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omments3.xml" ContentType="application/vnd.openxmlformats-officedocument.spreadsheetml.comments+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comments4.xml" ContentType="application/vnd.openxmlformats-officedocument.spreadsheetml.comments+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2.xml" ContentType="application/vnd.openxmlformats-officedocument.drawing+xml"/>
  <Override PartName="/xl/comments5.xml" ContentType="application/vnd.openxmlformats-officedocument.spreadsheetml.comments+xml"/>
  <Override PartName="/xl/threadedComments/threadedComment2.xml" ContentType="application/vnd.ms-excel.threadedcomments+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3.xml" ContentType="application/vnd.openxmlformats-officedocument.drawing+xml"/>
  <Override PartName="/xl/comments6.xml" ContentType="application/vnd.openxmlformats-officedocument.spreadsheetml.comments+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4.xml" ContentType="application/vnd.openxmlformats-officedocument.drawing+xml"/>
  <Override PartName="/xl/comments7.xml" ContentType="application/vnd.openxmlformats-officedocument.spreadsheetml.comments+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5.xml" ContentType="application/vnd.openxmlformats-officedocument.drawing+xml"/>
  <Override PartName="/xl/comments8.xml" ContentType="application/vnd.openxmlformats-officedocument.spreadsheetml.comments+xml"/>
  <Override PartName="/xl/drawings/drawing16.xml" ContentType="application/vnd.openxmlformats-officedocument.drawing+xml"/>
  <Override PartName="/xl/comments9.xml" ContentType="application/vnd.openxmlformats-officedocument.spreadsheetml.comments+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7.xml" ContentType="application/vnd.openxmlformats-officedocument.drawing+xml"/>
  <Override PartName="/xl/comments10.xml" ContentType="application/vnd.openxmlformats-officedocument.spreadsheetml.comments+xml"/>
  <Override PartName="/xl/threadedComments/threadedComment3.xml" ContentType="application/vnd.ms-excel.threadedcomments+xml"/>
  <Override PartName="/xl/charts/chartEx1.xml" ContentType="application/vnd.ms-office.chartex+xml"/>
  <Override PartName="/xl/charts/style34.xml" ContentType="application/vnd.ms-office.chartstyle+xml"/>
  <Override PartName="/xl/charts/colors34.xml" ContentType="application/vnd.ms-office.chartcolorstyle+xml"/>
  <Override PartName="/xl/charts/chartEx2.xml" ContentType="application/vnd.ms-office.chartex+xml"/>
  <Override PartName="/xl/charts/style35.xml" ContentType="application/vnd.ms-office.chartstyle+xml"/>
  <Override PartName="/xl/charts/colors35.xml" ContentType="application/vnd.ms-office.chartcolorstyle+xml"/>
  <Override PartName="/xl/charts/chartEx3.xml" ContentType="application/vnd.ms-office.chartex+xml"/>
  <Override PartName="/xl/charts/style36.xml" ContentType="application/vnd.ms-office.chartstyle+xml"/>
  <Override PartName="/xl/charts/colors36.xml" ContentType="application/vnd.ms-office.chartcolorstyle+xml"/>
  <Override PartName="/xl/charts/chartEx4.xml" ContentType="application/vnd.ms-office.chartex+xml"/>
  <Override PartName="/xl/charts/style37.xml" ContentType="application/vnd.ms-office.chartstyle+xml"/>
  <Override PartName="/xl/charts/colors37.xml" ContentType="application/vnd.ms-office.chartcolorstyle+xml"/>
  <Override PartName="/xl/drawings/drawing18.xml" ContentType="application/vnd.openxmlformats-officedocument.drawing+xml"/>
  <Override PartName="/xl/comments11.xml" ContentType="application/vnd.openxmlformats-officedocument.spreadsheetml.comments+xml"/>
  <Override PartName="/xl/drawings/drawing19.xml" ContentType="application/vnd.openxmlformats-officedocument.drawing+xml"/>
  <Override PartName="/xl/charts/chartEx5.xml" ContentType="application/vnd.ms-office.chartex+xml"/>
  <Override PartName="/xl/charts/style38.xml" ContentType="application/vnd.ms-office.chartstyle+xml"/>
  <Override PartName="/xl/charts/colors38.xml" ContentType="application/vnd.ms-office.chartcolorstyle+xml"/>
  <Override PartName="/xl/drawings/drawing20.xml" ContentType="application/vnd.openxmlformats-officedocument.drawing+xml"/>
  <Override PartName="/xl/comments12.xml" ContentType="application/vnd.openxmlformats-officedocument.spreadsheetml.comments+xml"/>
  <Override PartName="/xl/charts/chart35.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2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hidePivotFieldList="1"/>
  <mc:AlternateContent xmlns:mc="http://schemas.openxmlformats.org/markup-compatibility/2006">
    <mc:Choice Requires="x15">
      <x15ac:absPath xmlns:x15ac="http://schemas.microsoft.com/office/spreadsheetml/2010/11/ac" url="/Users/simo_palaz8/Documents/EPFL/Production Management/"/>
    </mc:Choice>
  </mc:AlternateContent>
  <xr:revisionPtr revIDLastSave="0" documentId="8_{F1F625F7-6B76-114D-BBAE-5F537D82545D}" xr6:coauthVersionLast="47" xr6:coauthVersionMax="47" xr10:uidLastSave="{00000000-0000-0000-0000-000000000000}"/>
  <bookViews>
    <workbookView xWindow="0" yWindow="740" windowWidth="30240" windowHeight="18900" tabRatio="769" firstSheet="8" activeTab="19" xr2:uid="{6ADA896A-320D-4275-828C-D06954356D73}"/>
  </bookViews>
  <sheets>
    <sheet name="General Information" sheetId="4" r:id="rId1"/>
    <sheet name="Raw Black and outliers handling" sheetId="2" r:id="rId2"/>
    <sheet name="Raw Beige and outliers handling" sheetId="3" r:id="rId3"/>
    <sheet name="Clean Data" sheetId="7" r:id="rId4"/>
    <sheet name="Aggregated Data" sheetId="26" r:id="rId5"/>
    <sheet name="Autocorrelation" sheetId="25" r:id="rId6"/>
    <sheet name="Autocorrelation Black" sheetId="22" state="hidden" r:id="rId7"/>
    <sheet name="Autocorrelation Beige" sheetId="24" state="hidden" r:id="rId8"/>
    <sheet name="Initial Components " sheetId="20" r:id="rId9"/>
    <sheet name="Validation Initial Model" sheetId="27" r:id="rId10"/>
    <sheet name="Smoothing Cofficients" sheetId="28" r:id="rId11"/>
    <sheet name="Forecast" sheetId="29" r:id="rId12"/>
    <sheet name="AP" sheetId="30" r:id="rId13"/>
    <sheet name="MPS" sheetId="33" r:id="rId14"/>
    <sheet name="MRP" sheetId="34" r:id="rId15"/>
    <sheet name="EOQ" sheetId="36" r:id="rId16"/>
    <sheet name="EPQ" sheetId="37" r:id="rId17"/>
    <sheet name="Discount Model" sheetId="38" r:id="rId18"/>
    <sheet name="Safety Stock" sheetId="39" r:id="rId19"/>
    <sheet name="Periodic Review System" sheetId="42" r:id="rId20"/>
    <sheet name="Single-Period Model" sheetId="41" r:id="rId21"/>
  </sheets>
  <definedNames>
    <definedName name="_xlnm._FilterDatabase" localSheetId="3" hidden="1">'Clean Data'!$B$3:$C$3</definedName>
    <definedName name="_xlnm._FilterDatabase" localSheetId="17" hidden="1">'Discount Model'!$C$4:$D$9</definedName>
    <definedName name="_xlnm._FilterDatabase" localSheetId="2" hidden="1">'Raw Beige and outliers handling'!$B$3:$D$3</definedName>
    <definedName name="_xlnm._FilterDatabase" localSheetId="1" hidden="1">'Raw Black and outliers handling'!$B$3:$D$3</definedName>
    <definedName name="_xlchart.v1.0" hidden="1">EPQ!$AI$6:$AI$26</definedName>
    <definedName name="_xlchart.v1.1" hidden="1">EPQ!$AJ$5</definedName>
    <definedName name="_xlchart.v1.10" hidden="1">EPQ!$AN$5</definedName>
    <definedName name="_xlchart.v1.11" hidden="1">EPQ!$AN$6:$AN$36</definedName>
    <definedName name="_xlchart.v1.12" hidden="1">'Clean Data'!$E$4:$E$806</definedName>
    <definedName name="_xlchart.v1.2" hidden="1">EPQ!$AJ$6:$AJ$26</definedName>
    <definedName name="_xlchart.v1.3" hidden="1">EPQ!$AE$6:$AE$16</definedName>
    <definedName name="_xlchart.v1.4" hidden="1">EPQ!$AF$5</definedName>
    <definedName name="_xlchart.v1.5" hidden="1">EPQ!$AF$6:$AF$16</definedName>
    <definedName name="_xlchart.v1.6" hidden="1">EPQ!$AA$6:$AA$16</definedName>
    <definedName name="_xlchart.v1.7" hidden="1">EPQ!$AB$5</definedName>
    <definedName name="_xlchart.v1.8" hidden="1">EPQ!$AB$6:$AB$16</definedName>
    <definedName name="_xlchart.v1.9" hidden="1">EPQ!$AM$6:$AM$36</definedName>
    <definedName name="solver_adj" localSheetId="12" hidden="1">AP!#REF!</definedName>
    <definedName name="solver_eng" localSheetId="12" hidden="1">1</definedName>
    <definedName name="solver_lin" localSheetId="12" hidden="1">2</definedName>
    <definedName name="solver_neg" localSheetId="12" hidden="1">1</definedName>
    <definedName name="solver_num" localSheetId="12" hidden="1">0</definedName>
    <definedName name="solver_opt" localSheetId="12" hidden="1">AP!#REF!</definedName>
    <definedName name="solver_typ" localSheetId="12" hidden="1">2</definedName>
    <definedName name="solver_val" localSheetId="12" hidden="1">0</definedName>
    <definedName name="solver_ver" localSheetId="12" hidden="1">2</definedName>
  </definedNames>
  <calcPr calcId="191028"/>
  <pivotCaches>
    <pivotCache cacheId="18" r:id="rId22"/>
    <pivotCache cacheId="19" r:id="rId23"/>
    <pivotCache cacheId="20"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42" l="1"/>
  <c r="D12" i="42"/>
  <c r="E28" i="42" s="1"/>
  <c r="D9" i="42"/>
  <c r="C15" i="36"/>
  <c r="G11" i="33"/>
  <c r="I11" i="33"/>
  <c r="H13" i="33"/>
  <c r="AB13" i="37"/>
  <c r="AB12" i="37"/>
  <c r="C13" i="37"/>
  <c r="O12" i="37"/>
  <c r="K12" i="37"/>
  <c r="G13" i="37"/>
  <c r="C12" i="37"/>
  <c r="K132" i="20"/>
  <c r="K126" i="20"/>
  <c r="K137" i="20"/>
  <c r="H120" i="20"/>
  <c r="D10" i="27"/>
  <c r="E58" i="42"/>
  <c r="E59" i="42"/>
  <c r="E60" i="42"/>
  <c r="E61" i="42"/>
  <c r="E62" i="42"/>
  <c r="E63" i="42"/>
  <c r="E29" i="42"/>
  <c r="E30" i="42"/>
  <c r="E31" i="42"/>
  <c r="E32" i="42"/>
  <c r="E33" i="42"/>
  <c r="E34" i="42"/>
  <c r="E35" i="42"/>
  <c r="E37" i="42"/>
  <c r="D10" i="42"/>
  <c r="D11" i="42" s="1"/>
  <c r="K116" i="30"/>
  <c r="H40" i="29"/>
  <c r="C41" i="29"/>
  <c r="BH29" i="28"/>
  <c r="BI29" i="28" s="1"/>
  <c r="BH30" i="28"/>
  <c r="BH31" i="28"/>
  <c r="BH32" i="28"/>
  <c r="BH33" i="28"/>
  <c r="BH34" i="28"/>
  <c r="BH35" i="28"/>
  <c r="BH36" i="28"/>
  <c r="BI36" i="28" s="1"/>
  <c r="BH37" i="28"/>
  <c r="BH38" i="28"/>
  <c r="BH39" i="28"/>
  <c r="BH28" i="28"/>
  <c r="BI27" i="28"/>
  <c r="BI26" i="28"/>
  <c r="BF28" i="28"/>
  <c r="BF29" i="28"/>
  <c r="BF30" i="28"/>
  <c r="BF31" i="28"/>
  <c r="BG31" i="28" s="1"/>
  <c r="BF32" i="28"/>
  <c r="BF33" i="28"/>
  <c r="BG33" i="28" s="1"/>
  <c r="BF34" i="28"/>
  <c r="BF35" i="28"/>
  <c r="BF36" i="28"/>
  <c r="BF37" i="28"/>
  <c r="BF38" i="28"/>
  <c r="BF27" i="28"/>
  <c r="BG26" i="28"/>
  <c r="BG25" i="28"/>
  <c r="BD27" i="28"/>
  <c r="BD28" i="28"/>
  <c r="BE28" i="28" s="1"/>
  <c r="BD29" i="28"/>
  <c r="BD30" i="28"/>
  <c r="BD31" i="28"/>
  <c r="BD32" i="28"/>
  <c r="BD33" i="28"/>
  <c r="BD34" i="28"/>
  <c r="BD35" i="28"/>
  <c r="BD36" i="28"/>
  <c r="BE36" i="28" s="1"/>
  <c r="BD37" i="28"/>
  <c r="BD26" i="28"/>
  <c r="BE26" i="28" s="1"/>
  <c r="BE25" i="28"/>
  <c r="BE24" i="28"/>
  <c r="BC24" i="28"/>
  <c r="BB26" i="28" s="1"/>
  <c r="BC26" i="28" s="1"/>
  <c r="BB29" i="28"/>
  <c r="BB30" i="28"/>
  <c r="BC30" i="28" s="1"/>
  <c r="BB31" i="28"/>
  <c r="BC31" i="28" s="1"/>
  <c r="BB32" i="28"/>
  <c r="BC32" i="28" s="1"/>
  <c r="BB33" i="28"/>
  <c r="BB34" i="28"/>
  <c r="BC34" i="28" s="1"/>
  <c r="BB35" i="28"/>
  <c r="BC35" i="28" s="1"/>
  <c r="BB36" i="28"/>
  <c r="BB25" i="28"/>
  <c r="BC23" i="28"/>
  <c r="BI39" i="28"/>
  <c r="BI38" i="28"/>
  <c r="BG38" i="28"/>
  <c r="BI37" i="28"/>
  <c r="BG37" i="28"/>
  <c r="BE37" i="28"/>
  <c r="BG36" i="28"/>
  <c r="BC36" i="28"/>
  <c r="BI35" i="28"/>
  <c r="BG35" i="28"/>
  <c r="BE35" i="28"/>
  <c r="BI34" i="28"/>
  <c r="BG34" i="28"/>
  <c r="BE34" i="28"/>
  <c r="BI33" i="28"/>
  <c r="BE33" i="28"/>
  <c r="BC33" i="28"/>
  <c r="BI32" i="28"/>
  <c r="BG32" i="28"/>
  <c r="BE32" i="28"/>
  <c r="BI31" i="28"/>
  <c r="BE31" i="28"/>
  <c r="BI30" i="28"/>
  <c r="BG30" i="28"/>
  <c r="BE30" i="28"/>
  <c r="BG29" i="28"/>
  <c r="BE29" i="28"/>
  <c r="BC29" i="28"/>
  <c r="BI28" i="28"/>
  <c r="BG28" i="28"/>
  <c r="BG27" i="28"/>
  <c r="BE27" i="28"/>
  <c r="BC25" i="28"/>
  <c r="E36" i="42" l="1"/>
  <c r="E19" i="42"/>
  <c r="E20" i="42"/>
  <c r="E21" i="42"/>
  <c r="E22" i="42"/>
  <c r="E23" i="42"/>
  <c r="E24" i="42"/>
  <c r="E25" i="42"/>
  <c r="E26" i="42"/>
  <c r="E27" i="42"/>
  <c r="E38" i="42"/>
  <c r="E39" i="42"/>
  <c r="E40" i="42"/>
  <c r="E41" i="42"/>
  <c r="E42" i="42"/>
  <c r="E43" i="42"/>
  <c r="E44" i="42"/>
  <c r="E45" i="42"/>
  <c r="E46" i="42"/>
  <c r="E47" i="42"/>
  <c r="E48" i="42"/>
  <c r="E49" i="42"/>
  <c r="E50" i="42"/>
  <c r="E51" i="42"/>
  <c r="E52" i="42"/>
  <c r="E53" i="42"/>
  <c r="E54" i="42"/>
  <c r="E55" i="42"/>
  <c r="E56" i="42"/>
  <c r="E57" i="42"/>
  <c r="E18" i="42"/>
  <c r="BB28" i="28"/>
  <c r="BC28" i="28" s="1"/>
  <c r="BB27" i="28"/>
  <c r="BC27" i="28" s="1"/>
  <c r="BI40" i="28"/>
  <c r="BC37" i="28"/>
  <c r="BE38" i="28"/>
  <c r="BG39" i="28"/>
  <c r="D18" i="30"/>
  <c r="E5" i="38"/>
  <c r="F29" i="42" l="1"/>
  <c r="F37" i="42"/>
  <c r="F61" i="42"/>
  <c r="F62" i="42"/>
  <c r="F63" i="42"/>
  <c r="F35" i="42"/>
  <c r="F28" i="42"/>
  <c r="F58" i="42"/>
  <c r="F30" i="42"/>
  <c r="F59" i="42"/>
  <c r="F31" i="42"/>
  <c r="F60" i="42"/>
  <c r="F32" i="42"/>
  <c r="F33" i="42"/>
  <c r="F34" i="42"/>
  <c r="F36" i="42"/>
  <c r="F19" i="42"/>
  <c r="F27" i="42"/>
  <c r="F45" i="42"/>
  <c r="F53" i="42"/>
  <c r="F38" i="42"/>
  <c r="F46" i="42"/>
  <c r="F54" i="42"/>
  <c r="F20" i="42"/>
  <c r="F21" i="42"/>
  <c r="F39" i="42"/>
  <c r="F47" i="42"/>
  <c r="F55" i="42"/>
  <c r="F44" i="42"/>
  <c r="F22" i="42"/>
  <c r="F40" i="42"/>
  <c r="F48" i="42"/>
  <c r="F56" i="42"/>
  <c r="F23" i="42"/>
  <c r="F41" i="42"/>
  <c r="F49" i="42"/>
  <c r="F57" i="42"/>
  <c r="F52" i="42"/>
  <c r="F24" i="42"/>
  <c r="F42" i="42"/>
  <c r="F50" i="42"/>
  <c r="F18" i="42"/>
  <c r="F25" i="42"/>
  <c r="F43" i="42"/>
  <c r="F51" i="42"/>
  <c r="F26" i="42"/>
  <c r="D18" i="42"/>
  <c r="D19" i="42" s="1"/>
  <c r="BI41" i="28"/>
  <c r="O12" i="30"/>
  <c r="M12" i="30"/>
  <c r="C9" i="37"/>
  <c r="K125" i="20"/>
  <c r="O7" i="37"/>
  <c r="K7" i="37"/>
  <c r="G8" i="37"/>
  <c r="C8" i="37"/>
  <c r="F5" i="38"/>
  <c r="E6" i="38"/>
  <c r="E7" i="38"/>
  <c r="E8" i="38"/>
  <c r="E9" i="38"/>
  <c r="D20" i="42" l="1"/>
  <c r="G19" i="42"/>
  <c r="G12" i="37"/>
  <c r="G6" i="37"/>
  <c r="C44" i="36"/>
  <c r="C6" i="37"/>
  <c r="C72" i="36"/>
  <c r="C43" i="36"/>
  <c r="C14" i="36"/>
  <c r="C17" i="36" s="1"/>
  <c r="BD6" i="36"/>
  <c r="BD7" i="36" s="1"/>
  <c r="BD8" i="36" s="1"/>
  <c r="AY6" i="36"/>
  <c r="AY7" i="36" s="1"/>
  <c r="AO6" i="36"/>
  <c r="AO7" i="36" s="1"/>
  <c r="AO8" i="36" s="1"/>
  <c r="AT6" i="36"/>
  <c r="AT7" i="36" s="1"/>
  <c r="Y57" i="34"/>
  <c r="Y58" i="34"/>
  <c r="Y59" i="34"/>
  <c r="K13" i="34"/>
  <c r="K14" i="34"/>
  <c r="G7" i="37" s="1"/>
  <c r="K15" i="34"/>
  <c r="K16" i="34"/>
  <c r="K17" i="34"/>
  <c r="K18" i="34"/>
  <c r="K19" i="34"/>
  <c r="K20" i="34"/>
  <c r="K21" i="34"/>
  <c r="K22" i="34"/>
  <c r="K23" i="34"/>
  <c r="K24" i="34"/>
  <c r="K25" i="34"/>
  <c r="K26" i="34"/>
  <c r="K27" i="34"/>
  <c r="K28" i="34"/>
  <c r="K29" i="34"/>
  <c r="K30" i="34"/>
  <c r="K31" i="34"/>
  <c r="K32" i="34"/>
  <c r="K33" i="34"/>
  <c r="K34" i="34"/>
  <c r="K35" i="34"/>
  <c r="K36" i="34"/>
  <c r="K37" i="34"/>
  <c r="K38" i="34"/>
  <c r="K39" i="34"/>
  <c r="K40" i="34"/>
  <c r="K41" i="34"/>
  <c r="K42" i="34"/>
  <c r="K43" i="34"/>
  <c r="K44" i="34"/>
  <c r="K45" i="34"/>
  <c r="K46" i="34"/>
  <c r="K47" i="34"/>
  <c r="K48" i="34"/>
  <c r="K49" i="34"/>
  <c r="K50" i="34"/>
  <c r="K51" i="34"/>
  <c r="K52" i="34"/>
  <c r="K53" i="34"/>
  <c r="K54" i="34"/>
  <c r="K55" i="34"/>
  <c r="K56" i="34"/>
  <c r="K57" i="34"/>
  <c r="K58" i="34"/>
  <c r="K59" i="34"/>
  <c r="K12" i="34"/>
  <c r="G11" i="37" s="1"/>
  <c r="R59" i="34"/>
  <c r="L12" i="34"/>
  <c r="M12" i="34" s="1"/>
  <c r="I12" i="34"/>
  <c r="P12" i="34" s="1"/>
  <c r="W12" i="34" s="1"/>
  <c r="B16" i="34"/>
  <c r="I16" i="34" s="1"/>
  <c r="P16" i="34" s="1"/>
  <c r="W16" i="34" s="1"/>
  <c r="O16" i="30"/>
  <c r="O17" i="30"/>
  <c r="D21" i="42" l="1"/>
  <c r="D22" i="42" s="1"/>
  <c r="D23" i="42" s="1"/>
  <c r="D24" i="42" s="1"/>
  <c r="G16" i="37"/>
  <c r="C48" i="36"/>
  <c r="C51" i="36" s="1"/>
  <c r="AS7" i="36"/>
  <c r="AY8" i="36"/>
  <c r="AW5" i="36"/>
  <c r="AZ5" i="36" s="1"/>
  <c r="BB5" i="36"/>
  <c r="BE5" i="36" s="1"/>
  <c r="AM5" i="36"/>
  <c r="AP5" i="36" s="1"/>
  <c r="AM8" i="36"/>
  <c r="AO9" i="36"/>
  <c r="AM7" i="36"/>
  <c r="AM6" i="36"/>
  <c r="AT8" i="36"/>
  <c r="BD9" i="36"/>
  <c r="B20" i="34"/>
  <c r="N12" i="34"/>
  <c r="B15" i="33"/>
  <c r="B19" i="33" s="1"/>
  <c r="B23" i="33" s="1"/>
  <c r="B27" i="33" s="1"/>
  <c r="B31" i="33" s="1"/>
  <c r="B35" i="33" s="1"/>
  <c r="B39" i="33" s="1"/>
  <c r="B43" i="33" s="1"/>
  <c r="B47" i="33" s="1"/>
  <c r="B51" i="33" s="1"/>
  <c r="B55" i="33" s="1"/>
  <c r="L10" i="33"/>
  <c r="K10" i="33"/>
  <c r="G21" i="42" l="1"/>
  <c r="D25" i="42"/>
  <c r="D26" i="42" s="1"/>
  <c r="D27" i="42" s="1"/>
  <c r="D28" i="42" s="1"/>
  <c r="D29" i="42" s="1"/>
  <c r="G23" i="42"/>
  <c r="AS6" i="36"/>
  <c r="BD10" i="36"/>
  <c r="AS8" i="36"/>
  <c r="AT9" i="36"/>
  <c r="AM9" i="36"/>
  <c r="AO10" i="36"/>
  <c r="AY9" i="36"/>
  <c r="R12" i="34"/>
  <c r="M13" i="34"/>
  <c r="N13" i="34" s="1"/>
  <c r="M14" i="34" s="1"/>
  <c r="B24" i="34"/>
  <c r="I20" i="34"/>
  <c r="P20" i="34" s="1"/>
  <c r="W20" i="34" s="1"/>
  <c r="N14" i="34"/>
  <c r="R14" i="34" s="1"/>
  <c r="D11" i="30"/>
  <c r="D30" i="42" l="1"/>
  <c r="D31" i="42" s="1"/>
  <c r="G29" i="42"/>
  <c r="G25" i="42"/>
  <c r="N14" i="30"/>
  <c r="M14" i="30"/>
  <c r="S12" i="34"/>
  <c r="T12" i="34" s="1"/>
  <c r="AM10" i="36"/>
  <c r="AO11" i="36"/>
  <c r="AY10" i="36"/>
  <c r="AS9" i="36"/>
  <c r="AT10" i="36"/>
  <c r="BD11" i="36"/>
  <c r="R13" i="34"/>
  <c r="B28" i="34"/>
  <c r="I24" i="34"/>
  <c r="P24" i="34" s="1"/>
  <c r="W24" i="34" s="1"/>
  <c r="M15" i="34"/>
  <c r="U12" i="34"/>
  <c r="Y12" i="34" s="1"/>
  <c r="G31" i="42" l="1"/>
  <c r="D32" i="42"/>
  <c r="D33" i="42" s="1"/>
  <c r="G27" i="42"/>
  <c r="N15" i="34"/>
  <c r="O14" i="30"/>
  <c r="S13" i="34"/>
  <c r="T13" i="34" s="1"/>
  <c r="T14" i="34" s="1"/>
  <c r="AT11" i="36"/>
  <c r="AS10" i="36"/>
  <c r="AM11" i="36"/>
  <c r="AO12" i="36"/>
  <c r="AY11" i="36"/>
  <c r="BD12" i="36"/>
  <c r="B32" i="34"/>
  <c r="I28" i="34"/>
  <c r="P28" i="34" s="1"/>
  <c r="W28" i="34" s="1"/>
  <c r="M16" i="34"/>
  <c r="N16" i="34" s="1"/>
  <c r="R16" i="34" s="1"/>
  <c r="D140" i="30"/>
  <c r="G33" i="42" l="1"/>
  <c r="D34" i="42"/>
  <c r="D35" i="42" s="1"/>
  <c r="G35" i="42" s="1"/>
  <c r="R15" i="34"/>
  <c r="U13" i="34" s="1"/>
  <c r="Y13" i="34" s="1"/>
  <c r="BD13" i="36"/>
  <c r="AM12" i="36"/>
  <c r="AO13" i="36"/>
  <c r="AY12" i="36"/>
  <c r="AT12" i="36"/>
  <c r="AS11" i="36"/>
  <c r="Z12" i="34"/>
  <c r="B36" i="34"/>
  <c r="I32" i="34"/>
  <c r="P32" i="34" s="1"/>
  <c r="W32" i="34" s="1"/>
  <c r="U14" i="34"/>
  <c r="M17" i="34"/>
  <c r="N17" i="34" s="1"/>
  <c r="R17" i="34" s="1"/>
  <c r="T15" i="34"/>
  <c r="E140" i="30"/>
  <c r="D36" i="42" l="1"/>
  <c r="D37" i="42" s="1"/>
  <c r="D38" i="42" s="1"/>
  <c r="D39" i="42" s="1"/>
  <c r="D40" i="42" s="1"/>
  <c r="D41" i="42" s="1"/>
  <c r="Y14" i="34"/>
  <c r="AA12" i="34"/>
  <c r="AA13" i="34" s="1"/>
  <c r="BD14" i="36"/>
  <c r="AT13" i="36"/>
  <c r="AS12" i="36"/>
  <c r="AO14" i="36"/>
  <c r="AM13" i="36"/>
  <c r="AY13" i="36"/>
  <c r="B40" i="34"/>
  <c r="I36" i="34"/>
  <c r="P36" i="34" s="1"/>
  <c r="W36" i="34" s="1"/>
  <c r="T16" i="34"/>
  <c r="U15" i="34"/>
  <c r="T17" i="34" s="1"/>
  <c r="M18" i="34"/>
  <c r="N18" i="34" s="1"/>
  <c r="R18" i="34" s="1"/>
  <c r="F140" i="30"/>
  <c r="D42" i="42" l="1"/>
  <c r="D43" i="42" s="1"/>
  <c r="D44" i="42" s="1"/>
  <c r="D45" i="42" s="1"/>
  <c r="D46" i="42" s="1"/>
  <c r="Y15" i="34"/>
  <c r="AT14" i="36"/>
  <c r="AS13" i="36"/>
  <c r="AY14" i="36"/>
  <c r="AO15" i="36"/>
  <c r="AM14" i="36"/>
  <c r="BD15" i="36"/>
  <c r="B44" i="34"/>
  <c r="I40" i="34"/>
  <c r="P40" i="34" s="1"/>
  <c r="W40" i="34" s="1"/>
  <c r="M19" i="34"/>
  <c r="N19" i="34" s="1"/>
  <c r="R19" i="34" s="1"/>
  <c r="U16" i="34"/>
  <c r="Y16" i="34" s="1"/>
  <c r="G140" i="30"/>
  <c r="D47" i="42" l="1"/>
  <c r="T18" i="34"/>
  <c r="Z14" i="34"/>
  <c r="AA14" i="34" s="1"/>
  <c r="AA15" i="34" s="1"/>
  <c r="BD16" i="36"/>
  <c r="AY15" i="36"/>
  <c r="AO16" i="36"/>
  <c r="AM15" i="36"/>
  <c r="AS14" i="36"/>
  <c r="AT15" i="36"/>
  <c r="B48" i="34"/>
  <c r="I44" i="34"/>
  <c r="P44" i="34" s="1"/>
  <c r="W44" i="34" s="1"/>
  <c r="M20" i="34"/>
  <c r="N20" i="34" s="1"/>
  <c r="R20" i="34" s="1"/>
  <c r="U17" i="34"/>
  <c r="H140" i="30"/>
  <c r="D48" i="42" l="1"/>
  <c r="D49" i="42" s="1"/>
  <c r="Y17" i="34"/>
  <c r="AT16" i="36"/>
  <c r="AS15" i="36"/>
  <c r="AY16" i="36"/>
  <c r="AO17" i="36"/>
  <c r="AM16" i="36"/>
  <c r="BD17" i="36"/>
  <c r="B52" i="34"/>
  <c r="I48" i="34"/>
  <c r="P48" i="34" s="1"/>
  <c r="W48" i="34" s="1"/>
  <c r="M21" i="34"/>
  <c r="N21" i="34" s="1"/>
  <c r="R21" i="34" s="1"/>
  <c r="U18" i="34"/>
  <c r="Y18" i="34" s="1"/>
  <c r="T19" i="34"/>
  <c r="I140" i="30"/>
  <c r="D50" i="42" l="1"/>
  <c r="D51" i="42" s="1"/>
  <c r="G49" i="42"/>
  <c r="AB13" i="34"/>
  <c r="AA16" i="34"/>
  <c r="AA17" i="34" s="1"/>
  <c r="AO18" i="36"/>
  <c r="AM17" i="36"/>
  <c r="AY17" i="36"/>
  <c r="BD18" i="36"/>
  <c r="AT17" i="36"/>
  <c r="AS16" i="36"/>
  <c r="T20" i="34"/>
  <c r="B56" i="34"/>
  <c r="I56" i="34" s="1"/>
  <c r="P56" i="34" s="1"/>
  <c r="W56" i="34" s="1"/>
  <c r="I52" i="34"/>
  <c r="P52" i="34" s="1"/>
  <c r="W52" i="34" s="1"/>
  <c r="M22" i="34"/>
  <c r="N22" i="34" s="1"/>
  <c r="R22" i="34" s="1"/>
  <c r="U19" i="34"/>
  <c r="J140" i="30"/>
  <c r="D52" i="42" l="1"/>
  <c r="D53" i="42" s="1"/>
  <c r="G51" i="42"/>
  <c r="Y19" i="34"/>
  <c r="BD19" i="36"/>
  <c r="AT18" i="36"/>
  <c r="AS17" i="36"/>
  <c r="AY18" i="36"/>
  <c r="AO19" i="36"/>
  <c r="AM18" i="36"/>
  <c r="M23" i="34"/>
  <c r="N23" i="34" s="1"/>
  <c r="R23" i="34" s="1"/>
  <c r="U20" i="34"/>
  <c r="Y20" i="34" s="1"/>
  <c r="T21" i="34"/>
  <c r="T22" i="34" s="1"/>
  <c r="K140" i="30"/>
  <c r="D54" i="42" l="1"/>
  <c r="D55" i="42" s="1"/>
  <c r="G53" i="42"/>
  <c r="AB15" i="34"/>
  <c r="AA18" i="34" s="1"/>
  <c r="AA19" i="34" s="1"/>
  <c r="AY19" i="36"/>
  <c r="AO20" i="36"/>
  <c r="AM19" i="36"/>
  <c r="AT19" i="36"/>
  <c r="AS18" i="36"/>
  <c r="BD20" i="36"/>
  <c r="M24" i="34"/>
  <c r="N24" i="34" s="1"/>
  <c r="R24" i="34" s="1"/>
  <c r="U21" i="34"/>
  <c r="L140" i="30"/>
  <c r="D56" i="42" l="1"/>
  <c r="D57" i="42" s="1"/>
  <c r="G55" i="42"/>
  <c r="Y21" i="34"/>
  <c r="AT20" i="36"/>
  <c r="AS19" i="36"/>
  <c r="BD21" i="36"/>
  <c r="AO21" i="36"/>
  <c r="AM20" i="36"/>
  <c r="AY20" i="36"/>
  <c r="M25" i="34"/>
  <c r="N25" i="34" s="1"/>
  <c r="R25" i="34" s="1"/>
  <c r="U22" i="34"/>
  <c r="Y22" i="34" s="1"/>
  <c r="T23" i="34"/>
  <c r="T24" i="34" s="1"/>
  <c r="M140" i="30"/>
  <c r="D58" i="42" l="1"/>
  <c r="D59" i="42" s="1"/>
  <c r="G57" i="42"/>
  <c r="AB17" i="34"/>
  <c r="AA20" i="34" s="1"/>
  <c r="AA21" i="34" s="1"/>
  <c r="AS20" i="36"/>
  <c r="AT21" i="36"/>
  <c r="AM21" i="36"/>
  <c r="AO22" i="36"/>
  <c r="BD22" i="36"/>
  <c r="AY21" i="36"/>
  <c r="M26" i="34"/>
  <c r="N26" i="34" s="1"/>
  <c r="R26" i="34" s="1"/>
  <c r="U23" i="34"/>
  <c r="N140" i="30"/>
  <c r="D60" i="42" l="1"/>
  <c r="D61" i="42" s="1"/>
  <c r="G59" i="42"/>
  <c r="Y23" i="34"/>
  <c r="AB19" i="34" s="1"/>
  <c r="BD23" i="36"/>
  <c r="AY22" i="36"/>
  <c r="AM22" i="36"/>
  <c r="AO23" i="36"/>
  <c r="AS21" i="36"/>
  <c r="AT22" i="36"/>
  <c r="M27" i="34"/>
  <c r="N27" i="34" s="1"/>
  <c r="R27" i="34" s="1"/>
  <c r="U24" i="34"/>
  <c r="Y24" i="34" s="1"/>
  <c r="T25" i="34"/>
  <c r="O140" i="30"/>
  <c r="D62" i="42" l="1"/>
  <c r="D63" i="42" s="1"/>
  <c r="G63" i="42" s="1"/>
  <c r="G61" i="42"/>
  <c r="AA22" i="34"/>
  <c r="AA23" i="34" s="1"/>
  <c r="BD24" i="36"/>
  <c r="AM23" i="36"/>
  <c r="AO24" i="36"/>
  <c r="AT23" i="36"/>
  <c r="AS22" i="36"/>
  <c r="AY23" i="36"/>
  <c r="T26" i="34"/>
  <c r="M28" i="34"/>
  <c r="N28" i="34" s="1"/>
  <c r="R28" i="34" s="1"/>
  <c r="U25" i="34"/>
  <c r="P140" i="30"/>
  <c r="Y25" i="34" l="1"/>
  <c r="AT24" i="36"/>
  <c r="AS23" i="36"/>
  <c r="BD25" i="36"/>
  <c r="AY24" i="36"/>
  <c r="AM24" i="36"/>
  <c r="AO25" i="36"/>
  <c r="M29" i="34"/>
  <c r="N29" i="34" s="1"/>
  <c r="R29" i="34" s="1"/>
  <c r="U26" i="34"/>
  <c r="Y26" i="34" s="1"/>
  <c r="T27" i="34"/>
  <c r="D10" i="30"/>
  <c r="AB21" i="34" l="1"/>
  <c r="AA24" i="34" s="1"/>
  <c r="AA25" i="34" s="1"/>
  <c r="AT25" i="36"/>
  <c r="AS24" i="36"/>
  <c r="AY25" i="36"/>
  <c r="BD26" i="36"/>
  <c r="AM25" i="36"/>
  <c r="AO26" i="36"/>
  <c r="T28" i="34"/>
  <c r="M30" i="34"/>
  <c r="N30" i="34" s="1"/>
  <c r="R30" i="34" s="1"/>
  <c r="U27" i="34"/>
  <c r="D12" i="30"/>
  <c r="O13" i="30" s="1"/>
  <c r="N100" i="30"/>
  <c r="O100" i="30" s="1"/>
  <c r="Y27" i="34" l="1"/>
  <c r="AS25" i="36"/>
  <c r="AT26" i="36"/>
  <c r="BD27" i="36"/>
  <c r="AY26" i="36"/>
  <c r="AM26" i="36"/>
  <c r="AO27" i="36"/>
  <c r="M31" i="34"/>
  <c r="N31" i="34" s="1"/>
  <c r="R31" i="34" s="1"/>
  <c r="U28" i="34"/>
  <c r="Y28" i="34" s="1"/>
  <c r="T29" i="34"/>
  <c r="T30" i="34" s="1"/>
  <c r="D145" i="30"/>
  <c r="D147" i="30" s="1"/>
  <c r="N12" i="30"/>
  <c r="O15" i="30"/>
  <c r="P100" i="30"/>
  <c r="AB23" i="34" l="1"/>
  <c r="AA26" i="34" s="1"/>
  <c r="AA27" i="34" s="1"/>
  <c r="AO28" i="36"/>
  <c r="AM27" i="36"/>
  <c r="AT27" i="36"/>
  <c r="AS26" i="36"/>
  <c r="AY27" i="36"/>
  <c r="BD28" i="36"/>
  <c r="M32" i="34"/>
  <c r="N32" i="34" s="1"/>
  <c r="R32" i="34" s="1"/>
  <c r="U29" i="34"/>
  <c r="D150" i="30"/>
  <c r="D146" i="30"/>
  <c r="Y29" i="34" l="1"/>
  <c r="BD29" i="36"/>
  <c r="AT28" i="36"/>
  <c r="AS27" i="36"/>
  <c r="AY28" i="36"/>
  <c r="AM28" i="36"/>
  <c r="AO29" i="36"/>
  <c r="M33" i="34"/>
  <c r="N33" i="34" s="1"/>
  <c r="R33" i="34" s="1"/>
  <c r="U30" i="34"/>
  <c r="Y30" i="34" s="1"/>
  <c r="T31" i="34"/>
  <c r="D148" i="30"/>
  <c r="D149" i="30"/>
  <c r="Q55" i="2"/>
  <c r="U46" i="2"/>
  <c r="Q46" i="2"/>
  <c r="S65" i="2"/>
  <c r="G5" i="29"/>
  <c r="G4" i="29"/>
  <c r="G3" i="29"/>
  <c r="G29" i="29"/>
  <c r="A5" i="29"/>
  <c r="A6" i="29" s="1"/>
  <c r="A7" i="29" s="1"/>
  <c r="A8" i="29" s="1"/>
  <c r="A9" i="29" s="1"/>
  <c r="A10" i="29" s="1"/>
  <c r="A11" i="29" s="1"/>
  <c r="A12" i="29" s="1"/>
  <c r="A13" i="29" s="1"/>
  <c r="A14" i="29" s="1"/>
  <c r="A15" i="29" s="1"/>
  <c r="A16" i="29" s="1"/>
  <c r="A17" i="29" s="1"/>
  <c r="A18" i="29" s="1"/>
  <c r="A19" i="29" s="1"/>
  <c r="A20" i="29" s="1"/>
  <c r="A21" i="29" s="1"/>
  <c r="A22" i="29" s="1"/>
  <c r="A23" i="29" s="1"/>
  <c r="A24" i="29" s="1"/>
  <c r="A25" i="29" s="1"/>
  <c r="A26" i="29" s="1"/>
  <c r="A27" i="29" s="1"/>
  <c r="A28" i="29" s="1"/>
  <c r="E23" i="28"/>
  <c r="G3" i="28"/>
  <c r="A5" i="28"/>
  <c r="A6" i="28" s="1"/>
  <c r="A7" i="28" s="1"/>
  <c r="A8" i="28" s="1"/>
  <c r="A9" i="28" s="1"/>
  <c r="A10" i="28" s="1"/>
  <c r="A11" i="28" s="1"/>
  <c r="A12" i="28" s="1"/>
  <c r="A13" i="28" s="1"/>
  <c r="A14" i="28" s="1"/>
  <c r="A15" i="28" s="1"/>
  <c r="A16" i="28" s="1"/>
  <c r="A17" i="28" s="1"/>
  <c r="A18" i="28" s="1"/>
  <c r="A19" i="28" s="1"/>
  <c r="A20" i="28" s="1"/>
  <c r="A21" i="28" s="1"/>
  <c r="A22" i="28" s="1"/>
  <c r="A23" i="28" s="1"/>
  <c r="A24" i="28" s="1"/>
  <c r="A25" i="28" s="1"/>
  <c r="A26" i="28" s="1"/>
  <c r="A27" i="28" s="1"/>
  <c r="A28" i="28" s="1"/>
  <c r="A29" i="28" s="1"/>
  <c r="A30" i="28" s="1"/>
  <c r="A31" i="28" s="1"/>
  <c r="F79" i="20"/>
  <c r="F67" i="20"/>
  <c r="F17" i="20"/>
  <c r="F29" i="20"/>
  <c r="G67" i="20"/>
  <c r="G17" i="20"/>
  <c r="G61" i="20"/>
  <c r="G30" i="20"/>
  <c r="G7" i="20"/>
  <c r="G5" i="20"/>
  <c r="G19" i="20"/>
  <c r="G90" i="20"/>
  <c r="G80" i="20"/>
  <c r="G81" i="20"/>
  <c r="G82" i="20"/>
  <c r="G83" i="20"/>
  <c r="G84" i="20"/>
  <c r="G85" i="20"/>
  <c r="G86" i="20"/>
  <c r="G87" i="20"/>
  <c r="G88" i="20"/>
  <c r="G89" i="20"/>
  <c r="G79" i="20"/>
  <c r="G68" i="20"/>
  <c r="G69" i="20"/>
  <c r="G70" i="20"/>
  <c r="G71" i="20"/>
  <c r="G72" i="20"/>
  <c r="G73" i="20"/>
  <c r="G74" i="20"/>
  <c r="G75" i="20"/>
  <c r="G76" i="20"/>
  <c r="G77" i="20"/>
  <c r="G78" i="20"/>
  <c r="G31" i="20"/>
  <c r="G32" i="20"/>
  <c r="G33" i="20"/>
  <c r="G34" i="20"/>
  <c r="G35" i="20"/>
  <c r="G36" i="20"/>
  <c r="G37" i="20"/>
  <c r="G38" i="20"/>
  <c r="G39" i="20"/>
  <c r="G40" i="20"/>
  <c r="G29" i="20"/>
  <c r="G18" i="20"/>
  <c r="G20" i="20"/>
  <c r="G21" i="20"/>
  <c r="G22" i="20"/>
  <c r="G23" i="20"/>
  <c r="G24" i="20"/>
  <c r="G25" i="20"/>
  <c r="G26" i="20"/>
  <c r="G27" i="20"/>
  <c r="G28" i="20"/>
  <c r="G10" i="20"/>
  <c r="F143" i="20"/>
  <c r="E11" i="20"/>
  <c r="F96" i="20"/>
  <c r="F47" i="20"/>
  <c r="AB25" i="34" l="1"/>
  <c r="AA28" i="34" s="1"/>
  <c r="AA29" i="34" s="1"/>
  <c r="BD30" i="36"/>
  <c r="AT29" i="36"/>
  <c r="AS28" i="36"/>
  <c r="AO30" i="36"/>
  <c r="AM29" i="36"/>
  <c r="AY29" i="36"/>
  <c r="T32" i="34"/>
  <c r="M34" i="34"/>
  <c r="N34" i="34" s="1"/>
  <c r="R34" i="34" s="1"/>
  <c r="U31" i="34"/>
  <c r="T33" i="34"/>
  <c r="D151" i="30"/>
  <c r="E145" i="30"/>
  <c r="A29" i="29"/>
  <c r="A30" i="29" s="1"/>
  <c r="A32" i="28"/>
  <c r="E22" i="20"/>
  <c r="E20" i="20"/>
  <c r="E26" i="20"/>
  <c r="E27" i="20"/>
  <c r="E28" i="20"/>
  <c r="E29" i="20"/>
  <c r="C6" i="7"/>
  <c r="C5"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AG7" i="26"/>
  <c r="AG8" i="26"/>
  <c r="AG9" i="26" s="1"/>
  <c r="AG10" i="26" s="1"/>
  <c r="AG11" i="26" s="1"/>
  <c r="AG12" i="26" s="1"/>
  <c r="AG13" i="26" s="1"/>
  <c r="AG14" i="26" s="1"/>
  <c r="AG15" i="26" s="1"/>
  <c r="AG16" i="26" s="1"/>
  <c r="AG17" i="26" s="1"/>
  <c r="AG18" i="26" s="1"/>
  <c r="AG19" i="26" s="1"/>
  <c r="AG20" i="26" s="1"/>
  <c r="AG21" i="26" s="1"/>
  <c r="AG22" i="26" s="1"/>
  <c r="AG23" i="26" s="1"/>
  <c r="AG24" i="26" s="1"/>
  <c r="AG25" i="26" s="1"/>
  <c r="AG26" i="26" s="1"/>
  <c r="AG27" i="26" s="1"/>
  <c r="AG28" i="26" s="1"/>
  <c r="AG29" i="26" s="1"/>
  <c r="AG30" i="26" s="1"/>
  <c r="AG31" i="26" s="1"/>
  <c r="AG32" i="26" s="1"/>
  <c r="AG33" i="26" s="1"/>
  <c r="AG34" i="26" s="1"/>
  <c r="AG35" i="26" s="1"/>
  <c r="AG36" i="26" s="1"/>
  <c r="AG37" i="26" s="1"/>
  <c r="AG38" i="26" s="1"/>
  <c r="AG39" i="26" s="1"/>
  <c r="AG40" i="26" s="1"/>
  <c r="AG41" i="26" s="1"/>
  <c r="AG42" i="26" s="1"/>
  <c r="AG43" i="26" s="1"/>
  <c r="AG44" i="26" s="1"/>
  <c r="AG45" i="26" s="1"/>
  <c r="AG46" i="26" s="1"/>
  <c r="AG47" i="26" s="1"/>
  <c r="AG48" i="26" s="1"/>
  <c r="AG49" i="26" s="1"/>
  <c r="AG50" i="26" s="1"/>
  <c r="AG51" i="26" s="1"/>
  <c r="AG52" i="26" s="1"/>
  <c r="AG53" i="26" s="1"/>
  <c r="AG54" i="26" s="1"/>
  <c r="AG55" i="26" s="1"/>
  <c r="AG56" i="26" s="1"/>
  <c r="AG57" i="26" s="1"/>
  <c r="AG58" i="26" s="1"/>
  <c r="AG59" i="26" s="1"/>
  <c r="AG60" i="26" s="1"/>
  <c r="AG61" i="26" s="1"/>
  <c r="AG62" i="26" s="1"/>
  <c r="AG63" i="26" s="1"/>
  <c r="AG64" i="26" s="1"/>
  <c r="AG65" i="26" s="1"/>
  <c r="AG66" i="26" s="1"/>
  <c r="AG67" i="26" s="1"/>
  <c r="AG68" i="26" s="1"/>
  <c r="AG69" i="26" s="1"/>
  <c r="AG70" i="26" s="1"/>
  <c r="AG71" i="26" s="1"/>
  <c r="AG72" i="26" s="1"/>
  <c r="AG73" i="26" s="1"/>
  <c r="AG74" i="26" s="1"/>
  <c r="AG75" i="26" s="1"/>
  <c r="AG76" i="26" s="1"/>
  <c r="AG77" i="26" s="1"/>
  <c r="AG78" i="26" s="1"/>
  <c r="AG79" i="26" s="1"/>
  <c r="AG80" i="26" s="1"/>
  <c r="AG81" i="26" s="1"/>
  <c r="AG82" i="26" s="1"/>
  <c r="AG83" i="26" s="1"/>
  <c r="AG84" i="26" s="1"/>
  <c r="AG85" i="26" s="1"/>
  <c r="AG86" i="26" s="1"/>
  <c r="AG87" i="26" s="1"/>
  <c r="AG88" i="26" s="1"/>
  <c r="AG89" i="26" s="1"/>
  <c r="AG90" i="26" s="1"/>
  <c r="AG91" i="26" s="1"/>
  <c r="AG92" i="26" s="1"/>
  <c r="AG93" i="26" s="1"/>
  <c r="AG94" i="26" s="1"/>
  <c r="AG95" i="26" s="1"/>
  <c r="AG96" i="26" s="1"/>
  <c r="AG97" i="26" s="1"/>
  <c r="AG98" i="26" s="1"/>
  <c r="AG99" i="26" s="1"/>
  <c r="AG100" i="26" s="1"/>
  <c r="AG101" i="26" s="1"/>
  <c r="AG102" i="26" s="1"/>
  <c r="AG103" i="26" s="1"/>
  <c r="AG104" i="26" s="1"/>
  <c r="AG105" i="26" s="1"/>
  <c r="AG106" i="26" s="1"/>
  <c r="AG107" i="26" s="1"/>
  <c r="AG108" i="26" s="1"/>
  <c r="AG109" i="26" s="1"/>
  <c r="AG110" i="26" s="1"/>
  <c r="AG111" i="26" s="1"/>
  <c r="AG112" i="26" s="1"/>
  <c r="AG113" i="26" s="1"/>
  <c r="AG114" i="26" s="1"/>
  <c r="AG115" i="26" s="1"/>
  <c r="AG116" i="26" s="1"/>
  <c r="AG117" i="26" s="1"/>
  <c r="AG118" i="26" s="1"/>
  <c r="AG119" i="26" s="1"/>
  <c r="AG120" i="26" s="1"/>
  <c r="AG121" i="26" s="1"/>
  <c r="AG122" i="26" s="1"/>
  <c r="AG123" i="26" s="1"/>
  <c r="AG124" i="26" s="1"/>
  <c r="AG125" i="26" s="1"/>
  <c r="AG126" i="26" s="1"/>
  <c r="AG127" i="26" s="1"/>
  <c r="AG128" i="26" s="1"/>
  <c r="AG129" i="26" s="1"/>
  <c r="AG130" i="26" s="1"/>
  <c r="AG131" i="26" s="1"/>
  <c r="AG132" i="26" s="1"/>
  <c r="AG133" i="26" s="1"/>
  <c r="AG134" i="26" s="1"/>
  <c r="AG135" i="26" s="1"/>
  <c r="AG136" i="26" s="1"/>
  <c r="AG137" i="26" s="1"/>
  <c r="AG138" i="26" s="1"/>
  <c r="AG139" i="26" s="1"/>
  <c r="AG140" i="26" s="1"/>
  <c r="AG141" i="26" s="1"/>
  <c r="AG142" i="26" s="1"/>
  <c r="AG143" i="26" s="1"/>
  <c r="AG144" i="26" s="1"/>
  <c r="AG145" i="26" s="1"/>
  <c r="AG146" i="26" s="1"/>
  <c r="AG147" i="26" s="1"/>
  <c r="AG148" i="26" s="1"/>
  <c r="AG149" i="26" s="1"/>
  <c r="AG150" i="26" s="1"/>
  <c r="AG151" i="26" s="1"/>
  <c r="AG152" i="26" s="1"/>
  <c r="AG153" i="26" s="1"/>
  <c r="AG154" i="26" s="1"/>
  <c r="AG155" i="26" s="1"/>
  <c r="AG156" i="26" s="1"/>
  <c r="AG157" i="26" s="1"/>
  <c r="AG158" i="26" s="1"/>
  <c r="AG159" i="26" s="1"/>
  <c r="AG160" i="26" s="1"/>
  <c r="AG161" i="26" s="1"/>
  <c r="AG162" i="26" s="1"/>
  <c r="AG163" i="26" s="1"/>
  <c r="AG164" i="26" s="1"/>
  <c r="AG165" i="26" s="1"/>
  <c r="AG166" i="26" s="1"/>
  <c r="E61" i="20"/>
  <c r="E62" i="20"/>
  <c r="E63" i="20"/>
  <c r="E64" i="20"/>
  <c r="E65" i="20"/>
  <c r="E66" i="20"/>
  <c r="E67" i="20"/>
  <c r="E68" i="20"/>
  <c r="E69" i="20"/>
  <c r="E70" i="20"/>
  <c r="E71" i="20"/>
  <c r="E72" i="20"/>
  <c r="E73" i="20"/>
  <c r="E74" i="20"/>
  <c r="E75" i="20"/>
  <c r="E76" i="20"/>
  <c r="E77" i="20"/>
  <c r="E78" i="20"/>
  <c r="E79" i="20"/>
  <c r="E80" i="20"/>
  <c r="E81" i="20"/>
  <c r="F55" i="20"/>
  <c r="E17" i="20"/>
  <c r="E25" i="20"/>
  <c r="C26" i="25"/>
  <c r="D123" i="20" s="1"/>
  <c r="C6" i="25"/>
  <c r="D103" i="20" s="1"/>
  <c r="C35" i="25"/>
  <c r="D132" i="20" s="1"/>
  <c r="C33" i="25"/>
  <c r="D130" i="20" s="1"/>
  <c r="C7" i="25"/>
  <c r="D104" i="20" s="1"/>
  <c r="C17" i="25"/>
  <c r="D114" i="20" s="1"/>
  <c r="C11" i="25"/>
  <c r="D108" i="20" s="1"/>
  <c r="C37" i="25"/>
  <c r="D134" i="20" s="1"/>
  <c r="C30" i="25"/>
  <c r="D127" i="20" s="1"/>
  <c r="C21" i="25"/>
  <c r="D118" i="20" s="1"/>
  <c r="C29" i="25"/>
  <c r="D126" i="20" s="1"/>
  <c r="C32" i="25"/>
  <c r="D129" i="20" s="1"/>
  <c r="C36" i="25"/>
  <c r="D133" i="20" s="1"/>
  <c r="C41" i="25"/>
  <c r="D138" i="20" s="1"/>
  <c r="C12" i="25"/>
  <c r="D109" i="20" s="1"/>
  <c r="C40" i="25"/>
  <c r="D137" i="20" s="1"/>
  <c r="C10" i="25"/>
  <c r="D107" i="20" s="1"/>
  <c r="C8" i="25"/>
  <c r="D105" i="20" s="1"/>
  <c r="C34" i="25"/>
  <c r="D131" i="20" s="1"/>
  <c r="C15" i="25"/>
  <c r="D112" i="20" s="1"/>
  <c r="C18" i="25"/>
  <c r="D115" i="20" s="1"/>
  <c r="C22" i="25"/>
  <c r="D119" i="20" s="1"/>
  <c r="C24" i="25"/>
  <c r="D121" i="20" s="1"/>
  <c r="C31" i="25"/>
  <c r="D128" i="20" s="1"/>
  <c r="C14" i="25"/>
  <c r="D111" i="20" s="1"/>
  <c r="C16" i="25"/>
  <c r="D113" i="20" s="1"/>
  <c r="C28" i="25"/>
  <c r="D125" i="20" s="1"/>
  <c r="C39" i="25"/>
  <c r="D136" i="20" s="1"/>
  <c r="C38" i="25"/>
  <c r="D135" i="20" s="1"/>
  <c r="C27" i="25"/>
  <c r="D124" i="20" s="1"/>
  <c r="C25" i="25"/>
  <c r="D122" i="20" s="1"/>
  <c r="C20" i="25"/>
  <c r="D117" i="20" s="1"/>
  <c r="C5" i="25"/>
  <c r="D102" i="20" s="1"/>
  <c r="C13" i="25"/>
  <c r="D110" i="20" s="1"/>
  <c r="C9" i="25"/>
  <c r="D106" i="20" s="1"/>
  <c r="C23" i="25"/>
  <c r="D120" i="20" s="1"/>
  <c r="C19" i="25"/>
  <c r="D116" i="20" s="1"/>
  <c r="V65" i="2"/>
  <c r="U65" i="2"/>
  <c r="T65" i="2"/>
  <c r="R65" i="2"/>
  <c r="W65" i="2"/>
  <c r="Y65" i="2"/>
  <c r="X65" i="2"/>
  <c r="I15" i="2" a="1"/>
  <c r="E147" i="30" l="1"/>
  <c r="E146" i="30"/>
  <c r="Y31" i="34"/>
  <c r="AY30" i="36"/>
  <c r="AM30" i="36"/>
  <c r="AO31" i="36"/>
  <c r="AT30" i="36"/>
  <c r="AS29" i="36"/>
  <c r="BD31" i="36"/>
  <c r="M35" i="34"/>
  <c r="N35" i="34" s="1"/>
  <c r="R35" i="34" s="1"/>
  <c r="U32" i="34"/>
  <c r="Y32" i="34" s="1"/>
  <c r="E150" i="30"/>
  <c r="C18" i="29"/>
  <c r="B18" i="28"/>
  <c r="C22" i="29"/>
  <c r="B22" i="28"/>
  <c r="C8" i="29"/>
  <c r="B8" i="28"/>
  <c r="E113" i="20"/>
  <c r="C12" i="29"/>
  <c r="B12" i="28"/>
  <c r="C4" i="29"/>
  <c r="B4" i="28"/>
  <c r="F102" i="20"/>
  <c r="C19" i="29"/>
  <c r="B19" i="28"/>
  <c r="C24" i="29"/>
  <c r="B24" i="28"/>
  <c r="C26" i="29"/>
  <c r="B26" i="28"/>
  <c r="B13" i="27"/>
  <c r="C37" i="29"/>
  <c r="B37" i="28"/>
  <c r="B14" i="27"/>
  <c r="C38" i="29"/>
  <c r="B38" i="28"/>
  <c r="C27" i="29"/>
  <c r="B27" i="28"/>
  <c r="C15" i="29"/>
  <c r="B15" i="28"/>
  <c r="E118" i="20"/>
  <c r="C13" i="29"/>
  <c r="B13" i="28"/>
  <c r="B6" i="27"/>
  <c r="C30" i="29"/>
  <c r="B30" i="28"/>
  <c r="C23" i="29"/>
  <c r="B23" i="28"/>
  <c r="C21" i="29"/>
  <c r="B21" i="28"/>
  <c r="C17" i="29"/>
  <c r="B17" i="28"/>
  <c r="C14" i="29"/>
  <c r="B14" i="28"/>
  <c r="C33" i="29"/>
  <c r="B33" i="28"/>
  <c r="B9" i="27"/>
  <c r="C7" i="29"/>
  <c r="B7" i="28"/>
  <c r="C9" i="29"/>
  <c r="B9" i="28"/>
  <c r="E112" i="20"/>
  <c r="C39" i="29"/>
  <c r="B39" i="28"/>
  <c r="B15" i="27"/>
  <c r="C11" i="29"/>
  <c r="B11" i="28"/>
  <c r="C40" i="29"/>
  <c r="B40" i="28"/>
  <c r="B11" i="27"/>
  <c r="C35" i="29"/>
  <c r="B35" i="28"/>
  <c r="C31" i="29"/>
  <c r="B31" i="28"/>
  <c r="B7" i="27"/>
  <c r="C28" i="29"/>
  <c r="B28" i="28"/>
  <c r="B4" i="27"/>
  <c r="C20" i="29"/>
  <c r="B20" i="28"/>
  <c r="B5" i="27"/>
  <c r="C29" i="29"/>
  <c r="B29" i="28"/>
  <c r="B12" i="27"/>
  <c r="C36" i="29"/>
  <c r="B36" i="28"/>
  <c r="C10" i="29"/>
  <c r="B10" i="28"/>
  <c r="C16" i="29"/>
  <c r="B16" i="28"/>
  <c r="F114" i="20"/>
  <c r="C6" i="29"/>
  <c r="B6" i="28"/>
  <c r="C32" i="29"/>
  <c r="B32" i="28"/>
  <c r="B8" i="27"/>
  <c r="C34" i="29"/>
  <c r="B34" i="28"/>
  <c r="B10" i="27"/>
  <c r="C5" i="29"/>
  <c r="B5" i="28"/>
  <c r="E108" i="20"/>
  <c r="C25" i="29"/>
  <c r="B25" i="28"/>
  <c r="A31" i="29"/>
  <c r="A33" i="28"/>
  <c r="G59" i="20"/>
  <c r="H83" i="20"/>
  <c r="G55" i="20"/>
  <c r="H55" i="20" s="1"/>
  <c r="H61" i="20"/>
  <c r="H77" i="20"/>
  <c r="G62" i="20"/>
  <c r="H62" i="20" s="1"/>
  <c r="G63" i="20"/>
  <c r="G56" i="20"/>
  <c r="G64" i="20"/>
  <c r="H72" i="20"/>
  <c r="H88" i="20"/>
  <c r="G65" i="20"/>
  <c r="G60" i="20"/>
  <c r="H60" i="20" s="1"/>
  <c r="H76" i="20"/>
  <c r="H84" i="20"/>
  <c r="G57" i="20"/>
  <c r="G58" i="20"/>
  <c r="H58" i="20" s="1"/>
  <c r="G66" i="20"/>
  <c r="H74" i="20"/>
  <c r="H69" i="20"/>
  <c r="H87" i="20"/>
  <c r="H68" i="20"/>
  <c r="H70" i="20"/>
  <c r="H71" i="20"/>
  <c r="H73" i="20"/>
  <c r="H75" i="20"/>
  <c r="H78" i="20"/>
  <c r="H67" i="20"/>
  <c r="H57" i="20"/>
  <c r="H59" i="20"/>
  <c r="H63" i="20"/>
  <c r="H64" i="20"/>
  <c r="H66" i="20"/>
  <c r="H80" i="20"/>
  <c r="H81" i="20"/>
  <c r="H82" i="20"/>
  <c r="H85" i="20"/>
  <c r="H86" i="20"/>
  <c r="H89" i="20"/>
  <c r="H90" i="20"/>
  <c r="H79" i="20"/>
  <c r="H56" i="20"/>
  <c r="H65" i="20"/>
  <c r="E24" i="20"/>
  <c r="E23" i="20"/>
  <c r="E21" i="20"/>
  <c r="E19" i="20"/>
  <c r="E18" i="20"/>
  <c r="E16" i="20"/>
  <c r="E31" i="20"/>
  <c r="E15" i="20"/>
  <c r="E30" i="20"/>
  <c r="D5" i="25"/>
  <c r="E41" i="25" s="1"/>
  <c r="F41" i="25" s="1"/>
  <c r="I15" i="2"/>
  <c r="J15" i="2" s="1"/>
  <c r="E14" i="20"/>
  <c r="E13" i="20"/>
  <c r="E12" i="20"/>
  <c r="F5" i="20"/>
  <c r="H4" i="3"/>
  <c r="F5"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5" i="2"/>
  <c r="C4"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F5" i="2"/>
  <c r="H4" i="2" s="1"/>
  <c r="R66" i="2"/>
  <c r="X63" i="2"/>
  <c r="S66" i="2"/>
  <c r="U63" i="2"/>
  <c r="W66" i="2"/>
  <c r="T64" i="2"/>
  <c r="W64" i="2"/>
  <c r="Y64" i="2"/>
  <c r="T63" i="2"/>
  <c r="Y63" i="2"/>
  <c r="T66" i="2"/>
  <c r="X64" i="2"/>
  <c r="U66" i="2"/>
  <c r="V63" i="2"/>
  <c r="U64" i="2"/>
  <c r="V64" i="2"/>
  <c r="V66" i="2"/>
  <c r="W63" i="2"/>
  <c r="W62" i="3"/>
  <c r="W63" i="3"/>
  <c r="W64" i="3"/>
  <c r="Z63" i="3"/>
  <c r="AA64" i="3"/>
  <c r="X64" i="3"/>
  <c r="X62" i="3"/>
  <c r="Y65" i="3"/>
  <c r="T65" i="3"/>
  <c r="AA63" i="3"/>
  <c r="X65" i="3"/>
  <c r="V65" i="3"/>
  <c r="U65" i="3"/>
  <c r="Z62" i="3"/>
  <c r="W65" i="3"/>
  <c r="V62" i="3"/>
  <c r="Y64" i="3"/>
  <c r="Z64" i="3"/>
  <c r="X63" i="3"/>
  <c r="V64" i="3"/>
  <c r="T64" i="3"/>
  <c r="AA62" i="3"/>
  <c r="Y63" i="3"/>
  <c r="Y62" i="3"/>
  <c r="U64" i="3"/>
  <c r="V63" i="3"/>
  <c r="A142" i="39" l="1"/>
  <c r="A105" i="39"/>
  <c r="A68" i="39"/>
  <c r="A31" i="39"/>
  <c r="A127" i="39"/>
  <c r="A53" i="39"/>
  <c r="A90" i="39"/>
  <c r="A16" i="39"/>
  <c r="A26" i="39"/>
  <c r="A137" i="39"/>
  <c r="A63" i="39"/>
  <c r="A100" i="39"/>
  <c r="A78" i="39"/>
  <c r="A152" i="39"/>
  <c r="A41" i="39"/>
  <c r="A115" i="39"/>
  <c r="A119" i="39"/>
  <c r="A82" i="39"/>
  <c r="A45" i="39"/>
  <c r="A156" i="39"/>
  <c r="A113" i="39"/>
  <c r="A150" i="39"/>
  <c r="A76" i="39"/>
  <c r="A39" i="39"/>
  <c r="A140" i="39"/>
  <c r="A103" i="39"/>
  <c r="A66" i="39"/>
  <c r="A29" i="39"/>
  <c r="A95" i="39"/>
  <c r="A58" i="39"/>
  <c r="A21" i="39"/>
  <c r="A132" i="39"/>
  <c r="A28" i="39"/>
  <c r="A102" i="39"/>
  <c r="A139" i="39"/>
  <c r="A65" i="39"/>
  <c r="A112" i="39"/>
  <c r="A149" i="39"/>
  <c r="A38" i="39"/>
  <c r="A75" i="39"/>
  <c r="A84" i="39"/>
  <c r="A10" i="39"/>
  <c r="A121" i="39"/>
  <c r="A47" i="39"/>
  <c r="A43" i="39"/>
  <c r="A80" i="39"/>
  <c r="A117" i="39"/>
  <c r="A154" i="39"/>
  <c r="A42" i="39"/>
  <c r="A116" i="39"/>
  <c r="A79" i="39"/>
  <c r="A153" i="39"/>
  <c r="A20" i="39"/>
  <c r="A131" i="39"/>
  <c r="A57" i="39"/>
  <c r="A94" i="39"/>
  <c r="A147" i="39"/>
  <c r="A36" i="39"/>
  <c r="A110" i="39"/>
  <c r="A73" i="39"/>
  <c r="A70" i="39"/>
  <c r="A144" i="39"/>
  <c r="A33" i="39"/>
  <c r="A107" i="39"/>
  <c r="A69" i="39"/>
  <c r="A106" i="39"/>
  <c r="A32" i="39"/>
  <c r="A143" i="39"/>
  <c r="A135" i="39"/>
  <c r="A61" i="39"/>
  <c r="A98" i="39"/>
  <c r="A24" i="39"/>
  <c r="A11" i="39"/>
  <c r="A122" i="39"/>
  <c r="A48" i="39"/>
  <c r="A85" i="39"/>
  <c r="A12" i="39"/>
  <c r="A86" i="39"/>
  <c r="A123" i="39"/>
  <c r="A49" i="39"/>
  <c r="A34" i="39"/>
  <c r="A108" i="39"/>
  <c r="A71" i="39"/>
  <c r="A145" i="39"/>
  <c r="A46" i="39"/>
  <c r="A120" i="39"/>
  <c r="A157" i="39"/>
  <c r="A83" i="39"/>
  <c r="A89" i="39"/>
  <c r="A126" i="39"/>
  <c r="A52" i="39"/>
  <c r="A15" i="39"/>
  <c r="A18" i="39"/>
  <c r="A92" i="39"/>
  <c r="A129" i="39"/>
  <c r="A55" i="39"/>
  <c r="A97" i="39"/>
  <c r="A23" i="39"/>
  <c r="A134" i="39"/>
  <c r="A60" i="39"/>
  <c r="A44" i="39"/>
  <c r="A155" i="39"/>
  <c r="A81" i="39"/>
  <c r="A118" i="39"/>
  <c r="A141" i="39"/>
  <c r="A104" i="39"/>
  <c r="A30" i="39"/>
  <c r="A67" i="39"/>
  <c r="A35" i="39"/>
  <c r="A72" i="39"/>
  <c r="A109" i="39"/>
  <c r="A146" i="39"/>
  <c r="A128" i="39"/>
  <c r="A54" i="39"/>
  <c r="A17" i="39"/>
  <c r="A91" i="39"/>
  <c r="A87" i="39"/>
  <c r="A50" i="39"/>
  <c r="A13" i="39"/>
  <c r="A124" i="39"/>
  <c r="A19" i="39"/>
  <c r="A130" i="39"/>
  <c r="A56" i="39"/>
  <c r="A93" i="39"/>
  <c r="A77" i="39"/>
  <c r="A151" i="39"/>
  <c r="A114" i="39"/>
  <c r="A40" i="39"/>
  <c r="A96" i="39"/>
  <c r="A22" i="39"/>
  <c r="A133" i="39"/>
  <c r="A59" i="39"/>
  <c r="A111" i="39"/>
  <c r="A148" i="39"/>
  <c r="A37" i="39"/>
  <c r="A74" i="39"/>
  <c r="A27" i="39"/>
  <c r="A138" i="39"/>
  <c r="A64" i="39"/>
  <c r="A101" i="39"/>
  <c r="A136" i="39"/>
  <c r="A62" i="39"/>
  <c r="A99" i="39"/>
  <c r="A25" i="39"/>
  <c r="A88" i="39"/>
  <c r="A14" i="39"/>
  <c r="A125" i="39"/>
  <c r="A51" i="39"/>
  <c r="AB27" i="34"/>
  <c r="AA30" i="34" s="1"/>
  <c r="AA31" i="34" s="1"/>
  <c r="AT31" i="36"/>
  <c r="AS30" i="36"/>
  <c r="BD32" i="36"/>
  <c r="AM31" i="36"/>
  <c r="AO32" i="36"/>
  <c r="AY31" i="36"/>
  <c r="M36" i="34"/>
  <c r="N36" i="34" s="1"/>
  <c r="R36" i="34" s="1"/>
  <c r="U33" i="34"/>
  <c r="T34" i="34"/>
  <c r="T35" i="34" s="1"/>
  <c r="E148" i="30"/>
  <c r="G114" i="20"/>
  <c r="G117" i="20"/>
  <c r="G118" i="20"/>
  <c r="G119" i="20"/>
  <c r="G120" i="20"/>
  <c r="G122" i="20"/>
  <c r="G124" i="20"/>
  <c r="G125" i="20"/>
  <c r="G116" i="20"/>
  <c r="G115" i="20"/>
  <c r="G123" i="20"/>
  <c r="G121" i="20"/>
  <c r="G113" i="20"/>
  <c r="G102" i="20"/>
  <c r="H102" i="20" s="1"/>
  <c r="G107" i="20"/>
  <c r="G111" i="20"/>
  <c r="G109" i="20"/>
  <c r="G104" i="20"/>
  <c r="G108" i="20"/>
  <c r="G112" i="20"/>
  <c r="G103" i="20"/>
  <c r="G106" i="20"/>
  <c r="G105" i="20"/>
  <c r="G110" i="20"/>
  <c r="A32" i="29"/>
  <c r="A34" i="28"/>
  <c r="G13" i="20"/>
  <c r="H21" i="20"/>
  <c r="H37" i="20"/>
  <c r="H31" i="20"/>
  <c r="G9" i="20"/>
  <c r="H9" i="20" s="1"/>
  <c r="H25" i="20"/>
  <c r="H18" i="20"/>
  <c r="H26" i="20"/>
  <c r="G11" i="20"/>
  <c r="H11" i="20" s="1"/>
  <c r="H19" i="20"/>
  <c r="H27" i="20"/>
  <c r="G6" i="20"/>
  <c r="G14" i="20"/>
  <c r="H22" i="20"/>
  <c r="H30" i="20"/>
  <c r="H38" i="20"/>
  <c r="H23" i="20"/>
  <c r="G8" i="20"/>
  <c r="H8" i="20" s="1"/>
  <c r="G16" i="20"/>
  <c r="H24" i="20"/>
  <c r="H5" i="20"/>
  <c r="H17" i="20"/>
  <c r="G12" i="20"/>
  <c r="H12" i="20" s="1"/>
  <c r="H20" i="20"/>
  <c r="H28" i="20"/>
  <c r="G15" i="20"/>
  <c r="E22" i="25"/>
  <c r="F22" i="25" s="1"/>
  <c r="E9" i="25"/>
  <c r="F9" i="25" s="1"/>
  <c r="E12" i="25"/>
  <c r="F12" i="25" s="1"/>
  <c r="H7" i="20"/>
  <c r="H10" i="20"/>
  <c r="H13" i="20"/>
  <c r="H14" i="20"/>
  <c r="H15" i="20"/>
  <c r="H16" i="20"/>
  <c r="H6" i="20"/>
  <c r="H32" i="20"/>
  <c r="H33" i="20"/>
  <c r="H34" i="20"/>
  <c r="H35" i="20"/>
  <c r="H36" i="20"/>
  <c r="H39" i="20"/>
  <c r="H40" i="20"/>
  <c r="H29" i="20"/>
  <c r="E111" i="20"/>
  <c r="E30" i="25"/>
  <c r="F30" i="25" s="1"/>
  <c r="E38" i="25"/>
  <c r="F38" i="25" s="1"/>
  <c r="E27" i="25"/>
  <c r="F27" i="25" s="1"/>
  <c r="E14" i="25"/>
  <c r="F14" i="25" s="1"/>
  <c r="E36" i="25"/>
  <c r="F36" i="25" s="1"/>
  <c r="E25" i="25"/>
  <c r="F25" i="25" s="1"/>
  <c r="E6" i="25"/>
  <c r="F6" i="25" s="1"/>
  <c r="E32" i="25"/>
  <c r="F32" i="25" s="1"/>
  <c r="E26" i="25"/>
  <c r="F26" i="25" s="1"/>
  <c r="E10" i="25"/>
  <c r="F10" i="25" s="1"/>
  <c r="E17" i="25"/>
  <c r="F17" i="25" s="1"/>
  <c r="E110" i="20"/>
  <c r="F126" i="20"/>
  <c r="E20" i="25"/>
  <c r="F20" i="25" s="1"/>
  <c r="E13" i="25"/>
  <c r="F13" i="25" s="1"/>
  <c r="E39" i="25"/>
  <c r="F39" i="25" s="1"/>
  <c r="E33" i="25"/>
  <c r="F33" i="25" s="1"/>
  <c r="E28" i="25"/>
  <c r="F28" i="25" s="1"/>
  <c r="E7" i="25"/>
  <c r="F7" i="25" s="1"/>
  <c r="E15" i="25"/>
  <c r="F15" i="25" s="1"/>
  <c r="E40" i="25"/>
  <c r="F40" i="25" s="1"/>
  <c r="E35" i="25"/>
  <c r="F35" i="25" s="1"/>
  <c r="E21" i="25"/>
  <c r="F21" i="25" s="1"/>
  <c r="E23" i="25"/>
  <c r="F23" i="25" s="1"/>
  <c r="E8" i="25"/>
  <c r="F8" i="25" s="1"/>
  <c r="E11" i="25"/>
  <c r="F11" i="25" s="1"/>
  <c r="E37" i="25"/>
  <c r="F37" i="25" s="1"/>
  <c r="E31" i="25"/>
  <c r="F31" i="25" s="1"/>
  <c r="E16" i="25"/>
  <c r="F16" i="25" s="1"/>
  <c r="E123" i="20"/>
  <c r="E121" i="20"/>
  <c r="E124" i="20"/>
  <c r="E109" i="20"/>
  <c r="E125" i="20"/>
  <c r="E115" i="20"/>
  <c r="E127" i="20"/>
  <c r="E117" i="20"/>
  <c r="E119" i="20"/>
  <c r="E120" i="20"/>
  <c r="E114" i="20"/>
  <c r="E128" i="20"/>
  <c r="E126" i="20"/>
  <c r="E122" i="20"/>
  <c r="E116" i="20"/>
  <c r="E34" i="25"/>
  <c r="F34" i="25" s="1"/>
  <c r="E19" i="25"/>
  <c r="F19" i="25" s="1"/>
  <c r="E29" i="25"/>
  <c r="F29" i="25" s="1"/>
  <c r="E5" i="25"/>
  <c r="E24" i="25"/>
  <c r="F24" i="25" s="1"/>
  <c r="E18" i="25"/>
  <c r="F18" i="25" s="1"/>
  <c r="F6" i="2"/>
  <c r="G6" i="2" s="1"/>
  <c r="H5" i="3"/>
  <c r="G4" i="3"/>
  <c r="D4" i="7" s="1"/>
  <c r="G5" i="3"/>
  <c r="D5" i="7" s="1"/>
  <c r="F6" i="3"/>
  <c r="G5" i="2"/>
  <c r="L5" i="2" s="1"/>
  <c r="G4" i="2"/>
  <c r="H5" i="2"/>
  <c r="D10" i="39" l="1"/>
  <c r="C10" i="39"/>
  <c r="B10" i="39"/>
  <c r="Y33" i="34"/>
  <c r="AM32" i="36"/>
  <c r="AO33" i="36"/>
  <c r="BD33" i="36"/>
  <c r="AY32" i="36"/>
  <c r="AT32" i="36"/>
  <c r="AS31" i="36"/>
  <c r="M37" i="34"/>
  <c r="N37" i="34" s="1"/>
  <c r="R37" i="34" s="1"/>
  <c r="U34" i="34"/>
  <c r="Y34" i="34" s="1"/>
  <c r="E149" i="30"/>
  <c r="G127" i="20"/>
  <c r="G128" i="20"/>
  <c r="G129" i="20"/>
  <c r="G130" i="20"/>
  <c r="G131" i="20"/>
  <c r="G132" i="20"/>
  <c r="G133" i="20"/>
  <c r="G134" i="20"/>
  <c r="G135" i="20"/>
  <c r="G136" i="20"/>
  <c r="G137" i="20"/>
  <c r="G126" i="20"/>
  <c r="D4" i="29"/>
  <c r="C4" i="28"/>
  <c r="D22" i="29"/>
  <c r="C22" i="28"/>
  <c r="G28" i="29"/>
  <c r="E22" i="28"/>
  <c r="D34" i="28" s="1"/>
  <c r="A33" i="29"/>
  <c r="A35" i="28"/>
  <c r="H121" i="20"/>
  <c r="H137" i="20"/>
  <c r="H109" i="20"/>
  <c r="H128" i="20"/>
  <c r="H114" i="20"/>
  <c r="H130" i="20"/>
  <c r="H107" i="20"/>
  <c r="H115" i="20"/>
  <c r="H131" i="20"/>
  <c r="H124" i="20"/>
  <c r="H132" i="20"/>
  <c r="H116" i="20"/>
  <c r="H117" i="20"/>
  <c r="H125" i="20"/>
  <c r="H118" i="20"/>
  <c r="H134" i="20"/>
  <c r="H103" i="20"/>
  <c r="H119" i="20"/>
  <c r="H127" i="20"/>
  <c r="H112" i="20"/>
  <c r="H104" i="20"/>
  <c r="H133" i="20"/>
  <c r="H135" i="20"/>
  <c r="H136" i="20"/>
  <c r="H129" i="20"/>
  <c r="H113" i="20"/>
  <c r="H126" i="20"/>
  <c r="H111" i="20"/>
  <c r="H106" i="20"/>
  <c r="H105" i="20"/>
  <c r="H110" i="20"/>
  <c r="I40" i="25" a="1"/>
  <c r="I40" i="25" s="1"/>
  <c r="H123" i="20"/>
  <c r="I38" i="25" a="1"/>
  <c r="I38" i="25" s="1"/>
  <c r="I41" i="25" a="1"/>
  <c r="I41" i="25" s="1"/>
  <c r="H122" i="20"/>
  <c r="I39" i="25" a="1"/>
  <c r="I39" i="25" s="1"/>
  <c r="F5" i="25"/>
  <c r="J5" i="25" s="1"/>
  <c r="I25" i="25" a="1"/>
  <c r="I25" i="25" s="1"/>
  <c r="I28" i="25" a="1"/>
  <c r="I28" i="25" s="1"/>
  <c r="I15" i="25" a="1"/>
  <c r="I15" i="25" s="1"/>
  <c r="I29" i="25" a="1"/>
  <c r="I29" i="25" s="1"/>
  <c r="I31" i="25" a="1"/>
  <c r="I31" i="25" s="1"/>
  <c r="I32" i="25" a="1"/>
  <c r="I32" i="25" s="1"/>
  <c r="I33" i="25" a="1"/>
  <c r="I33" i="25" s="1"/>
  <c r="I7" i="25" a="1"/>
  <c r="I7" i="25" s="1"/>
  <c r="I35" i="25" a="1"/>
  <c r="I35" i="25" s="1"/>
  <c r="I16" i="25" a="1"/>
  <c r="I16" i="25" s="1"/>
  <c r="I19" i="25" a="1"/>
  <c r="I19" i="25" s="1"/>
  <c r="I23" i="25" a="1"/>
  <c r="I23" i="25" s="1"/>
  <c r="I24" i="25" a="1"/>
  <c r="I24" i="25" s="1"/>
  <c r="I36" i="25" a="1"/>
  <c r="I36" i="25" s="1"/>
  <c r="I26" i="25" a="1"/>
  <c r="I26" i="25" s="1"/>
  <c r="I8" i="25" a="1"/>
  <c r="I8" i="25" s="1"/>
  <c r="I11" i="25" a="1"/>
  <c r="I11" i="25" s="1"/>
  <c r="I27" i="25" a="1"/>
  <c r="I27" i="25" s="1"/>
  <c r="I37" i="25" a="1"/>
  <c r="I37" i="25" s="1"/>
  <c r="I9" i="25" a="1"/>
  <c r="I9" i="25" s="1"/>
  <c r="I17" i="25" a="1"/>
  <c r="I17" i="25" s="1"/>
  <c r="I10" i="25" a="1"/>
  <c r="I10" i="25" s="1"/>
  <c r="I18" i="25" a="1"/>
  <c r="I18" i="25" s="1"/>
  <c r="I34" i="25" a="1"/>
  <c r="I34" i="25" s="1"/>
  <c r="I20" i="25" a="1"/>
  <c r="I20" i="25" s="1"/>
  <c r="I13" i="25" a="1"/>
  <c r="I13" i="25" s="1"/>
  <c r="I12" i="25" a="1"/>
  <c r="I12" i="25" s="1"/>
  <c r="I5" i="25" a="1"/>
  <c r="I5" i="25" s="1"/>
  <c r="I21" i="25" a="1"/>
  <c r="I21" i="25" s="1"/>
  <c r="I6" i="25" a="1"/>
  <c r="I6" i="25" s="1"/>
  <c r="I14" i="25" a="1"/>
  <c r="I14" i="25" s="1"/>
  <c r="I22" i="25" a="1"/>
  <c r="I22" i="25" s="1"/>
  <c r="I30" i="25" a="1"/>
  <c r="I30" i="25" s="1"/>
  <c r="B2" i="22"/>
  <c r="B3" i="24"/>
  <c r="B2" i="24"/>
  <c r="B3" i="22"/>
  <c r="B4" i="22"/>
  <c r="C4" i="7"/>
  <c r="F7" i="2"/>
  <c r="H6" i="2" s="1"/>
  <c r="H6" i="3"/>
  <c r="G6" i="3"/>
  <c r="D6" i="7" s="1"/>
  <c r="F7" i="3"/>
  <c r="F10" i="39" l="1"/>
  <c r="AB29" i="34"/>
  <c r="AA32" i="34" s="1"/>
  <c r="AA33" i="34" s="1"/>
  <c r="AY33" i="36"/>
  <c r="BD34" i="36"/>
  <c r="AT33" i="36"/>
  <c r="AS32" i="36"/>
  <c r="AM33" i="36"/>
  <c r="AO34" i="36"/>
  <c r="T36" i="34"/>
  <c r="M38" i="34"/>
  <c r="N38" i="34" s="1"/>
  <c r="R38" i="34" s="1"/>
  <c r="U35" i="34"/>
  <c r="E151" i="30"/>
  <c r="F145" i="30"/>
  <c r="D24" i="29"/>
  <c r="C24" i="28"/>
  <c r="K134" i="20"/>
  <c r="C12" i="27" s="1"/>
  <c r="D25" i="29"/>
  <c r="C25" i="28"/>
  <c r="K135" i="20"/>
  <c r="C13" i="27" s="1"/>
  <c r="D12" i="29"/>
  <c r="C12" i="28"/>
  <c r="D7" i="29"/>
  <c r="C7" i="28"/>
  <c r="D8" i="29"/>
  <c r="C8" i="28"/>
  <c r="D13" i="29"/>
  <c r="C13" i="28"/>
  <c r="D28" i="29"/>
  <c r="C28" i="28"/>
  <c r="D15" i="29"/>
  <c r="C15" i="28"/>
  <c r="D31" i="29"/>
  <c r="C31" i="28"/>
  <c r="D38" i="29"/>
  <c r="C38" i="28"/>
  <c r="D37" i="29"/>
  <c r="C37" i="28"/>
  <c r="D35" i="29"/>
  <c r="C35" i="28"/>
  <c r="D6" i="29"/>
  <c r="C6" i="28"/>
  <c r="D14" i="29"/>
  <c r="C14" i="28"/>
  <c r="D29" i="29"/>
  <c r="C29" i="28"/>
  <c r="D21" i="29"/>
  <c r="E33" i="29" s="1"/>
  <c r="C21" i="28"/>
  <c r="D33" i="28" s="1"/>
  <c r="K131" i="20"/>
  <c r="C9" i="27" s="1"/>
  <c r="D5" i="29"/>
  <c r="C5" i="28"/>
  <c r="D36" i="29"/>
  <c r="C36" i="28"/>
  <c r="D20" i="29"/>
  <c r="E32" i="29" s="1"/>
  <c r="C20" i="28"/>
  <c r="D32" i="28" s="1"/>
  <c r="K130" i="20"/>
  <c r="D27" i="29"/>
  <c r="C27" i="28"/>
  <c r="C15" i="27"/>
  <c r="D19" i="29"/>
  <c r="E31" i="29" s="1"/>
  <c r="C19" i="28"/>
  <c r="K129" i="20"/>
  <c r="C7" i="27" s="1"/>
  <c r="D18" i="29"/>
  <c r="E30" i="29" s="1"/>
  <c r="C18" i="28"/>
  <c r="D30" i="28" s="1"/>
  <c r="K128" i="20"/>
  <c r="D34" i="29"/>
  <c r="C34" i="28"/>
  <c r="D26" i="29"/>
  <c r="C26" i="28"/>
  <c r="K136" i="20"/>
  <c r="C14" i="27" s="1"/>
  <c r="E14" i="27" s="1"/>
  <c r="G14" i="27" s="1"/>
  <c r="D33" i="29"/>
  <c r="C33" i="28"/>
  <c r="D17" i="29"/>
  <c r="E29" i="29" s="1"/>
  <c r="C17" i="28"/>
  <c r="D29" i="28" s="1"/>
  <c r="K127" i="20"/>
  <c r="C5" i="27" s="1"/>
  <c r="E5" i="27" s="1"/>
  <c r="G5" i="27" s="1"/>
  <c r="D9" i="29"/>
  <c r="C9" i="28"/>
  <c r="D32" i="29"/>
  <c r="C32" i="28"/>
  <c r="D16" i="29"/>
  <c r="E28" i="29" s="1"/>
  <c r="C16" i="28"/>
  <c r="C4" i="27"/>
  <c r="D30" i="29"/>
  <c r="C30" i="28"/>
  <c r="D11" i="29"/>
  <c r="C11" i="28"/>
  <c r="D39" i="29"/>
  <c r="C39" i="28"/>
  <c r="D23" i="29"/>
  <c r="C23" i="28"/>
  <c r="D35" i="28" s="1"/>
  <c r="K133" i="20"/>
  <c r="C11" i="27" s="1"/>
  <c r="F11" i="27" s="1"/>
  <c r="D26" i="28"/>
  <c r="D31" i="28"/>
  <c r="D24" i="28"/>
  <c r="D27" i="28"/>
  <c r="A34" i="29"/>
  <c r="A36" i="28"/>
  <c r="C6" i="27"/>
  <c r="C10" i="27"/>
  <c r="C8" i="27"/>
  <c r="F8" i="27" s="1"/>
  <c r="K17" i="25"/>
  <c r="K21" i="25"/>
  <c r="K6" i="25"/>
  <c r="K5" i="25"/>
  <c r="K9" i="25"/>
  <c r="K24" i="25"/>
  <c r="K23" i="25"/>
  <c r="K25" i="25"/>
  <c r="K10" i="25"/>
  <c r="K36" i="25"/>
  <c r="K32" i="25"/>
  <c r="K15" i="25"/>
  <c r="K31" i="25"/>
  <c r="K41" i="25"/>
  <c r="K38" i="25"/>
  <c r="K12" i="25"/>
  <c r="K40" i="25"/>
  <c r="K39" i="25"/>
  <c r="K14" i="25"/>
  <c r="K18" i="25"/>
  <c r="K26" i="25"/>
  <c r="K33" i="25"/>
  <c r="K37" i="25"/>
  <c r="K19" i="25"/>
  <c r="K29" i="25"/>
  <c r="K30" i="25"/>
  <c r="K13" i="25"/>
  <c r="K28" i="25"/>
  <c r="K20" i="25"/>
  <c r="K11" i="25"/>
  <c r="K35" i="25"/>
  <c r="K22" i="25"/>
  <c r="K34" i="25"/>
  <c r="K8" i="25"/>
  <c r="K7" i="25"/>
  <c r="K27" i="25"/>
  <c r="K16" i="25"/>
  <c r="E6" i="7"/>
  <c r="B4" i="24"/>
  <c r="E5" i="7"/>
  <c r="E4" i="7"/>
  <c r="F8" i="2"/>
  <c r="H7" i="3"/>
  <c r="H7" i="2"/>
  <c r="G7" i="2"/>
  <c r="L7" i="2" s="1"/>
  <c r="G7" i="3"/>
  <c r="D7" i="7" s="1"/>
  <c r="F8" i="3"/>
  <c r="K31" i="29" l="1"/>
  <c r="L31" i="29"/>
  <c r="K33" i="29"/>
  <c r="L33" i="29"/>
  <c r="K32" i="29"/>
  <c r="L32" i="29"/>
  <c r="L30" i="29"/>
  <c r="K30" i="29"/>
  <c r="AE23" i="28"/>
  <c r="D28" i="28"/>
  <c r="F147" i="30"/>
  <c r="F146" i="30"/>
  <c r="F13" i="27"/>
  <c r="E13" i="27"/>
  <c r="G13" i="27" s="1"/>
  <c r="D13" i="27"/>
  <c r="F14" i="27"/>
  <c r="D14" i="27"/>
  <c r="Y35" i="34"/>
  <c r="BD35" i="36"/>
  <c r="AM34" i="36"/>
  <c r="AO35" i="36"/>
  <c r="AY34" i="36"/>
  <c r="AT34" i="36"/>
  <c r="AS33" i="36"/>
  <c r="T37" i="34"/>
  <c r="M39" i="34"/>
  <c r="N39" i="34" s="1"/>
  <c r="R39" i="34" s="1"/>
  <c r="U36" i="34"/>
  <c r="Y36" i="34" s="1"/>
  <c r="F150" i="30"/>
  <c r="D11" i="27"/>
  <c r="E11" i="27"/>
  <c r="G11" i="27" s="1"/>
  <c r="D44" i="29"/>
  <c r="D25" i="28"/>
  <c r="G23" i="28"/>
  <c r="BK23" i="28"/>
  <c r="AU23" i="28"/>
  <c r="AM23" i="28"/>
  <c r="W23" i="28"/>
  <c r="O23" i="28"/>
  <c r="A35" i="29"/>
  <c r="E34" i="29"/>
  <c r="A37" i="28"/>
  <c r="F5" i="27"/>
  <c r="D5" i="27"/>
  <c r="F10" i="27"/>
  <c r="E9" i="27"/>
  <c r="G9" i="27" s="1"/>
  <c r="F9" i="27"/>
  <c r="D9" i="27"/>
  <c r="D4" i="27"/>
  <c r="H4" i="27" s="1"/>
  <c r="F4" i="27"/>
  <c r="E10" i="27"/>
  <c r="G10" i="27" s="1"/>
  <c r="E8" i="27"/>
  <c r="G8" i="27" s="1"/>
  <c r="D8" i="27"/>
  <c r="F12" i="27"/>
  <c r="E12" i="27"/>
  <c r="G12" i="27" s="1"/>
  <c r="D12" i="27"/>
  <c r="E4" i="27"/>
  <c r="F6" i="27"/>
  <c r="E6" i="27"/>
  <c r="G6" i="27" s="1"/>
  <c r="D6" i="27"/>
  <c r="E7" i="27"/>
  <c r="G7" i="27" s="1"/>
  <c r="D7" i="27"/>
  <c r="F7" i="27"/>
  <c r="F15" i="27"/>
  <c r="D15" i="27"/>
  <c r="E15" i="27"/>
  <c r="G15" i="27" s="1"/>
  <c r="B5" i="24"/>
  <c r="F9" i="2"/>
  <c r="H8" i="3"/>
  <c r="G8" i="2"/>
  <c r="H8" i="2"/>
  <c r="F9" i="3"/>
  <c r="G8" i="3"/>
  <c r="D8" i="7" s="1"/>
  <c r="K34" i="29" l="1"/>
  <c r="L34" i="29"/>
  <c r="AE24" i="28"/>
  <c r="AG24" i="28" s="1"/>
  <c r="AD36" i="28"/>
  <c r="AE36" i="28" s="1"/>
  <c r="AD29" i="28"/>
  <c r="AE29" i="28" s="1"/>
  <c r="AD26" i="28"/>
  <c r="AE26" i="28" s="1"/>
  <c r="AD34" i="28"/>
  <c r="AE34" i="28" s="1"/>
  <c r="AD27" i="28"/>
  <c r="AE27" i="28" s="1"/>
  <c r="AD33" i="28"/>
  <c r="AE33" i="28" s="1"/>
  <c r="AD28" i="28"/>
  <c r="AE28" i="28" s="1"/>
  <c r="AD35" i="28"/>
  <c r="AE35" i="28" s="1"/>
  <c r="AD30" i="28"/>
  <c r="AE30" i="28" s="1"/>
  <c r="AD31" i="28"/>
  <c r="AE31" i="28" s="1"/>
  <c r="AD32" i="28"/>
  <c r="AE32" i="28" s="1"/>
  <c r="AD25" i="28"/>
  <c r="AE25" i="28" s="1"/>
  <c r="D51" i="29"/>
  <c r="D47" i="29"/>
  <c r="D48" i="29"/>
  <c r="D42" i="29"/>
  <c r="D45" i="29"/>
  <c r="D46" i="29"/>
  <c r="H41" i="29"/>
  <c r="F40" i="29" s="1"/>
  <c r="D43" i="29"/>
  <c r="D40" i="29"/>
  <c r="D49" i="29"/>
  <c r="D41" i="29"/>
  <c r="D50" i="29"/>
  <c r="AB31" i="34"/>
  <c r="AA34" i="34" s="1"/>
  <c r="AA35" i="34" s="1"/>
  <c r="AM35" i="36"/>
  <c r="AO36" i="36"/>
  <c r="AT35" i="36"/>
  <c r="AS34" i="36"/>
  <c r="BD36" i="36"/>
  <c r="AY35" i="36"/>
  <c r="M40" i="34"/>
  <c r="N40" i="34" s="1"/>
  <c r="R40" i="34" s="1"/>
  <c r="U37" i="34"/>
  <c r="T38" i="34"/>
  <c r="F148" i="30"/>
  <c r="P4" i="27"/>
  <c r="O24" i="28"/>
  <c r="N29" i="28" s="1"/>
  <c r="O29" i="28" s="1"/>
  <c r="N30" i="28"/>
  <c r="O30" i="28" s="1"/>
  <c r="W24" i="28"/>
  <c r="V25" i="28" s="1"/>
  <c r="W25" i="28" s="1"/>
  <c r="V28" i="28"/>
  <c r="W28" i="28" s="1"/>
  <c r="V36" i="28"/>
  <c r="W36" i="28" s="1"/>
  <c r="V27" i="28"/>
  <c r="W27" i="28" s="1"/>
  <c r="Y24" i="28"/>
  <c r="AM24" i="28"/>
  <c r="AL29" i="28" s="1"/>
  <c r="AM29" i="28" s="1"/>
  <c r="AU24" i="28"/>
  <c r="AW24" i="28" s="1"/>
  <c r="BK24" i="28"/>
  <c r="BJ32" i="28" s="1"/>
  <c r="BK32" i="28" s="1"/>
  <c r="BJ26" i="28"/>
  <c r="BK26" i="28" s="1"/>
  <c r="BJ34" i="28"/>
  <c r="BK34" i="28" s="1"/>
  <c r="BJ31" i="28"/>
  <c r="BK31" i="28" s="1"/>
  <c r="BM24" i="28"/>
  <c r="G24" i="28"/>
  <c r="F25" i="28" s="1"/>
  <c r="G25" i="28" s="1"/>
  <c r="L5" i="27"/>
  <c r="L6" i="27" s="1"/>
  <c r="L7" i="27" s="1"/>
  <c r="L8" i="27" s="1"/>
  <c r="L9" i="27" s="1"/>
  <c r="H5" i="27"/>
  <c r="H13" i="27"/>
  <c r="H12" i="27"/>
  <c r="H6" i="27"/>
  <c r="H14" i="27"/>
  <c r="H7" i="27"/>
  <c r="H15" i="27"/>
  <c r="H11" i="27"/>
  <c r="H8" i="27"/>
  <c r="H9" i="27"/>
  <c r="H10" i="27"/>
  <c r="R4" i="27" a="1"/>
  <c r="R4" i="27" s="1"/>
  <c r="U4" i="27" s="1"/>
  <c r="I4" i="27"/>
  <c r="J6" i="27"/>
  <c r="A36" i="29"/>
  <c r="E35" i="29"/>
  <c r="A38" i="28"/>
  <c r="G4" i="27"/>
  <c r="K7" i="27" s="1"/>
  <c r="J4" i="27"/>
  <c r="J11" i="27"/>
  <c r="I5" i="27"/>
  <c r="I9" i="27"/>
  <c r="J8" i="27"/>
  <c r="J15" i="27"/>
  <c r="J5" i="27"/>
  <c r="J10" i="27"/>
  <c r="O7" i="27"/>
  <c r="I13" i="27"/>
  <c r="O11" i="27"/>
  <c r="I8" i="27"/>
  <c r="J7" i="27"/>
  <c r="M5" i="27"/>
  <c r="M6" i="27" s="1"/>
  <c r="M7" i="27" s="1"/>
  <c r="M8" i="27" s="1"/>
  <c r="M9" i="27" s="1"/>
  <c r="M10" i="27" s="1"/>
  <c r="M11" i="27" s="1"/>
  <c r="M12" i="27" s="1"/>
  <c r="M13" i="27" s="1"/>
  <c r="M14" i="27" s="1"/>
  <c r="M15" i="27" s="1"/>
  <c r="O15" i="27"/>
  <c r="N5" i="27" a="1"/>
  <c r="N5" i="27" s="1"/>
  <c r="N6" i="27" s="1"/>
  <c r="N7" i="27" s="1"/>
  <c r="N8" i="27" s="1"/>
  <c r="N9" i="27" s="1"/>
  <c r="N10" i="27" s="1"/>
  <c r="N11" i="27" s="1"/>
  <c r="N12" i="27" s="1"/>
  <c r="N13" i="27" s="1"/>
  <c r="N14" i="27" s="1"/>
  <c r="N15" i="27" s="1"/>
  <c r="J12" i="27"/>
  <c r="O10" i="27"/>
  <c r="O5" i="27"/>
  <c r="Q4" i="27"/>
  <c r="J9" i="27"/>
  <c r="O6" i="27"/>
  <c r="I15" i="27"/>
  <c r="O14" i="27"/>
  <c r="O12" i="27"/>
  <c r="S4" i="27" a="1"/>
  <c r="S4" i="27" s="1"/>
  <c r="I7" i="27"/>
  <c r="O13" i="27"/>
  <c r="O4" i="27"/>
  <c r="I14" i="27"/>
  <c r="I10" i="27"/>
  <c r="I6" i="27"/>
  <c r="J14" i="27"/>
  <c r="O8" i="27"/>
  <c r="I12" i="27"/>
  <c r="J13" i="27"/>
  <c r="O9" i="27"/>
  <c r="I11" i="27"/>
  <c r="B6" i="22"/>
  <c r="B5" i="22" s="1"/>
  <c r="AI6" i="26"/>
  <c r="B6" i="24"/>
  <c r="H9" i="3"/>
  <c r="F10" i="2"/>
  <c r="H9" i="2" s="1"/>
  <c r="G9" i="2"/>
  <c r="F10" i="3"/>
  <c r="G9" i="3"/>
  <c r="D9" i="7" s="1"/>
  <c r="K35" i="29" l="1"/>
  <c r="L35" i="29"/>
  <c r="AT27" i="28"/>
  <c r="AU27" i="28" s="1"/>
  <c r="AT28" i="28"/>
  <c r="AU28" i="28" s="1"/>
  <c r="AT36" i="28"/>
  <c r="AU36" i="28" s="1"/>
  <c r="N34" i="28"/>
  <c r="O34" i="28" s="1"/>
  <c r="AT32" i="28"/>
  <c r="AU32" i="28" s="1"/>
  <c r="AE37" i="28"/>
  <c r="BJ28" i="28"/>
  <c r="BK28" i="28" s="1"/>
  <c r="AL30" i="28"/>
  <c r="AM30" i="28" s="1"/>
  <c r="V30" i="28"/>
  <c r="W30" i="28" s="1"/>
  <c r="AL33" i="28"/>
  <c r="AM33" i="28" s="1"/>
  <c r="AT35" i="28"/>
  <c r="AU35" i="28" s="1"/>
  <c r="AL26" i="28"/>
  <c r="AM26" i="28" s="1"/>
  <c r="N32" i="28"/>
  <c r="O32" i="28" s="1"/>
  <c r="AG25" i="28"/>
  <c r="AF33" i="28" s="1"/>
  <c r="AG33" i="28" s="1"/>
  <c r="AL34" i="28"/>
  <c r="AM34" i="28" s="1"/>
  <c r="BJ36" i="28"/>
  <c r="BK36" i="28" s="1"/>
  <c r="AT33" i="28"/>
  <c r="AU33" i="28" s="1"/>
  <c r="AL35" i="28"/>
  <c r="AM35" i="28" s="1"/>
  <c r="V35" i="28"/>
  <c r="W35" i="28" s="1"/>
  <c r="AL32" i="28"/>
  <c r="AM32" i="28" s="1"/>
  <c r="AL36" i="28"/>
  <c r="AM36" i="28" s="1"/>
  <c r="V31" i="28"/>
  <c r="W31" i="28" s="1"/>
  <c r="AO24" i="28"/>
  <c r="AL31" i="28"/>
  <c r="AM31" i="28" s="1"/>
  <c r="V33" i="28"/>
  <c r="W33" i="28" s="1"/>
  <c r="AL25" i="28"/>
  <c r="AM25" i="28" s="1"/>
  <c r="AM37" i="28" s="1"/>
  <c r="AL28" i="28"/>
  <c r="AM28" i="28" s="1"/>
  <c r="V29" i="28"/>
  <c r="W29" i="28" s="1"/>
  <c r="W37" i="28" s="1"/>
  <c r="BJ35" i="28"/>
  <c r="BK35" i="28" s="1"/>
  <c r="BJ27" i="28"/>
  <c r="BK27" i="28" s="1"/>
  <c r="BJ33" i="28"/>
  <c r="BK33" i="28" s="1"/>
  <c r="BJ25" i="28"/>
  <c r="BK25" i="28" s="1"/>
  <c r="V8" i="27"/>
  <c r="V6" i="27"/>
  <c r="N25" i="28"/>
  <c r="O25" i="28" s="1"/>
  <c r="N36" i="28"/>
  <c r="O36" i="28" s="1"/>
  <c r="AT31" i="28"/>
  <c r="AU31" i="28" s="1"/>
  <c r="N28" i="28"/>
  <c r="O28" i="28" s="1"/>
  <c r="AT29" i="28"/>
  <c r="AU29" i="28" s="1"/>
  <c r="V34" i="28"/>
  <c r="W34" i="28" s="1"/>
  <c r="Q24" i="28"/>
  <c r="P34" i="28" s="1"/>
  <c r="Q34" i="28" s="1"/>
  <c r="N33" i="28"/>
  <c r="O33" i="28" s="1"/>
  <c r="BJ29" i="28"/>
  <c r="BK29" i="28" s="1"/>
  <c r="AT34" i="28"/>
  <c r="AU34" i="28" s="1"/>
  <c r="AT25" i="28"/>
  <c r="AU25" i="28" s="1"/>
  <c r="AL27" i="28"/>
  <c r="AM27" i="28" s="1"/>
  <c r="V26" i="28"/>
  <c r="W26" i="28" s="1"/>
  <c r="N27" i="28"/>
  <c r="O27" i="28" s="1"/>
  <c r="N26" i="28"/>
  <c r="O26" i="28" s="1"/>
  <c r="BJ30" i="28"/>
  <c r="BK30" i="28" s="1"/>
  <c r="AT26" i="28"/>
  <c r="AU26" i="28" s="1"/>
  <c r="AT30" i="28"/>
  <c r="AU30" i="28" s="1"/>
  <c r="V32" i="28"/>
  <c r="W32" i="28" s="1"/>
  <c r="N35" i="28"/>
  <c r="O35" i="28" s="1"/>
  <c r="N31" i="28"/>
  <c r="O31" i="28" s="1"/>
  <c r="F33" i="28"/>
  <c r="G33" i="28" s="1"/>
  <c r="F27" i="28"/>
  <c r="G27" i="28" s="1"/>
  <c r="F29" i="28"/>
  <c r="G29" i="28" s="1"/>
  <c r="F31" i="28"/>
  <c r="G31" i="28" s="1"/>
  <c r="F26" i="28"/>
  <c r="G26" i="28" s="1"/>
  <c r="F28" i="28"/>
  <c r="G28" i="28" s="1"/>
  <c r="I24" i="28"/>
  <c r="F35" i="28"/>
  <c r="G35" i="28" s="1"/>
  <c r="F30" i="28"/>
  <c r="G30" i="28" s="1"/>
  <c r="F34" i="28"/>
  <c r="G34" i="28" s="1"/>
  <c r="Y37" i="34"/>
  <c r="AY36" i="36"/>
  <c r="BD37" i="36"/>
  <c r="AM36" i="36"/>
  <c r="AO37" i="36"/>
  <c r="AT36" i="36"/>
  <c r="AS35" i="36"/>
  <c r="T39" i="34"/>
  <c r="M41" i="34"/>
  <c r="N41" i="34" s="1"/>
  <c r="R41" i="34" s="1"/>
  <c r="U38" i="34"/>
  <c r="Y38" i="34" s="1"/>
  <c r="F149" i="30"/>
  <c r="K8" i="27"/>
  <c r="L10" i="27"/>
  <c r="L11" i="27" s="1"/>
  <c r="L12" i="27" s="1"/>
  <c r="L13" i="27" s="1"/>
  <c r="L14" i="27" s="1"/>
  <c r="L15" i="27" s="1"/>
  <c r="F32" i="28"/>
  <c r="G32" i="28" s="1"/>
  <c r="F36" i="28"/>
  <c r="G36" i="28" s="1"/>
  <c r="BM25" i="28"/>
  <c r="BL31" i="28" s="1"/>
  <c r="BM31" i="28" s="1"/>
  <c r="AW25" i="28"/>
  <c r="AV32" i="28" s="1"/>
  <c r="AW32" i="28" s="1"/>
  <c r="AO25" i="28"/>
  <c r="AN31" i="28" s="1"/>
  <c r="AO31" i="28" s="1"/>
  <c r="AN30" i="28"/>
  <c r="AO30" i="28" s="1"/>
  <c r="AN34" i="28"/>
  <c r="AO34" i="28" s="1"/>
  <c r="AN36" i="28"/>
  <c r="AO36" i="28" s="1"/>
  <c r="AN33" i="28"/>
  <c r="AO33" i="28" s="1"/>
  <c r="Y25" i="28"/>
  <c r="X27" i="28" s="1"/>
  <c r="Y27" i="28" s="1"/>
  <c r="X33" i="28"/>
  <c r="Y33" i="28" s="1"/>
  <c r="Q25" i="28"/>
  <c r="P27" i="28" s="1"/>
  <c r="Q27" i="28" s="1"/>
  <c r="A37" i="29"/>
  <c r="E36" i="29"/>
  <c r="A39" i="28"/>
  <c r="K13" i="27"/>
  <c r="V10" i="27"/>
  <c r="W10" i="27" s="1"/>
  <c r="V9" i="27"/>
  <c r="W9" i="27" s="1"/>
  <c r="V14" i="27"/>
  <c r="W14" i="27" s="1"/>
  <c r="V12" i="27"/>
  <c r="W12" i="27" s="1"/>
  <c r="K15" i="27"/>
  <c r="W8" i="27"/>
  <c r="K14" i="27"/>
  <c r="V13" i="27"/>
  <c r="W13" i="27" s="1"/>
  <c r="V11" i="27"/>
  <c r="W11" i="27" s="1"/>
  <c r="V7" i="27"/>
  <c r="W7" i="27" s="1"/>
  <c r="K4" i="27"/>
  <c r="V5" i="27"/>
  <c r="W5" i="27" s="1"/>
  <c r="V15" i="27"/>
  <c r="W15" i="27" s="1"/>
  <c r="K11" i="27"/>
  <c r="K12" i="27"/>
  <c r="K6" i="27"/>
  <c r="K9" i="27"/>
  <c r="K10" i="27"/>
  <c r="K5" i="27"/>
  <c r="B7" i="22"/>
  <c r="B7" i="24"/>
  <c r="E8" i="7"/>
  <c r="H10" i="3"/>
  <c r="F11" i="2"/>
  <c r="H10" i="2" s="1"/>
  <c r="G10" i="2"/>
  <c r="L10" i="2" s="1"/>
  <c r="F11" i="3"/>
  <c r="G10" i="3"/>
  <c r="D10" i="7" s="1"/>
  <c r="K36" i="29" l="1"/>
  <c r="L36" i="29"/>
  <c r="AV33" i="28"/>
  <c r="AW33" i="28" s="1"/>
  <c r="AV30" i="28"/>
  <c r="AW30" i="28" s="1"/>
  <c r="AF26" i="28"/>
  <c r="AG26" i="28" s="1"/>
  <c r="AF27" i="28"/>
  <c r="AG27" i="28" s="1"/>
  <c r="S25" i="28"/>
  <c r="AF30" i="28"/>
  <c r="AG30" i="28" s="1"/>
  <c r="AF32" i="28"/>
  <c r="AG32" i="28" s="1"/>
  <c r="AF36" i="28"/>
  <c r="AG36" i="28" s="1"/>
  <c r="AF37" i="28"/>
  <c r="AG37" i="28" s="1"/>
  <c r="AF35" i="28"/>
  <c r="AG35" i="28" s="1"/>
  <c r="AF29" i="28"/>
  <c r="AG29" i="28" s="1"/>
  <c r="AF31" i="28"/>
  <c r="AG31" i="28" s="1"/>
  <c r="P31" i="28"/>
  <c r="Q31" i="28" s="1"/>
  <c r="AF28" i="28"/>
  <c r="AG28" i="28" s="1"/>
  <c r="P28" i="28"/>
  <c r="Q28" i="28" s="1"/>
  <c r="P26" i="28"/>
  <c r="Q26" i="28" s="1"/>
  <c r="P37" i="28"/>
  <c r="Q37" i="28" s="1"/>
  <c r="AF34" i="28"/>
  <c r="AG34" i="28" s="1"/>
  <c r="P32" i="28"/>
  <c r="Q32" i="28" s="1"/>
  <c r="AU37" i="28"/>
  <c r="AI25" i="28"/>
  <c r="X26" i="28"/>
  <c r="Y26" i="28" s="1"/>
  <c r="AV28" i="28"/>
  <c r="AW28" i="28" s="1"/>
  <c r="AV34" i="28"/>
  <c r="AW34" i="28" s="1"/>
  <c r="X34" i="28"/>
  <c r="Y34" i="28" s="1"/>
  <c r="AV31" i="28"/>
  <c r="AW31" i="28" s="1"/>
  <c r="AV36" i="28"/>
  <c r="AW36" i="28" s="1"/>
  <c r="AV26" i="28"/>
  <c r="AW26" i="28" s="1"/>
  <c r="X32" i="28"/>
  <c r="Y32" i="28" s="1"/>
  <c r="AV37" i="28"/>
  <c r="AW37" i="28" s="1"/>
  <c r="AA25" i="28"/>
  <c r="X31" i="28"/>
  <c r="Y31" i="28" s="1"/>
  <c r="X35" i="28"/>
  <c r="Y35" i="28" s="1"/>
  <c r="AY25" i="28"/>
  <c r="AY26" i="28" s="1"/>
  <c r="AV27" i="28"/>
  <c r="AW27" i="28" s="1"/>
  <c r="O37" i="28"/>
  <c r="BK37" i="28"/>
  <c r="X28" i="28"/>
  <c r="Y28" i="28" s="1"/>
  <c r="P30" i="28"/>
  <c r="Q30" i="28" s="1"/>
  <c r="X37" i="28"/>
  <c r="Y37" i="28" s="1"/>
  <c r="P29" i="28"/>
  <c r="Q29" i="28" s="1"/>
  <c r="P33" i="28"/>
  <c r="Q33" i="28" s="1"/>
  <c r="X36" i="28"/>
  <c r="Y36" i="28" s="1"/>
  <c r="X29" i="28"/>
  <c r="Y29" i="28" s="1"/>
  <c r="AV35" i="28"/>
  <c r="AW35" i="28" s="1"/>
  <c r="AV29" i="28"/>
  <c r="AW29" i="28" s="1"/>
  <c r="BL35" i="28"/>
  <c r="BM35" i="28" s="1"/>
  <c r="BL33" i="28"/>
  <c r="BM33" i="28" s="1"/>
  <c r="BL37" i="28"/>
  <c r="BM37" i="28" s="1"/>
  <c r="BL34" i="28"/>
  <c r="BM34" i="28" s="1"/>
  <c r="BL30" i="28"/>
  <c r="BM30" i="28" s="1"/>
  <c r="BL27" i="28"/>
  <c r="BM27" i="28" s="1"/>
  <c r="BL26" i="28"/>
  <c r="BM26" i="28" s="1"/>
  <c r="AN29" i="28"/>
  <c r="AO29" i="28" s="1"/>
  <c r="AN37" i="28"/>
  <c r="AO37" i="28" s="1"/>
  <c r="BL32" i="28"/>
  <c r="BM32" i="28" s="1"/>
  <c r="AQ25" i="28"/>
  <c r="AQ26" i="28" s="1"/>
  <c r="AP32" i="28" s="1"/>
  <c r="AQ32" i="28" s="1"/>
  <c r="AN28" i="28"/>
  <c r="AO28" i="28" s="1"/>
  <c r="BL28" i="28"/>
  <c r="BM28" i="28" s="1"/>
  <c r="P36" i="28"/>
  <c r="Q36" i="28" s="1"/>
  <c r="P35" i="28"/>
  <c r="Q35" i="28" s="1"/>
  <c r="X30" i="28"/>
  <c r="Y30" i="28" s="1"/>
  <c r="AN27" i="28"/>
  <c r="AO27" i="28" s="1"/>
  <c r="AN32" i="28"/>
  <c r="AO32" i="28" s="1"/>
  <c r="BL36" i="28"/>
  <c r="BM36" i="28" s="1"/>
  <c r="AN26" i="28"/>
  <c r="AO26" i="28" s="1"/>
  <c r="AN35" i="28"/>
  <c r="AO35" i="28" s="1"/>
  <c r="BO25" i="28"/>
  <c r="BL29" i="28"/>
  <c r="BM29" i="28" s="1"/>
  <c r="G37" i="28"/>
  <c r="I25" i="28"/>
  <c r="H29" i="28" s="1"/>
  <c r="I29" i="28" s="1"/>
  <c r="AB33" i="34"/>
  <c r="AA36" i="34" s="1"/>
  <c r="AA37" i="34" s="1"/>
  <c r="AM37" i="36"/>
  <c r="AO38" i="36"/>
  <c r="BD38" i="36"/>
  <c r="AT37" i="36"/>
  <c r="AS36" i="36"/>
  <c r="AY37" i="36"/>
  <c r="M42" i="34"/>
  <c r="N42" i="34" s="1"/>
  <c r="R42" i="34" s="1"/>
  <c r="U39" i="34"/>
  <c r="T40" i="34"/>
  <c r="G145" i="30"/>
  <c r="F151" i="30"/>
  <c r="S26" i="28"/>
  <c r="R36" i="28" s="1"/>
  <c r="S36" i="28" s="1"/>
  <c r="A38" i="29"/>
  <c r="E37" i="29"/>
  <c r="A40" i="28"/>
  <c r="V4" i="27"/>
  <c r="W4" i="27" s="1"/>
  <c r="W6" i="27"/>
  <c r="B8" i="22"/>
  <c r="B8" i="24"/>
  <c r="E9" i="7"/>
  <c r="E7" i="7"/>
  <c r="AH6" i="26"/>
  <c r="AJ6" i="26" s="1"/>
  <c r="H11" i="3"/>
  <c r="F12" i="2"/>
  <c r="H11" i="2" s="1"/>
  <c r="G11" i="2"/>
  <c r="F12" i="3"/>
  <c r="G11" i="3"/>
  <c r="D11" i="7" s="1"/>
  <c r="L37" i="29" l="1"/>
  <c r="K37" i="29"/>
  <c r="AX34" i="28"/>
  <c r="AY34" i="28" s="1"/>
  <c r="AX33" i="28"/>
  <c r="AY33" i="28" s="1"/>
  <c r="AX32" i="28"/>
  <c r="AY32" i="28" s="1"/>
  <c r="AX37" i="28"/>
  <c r="AY37" i="28" s="1"/>
  <c r="AO38" i="28"/>
  <c r="AA26" i="28"/>
  <c r="Z34" i="28" s="1"/>
  <c r="AA34" i="28" s="1"/>
  <c r="Q38" i="28"/>
  <c r="BM38" i="28"/>
  <c r="AW38" i="28"/>
  <c r="AH30" i="28"/>
  <c r="AI30" i="28" s="1"/>
  <c r="AH31" i="28"/>
  <c r="AI31" i="28" s="1"/>
  <c r="AH27" i="28"/>
  <c r="AI27" i="28" s="1"/>
  <c r="AH34" i="28"/>
  <c r="AI34" i="28" s="1"/>
  <c r="AH35" i="28"/>
  <c r="AI35" i="28" s="1"/>
  <c r="AH32" i="28"/>
  <c r="AI32" i="28" s="1"/>
  <c r="AI26" i="28"/>
  <c r="AH38" i="28" s="1"/>
  <c r="AI38" i="28" s="1"/>
  <c r="AH33" i="28"/>
  <c r="AI33" i="28" s="1"/>
  <c r="AH36" i="28"/>
  <c r="AI36" i="28" s="1"/>
  <c r="AH29" i="28"/>
  <c r="AI29" i="28" s="1"/>
  <c r="AH37" i="28"/>
  <c r="AI37" i="28" s="1"/>
  <c r="AK26" i="28"/>
  <c r="AG38" i="28"/>
  <c r="AX29" i="28"/>
  <c r="AY29" i="28" s="1"/>
  <c r="R37" i="28"/>
  <c r="S37" i="28" s="1"/>
  <c r="AP37" i="28"/>
  <c r="AQ37" i="28" s="1"/>
  <c r="Z36" i="28"/>
  <c r="AA36" i="28" s="1"/>
  <c r="R28" i="28"/>
  <c r="S28" i="28" s="1"/>
  <c r="R32" i="28"/>
  <c r="S32" i="28" s="1"/>
  <c r="R27" i="28"/>
  <c r="S27" i="28" s="1"/>
  <c r="Y38" i="28"/>
  <c r="G147" i="30"/>
  <c r="G146" i="30"/>
  <c r="AX35" i="28"/>
  <c r="AY35" i="28" s="1"/>
  <c r="AX28" i="28"/>
  <c r="AY28" i="28" s="1"/>
  <c r="AP31" i="28"/>
  <c r="AQ31" i="28" s="1"/>
  <c r="R38" i="28"/>
  <c r="S38" i="28" s="1"/>
  <c r="R35" i="28"/>
  <c r="S35" i="28" s="1"/>
  <c r="AP27" i="28"/>
  <c r="AQ27" i="28" s="1"/>
  <c r="AP35" i="28"/>
  <c r="AQ35" i="28" s="1"/>
  <c r="R33" i="28"/>
  <c r="S33" i="28" s="1"/>
  <c r="AX36" i="28"/>
  <c r="AY36" i="28" s="1"/>
  <c r="AP30" i="28"/>
  <c r="AQ30" i="28" s="1"/>
  <c r="AP29" i="28"/>
  <c r="AQ29" i="28" s="1"/>
  <c r="AS26" i="28"/>
  <c r="AS27" i="28" s="1"/>
  <c r="AP38" i="28"/>
  <c r="AQ38" i="28" s="1"/>
  <c r="BO26" i="28"/>
  <c r="AX27" i="28"/>
  <c r="AY27" i="28" s="1"/>
  <c r="AP36" i="28"/>
  <c r="AQ36" i="28" s="1"/>
  <c r="AP28" i="28"/>
  <c r="AQ28" i="28" s="1"/>
  <c r="R31" i="28"/>
  <c r="S31" i="28" s="1"/>
  <c r="R34" i="28"/>
  <c r="S34" i="28" s="1"/>
  <c r="AP34" i="28"/>
  <c r="AQ34" i="28" s="1"/>
  <c r="AX30" i="28"/>
  <c r="AY30" i="28" s="1"/>
  <c r="AX38" i="28"/>
  <c r="AY38" i="28" s="1"/>
  <c r="R30" i="28"/>
  <c r="S30" i="28" s="1"/>
  <c r="BA26" i="28"/>
  <c r="AX31" i="28"/>
  <c r="AY31" i="28" s="1"/>
  <c r="AP33" i="28"/>
  <c r="AQ33" i="28" s="1"/>
  <c r="U26" i="28"/>
  <c r="R29" i="28"/>
  <c r="S29" i="28" s="1"/>
  <c r="H35" i="28"/>
  <c r="I35" i="28" s="1"/>
  <c r="K25" i="28"/>
  <c r="H28" i="28"/>
  <c r="I28" i="28" s="1"/>
  <c r="H36" i="28"/>
  <c r="I36" i="28" s="1"/>
  <c r="H27" i="28"/>
  <c r="I27" i="28" s="1"/>
  <c r="H31" i="28"/>
  <c r="I31" i="28" s="1"/>
  <c r="H37" i="28"/>
  <c r="I37" i="28" s="1"/>
  <c r="H32" i="28"/>
  <c r="I32" i="28" s="1"/>
  <c r="H26" i="28"/>
  <c r="I26" i="28" s="1"/>
  <c r="H33" i="28"/>
  <c r="I33" i="28" s="1"/>
  <c r="H30" i="28"/>
  <c r="I30" i="28" s="1"/>
  <c r="H34" i="28"/>
  <c r="I34" i="28" s="1"/>
  <c r="Y39" i="34"/>
  <c r="BD39" i="36"/>
  <c r="AY38" i="36"/>
  <c r="AM38" i="36"/>
  <c r="AO39" i="36"/>
  <c r="AT38" i="36"/>
  <c r="AS37" i="36"/>
  <c r="T41" i="34"/>
  <c r="M43" i="34"/>
  <c r="N43" i="34" s="1"/>
  <c r="R43" i="34" s="1"/>
  <c r="U40" i="34"/>
  <c r="Y40" i="34" s="1"/>
  <c r="G150" i="30"/>
  <c r="A39" i="29"/>
  <c r="E38" i="29"/>
  <c r="B9" i="22"/>
  <c r="E11" i="7"/>
  <c r="B9" i="24"/>
  <c r="H12" i="3"/>
  <c r="F13" i="2"/>
  <c r="H12" i="2" s="1"/>
  <c r="G12" i="2"/>
  <c r="L12" i="2" s="1"/>
  <c r="F13" i="3"/>
  <c r="G12" i="3"/>
  <c r="D12" i="7" s="1"/>
  <c r="K38" i="29" l="1"/>
  <c r="L38" i="29"/>
  <c r="AR28" i="28"/>
  <c r="AS28" i="28" s="1"/>
  <c r="AR32" i="28"/>
  <c r="AS32" i="28" s="1"/>
  <c r="Z33" i="28"/>
  <c r="AA33" i="28" s="1"/>
  <c r="Z29" i="28"/>
  <c r="AA29" i="28" s="1"/>
  <c r="Z38" i="28"/>
  <c r="AA38" i="28" s="1"/>
  <c r="AR36" i="28"/>
  <c r="AS36" i="28" s="1"/>
  <c r="AK27" i="28"/>
  <c r="AJ30" i="28" s="1"/>
  <c r="AK30" i="28" s="1"/>
  <c r="Z31" i="28"/>
  <c r="AA31" i="28" s="1"/>
  <c r="AR31" i="28"/>
  <c r="AS31" i="28" s="1"/>
  <c r="Z28" i="28"/>
  <c r="AA28" i="28" s="1"/>
  <c r="AH28" i="28"/>
  <c r="AI28" i="28" s="1"/>
  <c r="AI39" i="28" s="1"/>
  <c r="AC26" i="28"/>
  <c r="AC27" i="28" s="1"/>
  <c r="AB28" i="28" s="1"/>
  <c r="AC28" i="28" s="1"/>
  <c r="Z27" i="28"/>
  <c r="AA27" i="28" s="1"/>
  <c r="Z37" i="28"/>
  <c r="AA37" i="28" s="1"/>
  <c r="Z30" i="28"/>
  <c r="AA30" i="28" s="1"/>
  <c r="Z32" i="28"/>
  <c r="AA32" i="28" s="1"/>
  <c r="Z35" i="28"/>
  <c r="AA35" i="28" s="1"/>
  <c r="AY39" i="28"/>
  <c r="AR37" i="28"/>
  <c r="AS37" i="28" s="1"/>
  <c r="AR30" i="28"/>
  <c r="AS30" i="28" s="1"/>
  <c r="AQ39" i="28"/>
  <c r="BA27" i="28"/>
  <c r="AZ31" i="28" s="1"/>
  <c r="BA31" i="28" s="1"/>
  <c r="AR35" i="28"/>
  <c r="AS35" i="28" s="1"/>
  <c r="AR39" i="28"/>
  <c r="AS39" i="28" s="1"/>
  <c r="S39" i="28"/>
  <c r="BN30" i="28"/>
  <c r="BO30" i="28" s="1"/>
  <c r="BN36" i="28"/>
  <c r="BO36" i="28" s="1"/>
  <c r="BQ26" i="28"/>
  <c r="BN31" i="28"/>
  <c r="BO31" i="28" s="1"/>
  <c r="BN38" i="28"/>
  <c r="BO38" i="28" s="1"/>
  <c r="BN28" i="28"/>
  <c r="BO28" i="28" s="1"/>
  <c r="BN35" i="28"/>
  <c r="BO35" i="28" s="1"/>
  <c r="BN37" i="28"/>
  <c r="BO37" i="28" s="1"/>
  <c r="BN29" i="28"/>
  <c r="BO29" i="28" s="1"/>
  <c r="BN33" i="28"/>
  <c r="BO33" i="28" s="1"/>
  <c r="BN27" i="28"/>
  <c r="BO27" i="28" s="1"/>
  <c r="AB38" i="28"/>
  <c r="AC38" i="28" s="1"/>
  <c r="AR38" i="28"/>
  <c r="AS38" i="28" s="1"/>
  <c r="AR33" i="28"/>
  <c r="AS33" i="28" s="1"/>
  <c r="AZ32" i="28"/>
  <c r="BA32" i="28" s="1"/>
  <c r="BN34" i="28"/>
  <c r="BO34" i="28" s="1"/>
  <c r="AB35" i="28"/>
  <c r="AC35" i="28" s="1"/>
  <c r="AR29" i="28"/>
  <c r="AS29" i="28" s="1"/>
  <c r="AB36" i="28"/>
  <c r="AC36" i="28" s="1"/>
  <c r="U27" i="28"/>
  <c r="T36" i="28" s="1"/>
  <c r="U36" i="28" s="1"/>
  <c r="AB34" i="28"/>
  <c r="AC34" i="28" s="1"/>
  <c r="AB30" i="28"/>
  <c r="AC30" i="28" s="1"/>
  <c r="AB29" i="28"/>
  <c r="AC29" i="28" s="1"/>
  <c r="AB32" i="28"/>
  <c r="AC32" i="28" s="1"/>
  <c r="AR34" i="28"/>
  <c r="AS34" i="28" s="1"/>
  <c r="AB33" i="28"/>
  <c r="AC33" i="28" s="1"/>
  <c r="AB37" i="28"/>
  <c r="AC37" i="28" s="1"/>
  <c r="AB31" i="28"/>
  <c r="AC31" i="28" s="1"/>
  <c r="AB39" i="28"/>
  <c r="AC39" i="28" s="1"/>
  <c r="BN32" i="28"/>
  <c r="BO32" i="28" s="1"/>
  <c r="I38" i="28"/>
  <c r="K26" i="28"/>
  <c r="M26" i="28" s="1"/>
  <c r="AB35" i="34"/>
  <c r="AA38" i="34" s="1"/>
  <c r="AA39" i="34" s="1"/>
  <c r="AM39" i="36"/>
  <c r="AO40" i="36"/>
  <c r="AY39" i="36"/>
  <c r="AT39" i="36"/>
  <c r="AS38" i="36"/>
  <c r="BD40" i="36"/>
  <c r="T42" i="34"/>
  <c r="M44" i="34"/>
  <c r="N44" i="34" s="1"/>
  <c r="R44" i="34" s="1"/>
  <c r="U41" i="34"/>
  <c r="G148" i="30"/>
  <c r="A40" i="29"/>
  <c r="E39" i="29"/>
  <c r="B10" i="22"/>
  <c r="B10" i="24"/>
  <c r="H13" i="3"/>
  <c r="G13" i="2"/>
  <c r="F14" i="2"/>
  <c r="H13" i="2" s="1"/>
  <c r="F14" i="3"/>
  <c r="G13" i="3"/>
  <c r="D13" i="7" s="1"/>
  <c r="E40" i="29" l="1"/>
  <c r="L39" i="29"/>
  <c r="K39" i="29"/>
  <c r="AZ38" i="28"/>
  <c r="BA38" i="28" s="1"/>
  <c r="AZ28" i="28"/>
  <c r="BA28" i="28" s="1"/>
  <c r="AZ29" i="28"/>
  <c r="BA29" i="28" s="1"/>
  <c r="AZ34" i="28"/>
  <c r="BA34" i="28" s="1"/>
  <c r="AZ35" i="28"/>
  <c r="BA35" i="28" s="1"/>
  <c r="AZ37" i="28"/>
  <c r="BA37" i="28" s="1"/>
  <c r="AJ28" i="28"/>
  <c r="AK28" i="28" s="1"/>
  <c r="AJ37" i="28"/>
  <c r="AK37" i="28" s="1"/>
  <c r="AJ32" i="28"/>
  <c r="AK32" i="28" s="1"/>
  <c r="AJ29" i="28"/>
  <c r="AK29" i="28" s="1"/>
  <c r="AJ39" i="28"/>
  <c r="AK39" i="28" s="1"/>
  <c r="AJ31" i="28"/>
  <c r="AK31" i="28" s="1"/>
  <c r="AA39" i="28"/>
  <c r="AZ36" i="28"/>
  <c r="BA36" i="28" s="1"/>
  <c r="AJ36" i="28"/>
  <c r="AK36" i="28" s="1"/>
  <c r="AJ33" i="28"/>
  <c r="AK33" i="28" s="1"/>
  <c r="AJ35" i="28"/>
  <c r="AK35" i="28" s="1"/>
  <c r="AJ38" i="28"/>
  <c r="AK38" i="28" s="1"/>
  <c r="AZ39" i="28"/>
  <c r="BA39" i="28" s="1"/>
  <c r="AZ33" i="28"/>
  <c r="BA33" i="28" s="1"/>
  <c r="AJ34" i="28"/>
  <c r="AK34" i="28" s="1"/>
  <c r="AC40" i="28"/>
  <c r="AC41" i="28" s="1"/>
  <c r="T34" i="28"/>
  <c r="U34" i="28" s="1"/>
  <c r="AS40" i="28"/>
  <c r="AS41" i="28" s="1"/>
  <c r="AZ30" i="28"/>
  <c r="BA30" i="28" s="1"/>
  <c r="T35" i="28"/>
  <c r="U35" i="28" s="1"/>
  <c r="T33" i="28"/>
  <c r="U33" i="28" s="1"/>
  <c r="T39" i="28"/>
  <c r="U39" i="28" s="1"/>
  <c r="BO39" i="28"/>
  <c r="BQ27" i="28"/>
  <c r="BP28" i="28" s="1"/>
  <c r="BQ28" i="28" s="1"/>
  <c r="T29" i="28"/>
  <c r="U29" i="28" s="1"/>
  <c r="T38" i="28"/>
  <c r="U38" i="28" s="1"/>
  <c r="T31" i="28"/>
  <c r="U31" i="28" s="1"/>
  <c r="T28" i="28"/>
  <c r="U28" i="28" s="1"/>
  <c r="T30" i="28"/>
  <c r="U30" i="28" s="1"/>
  <c r="T32" i="28"/>
  <c r="U32" i="28" s="1"/>
  <c r="T37" i="28"/>
  <c r="U37" i="28" s="1"/>
  <c r="J35" i="28"/>
  <c r="K35" i="28" s="1"/>
  <c r="M27" i="28"/>
  <c r="L29" i="28" s="1"/>
  <c r="M29" i="28" s="1"/>
  <c r="J34" i="28"/>
  <c r="K34" i="28" s="1"/>
  <c r="J38" i="28"/>
  <c r="K38" i="28" s="1"/>
  <c r="J31" i="28"/>
  <c r="K31" i="28" s="1"/>
  <c r="J30" i="28"/>
  <c r="K30" i="28" s="1"/>
  <c r="J29" i="28"/>
  <c r="K29" i="28" s="1"/>
  <c r="J27" i="28"/>
  <c r="K27" i="28" s="1"/>
  <c r="J36" i="28"/>
  <c r="K36" i="28" s="1"/>
  <c r="J32" i="28"/>
  <c r="K32" i="28" s="1"/>
  <c r="J37" i="28"/>
  <c r="K37" i="28" s="1"/>
  <c r="J33" i="28"/>
  <c r="K33" i="28" s="1"/>
  <c r="J28" i="28"/>
  <c r="K28" i="28" s="1"/>
  <c r="Y41" i="34"/>
  <c r="AT40" i="36"/>
  <c r="AS39" i="36"/>
  <c r="BD41" i="36"/>
  <c r="AM40" i="36"/>
  <c r="AO41" i="36"/>
  <c r="AY40" i="36"/>
  <c r="M45" i="34"/>
  <c r="N45" i="34" s="1"/>
  <c r="R45" i="34" s="1"/>
  <c r="U42" i="34"/>
  <c r="Y42" i="34" s="1"/>
  <c r="T43" i="34"/>
  <c r="T44" i="34" s="1"/>
  <c r="G149" i="30"/>
  <c r="A41" i="29"/>
  <c r="B11" i="22"/>
  <c r="AI7" i="26"/>
  <c r="B11" i="24"/>
  <c r="E10" i="7"/>
  <c r="H14" i="3"/>
  <c r="G14" i="2"/>
  <c r="F15" i="2"/>
  <c r="H14" i="2" s="1"/>
  <c r="F15" i="3"/>
  <c r="G14" i="3"/>
  <c r="D14" i="7" s="1"/>
  <c r="E14" i="7" s="1"/>
  <c r="L40" i="29" l="1"/>
  <c r="K40" i="29"/>
  <c r="BA40" i="28"/>
  <c r="BA41" i="28" s="1"/>
  <c r="BP29" i="28"/>
  <c r="BQ29" i="28" s="1"/>
  <c r="BP34" i="28"/>
  <c r="BQ34" i="28" s="1"/>
  <c r="AK40" i="28"/>
  <c r="AK41" i="28" s="1"/>
  <c r="BP35" i="28"/>
  <c r="BQ35" i="28" s="1"/>
  <c r="BP30" i="28"/>
  <c r="BQ30" i="28" s="1"/>
  <c r="BP38" i="28"/>
  <c r="BQ38" i="28" s="1"/>
  <c r="BP39" i="28"/>
  <c r="BQ39" i="28" s="1"/>
  <c r="A42" i="29"/>
  <c r="F41" i="29"/>
  <c r="BP36" i="28"/>
  <c r="BQ36" i="28" s="1"/>
  <c r="BP31" i="28"/>
  <c r="BQ31" i="28" s="1"/>
  <c r="BP32" i="28"/>
  <c r="BQ32" i="28" s="1"/>
  <c r="U40" i="28"/>
  <c r="U41" i="28" s="1"/>
  <c r="BP37" i="28"/>
  <c r="BQ37" i="28" s="1"/>
  <c r="BP33" i="28"/>
  <c r="BQ33" i="28" s="1"/>
  <c r="L28" i="28"/>
  <c r="M28" i="28" s="1"/>
  <c r="L35" i="28"/>
  <c r="M35" i="28" s="1"/>
  <c r="L39" i="28"/>
  <c r="M39" i="28" s="1"/>
  <c r="L38" i="28"/>
  <c r="M38" i="28" s="1"/>
  <c r="K39" i="28"/>
  <c r="L37" i="28"/>
  <c r="M37" i="28" s="1"/>
  <c r="L31" i="28"/>
  <c r="M31" i="28" s="1"/>
  <c r="L32" i="28"/>
  <c r="M32" i="28" s="1"/>
  <c r="L30" i="28"/>
  <c r="M30" i="28" s="1"/>
  <c r="L36" i="28"/>
  <c r="M36" i="28" s="1"/>
  <c r="L34" i="28"/>
  <c r="M34" i="28" s="1"/>
  <c r="L33" i="28"/>
  <c r="M33" i="28" s="1"/>
  <c r="AB37" i="34"/>
  <c r="AA40" i="34" s="1"/>
  <c r="AM41" i="36"/>
  <c r="AO42" i="36"/>
  <c r="BD42" i="36"/>
  <c r="AY41" i="36"/>
  <c r="AT41" i="36"/>
  <c r="AS40" i="36"/>
  <c r="AA41" i="34"/>
  <c r="M46" i="34"/>
  <c r="N46" i="34" s="1"/>
  <c r="R46" i="34" s="1"/>
  <c r="U43" i="34"/>
  <c r="H145" i="30"/>
  <c r="G151" i="30"/>
  <c r="E13" i="7"/>
  <c r="B12" i="22"/>
  <c r="B12" i="24"/>
  <c r="H15" i="3"/>
  <c r="G15" i="2"/>
  <c r="F16" i="2"/>
  <c r="H15" i="2" s="1"/>
  <c r="F16" i="3"/>
  <c r="G15" i="3"/>
  <c r="D15" i="7" s="1"/>
  <c r="D22" i="30" l="1" a="1"/>
  <c r="D22" i="30" s="1"/>
  <c r="D23" i="30" s="1"/>
  <c r="K41" i="29"/>
  <c r="K42" i="29" s="1"/>
  <c r="L41" i="29"/>
  <c r="L42" i="29" s="1"/>
  <c r="BQ40" i="28"/>
  <c r="BQ41" i="28" s="1"/>
  <c r="D67" i="30"/>
  <c r="A43" i="29"/>
  <c r="F42" i="29"/>
  <c r="H147" i="30"/>
  <c r="H146" i="30"/>
  <c r="M40" i="28"/>
  <c r="M41" i="28" s="1"/>
  <c r="Y43" i="34"/>
  <c r="AY42" i="36"/>
  <c r="BD43" i="36"/>
  <c r="AT42" i="36"/>
  <c r="AS41" i="36"/>
  <c r="AM42" i="36"/>
  <c r="AO43" i="36"/>
  <c r="M47" i="34"/>
  <c r="N47" i="34" s="1"/>
  <c r="R47" i="34" s="1"/>
  <c r="U44" i="34"/>
  <c r="Y44" i="34" s="1"/>
  <c r="T45" i="34"/>
  <c r="H150" i="30"/>
  <c r="B13" i="22"/>
  <c r="B13" i="24"/>
  <c r="E12" i="7"/>
  <c r="AH7" i="26"/>
  <c r="AJ7" i="26" s="1"/>
  <c r="E15" i="7"/>
  <c r="H16" i="3"/>
  <c r="G16" i="2"/>
  <c r="L16" i="2" s="1"/>
  <c r="F17" i="2"/>
  <c r="H16" i="2" s="1"/>
  <c r="F17" i="3"/>
  <c r="G16" i="3"/>
  <c r="D16" i="7" s="1"/>
  <c r="T46" i="34" l="1"/>
  <c r="D11" i="33"/>
  <c r="D13" i="33"/>
  <c r="D14" i="33"/>
  <c r="E22" i="30" a="1"/>
  <c r="E22" i="30" s="1"/>
  <c r="E67" i="30" s="1"/>
  <c r="D12" i="33"/>
  <c r="A44" i="29"/>
  <c r="F43" i="29"/>
  <c r="D68" i="30"/>
  <c r="D73" i="30"/>
  <c r="D24" i="30"/>
  <c r="AB39" i="34"/>
  <c r="AA42" i="34" s="1"/>
  <c r="AA43" i="34" s="1"/>
  <c r="AT43" i="36"/>
  <c r="AS42" i="36"/>
  <c r="BD44" i="36"/>
  <c r="AM43" i="36"/>
  <c r="AO44" i="36"/>
  <c r="AY43" i="36"/>
  <c r="M48" i="34"/>
  <c r="N48" i="34" s="1"/>
  <c r="R48" i="34" s="1"/>
  <c r="U45" i="34"/>
  <c r="H148" i="30"/>
  <c r="H149" i="30" s="1"/>
  <c r="B14" i="22"/>
  <c r="B14" i="24"/>
  <c r="H17" i="3"/>
  <c r="F18" i="2"/>
  <c r="H17" i="2" s="1"/>
  <c r="G17" i="2"/>
  <c r="F18" i="3"/>
  <c r="G17" i="3"/>
  <c r="D17" i="7" s="1"/>
  <c r="D69" i="30" l="1"/>
  <c r="A45" i="29"/>
  <c r="F44" i="29"/>
  <c r="E68" i="30"/>
  <c r="D18" i="33"/>
  <c r="D15" i="33"/>
  <c r="D17" i="33"/>
  <c r="D16" i="33"/>
  <c r="F22" i="30" a="1"/>
  <c r="F22" i="30" s="1"/>
  <c r="F67" i="30" s="1"/>
  <c r="D142" i="30"/>
  <c r="D141" i="30"/>
  <c r="D70" i="30"/>
  <c r="E23" i="30"/>
  <c r="D75" i="30"/>
  <c r="D74" i="30"/>
  <c r="D78" i="30"/>
  <c r="T13" i="33"/>
  <c r="T14" i="33"/>
  <c r="T11" i="33"/>
  <c r="T12" i="33"/>
  <c r="Y45" i="34"/>
  <c r="AO45" i="36"/>
  <c r="AM44" i="36"/>
  <c r="BD45" i="36"/>
  <c r="AY44" i="36"/>
  <c r="AT44" i="36"/>
  <c r="AS43" i="36"/>
  <c r="M49" i="34"/>
  <c r="N49" i="34" s="1"/>
  <c r="R49" i="34" s="1"/>
  <c r="U46" i="34"/>
  <c r="Y46" i="34" s="1"/>
  <c r="T47" i="34"/>
  <c r="T48" i="34" s="1"/>
  <c r="I145" i="30"/>
  <c r="H151" i="30"/>
  <c r="B15" i="22"/>
  <c r="B15" i="24"/>
  <c r="H18" i="3"/>
  <c r="G18" i="2"/>
  <c r="F19" i="2"/>
  <c r="H18" i="2" s="1"/>
  <c r="F19" i="3"/>
  <c r="G18" i="3"/>
  <c r="D18" i="7" s="1"/>
  <c r="D76" i="30" l="1"/>
  <c r="D77" i="30"/>
  <c r="T16" i="33"/>
  <c r="F23" i="30"/>
  <c r="E24" i="30"/>
  <c r="T18" i="33"/>
  <c r="T15" i="33"/>
  <c r="E69" i="30"/>
  <c r="T17" i="33"/>
  <c r="D22" i="33"/>
  <c r="D21" i="33"/>
  <c r="D19" i="33"/>
  <c r="G22" i="30" a="1"/>
  <c r="G22" i="30" s="1"/>
  <c r="D20" i="33"/>
  <c r="F68" i="30"/>
  <c r="A46" i="29"/>
  <c r="F45" i="29"/>
  <c r="I147" i="30"/>
  <c r="I146" i="30"/>
  <c r="AB41" i="34"/>
  <c r="AY45" i="36"/>
  <c r="BD46" i="36"/>
  <c r="AT45" i="36"/>
  <c r="AS44" i="36"/>
  <c r="AM45" i="36"/>
  <c r="AO46" i="36"/>
  <c r="M50" i="34"/>
  <c r="N50" i="34" s="1"/>
  <c r="R50" i="34" s="1"/>
  <c r="U47" i="34"/>
  <c r="I150" i="30"/>
  <c r="B16" i="22"/>
  <c r="AI8" i="26"/>
  <c r="B16" i="24"/>
  <c r="E17" i="7"/>
  <c r="H19" i="3"/>
  <c r="G19" i="2"/>
  <c r="L19" i="2" s="1"/>
  <c r="F20" i="2"/>
  <c r="H19" i="2" s="1"/>
  <c r="F20" i="3"/>
  <c r="G19" i="3"/>
  <c r="D19" i="7" s="1"/>
  <c r="AA44" i="34" l="1"/>
  <c r="AA45" i="34" s="1"/>
  <c r="T22" i="33"/>
  <c r="T20" i="33"/>
  <c r="T21" i="33"/>
  <c r="D79" i="30"/>
  <c r="E73" i="30"/>
  <c r="D23" i="33"/>
  <c r="D24" i="33"/>
  <c r="D25" i="33"/>
  <c r="H22" i="30" a="1"/>
  <c r="H22" i="30" s="1"/>
  <c r="H67" i="30" s="1"/>
  <c r="D26" i="33"/>
  <c r="E142" i="30"/>
  <c r="E141" i="30"/>
  <c r="E70" i="30"/>
  <c r="F24" i="30"/>
  <c r="F69" i="30" s="1"/>
  <c r="G23" i="30"/>
  <c r="A47" i="29"/>
  <c r="F46" i="29"/>
  <c r="T19" i="33"/>
  <c r="G67" i="30"/>
  <c r="G68" i="30" s="1"/>
  <c r="I148" i="30"/>
  <c r="I149" i="30" s="1"/>
  <c r="J145" i="30" s="1"/>
  <c r="Y47" i="34"/>
  <c r="AO47" i="36"/>
  <c r="AM46" i="36"/>
  <c r="BD47" i="36"/>
  <c r="AT46" i="36"/>
  <c r="AS45" i="36"/>
  <c r="AY46" i="36"/>
  <c r="M51" i="34"/>
  <c r="N51" i="34" s="1"/>
  <c r="R51" i="34" s="1"/>
  <c r="U48" i="34"/>
  <c r="Y48" i="34" s="1"/>
  <c r="T49" i="34"/>
  <c r="I151" i="30"/>
  <c r="E18" i="7"/>
  <c r="B17" i="24"/>
  <c r="E16" i="7"/>
  <c r="AH8" i="26"/>
  <c r="AJ8" i="26" s="1"/>
  <c r="H20" i="3"/>
  <c r="G20" i="2"/>
  <c r="F21" i="2"/>
  <c r="H20" i="2" s="1"/>
  <c r="F21" i="3"/>
  <c r="G20" i="3"/>
  <c r="D20" i="7" s="1"/>
  <c r="H68" i="30" l="1"/>
  <c r="T50" i="34"/>
  <c r="I22" i="30" a="1"/>
  <c r="I22" i="30" s="1"/>
  <c r="I67" i="30" s="1"/>
  <c r="D27" i="33"/>
  <c r="D28" i="33"/>
  <c r="D29" i="33"/>
  <c r="D30" i="33"/>
  <c r="T28" i="33"/>
  <c r="A48" i="29"/>
  <c r="F47" i="29"/>
  <c r="E75" i="30"/>
  <c r="E74" i="30"/>
  <c r="E76" i="30" s="1"/>
  <c r="E77" i="30" s="1"/>
  <c r="E78" i="30"/>
  <c r="T24" i="33"/>
  <c r="T27" i="33"/>
  <c r="T23" i="33"/>
  <c r="T25" i="33"/>
  <c r="G24" i="30"/>
  <c r="H23" i="30"/>
  <c r="F141" i="30"/>
  <c r="F70" i="30"/>
  <c r="F142" i="30"/>
  <c r="T26" i="33"/>
  <c r="J147" i="30"/>
  <c r="J146" i="30"/>
  <c r="AB43" i="34"/>
  <c r="AA46" i="34" s="1"/>
  <c r="AA47" i="34" s="1"/>
  <c r="AY47" i="36"/>
  <c r="BD48" i="36"/>
  <c r="AT47" i="36"/>
  <c r="AS46" i="36"/>
  <c r="AO48" i="36"/>
  <c r="AM47" i="36"/>
  <c r="M52" i="34"/>
  <c r="N52" i="34" s="1"/>
  <c r="R52" i="34" s="1"/>
  <c r="U49" i="34"/>
  <c r="J150" i="30"/>
  <c r="B18" i="22"/>
  <c r="B17" i="22" s="1"/>
  <c r="B18" i="24"/>
  <c r="H21" i="3"/>
  <c r="F22" i="2"/>
  <c r="H21" i="2" s="1"/>
  <c r="G21" i="2"/>
  <c r="L21" i="2" s="1"/>
  <c r="F22" i="3"/>
  <c r="G21" i="3"/>
  <c r="D21" i="7" s="1"/>
  <c r="I68" i="30" l="1"/>
  <c r="T30" i="33"/>
  <c r="T29" i="33"/>
  <c r="H24" i="30"/>
  <c r="I23" i="30"/>
  <c r="D33" i="33"/>
  <c r="D32" i="33"/>
  <c r="T32" i="33" s="1"/>
  <c r="J22" i="30" a="1"/>
  <c r="J22" i="30" s="1"/>
  <c r="D34" i="33"/>
  <c r="D31" i="33"/>
  <c r="G142" i="30"/>
  <c r="G141" i="30"/>
  <c r="G70" i="30"/>
  <c r="A49" i="29"/>
  <c r="F48" i="29"/>
  <c r="G69" i="30"/>
  <c r="E79" i="30"/>
  <c r="F73" i="30"/>
  <c r="T31" i="33"/>
  <c r="Y49" i="34"/>
  <c r="AO49" i="36"/>
  <c r="AM48" i="36"/>
  <c r="BD49" i="36"/>
  <c r="AY48" i="36"/>
  <c r="AT48" i="36"/>
  <c r="AS47" i="36"/>
  <c r="M53" i="34"/>
  <c r="N53" i="34" s="1"/>
  <c r="R53" i="34" s="1"/>
  <c r="U50" i="34"/>
  <c r="Y50" i="34" s="1"/>
  <c r="T51" i="34"/>
  <c r="J148" i="30"/>
  <c r="J149" i="30" s="1"/>
  <c r="B19" i="22"/>
  <c r="B19" i="24"/>
  <c r="E20" i="7"/>
  <c r="H22" i="3"/>
  <c r="G22" i="2"/>
  <c r="F23" i="2"/>
  <c r="H22" i="2" s="1"/>
  <c r="F23" i="3"/>
  <c r="G22" i="3"/>
  <c r="D22" i="7" s="1"/>
  <c r="T33" i="33" l="1"/>
  <c r="T52" i="34"/>
  <c r="D36" i="33"/>
  <c r="D37" i="33"/>
  <c r="D35" i="33"/>
  <c r="D38" i="33"/>
  <c r="K22" i="30" a="1"/>
  <c r="K22" i="30" s="1"/>
  <c r="K67" i="30" s="1"/>
  <c r="K68" i="30" s="1"/>
  <c r="A50" i="29"/>
  <c r="F49" i="29"/>
  <c r="J67" i="30"/>
  <c r="J68" i="30" s="1"/>
  <c r="F74" i="30"/>
  <c r="F75" i="30"/>
  <c r="F78" i="30"/>
  <c r="I24" i="30"/>
  <c r="J23" i="30"/>
  <c r="T36" i="33"/>
  <c r="H142" i="30"/>
  <c r="H141" i="30"/>
  <c r="H70" i="30"/>
  <c r="H69" i="30"/>
  <c r="T34" i="33"/>
  <c r="AB45" i="34"/>
  <c r="AA48" i="34" s="1"/>
  <c r="AA49" i="34" s="1"/>
  <c r="BD50" i="36"/>
  <c r="AT49" i="36"/>
  <c r="AS48" i="36"/>
  <c r="AO50" i="36"/>
  <c r="AM49" i="36"/>
  <c r="AY49" i="36"/>
  <c r="M54" i="34"/>
  <c r="N54" i="34" s="1"/>
  <c r="R54" i="34" s="1"/>
  <c r="U51" i="34"/>
  <c r="K145" i="30"/>
  <c r="J151" i="30"/>
  <c r="B20" i="22"/>
  <c r="E22" i="7"/>
  <c r="B20" i="24"/>
  <c r="E19" i="7"/>
  <c r="H23" i="3"/>
  <c r="F24" i="2"/>
  <c r="H23" i="2" s="1"/>
  <c r="G23" i="2"/>
  <c r="L23" i="2" s="1"/>
  <c r="F24" i="3"/>
  <c r="G23" i="3"/>
  <c r="D23" i="7" s="1"/>
  <c r="T37" i="33" l="1"/>
  <c r="T35" i="33"/>
  <c r="F76" i="30"/>
  <c r="F77" i="30" s="1"/>
  <c r="J24" i="30"/>
  <c r="J69" i="30" s="1"/>
  <c r="K23" i="30"/>
  <c r="T38" i="33"/>
  <c r="A51" i="29"/>
  <c r="F50" i="29"/>
  <c r="I70" i="30"/>
  <c r="I142" i="30"/>
  <c r="I141" i="30"/>
  <c r="I69" i="30"/>
  <c r="D42" i="33"/>
  <c r="D39" i="33"/>
  <c r="T39" i="33" s="1"/>
  <c r="D41" i="33"/>
  <c r="D40" i="33"/>
  <c r="T40" i="33" s="1"/>
  <c r="L22" i="30" a="1"/>
  <c r="L22" i="30" s="1"/>
  <c r="L67" i="30" s="1"/>
  <c r="L68" i="30" s="1"/>
  <c r="K147" i="30"/>
  <c r="K146" i="30"/>
  <c r="Y51" i="34"/>
  <c r="AY50" i="36"/>
  <c r="AT50" i="36"/>
  <c r="AS49" i="36"/>
  <c r="AO51" i="36"/>
  <c r="AM50" i="36"/>
  <c r="BD51" i="36"/>
  <c r="M55" i="34"/>
  <c r="N55" i="34" s="1"/>
  <c r="R55" i="34" s="1"/>
  <c r="U52" i="34"/>
  <c r="Y52" i="34" s="1"/>
  <c r="T53" i="34"/>
  <c r="K150" i="30"/>
  <c r="B21" i="22"/>
  <c r="AI9" i="26"/>
  <c r="B21" i="24"/>
  <c r="H24" i="3"/>
  <c r="F25" i="2"/>
  <c r="H24" i="2" s="1"/>
  <c r="G24" i="2"/>
  <c r="F25" i="3"/>
  <c r="G24" i="3"/>
  <c r="D24" i="7" s="1"/>
  <c r="T54" i="34" l="1"/>
  <c r="D43" i="33"/>
  <c r="T43" i="33" s="1"/>
  <c r="D46" i="33"/>
  <c r="D44" i="33"/>
  <c r="T44" i="33" s="1"/>
  <c r="M22" i="30" a="1"/>
  <c r="M22" i="30" s="1"/>
  <c r="M67" i="30" s="1"/>
  <c r="M68" i="30" s="1"/>
  <c r="D45" i="33"/>
  <c r="T41" i="33"/>
  <c r="J70" i="30"/>
  <c r="J141" i="30"/>
  <c r="J142" i="30"/>
  <c r="A52" i="29"/>
  <c r="F51" i="29"/>
  <c r="T42" i="33"/>
  <c r="K24" i="30"/>
  <c r="L23" i="30"/>
  <c r="F79" i="30"/>
  <c r="G73" i="30"/>
  <c r="AB47" i="34"/>
  <c r="AA50" i="34" s="1"/>
  <c r="AA51" i="34" s="1"/>
  <c r="AO52" i="36"/>
  <c r="AM51" i="36"/>
  <c r="AY51" i="36"/>
  <c r="BD52" i="36"/>
  <c r="AT51" i="36"/>
  <c r="AS50" i="36"/>
  <c r="M56" i="34"/>
  <c r="N56" i="34" s="1"/>
  <c r="R56" i="34" s="1"/>
  <c r="U53" i="34"/>
  <c r="K148" i="30"/>
  <c r="K149" i="30" s="1"/>
  <c r="L145" i="30" s="1"/>
  <c r="B22" i="22"/>
  <c r="B22" i="24"/>
  <c r="E21" i="7"/>
  <c r="H25" i="3"/>
  <c r="G25" i="2"/>
  <c r="F26" i="2"/>
  <c r="H25" i="2" s="1"/>
  <c r="F26" i="3"/>
  <c r="G25" i="3"/>
  <c r="D25" i="7" s="1"/>
  <c r="G93" i="30" l="1"/>
  <c r="T45" i="33"/>
  <c r="L24" i="30"/>
  <c r="M23" i="30"/>
  <c r="K141" i="30"/>
  <c r="K70" i="30"/>
  <c r="K142" i="30"/>
  <c r="K69" i="30"/>
  <c r="D49" i="33"/>
  <c r="D47" i="33"/>
  <c r="T47" i="33" s="1"/>
  <c r="D48" i="33"/>
  <c r="N22" i="30" a="1"/>
  <c r="N22" i="30" s="1"/>
  <c r="D50" i="33"/>
  <c r="G100" i="30"/>
  <c r="H100" i="30" s="1"/>
  <c r="I100" i="30" s="1"/>
  <c r="J100" i="30" s="1"/>
  <c r="K100" i="30" s="1"/>
  <c r="L100" i="30" s="1"/>
  <c r="M100" i="30" s="1"/>
  <c r="H93" i="30"/>
  <c r="I93" i="30" s="1"/>
  <c r="J93" i="30" s="1"/>
  <c r="K93" i="30" s="1"/>
  <c r="L93" i="30" s="1"/>
  <c r="M93" i="30" s="1"/>
  <c r="T46" i="33"/>
  <c r="A53" i="29"/>
  <c r="F52" i="29"/>
  <c r="G74" i="30"/>
  <c r="G78" i="30"/>
  <c r="G75" i="30"/>
  <c r="L147" i="30"/>
  <c r="L146" i="30"/>
  <c r="Y53" i="34"/>
  <c r="BD53" i="36"/>
  <c r="AY52" i="36"/>
  <c r="AT52" i="36"/>
  <c r="AS51" i="36"/>
  <c r="AO53" i="36"/>
  <c r="AM52" i="36"/>
  <c r="M57" i="34"/>
  <c r="N57" i="34" s="1"/>
  <c r="R57" i="34" s="1"/>
  <c r="U54" i="34"/>
  <c r="Y54" i="34" s="1"/>
  <c r="T55" i="34"/>
  <c r="T56" i="34" s="1"/>
  <c r="K151" i="30"/>
  <c r="L150" i="30"/>
  <c r="B23" i="22"/>
  <c r="E25" i="7"/>
  <c r="B23" i="24"/>
  <c r="E24" i="7"/>
  <c r="H26" i="3"/>
  <c r="F27" i="2"/>
  <c r="H26" i="2" s="1"/>
  <c r="G26" i="2"/>
  <c r="F27" i="3"/>
  <c r="G26" i="3"/>
  <c r="D26" i="7" s="1"/>
  <c r="I15" i="3" a="1"/>
  <c r="T49" i="33" l="1"/>
  <c r="T48" i="33"/>
  <c r="K11" i="37"/>
  <c r="K10" i="37"/>
  <c r="K6" i="37"/>
  <c r="A54" i="29"/>
  <c r="F53" i="29"/>
  <c r="T50" i="33"/>
  <c r="N67" i="30"/>
  <c r="N68" i="30" s="1"/>
  <c r="G76" i="30"/>
  <c r="M24" i="30"/>
  <c r="N23" i="30"/>
  <c r="D52" i="33"/>
  <c r="D51" i="33"/>
  <c r="T51" i="33" s="1"/>
  <c r="D53" i="33"/>
  <c r="D54" i="33"/>
  <c r="O22" i="30" a="1"/>
  <c r="O22" i="30" s="1"/>
  <c r="O67" i="30" s="1"/>
  <c r="O68" i="30" s="1"/>
  <c r="L70" i="30"/>
  <c r="L142" i="30"/>
  <c r="L141" i="30"/>
  <c r="L69" i="30"/>
  <c r="C75" i="36"/>
  <c r="AB49" i="34"/>
  <c r="AA52" i="34" s="1"/>
  <c r="AA53" i="34" s="1"/>
  <c r="AT53" i="36"/>
  <c r="AS52" i="36"/>
  <c r="AY53" i="36"/>
  <c r="AO54" i="36"/>
  <c r="AM53" i="36"/>
  <c r="BD54" i="36"/>
  <c r="M58" i="34"/>
  <c r="R58" i="34" s="1"/>
  <c r="U55" i="34"/>
  <c r="L148" i="30"/>
  <c r="L149" i="30" s="1"/>
  <c r="I15" i="3"/>
  <c r="J15" i="3" s="1"/>
  <c r="B24" i="22"/>
  <c r="B24" i="24"/>
  <c r="E23" i="7"/>
  <c r="AH9" i="26"/>
  <c r="AJ9" i="26" s="1"/>
  <c r="H27" i="3"/>
  <c r="F28" i="2"/>
  <c r="H27" i="2" s="1"/>
  <c r="G27" i="2"/>
  <c r="L27" i="2" s="1"/>
  <c r="F28" i="3"/>
  <c r="G27" i="3"/>
  <c r="D27" i="7" s="1"/>
  <c r="I16" i="3" a="1"/>
  <c r="I16" i="2" a="1"/>
  <c r="T53" i="33" l="1"/>
  <c r="T54" i="33"/>
  <c r="Y56" i="34"/>
  <c r="C71" i="36"/>
  <c r="AX11" i="36" s="1"/>
  <c r="K16" i="37"/>
  <c r="M142" i="30"/>
  <c r="M141" i="30"/>
  <c r="M70" i="30"/>
  <c r="M69" i="30"/>
  <c r="G77" i="30"/>
  <c r="T52" i="33"/>
  <c r="D58" i="33"/>
  <c r="P22" i="30" a="1"/>
  <c r="P22" i="30" s="1"/>
  <c r="P67" i="30" s="1"/>
  <c r="P68" i="30" s="1"/>
  <c r="D56" i="33"/>
  <c r="D55" i="33"/>
  <c r="T55" i="33" s="1"/>
  <c r="D57" i="33"/>
  <c r="O23" i="30"/>
  <c r="N24" i="30"/>
  <c r="N69" i="30" s="1"/>
  <c r="A55" i="29"/>
  <c r="F54" i="29"/>
  <c r="Y55" i="34"/>
  <c r="AX6" i="36"/>
  <c r="AX7" i="36"/>
  <c r="AX8" i="36"/>
  <c r="AX10" i="36"/>
  <c r="AX13" i="36"/>
  <c r="AX14" i="36"/>
  <c r="AX15" i="36"/>
  <c r="AX17" i="36"/>
  <c r="AX18" i="36"/>
  <c r="AX21" i="36"/>
  <c r="AX23" i="36"/>
  <c r="AX25" i="36"/>
  <c r="AX26" i="36"/>
  <c r="AX29" i="36"/>
  <c r="AX30" i="36"/>
  <c r="AX31" i="36"/>
  <c r="AX33" i="36"/>
  <c r="AX37" i="36"/>
  <c r="AX38" i="36"/>
  <c r="AX39" i="36"/>
  <c r="AX41" i="36"/>
  <c r="AX42" i="36"/>
  <c r="AX45" i="36"/>
  <c r="AX46" i="36"/>
  <c r="AX49" i="36"/>
  <c r="AX50" i="36"/>
  <c r="AT54" i="36"/>
  <c r="AS53" i="36"/>
  <c r="AO55" i="36"/>
  <c r="AM54" i="36"/>
  <c r="AY54" i="36"/>
  <c r="BD55" i="36"/>
  <c r="M59" i="34"/>
  <c r="T57" i="34"/>
  <c r="L151" i="30"/>
  <c r="M145" i="30"/>
  <c r="K15" i="3"/>
  <c r="I16" i="3"/>
  <c r="K16" i="3" s="1"/>
  <c r="I16" i="2"/>
  <c r="K15" i="2"/>
  <c r="B25" i="22"/>
  <c r="B25" i="24"/>
  <c r="E26" i="7"/>
  <c r="H28" i="3"/>
  <c r="F29" i="2"/>
  <c r="H28" i="2" s="1"/>
  <c r="G28" i="2"/>
  <c r="F29" i="3"/>
  <c r="G28" i="3"/>
  <c r="D28" i="7" s="1"/>
  <c r="I17" i="2" a="1"/>
  <c r="I17" i="3" a="1"/>
  <c r="T56" i="33" l="1"/>
  <c r="T57" i="33"/>
  <c r="AX53" i="36"/>
  <c r="AX47" i="36"/>
  <c r="AX34" i="36"/>
  <c r="AX22" i="36"/>
  <c r="AX9" i="36"/>
  <c r="AX44" i="36"/>
  <c r="AX36" i="36"/>
  <c r="AX28" i="36"/>
  <c r="AX20" i="36"/>
  <c r="AX12" i="36"/>
  <c r="O10" i="37"/>
  <c r="O6" i="37"/>
  <c r="O16" i="37" s="1"/>
  <c r="O11" i="37"/>
  <c r="AX51" i="36"/>
  <c r="AX43" i="36"/>
  <c r="AX35" i="36"/>
  <c r="AX27" i="36"/>
  <c r="AX19" i="36"/>
  <c r="G5" i="38"/>
  <c r="AX52" i="36"/>
  <c r="AX48" i="36"/>
  <c r="AX40" i="36"/>
  <c r="AX32" i="36"/>
  <c r="AX24" i="36"/>
  <c r="AX16" i="36"/>
  <c r="C78" i="36"/>
  <c r="H73" i="30"/>
  <c r="G79" i="30"/>
  <c r="A56" i="29"/>
  <c r="F55" i="29"/>
  <c r="T58" i="33"/>
  <c r="N70" i="30"/>
  <c r="N141" i="30"/>
  <c r="N142" i="30"/>
  <c r="O24" i="30"/>
  <c r="P23" i="30"/>
  <c r="P24" i="30" s="1"/>
  <c r="P69" i="30" s="1"/>
  <c r="N93" i="30"/>
  <c r="O93" i="30" s="1"/>
  <c r="P93" i="30" s="1"/>
  <c r="N107" i="30"/>
  <c r="O107" i="30" s="1"/>
  <c r="P107" i="30" s="1"/>
  <c r="M147" i="30"/>
  <c r="M146" i="30"/>
  <c r="C109" i="36"/>
  <c r="C105" i="36"/>
  <c r="BC55" i="36" s="1"/>
  <c r="AB51" i="34"/>
  <c r="AA54" i="34" s="1"/>
  <c r="AA55" i="34" s="1"/>
  <c r="BD56" i="36"/>
  <c r="AO56" i="36"/>
  <c r="AM55" i="36"/>
  <c r="AT55" i="36"/>
  <c r="AS54" i="36"/>
  <c r="AY55" i="36"/>
  <c r="AX54" i="36"/>
  <c r="T58" i="34"/>
  <c r="T59" i="34" s="1"/>
  <c r="M150" i="30"/>
  <c r="J16" i="3"/>
  <c r="I17" i="3"/>
  <c r="K17" i="3" s="1"/>
  <c r="I17" i="2"/>
  <c r="K16" i="2"/>
  <c r="J16" i="2"/>
  <c r="B26" i="22"/>
  <c r="AI10" i="26"/>
  <c r="B26" i="24"/>
  <c r="H29" i="3"/>
  <c r="F30" i="2"/>
  <c r="H29" i="2" s="1"/>
  <c r="G29" i="2"/>
  <c r="F30" i="3"/>
  <c r="G29" i="3"/>
  <c r="D29" i="7" s="1"/>
  <c r="I18" i="3" a="1"/>
  <c r="I18" i="2" a="1"/>
  <c r="D15" i="38" l="1"/>
  <c r="D21" i="38" s="1"/>
  <c r="D13" i="38"/>
  <c r="D14" i="38"/>
  <c r="D12" i="38"/>
  <c r="D25" i="38"/>
  <c r="D11" i="38"/>
  <c r="D24" i="38"/>
  <c r="D23" i="38"/>
  <c r="D22" i="38"/>
  <c r="A57" i="29"/>
  <c r="F57" i="29" s="1"/>
  <c r="F56" i="29"/>
  <c r="P141" i="30"/>
  <c r="D30" i="30"/>
  <c r="P142" i="30"/>
  <c r="P70" i="30"/>
  <c r="O70" i="30"/>
  <c r="O142" i="30"/>
  <c r="O141" i="30"/>
  <c r="O69" i="30"/>
  <c r="D82" i="30" s="1"/>
  <c r="F156" i="30" s="1"/>
  <c r="H74" i="30"/>
  <c r="H75" i="30"/>
  <c r="H78" i="30"/>
  <c r="BC6" i="36"/>
  <c r="BC7" i="36"/>
  <c r="BC8" i="36"/>
  <c r="C112" i="36"/>
  <c r="BC9" i="36"/>
  <c r="BC10" i="36"/>
  <c r="BC11" i="36"/>
  <c r="BC12" i="36"/>
  <c r="BC13" i="36"/>
  <c r="BC14" i="36"/>
  <c r="BC15" i="36"/>
  <c r="BC16" i="36"/>
  <c r="BC17" i="36"/>
  <c r="BC18" i="36"/>
  <c r="BC19" i="36"/>
  <c r="BC20" i="36"/>
  <c r="BC21" i="36"/>
  <c r="BC22" i="36"/>
  <c r="BC23" i="36"/>
  <c r="BC24" i="36"/>
  <c r="BC25" i="36"/>
  <c r="BC26" i="36"/>
  <c r="BC27" i="36"/>
  <c r="BC28" i="36"/>
  <c r="BC29" i="36"/>
  <c r="BC30" i="36"/>
  <c r="BC31" i="36"/>
  <c r="BC32" i="36"/>
  <c r="BC33" i="36"/>
  <c r="BC34" i="36"/>
  <c r="BC35" i="36"/>
  <c r="BC36" i="36"/>
  <c r="BC37" i="36"/>
  <c r="BC38" i="36"/>
  <c r="BC39" i="36"/>
  <c r="BC40" i="36"/>
  <c r="BC41" i="36"/>
  <c r="BC42" i="36"/>
  <c r="BC43" i="36"/>
  <c r="BC44" i="36"/>
  <c r="BC45" i="36"/>
  <c r="BC46" i="36"/>
  <c r="BC47" i="36"/>
  <c r="BC48" i="36"/>
  <c r="BC49" i="36"/>
  <c r="BC50" i="36"/>
  <c r="BC51" i="36"/>
  <c r="BC52" i="36"/>
  <c r="BC53" i="36"/>
  <c r="BC54" i="36"/>
  <c r="AY56" i="36"/>
  <c r="AX55" i="36"/>
  <c r="AO57" i="36"/>
  <c r="AM56" i="36"/>
  <c r="AT56" i="36"/>
  <c r="AS55" i="36"/>
  <c r="BD57" i="36"/>
  <c r="BC56" i="36"/>
  <c r="AA56" i="34"/>
  <c r="AA57" i="34" s="1"/>
  <c r="AA58" i="34" s="1"/>
  <c r="AA59" i="34" s="1"/>
  <c r="M148" i="30"/>
  <c r="M149" i="30" s="1"/>
  <c r="J17" i="3"/>
  <c r="I18" i="3"/>
  <c r="K18" i="3" s="1"/>
  <c r="E28" i="7"/>
  <c r="I18" i="2"/>
  <c r="K17" i="2"/>
  <c r="J17" i="2"/>
  <c r="B27" i="22"/>
  <c r="B27" i="24"/>
  <c r="H30" i="3"/>
  <c r="F31" i="2"/>
  <c r="H30" i="2" s="1"/>
  <c r="G30" i="2"/>
  <c r="F31" i="3"/>
  <c r="G30" i="3"/>
  <c r="D30" i="7" s="1"/>
  <c r="I19" i="2" a="1"/>
  <c r="I19" i="3" a="1"/>
  <c r="D31" i="30" l="1"/>
  <c r="E30" i="30"/>
  <c r="H76" i="30"/>
  <c r="BD58" i="36"/>
  <c r="BC57" i="36"/>
  <c r="AO58" i="36"/>
  <c r="AM57" i="36"/>
  <c r="AY57" i="36"/>
  <c r="AX56" i="36"/>
  <c r="AT57" i="36"/>
  <c r="AS56" i="36"/>
  <c r="M151" i="30"/>
  <c r="N145" i="30"/>
  <c r="J18" i="3"/>
  <c r="I19" i="3"/>
  <c r="K19" i="3" s="1"/>
  <c r="I19" i="2"/>
  <c r="K18" i="2"/>
  <c r="J18" i="2"/>
  <c r="B28" i="22"/>
  <c r="E30" i="7"/>
  <c r="B28" i="24"/>
  <c r="E27" i="7"/>
  <c r="AH10" i="26"/>
  <c r="AJ10" i="26" s="1"/>
  <c r="E29" i="7"/>
  <c r="H31" i="3"/>
  <c r="F32" i="2"/>
  <c r="H31" i="2" s="1"/>
  <c r="G31" i="2"/>
  <c r="F32" i="3"/>
  <c r="G31" i="3"/>
  <c r="D31" i="7" s="1"/>
  <c r="I20" i="2" a="1"/>
  <c r="I20" i="3" a="1"/>
  <c r="H77" i="30" l="1"/>
  <c r="E31" i="30"/>
  <c r="F30" i="30"/>
  <c r="D33" i="30"/>
  <c r="D32" i="30"/>
  <c r="N146" i="30"/>
  <c r="N150" i="30"/>
  <c r="N147" i="30"/>
  <c r="AO59" i="36"/>
  <c r="AM58" i="36"/>
  <c r="AT58" i="36"/>
  <c r="AS57" i="36"/>
  <c r="AY58" i="36"/>
  <c r="AX57" i="36"/>
  <c r="BD59" i="36"/>
  <c r="BC58" i="36"/>
  <c r="J19" i="3"/>
  <c r="I20" i="3"/>
  <c r="K20" i="3" s="1"/>
  <c r="I20" i="2"/>
  <c r="K19" i="2"/>
  <c r="J19" i="2"/>
  <c r="B29" i="22"/>
  <c r="E31" i="7"/>
  <c r="B29" i="24"/>
  <c r="H32" i="3"/>
  <c r="F33" i="2"/>
  <c r="H32" i="2" s="1"/>
  <c r="G32" i="2"/>
  <c r="F33" i="3"/>
  <c r="G32" i="3"/>
  <c r="D32" i="7" s="1"/>
  <c r="I21" i="3" a="1"/>
  <c r="I21" i="2" a="1"/>
  <c r="G30" i="30" l="1"/>
  <c r="F31" i="30"/>
  <c r="E33" i="30"/>
  <c r="E32" i="30"/>
  <c r="H79" i="30"/>
  <c r="I73" i="30"/>
  <c r="N148" i="30"/>
  <c r="N149" i="30" s="1"/>
  <c r="BD60" i="36"/>
  <c r="BC59" i="36"/>
  <c r="AT59" i="36"/>
  <c r="AS58" i="36"/>
  <c r="AO60" i="36"/>
  <c r="AM59" i="36"/>
  <c r="AY59" i="36"/>
  <c r="AX58" i="36"/>
  <c r="J20" i="3"/>
  <c r="I21" i="3"/>
  <c r="K21" i="3" s="1"/>
  <c r="I21" i="2"/>
  <c r="K20" i="2"/>
  <c r="J20" i="2"/>
  <c r="B30" i="22"/>
  <c r="B30" i="24"/>
  <c r="H33" i="3"/>
  <c r="F34" i="2"/>
  <c r="H33" i="2" s="1"/>
  <c r="G33" i="2"/>
  <c r="F34" i="3"/>
  <c r="G33" i="3"/>
  <c r="D33" i="7" s="1"/>
  <c r="I22" i="3" a="1"/>
  <c r="I22" i="2" a="1"/>
  <c r="I74" i="30" l="1"/>
  <c r="I75" i="30"/>
  <c r="I78" i="30"/>
  <c r="F33" i="30"/>
  <c r="D40" i="30" s="1"/>
  <c r="F32" i="30"/>
  <c r="H30" i="30"/>
  <c r="G31" i="30"/>
  <c r="N151" i="30"/>
  <c r="O145" i="30"/>
  <c r="AY60" i="36"/>
  <c r="AX59" i="36"/>
  <c r="AT60" i="36"/>
  <c r="AS59" i="36"/>
  <c r="AO61" i="36"/>
  <c r="AM60" i="36"/>
  <c r="BD61" i="36"/>
  <c r="BC60" i="36"/>
  <c r="J21" i="3"/>
  <c r="I22" i="3"/>
  <c r="K22" i="3" s="1"/>
  <c r="I22" i="2"/>
  <c r="K21" i="2"/>
  <c r="J21" i="2"/>
  <c r="B31" i="22"/>
  <c r="AI11" i="26"/>
  <c r="B31" i="24"/>
  <c r="E32" i="7"/>
  <c r="H34" i="3"/>
  <c r="G34" i="2"/>
  <c r="F35" i="2"/>
  <c r="H34" i="2" s="1"/>
  <c r="F35" i="3"/>
  <c r="G34" i="3"/>
  <c r="D34" i="7" s="1"/>
  <c r="I23" i="3" a="1"/>
  <c r="I23" i="2" a="1"/>
  <c r="H31" i="30" l="1"/>
  <c r="I30" i="30"/>
  <c r="D41" i="30"/>
  <c r="D46" i="30"/>
  <c r="E40" i="30"/>
  <c r="D93" i="30"/>
  <c r="D94" i="30" s="1"/>
  <c r="D95" i="30" s="1"/>
  <c r="G33" i="30"/>
  <c r="G32" i="30"/>
  <c r="I76" i="30"/>
  <c r="I77" i="30" s="1"/>
  <c r="O150" i="30"/>
  <c r="O147" i="30"/>
  <c r="O146" i="30"/>
  <c r="O148" i="30" s="1"/>
  <c r="O149" i="30" s="1"/>
  <c r="AT61" i="36"/>
  <c r="AS60" i="36"/>
  <c r="BD62" i="36"/>
  <c r="BC61" i="36"/>
  <c r="AY61" i="36"/>
  <c r="AX60" i="36"/>
  <c r="AO62" i="36"/>
  <c r="AM61" i="36"/>
  <c r="J22" i="3"/>
  <c r="I23" i="3"/>
  <c r="K23" i="3" s="1"/>
  <c r="E33" i="7"/>
  <c r="I23" i="2"/>
  <c r="K22" i="2"/>
  <c r="J22" i="2"/>
  <c r="B32" i="22"/>
  <c r="B32" i="24"/>
  <c r="AH11" i="26"/>
  <c r="AJ11" i="26" s="1"/>
  <c r="H35" i="3"/>
  <c r="F36" i="2"/>
  <c r="H35" i="2" s="1"/>
  <c r="G35" i="2"/>
  <c r="F36" i="3"/>
  <c r="G35" i="3"/>
  <c r="D35" i="7" s="1"/>
  <c r="I24" i="2" a="1"/>
  <c r="I24" i="3" a="1"/>
  <c r="F40" i="30" l="1"/>
  <c r="E41" i="30"/>
  <c r="E93" i="30"/>
  <c r="D48" i="30"/>
  <c r="D51" i="30"/>
  <c r="D47" i="30"/>
  <c r="D42" i="30"/>
  <c r="D43" i="30"/>
  <c r="J30" i="30"/>
  <c r="I31" i="30"/>
  <c r="I79" i="30"/>
  <c r="J73" i="30"/>
  <c r="H33" i="30"/>
  <c r="H32" i="30"/>
  <c r="O151" i="30"/>
  <c r="P145" i="30"/>
  <c r="BD63" i="36"/>
  <c r="BC62" i="36"/>
  <c r="AO63" i="36"/>
  <c r="AM62" i="36"/>
  <c r="AT62" i="36"/>
  <c r="AS61" i="36"/>
  <c r="AY62" i="36"/>
  <c r="AX61" i="36"/>
  <c r="J23" i="3"/>
  <c r="I24" i="3"/>
  <c r="K24" i="3" s="1"/>
  <c r="I24" i="2"/>
  <c r="K23" i="2"/>
  <c r="J23" i="2"/>
  <c r="B33" i="22"/>
  <c r="E35" i="7"/>
  <c r="B33" i="24"/>
  <c r="E34" i="7"/>
  <c r="H36" i="3"/>
  <c r="F37" i="2"/>
  <c r="H36" i="2" s="1"/>
  <c r="G36" i="2"/>
  <c r="F37" i="3"/>
  <c r="G36" i="3"/>
  <c r="D36" i="7" s="1"/>
  <c r="I25" i="3" a="1"/>
  <c r="I25" i="2" a="1"/>
  <c r="D50" i="30" l="1"/>
  <c r="D49" i="30"/>
  <c r="J74" i="30"/>
  <c r="J78" i="30"/>
  <c r="J75" i="30"/>
  <c r="I33" i="30"/>
  <c r="I32" i="30"/>
  <c r="K30" i="30"/>
  <c r="J31" i="30"/>
  <c r="E42" i="30"/>
  <c r="E43" i="30"/>
  <c r="G40" i="30"/>
  <c r="F41" i="30"/>
  <c r="F93" i="30"/>
  <c r="AO64" i="36"/>
  <c r="AM63" i="36"/>
  <c r="AY63" i="36"/>
  <c r="AX62" i="36"/>
  <c r="BC63" i="36"/>
  <c r="BD64" i="36"/>
  <c r="AT63" i="36"/>
  <c r="AS62" i="36"/>
  <c r="J24" i="3"/>
  <c r="I25" i="3"/>
  <c r="K25" i="3" s="1"/>
  <c r="I25" i="2"/>
  <c r="K24" i="2"/>
  <c r="J24" i="2"/>
  <c r="B34" i="22"/>
  <c r="E36" i="7"/>
  <c r="B34" i="24"/>
  <c r="H37" i="3"/>
  <c r="F38" i="2"/>
  <c r="H37" i="2" s="1"/>
  <c r="G37" i="2"/>
  <c r="F38" i="3"/>
  <c r="G37" i="3"/>
  <c r="D37" i="7" s="1"/>
  <c r="I26" i="3" a="1"/>
  <c r="I26" i="2" a="1"/>
  <c r="J76" i="30" l="1"/>
  <c r="J77" i="30" s="1"/>
  <c r="L30" i="30"/>
  <c r="K31" i="30"/>
  <c r="H40" i="30"/>
  <c r="G41" i="30"/>
  <c r="F43" i="30"/>
  <c r="F42" i="30"/>
  <c r="J32" i="30"/>
  <c r="J33" i="30"/>
  <c r="D52" i="30"/>
  <c r="E46" i="30"/>
  <c r="AY64" i="36"/>
  <c r="AX63" i="36"/>
  <c r="AT64" i="36"/>
  <c r="AS63" i="36"/>
  <c r="BC64" i="36"/>
  <c r="BD65" i="36"/>
  <c r="AM64" i="36"/>
  <c r="AO65" i="36"/>
  <c r="J25" i="3"/>
  <c r="I26" i="3"/>
  <c r="K26" i="3" s="1"/>
  <c r="I26" i="2"/>
  <c r="K25" i="2"/>
  <c r="J25" i="2"/>
  <c r="B35" i="22"/>
  <c r="E37" i="7"/>
  <c r="B35" i="24"/>
  <c r="H38" i="3"/>
  <c r="G38" i="2"/>
  <c r="F39" i="2"/>
  <c r="H38" i="2" s="1"/>
  <c r="F39" i="3"/>
  <c r="G38" i="3"/>
  <c r="D38" i="7" s="1"/>
  <c r="I27" i="2" a="1"/>
  <c r="I27" i="3" a="1"/>
  <c r="G43" i="30" l="1"/>
  <c r="G42" i="30"/>
  <c r="I40" i="30"/>
  <c r="H41" i="30"/>
  <c r="E47" i="30"/>
  <c r="E51" i="30"/>
  <c r="E48" i="30"/>
  <c r="E49" i="30" s="1"/>
  <c r="K73" i="30"/>
  <c r="J79" i="30"/>
  <c r="K33" i="30"/>
  <c r="K32" i="30"/>
  <c r="M30" i="30"/>
  <c r="L31" i="30"/>
  <c r="P146" i="30"/>
  <c r="P147" i="30"/>
  <c r="P150" i="30"/>
  <c r="D159" i="30" s="1"/>
  <c r="D158" i="30"/>
  <c r="BC65" i="36"/>
  <c r="BD66" i="36"/>
  <c r="AM65" i="36"/>
  <c r="AO66" i="36"/>
  <c r="AT65" i="36"/>
  <c r="AS64" i="36"/>
  <c r="AY65" i="36"/>
  <c r="AX64" i="36"/>
  <c r="J26" i="3"/>
  <c r="I27" i="3"/>
  <c r="K27" i="3" s="1"/>
  <c r="I27" i="2"/>
  <c r="K26" i="2"/>
  <c r="J26" i="2"/>
  <c r="B36" i="22"/>
  <c r="AI12" i="26"/>
  <c r="B36" i="24"/>
  <c r="H39" i="3"/>
  <c r="G39" i="2"/>
  <c r="F40" i="2"/>
  <c r="H39" i="2" s="1"/>
  <c r="F40" i="3"/>
  <c r="G39" i="3"/>
  <c r="D39" i="7" s="1"/>
  <c r="I28" i="3" a="1"/>
  <c r="I28" i="2" a="1"/>
  <c r="E50" i="30" l="1"/>
  <c r="H42" i="30"/>
  <c r="H43" i="30"/>
  <c r="K74" i="30"/>
  <c r="K75" i="30"/>
  <c r="K78" i="30"/>
  <c r="L33" i="30"/>
  <c r="L32" i="30"/>
  <c r="N30" i="30"/>
  <c r="M31" i="30"/>
  <c r="I41" i="30"/>
  <c r="J40" i="30"/>
  <c r="P148" i="30"/>
  <c r="P149" i="30" s="1"/>
  <c r="P151" i="30" s="1"/>
  <c r="AM66" i="36"/>
  <c r="AO67" i="36"/>
  <c r="AY66" i="36"/>
  <c r="AX65" i="36"/>
  <c r="BC66" i="36"/>
  <c r="BD67" i="36"/>
  <c r="AT66" i="36"/>
  <c r="AS65" i="36"/>
  <c r="D157" i="30"/>
  <c r="J27" i="3"/>
  <c r="I28" i="3"/>
  <c r="K28" i="3" s="1"/>
  <c r="I28" i="2"/>
  <c r="K27" i="2"/>
  <c r="J27" i="2"/>
  <c r="B37" i="22"/>
  <c r="B37" i="24"/>
  <c r="E38" i="7"/>
  <c r="AH12" i="26"/>
  <c r="AJ12" i="26" s="1"/>
  <c r="H40" i="3"/>
  <c r="F41" i="2"/>
  <c r="H40" i="2" s="1"/>
  <c r="G40" i="2"/>
  <c r="F41" i="3"/>
  <c r="G40" i="3"/>
  <c r="D40" i="7" s="1"/>
  <c r="I29" i="2" a="1"/>
  <c r="I29" i="3" a="1"/>
  <c r="K76" i="30" l="1"/>
  <c r="M32" i="30"/>
  <c r="M33" i="30"/>
  <c r="K40" i="30"/>
  <c r="J41" i="30"/>
  <c r="I43" i="30"/>
  <c r="I42" i="30"/>
  <c r="N31" i="30"/>
  <c r="O30" i="30"/>
  <c r="E52" i="30"/>
  <c r="F46" i="30"/>
  <c r="AY67" i="36"/>
  <c r="AX66" i="36"/>
  <c r="AT67" i="36"/>
  <c r="AS66" i="36"/>
  <c r="BC67" i="36"/>
  <c r="BD68" i="36"/>
  <c r="AM67" i="36"/>
  <c r="AO68" i="36"/>
  <c r="D160" i="30"/>
  <c r="J28" i="3"/>
  <c r="I29" i="3"/>
  <c r="K29" i="3" s="1"/>
  <c r="I29" i="2"/>
  <c r="J28" i="2"/>
  <c r="K28" i="2"/>
  <c r="B38" i="22"/>
  <c r="E40" i="7"/>
  <c r="B38" i="24"/>
  <c r="E39" i="7"/>
  <c r="H41" i="3"/>
  <c r="F42" i="2"/>
  <c r="H41" i="2" s="1"/>
  <c r="G41" i="2"/>
  <c r="F42" i="3"/>
  <c r="G41" i="3"/>
  <c r="D41" i="7" s="1"/>
  <c r="I30" i="3" a="1"/>
  <c r="I30" i="2" a="1"/>
  <c r="J43" i="30" l="1"/>
  <c r="J42" i="30"/>
  <c r="F51" i="30"/>
  <c r="F47" i="30"/>
  <c r="F48" i="30"/>
  <c r="N33" i="30"/>
  <c r="N32" i="30"/>
  <c r="K41" i="30"/>
  <c r="L40" i="30"/>
  <c r="P30" i="30"/>
  <c r="O31" i="30"/>
  <c r="K77" i="30"/>
  <c r="AT68" i="36"/>
  <c r="AS67" i="36"/>
  <c r="BC68" i="36"/>
  <c r="BD69" i="36"/>
  <c r="AM68" i="36"/>
  <c r="AO69" i="36"/>
  <c r="AY68" i="36"/>
  <c r="AX67" i="36"/>
  <c r="J29" i="3"/>
  <c r="I30" i="3"/>
  <c r="K30" i="3" s="1"/>
  <c r="I30" i="2"/>
  <c r="J29" i="2"/>
  <c r="K29" i="2"/>
  <c r="B39" i="22"/>
  <c r="E41" i="7"/>
  <c r="B39" i="24"/>
  <c r="H42" i="3"/>
  <c r="F43" i="2"/>
  <c r="H42" i="2" s="1"/>
  <c r="G42" i="2"/>
  <c r="F43" i="3"/>
  <c r="G42" i="3"/>
  <c r="D42" i="7" s="1"/>
  <c r="I31" i="2" a="1"/>
  <c r="I31" i="3" a="1"/>
  <c r="K43" i="30" l="1"/>
  <c r="K42" i="30"/>
  <c r="L73" i="30"/>
  <c r="K79" i="30"/>
  <c r="F49" i="30"/>
  <c r="O33" i="30"/>
  <c r="O32" i="30"/>
  <c r="P31" i="30"/>
  <c r="M40" i="30"/>
  <c r="L41" i="30"/>
  <c r="BC69" i="36"/>
  <c r="BD70" i="36"/>
  <c r="AY69" i="36"/>
  <c r="AX68" i="36"/>
  <c r="AM69" i="36"/>
  <c r="AO70" i="36"/>
  <c r="AS68" i="36"/>
  <c r="AT69" i="36"/>
  <c r="J30" i="3"/>
  <c r="I31" i="3"/>
  <c r="K31" i="3" s="1"/>
  <c r="I31" i="2"/>
  <c r="J30" i="2"/>
  <c r="K30" i="2"/>
  <c r="B40" i="22"/>
  <c r="B40" i="24"/>
  <c r="H43" i="3"/>
  <c r="G43" i="2"/>
  <c r="F44" i="2"/>
  <c r="H43" i="2" s="1"/>
  <c r="F44" i="3"/>
  <c r="G43" i="3"/>
  <c r="D43" i="7" s="1"/>
  <c r="I32" i="2" a="1"/>
  <c r="I32" i="3" a="1"/>
  <c r="P33" i="30" l="1"/>
  <c r="P32" i="30"/>
  <c r="F50" i="30"/>
  <c r="L74" i="30"/>
  <c r="L75" i="30"/>
  <c r="L78" i="30"/>
  <c r="L42" i="30"/>
  <c r="L43" i="30"/>
  <c r="M41" i="30"/>
  <c r="N40" i="30"/>
  <c r="AT70" i="36"/>
  <c r="AS69" i="36"/>
  <c r="AY70" i="36"/>
  <c r="AX69" i="36"/>
  <c r="BD71" i="36"/>
  <c r="BC70" i="36"/>
  <c r="AM70" i="36"/>
  <c r="AO71" i="36"/>
  <c r="J31" i="3"/>
  <c r="I32" i="3"/>
  <c r="K32" i="3" s="1"/>
  <c r="I32" i="2"/>
  <c r="J31" i="2"/>
  <c r="K31" i="2"/>
  <c r="B41" i="22"/>
  <c r="AI13" i="26"/>
  <c r="B41" i="24"/>
  <c r="E42" i="7"/>
  <c r="H44" i="3"/>
  <c r="F45" i="2"/>
  <c r="H44" i="2" s="1"/>
  <c r="G44" i="2"/>
  <c r="F45" i="3"/>
  <c r="G44" i="3"/>
  <c r="D44" i="7" s="1"/>
  <c r="I33" i="3" a="1"/>
  <c r="I33" i="2" a="1"/>
  <c r="L76" i="30" l="1"/>
  <c r="N41" i="30"/>
  <c r="O40" i="30"/>
  <c r="F52" i="30"/>
  <c r="G46" i="30"/>
  <c r="M43" i="30"/>
  <c r="M42" i="30"/>
  <c r="AO72" i="36"/>
  <c r="AM71" i="36"/>
  <c r="AY71" i="36"/>
  <c r="AX70" i="36"/>
  <c r="BD72" i="36"/>
  <c r="BC71" i="36"/>
  <c r="AT71" i="36"/>
  <c r="AS70" i="36"/>
  <c r="J32" i="3"/>
  <c r="I33" i="3"/>
  <c r="K33" i="3" s="1"/>
  <c r="E43" i="7"/>
  <c r="I33" i="2"/>
  <c r="J32" i="2"/>
  <c r="K32" i="2"/>
  <c r="B42" i="22"/>
  <c r="B42" i="24"/>
  <c r="AH13" i="26"/>
  <c r="AJ13" i="26" s="1"/>
  <c r="H45" i="3"/>
  <c r="F46" i="2"/>
  <c r="H45" i="2" s="1"/>
  <c r="G45" i="2"/>
  <c r="F46" i="3"/>
  <c r="G45" i="3"/>
  <c r="D45" i="7" s="1"/>
  <c r="I34" i="3" a="1"/>
  <c r="I34" i="2" a="1"/>
  <c r="G51" i="30" l="1"/>
  <c r="G48" i="30"/>
  <c r="G47" i="30"/>
  <c r="P40" i="30"/>
  <c r="O41" i="30"/>
  <c r="N42" i="30"/>
  <c r="N43" i="30"/>
  <c r="L77" i="30"/>
  <c r="AY72" i="36"/>
  <c r="AX71" i="36"/>
  <c r="AT72" i="36"/>
  <c r="AS71" i="36"/>
  <c r="BD73" i="36"/>
  <c r="BC72" i="36"/>
  <c r="AO73" i="36"/>
  <c r="AM72" i="36"/>
  <c r="J33" i="3"/>
  <c r="I34" i="3"/>
  <c r="K34" i="3" s="1"/>
  <c r="I34" i="2"/>
  <c r="J33" i="2"/>
  <c r="K33" i="2"/>
  <c r="B43" i="22"/>
  <c r="E45" i="7"/>
  <c r="B43" i="24"/>
  <c r="E44" i="7"/>
  <c r="H46" i="3"/>
  <c r="F47" i="2"/>
  <c r="H46" i="2" s="1"/>
  <c r="G46" i="2"/>
  <c r="F47" i="3"/>
  <c r="G46" i="3"/>
  <c r="D46" i="7" s="1"/>
  <c r="I35" i="2" a="1"/>
  <c r="I35" i="3" a="1"/>
  <c r="G49" i="30" l="1"/>
  <c r="G50" i="30" s="1"/>
  <c r="O42" i="30"/>
  <c r="O43" i="30"/>
  <c r="M73" i="30"/>
  <c r="L79" i="30"/>
  <c r="P41" i="30"/>
  <c r="G52" i="30"/>
  <c r="H46" i="30"/>
  <c r="AO74" i="36"/>
  <c r="AM73" i="36"/>
  <c r="AT73" i="36"/>
  <c r="AS72" i="36"/>
  <c r="AY73" i="36"/>
  <c r="AX72" i="36"/>
  <c r="BD74" i="36"/>
  <c r="BC73" i="36"/>
  <c r="J34" i="3"/>
  <c r="I35" i="3"/>
  <c r="K35" i="3" s="1"/>
  <c r="I35" i="2"/>
  <c r="J34" i="2"/>
  <c r="K34" i="2"/>
  <c r="B44" i="22"/>
  <c r="E46" i="7"/>
  <c r="B44" i="24"/>
  <c r="H47" i="3"/>
  <c r="G47" i="2"/>
  <c r="F48" i="2"/>
  <c r="H47" i="2" s="1"/>
  <c r="F48" i="3"/>
  <c r="G47" i="3"/>
  <c r="D47" i="7" s="1"/>
  <c r="I36" i="3" a="1"/>
  <c r="I36" i="2" a="1"/>
  <c r="H48" i="30" l="1"/>
  <c r="H51" i="30"/>
  <c r="H47" i="30"/>
  <c r="P42" i="30"/>
  <c r="D55" i="30" s="1"/>
  <c r="G156" i="30" s="1"/>
  <c r="P43" i="30"/>
  <c r="M74" i="30"/>
  <c r="M75" i="30"/>
  <c r="M78" i="30"/>
  <c r="AT74" i="36"/>
  <c r="AS73" i="36"/>
  <c r="AY74" i="36"/>
  <c r="AX73" i="36"/>
  <c r="AO75" i="36"/>
  <c r="AM74" i="36"/>
  <c r="BC74" i="36"/>
  <c r="BD75" i="36"/>
  <c r="J35" i="3"/>
  <c r="I36" i="3"/>
  <c r="K36" i="3" s="1"/>
  <c r="I36" i="2"/>
  <c r="J35" i="2"/>
  <c r="K35" i="2"/>
  <c r="B45" i="22"/>
  <c r="B45" i="24"/>
  <c r="H48" i="3"/>
  <c r="G48" i="2"/>
  <c r="F49" i="2"/>
  <c r="H48" i="2" s="1"/>
  <c r="F49" i="3"/>
  <c r="G48" i="3"/>
  <c r="D48" i="7" s="1"/>
  <c r="I37" i="2" a="1"/>
  <c r="I37" i="3" a="1"/>
  <c r="H49" i="30" l="1"/>
  <c r="H50" i="30" s="1"/>
  <c r="M76" i="30"/>
  <c r="AY75" i="36"/>
  <c r="AX74" i="36"/>
  <c r="BD76" i="36"/>
  <c r="BC75" i="36"/>
  <c r="AO76" i="36"/>
  <c r="AM75" i="36"/>
  <c r="AT75" i="36"/>
  <c r="AS74" i="36"/>
  <c r="J36" i="3"/>
  <c r="I37" i="3"/>
  <c r="K37" i="3" s="1"/>
  <c r="I37" i="2"/>
  <c r="J36" i="2"/>
  <c r="K36" i="2"/>
  <c r="B46" i="22"/>
  <c r="AI14" i="26"/>
  <c r="B46" i="24"/>
  <c r="E47" i="7"/>
  <c r="H49" i="3"/>
  <c r="G49" i="2"/>
  <c r="F50" i="2"/>
  <c r="H49" i="2" s="1"/>
  <c r="F50" i="3"/>
  <c r="G49" i="3"/>
  <c r="D49" i="7" s="1"/>
  <c r="I38" i="3" a="1"/>
  <c r="I38" i="2" a="1"/>
  <c r="H52" i="30" l="1"/>
  <c r="I46" i="30"/>
  <c r="M77" i="30"/>
  <c r="BD77" i="36"/>
  <c r="BC76" i="36"/>
  <c r="AO77" i="36"/>
  <c r="AM76" i="36"/>
  <c r="AT76" i="36"/>
  <c r="AS75" i="36"/>
  <c r="AX75" i="36"/>
  <c r="AY76" i="36"/>
  <c r="J37" i="3"/>
  <c r="I38" i="3"/>
  <c r="K38" i="3" s="1"/>
  <c r="E48" i="7"/>
  <c r="I38" i="2"/>
  <c r="K37" i="2"/>
  <c r="J37" i="2"/>
  <c r="B47" i="22"/>
  <c r="B47" i="24"/>
  <c r="AH14" i="26"/>
  <c r="AJ14" i="26" s="1"/>
  <c r="H50" i="3"/>
  <c r="G50" i="2"/>
  <c r="F51" i="2"/>
  <c r="H50" i="2" s="1"/>
  <c r="F51" i="3"/>
  <c r="G50" i="3"/>
  <c r="D50" i="7" s="1"/>
  <c r="I39" i="2" a="1"/>
  <c r="I39" i="3" a="1"/>
  <c r="N73" i="30" l="1"/>
  <c r="M79" i="30"/>
  <c r="I48" i="30"/>
  <c r="I47" i="30"/>
  <c r="I49" i="30" s="1"/>
  <c r="I50" i="30" s="1"/>
  <c r="I51" i="30"/>
  <c r="AY77" i="36"/>
  <c r="AX76" i="36"/>
  <c r="AO78" i="36"/>
  <c r="AM77" i="36"/>
  <c r="AT77" i="36"/>
  <c r="AS76" i="36"/>
  <c r="BD78" i="36"/>
  <c r="BC77" i="36"/>
  <c r="J38" i="3"/>
  <c r="I39" i="3"/>
  <c r="K39" i="3" s="1"/>
  <c r="I39" i="2"/>
  <c r="J38" i="2"/>
  <c r="K38" i="2"/>
  <c r="B48" i="22"/>
  <c r="E50" i="7"/>
  <c r="B48" i="24"/>
  <c r="E49" i="7"/>
  <c r="H51" i="3"/>
  <c r="G51" i="2"/>
  <c r="F52" i="2"/>
  <c r="H51" i="2" s="1"/>
  <c r="F52" i="3"/>
  <c r="G51" i="3"/>
  <c r="D51" i="7" s="1"/>
  <c r="I40" i="3" a="1"/>
  <c r="I40" i="2" a="1"/>
  <c r="J46" i="30" l="1"/>
  <c r="I52" i="30"/>
  <c r="N74" i="30"/>
  <c r="N78" i="30"/>
  <c r="N75" i="30"/>
  <c r="BD79" i="36"/>
  <c r="BC78" i="36"/>
  <c r="AO79" i="36"/>
  <c r="AM78" i="36"/>
  <c r="AY78" i="36"/>
  <c r="AX77" i="36"/>
  <c r="AT78" i="36"/>
  <c r="AS77" i="36"/>
  <c r="J39" i="3"/>
  <c r="I40" i="3"/>
  <c r="K40" i="3" s="1"/>
  <c r="I40" i="2"/>
  <c r="K39" i="2"/>
  <c r="J39" i="2"/>
  <c r="B49" i="22"/>
  <c r="E51" i="7"/>
  <c r="B49" i="24"/>
  <c r="H52" i="3"/>
  <c r="G52" i="2"/>
  <c r="F53" i="2"/>
  <c r="H52" i="2" s="1"/>
  <c r="F53" i="3"/>
  <c r="G52" i="3"/>
  <c r="D52" i="7" s="1"/>
  <c r="I41" i="3" a="1"/>
  <c r="I41" i="2" a="1"/>
  <c r="N76" i="30" l="1"/>
  <c r="J48" i="30"/>
  <c r="J47" i="30"/>
  <c r="J49" i="30" s="1"/>
  <c r="J51" i="30"/>
  <c r="AT79" i="36"/>
  <c r="AS78" i="36"/>
  <c r="AO80" i="36"/>
  <c r="AM79" i="36"/>
  <c r="BD80" i="36"/>
  <c r="BC79" i="36"/>
  <c r="AY79" i="36"/>
  <c r="AX78" i="36"/>
  <c r="J40" i="3"/>
  <c r="I41" i="3"/>
  <c r="K41" i="3" s="1"/>
  <c r="I41" i="2"/>
  <c r="J40" i="2"/>
  <c r="K40" i="2"/>
  <c r="B50" i="22"/>
  <c r="B50" i="24"/>
  <c r="H53" i="3"/>
  <c r="G53" i="2"/>
  <c r="F54" i="2"/>
  <c r="H53" i="2" s="1"/>
  <c r="F54" i="3"/>
  <c r="G53" i="3"/>
  <c r="D53" i="7" s="1"/>
  <c r="I42" i="2" a="1"/>
  <c r="I42" i="3" a="1"/>
  <c r="J50" i="30" l="1"/>
  <c r="N77" i="30"/>
  <c r="AY80" i="36"/>
  <c r="AX79" i="36"/>
  <c r="AO81" i="36"/>
  <c r="AM80" i="36"/>
  <c r="AT80" i="36"/>
  <c r="AS79" i="36"/>
  <c r="BD81" i="36"/>
  <c r="BC80" i="36"/>
  <c r="J41" i="3"/>
  <c r="I42" i="3"/>
  <c r="K42" i="3" s="1"/>
  <c r="I42" i="2"/>
  <c r="J41" i="2"/>
  <c r="K41" i="2"/>
  <c r="B51" i="22"/>
  <c r="AI15" i="26"/>
  <c r="B51" i="24"/>
  <c r="E52" i="7"/>
  <c r="H54" i="3"/>
  <c r="G54" i="2"/>
  <c r="F55" i="2"/>
  <c r="H54" i="2" s="1"/>
  <c r="F55" i="3"/>
  <c r="G54" i="3"/>
  <c r="D54" i="7" s="1"/>
  <c r="I43" i="2" a="1"/>
  <c r="I43" i="3" a="1"/>
  <c r="O73" i="30" l="1"/>
  <c r="N79" i="30"/>
  <c r="K46" i="30"/>
  <c r="J52" i="30"/>
  <c r="AO82" i="36"/>
  <c r="AM81" i="36"/>
  <c r="AT81" i="36"/>
  <c r="AS80" i="36"/>
  <c r="AY81" i="36"/>
  <c r="AX80" i="36"/>
  <c r="BD82" i="36"/>
  <c r="BC81" i="36"/>
  <c r="J42" i="3"/>
  <c r="I43" i="3"/>
  <c r="K43" i="3" s="1"/>
  <c r="E53" i="7"/>
  <c r="I43" i="2"/>
  <c r="J42" i="2"/>
  <c r="K42" i="2"/>
  <c r="B52" i="22"/>
  <c r="B52" i="24"/>
  <c r="AH15" i="26"/>
  <c r="AJ15" i="26" s="1"/>
  <c r="H55" i="3"/>
  <c r="G55" i="2"/>
  <c r="F56" i="2"/>
  <c r="H55" i="2" s="1"/>
  <c r="F56" i="3"/>
  <c r="G55" i="3"/>
  <c r="D55" i="7" s="1"/>
  <c r="I44" i="2" a="1"/>
  <c r="I44" i="3" a="1"/>
  <c r="K51" i="30" l="1"/>
  <c r="K47" i="30"/>
  <c r="K48" i="30"/>
  <c r="O74" i="30"/>
  <c r="O75" i="30"/>
  <c r="O78" i="30"/>
  <c r="BD83" i="36"/>
  <c r="BC82" i="36"/>
  <c r="AY82" i="36"/>
  <c r="AX81" i="36"/>
  <c r="AT82" i="36"/>
  <c r="AS81" i="36"/>
  <c r="AO83" i="36"/>
  <c r="AM82" i="36"/>
  <c r="J43" i="3"/>
  <c r="I44" i="3"/>
  <c r="K44" i="3" s="1"/>
  <c r="I44" i="2"/>
  <c r="J43" i="2"/>
  <c r="K43" i="2"/>
  <c r="B53" i="22"/>
  <c r="E55" i="7"/>
  <c r="B53" i="24"/>
  <c r="E54" i="7"/>
  <c r="H56" i="3"/>
  <c r="G56" i="2"/>
  <c r="F57" i="2"/>
  <c r="H56" i="2" s="1"/>
  <c r="F57" i="3"/>
  <c r="G56" i="3"/>
  <c r="D56" i="7" s="1"/>
  <c r="I45" i="3" a="1"/>
  <c r="I45" i="2" a="1"/>
  <c r="O76" i="30" l="1"/>
  <c r="K49" i="30"/>
  <c r="AO84" i="36"/>
  <c r="AM83" i="36"/>
  <c r="BD84" i="36"/>
  <c r="BC83" i="36"/>
  <c r="AY83" i="36"/>
  <c r="AX82" i="36"/>
  <c r="AS82" i="36"/>
  <c r="AT83" i="36"/>
  <c r="J44" i="3"/>
  <c r="I45" i="3"/>
  <c r="K45" i="3" s="1"/>
  <c r="I45" i="2"/>
  <c r="K44" i="2"/>
  <c r="J44" i="2"/>
  <c r="B54" i="22"/>
  <c r="E56" i="7"/>
  <c r="B54" i="24"/>
  <c r="H57" i="3"/>
  <c r="G57" i="2"/>
  <c r="F58" i="2"/>
  <c r="H57" i="2" s="1"/>
  <c r="F58" i="3"/>
  <c r="G57" i="3"/>
  <c r="D57" i="7" s="1"/>
  <c r="I46" i="2" a="1"/>
  <c r="I46" i="3" a="1"/>
  <c r="K50" i="30" l="1"/>
  <c r="O77" i="30"/>
  <c r="AT84" i="36"/>
  <c r="AS83" i="36"/>
  <c r="BD85" i="36"/>
  <c r="BC84" i="36"/>
  <c r="AO85" i="36"/>
  <c r="AM84" i="36"/>
  <c r="AY84" i="36"/>
  <c r="AX83" i="36"/>
  <c r="J45" i="3"/>
  <c r="I46" i="3"/>
  <c r="K46" i="3" s="1"/>
  <c r="I46" i="2"/>
  <c r="J45" i="2"/>
  <c r="K45" i="2"/>
  <c r="B55" i="22"/>
  <c r="E57" i="7"/>
  <c r="B55" i="24"/>
  <c r="H58" i="3"/>
  <c r="G58" i="2"/>
  <c r="F59" i="2"/>
  <c r="H58" i="2" s="1"/>
  <c r="F59" i="3"/>
  <c r="G58" i="3"/>
  <c r="D58" i="7" s="1"/>
  <c r="I47" i="2" a="1"/>
  <c r="I47" i="3" a="1"/>
  <c r="P73" i="30" l="1"/>
  <c r="O79" i="30"/>
  <c r="L46" i="30"/>
  <c r="K52" i="30"/>
  <c r="BD86" i="36"/>
  <c r="BC85" i="36"/>
  <c r="AY85" i="36"/>
  <c r="AX84" i="36"/>
  <c r="AO86" i="36"/>
  <c r="AM85" i="36"/>
  <c r="AT85" i="36"/>
  <c r="AS84" i="36"/>
  <c r="J46" i="3"/>
  <c r="I47" i="3"/>
  <c r="K47" i="3" s="1"/>
  <c r="I47" i="2"/>
  <c r="J46" i="2"/>
  <c r="K46" i="2"/>
  <c r="B56" i="22"/>
  <c r="AI16" i="26"/>
  <c r="B56" i="24"/>
  <c r="H59" i="3"/>
  <c r="G59" i="2"/>
  <c r="F60" i="2"/>
  <c r="H59" i="2" s="1"/>
  <c r="F60" i="3"/>
  <c r="G59" i="3"/>
  <c r="D59" i="7" s="1"/>
  <c r="I48" i="3" a="1"/>
  <c r="I48" i="2" a="1"/>
  <c r="L48" i="30" l="1"/>
  <c r="L47" i="30"/>
  <c r="L49" i="30" s="1"/>
  <c r="L51" i="30"/>
  <c r="P74" i="30"/>
  <c r="P78" i="30"/>
  <c r="D85" i="30" s="1"/>
  <c r="F159" i="30" s="1"/>
  <c r="P75" i="30"/>
  <c r="D84" i="30" s="1"/>
  <c r="F158" i="30" s="1"/>
  <c r="AT86" i="36"/>
  <c r="AS85" i="36"/>
  <c r="AY86" i="36"/>
  <c r="AX85" i="36"/>
  <c r="BD87" i="36"/>
  <c r="BC86" i="36"/>
  <c r="AO87" i="36"/>
  <c r="AM86" i="36"/>
  <c r="J47" i="3"/>
  <c r="I48" i="3"/>
  <c r="K48" i="3" s="1"/>
  <c r="E58" i="7"/>
  <c r="I48" i="2"/>
  <c r="J47" i="2"/>
  <c r="K47" i="2"/>
  <c r="B57" i="22"/>
  <c r="B57" i="24"/>
  <c r="AH16" i="26"/>
  <c r="AJ16" i="26" s="1"/>
  <c r="H60" i="3"/>
  <c r="G60" i="2"/>
  <c r="F61" i="2"/>
  <c r="H60" i="2" s="1"/>
  <c r="F61" i="3"/>
  <c r="G60" i="3"/>
  <c r="D60" i="7" s="1"/>
  <c r="I49" i="2" a="1"/>
  <c r="I49" i="3" a="1"/>
  <c r="D83" i="30" l="1"/>
  <c r="P76" i="30"/>
  <c r="P77" i="30" s="1"/>
  <c r="L50" i="30"/>
  <c r="AY87" i="36"/>
  <c r="AX86" i="36"/>
  <c r="AO88" i="36"/>
  <c r="AM87" i="36"/>
  <c r="AT87" i="36"/>
  <c r="AS86" i="36"/>
  <c r="BD88" i="36"/>
  <c r="BC87" i="36"/>
  <c r="J48" i="3"/>
  <c r="I49" i="3"/>
  <c r="K49" i="3" s="1"/>
  <c r="I49" i="2"/>
  <c r="J48" i="2"/>
  <c r="K48" i="2"/>
  <c r="B58" i="22"/>
  <c r="E60" i="7"/>
  <c r="B58" i="24"/>
  <c r="E59" i="7"/>
  <c r="H61" i="3"/>
  <c r="G61" i="2"/>
  <c r="F62" i="2"/>
  <c r="H61" i="2" s="1"/>
  <c r="F62" i="3"/>
  <c r="G61" i="3"/>
  <c r="D61" i="7" s="1"/>
  <c r="I50" i="2" a="1"/>
  <c r="I50" i="3" a="1"/>
  <c r="L52" i="30" l="1"/>
  <c r="M46" i="30"/>
  <c r="P79" i="30"/>
  <c r="D86" i="30"/>
  <c r="F160" i="30" s="1"/>
  <c r="F157" i="30"/>
  <c r="BD89" i="36"/>
  <c r="BC88" i="36"/>
  <c r="AO89" i="36"/>
  <c r="AM88" i="36"/>
  <c r="AT88" i="36"/>
  <c r="AS87" i="36"/>
  <c r="AY88" i="36"/>
  <c r="AX87" i="36"/>
  <c r="J49" i="3"/>
  <c r="I50" i="3"/>
  <c r="K50" i="3" s="1"/>
  <c r="I50" i="2"/>
  <c r="J49" i="2"/>
  <c r="K49" i="2"/>
  <c r="B59" i="22"/>
  <c r="B59" i="24"/>
  <c r="H62" i="3"/>
  <c r="G62" i="2"/>
  <c r="F63" i="2"/>
  <c r="H62" i="2" s="1"/>
  <c r="F63" i="3"/>
  <c r="G62" i="3"/>
  <c r="D62" i="7" s="1"/>
  <c r="I51" i="3" a="1"/>
  <c r="I51" i="2" a="1"/>
  <c r="D87" i="30" l="1"/>
  <c r="S13" i="30"/>
  <c r="F161" i="30"/>
  <c r="M51" i="30"/>
  <c r="M48" i="30"/>
  <c r="M47" i="30"/>
  <c r="BD90" i="36"/>
  <c r="BC89" i="36"/>
  <c r="AY89" i="36"/>
  <c r="AX88" i="36"/>
  <c r="AO90" i="36"/>
  <c r="AM89" i="36"/>
  <c r="AT89" i="36"/>
  <c r="AS88" i="36"/>
  <c r="J50" i="3"/>
  <c r="I51" i="3"/>
  <c r="K51" i="3" s="1"/>
  <c r="I51" i="2"/>
  <c r="J50" i="2"/>
  <c r="K50" i="2"/>
  <c r="B60" i="22"/>
  <c r="B60" i="24"/>
  <c r="E61" i="7"/>
  <c r="H63" i="3"/>
  <c r="G63" i="2"/>
  <c r="F64" i="2"/>
  <c r="H63" i="2" s="1"/>
  <c r="F64" i="3"/>
  <c r="G63" i="3"/>
  <c r="D63" i="7" s="1"/>
  <c r="I52" i="3" a="1"/>
  <c r="I52" i="2" a="1"/>
  <c r="M49" i="30" l="1"/>
  <c r="M50" i="30"/>
  <c r="AY90" i="36"/>
  <c r="AX89" i="36"/>
  <c r="AT90" i="36"/>
  <c r="AS89" i="36"/>
  <c r="BD91" i="36"/>
  <c r="BC90" i="36"/>
  <c r="AO91" i="36"/>
  <c r="AM90" i="36"/>
  <c r="J51" i="3"/>
  <c r="I52" i="3"/>
  <c r="K52" i="3" s="1"/>
  <c r="I52" i="2"/>
  <c r="J51" i="2"/>
  <c r="K51" i="2"/>
  <c r="B61" i="22"/>
  <c r="AI17" i="26"/>
  <c r="B61" i="24"/>
  <c r="E62" i="7"/>
  <c r="H64" i="3"/>
  <c r="G64" i="2"/>
  <c r="F65" i="2"/>
  <c r="H64" i="2" s="1"/>
  <c r="F65" i="3"/>
  <c r="G64" i="3"/>
  <c r="D64" i="7" s="1"/>
  <c r="I53" i="2" a="1"/>
  <c r="I53" i="3" a="1"/>
  <c r="N46" i="30" l="1"/>
  <c r="M52" i="30"/>
  <c r="AO92" i="36"/>
  <c r="AM91" i="36"/>
  <c r="AT91" i="36"/>
  <c r="AS90" i="36"/>
  <c r="AY91" i="36"/>
  <c r="AX90" i="36"/>
  <c r="BD92" i="36"/>
  <c r="BC91" i="36"/>
  <c r="D156" i="30"/>
  <c r="J52" i="3"/>
  <c r="I53" i="3"/>
  <c r="K53" i="3" s="1"/>
  <c r="E63" i="7"/>
  <c r="I53" i="2"/>
  <c r="J52" i="2"/>
  <c r="K52" i="2"/>
  <c r="B62" i="22"/>
  <c r="B62" i="24"/>
  <c r="AH17" i="26"/>
  <c r="AJ17" i="26" s="1"/>
  <c r="H65" i="3"/>
  <c r="G65" i="2"/>
  <c r="F66" i="2"/>
  <c r="H65" i="2" s="1"/>
  <c r="F66" i="3"/>
  <c r="G65" i="3"/>
  <c r="D65" i="7" s="1"/>
  <c r="I54" i="3" a="1"/>
  <c r="I54" i="2" a="1"/>
  <c r="N47" i="30" l="1"/>
  <c r="N48" i="30"/>
  <c r="N51" i="30"/>
  <c r="D161" i="30"/>
  <c r="S15" i="30" s="1"/>
  <c r="AT92" i="36"/>
  <c r="AS91" i="36"/>
  <c r="BD93" i="36"/>
  <c r="BC92" i="36"/>
  <c r="AY92" i="36"/>
  <c r="AX91" i="36"/>
  <c r="AO93" i="36"/>
  <c r="AM92" i="36"/>
  <c r="J53" i="3"/>
  <c r="I54" i="3"/>
  <c r="K54" i="3" s="1"/>
  <c r="I54" i="2"/>
  <c r="K53" i="2"/>
  <c r="J53" i="2"/>
  <c r="B63" i="22"/>
  <c r="B63" i="24"/>
  <c r="E64" i="7"/>
  <c r="H66" i="3"/>
  <c r="G66" i="2"/>
  <c r="F67" i="2"/>
  <c r="H66" i="2" s="1"/>
  <c r="F67" i="3"/>
  <c r="G66" i="3"/>
  <c r="D66" i="7" s="1"/>
  <c r="I55" i="2" a="1"/>
  <c r="I55" i="3" a="1"/>
  <c r="N49" i="30" l="1"/>
  <c r="AO94" i="36"/>
  <c r="AM93" i="36"/>
  <c r="BD94" i="36"/>
  <c r="BC93" i="36"/>
  <c r="AY93" i="36"/>
  <c r="AX92" i="36"/>
  <c r="AT93" i="36"/>
  <c r="AS92" i="36"/>
  <c r="J54" i="3"/>
  <c r="I55" i="3"/>
  <c r="K55" i="3" s="1"/>
  <c r="I55" i="2"/>
  <c r="K54" i="2"/>
  <c r="J54" i="2"/>
  <c r="B64" i="22"/>
  <c r="E65" i="7"/>
  <c r="B64" i="24"/>
  <c r="H67" i="3"/>
  <c r="G67" i="2"/>
  <c r="F68" i="2"/>
  <c r="H67" i="2" s="1"/>
  <c r="F68" i="3"/>
  <c r="G67" i="3"/>
  <c r="D67" i="7" s="1"/>
  <c r="I56" i="3" a="1"/>
  <c r="I56" i="2" a="1"/>
  <c r="N50" i="30" l="1"/>
  <c r="AO95" i="36"/>
  <c r="AM94" i="36"/>
  <c r="AY94" i="36"/>
  <c r="AX93" i="36"/>
  <c r="AT94" i="36"/>
  <c r="AS93" i="36"/>
  <c r="BD95" i="36"/>
  <c r="BC94" i="36"/>
  <c r="J55" i="3"/>
  <c r="I56" i="3"/>
  <c r="K56" i="3" s="1"/>
  <c r="I56" i="2"/>
  <c r="J55" i="2"/>
  <c r="K55" i="2"/>
  <c r="B65" i="22"/>
  <c r="E66" i="7"/>
  <c r="B65" i="24"/>
  <c r="H68" i="3"/>
  <c r="G68" i="2"/>
  <c r="F69" i="2"/>
  <c r="H68" i="2" s="1"/>
  <c r="F69" i="3"/>
  <c r="G68" i="3"/>
  <c r="D68" i="7" s="1"/>
  <c r="I57" i="3" a="1"/>
  <c r="I57" i="2" a="1"/>
  <c r="O46" i="30" l="1"/>
  <c r="N52" i="30"/>
  <c r="AY95" i="36"/>
  <c r="AX94" i="36"/>
  <c r="BD96" i="36"/>
  <c r="BC95" i="36"/>
  <c r="AT95" i="36"/>
  <c r="AS94" i="36"/>
  <c r="AO96" i="36"/>
  <c r="AM95" i="36"/>
  <c r="J56" i="3"/>
  <c r="I57" i="3"/>
  <c r="K57" i="3" s="1"/>
  <c r="I57" i="2"/>
  <c r="J56" i="2"/>
  <c r="K56" i="2"/>
  <c r="B66" i="22"/>
  <c r="AI18" i="26"/>
  <c r="B66" i="24"/>
  <c r="E67" i="7"/>
  <c r="H69" i="3"/>
  <c r="G69" i="2"/>
  <c r="F70" i="2"/>
  <c r="H69" i="2" s="1"/>
  <c r="F70" i="3"/>
  <c r="G69" i="3"/>
  <c r="D69" i="7" s="1"/>
  <c r="I58" i="2" a="1"/>
  <c r="I58" i="3" a="1"/>
  <c r="O51" i="30" l="1"/>
  <c r="O48" i="30"/>
  <c r="O47" i="30"/>
  <c r="BD97" i="36"/>
  <c r="BC96" i="36"/>
  <c r="AT96" i="36"/>
  <c r="AS95" i="36"/>
  <c r="AO97" i="36"/>
  <c r="AM96" i="36"/>
  <c r="AY96" i="36"/>
  <c r="AX95" i="36"/>
  <c r="J57" i="3"/>
  <c r="E68" i="7"/>
  <c r="I58" i="3"/>
  <c r="K58" i="3" s="1"/>
  <c r="I58" i="2"/>
  <c r="J57" i="2"/>
  <c r="K57" i="2"/>
  <c r="B67" i="22"/>
  <c r="B67" i="24"/>
  <c r="AH18" i="26"/>
  <c r="AJ18" i="26" s="1"/>
  <c r="H70" i="3"/>
  <c r="G70" i="2"/>
  <c r="F71" i="2"/>
  <c r="H70" i="2" s="1"/>
  <c r="F71" i="3"/>
  <c r="G70" i="3"/>
  <c r="D70" i="7" s="1"/>
  <c r="I59" i="2" a="1"/>
  <c r="I59" i="3" a="1"/>
  <c r="O49" i="30" l="1"/>
  <c r="AT97" i="36"/>
  <c r="AS96" i="36"/>
  <c r="AY97" i="36"/>
  <c r="AX96" i="36"/>
  <c r="BD98" i="36"/>
  <c r="BC97" i="36"/>
  <c r="AO98" i="36"/>
  <c r="AM97" i="36"/>
  <c r="J58" i="3"/>
  <c r="I59" i="3"/>
  <c r="K59" i="3" s="1"/>
  <c r="I59" i="2"/>
  <c r="K58" i="2"/>
  <c r="J58" i="2"/>
  <c r="B68" i="22"/>
  <c r="B68" i="24"/>
  <c r="E69" i="7"/>
  <c r="H71" i="3"/>
  <c r="G71" i="2"/>
  <c r="F72" i="2"/>
  <c r="H71" i="2" s="1"/>
  <c r="F72" i="3"/>
  <c r="G71" i="3"/>
  <c r="D71" i="7" s="1"/>
  <c r="I60" i="2" a="1"/>
  <c r="I60" i="3" a="1"/>
  <c r="O50" i="30" l="1"/>
  <c r="AO99" i="36"/>
  <c r="AM98" i="36"/>
  <c r="AY98" i="36"/>
  <c r="AX97" i="36"/>
  <c r="BD99" i="36"/>
  <c r="BC98" i="36"/>
  <c r="AT98" i="36"/>
  <c r="AS97" i="36"/>
  <c r="J59" i="3"/>
  <c r="I60" i="3"/>
  <c r="K60" i="3" s="1"/>
  <c r="I60" i="2"/>
  <c r="J59" i="2"/>
  <c r="K59" i="2"/>
  <c r="B69" i="22"/>
  <c r="E71" i="7"/>
  <c r="B69" i="24"/>
  <c r="E70" i="7"/>
  <c r="H72" i="3"/>
  <c r="G72" i="2"/>
  <c r="F73" i="2"/>
  <c r="H72" i="2" s="1"/>
  <c r="F73" i="3"/>
  <c r="G72" i="3"/>
  <c r="D72" i="7" s="1"/>
  <c r="I61" i="2" a="1"/>
  <c r="I61" i="3" a="1"/>
  <c r="O52" i="30" l="1"/>
  <c r="P46" i="30"/>
  <c r="BD100" i="36"/>
  <c r="BC99" i="36"/>
  <c r="AO100" i="36"/>
  <c r="AM99" i="36"/>
  <c r="AY99" i="36"/>
  <c r="AX98" i="36"/>
  <c r="AS98" i="36"/>
  <c r="AT99" i="36"/>
  <c r="J60" i="3"/>
  <c r="I61" i="3"/>
  <c r="K61" i="3" s="1"/>
  <c r="I61" i="2"/>
  <c r="K60" i="2"/>
  <c r="J60" i="2"/>
  <c r="B70" i="22"/>
  <c r="B70" i="24"/>
  <c r="H73" i="3"/>
  <c r="G73" i="2"/>
  <c r="F74" i="2"/>
  <c r="H73" i="2" s="1"/>
  <c r="F74" i="3"/>
  <c r="G73" i="3"/>
  <c r="D73" i="7" s="1"/>
  <c r="I62" i="3" a="1"/>
  <c r="I62" i="2" a="1"/>
  <c r="P48" i="30" l="1"/>
  <c r="D57" i="30" s="1"/>
  <c r="G158" i="30" s="1"/>
  <c r="P51" i="30"/>
  <c r="D58" i="30" s="1"/>
  <c r="G159" i="30" s="1"/>
  <c r="P47" i="30"/>
  <c r="AT100" i="36"/>
  <c r="AS99" i="36"/>
  <c r="AO101" i="36"/>
  <c r="AM100" i="36"/>
  <c r="BD101" i="36"/>
  <c r="BC100" i="36"/>
  <c r="AY100" i="36"/>
  <c r="AX99" i="36"/>
  <c r="J61" i="3"/>
  <c r="I62" i="3"/>
  <c r="K62" i="3" s="1"/>
  <c r="I62" i="2"/>
  <c r="J61" i="2"/>
  <c r="K61" i="2"/>
  <c r="B71" i="22"/>
  <c r="AI19" i="26"/>
  <c r="B71" i="24"/>
  <c r="E72" i="7"/>
  <c r="H74" i="3"/>
  <c r="G74" i="2"/>
  <c r="F75" i="2"/>
  <c r="H74" i="2" s="1"/>
  <c r="F75" i="3"/>
  <c r="G74" i="3"/>
  <c r="D74" i="7" s="1"/>
  <c r="I63" i="2" a="1"/>
  <c r="I63" i="3" a="1"/>
  <c r="D56" i="30" l="1"/>
  <c r="P49" i="30"/>
  <c r="P50" i="30" s="1"/>
  <c r="AO102" i="36"/>
  <c r="AM101" i="36"/>
  <c r="AY101" i="36"/>
  <c r="AX100" i="36"/>
  <c r="AT101" i="36"/>
  <c r="AS100" i="36"/>
  <c r="BD102" i="36"/>
  <c r="BC101" i="36"/>
  <c r="J62" i="3"/>
  <c r="I63" i="3"/>
  <c r="K63" i="3" s="1"/>
  <c r="I63" i="2"/>
  <c r="J62" i="2"/>
  <c r="K62" i="2"/>
  <c r="B72" i="22"/>
  <c r="B72" i="24"/>
  <c r="E73" i="7"/>
  <c r="AH19" i="26"/>
  <c r="AJ19" i="26" s="1"/>
  <c r="H75" i="3"/>
  <c r="G75" i="2"/>
  <c r="F76" i="2"/>
  <c r="H75" i="2" s="1"/>
  <c r="F76" i="3"/>
  <c r="G75" i="3"/>
  <c r="D75" i="7" s="1"/>
  <c r="I64" i="3" a="1"/>
  <c r="I64" i="2" a="1"/>
  <c r="G157" i="30" l="1"/>
  <c r="P52" i="30"/>
  <c r="D59" i="30"/>
  <c r="G160" i="30" s="1"/>
  <c r="AY102" i="36"/>
  <c r="AX101" i="36"/>
  <c r="BD103" i="36"/>
  <c r="BC102" i="36"/>
  <c r="AO103" i="36"/>
  <c r="AM102" i="36"/>
  <c r="AT102" i="36"/>
  <c r="AS101" i="36"/>
  <c r="J63" i="3"/>
  <c r="I64" i="3"/>
  <c r="K64" i="3" s="1"/>
  <c r="I64" i="2"/>
  <c r="J63" i="2"/>
  <c r="K63" i="2"/>
  <c r="B73" i="22"/>
  <c r="B73" i="24"/>
  <c r="E74" i="7"/>
  <c r="H76" i="3"/>
  <c r="G76" i="2"/>
  <c r="F77" i="2"/>
  <c r="H76" i="2" s="1"/>
  <c r="F77" i="3"/>
  <c r="G76" i="3"/>
  <c r="D76" i="7" s="1"/>
  <c r="I65" i="2" a="1"/>
  <c r="I65" i="3" a="1"/>
  <c r="D60" i="30" l="1"/>
  <c r="S12" i="30"/>
  <c r="G161" i="30"/>
  <c r="BD104" i="36"/>
  <c r="BC103" i="36"/>
  <c r="AY103" i="36"/>
  <c r="AX102" i="36"/>
  <c r="AT103" i="36"/>
  <c r="AS102" i="36"/>
  <c r="AO104" i="36"/>
  <c r="AM103" i="36"/>
  <c r="J64" i="3"/>
  <c r="I65" i="3"/>
  <c r="K65" i="3" s="1"/>
  <c r="I65" i="2"/>
  <c r="J64" i="2"/>
  <c r="K64" i="2"/>
  <c r="B74" i="22"/>
  <c r="E76" i="7"/>
  <c r="B74" i="24"/>
  <c r="E75" i="7"/>
  <c r="H77" i="3"/>
  <c r="G77" i="2"/>
  <c r="F78" i="2"/>
  <c r="H77" i="2" s="1"/>
  <c r="F78" i="3"/>
  <c r="G77" i="3"/>
  <c r="D77" i="7" s="1"/>
  <c r="I66" i="3" a="1"/>
  <c r="I66" i="2" a="1"/>
  <c r="AM104" i="36" l="1"/>
  <c r="AO105" i="36"/>
  <c r="AY104" i="36"/>
  <c r="AX103" i="36"/>
  <c r="AT104" i="36"/>
  <c r="AS103" i="36"/>
  <c r="BD105" i="36"/>
  <c r="BC104" i="36"/>
  <c r="J65" i="3"/>
  <c r="I66" i="3"/>
  <c r="K66" i="3" s="1"/>
  <c r="I66" i="2"/>
  <c r="J65" i="2"/>
  <c r="K65" i="2"/>
  <c r="B75" i="22"/>
  <c r="E77" i="7"/>
  <c r="B75" i="24"/>
  <c r="H78" i="3"/>
  <c r="G78" i="2"/>
  <c r="F79" i="2"/>
  <c r="H78" i="2" s="1"/>
  <c r="F79" i="3"/>
  <c r="G78" i="3"/>
  <c r="D78" i="7" s="1"/>
  <c r="I67" i="3" a="1"/>
  <c r="I67" i="2" a="1"/>
  <c r="AY105" i="36" l="1"/>
  <c r="AX104" i="36"/>
  <c r="BD106" i="36"/>
  <c r="BC105" i="36"/>
  <c r="AM105" i="36"/>
  <c r="AO106" i="36"/>
  <c r="AT105" i="36"/>
  <c r="AS104" i="36"/>
  <c r="J66" i="3"/>
  <c r="I67" i="3"/>
  <c r="K67" i="3" s="1"/>
  <c r="I67" i="2"/>
  <c r="J66" i="2"/>
  <c r="K66" i="2"/>
  <c r="B76" i="22"/>
  <c r="AI20" i="26"/>
  <c r="B76" i="24"/>
  <c r="H79" i="3"/>
  <c r="G79" i="2"/>
  <c r="F80" i="2"/>
  <c r="H79" i="2" s="1"/>
  <c r="F80" i="3"/>
  <c r="G79" i="3"/>
  <c r="D79" i="7" s="1"/>
  <c r="I68" i="2" a="1"/>
  <c r="I68" i="3" a="1"/>
  <c r="BD107" i="36" l="1"/>
  <c r="BC106" i="36"/>
  <c r="AT106" i="36"/>
  <c r="AS105" i="36"/>
  <c r="AM106" i="36"/>
  <c r="AO107" i="36"/>
  <c r="AY106" i="36"/>
  <c r="AX105" i="36"/>
  <c r="J67" i="3"/>
  <c r="I68" i="3"/>
  <c r="K68" i="3" s="1"/>
  <c r="E78" i="7"/>
  <c r="I68" i="2"/>
  <c r="J67" i="2"/>
  <c r="K67" i="2"/>
  <c r="B77" i="22"/>
  <c r="B77" i="24"/>
  <c r="AH20" i="26"/>
  <c r="AJ20" i="26" s="1"/>
  <c r="H80" i="3"/>
  <c r="G80" i="2"/>
  <c r="F81" i="2"/>
  <c r="H80" i="2" s="1"/>
  <c r="F81" i="3"/>
  <c r="G80" i="3"/>
  <c r="D80" i="7" s="1"/>
  <c r="I69" i="2" a="1"/>
  <c r="I69" i="3" a="1"/>
  <c r="AY107" i="36" l="1"/>
  <c r="AX106" i="36"/>
  <c r="AM107" i="36"/>
  <c r="AO108" i="36"/>
  <c r="AT107" i="36"/>
  <c r="AS106" i="36"/>
  <c r="BD108" i="36"/>
  <c r="BC107" i="36"/>
  <c r="J68" i="3"/>
  <c r="I69" i="3"/>
  <c r="K69" i="3" s="1"/>
  <c r="I69" i="2"/>
  <c r="J68" i="2"/>
  <c r="K68" i="2"/>
  <c r="B78" i="22"/>
  <c r="B78" i="24"/>
  <c r="E79" i="7"/>
  <c r="H81" i="3"/>
  <c r="G81" i="2"/>
  <c r="F82" i="2"/>
  <c r="H81" i="2" s="1"/>
  <c r="F82" i="3"/>
  <c r="G81" i="3"/>
  <c r="D81" i="7" s="1"/>
  <c r="I70" i="2" a="1"/>
  <c r="I70" i="3" a="1"/>
  <c r="BC108" i="36" l="1"/>
  <c r="BD109" i="36"/>
  <c r="AM108" i="36"/>
  <c r="AO109" i="36"/>
  <c r="AY108" i="36"/>
  <c r="AX107" i="36"/>
  <c r="AT108" i="36"/>
  <c r="AS107" i="36"/>
  <c r="J69" i="3"/>
  <c r="I70" i="3"/>
  <c r="K70" i="3" s="1"/>
  <c r="I70" i="2"/>
  <c r="J69" i="2"/>
  <c r="K69" i="2"/>
  <c r="B79" i="22"/>
  <c r="B79" i="24"/>
  <c r="E80" i="7"/>
  <c r="H82" i="3"/>
  <c r="G82" i="2"/>
  <c r="F83" i="2"/>
  <c r="H82" i="2" s="1"/>
  <c r="F83" i="3"/>
  <c r="G82" i="3"/>
  <c r="D82" i="7" s="1"/>
  <c r="I71" i="2" a="1"/>
  <c r="I71" i="3" a="1"/>
  <c r="AO110" i="36" l="1"/>
  <c r="AM109" i="36"/>
  <c r="AY109" i="36"/>
  <c r="AX108" i="36"/>
  <c r="BC109" i="36"/>
  <c r="BD110" i="36"/>
  <c r="AT109" i="36"/>
  <c r="AS108" i="36"/>
  <c r="J70" i="3"/>
  <c r="I71" i="3"/>
  <c r="K71" i="3" s="1"/>
  <c r="I71" i="2"/>
  <c r="J70" i="2"/>
  <c r="K70" i="2"/>
  <c r="B80" i="22"/>
  <c r="E82" i="7"/>
  <c r="B80" i="24"/>
  <c r="E81" i="7"/>
  <c r="H83" i="3"/>
  <c r="G83" i="2"/>
  <c r="F84" i="2"/>
  <c r="H83" i="2" s="1"/>
  <c r="F84" i="3"/>
  <c r="G83" i="3"/>
  <c r="D83" i="7" s="1"/>
  <c r="I72" i="3" a="1"/>
  <c r="I72" i="2" a="1"/>
  <c r="AY110" i="36" l="1"/>
  <c r="AX109" i="36"/>
  <c r="AT110" i="36"/>
  <c r="AS109" i="36"/>
  <c r="BD111" i="36"/>
  <c r="BC110" i="36"/>
  <c r="AO111" i="36"/>
  <c r="AM110" i="36"/>
  <c r="J71" i="3"/>
  <c r="I72" i="3"/>
  <c r="K72" i="3" s="1"/>
  <c r="I72" i="2"/>
  <c r="J71" i="2"/>
  <c r="K71" i="2"/>
  <c r="B81" i="22"/>
  <c r="AI21" i="26"/>
  <c r="B81" i="24"/>
  <c r="H84" i="3"/>
  <c r="G84" i="2"/>
  <c r="F85" i="2"/>
  <c r="H84" i="2" s="1"/>
  <c r="F85" i="3"/>
  <c r="G84" i="3"/>
  <c r="D84" i="7" s="1"/>
  <c r="I73" i="3" a="1"/>
  <c r="I73" i="2" a="1"/>
  <c r="AT111" i="36" l="1"/>
  <c r="AS110" i="36"/>
  <c r="AM111" i="36"/>
  <c r="AO112" i="36"/>
  <c r="BD112" i="36"/>
  <c r="BC111" i="36"/>
  <c r="AY111" i="36"/>
  <c r="AX110" i="36"/>
  <c r="J72" i="3"/>
  <c r="I73" i="3"/>
  <c r="K73" i="3" s="1"/>
  <c r="E83" i="7"/>
  <c r="I73" i="2"/>
  <c r="J72" i="2"/>
  <c r="K72" i="2"/>
  <c r="B82" i="22"/>
  <c r="B82" i="24"/>
  <c r="AH21" i="26"/>
  <c r="AJ21" i="26" s="1"/>
  <c r="H85" i="3"/>
  <c r="G85" i="2"/>
  <c r="F86" i="2"/>
  <c r="H85" i="2" s="1"/>
  <c r="F86" i="3"/>
  <c r="G85" i="3"/>
  <c r="D85" i="7" s="1"/>
  <c r="I74" i="2" a="1"/>
  <c r="I74" i="3" a="1"/>
  <c r="AM112" i="36" l="1"/>
  <c r="AO113" i="36"/>
  <c r="AY112" i="36"/>
  <c r="AX111" i="36"/>
  <c r="BD113" i="36"/>
  <c r="BC112" i="36"/>
  <c r="AT112" i="36"/>
  <c r="AS111" i="36"/>
  <c r="J73" i="3"/>
  <c r="I74" i="3"/>
  <c r="K74" i="3" s="1"/>
  <c r="I74" i="2"/>
  <c r="J73" i="2"/>
  <c r="K73" i="2"/>
  <c r="B83" i="22"/>
  <c r="E85" i="7"/>
  <c r="B83" i="24"/>
  <c r="E84" i="7"/>
  <c r="H86" i="3"/>
  <c r="G86" i="2"/>
  <c r="F87" i="2"/>
  <c r="H86" i="2" s="1"/>
  <c r="F87" i="3"/>
  <c r="G86" i="3"/>
  <c r="D86" i="7" s="1"/>
  <c r="I75" i="3" a="1"/>
  <c r="I75" i="2" a="1"/>
  <c r="AT113" i="36" l="1"/>
  <c r="AS112" i="36"/>
  <c r="AY113" i="36"/>
  <c r="AX112" i="36"/>
  <c r="AM113" i="36"/>
  <c r="AO114" i="36"/>
  <c r="BC113" i="36"/>
  <c r="BD114" i="36"/>
  <c r="J74" i="3"/>
  <c r="I75" i="3"/>
  <c r="K75" i="3" s="1"/>
  <c r="I75" i="2"/>
  <c r="J74" i="2"/>
  <c r="K74" i="2"/>
  <c r="B84" i="22"/>
  <c r="E86" i="7"/>
  <c r="B84" i="24"/>
  <c r="H87" i="3"/>
  <c r="G87" i="2"/>
  <c r="F88" i="2"/>
  <c r="H87" i="2" s="1"/>
  <c r="F88" i="3"/>
  <c r="G87" i="3"/>
  <c r="D87" i="7" s="1"/>
  <c r="I76" i="2" a="1"/>
  <c r="I76" i="3" a="1"/>
  <c r="AY114" i="36" l="1"/>
  <c r="AX113" i="36"/>
  <c r="AT114" i="36"/>
  <c r="AS113" i="36"/>
  <c r="BD115" i="36"/>
  <c r="BC114" i="36"/>
  <c r="AM114" i="36"/>
  <c r="AO115" i="36"/>
  <c r="J75" i="3"/>
  <c r="I76" i="3"/>
  <c r="K76" i="3" s="1"/>
  <c r="I76" i="2"/>
  <c r="K75" i="2"/>
  <c r="J75" i="2"/>
  <c r="B85" i="22"/>
  <c r="B85" i="24"/>
  <c r="H88" i="3"/>
  <c r="G88" i="2"/>
  <c r="F89" i="2"/>
  <c r="H88" i="2" s="1"/>
  <c r="F89" i="3"/>
  <c r="G88" i="3"/>
  <c r="D88" i="7" s="1"/>
  <c r="I77" i="2" a="1"/>
  <c r="I77" i="3" a="1"/>
  <c r="BC115" i="36" l="1"/>
  <c r="BD116" i="36"/>
  <c r="AT115" i="36"/>
  <c r="AS114" i="36"/>
  <c r="AM115" i="36"/>
  <c r="AO116" i="36"/>
  <c r="AY115" i="36"/>
  <c r="AX114" i="36"/>
  <c r="J76" i="3"/>
  <c r="I77" i="3"/>
  <c r="K77" i="3" s="1"/>
  <c r="I77" i="2"/>
  <c r="J76" i="2"/>
  <c r="K76" i="2"/>
  <c r="B86" i="22"/>
  <c r="AI22" i="26"/>
  <c r="B86" i="24"/>
  <c r="E87" i="7"/>
  <c r="H89" i="3"/>
  <c r="G89" i="2"/>
  <c r="F90" i="2"/>
  <c r="H89" i="2" s="1"/>
  <c r="F90" i="3"/>
  <c r="G89" i="3"/>
  <c r="D89" i="7" s="1"/>
  <c r="I78" i="3" a="1"/>
  <c r="I78" i="2" a="1"/>
  <c r="AM116" i="36" l="1"/>
  <c r="AO117" i="36"/>
  <c r="AY116" i="36"/>
  <c r="AX115" i="36"/>
  <c r="AT116" i="36"/>
  <c r="AS115" i="36"/>
  <c r="BD117" i="36"/>
  <c r="BC116" i="36"/>
  <c r="J77" i="3"/>
  <c r="I78" i="3"/>
  <c r="K78" i="3" s="1"/>
  <c r="E88" i="7"/>
  <c r="I78" i="2"/>
  <c r="J77" i="2"/>
  <c r="K77" i="2"/>
  <c r="B87" i="22"/>
  <c r="B87" i="24"/>
  <c r="AH22" i="26"/>
  <c r="AJ22" i="26" s="1"/>
  <c r="H90" i="3"/>
  <c r="G90" i="2"/>
  <c r="F91" i="2"/>
  <c r="H90" i="2" s="1"/>
  <c r="F91" i="3"/>
  <c r="G90" i="3"/>
  <c r="D90" i="7" s="1"/>
  <c r="I79" i="2" a="1"/>
  <c r="I79" i="3" a="1"/>
  <c r="AT117" i="36" l="1"/>
  <c r="AS116" i="36"/>
  <c r="BC117" i="36"/>
  <c r="BD118" i="36"/>
  <c r="AY117" i="36"/>
  <c r="AX116" i="36"/>
  <c r="AM117" i="36"/>
  <c r="AO118" i="36"/>
  <c r="J78" i="3"/>
  <c r="I79" i="3"/>
  <c r="K79" i="3" s="1"/>
  <c r="I79" i="2"/>
  <c r="K78" i="2"/>
  <c r="J78" i="2"/>
  <c r="B88" i="22"/>
  <c r="E90" i="7"/>
  <c r="B88" i="24"/>
  <c r="E89" i="7"/>
  <c r="H91" i="3"/>
  <c r="G91" i="2"/>
  <c r="F92" i="2"/>
  <c r="H91" i="2" s="1"/>
  <c r="F92" i="3"/>
  <c r="G91" i="3"/>
  <c r="D91" i="7" s="1"/>
  <c r="I80" i="2" a="1"/>
  <c r="I80" i="3" a="1"/>
  <c r="BD119" i="36" l="1"/>
  <c r="BC118" i="36"/>
  <c r="AM118" i="36"/>
  <c r="AO119" i="36"/>
  <c r="AY118" i="36"/>
  <c r="AX117" i="36"/>
  <c r="AT118" i="36"/>
  <c r="AS117" i="36"/>
  <c r="J79" i="3"/>
  <c r="I80" i="3"/>
  <c r="K80" i="3" s="1"/>
  <c r="I80" i="2"/>
  <c r="J79" i="2"/>
  <c r="K79" i="2"/>
  <c r="B89" i="22"/>
  <c r="B89" i="24"/>
  <c r="H92" i="3"/>
  <c r="G92" i="2"/>
  <c r="F93" i="2"/>
  <c r="H92" i="2" s="1"/>
  <c r="F93" i="3"/>
  <c r="G92" i="3"/>
  <c r="D92" i="7" s="1"/>
  <c r="I81" i="2" a="1"/>
  <c r="I81" i="3" a="1"/>
  <c r="AT119" i="36" l="1"/>
  <c r="AS118" i="36"/>
  <c r="AM119" i="36"/>
  <c r="AO120" i="36"/>
  <c r="AY119" i="36"/>
  <c r="AX118" i="36"/>
  <c r="BC119" i="36"/>
  <c r="BD120" i="36"/>
  <c r="J80" i="3"/>
  <c r="I81" i="3"/>
  <c r="K81" i="3" s="1"/>
  <c r="I81" i="2"/>
  <c r="J80" i="2"/>
  <c r="K80" i="2"/>
  <c r="B90" i="22"/>
  <c r="B90" i="24"/>
  <c r="E91" i="7"/>
  <c r="H93" i="3"/>
  <c r="G93" i="2"/>
  <c r="F94" i="2"/>
  <c r="H93" i="2" s="1"/>
  <c r="F94" i="3"/>
  <c r="G93" i="3"/>
  <c r="D93" i="7" s="1"/>
  <c r="I82" i="3" a="1"/>
  <c r="I82" i="2" a="1"/>
  <c r="BD121" i="36" l="1"/>
  <c r="BC120" i="36"/>
  <c r="AM120" i="36"/>
  <c r="AO121" i="36"/>
  <c r="AY120" i="36"/>
  <c r="AX119" i="36"/>
  <c r="AT120" i="36"/>
  <c r="AS119" i="36"/>
  <c r="J81" i="3"/>
  <c r="I82" i="3"/>
  <c r="K82" i="3" s="1"/>
  <c r="I82" i="2"/>
  <c r="K81" i="2"/>
  <c r="J81" i="2"/>
  <c r="B91" i="22"/>
  <c r="AI23" i="26"/>
  <c r="B91" i="24"/>
  <c r="E92" i="7"/>
  <c r="H94" i="3"/>
  <c r="G94" i="2"/>
  <c r="F95" i="2"/>
  <c r="H94" i="2" s="1"/>
  <c r="F95" i="3"/>
  <c r="G94" i="3"/>
  <c r="D94" i="7" s="1"/>
  <c r="I83" i="2" a="1"/>
  <c r="I83" i="3" a="1"/>
  <c r="AM121" i="36" l="1"/>
  <c r="AO122" i="36"/>
  <c r="AT121" i="36"/>
  <c r="AS120" i="36"/>
  <c r="AY121" i="36"/>
  <c r="AX120" i="36"/>
  <c r="BC121" i="36"/>
  <c r="BD122" i="36"/>
  <c r="J82" i="3"/>
  <c r="I83" i="3"/>
  <c r="K83" i="3" s="1"/>
  <c r="E93" i="7"/>
  <c r="I83" i="2"/>
  <c r="J82" i="2"/>
  <c r="K82" i="2"/>
  <c r="B92" i="22"/>
  <c r="B92" i="24"/>
  <c r="AH23" i="26"/>
  <c r="AJ23" i="26" s="1"/>
  <c r="H95" i="3"/>
  <c r="G95" i="2"/>
  <c r="F96" i="2"/>
  <c r="H95" i="2" s="1"/>
  <c r="F96" i="3"/>
  <c r="G95" i="3"/>
  <c r="D95" i="7" s="1"/>
  <c r="I84" i="3" a="1"/>
  <c r="I84" i="2" a="1"/>
  <c r="BD123" i="36" l="1"/>
  <c r="BC122" i="36"/>
  <c r="AT122" i="36"/>
  <c r="AS121" i="36"/>
  <c r="AY122" i="36"/>
  <c r="AX121" i="36"/>
  <c r="AM122" i="36"/>
  <c r="AO123" i="36"/>
  <c r="J83" i="3"/>
  <c r="I84" i="3"/>
  <c r="K84" i="3" s="1"/>
  <c r="I84" i="2"/>
  <c r="J83" i="2"/>
  <c r="K83" i="2"/>
  <c r="B93" i="22"/>
  <c r="B93" i="24"/>
  <c r="E94" i="7"/>
  <c r="H96" i="3"/>
  <c r="G96" i="2"/>
  <c r="F97" i="2"/>
  <c r="H96" i="2" s="1"/>
  <c r="F97" i="3"/>
  <c r="G96" i="3"/>
  <c r="D96" i="7" s="1"/>
  <c r="I85" i="2" a="1"/>
  <c r="I85" i="3" a="1"/>
  <c r="AM123" i="36" l="1"/>
  <c r="AO124" i="36"/>
  <c r="AT123" i="36"/>
  <c r="AS122" i="36"/>
  <c r="AY123" i="36"/>
  <c r="AX122" i="36"/>
  <c r="BC123" i="36"/>
  <c r="BD124" i="36"/>
  <c r="J84" i="3"/>
  <c r="I85" i="3"/>
  <c r="K85" i="3" s="1"/>
  <c r="I85" i="2"/>
  <c r="J84" i="2"/>
  <c r="K84" i="2"/>
  <c r="B94" i="22"/>
  <c r="E96" i="7"/>
  <c r="B94" i="24"/>
  <c r="E95" i="7"/>
  <c r="H97" i="3"/>
  <c r="G97" i="2"/>
  <c r="F98" i="2"/>
  <c r="H97" i="2" s="1"/>
  <c r="F98" i="3"/>
  <c r="G97" i="3"/>
  <c r="D97" i="7" s="1"/>
  <c r="I86" i="3" a="1"/>
  <c r="I86" i="2" a="1"/>
  <c r="BD125" i="36" l="1"/>
  <c r="BC124" i="36"/>
  <c r="AT124" i="36"/>
  <c r="AS123" i="36"/>
  <c r="AY124" i="36"/>
  <c r="AX123" i="36"/>
  <c r="AM124" i="36"/>
  <c r="AO125" i="36"/>
  <c r="J85" i="3"/>
  <c r="I86" i="3"/>
  <c r="K86" i="3" s="1"/>
  <c r="I86" i="2"/>
  <c r="J85" i="2"/>
  <c r="K85" i="2"/>
  <c r="B95" i="22"/>
  <c r="B95" i="24"/>
  <c r="H98" i="3"/>
  <c r="G98" i="2"/>
  <c r="F99" i="2"/>
  <c r="H98" i="2" s="1"/>
  <c r="F99" i="3"/>
  <c r="G98" i="3"/>
  <c r="D98" i="7" s="1"/>
  <c r="I87" i="2" a="1"/>
  <c r="I87" i="3" a="1"/>
  <c r="AT125" i="36" l="1"/>
  <c r="AS124" i="36"/>
  <c r="AM125" i="36"/>
  <c r="AO126" i="36"/>
  <c r="AY125" i="36"/>
  <c r="AX124" i="36"/>
  <c r="BC125" i="36"/>
  <c r="BD126" i="36"/>
  <c r="J86" i="3"/>
  <c r="I87" i="3"/>
  <c r="K87" i="3" s="1"/>
  <c r="I87" i="2"/>
  <c r="K86" i="2"/>
  <c r="J86" i="2"/>
  <c r="B96" i="22"/>
  <c r="AI24" i="26"/>
  <c r="B96" i="24"/>
  <c r="E97" i="7"/>
  <c r="H99" i="3"/>
  <c r="G99" i="2"/>
  <c r="F100" i="2"/>
  <c r="H99" i="2" s="1"/>
  <c r="F100" i="3"/>
  <c r="G99" i="3"/>
  <c r="D99" i="7" s="1"/>
  <c r="I88" i="3" a="1"/>
  <c r="I88" i="2" a="1"/>
  <c r="AM126" i="36" l="1"/>
  <c r="AO127" i="36"/>
  <c r="BD127" i="36"/>
  <c r="BC126" i="36"/>
  <c r="AY126" i="36"/>
  <c r="AX125" i="36"/>
  <c r="AT126" i="36"/>
  <c r="AS125" i="36"/>
  <c r="J87" i="3"/>
  <c r="I88" i="3"/>
  <c r="K88" i="3" s="1"/>
  <c r="E98" i="7"/>
  <c r="I88" i="2"/>
  <c r="J87" i="2"/>
  <c r="K87" i="2"/>
  <c r="B97" i="22"/>
  <c r="B97" i="24"/>
  <c r="AH24" i="26"/>
  <c r="AJ24" i="26" s="1"/>
  <c r="H100" i="3"/>
  <c r="G100" i="2"/>
  <c r="F101" i="2"/>
  <c r="H100" i="2" s="1"/>
  <c r="F101" i="3"/>
  <c r="G100" i="3"/>
  <c r="D100" i="7" s="1"/>
  <c r="I89" i="3" a="1"/>
  <c r="I89" i="2" a="1"/>
  <c r="AT127" i="36" l="1"/>
  <c r="AS126" i="36"/>
  <c r="BC127" i="36"/>
  <c r="BD128" i="36"/>
  <c r="AM127" i="36"/>
  <c r="AO128" i="36"/>
  <c r="AY127" i="36"/>
  <c r="AX126" i="36"/>
  <c r="J88" i="3"/>
  <c r="I89" i="3"/>
  <c r="K89" i="3" s="1"/>
  <c r="I89" i="2"/>
  <c r="J88" i="2"/>
  <c r="K88" i="2"/>
  <c r="B98" i="22"/>
  <c r="E100" i="7"/>
  <c r="B98" i="24"/>
  <c r="E99" i="7"/>
  <c r="H101" i="3"/>
  <c r="G101" i="2"/>
  <c r="F102" i="2"/>
  <c r="H101" i="2" s="1"/>
  <c r="F102" i="3"/>
  <c r="G101" i="3"/>
  <c r="D101" i="7" s="1"/>
  <c r="I90" i="2" a="1"/>
  <c r="I90" i="3" a="1"/>
  <c r="BD129" i="36" l="1"/>
  <c r="BC128" i="36"/>
  <c r="AY128" i="36"/>
  <c r="AX127" i="36"/>
  <c r="AT128" i="36"/>
  <c r="AS127" i="36"/>
  <c r="AM128" i="36"/>
  <c r="AO129" i="36"/>
  <c r="J89" i="3"/>
  <c r="I90" i="3"/>
  <c r="K90" i="3" s="1"/>
  <c r="I90" i="2"/>
  <c r="J89" i="2"/>
  <c r="K89" i="2"/>
  <c r="B99" i="22"/>
  <c r="E101" i="7"/>
  <c r="B99" i="24"/>
  <c r="H102" i="3"/>
  <c r="G102" i="2"/>
  <c r="F103" i="2"/>
  <c r="H102" i="2" s="1"/>
  <c r="F103" i="3"/>
  <c r="G102" i="3"/>
  <c r="D102" i="7" s="1"/>
  <c r="I91" i="2" a="1"/>
  <c r="I91" i="3" a="1"/>
  <c r="AY129" i="36" l="1"/>
  <c r="AX128" i="36"/>
  <c r="AM129" i="36"/>
  <c r="AO130" i="36"/>
  <c r="BD130" i="36"/>
  <c r="BC129" i="36"/>
  <c r="AT129" i="36"/>
  <c r="AS128" i="36"/>
  <c r="J90" i="3"/>
  <c r="I91" i="3"/>
  <c r="K91" i="3" s="1"/>
  <c r="I91" i="2"/>
  <c r="J90" i="2"/>
  <c r="K90" i="2"/>
  <c r="B100" i="22"/>
  <c r="E102" i="7"/>
  <c r="B100" i="24"/>
  <c r="H103" i="3"/>
  <c r="G103" i="2"/>
  <c r="F104" i="2"/>
  <c r="H103" i="2" s="1"/>
  <c r="F104" i="3"/>
  <c r="G103" i="3"/>
  <c r="D103" i="7" s="1"/>
  <c r="I92" i="3" a="1"/>
  <c r="I92" i="2" a="1"/>
  <c r="AT130" i="36" l="1"/>
  <c r="AS129" i="36"/>
  <c r="AM130" i="36"/>
  <c r="AO131" i="36"/>
  <c r="AY130" i="36"/>
  <c r="AX129" i="36"/>
  <c r="BD131" i="36"/>
  <c r="BC130" i="36"/>
  <c r="J91" i="3"/>
  <c r="I92" i="3"/>
  <c r="K92" i="3" s="1"/>
  <c r="I92" i="2"/>
  <c r="J91" i="2"/>
  <c r="K91" i="2"/>
  <c r="B101" i="22"/>
  <c r="AI25" i="26"/>
  <c r="B101" i="24"/>
  <c r="H104" i="3"/>
  <c r="G104" i="2"/>
  <c r="F105" i="2"/>
  <c r="H104" i="2" s="1"/>
  <c r="F105" i="3"/>
  <c r="G104" i="3"/>
  <c r="D104" i="7" s="1"/>
  <c r="I93" i="3" a="1"/>
  <c r="I93" i="2" a="1"/>
  <c r="BC131" i="36" l="1"/>
  <c r="BD132" i="36"/>
  <c r="AY131" i="36"/>
  <c r="AX130" i="36"/>
  <c r="AM131" i="36"/>
  <c r="AO132" i="36"/>
  <c r="AT131" i="36"/>
  <c r="AS130" i="36"/>
  <c r="J92" i="3"/>
  <c r="I93" i="3"/>
  <c r="K93" i="3" s="1"/>
  <c r="I93" i="2"/>
  <c r="J92" i="2"/>
  <c r="K92" i="2"/>
  <c r="B102" i="22"/>
  <c r="B102" i="24"/>
  <c r="E103" i="7"/>
  <c r="AH25" i="26"/>
  <c r="AJ25" i="26" s="1"/>
  <c r="H105" i="3"/>
  <c r="G105" i="2"/>
  <c r="F106" i="2"/>
  <c r="H105" i="2" s="1"/>
  <c r="F106" i="3"/>
  <c r="G105" i="3"/>
  <c r="D105" i="7" s="1"/>
  <c r="I94" i="3" a="1"/>
  <c r="I94" i="2" a="1"/>
  <c r="AM132" i="36" l="1"/>
  <c r="AO133" i="36"/>
  <c r="AT132" i="36"/>
  <c r="AS131" i="36"/>
  <c r="AY132" i="36"/>
  <c r="AX131" i="36"/>
  <c r="BD133" i="36"/>
  <c r="BC132" i="36"/>
  <c r="J93" i="3"/>
  <c r="I94" i="3"/>
  <c r="K94" i="3" s="1"/>
  <c r="I94" i="2"/>
  <c r="J93" i="2"/>
  <c r="K93" i="2"/>
  <c r="B103" i="22"/>
  <c r="E105" i="7"/>
  <c r="B103" i="24"/>
  <c r="E104" i="7"/>
  <c r="H106" i="3"/>
  <c r="G106" i="2"/>
  <c r="F107" i="2"/>
  <c r="H106" i="2" s="1"/>
  <c r="F107" i="3"/>
  <c r="G106" i="3"/>
  <c r="D106" i="7" s="1"/>
  <c r="I95" i="3" a="1"/>
  <c r="I95" i="2" a="1"/>
  <c r="AY133" i="36" l="1"/>
  <c r="AX132" i="36"/>
  <c r="BD134" i="36"/>
  <c r="BC133" i="36"/>
  <c r="AT133" i="36"/>
  <c r="AS132" i="36"/>
  <c r="AM133" i="36"/>
  <c r="AO134" i="36"/>
  <c r="J94" i="3"/>
  <c r="I95" i="3"/>
  <c r="K95" i="3" s="1"/>
  <c r="I95" i="2"/>
  <c r="J94" i="2"/>
  <c r="K94" i="2"/>
  <c r="B104" i="22"/>
  <c r="E106" i="7"/>
  <c r="B104" i="24"/>
  <c r="H107" i="3"/>
  <c r="G107" i="2"/>
  <c r="F108" i="2"/>
  <c r="H107" i="2" s="1"/>
  <c r="F108" i="3"/>
  <c r="G107" i="3"/>
  <c r="D107" i="7" s="1"/>
  <c r="I96" i="3" a="1"/>
  <c r="I96" i="2" a="1"/>
  <c r="AT134" i="36" l="1"/>
  <c r="AS133" i="36"/>
  <c r="AM134" i="36"/>
  <c r="AO135" i="36"/>
  <c r="BD135" i="36"/>
  <c r="BC134" i="36"/>
  <c r="AY134" i="36"/>
  <c r="AX133" i="36"/>
  <c r="J95" i="3"/>
  <c r="I96" i="3"/>
  <c r="K96" i="3" s="1"/>
  <c r="I96" i="2"/>
  <c r="J95" i="2"/>
  <c r="K95" i="2"/>
  <c r="B105" i="22"/>
  <c r="E107" i="7"/>
  <c r="B105" i="24"/>
  <c r="H108" i="3"/>
  <c r="G108" i="2"/>
  <c r="F109" i="2"/>
  <c r="H108" i="2" s="1"/>
  <c r="F109" i="3"/>
  <c r="G108" i="3"/>
  <c r="D108" i="7" s="1"/>
  <c r="I97" i="2" a="1"/>
  <c r="I97" i="3" a="1"/>
  <c r="AY135" i="36" l="1"/>
  <c r="AX134" i="36"/>
  <c r="BC135" i="36"/>
  <c r="BD136" i="36"/>
  <c r="AM135" i="36"/>
  <c r="AO136" i="36"/>
  <c r="AT135" i="36"/>
  <c r="AS134" i="36"/>
  <c r="J96" i="3"/>
  <c r="I97" i="3"/>
  <c r="K97" i="3" s="1"/>
  <c r="I97" i="2"/>
  <c r="J96" i="2"/>
  <c r="K96" i="2"/>
  <c r="B106" i="22"/>
  <c r="AI26" i="26"/>
  <c r="B106" i="24"/>
  <c r="H109" i="3"/>
  <c r="G109" i="2"/>
  <c r="F110" i="2"/>
  <c r="H109" i="2" s="1"/>
  <c r="F110" i="3"/>
  <c r="G109" i="3"/>
  <c r="D109" i="7" s="1"/>
  <c r="I98" i="3" a="1"/>
  <c r="I98" i="2" a="1"/>
  <c r="BD137" i="36" l="1"/>
  <c r="BC136" i="36"/>
  <c r="AY136" i="36"/>
  <c r="AX135" i="36"/>
  <c r="AT136" i="36"/>
  <c r="AS135" i="36"/>
  <c r="AM136" i="36"/>
  <c r="AO137" i="36"/>
  <c r="J97" i="3"/>
  <c r="I98" i="3"/>
  <c r="K98" i="3" s="1"/>
  <c r="E108" i="7"/>
  <c r="I98" i="2"/>
  <c r="J97" i="2"/>
  <c r="K97" i="2"/>
  <c r="B107" i="22"/>
  <c r="B107" i="24"/>
  <c r="AH26" i="26"/>
  <c r="AJ26" i="26" s="1"/>
  <c r="H110" i="3"/>
  <c r="G110" i="2"/>
  <c r="F111" i="2"/>
  <c r="H110" i="2" s="1"/>
  <c r="F111" i="3"/>
  <c r="G110" i="3"/>
  <c r="D110" i="7" s="1"/>
  <c r="I99" i="3" a="1"/>
  <c r="I99" i="2" a="1"/>
  <c r="AY137" i="36" l="1"/>
  <c r="AX136" i="36"/>
  <c r="AM137" i="36"/>
  <c r="AO138" i="36"/>
  <c r="BD138" i="36"/>
  <c r="BC137" i="36"/>
  <c r="AT137" i="36"/>
  <c r="AS136" i="36"/>
  <c r="J98" i="3"/>
  <c r="I99" i="3"/>
  <c r="K99" i="3" s="1"/>
  <c r="I99" i="2"/>
  <c r="J98" i="2"/>
  <c r="K98" i="2"/>
  <c r="B108" i="22"/>
  <c r="E110" i="7"/>
  <c r="B108" i="24"/>
  <c r="E109" i="7"/>
  <c r="H111" i="3"/>
  <c r="G111" i="2"/>
  <c r="F112" i="2"/>
  <c r="H111" i="2" s="1"/>
  <c r="F112" i="3"/>
  <c r="G111" i="3"/>
  <c r="D111" i="7" s="1"/>
  <c r="I100" i="3" a="1"/>
  <c r="I100" i="2" a="1"/>
  <c r="AM138" i="36" l="1"/>
  <c r="AO139" i="36"/>
  <c r="AT138" i="36"/>
  <c r="AS137" i="36"/>
  <c r="BD139" i="36"/>
  <c r="BC138" i="36"/>
  <c r="AY138" i="36"/>
  <c r="AX137" i="36"/>
  <c r="J99" i="3"/>
  <c r="I100" i="3"/>
  <c r="K100" i="3" s="1"/>
  <c r="I100" i="2"/>
  <c r="J99" i="2"/>
  <c r="K99" i="2"/>
  <c r="B109" i="22"/>
  <c r="E111" i="7"/>
  <c r="B109" i="24"/>
  <c r="H112" i="3"/>
  <c r="G112" i="2"/>
  <c r="F113" i="2"/>
  <c r="H112" i="2" s="1"/>
  <c r="F113" i="3"/>
  <c r="G112" i="3"/>
  <c r="D112" i="7" s="1"/>
  <c r="I101" i="2" a="1"/>
  <c r="I101" i="3" a="1"/>
  <c r="AT139" i="36" l="1"/>
  <c r="AS138" i="36"/>
  <c r="AY139" i="36"/>
  <c r="AX138" i="36"/>
  <c r="BD140" i="36"/>
  <c r="BC139" i="36"/>
  <c r="AM139" i="36"/>
  <c r="AO140" i="36"/>
  <c r="J100" i="3"/>
  <c r="I101" i="3"/>
  <c r="K101" i="3" s="1"/>
  <c r="I101" i="2"/>
  <c r="K100" i="2"/>
  <c r="J100" i="2"/>
  <c r="B110" i="22"/>
  <c r="E112" i="7"/>
  <c r="B110" i="24"/>
  <c r="H113" i="3"/>
  <c r="G113" i="2"/>
  <c r="F114" i="2"/>
  <c r="H113" i="2" s="1"/>
  <c r="F114" i="3"/>
  <c r="G113" i="3"/>
  <c r="D113" i="7" s="1"/>
  <c r="I102" i="2" a="1"/>
  <c r="I102" i="3" a="1"/>
  <c r="AM140" i="36" l="1"/>
  <c r="AO141" i="36"/>
  <c r="AY140" i="36"/>
  <c r="AX139" i="36"/>
  <c r="BD141" i="36"/>
  <c r="BC140" i="36"/>
  <c r="AT140" i="36"/>
  <c r="AS139" i="36"/>
  <c r="J101" i="3"/>
  <c r="I102" i="3"/>
  <c r="K102" i="3" s="1"/>
  <c r="I102" i="2"/>
  <c r="J101" i="2"/>
  <c r="K101" i="2"/>
  <c r="B111" i="22"/>
  <c r="AI27" i="26"/>
  <c r="B111" i="24"/>
  <c r="H114" i="3"/>
  <c r="G114" i="2"/>
  <c r="F115" i="2"/>
  <c r="H114" i="2" s="1"/>
  <c r="F115" i="3"/>
  <c r="G114" i="3"/>
  <c r="D114" i="7" s="1"/>
  <c r="I103" i="3" a="1"/>
  <c r="I103" i="2" a="1"/>
  <c r="AM141" i="36" l="1"/>
  <c r="AO142" i="36"/>
  <c r="AY141" i="36"/>
  <c r="AX140" i="36"/>
  <c r="AT141" i="36"/>
  <c r="AS140" i="36"/>
  <c r="BD142" i="36"/>
  <c r="BC141" i="36"/>
  <c r="E113" i="7"/>
  <c r="J102" i="3"/>
  <c r="I103" i="3"/>
  <c r="K103" i="3" s="1"/>
  <c r="I103" i="2"/>
  <c r="K102" i="2"/>
  <c r="J102" i="2"/>
  <c r="B112" i="22"/>
  <c r="B112" i="24"/>
  <c r="AH27" i="26"/>
  <c r="AJ27" i="26" s="1"/>
  <c r="H115" i="3"/>
  <c r="G115" i="2"/>
  <c r="F116" i="2"/>
  <c r="H115" i="2" s="1"/>
  <c r="F116" i="3"/>
  <c r="G115" i="3"/>
  <c r="D115" i="7" s="1"/>
  <c r="I104" i="2" a="1"/>
  <c r="I104" i="3" a="1"/>
  <c r="BD143" i="36" l="1"/>
  <c r="BC142" i="36"/>
  <c r="AY142" i="36"/>
  <c r="AX141" i="36"/>
  <c r="AM142" i="36"/>
  <c r="AO143" i="36"/>
  <c r="AT142" i="36"/>
  <c r="AS141" i="36"/>
  <c r="J103" i="3"/>
  <c r="I104" i="3"/>
  <c r="K104" i="3" s="1"/>
  <c r="I104" i="2"/>
  <c r="J103" i="2"/>
  <c r="K103" i="2"/>
  <c r="B113" i="22"/>
  <c r="E115" i="7"/>
  <c r="B113" i="24"/>
  <c r="E114" i="7"/>
  <c r="H116" i="3"/>
  <c r="G116" i="2"/>
  <c r="F117" i="2"/>
  <c r="H116" i="2" s="1"/>
  <c r="F117" i="3"/>
  <c r="G116" i="3"/>
  <c r="D116" i="7" s="1"/>
  <c r="I105" i="2" a="1"/>
  <c r="I105" i="3" a="1"/>
  <c r="AT143" i="36" l="1"/>
  <c r="AS142" i="36"/>
  <c r="AY143" i="36"/>
  <c r="AX142" i="36"/>
  <c r="BD144" i="36"/>
  <c r="BC143" i="36"/>
  <c r="AM143" i="36"/>
  <c r="AO144" i="36"/>
  <c r="J104" i="3"/>
  <c r="I105" i="3"/>
  <c r="K105" i="3" s="1"/>
  <c r="I105" i="2"/>
  <c r="J104" i="2"/>
  <c r="K104" i="2"/>
  <c r="B114" i="22"/>
  <c r="E116" i="7"/>
  <c r="B114" i="24"/>
  <c r="H117" i="3"/>
  <c r="G117" i="2"/>
  <c r="F118" i="2"/>
  <c r="H117" i="2" s="1"/>
  <c r="F118" i="3"/>
  <c r="G117" i="3"/>
  <c r="D117" i="7" s="1"/>
  <c r="I106" i="3" a="1"/>
  <c r="I106" i="2" a="1"/>
  <c r="AY144" i="36" l="1"/>
  <c r="AX143" i="36"/>
  <c r="AM144" i="36"/>
  <c r="AO145" i="36"/>
  <c r="AT144" i="36"/>
  <c r="AS143" i="36"/>
  <c r="BD145" i="36"/>
  <c r="BC144" i="36"/>
  <c r="J105" i="3"/>
  <c r="I106" i="3"/>
  <c r="K106" i="3" s="1"/>
  <c r="I106" i="2"/>
  <c r="J105" i="2"/>
  <c r="K105" i="2"/>
  <c r="B115" i="22"/>
  <c r="E117" i="7"/>
  <c r="B115" i="24"/>
  <c r="H118" i="3"/>
  <c r="G118" i="2"/>
  <c r="F119" i="2"/>
  <c r="H118" i="2" s="1"/>
  <c r="F119" i="3"/>
  <c r="G118" i="3"/>
  <c r="D118" i="7" s="1"/>
  <c r="I107" i="3" a="1"/>
  <c r="I107" i="2" a="1"/>
  <c r="BC145" i="36" l="1"/>
  <c r="BD146" i="36"/>
  <c r="AM145" i="36"/>
  <c r="AO146" i="36"/>
  <c r="AT145" i="36"/>
  <c r="AS144" i="36"/>
  <c r="AY145" i="36"/>
  <c r="AX144" i="36"/>
  <c r="J106" i="3"/>
  <c r="I107" i="3"/>
  <c r="K107" i="3" s="1"/>
  <c r="I107" i="2"/>
  <c r="J106" i="2"/>
  <c r="K106" i="2"/>
  <c r="B116" i="22"/>
  <c r="AI28" i="26"/>
  <c r="B116" i="24"/>
  <c r="H119" i="3"/>
  <c r="G119" i="2"/>
  <c r="F120" i="2"/>
  <c r="H119" i="2" s="1"/>
  <c r="F120" i="3"/>
  <c r="G119" i="3"/>
  <c r="D119" i="7" s="1"/>
  <c r="I108" i="3" a="1"/>
  <c r="I108" i="2" a="1"/>
  <c r="AM146" i="36" l="1"/>
  <c r="AO147" i="36"/>
  <c r="AY146" i="36"/>
  <c r="AX145" i="36"/>
  <c r="BD147" i="36"/>
  <c r="BC146" i="36"/>
  <c r="AT146" i="36"/>
  <c r="AS145" i="36"/>
  <c r="E118" i="7"/>
  <c r="J107" i="3"/>
  <c r="I108" i="3"/>
  <c r="K108" i="3" s="1"/>
  <c r="I108" i="2"/>
  <c r="J107" i="2"/>
  <c r="K107" i="2"/>
  <c r="B117" i="22"/>
  <c r="B117" i="24"/>
  <c r="AH28" i="26"/>
  <c r="AJ28" i="26" s="1"/>
  <c r="H120" i="3"/>
  <c r="G120" i="2"/>
  <c r="F121" i="2"/>
  <c r="H120" i="2" s="1"/>
  <c r="F121" i="3"/>
  <c r="G120" i="3"/>
  <c r="D120" i="7" s="1"/>
  <c r="I109" i="2" a="1"/>
  <c r="I109" i="3" a="1"/>
  <c r="AT147" i="36" l="1"/>
  <c r="AS146" i="36"/>
  <c r="AM147" i="36"/>
  <c r="AO148" i="36"/>
  <c r="AY147" i="36"/>
  <c r="AX146" i="36"/>
  <c r="BD148" i="36"/>
  <c r="BC147" i="36"/>
  <c r="J108" i="3"/>
  <c r="I109" i="3"/>
  <c r="K109" i="3" s="1"/>
  <c r="I109" i="2"/>
  <c r="K108" i="2"/>
  <c r="J108" i="2"/>
  <c r="B118" i="22"/>
  <c r="E120" i="7"/>
  <c r="B118" i="24"/>
  <c r="E119" i="7"/>
  <c r="H121" i="3"/>
  <c r="G121" i="2"/>
  <c r="F122" i="2"/>
  <c r="H121" i="2" s="1"/>
  <c r="F122" i="3"/>
  <c r="G121" i="3"/>
  <c r="D121" i="7" s="1"/>
  <c r="I110" i="3" a="1"/>
  <c r="I110" i="2" a="1"/>
  <c r="AT148" i="36" l="1"/>
  <c r="AS147" i="36"/>
  <c r="AY148" i="36"/>
  <c r="AX147" i="36"/>
  <c r="BD149" i="36"/>
  <c r="BC148" i="36"/>
  <c r="AM148" i="36"/>
  <c r="AO149" i="36"/>
  <c r="J109" i="3"/>
  <c r="I110" i="3"/>
  <c r="K110" i="3" s="1"/>
  <c r="I110" i="2"/>
  <c r="J109" i="2"/>
  <c r="K109" i="2"/>
  <c r="B119" i="22"/>
  <c r="E121" i="7"/>
  <c r="B119" i="24"/>
  <c r="H122" i="3"/>
  <c r="G122" i="2"/>
  <c r="F123" i="2"/>
  <c r="H122" i="2" s="1"/>
  <c r="F123" i="3"/>
  <c r="G122" i="3"/>
  <c r="D122" i="7" s="1"/>
  <c r="I111" i="3" a="1"/>
  <c r="I111" i="2" a="1"/>
  <c r="AM149" i="36" l="1"/>
  <c r="AO150" i="36"/>
  <c r="AY149" i="36"/>
  <c r="AX148" i="36"/>
  <c r="AT149" i="36"/>
  <c r="AS148" i="36"/>
  <c r="BC149" i="36"/>
  <c r="BD150" i="36"/>
  <c r="J110" i="3"/>
  <c r="I111" i="3"/>
  <c r="K111" i="3" s="1"/>
  <c r="I111" i="2"/>
  <c r="J110" i="2"/>
  <c r="K110" i="2"/>
  <c r="B120" i="22"/>
  <c r="E122" i="7"/>
  <c r="B120" i="24"/>
  <c r="H123" i="3"/>
  <c r="G123" i="2"/>
  <c r="F124" i="2"/>
  <c r="H123" i="2" s="1"/>
  <c r="F124" i="3"/>
  <c r="G123" i="3"/>
  <c r="D123" i="7" s="1"/>
  <c r="I112" i="2" a="1"/>
  <c r="I112" i="3" a="1"/>
  <c r="AY150" i="36" l="1"/>
  <c r="AX149" i="36"/>
  <c r="BD151" i="36"/>
  <c r="BC150" i="36"/>
  <c r="AT150" i="36"/>
  <c r="AS149" i="36"/>
  <c r="AM150" i="36"/>
  <c r="AO151" i="36"/>
  <c r="J111" i="3"/>
  <c r="I112" i="3"/>
  <c r="K112" i="3" s="1"/>
  <c r="I112" i="2"/>
  <c r="J111" i="2"/>
  <c r="K111" i="2"/>
  <c r="B121" i="22"/>
  <c r="AI29" i="26"/>
  <c r="B121" i="24"/>
  <c r="H124" i="3"/>
  <c r="G124" i="2"/>
  <c r="F125" i="2"/>
  <c r="H124" i="2" s="1"/>
  <c r="F125" i="3"/>
  <c r="G124" i="3"/>
  <c r="D124" i="7" s="1"/>
  <c r="I113" i="2" a="1"/>
  <c r="I113" i="3" a="1"/>
  <c r="AM151" i="36" l="1"/>
  <c r="AO152" i="36"/>
  <c r="BD152" i="36"/>
  <c r="BC151" i="36"/>
  <c r="AT151" i="36"/>
  <c r="AS150" i="36"/>
  <c r="AY151" i="36"/>
  <c r="AX150" i="36"/>
  <c r="E123" i="7"/>
  <c r="J112" i="3"/>
  <c r="I113" i="3"/>
  <c r="K113" i="3" s="1"/>
  <c r="I113" i="2"/>
  <c r="J112" i="2"/>
  <c r="K112" i="2"/>
  <c r="B122" i="22"/>
  <c r="B122" i="24"/>
  <c r="AH29" i="26"/>
  <c r="AJ29" i="26" s="1"/>
  <c r="H125" i="3"/>
  <c r="G125" i="2"/>
  <c r="F126" i="2"/>
  <c r="H125" i="2" s="1"/>
  <c r="F126" i="3"/>
  <c r="G125" i="3"/>
  <c r="D125" i="7" s="1"/>
  <c r="I114" i="3" a="1"/>
  <c r="I114" i="2" a="1"/>
  <c r="AM152" i="36" l="1"/>
  <c r="AO153" i="36"/>
  <c r="BD153" i="36"/>
  <c r="BC152" i="36"/>
  <c r="AY152" i="36"/>
  <c r="AX151" i="36"/>
  <c r="AT152" i="36"/>
  <c r="AS151" i="36"/>
  <c r="J113" i="3"/>
  <c r="I114" i="3"/>
  <c r="K114" i="3" s="1"/>
  <c r="I114" i="2"/>
  <c r="J113" i="2"/>
  <c r="K113" i="2"/>
  <c r="B123" i="22"/>
  <c r="E125" i="7"/>
  <c r="B123" i="24"/>
  <c r="E124" i="7"/>
  <c r="H126" i="3"/>
  <c r="G126" i="2"/>
  <c r="F127" i="2"/>
  <c r="H126" i="2" s="1"/>
  <c r="F127" i="3"/>
  <c r="G126" i="3"/>
  <c r="D126" i="7" s="1"/>
  <c r="I115" i="2" a="1"/>
  <c r="I115" i="3" a="1"/>
  <c r="BC153" i="36" l="1"/>
  <c r="BD154" i="36"/>
  <c r="AT153" i="36"/>
  <c r="AS152" i="36"/>
  <c r="AM153" i="36"/>
  <c r="AO154" i="36"/>
  <c r="AY153" i="36"/>
  <c r="AX152" i="36"/>
  <c r="J114" i="3"/>
  <c r="I115" i="3"/>
  <c r="K115" i="3" s="1"/>
  <c r="I115" i="2"/>
  <c r="J114" i="2"/>
  <c r="K114" i="2"/>
  <c r="B124" i="22"/>
  <c r="E126" i="7"/>
  <c r="B124" i="24"/>
  <c r="H127" i="3"/>
  <c r="G127" i="2"/>
  <c r="F128" i="2"/>
  <c r="H127" i="2" s="1"/>
  <c r="F128" i="3"/>
  <c r="G127" i="3"/>
  <c r="D127" i="7" s="1"/>
  <c r="I116" i="3" a="1"/>
  <c r="I116" i="2" a="1"/>
  <c r="AY154" i="36" l="1"/>
  <c r="AX153" i="36"/>
  <c r="AT154" i="36"/>
  <c r="AS153" i="36"/>
  <c r="BD155" i="36"/>
  <c r="BC154" i="36"/>
  <c r="AM154" i="36"/>
  <c r="AO155" i="36"/>
  <c r="J115" i="3"/>
  <c r="I116" i="3"/>
  <c r="K116" i="3" s="1"/>
  <c r="I116" i="2"/>
  <c r="J115" i="2"/>
  <c r="K115" i="2"/>
  <c r="B125" i="22"/>
  <c r="E127" i="7"/>
  <c r="B125" i="24"/>
  <c r="H128" i="3"/>
  <c r="G128" i="2"/>
  <c r="F129" i="2"/>
  <c r="H128" i="2" s="1"/>
  <c r="F129" i="3"/>
  <c r="G128" i="3"/>
  <c r="D128" i="7" s="1"/>
  <c r="I117" i="2" a="1"/>
  <c r="I117" i="3" a="1"/>
  <c r="AM155" i="36" l="1"/>
  <c r="AO156" i="36"/>
  <c r="AT155" i="36"/>
  <c r="AS154" i="36"/>
  <c r="BD156" i="36"/>
  <c r="BC155" i="36"/>
  <c r="AY155" i="36"/>
  <c r="AX154" i="36"/>
  <c r="J116" i="3"/>
  <c r="I117" i="3"/>
  <c r="K117" i="3" s="1"/>
  <c r="I117" i="2"/>
  <c r="J116" i="2"/>
  <c r="K116" i="2"/>
  <c r="B126" i="22"/>
  <c r="AI30" i="26"/>
  <c r="B126" i="24"/>
  <c r="H129" i="3"/>
  <c r="G129" i="2"/>
  <c r="F130" i="2"/>
  <c r="H129" i="2" s="1"/>
  <c r="F130" i="3"/>
  <c r="G129" i="3"/>
  <c r="D129" i="7" s="1"/>
  <c r="I118" i="3" a="1"/>
  <c r="I118" i="2" a="1"/>
  <c r="AT156" i="36" l="1"/>
  <c r="AS155" i="36"/>
  <c r="AY156" i="36"/>
  <c r="AX155" i="36"/>
  <c r="BD157" i="36"/>
  <c r="BC156" i="36"/>
  <c r="AM156" i="36"/>
  <c r="AO157" i="36"/>
  <c r="J117" i="3"/>
  <c r="I118" i="3"/>
  <c r="K118" i="3" s="1"/>
  <c r="E128" i="7"/>
  <c r="I118" i="2"/>
  <c r="J117" i="2"/>
  <c r="K117" i="2"/>
  <c r="B127" i="22"/>
  <c r="B127" i="24"/>
  <c r="AH30" i="26"/>
  <c r="AJ30" i="26" s="1"/>
  <c r="H130" i="3"/>
  <c r="G130" i="2"/>
  <c r="F131" i="2"/>
  <c r="H130" i="2" s="1"/>
  <c r="F131" i="3"/>
  <c r="G130" i="3"/>
  <c r="D130" i="7" s="1"/>
  <c r="I119" i="2" a="1"/>
  <c r="I119" i="3" a="1"/>
  <c r="AT157" i="36" l="1"/>
  <c r="AS156" i="36"/>
  <c r="AY157" i="36"/>
  <c r="AX156" i="36"/>
  <c r="AM157" i="36"/>
  <c r="AO158" i="36"/>
  <c r="BC157" i="36"/>
  <c r="BD158" i="36"/>
  <c r="J118" i="3"/>
  <c r="I119" i="3"/>
  <c r="K119" i="3" s="1"/>
  <c r="I119" i="2"/>
  <c r="J118" i="2"/>
  <c r="K118" i="2"/>
  <c r="B128" i="22"/>
  <c r="E130" i="7"/>
  <c r="B128" i="24"/>
  <c r="E129" i="7"/>
  <c r="H131" i="3"/>
  <c r="G131" i="2"/>
  <c r="F132" i="2"/>
  <c r="H131" i="2" s="1"/>
  <c r="F132" i="3"/>
  <c r="G131" i="3"/>
  <c r="D131" i="7" s="1"/>
  <c r="I120" i="3" a="1"/>
  <c r="I120" i="2" a="1"/>
  <c r="BD159" i="36" l="1"/>
  <c r="BC158" i="36"/>
  <c r="AY158" i="36"/>
  <c r="AX157" i="36"/>
  <c r="AT158" i="36"/>
  <c r="AS157" i="36"/>
  <c r="AM158" i="36"/>
  <c r="AO159" i="36"/>
  <c r="J119" i="3"/>
  <c r="I120" i="3"/>
  <c r="K120" i="3" s="1"/>
  <c r="I120" i="2"/>
  <c r="J119" i="2"/>
  <c r="K119" i="2"/>
  <c r="B129" i="22"/>
  <c r="E131" i="7"/>
  <c r="B129" i="24"/>
  <c r="H132" i="3"/>
  <c r="G132" i="2"/>
  <c r="F133" i="2"/>
  <c r="H132" i="2" s="1"/>
  <c r="F133" i="3"/>
  <c r="G132" i="3"/>
  <c r="D132" i="7" s="1"/>
  <c r="I121" i="3" a="1"/>
  <c r="I121" i="2" a="1"/>
  <c r="AY159" i="36" l="1"/>
  <c r="AX158" i="36"/>
  <c r="AT159" i="36"/>
  <c r="AS158" i="36"/>
  <c r="BD160" i="36"/>
  <c r="BC159" i="36"/>
  <c r="AM159" i="36"/>
  <c r="AO160" i="36"/>
  <c r="J120" i="3"/>
  <c r="I121" i="3"/>
  <c r="K121" i="3" s="1"/>
  <c r="I121" i="2"/>
  <c r="J120" i="2"/>
  <c r="K120" i="2"/>
  <c r="B130" i="22"/>
  <c r="E132" i="7"/>
  <c r="B130" i="24"/>
  <c r="H133" i="3"/>
  <c r="G133" i="2"/>
  <c r="F134" i="2"/>
  <c r="H133" i="2" s="1"/>
  <c r="F134" i="3"/>
  <c r="G133" i="3"/>
  <c r="D133" i="7" s="1"/>
  <c r="I122" i="3" a="1"/>
  <c r="I122" i="2" a="1"/>
  <c r="AT160" i="36" l="1"/>
  <c r="AS159" i="36"/>
  <c r="AM160" i="36"/>
  <c r="AO161" i="36"/>
  <c r="AY160" i="36"/>
  <c r="AX159" i="36"/>
  <c r="BD161" i="36"/>
  <c r="BC160" i="36"/>
  <c r="J121" i="3"/>
  <c r="I122" i="3"/>
  <c r="K122" i="3" s="1"/>
  <c r="I122" i="2"/>
  <c r="J121" i="2"/>
  <c r="K121" i="2"/>
  <c r="B131" i="22"/>
  <c r="AI31" i="26"/>
  <c r="B131" i="24"/>
  <c r="H134" i="3"/>
  <c r="G134" i="2"/>
  <c r="F135" i="2"/>
  <c r="H134" i="2" s="1"/>
  <c r="F135" i="3"/>
  <c r="G134" i="3"/>
  <c r="D134" i="7" s="1"/>
  <c r="I123" i="2" a="1"/>
  <c r="I123" i="3" a="1"/>
  <c r="BD162" i="36" l="1"/>
  <c r="BC161" i="36"/>
  <c r="AM161" i="36"/>
  <c r="AO162" i="36"/>
  <c r="AY161" i="36"/>
  <c r="AX160" i="36"/>
  <c r="AT161" i="36"/>
  <c r="AS160" i="36"/>
  <c r="J122" i="3"/>
  <c r="I123" i="3"/>
  <c r="K123" i="3" s="1"/>
  <c r="E133" i="7"/>
  <c r="I123" i="2"/>
  <c r="J122" i="2"/>
  <c r="K122" i="2"/>
  <c r="B132" i="22"/>
  <c r="B132" i="24"/>
  <c r="AH31" i="26"/>
  <c r="AJ31" i="26" s="1"/>
  <c r="H135" i="3"/>
  <c r="G135" i="2"/>
  <c r="F136" i="2"/>
  <c r="H135" i="2" s="1"/>
  <c r="F136" i="3"/>
  <c r="G135" i="3"/>
  <c r="D135" i="7" s="1"/>
  <c r="I124" i="2" a="1"/>
  <c r="I124" i="3" a="1"/>
  <c r="AT162" i="36" l="1"/>
  <c r="AS161" i="36"/>
  <c r="AM162" i="36"/>
  <c r="AO163" i="36"/>
  <c r="AY162" i="36"/>
  <c r="AX161" i="36"/>
  <c r="BD163" i="36"/>
  <c r="BC162" i="36"/>
  <c r="J123" i="3"/>
  <c r="I124" i="3"/>
  <c r="K124" i="3" s="1"/>
  <c r="I124" i="2"/>
  <c r="K123" i="2"/>
  <c r="J123" i="2"/>
  <c r="B133" i="22"/>
  <c r="E135" i="7"/>
  <c r="B133" i="24"/>
  <c r="E134" i="7"/>
  <c r="H136" i="3"/>
  <c r="G136" i="2"/>
  <c r="F137" i="2"/>
  <c r="H136" i="2" s="1"/>
  <c r="F137" i="3"/>
  <c r="G136" i="3"/>
  <c r="D136" i="7" s="1"/>
  <c r="I125" i="3" a="1"/>
  <c r="I125" i="2" a="1"/>
  <c r="BD164" i="36" l="1"/>
  <c r="BC163" i="36"/>
  <c r="AM163" i="36"/>
  <c r="AO164" i="36"/>
  <c r="AY163" i="36"/>
  <c r="AX162" i="36"/>
  <c r="AT163" i="36"/>
  <c r="AS162" i="36"/>
  <c r="J124" i="3"/>
  <c r="I125" i="3"/>
  <c r="K125" i="3" s="1"/>
  <c r="I125" i="2"/>
  <c r="J124" i="2"/>
  <c r="K124" i="2"/>
  <c r="B134" i="22"/>
  <c r="E136" i="7"/>
  <c r="B134" i="24"/>
  <c r="H137" i="3"/>
  <c r="G137" i="2"/>
  <c r="F138" i="2"/>
  <c r="H137" i="2" s="1"/>
  <c r="F138" i="3"/>
  <c r="G137" i="3"/>
  <c r="D137" i="7" s="1"/>
  <c r="I126" i="3" a="1"/>
  <c r="I126" i="2" a="1"/>
  <c r="AT164" i="36" l="1"/>
  <c r="AS163" i="36"/>
  <c r="AM164" i="36"/>
  <c r="AO165" i="36"/>
  <c r="AY164" i="36"/>
  <c r="AX163" i="36"/>
  <c r="BD165" i="36"/>
  <c r="BC164" i="36"/>
  <c r="J125" i="3"/>
  <c r="I126" i="3"/>
  <c r="K126" i="3" s="1"/>
  <c r="I126" i="2"/>
  <c r="J125" i="2"/>
  <c r="K125" i="2"/>
  <c r="B135" i="22"/>
  <c r="E137" i="7"/>
  <c r="B135" i="24"/>
  <c r="H138" i="3"/>
  <c r="G138" i="2"/>
  <c r="F139" i="2"/>
  <c r="H138" i="2" s="1"/>
  <c r="F139" i="3"/>
  <c r="G138" i="3"/>
  <c r="D138" i="7" s="1"/>
  <c r="I127" i="2" a="1"/>
  <c r="I127" i="3" a="1"/>
  <c r="BD166" i="36" l="1"/>
  <c r="BC165" i="36"/>
  <c r="AM165" i="36"/>
  <c r="AO166" i="36"/>
  <c r="AY165" i="36"/>
  <c r="AX164" i="36"/>
  <c r="AT165" i="36"/>
  <c r="AS164" i="36"/>
  <c r="J126" i="3"/>
  <c r="I127" i="3"/>
  <c r="K127" i="3" s="1"/>
  <c r="I127" i="2"/>
  <c r="K126" i="2"/>
  <c r="J126" i="2"/>
  <c r="B136" i="22"/>
  <c r="AI32" i="26"/>
  <c r="B136" i="24"/>
  <c r="H139" i="3"/>
  <c r="G139" i="2"/>
  <c r="F140" i="2"/>
  <c r="H139" i="2" s="1"/>
  <c r="F140" i="3"/>
  <c r="G139" i="3"/>
  <c r="D139" i="7" s="1"/>
  <c r="I128" i="3" a="1"/>
  <c r="I128" i="2" a="1"/>
  <c r="AY166" i="36" l="1"/>
  <c r="AX165" i="36"/>
  <c r="BD167" i="36"/>
  <c r="BC166" i="36"/>
  <c r="AT166" i="36"/>
  <c r="AS165" i="36"/>
  <c r="AM166" i="36"/>
  <c r="AO167" i="36"/>
  <c r="J127" i="3"/>
  <c r="I128" i="3"/>
  <c r="K128" i="3" s="1"/>
  <c r="E138" i="7"/>
  <c r="I128" i="2"/>
  <c r="J127" i="2"/>
  <c r="K127" i="2"/>
  <c r="B137" i="22"/>
  <c r="B137" i="24"/>
  <c r="AH32" i="26"/>
  <c r="AJ32" i="26" s="1"/>
  <c r="H140" i="3"/>
  <c r="G140" i="2"/>
  <c r="F141" i="2"/>
  <c r="H140" i="2" s="1"/>
  <c r="F141" i="3"/>
  <c r="G140" i="3"/>
  <c r="D140" i="7" s="1"/>
  <c r="I129" i="2" a="1"/>
  <c r="I129" i="3" a="1"/>
  <c r="BD168" i="36" l="1"/>
  <c r="BC167" i="36"/>
  <c r="AM167" i="36"/>
  <c r="AO168" i="36"/>
  <c r="AY167" i="36"/>
  <c r="AX166" i="36"/>
  <c r="AT167" i="36"/>
  <c r="AS166" i="36"/>
  <c r="J128" i="3"/>
  <c r="I129" i="3"/>
  <c r="K129" i="3" s="1"/>
  <c r="I129" i="2"/>
  <c r="J128" i="2"/>
  <c r="K128" i="2"/>
  <c r="B138" i="22"/>
  <c r="E140" i="7"/>
  <c r="B138" i="24"/>
  <c r="E139" i="7"/>
  <c r="H141" i="3"/>
  <c r="G141" i="2"/>
  <c r="F142" i="2"/>
  <c r="H141" i="2" s="1"/>
  <c r="F142" i="3"/>
  <c r="G141" i="3"/>
  <c r="D141" i="7" s="1"/>
  <c r="I130" i="3" a="1"/>
  <c r="I130" i="2" a="1"/>
  <c r="AM168" i="36" l="1"/>
  <c r="AO169" i="36"/>
  <c r="AT168" i="36"/>
  <c r="AS167" i="36"/>
  <c r="AY168" i="36"/>
  <c r="AX167" i="36"/>
  <c r="BD169" i="36"/>
  <c r="BC168" i="36"/>
  <c r="J129" i="3"/>
  <c r="I130" i="3"/>
  <c r="K130" i="3" s="1"/>
  <c r="I130" i="2"/>
  <c r="J129" i="2"/>
  <c r="K129" i="2"/>
  <c r="B139" i="22"/>
  <c r="E141" i="7"/>
  <c r="B139" i="24"/>
  <c r="H142" i="3"/>
  <c r="G142" i="2"/>
  <c r="F143" i="2"/>
  <c r="H142" i="2" s="1"/>
  <c r="F143" i="3"/>
  <c r="G142" i="3"/>
  <c r="D142" i="7" s="1"/>
  <c r="I131" i="3" a="1"/>
  <c r="I131" i="2" a="1"/>
  <c r="BD170" i="36" l="1"/>
  <c r="BC169" i="36"/>
  <c r="AT169" i="36"/>
  <c r="AS168" i="36"/>
  <c r="AY169" i="36"/>
  <c r="AX168" i="36"/>
  <c r="AM169" i="36"/>
  <c r="AO170" i="36"/>
  <c r="J130" i="3"/>
  <c r="I131" i="3"/>
  <c r="K131" i="3" s="1"/>
  <c r="I131" i="2"/>
  <c r="J130" i="2"/>
  <c r="K130" i="2"/>
  <c r="B140" i="22"/>
  <c r="E142" i="7"/>
  <c r="B140" i="24"/>
  <c r="H143" i="3"/>
  <c r="G143" i="2"/>
  <c r="F144" i="2"/>
  <c r="H143" i="2" s="1"/>
  <c r="F144" i="3"/>
  <c r="G143" i="3"/>
  <c r="D143" i="7" s="1"/>
  <c r="I132" i="2" a="1"/>
  <c r="I132" i="3" a="1"/>
  <c r="AT170" i="36" l="1"/>
  <c r="AS169" i="36"/>
  <c r="AM170" i="36"/>
  <c r="AO171" i="36"/>
  <c r="BD171" i="36"/>
  <c r="BC170" i="36"/>
  <c r="AY170" i="36"/>
  <c r="AX169" i="36"/>
  <c r="J131" i="3"/>
  <c r="I132" i="3"/>
  <c r="K132" i="3" s="1"/>
  <c r="I132" i="2"/>
  <c r="K131" i="2"/>
  <c r="J131" i="2"/>
  <c r="B141" i="22"/>
  <c r="AI33" i="26"/>
  <c r="B141" i="24"/>
  <c r="H144" i="3"/>
  <c r="G144" i="2"/>
  <c r="F145" i="2"/>
  <c r="H144" i="2" s="1"/>
  <c r="F145" i="3"/>
  <c r="G144" i="3"/>
  <c r="D144" i="7" s="1"/>
  <c r="I133" i="3" a="1"/>
  <c r="I133" i="2" a="1"/>
  <c r="AT171" i="36" l="1"/>
  <c r="AS170" i="36"/>
  <c r="AM171" i="36"/>
  <c r="AO172" i="36"/>
  <c r="AY171" i="36"/>
  <c r="AX170" i="36"/>
  <c r="BD172" i="36"/>
  <c r="BC171" i="36"/>
  <c r="J132" i="3"/>
  <c r="I133" i="3"/>
  <c r="K133" i="3" s="1"/>
  <c r="I133" i="2"/>
  <c r="J132" i="2"/>
  <c r="K132" i="2"/>
  <c r="B142" i="22"/>
  <c r="B142" i="24"/>
  <c r="E143" i="7"/>
  <c r="AH33" i="26"/>
  <c r="AJ33" i="26" s="1"/>
  <c r="H145" i="3"/>
  <c r="G145" i="2"/>
  <c r="F146" i="2"/>
  <c r="H145" i="2" s="1"/>
  <c r="F146" i="3"/>
  <c r="G145" i="3"/>
  <c r="D145" i="7" s="1"/>
  <c r="I134" i="3" a="1"/>
  <c r="I134" i="2" a="1"/>
  <c r="BD173" i="36" l="1"/>
  <c r="BC172" i="36"/>
  <c r="AM172" i="36"/>
  <c r="AO173" i="36"/>
  <c r="AT172" i="36"/>
  <c r="AS171" i="36"/>
  <c r="AY172" i="36"/>
  <c r="AX171" i="36"/>
  <c r="J133" i="3"/>
  <c r="I134" i="3"/>
  <c r="K134" i="3" s="1"/>
  <c r="I134" i="2"/>
  <c r="J133" i="2"/>
  <c r="K133" i="2"/>
  <c r="B143" i="22"/>
  <c r="E145" i="7"/>
  <c r="B143" i="24"/>
  <c r="E144" i="7"/>
  <c r="H146" i="3"/>
  <c r="G146" i="2"/>
  <c r="F147" i="2"/>
  <c r="H146" i="2" s="1"/>
  <c r="F147" i="3"/>
  <c r="G146" i="3"/>
  <c r="D146" i="7" s="1"/>
  <c r="I135" i="2" a="1"/>
  <c r="I135" i="3" a="1"/>
  <c r="AY173" i="36" l="1"/>
  <c r="AX172" i="36"/>
  <c r="AM173" i="36"/>
  <c r="AO174" i="36"/>
  <c r="AT173" i="36"/>
  <c r="AS172" i="36"/>
  <c r="BD174" i="36"/>
  <c r="BC173" i="36"/>
  <c r="J134" i="3"/>
  <c r="I135" i="3"/>
  <c r="K135" i="3" s="1"/>
  <c r="I135" i="2"/>
  <c r="J134" i="2"/>
  <c r="K134" i="2"/>
  <c r="B144" i="22"/>
  <c r="E146" i="7"/>
  <c r="B144" i="24"/>
  <c r="H147" i="3"/>
  <c r="G147" i="2"/>
  <c r="F148" i="2"/>
  <c r="H147" i="2" s="1"/>
  <c r="F148" i="3"/>
  <c r="G147" i="3"/>
  <c r="D147" i="7" s="1"/>
  <c r="I136" i="2" a="1"/>
  <c r="I136" i="3" a="1"/>
  <c r="BD175" i="36" l="1"/>
  <c r="BC174" i="36"/>
  <c r="AM174" i="36"/>
  <c r="AO175" i="36"/>
  <c r="AT174" i="36"/>
  <c r="AS173" i="36"/>
  <c r="AY174" i="36"/>
  <c r="AX173" i="36"/>
  <c r="J135" i="3"/>
  <c r="I136" i="3"/>
  <c r="K136" i="3" s="1"/>
  <c r="I136" i="2"/>
  <c r="J135" i="2"/>
  <c r="K135" i="2"/>
  <c r="B145" i="22"/>
  <c r="E147" i="7"/>
  <c r="B145" i="24"/>
  <c r="H148" i="3"/>
  <c r="G148" i="2"/>
  <c r="F149" i="2"/>
  <c r="H148" i="2" s="1"/>
  <c r="F149" i="3"/>
  <c r="G148" i="3"/>
  <c r="D148" i="7" s="1"/>
  <c r="I137" i="2" a="1"/>
  <c r="I137" i="3" a="1"/>
  <c r="AM175" i="36" l="1"/>
  <c r="AO176" i="36"/>
  <c r="AY175" i="36"/>
  <c r="AX174" i="36"/>
  <c r="AT175" i="36"/>
  <c r="AS174" i="36"/>
  <c r="BD176" i="36"/>
  <c r="BC175" i="36"/>
  <c r="J136" i="3"/>
  <c r="I137" i="3"/>
  <c r="K137" i="3" s="1"/>
  <c r="I137" i="2"/>
  <c r="J136" i="2"/>
  <c r="K136" i="2"/>
  <c r="B146" i="22"/>
  <c r="AI34" i="26"/>
  <c r="B146" i="24"/>
  <c r="H149" i="3"/>
  <c r="G149" i="2"/>
  <c r="F150" i="2"/>
  <c r="H149" i="2" s="1"/>
  <c r="F150" i="3"/>
  <c r="G149" i="3"/>
  <c r="D149" i="7" s="1"/>
  <c r="I138" i="2" a="1"/>
  <c r="I138" i="3" a="1"/>
  <c r="AY176" i="36" l="1"/>
  <c r="AX175" i="36"/>
  <c r="BD177" i="36"/>
  <c r="BC176" i="36"/>
  <c r="AT176" i="36"/>
  <c r="AS175" i="36"/>
  <c r="AM176" i="36"/>
  <c r="AO177" i="36"/>
  <c r="J137" i="3"/>
  <c r="I138" i="3"/>
  <c r="K138" i="3" s="1"/>
  <c r="E148" i="7"/>
  <c r="I138" i="2"/>
  <c r="J137" i="2"/>
  <c r="K137" i="2"/>
  <c r="B147" i="22"/>
  <c r="B147" i="24"/>
  <c r="AH34" i="26"/>
  <c r="AJ34" i="26" s="1"/>
  <c r="H150" i="3"/>
  <c r="G150" i="2"/>
  <c r="F151" i="2"/>
  <c r="H150" i="2" s="1"/>
  <c r="F151" i="3"/>
  <c r="G150" i="3"/>
  <c r="D150" i="7" s="1"/>
  <c r="I139" i="3" a="1"/>
  <c r="I139" i="2" a="1"/>
  <c r="AM177" i="36" l="1"/>
  <c r="AO178" i="36"/>
  <c r="BC177" i="36"/>
  <c r="BD178" i="36"/>
  <c r="AT177" i="36"/>
  <c r="AS176" i="36"/>
  <c r="AY177" i="36"/>
  <c r="AX176" i="36"/>
  <c r="J138" i="3"/>
  <c r="I139" i="3"/>
  <c r="K139" i="3" s="1"/>
  <c r="I139" i="2"/>
  <c r="J138" i="2"/>
  <c r="K138" i="2"/>
  <c r="B148" i="22"/>
  <c r="E150" i="7"/>
  <c r="B148" i="24"/>
  <c r="E149" i="7"/>
  <c r="H151" i="3"/>
  <c r="G151" i="2"/>
  <c r="F152" i="2"/>
  <c r="H151" i="2" s="1"/>
  <c r="F152" i="3"/>
  <c r="G151" i="3"/>
  <c r="D151" i="7" s="1"/>
  <c r="I140" i="3" a="1"/>
  <c r="I140" i="2" a="1"/>
  <c r="BD179" i="36" l="1"/>
  <c r="BC178" i="36"/>
  <c r="AY178" i="36"/>
  <c r="AX177" i="36"/>
  <c r="AT178" i="36"/>
  <c r="AS177" i="36"/>
  <c r="AM178" i="36"/>
  <c r="AO179" i="36"/>
  <c r="J139" i="3"/>
  <c r="I140" i="3"/>
  <c r="K140" i="3" s="1"/>
  <c r="I140" i="2"/>
  <c r="J139" i="2"/>
  <c r="K139" i="2"/>
  <c r="B149" i="22"/>
  <c r="E151" i="7"/>
  <c r="B149" i="24"/>
  <c r="H152" i="3"/>
  <c r="G152" i="2"/>
  <c r="F153" i="2"/>
  <c r="H152" i="2" s="1"/>
  <c r="F153" i="3"/>
  <c r="G152" i="3"/>
  <c r="D152" i="7" s="1"/>
  <c r="I141" i="3" a="1"/>
  <c r="I141" i="2" a="1"/>
  <c r="AM179" i="36" l="1"/>
  <c r="AO180" i="36"/>
  <c r="AY179" i="36"/>
  <c r="AX178" i="36"/>
  <c r="AT179" i="36"/>
  <c r="AS178" i="36"/>
  <c r="BD180" i="36"/>
  <c r="BC179" i="36"/>
  <c r="J140" i="3"/>
  <c r="I141" i="3"/>
  <c r="K141" i="3" s="1"/>
  <c r="I141" i="2"/>
  <c r="J140" i="2"/>
  <c r="K140" i="2"/>
  <c r="B150" i="22"/>
  <c r="E152" i="7"/>
  <c r="B150" i="24"/>
  <c r="H153" i="3"/>
  <c r="G153" i="2"/>
  <c r="F154" i="2"/>
  <c r="H153" i="2" s="1"/>
  <c r="F154" i="3"/>
  <c r="G153" i="3"/>
  <c r="D153" i="7" s="1"/>
  <c r="I142" i="2" a="1"/>
  <c r="I142" i="3" a="1"/>
  <c r="AT180" i="36" l="1"/>
  <c r="AS179" i="36"/>
  <c r="AY180" i="36"/>
  <c r="AX179" i="36"/>
  <c r="BD181" i="36"/>
  <c r="BC180" i="36"/>
  <c r="AM180" i="36"/>
  <c r="AO181" i="36"/>
  <c r="J141" i="3"/>
  <c r="I142" i="3"/>
  <c r="K142" i="3" s="1"/>
  <c r="I142" i="2"/>
  <c r="J141" i="2"/>
  <c r="K141" i="2"/>
  <c r="B151" i="22"/>
  <c r="AI35" i="26"/>
  <c r="B151" i="24"/>
  <c r="H154" i="3"/>
  <c r="G154" i="2"/>
  <c r="F155" i="2"/>
  <c r="H154" i="2" s="1"/>
  <c r="F155" i="3"/>
  <c r="G154" i="3"/>
  <c r="D154" i="7" s="1"/>
  <c r="I143" i="2" a="1"/>
  <c r="I143" i="3" a="1"/>
  <c r="AM181" i="36" l="1"/>
  <c r="AO182" i="36"/>
  <c r="BC181" i="36"/>
  <c r="BD182" i="36"/>
  <c r="AY181" i="36"/>
  <c r="AX180" i="36"/>
  <c r="AT181" i="36"/>
  <c r="AS180" i="36"/>
  <c r="J142" i="3"/>
  <c r="I143" i="3"/>
  <c r="K143" i="3" s="1"/>
  <c r="E153" i="7"/>
  <c r="I143" i="2"/>
  <c r="J142" i="2"/>
  <c r="K142" i="2"/>
  <c r="B152" i="22"/>
  <c r="B152" i="24"/>
  <c r="AH35" i="26"/>
  <c r="AJ35" i="26" s="1"/>
  <c r="H155" i="3"/>
  <c r="G155" i="2"/>
  <c r="F156" i="2"/>
  <c r="H155" i="2" s="1"/>
  <c r="F156" i="3"/>
  <c r="G155" i="3"/>
  <c r="D155" i="7" s="1"/>
  <c r="I144" i="2" a="1"/>
  <c r="I144" i="3" a="1"/>
  <c r="BD183" i="36" l="1"/>
  <c r="BC182" i="36"/>
  <c r="AT182" i="36"/>
  <c r="AS181" i="36"/>
  <c r="AM182" i="36"/>
  <c r="AO183" i="36"/>
  <c r="AY182" i="36"/>
  <c r="AX181" i="36"/>
  <c r="J143" i="3"/>
  <c r="I144" i="3"/>
  <c r="K144" i="3" s="1"/>
  <c r="I144" i="2"/>
  <c r="J143" i="2"/>
  <c r="K143" i="2"/>
  <c r="B153" i="22"/>
  <c r="E155" i="7"/>
  <c r="B153" i="24"/>
  <c r="E154" i="7"/>
  <c r="H156" i="3"/>
  <c r="G156" i="2"/>
  <c r="F157" i="2"/>
  <c r="H156" i="2" s="1"/>
  <c r="F157" i="3"/>
  <c r="G156" i="3"/>
  <c r="D156" i="7" s="1"/>
  <c r="I145" i="2" a="1"/>
  <c r="I145" i="3" a="1"/>
  <c r="AY183" i="36" l="1"/>
  <c r="AX182" i="36"/>
  <c r="AT183" i="36"/>
  <c r="AS182" i="36"/>
  <c r="AM183" i="36"/>
  <c r="AO184" i="36"/>
  <c r="BD184" i="36"/>
  <c r="BC183" i="36"/>
  <c r="J144" i="3"/>
  <c r="I145" i="3"/>
  <c r="K145" i="3" s="1"/>
  <c r="I145" i="2"/>
  <c r="J144" i="2"/>
  <c r="K144" i="2"/>
  <c r="B154" i="22"/>
  <c r="E156" i="7"/>
  <c r="B154" i="24"/>
  <c r="H157" i="3"/>
  <c r="G157" i="2"/>
  <c r="F158" i="2"/>
  <c r="H157" i="2" s="1"/>
  <c r="F158" i="3"/>
  <c r="G157" i="3"/>
  <c r="D157" i="7" s="1"/>
  <c r="I146" i="3" a="1"/>
  <c r="I146" i="2" a="1"/>
  <c r="BD185" i="36" l="1"/>
  <c r="BC184" i="36"/>
  <c r="AT184" i="36"/>
  <c r="AS183" i="36"/>
  <c r="AM184" i="36"/>
  <c r="AO185" i="36"/>
  <c r="AY184" i="36"/>
  <c r="AX183" i="36"/>
  <c r="J145" i="3"/>
  <c r="I146" i="3"/>
  <c r="K146" i="3" s="1"/>
  <c r="I146" i="2"/>
  <c r="J145" i="2"/>
  <c r="K145" i="2"/>
  <c r="B155" i="22"/>
  <c r="E157" i="7"/>
  <c r="B155" i="24"/>
  <c r="H158" i="3"/>
  <c r="G158" i="2"/>
  <c r="F159" i="2"/>
  <c r="H158" i="2" s="1"/>
  <c r="F159" i="3"/>
  <c r="G158" i="3"/>
  <c r="D158" i="7" s="1"/>
  <c r="I147" i="3" a="1"/>
  <c r="I147" i="2" a="1"/>
  <c r="AT185" i="36" l="1"/>
  <c r="AS184" i="36"/>
  <c r="AY185" i="36"/>
  <c r="AX184" i="36"/>
  <c r="BC185" i="36"/>
  <c r="BD186" i="36"/>
  <c r="AM185" i="36"/>
  <c r="AO186" i="36"/>
  <c r="J146" i="3"/>
  <c r="I147" i="3"/>
  <c r="K147" i="3" s="1"/>
  <c r="I147" i="2"/>
  <c r="J146" i="2"/>
  <c r="K146" i="2"/>
  <c r="B156" i="22"/>
  <c r="AI36" i="26"/>
  <c r="B156" i="24"/>
  <c r="H159" i="3"/>
  <c r="G159" i="2"/>
  <c r="F160" i="2"/>
  <c r="H159" i="2" s="1"/>
  <c r="F160" i="3"/>
  <c r="G159" i="3"/>
  <c r="D159" i="7" s="1"/>
  <c r="I148" i="3" a="1"/>
  <c r="I148" i="2" a="1"/>
  <c r="AY186" i="36" l="1"/>
  <c r="AX185" i="36"/>
  <c r="AM186" i="36"/>
  <c r="AO187" i="36"/>
  <c r="BD187" i="36"/>
  <c r="BC186" i="36"/>
  <c r="AT186" i="36"/>
  <c r="AS185" i="36"/>
  <c r="E158" i="7"/>
  <c r="J147" i="3"/>
  <c r="I148" i="3"/>
  <c r="K148" i="3" s="1"/>
  <c r="I148" i="2"/>
  <c r="K147" i="2"/>
  <c r="J147" i="2"/>
  <c r="B157" i="22"/>
  <c r="B157" i="24"/>
  <c r="AH36" i="26"/>
  <c r="AJ36" i="26" s="1"/>
  <c r="H160" i="3"/>
  <c r="G160" i="2"/>
  <c r="F161" i="2"/>
  <c r="H160" i="2" s="1"/>
  <c r="F161" i="3"/>
  <c r="G160" i="3"/>
  <c r="D160" i="7" s="1"/>
  <c r="I149" i="3" a="1"/>
  <c r="I149" i="2" a="1"/>
  <c r="AM187" i="36" l="1"/>
  <c r="AO188" i="36"/>
  <c r="AT187" i="36"/>
  <c r="AS186" i="36"/>
  <c r="AY187" i="36"/>
  <c r="AX186" i="36"/>
  <c r="BD188" i="36"/>
  <c r="BC187" i="36"/>
  <c r="J148" i="3"/>
  <c r="I149" i="3"/>
  <c r="K149" i="3" s="1"/>
  <c r="I149" i="2"/>
  <c r="K148" i="2"/>
  <c r="J148" i="2"/>
  <c r="B158" i="22"/>
  <c r="E160" i="7"/>
  <c r="B158" i="24"/>
  <c r="E159" i="7"/>
  <c r="H161" i="3"/>
  <c r="G161" i="2"/>
  <c r="F162" i="2"/>
  <c r="H161" i="2" s="1"/>
  <c r="F162" i="3"/>
  <c r="G161" i="3"/>
  <c r="D161" i="7" s="1"/>
  <c r="I150" i="2" a="1"/>
  <c r="I150" i="3" a="1"/>
  <c r="BD189" i="36" l="1"/>
  <c r="BC188" i="36"/>
  <c r="AT188" i="36"/>
  <c r="AS187" i="36"/>
  <c r="AY188" i="36"/>
  <c r="AX187" i="36"/>
  <c r="AM188" i="36"/>
  <c r="AO189" i="36"/>
  <c r="J149" i="3"/>
  <c r="I150" i="3"/>
  <c r="K150" i="3" s="1"/>
  <c r="I150" i="2"/>
  <c r="J149" i="2"/>
  <c r="K149" i="2"/>
  <c r="B159" i="22"/>
  <c r="E161" i="7"/>
  <c r="B159" i="24"/>
  <c r="H162" i="3"/>
  <c r="G162" i="2"/>
  <c r="F163" i="2"/>
  <c r="H162" i="2" s="1"/>
  <c r="F163" i="3"/>
  <c r="G162" i="3"/>
  <c r="D162" i="7" s="1"/>
  <c r="I151" i="3" a="1"/>
  <c r="I151" i="2" a="1"/>
  <c r="AT189" i="36" l="1"/>
  <c r="AS188" i="36"/>
  <c r="AM189" i="36"/>
  <c r="AO190" i="36"/>
  <c r="AY189" i="36"/>
  <c r="AX188" i="36"/>
  <c r="BC189" i="36"/>
  <c r="BD190" i="36"/>
  <c r="J150" i="3"/>
  <c r="I151" i="3"/>
  <c r="K151" i="3" s="1"/>
  <c r="I151" i="2"/>
  <c r="J150" i="2"/>
  <c r="K150" i="2"/>
  <c r="B160" i="22"/>
  <c r="E162" i="7"/>
  <c r="B160" i="24"/>
  <c r="H163" i="3"/>
  <c r="G163" i="2"/>
  <c r="F164" i="2"/>
  <c r="H163" i="2" s="1"/>
  <c r="F164" i="3"/>
  <c r="G163" i="3"/>
  <c r="D163" i="7" s="1"/>
  <c r="I152" i="2" a="1"/>
  <c r="I152" i="3" a="1"/>
  <c r="BD191" i="36" l="1"/>
  <c r="BC190" i="36"/>
  <c r="AM190" i="36"/>
  <c r="AO191" i="36"/>
  <c r="AY190" i="36"/>
  <c r="AX189" i="36"/>
  <c r="AT190" i="36"/>
  <c r="AS189" i="36"/>
  <c r="J151" i="3"/>
  <c r="I152" i="3"/>
  <c r="K152" i="3" s="1"/>
  <c r="I152" i="2"/>
  <c r="K151" i="2"/>
  <c r="J151" i="2"/>
  <c r="B161" i="22"/>
  <c r="AI37" i="26"/>
  <c r="B161" i="24"/>
  <c r="H164" i="3"/>
  <c r="G164" i="2"/>
  <c r="F165" i="2"/>
  <c r="H164" i="2" s="1"/>
  <c r="F165" i="3"/>
  <c r="G164" i="3"/>
  <c r="D164" i="7" s="1"/>
  <c r="I153" i="2" a="1"/>
  <c r="I153" i="3" a="1"/>
  <c r="AM191" i="36" l="1"/>
  <c r="AO192" i="36"/>
  <c r="AT191" i="36"/>
  <c r="AS190" i="36"/>
  <c r="AY191" i="36"/>
  <c r="AX190" i="36"/>
  <c r="BD192" i="36"/>
  <c r="BC191" i="36"/>
  <c r="J152" i="3"/>
  <c r="E163" i="7"/>
  <c r="I153" i="3"/>
  <c r="K153" i="3" s="1"/>
  <c r="I153" i="2"/>
  <c r="J152" i="2"/>
  <c r="K152" i="2"/>
  <c r="B162" i="22"/>
  <c r="B162" i="24"/>
  <c r="AH37" i="26"/>
  <c r="AJ37" i="26" s="1"/>
  <c r="H165" i="3"/>
  <c r="G165" i="2"/>
  <c r="F166" i="2"/>
  <c r="H165" i="2" s="1"/>
  <c r="F166" i="3"/>
  <c r="G165" i="3"/>
  <c r="D165" i="7" s="1"/>
  <c r="I154" i="3" a="1"/>
  <c r="I154" i="2" a="1"/>
  <c r="AT192" i="36" l="1"/>
  <c r="AS191" i="36"/>
  <c r="BD193" i="36"/>
  <c r="BC192" i="36"/>
  <c r="AY192" i="36"/>
  <c r="AX191" i="36"/>
  <c r="AM192" i="36"/>
  <c r="AO193" i="36"/>
  <c r="J153" i="3"/>
  <c r="I154" i="3"/>
  <c r="K154" i="3" s="1"/>
  <c r="I154" i="2"/>
  <c r="J153" i="2"/>
  <c r="K153" i="2"/>
  <c r="B163" i="22"/>
  <c r="B163" i="24"/>
  <c r="E164" i="7"/>
  <c r="H166" i="3"/>
  <c r="G166" i="2"/>
  <c r="F167" i="2"/>
  <c r="H166" i="2" s="1"/>
  <c r="F167" i="3"/>
  <c r="G166" i="3"/>
  <c r="D166" i="7" s="1"/>
  <c r="I155" i="2" a="1"/>
  <c r="I155" i="3" a="1"/>
  <c r="BD194" i="36" l="1"/>
  <c r="BC193" i="36"/>
  <c r="AM193" i="36"/>
  <c r="AO194" i="36"/>
  <c r="AT193" i="36"/>
  <c r="AS192" i="36"/>
  <c r="AY193" i="36"/>
  <c r="AX192" i="36"/>
  <c r="J154" i="3"/>
  <c r="I155" i="3"/>
  <c r="K155" i="3" s="1"/>
  <c r="I155" i="2"/>
  <c r="J154" i="2"/>
  <c r="K154" i="2"/>
  <c r="B164" i="22"/>
  <c r="E166" i="7"/>
  <c r="B164" i="24"/>
  <c r="E165" i="7"/>
  <c r="H167" i="3"/>
  <c r="G167" i="2"/>
  <c r="F168" i="2"/>
  <c r="H167" i="2" s="1"/>
  <c r="F168" i="3"/>
  <c r="G167" i="3"/>
  <c r="D167" i="7" s="1"/>
  <c r="I156" i="2" a="1"/>
  <c r="I156" i="3" a="1"/>
  <c r="AM194" i="36" l="1"/>
  <c r="AO195" i="36"/>
  <c r="AY194" i="36"/>
  <c r="AX193" i="36"/>
  <c r="BD195" i="36"/>
  <c r="BC194" i="36"/>
  <c r="AT194" i="36"/>
  <c r="AS193" i="36"/>
  <c r="J155" i="3"/>
  <c r="I156" i="3"/>
  <c r="K156" i="3" s="1"/>
  <c r="I156" i="2"/>
  <c r="J155" i="2"/>
  <c r="K155" i="2"/>
  <c r="B165" i="22"/>
  <c r="E167" i="7"/>
  <c r="B165" i="24"/>
  <c r="H168" i="3"/>
  <c r="G168" i="2"/>
  <c r="F169" i="2"/>
  <c r="H168" i="2" s="1"/>
  <c r="F169" i="3"/>
  <c r="G168" i="3"/>
  <c r="D168" i="7" s="1"/>
  <c r="I157" i="3" a="1"/>
  <c r="I157" i="2" a="1"/>
  <c r="AY195" i="36" l="1"/>
  <c r="AX194" i="36"/>
  <c r="AT195" i="36"/>
  <c r="AS194" i="36"/>
  <c r="BD196" i="36"/>
  <c r="BC195" i="36"/>
  <c r="AM195" i="36"/>
  <c r="AO196" i="36"/>
  <c r="J156" i="3"/>
  <c r="I157" i="3"/>
  <c r="K157" i="3" s="1"/>
  <c r="I157" i="2"/>
  <c r="J156" i="2"/>
  <c r="K156" i="2"/>
  <c r="B166" i="22"/>
  <c r="AI38" i="26"/>
  <c r="B166" i="24"/>
  <c r="H169" i="3"/>
  <c r="G169" i="2"/>
  <c r="F170" i="2"/>
  <c r="H169" i="2" s="1"/>
  <c r="F170" i="3"/>
  <c r="G169" i="3"/>
  <c r="D169" i="7" s="1"/>
  <c r="I158" i="3" a="1"/>
  <c r="I158" i="2" a="1"/>
  <c r="AO197" i="36" l="1"/>
  <c r="AM196" i="36"/>
  <c r="AT196" i="36"/>
  <c r="AS195" i="36"/>
  <c r="AY196" i="36"/>
  <c r="AX195" i="36"/>
  <c r="BD197" i="36"/>
  <c r="BC196" i="36"/>
  <c r="J157" i="3"/>
  <c r="I158" i="3"/>
  <c r="K158" i="3" s="1"/>
  <c r="E168" i="7"/>
  <c r="I158" i="2"/>
  <c r="K157" i="2"/>
  <c r="J157" i="2"/>
  <c r="B167" i="22"/>
  <c r="B167" i="24"/>
  <c r="AH38" i="26"/>
  <c r="AJ38" i="26" s="1"/>
  <c r="H170" i="3"/>
  <c r="G170" i="2"/>
  <c r="F171" i="2"/>
  <c r="H170" i="2" s="1"/>
  <c r="F171" i="3"/>
  <c r="G170" i="3"/>
  <c r="D170" i="7" s="1"/>
  <c r="I159" i="2" a="1"/>
  <c r="I159" i="3" a="1"/>
  <c r="AY197" i="36" l="1"/>
  <c r="AX196" i="36"/>
  <c r="AO198" i="36"/>
  <c r="AM197" i="36"/>
  <c r="BD198" i="36"/>
  <c r="BC197" i="36"/>
  <c r="AT197" i="36"/>
  <c r="AS196" i="36"/>
  <c r="J158" i="3"/>
  <c r="I159" i="3"/>
  <c r="K159" i="3" s="1"/>
  <c r="I159" i="2"/>
  <c r="J158" i="2"/>
  <c r="K158" i="2"/>
  <c r="B168" i="22"/>
  <c r="E170" i="7"/>
  <c r="B168" i="24"/>
  <c r="E169" i="7"/>
  <c r="H171" i="3"/>
  <c r="G171" i="2"/>
  <c r="F172" i="2"/>
  <c r="H171" i="2" s="1"/>
  <c r="F172" i="3"/>
  <c r="G171" i="3"/>
  <c r="D171" i="7" s="1"/>
  <c r="I160" i="3" a="1"/>
  <c r="I160" i="2" a="1"/>
  <c r="AO199" i="36" l="1"/>
  <c r="AM198" i="36"/>
  <c r="AT198" i="36"/>
  <c r="AS197" i="36"/>
  <c r="BC198" i="36"/>
  <c r="BD199" i="36"/>
  <c r="AY198" i="36"/>
  <c r="AX197" i="36"/>
  <c r="J159" i="3"/>
  <c r="I160" i="3"/>
  <c r="K160" i="3" s="1"/>
  <c r="I160" i="2"/>
  <c r="K159" i="2"/>
  <c r="J159" i="2"/>
  <c r="B169" i="22"/>
  <c r="E171" i="7"/>
  <c r="B169" i="24"/>
  <c r="H172" i="3"/>
  <c r="G172" i="2"/>
  <c r="F173" i="2"/>
  <c r="H172" i="2" s="1"/>
  <c r="F173" i="3"/>
  <c r="G172" i="3"/>
  <c r="D172" i="7" s="1"/>
  <c r="I161" i="2" a="1"/>
  <c r="I161" i="3" a="1"/>
  <c r="AT199" i="36" l="1"/>
  <c r="AS198" i="36"/>
  <c r="AY199" i="36"/>
  <c r="AX198" i="36"/>
  <c r="BD200" i="36"/>
  <c r="BC199" i="36"/>
  <c r="AO200" i="36"/>
  <c r="AM199" i="36"/>
  <c r="J160" i="3"/>
  <c r="I161" i="3"/>
  <c r="K161" i="3" s="1"/>
  <c r="I161" i="2"/>
  <c r="K160" i="2"/>
  <c r="J160" i="2"/>
  <c r="B170" i="22"/>
  <c r="E172" i="7"/>
  <c r="B170" i="24"/>
  <c r="H173" i="3"/>
  <c r="G173" i="2"/>
  <c r="F174" i="2"/>
  <c r="H173" i="2" s="1"/>
  <c r="F174" i="3"/>
  <c r="G173" i="3"/>
  <c r="D173" i="7" s="1"/>
  <c r="I162" i="2" a="1"/>
  <c r="I162" i="3" a="1"/>
  <c r="AO201" i="36" l="1"/>
  <c r="AM200" i="36"/>
  <c r="AY200" i="36"/>
  <c r="AX199" i="36"/>
  <c r="AT200" i="36"/>
  <c r="AS199" i="36"/>
  <c r="BD201" i="36"/>
  <c r="BC200" i="36"/>
  <c r="J161" i="3"/>
  <c r="I162" i="3"/>
  <c r="K162" i="3" s="1"/>
  <c r="I162" i="2"/>
  <c r="J161" i="2"/>
  <c r="K161" i="2"/>
  <c r="B171" i="22"/>
  <c r="AI39" i="26"/>
  <c r="B171" i="24"/>
  <c r="H174" i="3"/>
  <c r="G174" i="2"/>
  <c r="F175" i="2"/>
  <c r="H174" i="2" s="1"/>
  <c r="F175" i="3"/>
  <c r="G174" i="3"/>
  <c r="D174" i="7" s="1"/>
  <c r="I163" i="2" a="1"/>
  <c r="I163" i="3" a="1"/>
  <c r="AO202" i="36" l="1"/>
  <c r="AM201" i="36"/>
  <c r="AY201" i="36"/>
  <c r="AX200" i="36"/>
  <c r="BD202" i="36"/>
  <c r="BC201" i="36"/>
  <c r="AT201" i="36"/>
  <c r="AS200" i="36"/>
  <c r="E173" i="7"/>
  <c r="J162" i="3"/>
  <c r="I163" i="3"/>
  <c r="K163" i="3" s="1"/>
  <c r="I163" i="2"/>
  <c r="J162" i="2"/>
  <c r="K162" i="2"/>
  <c r="B172" i="22"/>
  <c r="B172" i="24"/>
  <c r="AH39" i="26"/>
  <c r="AJ39" i="26" s="1"/>
  <c r="H175" i="3"/>
  <c r="G175" i="2"/>
  <c r="F176" i="2"/>
  <c r="H175" i="2" s="1"/>
  <c r="F176" i="3"/>
  <c r="G175" i="3"/>
  <c r="D175" i="7" s="1"/>
  <c r="I164" i="2" a="1"/>
  <c r="I164" i="3" a="1"/>
  <c r="AY202" i="36" l="1"/>
  <c r="AX201" i="36"/>
  <c r="AT202" i="36"/>
  <c r="AS201" i="36"/>
  <c r="AM202" i="36"/>
  <c r="AO203" i="36"/>
  <c r="BD203" i="36"/>
  <c r="BC202" i="36"/>
  <c r="J163" i="3"/>
  <c r="I164" i="3"/>
  <c r="K164" i="3" s="1"/>
  <c r="I164" i="2"/>
  <c r="J163" i="2"/>
  <c r="K163" i="2"/>
  <c r="B173" i="22"/>
  <c r="E175" i="7"/>
  <c r="B173" i="24"/>
  <c r="E174" i="7"/>
  <c r="H176" i="3"/>
  <c r="G176" i="2"/>
  <c r="F177" i="2"/>
  <c r="H176" i="2" s="1"/>
  <c r="F177" i="3"/>
  <c r="G176" i="3"/>
  <c r="D176" i="7" s="1"/>
  <c r="I165" i="3" a="1"/>
  <c r="I165" i="2" a="1"/>
  <c r="BD204" i="36" l="1"/>
  <c r="BC203" i="36"/>
  <c r="AT203" i="36"/>
  <c r="AS202" i="36"/>
  <c r="AM203" i="36"/>
  <c r="AO204" i="36"/>
  <c r="AY203" i="36"/>
  <c r="AX202" i="36"/>
  <c r="J164" i="3"/>
  <c r="I165" i="3"/>
  <c r="K165" i="3" s="1"/>
  <c r="I165" i="2"/>
  <c r="J164" i="2"/>
  <c r="K164" i="2"/>
  <c r="B174" i="22"/>
  <c r="E176" i="7"/>
  <c r="B174" i="24"/>
  <c r="H177" i="3"/>
  <c r="G177" i="2"/>
  <c r="F178" i="2"/>
  <c r="H177" i="2" s="1"/>
  <c r="F178" i="3"/>
  <c r="G177" i="3"/>
  <c r="D177" i="7" s="1"/>
  <c r="I166" i="2" a="1"/>
  <c r="I166" i="3" a="1"/>
  <c r="AY204" i="36" l="1"/>
  <c r="AX203" i="36"/>
  <c r="AT204" i="36"/>
  <c r="AS203" i="36"/>
  <c r="AM204" i="36"/>
  <c r="AO205" i="36"/>
  <c r="BD205" i="36"/>
  <c r="BC204" i="36"/>
  <c r="J165" i="3"/>
  <c r="I166" i="3"/>
  <c r="K166" i="3" s="1"/>
  <c r="I166" i="2"/>
  <c r="J165" i="2"/>
  <c r="K165" i="2"/>
  <c r="B175" i="22"/>
  <c r="E177" i="7"/>
  <c r="B175" i="24"/>
  <c r="H178" i="3"/>
  <c r="G178" i="2"/>
  <c r="F179" i="2"/>
  <c r="H178" i="2" s="1"/>
  <c r="F179" i="3"/>
  <c r="G178" i="3"/>
  <c r="D178" i="7" s="1"/>
  <c r="I167" i="3" a="1"/>
  <c r="I167" i="2" a="1"/>
  <c r="BD206" i="36" l="1"/>
  <c r="BC205" i="36"/>
  <c r="AT205" i="36"/>
  <c r="AS204" i="36"/>
  <c r="AY205" i="36"/>
  <c r="AX204" i="36"/>
  <c r="AO206" i="36"/>
  <c r="AM205" i="36"/>
  <c r="J166" i="3"/>
  <c r="I167" i="3"/>
  <c r="K167" i="3" s="1"/>
  <c r="I167" i="2"/>
  <c r="J166" i="2"/>
  <c r="K166" i="2"/>
  <c r="B176" i="22"/>
  <c r="AI40" i="26"/>
  <c r="B176" i="24"/>
  <c r="H179" i="3"/>
  <c r="G179" i="2"/>
  <c r="F180" i="2"/>
  <c r="H179" i="2" s="1"/>
  <c r="F180" i="3"/>
  <c r="G179" i="3"/>
  <c r="D179" i="7" s="1"/>
  <c r="I168" i="3" a="1"/>
  <c r="I168" i="2" a="1"/>
  <c r="AY206" i="36" l="1"/>
  <c r="AX205" i="36"/>
  <c r="AT206" i="36"/>
  <c r="AS205" i="36"/>
  <c r="AO207" i="36"/>
  <c r="AM206" i="36"/>
  <c r="BD207" i="36"/>
  <c r="BC206" i="36"/>
  <c r="J167" i="3"/>
  <c r="I168" i="3"/>
  <c r="K168" i="3" s="1"/>
  <c r="E178" i="7"/>
  <c r="I168" i="2"/>
  <c r="K167" i="2"/>
  <c r="J167" i="2"/>
  <c r="B177" i="22"/>
  <c r="B177" i="24"/>
  <c r="AH40" i="26"/>
  <c r="AJ40" i="26" s="1"/>
  <c r="H180" i="3"/>
  <c r="G180" i="2"/>
  <c r="F181" i="2"/>
  <c r="H180" i="2" s="1"/>
  <c r="F181" i="3"/>
  <c r="G180" i="3"/>
  <c r="D180" i="7" s="1"/>
  <c r="I169" i="3" a="1"/>
  <c r="I169" i="2" a="1"/>
  <c r="BD208" i="36" l="1"/>
  <c r="BC207" i="36"/>
  <c r="AT207" i="36"/>
  <c r="AS206" i="36"/>
  <c r="AO208" i="36"/>
  <c r="AM207" i="36"/>
  <c r="AY207" i="36"/>
  <c r="AX206" i="36"/>
  <c r="J168" i="3"/>
  <c r="I169" i="3"/>
  <c r="K169" i="3" s="1"/>
  <c r="I169" i="2"/>
  <c r="K168" i="2"/>
  <c r="J168" i="2"/>
  <c r="B178" i="22"/>
  <c r="E180" i="7"/>
  <c r="B178" i="24"/>
  <c r="E179" i="7"/>
  <c r="H181" i="3"/>
  <c r="G181" i="2"/>
  <c r="F182" i="2"/>
  <c r="H181" i="2" s="1"/>
  <c r="F182" i="3"/>
  <c r="G181" i="3"/>
  <c r="D181" i="7" s="1"/>
  <c r="I170" i="3" a="1"/>
  <c r="I170" i="2" a="1"/>
  <c r="AT208" i="36" l="1"/>
  <c r="AS207" i="36"/>
  <c r="AY208" i="36"/>
  <c r="AX207" i="36"/>
  <c r="AM208" i="36"/>
  <c r="AO209" i="36"/>
  <c r="BD209" i="36"/>
  <c r="BC208" i="36"/>
  <c r="J169" i="3"/>
  <c r="I170" i="3"/>
  <c r="K170" i="3" s="1"/>
  <c r="I170" i="2"/>
  <c r="J169" i="2"/>
  <c r="K169" i="2"/>
  <c r="B179" i="22"/>
  <c r="B179" i="24"/>
  <c r="H182" i="3"/>
  <c r="G182" i="2"/>
  <c r="F183" i="2"/>
  <c r="H182" i="2" s="1"/>
  <c r="F183" i="3"/>
  <c r="G182" i="3"/>
  <c r="D182" i="7" s="1"/>
  <c r="I171" i="3" a="1"/>
  <c r="I171" i="2" a="1"/>
  <c r="BD210" i="36" l="1"/>
  <c r="BC209" i="36"/>
  <c r="AY209" i="36"/>
  <c r="AX208" i="36"/>
  <c r="AO210" i="36"/>
  <c r="AM209" i="36"/>
  <c r="AT209" i="36"/>
  <c r="AS208" i="36"/>
  <c r="J170" i="3"/>
  <c r="I171" i="3"/>
  <c r="K171" i="3" s="1"/>
  <c r="I171" i="2"/>
  <c r="J170" i="2"/>
  <c r="K170" i="2"/>
  <c r="B180" i="22"/>
  <c r="B180" i="24"/>
  <c r="E181" i="7"/>
  <c r="H183" i="3"/>
  <c r="G183" i="2"/>
  <c r="F184" i="2"/>
  <c r="H183" i="2" s="1"/>
  <c r="F184" i="3"/>
  <c r="G183" i="3"/>
  <c r="D183" i="7" s="1"/>
  <c r="I172" i="2" a="1"/>
  <c r="I172" i="3" a="1"/>
  <c r="AO211" i="36" l="1"/>
  <c r="AM210" i="36"/>
  <c r="AT210" i="36"/>
  <c r="AS209" i="36"/>
  <c r="AY210" i="36"/>
  <c r="AX209" i="36"/>
  <c r="BD211" i="36"/>
  <c r="BC210" i="36"/>
  <c r="J171" i="3"/>
  <c r="I172" i="3"/>
  <c r="K172" i="3" s="1"/>
  <c r="I172" i="2"/>
  <c r="J171" i="2"/>
  <c r="K171" i="2"/>
  <c r="B181" i="22"/>
  <c r="AI41" i="26"/>
  <c r="B181" i="24"/>
  <c r="E182" i="7"/>
  <c r="H184" i="3"/>
  <c r="G184" i="2"/>
  <c r="F185" i="2"/>
  <c r="H184" i="2" s="1"/>
  <c r="F185" i="3"/>
  <c r="G184" i="3"/>
  <c r="D184" i="7" s="1"/>
  <c r="I173" i="2" a="1"/>
  <c r="I173" i="3" a="1"/>
  <c r="BD212" i="36" l="1"/>
  <c r="BC211" i="36"/>
  <c r="AT211" i="36"/>
  <c r="AS210" i="36"/>
  <c r="AY211" i="36"/>
  <c r="AX210" i="36"/>
  <c r="AO212" i="36"/>
  <c r="AM211" i="36"/>
  <c r="J172" i="3"/>
  <c r="I173" i="3"/>
  <c r="K173" i="3" s="1"/>
  <c r="I173" i="2"/>
  <c r="J172" i="2"/>
  <c r="K172" i="2"/>
  <c r="B182" i="22"/>
  <c r="B182" i="24"/>
  <c r="E183" i="7"/>
  <c r="AH41" i="26"/>
  <c r="AJ41" i="26" s="1"/>
  <c r="H185" i="3"/>
  <c r="G185" i="2"/>
  <c r="F186" i="2"/>
  <c r="H185" i="2" s="1"/>
  <c r="F186" i="3"/>
  <c r="G185" i="3"/>
  <c r="D185" i="7" s="1"/>
  <c r="I174" i="3" a="1"/>
  <c r="I174" i="2" a="1"/>
  <c r="AT212" i="36" l="1"/>
  <c r="AS211" i="36"/>
  <c r="AO213" i="36"/>
  <c r="AM212" i="36"/>
  <c r="AY212" i="36"/>
  <c r="AX211" i="36"/>
  <c r="BD213" i="36"/>
  <c r="BC212" i="36"/>
  <c r="J173" i="3"/>
  <c r="I174" i="3"/>
  <c r="K174" i="3" s="1"/>
  <c r="I174" i="2"/>
  <c r="K173" i="2"/>
  <c r="J173" i="2"/>
  <c r="B183" i="22"/>
  <c r="E185" i="7"/>
  <c r="B183" i="24"/>
  <c r="E184" i="7"/>
  <c r="H186" i="3"/>
  <c r="G186" i="2"/>
  <c r="F187" i="2"/>
  <c r="H186" i="2" s="1"/>
  <c r="F187" i="3"/>
  <c r="G186" i="3"/>
  <c r="D186" i="7" s="1"/>
  <c r="I175" i="3" a="1"/>
  <c r="I175" i="2" a="1"/>
  <c r="BD214" i="36" l="1"/>
  <c r="BC213" i="36"/>
  <c r="AO214" i="36"/>
  <c r="AM213" i="36"/>
  <c r="AY213" i="36"/>
  <c r="AX212" i="36"/>
  <c r="AT213" i="36"/>
  <c r="AS212" i="36"/>
  <c r="J174" i="3"/>
  <c r="I175" i="3"/>
  <c r="K175" i="3" s="1"/>
  <c r="I175" i="2"/>
  <c r="J174" i="2"/>
  <c r="K174" i="2"/>
  <c r="B184" i="22"/>
  <c r="E186" i="7"/>
  <c r="B184" i="24"/>
  <c r="H187" i="3"/>
  <c r="G187" i="2"/>
  <c r="F188" i="2"/>
  <c r="H187" i="2" s="1"/>
  <c r="F188" i="3"/>
  <c r="G187" i="3"/>
  <c r="D187" i="7" s="1"/>
  <c r="I176" i="2" a="1"/>
  <c r="I176" i="3" a="1"/>
  <c r="AT214" i="36" l="1"/>
  <c r="AS213" i="36"/>
  <c r="AM214" i="36"/>
  <c r="AO215" i="36"/>
  <c r="BD215" i="36"/>
  <c r="BC214" i="36"/>
  <c r="AY214" i="36"/>
  <c r="AX213" i="36"/>
  <c r="J175" i="3"/>
  <c r="I176" i="3"/>
  <c r="K176" i="3" s="1"/>
  <c r="I176" i="2"/>
  <c r="J175" i="2"/>
  <c r="K175" i="2"/>
  <c r="B185" i="22"/>
  <c r="E187" i="7"/>
  <c r="B185" i="24"/>
  <c r="H188" i="3"/>
  <c r="G188" i="2"/>
  <c r="F189" i="2"/>
  <c r="H188" i="2" s="1"/>
  <c r="F189" i="3"/>
  <c r="G188" i="3"/>
  <c r="D188" i="7" s="1"/>
  <c r="I177" i="3" a="1"/>
  <c r="I177" i="2" a="1"/>
  <c r="AM215" i="36" l="1"/>
  <c r="AO216" i="36"/>
  <c r="AY215" i="36"/>
  <c r="AX214" i="36"/>
  <c r="BD216" i="36"/>
  <c r="BC215" i="36"/>
  <c r="AT215" i="36"/>
  <c r="AS214" i="36"/>
  <c r="J176" i="3"/>
  <c r="I177" i="3"/>
  <c r="K177" i="3" s="1"/>
  <c r="I177" i="2"/>
  <c r="J176" i="2"/>
  <c r="K176" i="2"/>
  <c r="B186" i="22"/>
  <c r="AI42" i="26"/>
  <c r="B186" i="24"/>
  <c r="H189" i="3"/>
  <c r="G189" i="2"/>
  <c r="F190" i="2"/>
  <c r="H189" i="2" s="1"/>
  <c r="F190" i="3"/>
  <c r="G189" i="3"/>
  <c r="D189" i="7" s="1"/>
  <c r="I178" i="3" a="1"/>
  <c r="I178" i="2" a="1"/>
  <c r="AT216" i="36" l="1"/>
  <c r="AS215" i="36"/>
  <c r="AY216" i="36"/>
  <c r="AX215" i="36"/>
  <c r="AO217" i="36"/>
  <c r="AM216" i="36"/>
  <c r="BD217" i="36"/>
  <c r="BC216" i="36"/>
  <c r="J177" i="3"/>
  <c r="I178" i="3"/>
  <c r="K178" i="3" s="1"/>
  <c r="E188" i="7"/>
  <c r="I178" i="2"/>
  <c r="J177" i="2"/>
  <c r="K177" i="2"/>
  <c r="B187" i="22"/>
  <c r="B187" i="24"/>
  <c r="AH42" i="26"/>
  <c r="AJ42" i="26" s="1"/>
  <c r="H190" i="3"/>
  <c r="G190" i="2"/>
  <c r="F191" i="2"/>
  <c r="H190" i="2" s="1"/>
  <c r="F191" i="3"/>
  <c r="G190" i="3"/>
  <c r="D190" i="7" s="1"/>
  <c r="I179" i="3" a="1"/>
  <c r="I179" i="2" a="1"/>
  <c r="AO218" i="36" l="1"/>
  <c r="AM217" i="36"/>
  <c r="AY217" i="36"/>
  <c r="AX216" i="36"/>
  <c r="BD218" i="36"/>
  <c r="BC217" i="36"/>
  <c r="AT217" i="36"/>
  <c r="AS216" i="36"/>
  <c r="J178" i="3"/>
  <c r="I179" i="3"/>
  <c r="K179" i="3" s="1"/>
  <c r="I179" i="2"/>
  <c r="J178" i="2"/>
  <c r="K178" i="2"/>
  <c r="B188" i="22"/>
  <c r="E190" i="7"/>
  <c r="B188" i="24"/>
  <c r="E189" i="7"/>
  <c r="H191" i="3"/>
  <c r="G191" i="2"/>
  <c r="F192" i="2"/>
  <c r="H191" i="2" s="1"/>
  <c r="F192" i="3"/>
  <c r="G191" i="3"/>
  <c r="D191" i="7" s="1"/>
  <c r="I180" i="3" a="1"/>
  <c r="I180" i="2" a="1"/>
  <c r="BD219" i="36" l="1"/>
  <c r="BC218" i="36"/>
  <c r="AT218" i="36"/>
  <c r="AS217" i="36"/>
  <c r="AY218" i="36"/>
  <c r="AX217" i="36"/>
  <c r="AM218" i="36"/>
  <c r="AO219" i="36"/>
  <c r="J179" i="3"/>
  <c r="I180" i="3"/>
  <c r="K180" i="3" s="1"/>
  <c r="I180" i="2"/>
  <c r="J179" i="2"/>
  <c r="K179" i="2"/>
  <c r="B189" i="22"/>
  <c r="E191" i="7"/>
  <c r="B189" i="24"/>
  <c r="H192" i="3"/>
  <c r="G192" i="2"/>
  <c r="F193" i="2"/>
  <c r="H192" i="2" s="1"/>
  <c r="F193" i="3"/>
  <c r="G192" i="3"/>
  <c r="D192" i="7" s="1"/>
  <c r="I181" i="3" a="1"/>
  <c r="I181" i="2" a="1"/>
  <c r="AY219" i="36" l="1"/>
  <c r="AX218" i="36"/>
  <c r="AM219" i="36"/>
  <c r="AO220" i="36"/>
  <c r="AT219" i="36"/>
  <c r="AS218" i="36"/>
  <c r="BD220" i="36"/>
  <c r="BC219" i="36"/>
  <c r="J180" i="3"/>
  <c r="I181" i="3"/>
  <c r="K181" i="3" s="1"/>
  <c r="I181" i="2"/>
  <c r="J180" i="2"/>
  <c r="K180" i="2"/>
  <c r="B190" i="22"/>
  <c r="E192" i="7"/>
  <c r="B190" i="24"/>
  <c r="H193" i="3"/>
  <c r="G193" i="2"/>
  <c r="F194" i="2"/>
  <c r="H193" i="2" s="1"/>
  <c r="F194" i="3"/>
  <c r="G193" i="3"/>
  <c r="D193" i="7" s="1"/>
  <c r="I182" i="3" a="1"/>
  <c r="I182" i="2" a="1"/>
  <c r="AO221" i="36" l="1"/>
  <c r="AM220" i="36"/>
  <c r="BC220" i="36"/>
  <c r="BD221" i="36"/>
  <c r="AT220" i="36"/>
  <c r="AS219" i="36"/>
  <c r="AY220" i="36"/>
  <c r="AX219" i="36"/>
  <c r="J181" i="3"/>
  <c r="I182" i="3"/>
  <c r="K182" i="3" s="1"/>
  <c r="I182" i="2"/>
  <c r="J181" i="2"/>
  <c r="K181" i="2"/>
  <c r="B191" i="22"/>
  <c r="E193" i="7"/>
  <c r="B191" i="24"/>
  <c r="H194" i="3"/>
  <c r="G194" i="2"/>
  <c r="L194" i="2" s="1"/>
  <c r="F195" i="2"/>
  <c r="H194" i="2" s="1"/>
  <c r="F195" i="3"/>
  <c r="G194" i="3"/>
  <c r="I183" i="2" a="1"/>
  <c r="I183" i="3" a="1"/>
  <c r="BD222" i="36" l="1"/>
  <c r="BC221" i="36"/>
  <c r="AY221" i="36"/>
  <c r="AX220" i="36"/>
  <c r="AT221" i="36"/>
  <c r="AS220" i="36"/>
  <c r="AO222" i="36"/>
  <c r="AM221" i="36"/>
  <c r="L194" i="3"/>
  <c r="D194" i="7"/>
  <c r="J182" i="3"/>
  <c r="I183" i="3"/>
  <c r="K183" i="3" s="1"/>
  <c r="I183" i="2"/>
  <c r="J182" i="2"/>
  <c r="K182" i="2"/>
  <c r="AI43" i="26"/>
  <c r="AH43" i="26"/>
  <c r="H195" i="3"/>
  <c r="G195" i="2"/>
  <c r="F196" i="2"/>
  <c r="H195" i="2" s="1"/>
  <c r="F196" i="3"/>
  <c r="G195" i="3"/>
  <c r="D195" i="7" s="1"/>
  <c r="I184" i="3" a="1"/>
  <c r="I184" i="2" a="1"/>
  <c r="AY222" i="36" l="1"/>
  <c r="AX221" i="36"/>
  <c r="AO223" i="36"/>
  <c r="AM222" i="36"/>
  <c r="AT222" i="36"/>
  <c r="AS221" i="36"/>
  <c r="BD223" i="36"/>
  <c r="BC222" i="36"/>
  <c r="J183" i="3"/>
  <c r="I184" i="3"/>
  <c r="K184" i="3" s="1"/>
  <c r="I184" i="2"/>
  <c r="J183" i="2"/>
  <c r="K183" i="2"/>
  <c r="B193" i="22"/>
  <c r="B192" i="22" s="1"/>
  <c r="AJ43" i="26"/>
  <c r="B193" i="24"/>
  <c r="H196" i="3"/>
  <c r="G196" i="2"/>
  <c r="L196" i="2" s="1"/>
  <c r="F197" i="2"/>
  <c r="H196" i="2" s="1"/>
  <c r="F197" i="3"/>
  <c r="G196" i="3"/>
  <c r="I185" i="2" a="1"/>
  <c r="I185" i="3" a="1"/>
  <c r="AO224" i="36" l="1"/>
  <c r="AM223" i="36"/>
  <c r="BD224" i="36"/>
  <c r="BC223" i="36"/>
  <c r="AT223" i="36"/>
  <c r="AS222" i="36"/>
  <c r="AY223" i="36"/>
  <c r="AX222" i="36"/>
  <c r="L196" i="3"/>
  <c r="D196" i="7"/>
  <c r="J184" i="3"/>
  <c r="I185" i="3"/>
  <c r="K185" i="3" s="1"/>
  <c r="I185" i="2"/>
  <c r="J184" i="2"/>
  <c r="K184" i="2"/>
  <c r="B192" i="24"/>
  <c r="E195" i="7"/>
  <c r="H197" i="3"/>
  <c r="G197" i="2"/>
  <c r="F198" i="2"/>
  <c r="H197" i="2" s="1"/>
  <c r="F198" i="3"/>
  <c r="G197" i="3"/>
  <c r="D197" i="7" s="1"/>
  <c r="I186" i="2" a="1"/>
  <c r="I186" i="3" a="1"/>
  <c r="AY224" i="36" l="1"/>
  <c r="AX223" i="36"/>
  <c r="BD225" i="36"/>
  <c r="BC224" i="36"/>
  <c r="AT224" i="36"/>
  <c r="AS223" i="36"/>
  <c r="AM224" i="36"/>
  <c r="AO225" i="36"/>
  <c r="J185" i="3"/>
  <c r="I186" i="3"/>
  <c r="K186" i="3" s="1"/>
  <c r="I186" i="2"/>
  <c r="J185" i="2"/>
  <c r="K185" i="2"/>
  <c r="B195" i="22"/>
  <c r="B194" i="22" s="1"/>
  <c r="B195" i="24"/>
  <c r="E194" i="7"/>
  <c r="H198" i="3"/>
  <c r="G198" i="2"/>
  <c r="L198" i="2" s="1"/>
  <c r="F199" i="2"/>
  <c r="H198" i="2" s="1"/>
  <c r="F199" i="3"/>
  <c r="G198" i="3"/>
  <c r="I187" i="3" a="1"/>
  <c r="I187" i="2" a="1"/>
  <c r="AO226" i="36" l="1"/>
  <c r="AM225" i="36"/>
  <c r="AT225" i="36"/>
  <c r="AS224" i="36"/>
  <c r="BD226" i="36"/>
  <c r="BC225" i="36"/>
  <c r="AY225" i="36"/>
  <c r="AX224" i="36"/>
  <c r="L198" i="3"/>
  <c r="D198" i="7"/>
  <c r="J186" i="3"/>
  <c r="I187" i="3"/>
  <c r="K187" i="3" s="1"/>
  <c r="I187" i="2"/>
  <c r="J186" i="2"/>
  <c r="K186" i="2"/>
  <c r="B194" i="24"/>
  <c r="E197" i="7"/>
  <c r="Y56" i="3"/>
  <c r="Z56" i="3"/>
  <c r="W55" i="2"/>
  <c r="X55" i="2"/>
  <c r="H199" i="3"/>
  <c r="G199" i="2"/>
  <c r="F200" i="2"/>
  <c r="H199" i="2" s="1"/>
  <c r="F200" i="3"/>
  <c r="G199" i="3"/>
  <c r="D199" i="7" s="1"/>
  <c r="I188" i="3" a="1"/>
  <c r="I188" i="2" a="1"/>
  <c r="BD227" i="36" l="1"/>
  <c r="BC226" i="36"/>
  <c r="AT226" i="36"/>
  <c r="AS225" i="36"/>
  <c r="AY226" i="36"/>
  <c r="AX225" i="36"/>
  <c r="AO227" i="36"/>
  <c r="AM226" i="36"/>
  <c r="J187" i="3"/>
  <c r="I188" i="3"/>
  <c r="K188" i="3" s="1"/>
  <c r="I188" i="2"/>
  <c r="J187" i="2"/>
  <c r="K187" i="2"/>
  <c r="B197" i="22"/>
  <c r="B196" i="22" s="1"/>
  <c r="B197" i="24"/>
  <c r="E196" i="7"/>
  <c r="H200" i="3"/>
  <c r="G200" i="2"/>
  <c r="F201" i="2"/>
  <c r="H200" i="2" s="1"/>
  <c r="F201" i="3"/>
  <c r="G200" i="3"/>
  <c r="D200" i="7" s="1"/>
  <c r="I189" i="3" a="1"/>
  <c r="I189" i="2" a="1"/>
  <c r="AO228" i="36" l="1"/>
  <c r="AM227" i="36"/>
  <c r="AT227" i="36"/>
  <c r="AS226" i="36"/>
  <c r="AY227" i="36"/>
  <c r="AX226" i="36"/>
  <c r="BD228" i="36"/>
  <c r="BC227" i="36"/>
  <c r="J188" i="3"/>
  <c r="I189" i="3"/>
  <c r="K189" i="3" s="1"/>
  <c r="I189" i="2"/>
  <c r="K188" i="2"/>
  <c r="J188" i="2"/>
  <c r="B198" i="22"/>
  <c r="E200" i="7"/>
  <c r="B198" i="24"/>
  <c r="AI44" i="26"/>
  <c r="B196" i="24"/>
  <c r="E199" i="7"/>
  <c r="H201" i="3"/>
  <c r="G201" i="2"/>
  <c r="F202" i="2"/>
  <c r="H201" i="2" s="1"/>
  <c r="F202" i="3"/>
  <c r="G201" i="3"/>
  <c r="D201" i="7" s="1"/>
  <c r="I190" i="2" a="1"/>
  <c r="I190" i="3" a="1"/>
  <c r="AT228" i="36" l="1"/>
  <c r="AS227" i="36"/>
  <c r="BD229" i="36"/>
  <c r="BC228" i="36"/>
  <c r="AY228" i="36"/>
  <c r="AX227" i="36"/>
  <c r="AM228" i="36"/>
  <c r="AO229" i="36"/>
  <c r="J189" i="3"/>
  <c r="I190" i="3"/>
  <c r="K190" i="3" s="1"/>
  <c r="I190" i="2"/>
  <c r="J189" i="2"/>
  <c r="K189" i="2"/>
  <c r="B199" i="22"/>
  <c r="E201" i="7"/>
  <c r="B199" i="24"/>
  <c r="E198" i="7"/>
  <c r="AH44" i="26"/>
  <c r="AJ44" i="26" s="1"/>
  <c r="H202" i="3"/>
  <c r="G202" i="2"/>
  <c r="F203" i="2"/>
  <c r="H202" i="2" s="1"/>
  <c r="F203" i="3"/>
  <c r="G202" i="3"/>
  <c r="D202" i="7" s="1"/>
  <c r="I191" i="2" a="1"/>
  <c r="I191" i="3" a="1"/>
  <c r="BD230" i="36" l="1"/>
  <c r="BC229" i="36"/>
  <c r="AM229" i="36"/>
  <c r="AO230" i="36"/>
  <c r="AY229" i="36"/>
  <c r="AX228" i="36"/>
  <c r="AT229" i="36"/>
  <c r="AS228" i="36"/>
  <c r="J190" i="3"/>
  <c r="I191" i="3"/>
  <c r="K191" i="3" s="1"/>
  <c r="I191" i="2"/>
  <c r="K190" i="2"/>
  <c r="J190" i="2"/>
  <c r="B200" i="22"/>
  <c r="B200" i="24"/>
  <c r="H203" i="3"/>
  <c r="G203" i="2"/>
  <c r="F204" i="2"/>
  <c r="H203" i="2" s="1"/>
  <c r="F204" i="3"/>
  <c r="G203" i="3"/>
  <c r="D203" i="7" s="1"/>
  <c r="I192" i="3" a="1"/>
  <c r="I192" i="2" a="1"/>
  <c r="AM230" i="36" l="1"/>
  <c r="AO231" i="36"/>
  <c r="AT230" i="36"/>
  <c r="AS229" i="36"/>
  <c r="AY230" i="36"/>
  <c r="AX229" i="36"/>
  <c r="BD231" i="36"/>
  <c r="BC230" i="36"/>
  <c r="J191" i="3"/>
  <c r="I192" i="3"/>
  <c r="K192" i="3" s="1"/>
  <c r="I192" i="2"/>
  <c r="J191" i="2"/>
  <c r="K191" i="2"/>
  <c r="B201" i="22"/>
  <c r="AI45" i="26"/>
  <c r="B201" i="24"/>
  <c r="E202" i="7"/>
  <c r="H204" i="3"/>
  <c r="G204" i="2"/>
  <c r="F205" i="2"/>
  <c r="H204" i="2" s="1"/>
  <c r="F205" i="3"/>
  <c r="G204" i="3"/>
  <c r="D204" i="7" s="1"/>
  <c r="I193" i="3" a="1"/>
  <c r="I193" i="2" a="1"/>
  <c r="AT231" i="36" l="1"/>
  <c r="AS230" i="36"/>
  <c r="AY231" i="36"/>
  <c r="AX230" i="36"/>
  <c r="AO232" i="36"/>
  <c r="AM231" i="36"/>
  <c r="BD232" i="36"/>
  <c r="BC231" i="36"/>
  <c r="J192" i="3"/>
  <c r="I193" i="3"/>
  <c r="K193" i="3" s="1"/>
  <c r="E203" i="7"/>
  <c r="I193" i="2"/>
  <c r="J192" i="2"/>
  <c r="K192" i="2"/>
  <c r="B202" i="22"/>
  <c r="B202" i="24"/>
  <c r="AH45" i="26"/>
  <c r="AJ45" i="26" s="1"/>
  <c r="H205" i="3"/>
  <c r="G205" i="2"/>
  <c r="F206" i="2"/>
  <c r="H205" i="2" s="1"/>
  <c r="F206" i="3"/>
  <c r="G205" i="3"/>
  <c r="D205" i="7" s="1"/>
  <c r="I194" i="2" a="1"/>
  <c r="I194" i="3" a="1"/>
  <c r="AY232" i="36" l="1"/>
  <c r="AX231" i="36"/>
  <c r="BD233" i="36"/>
  <c r="BC232" i="36"/>
  <c r="AT232" i="36"/>
  <c r="AS231" i="36"/>
  <c r="AM232" i="36"/>
  <c r="AO233" i="36"/>
  <c r="J193" i="3"/>
  <c r="I194" i="3"/>
  <c r="K194" i="3" s="1"/>
  <c r="I194" i="2"/>
  <c r="J193" i="2"/>
  <c r="K193" i="2"/>
  <c r="B203" i="22"/>
  <c r="E205" i="7"/>
  <c r="B203" i="24"/>
  <c r="E204" i="7"/>
  <c r="H206" i="3"/>
  <c r="G206" i="2"/>
  <c r="F207" i="2"/>
  <c r="H206" i="2" s="1"/>
  <c r="F207" i="3"/>
  <c r="G206" i="3"/>
  <c r="D206" i="7" s="1"/>
  <c r="I195" i="3" a="1"/>
  <c r="I195" i="2" a="1"/>
  <c r="AO234" i="36" l="1"/>
  <c r="AM233" i="36"/>
  <c r="BD234" i="36"/>
  <c r="BC233" i="36"/>
  <c r="AT233" i="36"/>
  <c r="AS232" i="36"/>
  <c r="AY233" i="36"/>
  <c r="AX232" i="36"/>
  <c r="J194" i="3"/>
  <c r="I195" i="3"/>
  <c r="K195" i="3" s="1"/>
  <c r="I195" i="2"/>
  <c r="J194" i="2"/>
  <c r="K194" i="2"/>
  <c r="B204" i="22"/>
  <c r="E206" i="7"/>
  <c r="B204" i="24"/>
  <c r="H207" i="3"/>
  <c r="G207" i="2"/>
  <c r="F208" i="2"/>
  <c r="H207" i="2" s="1"/>
  <c r="F208" i="3"/>
  <c r="G207" i="3"/>
  <c r="D207" i="7" s="1"/>
  <c r="I196" i="2" a="1"/>
  <c r="I196" i="3" a="1"/>
  <c r="AY234" i="36" l="1"/>
  <c r="AX233" i="36"/>
  <c r="BD235" i="36"/>
  <c r="BC234" i="36"/>
  <c r="AM234" i="36"/>
  <c r="AO235" i="36"/>
  <c r="AT234" i="36"/>
  <c r="AS233" i="36"/>
  <c r="J195" i="3"/>
  <c r="I196" i="3"/>
  <c r="K196" i="3" s="1"/>
  <c r="I196" i="2"/>
  <c r="J195" i="2"/>
  <c r="K195" i="2"/>
  <c r="B205" i="22"/>
  <c r="E207" i="7"/>
  <c r="B205" i="24"/>
  <c r="H208" i="3"/>
  <c r="G208" i="2"/>
  <c r="F209" i="2"/>
  <c r="H208" i="2" s="1"/>
  <c r="F209" i="3"/>
  <c r="G208" i="3"/>
  <c r="D208" i="7" s="1"/>
  <c r="I197" i="2" a="1"/>
  <c r="I197" i="3" a="1"/>
  <c r="AY235" i="36" l="1"/>
  <c r="AX234" i="36"/>
  <c r="AT235" i="36"/>
  <c r="AS234" i="36"/>
  <c r="BD236" i="36"/>
  <c r="BC235" i="36"/>
  <c r="AO236" i="36"/>
  <c r="AM235" i="36"/>
  <c r="J196" i="3"/>
  <c r="I197" i="3"/>
  <c r="K197" i="3" s="1"/>
  <c r="I197" i="2"/>
  <c r="K196" i="2"/>
  <c r="J196" i="2"/>
  <c r="B206" i="22"/>
  <c r="AI46" i="26"/>
  <c r="B206" i="24"/>
  <c r="H209" i="3"/>
  <c r="G209" i="2"/>
  <c r="F210" i="2"/>
  <c r="H209" i="2" s="1"/>
  <c r="F210" i="3"/>
  <c r="G209" i="3"/>
  <c r="D209" i="7" s="1"/>
  <c r="I198" i="3" a="1"/>
  <c r="I198" i="2" a="1"/>
  <c r="AM236" i="36" l="1"/>
  <c r="AO237" i="36"/>
  <c r="AT236" i="36"/>
  <c r="AS235" i="36"/>
  <c r="AY236" i="36"/>
  <c r="AX235" i="36"/>
  <c r="BD237" i="36"/>
  <c r="BC236" i="36"/>
  <c r="E208" i="7"/>
  <c r="J197" i="3"/>
  <c r="I198" i="3"/>
  <c r="K198" i="3" s="1"/>
  <c r="I198" i="2"/>
  <c r="J197" i="2"/>
  <c r="K197" i="2"/>
  <c r="B207" i="22"/>
  <c r="B207" i="24"/>
  <c r="AH46" i="26"/>
  <c r="AJ46" i="26" s="1"/>
  <c r="H210" i="3"/>
  <c r="G210" i="2"/>
  <c r="L210" i="2" s="1"/>
  <c r="F211" i="2"/>
  <c r="H210" i="2" s="1"/>
  <c r="F211" i="3"/>
  <c r="G210" i="3"/>
  <c r="I199" i="2" a="1"/>
  <c r="I199" i="3" a="1"/>
  <c r="AT237" i="36" l="1"/>
  <c r="AS236" i="36"/>
  <c r="BD238" i="36"/>
  <c r="BC237" i="36"/>
  <c r="AY237" i="36"/>
  <c r="AX236" i="36"/>
  <c r="AO238" i="36"/>
  <c r="AM237" i="36"/>
  <c r="L210" i="3"/>
  <c r="D210" i="7"/>
  <c r="J198" i="3"/>
  <c r="I199" i="3"/>
  <c r="K199" i="3" s="1"/>
  <c r="I199" i="2"/>
  <c r="J198" i="2"/>
  <c r="K198" i="2"/>
  <c r="E209" i="7"/>
  <c r="H211" i="3"/>
  <c r="G211" i="2"/>
  <c r="F212" i="2"/>
  <c r="H211" i="2" s="1"/>
  <c r="F212" i="3"/>
  <c r="G211" i="3"/>
  <c r="D211" i="7" s="1"/>
  <c r="I200" i="2" a="1"/>
  <c r="I200" i="3" a="1"/>
  <c r="BD239" i="36" l="1"/>
  <c r="BC238" i="36"/>
  <c r="AM238" i="36"/>
  <c r="AO239" i="36"/>
  <c r="AT238" i="36"/>
  <c r="AS237" i="36"/>
  <c r="AY238" i="36"/>
  <c r="AX237" i="36"/>
  <c r="J199" i="3"/>
  <c r="I200" i="3"/>
  <c r="K200" i="3" s="1"/>
  <c r="I200" i="2"/>
  <c r="J199" i="2"/>
  <c r="K199" i="2"/>
  <c r="B209" i="22"/>
  <c r="B208" i="22" s="1"/>
  <c r="B209" i="24"/>
  <c r="H212" i="3"/>
  <c r="G212" i="2"/>
  <c r="F213" i="2"/>
  <c r="H212" i="2" s="1"/>
  <c r="F213" i="3"/>
  <c r="G212" i="3"/>
  <c r="I201" i="2" a="1"/>
  <c r="I201" i="3" a="1"/>
  <c r="AO240" i="36" l="1"/>
  <c r="AM239" i="36"/>
  <c r="AY239" i="36"/>
  <c r="AX238" i="36"/>
  <c r="AT239" i="36"/>
  <c r="AS238" i="36"/>
  <c r="BD240" i="36"/>
  <c r="BC239" i="36"/>
  <c r="L212" i="3"/>
  <c r="D212" i="7"/>
  <c r="J200" i="3"/>
  <c r="I201" i="3"/>
  <c r="K201" i="3" s="1"/>
  <c r="I201" i="2"/>
  <c r="K200" i="2"/>
  <c r="J200" i="2"/>
  <c r="B210" i="22"/>
  <c r="B208" i="24"/>
  <c r="E211" i="7"/>
  <c r="H213" i="3"/>
  <c r="G213" i="2"/>
  <c r="F214" i="2"/>
  <c r="H213" i="2" s="1"/>
  <c r="F214" i="3"/>
  <c r="G213" i="3"/>
  <c r="D213" i="7" s="1"/>
  <c r="I202" i="2" a="1"/>
  <c r="I202" i="3" a="1"/>
  <c r="BD241" i="36" l="1"/>
  <c r="BC240" i="36"/>
  <c r="AY240" i="36"/>
  <c r="AX239" i="36"/>
  <c r="AT240" i="36"/>
  <c r="AS239" i="36"/>
  <c r="AM240" i="36"/>
  <c r="AO241" i="36"/>
  <c r="J201" i="3"/>
  <c r="I202" i="3"/>
  <c r="K202" i="3" s="1"/>
  <c r="I202" i="2"/>
  <c r="J201" i="2"/>
  <c r="K201" i="2"/>
  <c r="B211" i="22"/>
  <c r="E212" i="7"/>
  <c r="B211" i="24"/>
  <c r="E210" i="7"/>
  <c r="H214" i="3"/>
  <c r="G214" i="2"/>
  <c r="F215" i="2"/>
  <c r="H214" i="2" s="1"/>
  <c r="F215" i="3"/>
  <c r="G214" i="3"/>
  <c r="D214" i="7" s="1"/>
  <c r="I203" i="3" a="1"/>
  <c r="I203" i="2" a="1"/>
  <c r="AY241" i="36" l="1"/>
  <c r="AX240" i="36"/>
  <c r="BD242" i="36"/>
  <c r="BC241" i="36"/>
  <c r="AO242" i="36"/>
  <c r="AM241" i="36"/>
  <c r="AT241" i="36"/>
  <c r="AS240" i="36"/>
  <c r="J202" i="3"/>
  <c r="I203" i="3"/>
  <c r="K203" i="3" s="1"/>
  <c r="E213" i="7"/>
  <c r="I203" i="2"/>
  <c r="J202" i="2"/>
  <c r="K202" i="2"/>
  <c r="B212" i="22"/>
  <c r="B210" i="24"/>
  <c r="B212" i="24"/>
  <c r="AI47" i="26"/>
  <c r="AH47" i="26"/>
  <c r="H215" i="3"/>
  <c r="G215" i="2"/>
  <c r="F216" i="2"/>
  <c r="H215" i="2" s="1"/>
  <c r="F216" i="3"/>
  <c r="G215" i="3"/>
  <c r="D215" i="7" s="1"/>
  <c r="I204" i="2" a="1"/>
  <c r="I204" i="3" a="1"/>
  <c r="BD243" i="36" l="1"/>
  <c r="BC242" i="36"/>
  <c r="AT242" i="36"/>
  <c r="AS241" i="36"/>
  <c r="AO243" i="36"/>
  <c r="AM242" i="36"/>
  <c r="AY242" i="36"/>
  <c r="AX241" i="36"/>
  <c r="J203" i="3"/>
  <c r="I204" i="3"/>
  <c r="K204" i="3" s="1"/>
  <c r="I204" i="2"/>
  <c r="K203" i="2"/>
  <c r="J203" i="2"/>
  <c r="B213" i="22"/>
  <c r="AJ47" i="26"/>
  <c r="E215" i="7"/>
  <c r="B213" i="24"/>
  <c r="E214" i="7"/>
  <c r="H216" i="3"/>
  <c r="G216" i="2"/>
  <c r="F217" i="2"/>
  <c r="H216" i="2" s="1"/>
  <c r="F217" i="3"/>
  <c r="G216" i="3"/>
  <c r="D216" i="7" s="1"/>
  <c r="I205" i="2" a="1"/>
  <c r="I205" i="3" a="1"/>
  <c r="AY243" i="36" l="1"/>
  <c r="AX242" i="36"/>
  <c r="AT243" i="36"/>
  <c r="AS242" i="36"/>
  <c r="AM243" i="36"/>
  <c r="AO244" i="36"/>
  <c r="BD244" i="36"/>
  <c r="BC243" i="36"/>
  <c r="J204" i="3"/>
  <c r="I205" i="3"/>
  <c r="K205" i="3" s="1"/>
  <c r="I205" i="2"/>
  <c r="J204" i="2"/>
  <c r="K204" i="2"/>
  <c r="B214" i="22"/>
  <c r="E216" i="7"/>
  <c r="B214" i="24"/>
  <c r="H217" i="3"/>
  <c r="G217" i="2"/>
  <c r="F218" i="2"/>
  <c r="H217" i="2" s="1"/>
  <c r="F218" i="3"/>
  <c r="G217" i="3"/>
  <c r="D217" i="7" s="1"/>
  <c r="I206" i="2" a="1"/>
  <c r="I206" i="3" a="1"/>
  <c r="BD245" i="36" l="1"/>
  <c r="BC244" i="36"/>
  <c r="AT244" i="36"/>
  <c r="AS243" i="36"/>
  <c r="AM244" i="36"/>
  <c r="AO245" i="36"/>
  <c r="AY244" i="36"/>
  <c r="AX243" i="36"/>
  <c r="J205" i="3"/>
  <c r="I206" i="3"/>
  <c r="K206" i="3" s="1"/>
  <c r="I206" i="2"/>
  <c r="J205" i="2"/>
  <c r="K205" i="2"/>
  <c r="B215" i="22"/>
  <c r="E217" i="7"/>
  <c r="B215" i="24"/>
  <c r="H218" i="3"/>
  <c r="G218" i="2"/>
  <c r="F219" i="2"/>
  <c r="H218" i="2" s="1"/>
  <c r="F219" i="3"/>
  <c r="G218" i="3"/>
  <c r="D218" i="7" s="1"/>
  <c r="I207" i="2" a="1"/>
  <c r="I207" i="3" a="1"/>
  <c r="AO246" i="36" l="1"/>
  <c r="AM245" i="36"/>
  <c r="BD246" i="36"/>
  <c r="BC245" i="36"/>
  <c r="AT245" i="36"/>
  <c r="AS244" i="36"/>
  <c r="AY245" i="36"/>
  <c r="AX244" i="36"/>
  <c r="J206" i="3"/>
  <c r="I207" i="3"/>
  <c r="K207" i="3" s="1"/>
  <c r="I207" i="2"/>
  <c r="J206" i="2"/>
  <c r="K206" i="2"/>
  <c r="B216" i="22"/>
  <c r="AI48" i="26"/>
  <c r="B216" i="24"/>
  <c r="H219" i="3"/>
  <c r="G219" i="2"/>
  <c r="F220" i="2"/>
  <c r="H219" i="2" s="1"/>
  <c r="F220" i="3"/>
  <c r="G219" i="3"/>
  <c r="D219" i="7" s="1"/>
  <c r="I208" i="3" a="1"/>
  <c r="I208" i="2" a="1"/>
  <c r="BD247" i="36" l="1"/>
  <c r="BC246" i="36"/>
  <c r="AY246" i="36"/>
  <c r="AX245" i="36"/>
  <c r="AT246" i="36"/>
  <c r="AS245" i="36"/>
  <c r="AO247" i="36"/>
  <c r="AM246" i="36"/>
  <c r="J207" i="3"/>
  <c r="I208" i="3"/>
  <c r="K208" i="3" s="1"/>
  <c r="I208" i="2"/>
  <c r="J207" i="2"/>
  <c r="K207" i="2"/>
  <c r="B217" i="22"/>
  <c r="B217" i="24"/>
  <c r="E218" i="7"/>
  <c r="AH48" i="26"/>
  <c r="AJ48" i="26" s="1"/>
  <c r="H220" i="3"/>
  <c r="G220" i="2"/>
  <c r="F221" i="2"/>
  <c r="H220" i="2" s="1"/>
  <c r="F221" i="3"/>
  <c r="G220" i="3"/>
  <c r="D220" i="7" s="1"/>
  <c r="I209" i="2" a="1"/>
  <c r="I209" i="3" a="1"/>
  <c r="AM247" i="36" l="1"/>
  <c r="AO248" i="36"/>
  <c r="BD248" i="36"/>
  <c r="BC247" i="36"/>
  <c r="AY247" i="36"/>
  <c r="AX246" i="36"/>
  <c r="AT247" i="36"/>
  <c r="AS246" i="36"/>
  <c r="J208" i="3"/>
  <c r="I209" i="3"/>
  <c r="K209" i="3" s="1"/>
  <c r="I209" i="2"/>
  <c r="K208" i="2"/>
  <c r="J208" i="2"/>
  <c r="B218" i="22"/>
  <c r="E220" i="7"/>
  <c r="B218" i="24"/>
  <c r="E219" i="7"/>
  <c r="H221" i="3"/>
  <c r="G221" i="2"/>
  <c r="F222" i="2"/>
  <c r="H221" i="2" s="1"/>
  <c r="F222" i="3"/>
  <c r="G221" i="3"/>
  <c r="D221" i="7" s="1"/>
  <c r="I210" i="2" a="1"/>
  <c r="I210" i="3" a="1"/>
  <c r="BD249" i="36" l="1"/>
  <c r="BC248" i="36"/>
  <c r="AT248" i="36"/>
  <c r="AS247" i="36"/>
  <c r="AY248" i="36"/>
  <c r="AX247" i="36"/>
  <c r="AM248" i="36"/>
  <c r="AO249" i="36"/>
  <c r="J209" i="3"/>
  <c r="I210" i="3"/>
  <c r="K210" i="3" s="1"/>
  <c r="I210" i="2"/>
  <c r="J209" i="2"/>
  <c r="K209" i="2"/>
  <c r="B219" i="22"/>
  <c r="E221" i="7"/>
  <c r="B219" i="24"/>
  <c r="H222" i="3"/>
  <c r="G222" i="2"/>
  <c r="F223" i="2"/>
  <c r="H222" i="2" s="1"/>
  <c r="F223" i="3"/>
  <c r="G222" i="3"/>
  <c r="D222" i="7" s="1"/>
  <c r="I211" i="2" a="1"/>
  <c r="I211" i="3" a="1"/>
  <c r="AO250" i="36" l="1"/>
  <c r="AM249" i="36"/>
  <c r="AT249" i="36"/>
  <c r="AS248" i="36"/>
  <c r="AY249" i="36"/>
  <c r="AX248" i="36"/>
  <c r="BD250" i="36"/>
  <c r="BC249" i="36"/>
  <c r="J210" i="3"/>
  <c r="I211" i="3"/>
  <c r="K211" i="3" s="1"/>
  <c r="I211" i="2"/>
  <c r="J210" i="2"/>
  <c r="K210" i="2"/>
  <c r="B220" i="22"/>
  <c r="B220" i="24"/>
  <c r="H223" i="3"/>
  <c r="G223" i="2"/>
  <c r="F224" i="2"/>
  <c r="H223" i="2" s="1"/>
  <c r="F224" i="3"/>
  <c r="G223" i="3"/>
  <c r="D223" i="7" s="1"/>
  <c r="I212" i="3" a="1"/>
  <c r="I212" i="2" a="1"/>
  <c r="BD251" i="36" l="1"/>
  <c r="BC250" i="36"/>
  <c r="AT250" i="36"/>
  <c r="AS249" i="36"/>
  <c r="AY250" i="36"/>
  <c r="AX249" i="36"/>
  <c r="AO251" i="36"/>
  <c r="AM250" i="36"/>
  <c r="J211" i="3"/>
  <c r="I212" i="3"/>
  <c r="K212" i="3" s="1"/>
  <c r="I212" i="2"/>
  <c r="J211" i="2"/>
  <c r="K211" i="2"/>
  <c r="B221" i="22"/>
  <c r="AI49" i="26"/>
  <c r="B221" i="24"/>
  <c r="E222" i="7"/>
  <c r="H224" i="3"/>
  <c r="G224" i="2"/>
  <c r="F225" i="2"/>
  <c r="H224" i="2" s="1"/>
  <c r="F225" i="3"/>
  <c r="G224" i="3"/>
  <c r="D224" i="7" s="1"/>
  <c r="I213" i="2" a="1"/>
  <c r="I213" i="3" a="1"/>
  <c r="AY251" i="36" l="1"/>
  <c r="AX250" i="36"/>
  <c r="AT251" i="36"/>
  <c r="AS250" i="36"/>
  <c r="AM251" i="36"/>
  <c r="AO252" i="36"/>
  <c r="BD252" i="36"/>
  <c r="BC251" i="36"/>
  <c r="J212" i="3"/>
  <c r="I213" i="3"/>
  <c r="K213" i="3" s="1"/>
  <c r="E223" i="7"/>
  <c r="I213" i="2"/>
  <c r="J212" i="2"/>
  <c r="K212" i="2"/>
  <c r="B222" i="22"/>
  <c r="B222" i="24"/>
  <c r="AH49" i="26"/>
  <c r="AJ49" i="26" s="1"/>
  <c r="H225" i="3"/>
  <c r="G225" i="2"/>
  <c r="F226" i="2"/>
  <c r="H225" i="2" s="1"/>
  <c r="F226" i="3"/>
  <c r="G225" i="3"/>
  <c r="D225" i="7" s="1"/>
  <c r="I214" i="2" a="1"/>
  <c r="I214" i="3" a="1"/>
  <c r="AM252" i="36" l="1"/>
  <c r="AO253" i="36"/>
  <c r="AT252" i="36"/>
  <c r="AS251" i="36"/>
  <c r="BD253" i="36"/>
  <c r="BC252" i="36"/>
  <c r="AY252" i="36"/>
  <c r="AX251" i="36"/>
  <c r="J213" i="3"/>
  <c r="I214" i="3"/>
  <c r="K214" i="3" s="1"/>
  <c r="I214" i="2"/>
  <c r="J213" i="2"/>
  <c r="K213" i="2"/>
  <c r="B223" i="22"/>
  <c r="E225" i="7"/>
  <c r="B223" i="24"/>
  <c r="E224" i="7"/>
  <c r="H226" i="3"/>
  <c r="G226" i="2"/>
  <c r="F227" i="2"/>
  <c r="H226" i="2" s="1"/>
  <c r="F227" i="3"/>
  <c r="G226" i="3"/>
  <c r="D226" i="7" s="1"/>
  <c r="I215" i="2" a="1"/>
  <c r="I215" i="3" a="1"/>
  <c r="AT253" i="36" l="1"/>
  <c r="AS252" i="36"/>
  <c r="AY253" i="36"/>
  <c r="AX252" i="36"/>
  <c r="AO254" i="36"/>
  <c r="AM253" i="36"/>
  <c r="BD254" i="36"/>
  <c r="BC253" i="36"/>
  <c r="J214" i="3"/>
  <c r="I215" i="3"/>
  <c r="K215" i="3" s="1"/>
  <c r="I215" i="2"/>
  <c r="J214" i="2"/>
  <c r="K214" i="2"/>
  <c r="B224" i="22"/>
  <c r="E226" i="7"/>
  <c r="B224" i="24"/>
  <c r="H227" i="3"/>
  <c r="G227" i="2"/>
  <c r="F228" i="2"/>
  <c r="H227" i="2" s="1"/>
  <c r="F228" i="3"/>
  <c r="G227" i="3"/>
  <c r="D227" i="7" s="1"/>
  <c r="I216" i="3" a="1"/>
  <c r="I216" i="2" a="1"/>
  <c r="AY254" i="36" l="1"/>
  <c r="AX253" i="36"/>
  <c r="BD255" i="36"/>
  <c r="BC254" i="36"/>
  <c r="AO255" i="36"/>
  <c r="AM254" i="36"/>
  <c r="AT254" i="36"/>
  <c r="AS253" i="36"/>
  <c r="J215" i="3"/>
  <c r="I216" i="3"/>
  <c r="K216" i="3" s="1"/>
  <c r="I216" i="2"/>
  <c r="J215" i="2"/>
  <c r="K215" i="2"/>
  <c r="B225" i="22"/>
  <c r="E227" i="7"/>
  <c r="B225" i="24"/>
  <c r="H228" i="3"/>
  <c r="G228" i="2"/>
  <c r="F229" i="2"/>
  <c r="H228" i="2" s="1"/>
  <c r="F229" i="3"/>
  <c r="G228" i="3"/>
  <c r="D228" i="7" s="1"/>
  <c r="I217" i="2" a="1"/>
  <c r="I217" i="3" a="1"/>
  <c r="AM255" i="36" l="1"/>
  <c r="AO256" i="36"/>
  <c r="BD256" i="36"/>
  <c r="BC255" i="36"/>
  <c r="AT255" i="36"/>
  <c r="AS254" i="36"/>
  <c r="AY255" i="36"/>
  <c r="AX254" i="36"/>
  <c r="J216" i="3"/>
  <c r="I217" i="3"/>
  <c r="K217" i="3" s="1"/>
  <c r="I217" i="2"/>
  <c r="K216" i="2"/>
  <c r="J216" i="2"/>
  <c r="B226" i="22"/>
  <c r="AI50" i="26"/>
  <c r="B226" i="24"/>
  <c r="H229" i="3"/>
  <c r="G229" i="2"/>
  <c r="F230" i="2"/>
  <c r="H229" i="2" s="1"/>
  <c r="F230" i="3"/>
  <c r="G229" i="3"/>
  <c r="D229" i="7" s="1"/>
  <c r="I218" i="3" a="1"/>
  <c r="I218" i="2" a="1"/>
  <c r="AY256" i="36" l="1"/>
  <c r="AX255" i="36"/>
  <c r="BD257" i="36"/>
  <c r="BC256" i="36"/>
  <c r="AM256" i="36"/>
  <c r="AO257" i="36"/>
  <c r="AT256" i="36"/>
  <c r="AS255" i="36"/>
  <c r="J217" i="3"/>
  <c r="I218" i="3"/>
  <c r="K218" i="3" s="1"/>
  <c r="I218" i="2"/>
  <c r="J217" i="2"/>
  <c r="K217" i="2"/>
  <c r="B227" i="22"/>
  <c r="B227" i="24"/>
  <c r="E228" i="7"/>
  <c r="AH50" i="26"/>
  <c r="AJ50" i="26" s="1"/>
  <c r="H230" i="3"/>
  <c r="G230" i="2"/>
  <c r="F231" i="2"/>
  <c r="H230" i="2" s="1"/>
  <c r="F231" i="3"/>
  <c r="G230" i="3"/>
  <c r="D230" i="7" s="1"/>
  <c r="I219" i="2" a="1"/>
  <c r="I219" i="3" a="1"/>
  <c r="AT257" i="36" l="1"/>
  <c r="AS256" i="36"/>
  <c r="BD258" i="36"/>
  <c r="BC257" i="36"/>
  <c r="AO258" i="36"/>
  <c r="AM257" i="36"/>
  <c r="AY257" i="36"/>
  <c r="AX256" i="36"/>
  <c r="J218" i="3"/>
  <c r="I219" i="3"/>
  <c r="K219" i="3" s="1"/>
  <c r="I219" i="2"/>
  <c r="J218" i="2"/>
  <c r="K218" i="2"/>
  <c r="B228" i="22"/>
  <c r="E230" i="7"/>
  <c r="B228" i="24"/>
  <c r="E229" i="7"/>
  <c r="H231" i="3"/>
  <c r="G231" i="2"/>
  <c r="F232" i="2"/>
  <c r="H231" i="2" s="1"/>
  <c r="F232" i="3"/>
  <c r="G231" i="3"/>
  <c r="D231" i="7" s="1"/>
  <c r="I220" i="2" a="1"/>
  <c r="I220" i="3" a="1"/>
  <c r="BD259" i="36" l="1"/>
  <c r="BC258" i="36"/>
  <c r="AY258" i="36"/>
  <c r="AX257" i="36"/>
  <c r="AO259" i="36"/>
  <c r="AM258" i="36"/>
  <c r="AT258" i="36"/>
  <c r="AS257" i="36"/>
  <c r="J219" i="3"/>
  <c r="I220" i="3"/>
  <c r="K220" i="3" s="1"/>
  <c r="I220" i="2"/>
  <c r="K219" i="2"/>
  <c r="J219" i="2"/>
  <c r="B229" i="22"/>
  <c r="E231" i="7"/>
  <c r="B229" i="24"/>
  <c r="H232" i="3"/>
  <c r="G232" i="2"/>
  <c r="F233" i="2"/>
  <c r="H232" i="2" s="1"/>
  <c r="F233" i="3"/>
  <c r="G232" i="3"/>
  <c r="D232" i="7" s="1"/>
  <c r="I221" i="2" a="1"/>
  <c r="I221" i="3" a="1"/>
  <c r="AT259" i="36" l="1"/>
  <c r="AS258" i="36"/>
  <c r="BD260" i="36"/>
  <c r="BC259" i="36"/>
  <c r="AY259" i="36"/>
  <c r="AX258" i="36"/>
  <c r="AO260" i="36"/>
  <c r="AM259" i="36"/>
  <c r="J220" i="3"/>
  <c r="I221" i="3"/>
  <c r="K221" i="3" s="1"/>
  <c r="I221" i="2"/>
  <c r="J220" i="2"/>
  <c r="K220" i="2"/>
  <c r="B230" i="22"/>
  <c r="E232" i="7"/>
  <c r="B230" i="24"/>
  <c r="H233" i="3"/>
  <c r="G233" i="2"/>
  <c r="F234" i="2"/>
  <c r="H233" i="2" s="1"/>
  <c r="F234" i="3"/>
  <c r="G233" i="3"/>
  <c r="D233" i="7" s="1"/>
  <c r="I222" i="2" a="1"/>
  <c r="I222" i="3" a="1"/>
  <c r="AY260" i="36" l="1"/>
  <c r="AX259" i="36"/>
  <c r="BD261" i="36"/>
  <c r="BC260" i="36"/>
  <c r="AM260" i="36"/>
  <c r="AO261" i="36"/>
  <c r="AT260" i="36"/>
  <c r="AS259" i="36"/>
  <c r="J221" i="3"/>
  <c r="I222" i="3"/>
  <c r="K222" i="3" s="1"/>
  <c r="I222" i="2"/>
  <c r="J221" i="2"/>
  <c r="K221" i="2"/>
  <c r="B231" i="22"/>
  <c r="AI51" i="26"/>
  <c r="B231" i="24"/>
  <c r="H234" i="3"/>
  <c r="G234" i="2"/>
  <c r="F235" i="2"/>
  <c r="H234" i="2" s="1"/>
  <c r="F235" i="3"/>
  <c r="G234" i="3"/>
  <c r="D234" i="7" s="1"/>
  <c r="I223" i="3" a="1"/>
  <c r="I223" i="2" a="1"/>
  <c r="AT261" i="36" l="1"/>
  <c r="AS260" i="36"/>
  <c r="BD262" i="36"/>
  <c r="BC261" i="36"/>
  <c r="AO262" i="36"/>
  <c r="AM261" i="36"/>
  <c r="AY261" i="36"/>
  <c r="AX260" i="36"/>
  <c r="E233" i="7"/>
  <c r="J222" i="3"/>
  <c r="I223" i="3"/>
  <c r="K223" i="3" s="1"/>
  <c r="I223" i="2"/>
  <c r="J222" i="2"/>
  <c r="K222" i="2"/>
  <c r="B232" i="22"/>
  <c r="B232" i="24"/>
  <c r="AH51" i="26"/>
  <c r="AJ51" i="26" s="1"/>
  <c r="H235" i="3"/>
  <c r="G235" i="2"/>
  <c r="F236" i="2"/>
  <c r="H235" i="2" s="1"/>
  <c r="F236" i="3"/>
  <c r="G235" i="3"/>
  <c r="D235" i="7" s="1"/>
  <c r="I224" i="3" a="1"/>
  <c r="I224" i="2" a="1"/>
  <c r="BD263" i="36" l="1"/>
  <c r="BC262" i="36"/>
  <c r="AY262" i="36"/>
  <c r="AX261" i="36"/>
  <c r="AT262" i="36"/>
  <c r="AS261" i="36"/>
  <c r="AO263" i="36"/>
  <c r="AM262" i="36"/>
  <c r="J223" i="3"/>
  <c r="I224" i="3"/>
  <c r="K224" i="3" s="1"/>
  <c r="I224" i="2"/>
  <c r="J223" i="2"/>
  <c r="K223" i="2"/>
  <c r="B233" i="22"/>
  <c r="E235" i="7"/>
  <c r="B233" i="24"/>
  <c r="E234" i="7"/>
  <c r="H236" i="3"/>
  <c r="G236" i="2"/>
  <c r="F237" i="2"/>
  <c r="H236" i="2" s="1"/>
  <c r="F237" i="3"/>
  <c r="G236" i="3"/>
  <c r="D236" i="7" s="1"/>
  <c r="I225" i="3" a="1"/>
  <c r="I225" i="2" a="1"/>
  <c r="AY263" i="36" l="1"/>
  <c r="AX262" i="36"/>
  <c r="AM263" i="36"/>
  <c r="AO264" i="36"/>
  <c r="AT263" i="36"/>
  <c r="AS262" i="36"/>
  <c r="BD264" i="36"/>
  <c r="BC263" i="36"/>
  <c r="J224" i="3"/>
  <c r="I225" i="3"/>
  <c r="K225" i="3" s="1"/>
  <c r="I225" i="2"/>
  <c r="K224" i="2"/>
  <c r="J224" i="2"/>
  <c r="B234" i="22"/>
  <c r="B234" i="24"/>
  <c r="H237" i="3"/>
  <c r="G237" i="2"/>
  <c r="F238" i="2"/>
  <c r="H237" i="2" s="1"/>
  <c r="F238" i="3"/>
  <c r="G237" i="3"/>
  <c r="D237" i="7" s="1"/>
  <c r="I226" i="3" a="1"/>
  <c r="I226" i="2" a="1"/>
  <c r="BD265" i="36" l="1"/>
  <c r="BC264" i="36"/>
  <c r="AM264" i="36"/>
  <c r="AO265" i="36"/>
  <c r="AT264" i="36"/>
  <c r="AS263" i="36"/>
  <c r="AY264" i="36"/>
  <c r="AX263" i="36"/>
  <c r="J225" i="3"/>
  <c r="I226" i="3"/>
  <c r="K226" i="3" s="1"/>
  <c r="I226" i="2"/>
  <c r="J225" i="2"/>
  <c r="K225" i="2"/>
  <c r="B235" i="22"/>
  <c r="E237" i="7"/>
  <c r="B235" i="24"/>
  <c r="E236" i="7"/>
  <c r="H238" i="3"/>
  <c r="G238" i="2"/>
  <c r="F239" i="2"/>
  <c r="H238" i="2" s="1"/>
  <c r="F239" i="3"/>
  <c r="G238" i="3"/>
  <c r="D238" i="7" s="1"/>
  <c r="I227" i="2" a="1"/>
  <c r="I227" i="3" a="1"/>
  <c r="AT265" i="36" l="1"/>
  <c r="AS264" i="36"/>
  <c r="AO266" i="36"/>
  <c r="AM265" i="36"/>
  <c r="AY265" i="36"/>
  <c r="AX264" i="36"/>
  <c r="BD266" i="36"/>
  <c r="BC265" i="36"/>
  <c r="J226" i="3"/>
  <c r="I227" i="3"/>
  <c r="K227" i="3" s="1"/>
  <c r="I227" i="2"/>
  <c r="J226" i="2"/>
  <c r="K226" i="2"/>
  <c r="B236" i="22"/>
  <c r="AI52" i="26"/>
  <c r="B236" i="24"/>
  <c r="H239" i="3"/>
  <c r="G239" i="2"/>
  <c r="F240" i="2"/>
  <c r="H239" i="2" s="1"/>
  <c r="F240" i="3"/>
  <c r="G239" i="3"/>
  <c r="D239" i="7" s="1"/>
  <c r="I228" i="2" a="1"/>
  <c r="I228" i="3" a="1"/>
  <c r="AY266" i="36" l="1"/>
  <c r="AX265" i="36"/>
  <c r="BD267" i="36"/>
  <c r="BC266" i="36"/>
  <c r="AO267" i="36"/>
  <c r="AM266" i="36"/>
  <c r="AT266" i="36"/>
  <c r="AS265" i="36"/>
  <c r="J227" i="3"/>
  <c r="I228" i="3"/>
  <c r="K228" i="3" s="1"/>
  <c r="E238" i="7"/>
  <c r="I228" i="2"/>
  <c r="K227" i="2"/>
  <c r="J227" i="2"/>
  <c r="B237" i="22"/>
  <c r="B237" i="24"/>
  <c r="AH52" i="26"/>
  <c r="AJ52" i="26" s="1"/>
  <c r="H240" i="3"/>
  <c r="G240" i="2"/>
  <c r="F241" i="2"/>
  <c r="H240" i="2" s="1"/>
  <c r="F241" i="3"/>
  <c r="G240" i="3"/>
  <c r="D240" i="7" s="1"/>
  <c r="I229" i="3" a="1"/>
  <c r="I229" i="2" a="1"/>
  <c r="AM267" i="36" l="1"/>
  <c r="AO268" i="36"/>
  <c r="AT267" i="36"/>
  <c r="AS266" i="36"/>
  <c r="BD268" i="36"/>
  <c r="BC267" i="36"/>
  <c r="AY267" i="36"/>
  <c r="AX266" i="36"/>
  <c r="J228" i="3"/>
  <c r="I229" i="3"/>
  <c r="K229" i="3" s="1"/>
  <c r="I229" i="2"/>
  <c r="J228" i="2"/>
  <c r="K228" i="2"/>
  <c r="B238" i="22"/>
  <c r="E240" i="7"/>
  <c r="B238" i="24"/>
  <c r="E239" i="7"/>
  <c r="H241" i="3"/>
  <c r="G241" i="2"/>
  <c r="F242" i="2"/>
  <c r="H241" i="2" s="1"/>
  <c r="F242" i="3"/>
  <c r="G241" i="3"/>
  <c r="D241" i="7" s="1"/>
  <c r="I230" i="3" a="1"/>
  <c r="I230" i="2" a="1"/>
  <c r="AY268" i="36" l="1"/>
  <c r="AX267" i="36"/>
  <c r="AT268" i="36"/>
  <c r="AS267" i="36"/>
  <c r="AM268" i="36"/>
  <c r="AO269" i="36"/>
  <c r="BD269" i="36"/>
  <c r="BC268" i="36"/>
  <c r="J229" i="3"/>
  <c r="I230" i="3"/>
  <c r="K230" i="3" s="1"/>
  <c r="I230" i="2"/>
  <c r="J229" i="2"/>
  <c r="K229" i="2"/>
  <c r="B239" i="22"/>
  <c r="E241" i="7"/>
  <c r="B239" i="24"/>
  <c r="H242" i="3"/>
  <c r="G242" i="2"/>
  <c r="F243" i="2"/>
  <c r="H242" i="2" s="1"/>
  <c r="F243" i="3"/>
  <c r="G242" i="3"/>
  <c r="D242" i="7" s="1"/>
  <c r="I231" i="2" a="1"/>
  <c r="I231" i="3" a="1"/>
  <c r="AT269" i="36" l="1"/>
  <c r="AS268" i="36"/>
  <c r="BD270" i="36"/>
  <c r="BC269" i="36"/>
  <c r="AY269" i="36"/>
  <c r="AX268" i="36"/>
  <c r="AO270" i="36"/>
  <c r="AM269" i="36"/>
  <c r="J230" i="3"/>
  <c r="I231" i="3"/>
  <c r="K231" i="3" s="1"/>
  <c r="I231" i="2"/>
  <c r="J230" i="2"/>
  <c r="K230" i="2"/>
  <c r="B240" i="22"/>
  <c r="E242" i="7"/>
  <c r="B240" i="24"/>
  <c r="H243" i="3"/>
  <c r="G243" i="2"/>
  <c r="F244" i="2"/>
  <c r="H243" i="2" s="1"/>
  <c r="F244" i="3"/>
  <c r="G243" i="3"/>
  <c r="D243" i="7" s="1"/>
  <c r="I232" i="3" a="1"/>
  <c r="I232" i="2" a="1"/>
  <c r="BD271" i="36" l="1"/>
  <c r="BC270" i="36"/>
  <c r="AO271" i="36"/>
  <c r="AM270" i="36"/>
  <c r="AY270" i="36"/>
  <c r="AX269" i="36"/>
  <c r="AT270" i="36"/>
  <c r="AS269" i="36"/>
  <c r="J231" i="3"/>
  <c r="I232" i="3"/>
  <c r="K232" i="3" s="1"/>
  <c r="I232" i="2"/>
  <c r="J231" i="2"/>
  <c r="K231" i="2"/>
  <c r="B241" i="22"/>
  <c r="AI53" i="26"/>
  <c r="B241" i="24"/>
  <c r="H244" i="3"/>
  <c r="G244" i="2"/>
  <c r="F245" i="2"/>
  <c r="H244" i="2" s="1"/>
  <c r="F245" i="3"/>
  <c r="G244" i="3"/>
  <c r="D244" i="7" s="1"/>
  <c r="I233" i="3" a="1"/>
  <c r="I233" i="2" a="1"/>
  <c r="AT271" i="36" l="1"/>
  <c r="AS270" i="36"/>
  <c r="BD272" i="36"/>
  <c r="BC271" i="36"/>
  <c r="AM271" i="36"/>
  <c r="AO272" i="36"/>
  <c r="AY271" i="36"/>
  <c r="AX270" i="36"/>
  <c r="J232" i="3"/>
  <c r="I233" i="3"/>
  <c r="K233" i="3" s="1"/>
  <c r="E243" i="7"/>
  <c r="I233" i="2"/>
  <c r="J232" i="2"/>
  <c r="K232" i="2"/>
  <c r="B242" i="22"/>
  <c r="B242" i="24"/>
  <c r="AH53" i="26"/>
  <c r="AJ53" i="26" s="1"/>
  <c r="H245" i="3"/>
  <c r="G245" i="2"/>
  <c r="F246" i="2"/>
  <c r="H245" i="2" s="1"/>
  <c r="F246" i="3"/>
  <c r="G245" i="3"/>
  <c r="D245" i="7" s="1"/>
  <c r="I234" i="2" a="1"/>
  <c r="I234" i="3" a="1"/>
  <c r="AT272" i="36" l="1"/>
  <c r="AS271" i="36"/>
  <c r="AM272" i="36"/>
  <c r="AO273" i="36"/>
  <c r="BD273" i="36"/>
  <c r="BC272" i="36"/>
  <c r="AY272" i="36"/>
  <c r="AX271" i="36"/>
  <c r="J233" i="3"/>
  <c r="I234" i="3"/>
  <c r="K234" i="3" s="1"/>
  <c r="I234" i="2"/>
  <c r="J233" i="2"/>
  <c r="K233" i="2"/>
  <c r="B243" i="22"/>
  <c r="E245" i="7"/>
  <c r="B243" i="24"/>
  <c r="E244" i="7"/>
  <c r="H246" i="3"/>
  <c r="G246" i="2"/>
  <c r="F247" i="2"/>
  <c r="H246" i="2" s="1"/>
  <c r="F247" i="3"/>
  <c r="G246" i="3"/>
  <c r="D246" i="7" s="1"/>
  <c r="I235" i="3" a="1"/>
  <c r="I235" i="2" a="1"/>
  <c r="AO274" i="36" l="1"/>
  <c r="AM273" i="36"/>
  <c r="AY273" i="36"/>
  <c r="AX272" i="36"/>
  <c r="BD274" i="36"/>
  <c r="BC273" i="36"/>
  <c r="AT273" i="36"/>
  <c r="AS272" i="36"/>
  <c r="J234" i="3"/>
  <c r="I235" i="3"/>
  <c r="K235" i="3" s="1"/>
  <c r="I235" i="2"/>
  <c r="J234" i="2"/>
  <c r="K234" i="2"/>
  <c r="B244" i="22"/>
  <c r="E246" i="7"/>
  <c r="B244" i="24"/>
  <c r="H247" i="3"/>
  <c r="G247" i="2"/>
  <c r="F248" i="2"/>
  <c r="H247" i="2" s="1"/>
  <c r="F248" i="3"/>
  <c r="G247" i="3"/>
  <c r="D247" i="7" s="1"/>
  <c r="I236" i="3" a="1"/>
  <c r="I236" i="2" a="1"/>
  <c r="AY274" i="36" l="1"/>
  <c r="AX273" i="36"/>
  <c r="AT274" i="36"/>
  <c r="AS273" i="36"/>
  <c r="BD275" i="36"/>
  <c r="BC274" i="36"/>
  <c r="AO275" i="36"/>
  <c r="AM274" i="36"/>
  <c r="J235" i="3"/>
  <c r="I236" i="3"/>
  <c r="K236" i="3" s="1"/>
  <c r="I236" i="2"/>
  <c r="J235" i="2"/>
  <c r="K235" i="2"/>
  <c r="B245" i="22"/>
  <c r="B245" i="24"/>
  <c r="H248" i="3"/>
  <c r="G248" i="2"/>
  <c r="F249" i="2"/>
  <c r="H248" i="2" s="1"/>
  <c r="F249" i="3"/>
  <c r="G248" i="3"/>
  <c r="D248" i="7" s="1"/>
  <c r="I237" i="2" a="1"/>
  <c r="I237" i="3" a="1"/>
  <c r="AM275" i="36" l="1"/>
  <c r="AO276" i="36"/>
  <c r="AT275" i="36"/>
  <c r="AS274" i="36"/>
  <c r="AY275" i="36"/>
  <c r="AX274" i="36"/>
  <c r="BD276" i="36"/>
  <c r="BC275" i="36"/>
  <c r="J236" i="3"/>
  <c r="I237" i="3"/>
  <c r="K237" i="3" s="1"/>
  <c r="I237" i="2"/>
  <c r="J236" i="2"/>
  <c r="K236" i="2"/>
  <c r="B246" i="22"/>
  <c r="AI54" i="26"/>
  <c r="B246" i="24"/>
  <c r="E247" i="7"/>
  <c r="H249" i="3"/>
  <c r="G249" i="2"/>
  <c r="F250" i="2"/>
  <c r="H249" i="2" s="1"/>
  <c r="F250" i="3"/>
  <c r="G249" i="3"/>
  <c r="D249" i="7" s="1"/>
  <c r="I238" i="2" a="1"/>
  <c r="I238" i="3" a="1"/>
  <c r="AT276" i="36" l="1"/>
  <c r="AS275" i="36"/>
  <c r="BD277" i="36"/>
  <c r="BC276" i="36"/>
  <c r="AM276" i="36"/>
  <c r="AO277" i="36"/>
  <c r="AY276" i="36"/>
  <c r="AX275" i="36"/>
  <c r="J237" i="3"/>
  <c r="I238" i="3"/>
  <c r="K238" i="3" s="1"/>
  <c r="E248" i="7"/>
  <c r="I238" i="2"/>
  <c r="K237" i="2"/>
  <c r="J237" i="2"/>
  <c r="B247" i="22"/>
  <c r="B247" i="24"/>
  <c r="AH54" i="26"/>
  <c r="AJ54" i="26" s="1"/>
  <c r="H250" i="3"/>
  <c r="G250" i="2"/>
  <c r="F251" i="2"/>
  <c r="H250" i="2" s="1"/>
  <c r="F251" i="3"/>
  <c r="G250" i="3"/>
  <c r="D250" i="7" s="1"/>
  <c r="I239" i="3" a="1"/>
  <c r="I239" i="2" a="1"/>
  <c r="AY277" i="36" l="1"/>
  <c r="AX276" i="36"/>
  <c r="BD278" i="36"/>
  <c r="BC277" i="36"/>
  <c r="AT277" i="36"/>
  <c r="AS276" i="36"/>
  <c r="AO278" i="36"/>
  <c r="AM277" i="36"/>
  <c r="J238" i="3"/>
  <c r="I239" i="3"/>
  <c r="K239" i="3" s="1"/>
  <c r="I239" i="2"/>
  <c r="K238" i="2"/>
  <c r="J238" i="2"/>
  <c r="B248" i="22"/>
  <c r="E250" i="7"/>
  <c r="B248" i="24"/>
  <c r="E249" i="7"/>
  <c r="H251" i="3"/>
  <c r="G251" i="2"/>
  <c r="F252" i="2"/>
  <c r="H251" i="2" s="1"/>
  <c r="F252" i="3"/>
  <c r="G251" i="3"/>
  <c r="D251" i="7" s="1"/>
  <c r="I240" i="3" a="1"/>
  <c r="I240" i="2" a="1"/>
  <c r="BD279" i="36" l="1"/>
  <c r="BC278" i="36"/>
  <c r="AO279" i="36"/>
  <c r="AM278" i="36"/>
  <c r="AY278" i="36"/>
  <c r="AX277" i="36"/>
  <c r="AT278" i="36"/>
  <c r="AS277" i="36"/>
  <c r="J239" i="3"/>
  <c r="I240" i="3"/>
  <c r="K240" i="3" s="1"/>
  <c r="I240" i="2"/>
  <c r="K239" i="2"/>
  <c r="J239" i="2"/>
  <c r="B249" i="22"/>
  <c r="E251" i="7"/>
  <c r="B249" i="24"/>
  <c r="H252" i="3"/>
  <c r="G252" i="2"/>
  <c r="F253" i="2"/>
  <c r="H252" i="2" s="1"/>
  <c r="F253" i="3"/>
  <c r="G252" i="3"/>
  <c r="D252" i="7" s="1"/>
  <c r="I241" i="2" a="1"/>
  <c r="I241" i="3" a="1"/>
  <c r="AT279" i="36" l="1"/>
  <c r="AS278" i="36"/>
  <c r="AM279" i="36"/>
  <c r="AO280" i="36"/>
  <c r="AY279" i="36"/>
  <c r="AX278" i="36"/>
  <c r="BD280" i="36"/>
  <c r="BC279" i="36"/>
  <c r="J240" i="3"/>
  <c r="I241" i="3"/>
  <c r="K241" i="3" s="1"/>
  <c r="I241" i="2"/>
  <c r="J240" i="2"/>
  <c r="K240" i="2"/>
  <c r="B250" i="22"/>
  <c r="E252" i="7"/>
  <c r="B250" i="24"/>
  <c r="H253" i="3"/>
  <c r="G253" i="2"/>
  <c r="F254" i="2"/>
  <c r="H253" i="2" s="1"/>
  <c r="F254" i="3"/>
  <c r="G253" i="3"/>
  <c r="D253" i="7" s="1"/>
  <c r="I242" i="2" a="1"/>
  <c r="I242" i="3" a="1"/>
  <c r="AM280" i="36" l="1"/>
  <c r="AO281" i="36"/>
  <c r="BD281" i="36"/>
  <c r="BC280" i="36"/>
  <c r="AY280" i="36"/>
  <c r="AX279" i="36"/>
  <c r="AT280" i="36"/>
  <c r="AS279" i="36"/>
  <c r="J241" i="3"/>
  <c r="I242" i="3"/>
  <c r="K242" i="3" s="1"/>
  <c r="I242" i="2"/>
  <c r="K241" i="2"/>
  <c r="J241" i="2"/>
  <c r="B251" i="22"/>
  <c r="AI55" i="26"/>
  <c r="B251" i="24"/>
  <c r="H254" i="3"/>
  <c r="G254" i="2"/>
  <c r="F255" i="2"/>
  <c r="H254" i="2" s="1"/>
  <c r="F255" i="3"/>
  <c r="G254" i="3"/>
  <c r="D254" i="7" s="1"/>
  <c r="I243" i="3" a="1"/>
  <c r="I243" i="2" a="1"/>
  <c r="AT281" i="36" l="1"/>
  <c r="AS280" i="36"/>
  <c r="BD282" i="36"/>
  <c r="BC281" i="36"/>
  <c r="AY281" i="36"/>
  <c r="AX280" i="36"/>
  <c r="AO282" i="36"/>
  <c r="AM281" i="36"/>
  <c r="J242" i="3"/>
  <c r="I243" i="3"/>
  <c r="K243" i="3" s="1"/>
  <c r="I243" i="2"/>
  <c r="J242" i="2"/>
  <c r="K242" i="2"/>
  <c r="B252" i="22"/>
  <c r="B252" i="24"/>
  <c r="E253" i="7"/>
  <c r="AH55" i="26"/>
  <c r="AJ55" i="26" s="1"/>
  <c r="H255" i="3"/>
  <c r="G255" i="2"/>
  <c r="F256" i="2"/>
  <c r="H255" i="2" s="1"/>
  <c r="F256" i="3"/>
  <c r="G255" i="3"/>
  <c r="D255" i="7" s="1"/>
  <c r="I244" i="2" a="1"/>
  <c r="I244" i="3" a="1"/>
  <c r="BD283" i="36" l="1"/>
  <c r="BC282" i="36"/>
  <c r="AO283" i="36"/>
  <c r="AM282" i="36"/>
  <c r="AT282" i="36"/>
  <c r="AS281" i="36"/>
  <c r="AY282" i="36"/>
  <c r="AX281" i="36"/>
  <c r="J243" i="3"/>
  <c r="I244" i="3"/>
  <c r="K244" i="3" s="1"/>
  <c r="I244" i="2"/>
  <c r="J243" i="2"/>
  <c r="K243" i="2"/>
  <c r="B253" i="22"/>
  <c r="B253" i="24"/>
  <c r="E254" i="7"/>
  <c r="H256" i="3"/>
  <c r="G256" i="2"/>
  <c r="F257" i="2"/>
  <c r="H256" i="2" s="1"/>
  <c r="F257" i="3"/>
  <c r="G256" i="3"/>
  <c r="D256" i="7" s="1"/>
  <c r="I245" i="3" a="1"/>
  <c r="I245" i="2" a="1"/>
  <c r="AM283" i="36" l="1"/>
  <c r="AO284" i="36"/>
  <c r="AY283" i="36"/>
  <c r="AX282" i="36"/>
  <c r="AT283" i="36"/>
  <c r="AS282" i="36"/>
  <c r="BD284" i="36"/>
  <c r="BC283" i="36"/>
  <c r="J244" i="3"/>
  <c r="I245" i="3"/>
  <c r="K245" i="3" s="1"/>
  <c r="I245" i="2"/>
  <c r="K244" i="2"/>
  <c r="J244" i="2"/>
  <c r="B254" i="22"/>
  <c r="E256" i="7"/>
  <c r="B254" i="24"/>
  <c r="E255" i="7"/>
  <c r="H257" i="3"/>
  <c r="G257" i="2"/>
  <c r="F258" i="2"/>
  <c r="H257" i="2" s="1"/>
  <c r="F258" i="3"/>
  <c r="G257" i="3"/>
  <c r="D257" i="7" s="1"/>
  <c r="I246" i="2" a="1"/>
  <c r="I246" i="3" a="1"/>
  <c r="BD285" i="36" l="1"/>
  <c r="BC284" i="36"/>
  <c r="AM284" i="36"/>
  <c r="AO285" i="36"/>
  <c r="AY284" i="36"/>
  <c r="AX283" i="36"/>
  <c r="AT284" i="36"/>
  <c r="AS283" i="36"/>
  <c r="J245" i="3"/>
  <c r="I246" i="3"/>
  <c r="K246" i="3" s="1"/>
  <c r="I246" i="2"/>
  <c r="J245" i="2"/>
  <c r="K245" i="2"/>
  <c r="B255" i="22"/>
  <c r="E257" i="7"/>
  <c r="B255" i="24"/>
  <c r="H258" i="3"/>
  <c r="G258" i="2"/>
  <c r="F259" i="2"/>
  <c r="H258" i="2" s="1"/>
  <c r="F259" i="3"/>
  <c r="G258" i="3"/>
  <c r="D258" i="7" s="1"/>
  <c r="I247" i="2" a="1"/>
  <c r="I247" i="3" a="1"/>
  <c r="AO286" i="36" l="1"/>
  <c r="AM285" i="36"/>
  <c r="AT285" i="36"/>
  <c r="AS284" i="36"/>
  <c r="BD286" i="36"/>
  <c r="BC285" i="36"/>
  <c r="AY285" i="36"/>
  <c r="AX284" i="36"/>
  <c r="J246" i="3"/>
  <c r="I247" i="3"/>
  <c r="K247" i="3" s="1"/>
  <c r="I247" i="2"/>
  <c r="J246" i="2"/>
  <c r="K246" i="2"/>
  <c r="B256" i="22"/>
  <c r="AI56" i="26"/>
  <c r="B256" i="24"/>
  <c r="H259" i="3"/>
  <c r="G259" i="2"/>
  <c r="F260" i="2"/>
  <c r="H259" i="2" s="1"/>
  <c r="F260" i="3"/>
  <c r="G259" i="3"/>
  <c r="D259" i="7" s="1"/>
  <c r="I248" i="3" a="1"/>
  <c r="I248" i="2" a="1"/>
  <c r="AT286" i="36" l="1"/>
  <c r="AS285" i="36"/>
  <c r="BD287" i="36"/>
  <c r="BC286" i="36"/>
  <c r="AY286" i="36"/>
  <c r="AX285" i="36"/>
  <c r="AO287" i="36"/>
  <c r="AM286" i="36"/>
  <c r="E258" i="7"/>
  <c r="J247" i="3"/>
  <c r="I248" i="3"/>
  <c r="K248" i="3" s="1"/>
  <c r="I248" i="2"/>
  <c r="J247" i="2"/>
  <c r="K247" i="2"/>
  <c r="B257" i="22"/>
  <c r="B257" i="24"/>
  <c r="AH56" i="26"/>
  <c r="AJ56" i="26" s="1"/>
  <c r="H260" i="3"/>
  <c r="G260" i="2"/>
  <c r="F261" i="2"/>
  <c r="H260" i="2" s="1"/>
  <c r="F261" i="3"/>
  <c r="G260" i="3"/>
  <c r="D260" i="7" s="1"/>
  <c r="I249" i="3" a="1"/>
  <c r="I249" i="2" a="1"/>
  <c r="AM287" i="36" l="1"/>
  <c r="AO288" i="36"/>
  <c r="BD288" i="36"/>
  <c r="BC287" i="36"/>
  <c r="AT287" i="36"/>
  <c r="AS286" i="36"/>
  <c r="AY287" i="36"/>
  <c r="AX286" i="36"/>
  <c r="J248" i="3"/>
  <c r="I249" i="3"/>
  <c r="K249" i="3" s="1"/>
  <c r="I249" i="2"/>
  <c r="J248" i="2"/>
  <c r="K248" i="2"/>
  <c r="B258" i="22"/>
  <c r="E260" i="7"/>
  <c r="B258" i="24"/>
  <c r="E259" i="7"/>
  <c r="H261" i="3"/>
  <c r="G261" i="2"/>
  <c r="F262" i="2"/>
  <c r="H261" i="2" s="1"/>
  <c r="F262" i="3"/>
  <c r="G261" i="3"/>
  <c r="D261" i="7" s="1"/>
  <c r="I250" i="3" a="1"/>
  <c r="I250" i="2" a="1"/>
  <c r="AY288" i="36" l="1"/>
  <c r="AX287" i="36"/>
  <c r="BD289" i="36"/>
  <c r="BC288" i="36"/>
  <c r="AT288" i="36"/>
  <c r="AS287" i="36"/>
  <c r="AM288" i="36"/>
  <c r="AO289" i="36"/>
  <c r="J249" i="3"/>
  <c r="I250" i="3"/>
  <c r="K250" i="3" s="1"/>
  <c r="I250" i="2"/>
  <c r="J249" i="2"/>
  <c r="K249" i="2"/>
  <c r="B259" i="22"/>
  <c r="E261" i="7"/>
  <c r="B259" i="24"/>
  <c r="H262" i="3"/>
  <c r="G262" i="2"/>
  <c r="F263" i="2"/>
  <c r="H262" i="2" s="1"/>
  <c r="F263" i="3"/>
  <c r="G262" i="3"/>
  <c r="D262" i="7" s="1"/>
  <c r="I251" i="2" a="1"/>
  <c r="I251" i="3" a="1"/>
  <c r="AO290" i="36" l="1"/>
  <c r="AM289" i="36"/>
  <c r="BD290" i="36"/>
  <c r="BC289" i="36"/>
  <c r="AY289" i="36"/>
  <c r="AX288" i="36"/>
  <c r="AT289" i="36"/>
  <c r="AS288" i="36"/>
  <c r="J250" i="3"/>
  <c r="I251" i="3"/>
  <c r="K251" i="3" s="1"/>
  <c r="I251" i="2"/>
  <c r="J250" i="2"/>
  <c r="K250" i="2"/>
  <c r="B260" i="22"/>
  <c r="B260" i="24"/>
  <c r="H263" i="3"/>
  <c r="G263" i="2"/>
  <c r="F264" i="2"/>
  <c r="H263" i="2" s="1"/>
  <c r="F264" i="3"/>
  <c r="G263" i="3"/>
  <c r="D263" i="7" s="1"/>
  <c r="I252" i="3" a="1"/>
  <c r="I252" i="2" a="1"/>
  <c r="BD291" i="36" l="1"/>
  <c r="BC290" i="36"/>
  <c r="AT290" i="36"/>
  <c r="AS289" i="36"/>
  <c r="AY290" i="36"/>
  <c r="AX289" i="36"/>
  <c r="AO291" i="36"/>
  <c r="AM290" i="36"/>
  <c r="J251" i="3"/>
  <c r="I252" i="3"/>
  <c r="K252" i="3" s="1"/>
  <c r="I252" i="2"/>
  <c r="J251" i="2"/>
  <c r="K251" i="2"/>
  <c r="B261" i="22"/>
  <c r="AI57" i="26"/>
  <c r="B261" i="24"/>
  <c r="E262" i="7"/>
  <c r="H264" i="3"/>
  <c r="G264" i="2"/>
  <c r="F265" i="2"/>
  <c r="H264" i="2" s="1"/>
  <c r="F265" i="3"/>
  <c r="G264" i="3"/>
  <c r="D264" i="7" s="1"/>
  <c r="I253" i="3" a="1"/>
  <c r="I253" i="2" a="1"/>
  <c r="AO292" i="36" l="1"/>
  <c r="AM291" i="36"/>
  <c r="AT291" i="36"/>
  <c r="AS290" i="36"/>
  <c r="BD292" i="36"/>
  <c r="BC291" i="36"/>
  <c r="AY291" i="36"/>
  <c r="AX290" i="36"/>
  <c r="J252" i="3"/>
  <c r="I253" i="3"/>
  <c r="K253" i="3" s="1"/>
  <c r="E263" i="7"/>
  <c r="I253" i="2"/>
  <c r="J252" i="2"/>
  <c r="K252" i="2"/>
  <c r="B262" i="22"/>
  <c r="B262" i="24"/>
  <c r="AH57" i="26"/>
  <c r="AJ57" i="26" s="1"/>
  <c r="H265" i="3"/>
  <c r="G265" i="2"/>
  <c r="F266" i="2"/>
  <c r="H265" i="2" s="1"/>
  <c r="F266" i="3"/>
  <c r="G265" i="3"/>
  <c r="D265" i="7" s="1"/>
  <c r="I254" i="2" a="1"/>
  <c r="I254" i="3" a="1"/>
  <c r="AT292" i="36" l="1"/>
  <c r="AS291" i="36"/>
  <c r="AY292" i="36"/>
  <c r="AX291" i="36"/>
  <c r="BD293" i="36"/>
  <c r="BC292" i="36"/>
  <c r="AM292" i="36"/>
  <c r="AO293" i="36"/>
  <c r="J253" i="3"/>
  <c r="I254" i="3"/>
  <c r="K254" i="3" s="1"/>
  <c r="I254" i="2"/>
  <c r="K253" i="2"/>
  <c r="J253" i="2"/>
  <c r="B263" i="22"/>
  <c r="E265" i="7"/>
  <c r="B263" i="24"/>
  <c r="E264" i="7"/>
  <c r="H266" i="3"/>
  <c r="G266" i="2"/>
  <c r="F267" i="2"/>
  <c r="H266" i="2" s="1"/>
  <c r="F267" i="3"/>
  <c r="G266" i="3"/>
  <c r="D266" i="7" s="1"/>
  <c r="I255" i="2" a="1"/>
  <c r="I255" i="3" a="1"/>
  <c r="AM293" i="36" l="1"/>
  <c r="AO294" i="36"/>
  <c r="AY293" i="36"/>
  <c r="AX292" i="36"/>
  <c r="AT293" i="36"/>
  <c r="AS292" i="36"/>
  <c r="BD294" i="36"/>
  <c r="BC293" i="36"/>
  <c r="J254" i="3"/>
  <c r="I255" i="3"/>
  <c r="K255" i="3" s="1"/>
  <c r="I255" i="2"/>
  <c r="J254" i="2"/>
  <c r="K254" i="2"/>
  <c r="B264" i="22"/>
  <c r="E266" i="7"/>
  <c r="B264" i="24"/>
  <c r="H267" i="3"/>
  <c r="G267" i="2"/>
  <c r="F268" i="2"/>
  <c r="H267" i="2" s="1"/>
  <c r="F268" i="3"/>
  <c r="G267" i="3"/>
  <c r="D267" i="7" s="1"/>
  <c r="I256" i="3" a="1"/>
  <c r="I256" i="2" a="1"/>
  <c r="BD295" i="36" l="1"/>
  <c r="BC294" i="36"/>
  <c r="AT294" i="36"/>
  <c r="AS293" i="36"/>
  <c r="AY294" i="36"/>
  <c r="AX293" i="36"/>
  <c r="AM294" i="36"/>
  <c r="AO295" i="36"/>
  <c r="J255" i="3"/>
  <c r="I256" i="3"/>
  <c r="K256" i="3" s="1"/>
  <c r="I256" i="2"/>
  <c r="J255" i="2"/>
  <c r="K255" i="2"/>
  <c r="B265" i="22"/>
  <c r="E267" i="7"/>
  <c r="B265" i="24"/>
  <c r="H268" i="3"/>
  <c r="G268" i="2"/>
  <c r="F269" i="2"/>
  <c r="H268" i="2" s="1"/>
  <c r="F269" i="3"/>
  <c r="G268" i="3"/>
  <c r="D268" i="7" s="1"/>
  <c r="I257" i="3" a="1"/>
  <c r="I257" i="2" a="1"/>
  <c r="AM295" i="36" l="1"/>
  <c r="AO296" i="36"/>
  <c r="AT295" i="36"/>
  <c r="AS294" i="36"/>
  <c r="BD296" i="36"/>
  <c r="BC295" i="36"/>
  <c r="AY295" i="36"/>
  <c r="AX294" i="36"/>
  <c r="J256" i="3"/>
  <c r="I257" i="3"/>
  <c r="K257" i="3" s="1"/>
  <c r="I257" i="2"/>
  <c r="J256" i="2"/>
  <c r="K256" i="2"/>
  <c r="B266" i="22"/>
  <c r="AI58" i="26"/>
  <c r="B266" i="24"/>
  <c r="H269" i="3"/>
  <c r="G269" i="2"/>
  <c r="F270" i="2"/>
  <c r="H269" i="2" s="1"/>
  <c r="F270" i="3"/>
  <c r="G269" i="3"/>
  <c r="D269" i="7" s="1"/>
  <c r="I258" i="2" a="1"/>
  <c r="I258" i="3" a="1"/>
  <c r="AT296" i="36" l="1"/>
  <c r="AS295" i="36"/>
  <c r="AY296" i="36"/>
  <c r="AX295" i="36"/>
  <c r="BD297" i="36"/>
  <c r="BC296" i="36"/>
  <c r="AM296" i="36"/>
  <c r="AO297" i="36"/>
  <c r="J257" i="3"/>
  <c r="I258" i="3"/>
  <c r="K258" i="3" s="1"/>
  <c r="E268" i="7"/>
  <c r="I258" i="2"/>
  <c r="J257" i="2"/>
  <c r="K257" i="2"/>
  <c r="B267" i="22"/>
  <c r="B267" i="24"/>
  <c r="AH58" i="26"/>
  <c r="AJ58" i="26" s="1"/>
  <c r="H270" i="3"/>
  <c r="G270" i="2"/>
  <c r="F271" i="2"/>
  <c r="H270" i="2" s="1"/>
  <c r="F271" i="3"/>
  <c r="G270" i="3"/>
  <c r="D270" i="7" s="1"/>
  <c r="I259" i="3" a="1"/>
  <c r="I259" i="2" a="1"/>
  <c r="AY297" i="36" l="1"/>
  <c r="AX296" i="36"/>
  <c r="AM297" i="36"/>
  <c r="AO298" i="36"/>
  <c r="BD298" i="36"/>
  <c r="BC297" i="36"/>
  <c r="AT297" i="36"/>
  <c r="AS296" i="36"/>
  <c r="J258" i="3"/>
  <c r="I259" i="3"/>
  <c r="K259" i="3" s="1"/>
  <c r="I259" i="2"/>
  <c r="J258" i="2"/>
  <c r="K258" i="2"/>
  <c r="B268" i="22"/>
  <c r="E270" i="7"/>
  <c r="B268" i="24"/>
  <c r="E269" i="7"/>
  <c r="H271" i="3"/>
  <c r="G271" i="2"/>
  <c r="F272" i="2"/>
  <c r="H271" i="2" s="1"/>
  <c r="F272" i="3"/>
  <c r="G271" i="3"/>
  <c r="D271" i="7" s="1"/>
  <c r="I260" i="2" a="1"/>
  <c r="I260" i="3" a="1"/>
  <c r="AT298" i="36" l="1"/>
  <c r="AS297" i="36"/>
  <c r="AM298" i="36"/>
  <c r="AO299" i="36"/>
  <c r="BD299" i="36"/>
  <c r="BC298" i="36"/>
  <c r="AY298" i="36"/>
  <c r="AX297" i="36"/>
  <c r="J259" i="3"/>
  <c r="I260" i="3"/>
  <c r="K260" i="3" s="1"/>
  <c r="I260" i="2"/>
  <c r="K259" i="2"/>
  <c r="J259" i="2"/>
  <c r="B269" i="22"/>
  <c r="E271" i="7"/>
  <c r="B269" i="24"/>
  <c r="H272" i="3"/>
  <c r="G272" i="2"/>
  <c r="F273" i="2"/>
  <c r="H272" i="2" s="1"/>
  <c r="F273" i="3"/>
  <c r="G272" i="3"/>
  <c r="D272" i="7" s="1"/>
  <c r="I261" i="2" a="1"/>
  <c r="I261" i="3" a="1"/>
  <c r="AM299" i="36" l="1"/>
  <c r="AO300" i="36"/>
  <c r="AY299" i="36"/>
  <c r="AX298" i="36"/>
  <c r="BD300" i="36"/>
  <c r="BC299" i="36"/>
  <c r="AT299" i="36"/>
  <c r="AS298" i="36"/>
  <c r="J260" i="3"/>
  <c r="I261" i="3"/>
  <c r="K261" i="3" s="1"/>
  <c r="E272" i="7"/>
  <c r="I261" i="2"/>
  <c r="J260" i="2"/>
  <c r="K260" i="2"/>
  <c r="B270" i="22"/>
  <c r="H273" i="3"/>
  <c r="G273" i="2"/>
  <c r="F274" i="2"/>
  <c r="H273" i="2" s="1"/>
  <c r="F274" i="3"/>
  <c r="G273" i="3"/>
  <c r="D273" i="7" s="1"/>
  <c r="I262" i="3" a="1"/>
  <c r="I262" i="2" a="1"/>
  <c r="BD301" i="36" l="1"/>
  <c r="BC300" i="36"/>
  <c r="AT300" i="36"/>
  <c r="AS299" i="36"/>
  <c r="AY300" i="36"/>
  <c r="AX299" i="36"/>
  <c r="AM300" i="36"/>
  <c r="AO301" i="36"/>
  <c r="J261" i="3"/>
  <c r="I262" i="3"/>
  <c r="K262" i="3" s="1"/>
  <c r="I262" i="2"/>
  <c r="K261" i="2"/>
  <c r="J261" i="2"/>
  <c r="B271" i="22"/>
  <c r="AI59" i="26"/>
  <c r="B271" i="24"/>
  <c r="H274" i="3"/>
  <c r="G274" i="2"/>
  <c r="F275" i="2"/>
  <c r="H274" i="2" s="1"/>
  <c r="F275" i="3"/>
  <c r="G274" i="3"/>
  <c r="D274" i="7" s="1"/>
  <c r="I263" i="2" a="1"/>
  <c r="I263" i="3" a="1"/>
  <c r="AY301" i="36" l="1"/>
  <c r="AX300" i="36"/>
  <c r="BD302" i="36"/>
  <c r="BC301" i="36"/>
  <c r="AT301" i="36"/>
  <c r="AS300" i="36"/>
  <c r="AM301" i="36"/>
  <c r="AO302" i="36"/>
  <c r="E273" i="7"/>
  <c r="J262" i="3"/>
  <c r="I263" i="3"/>
  <c r="K263" i="3" s="1"/>
  <c r="I263" i="2"/>
  <c r="J262" i="2"/>
  <c r="K262" i="2"/>
  <c r="B272" i="22"/>
  <c r="B272" i="24"/>
  <c r="B270" i="24"/>
  <c r="AH59" i="26"/>
  <c r="AJ59" i="26" s="1"/>
  <c r="H275" i="3"/>
  <c r="G275" i="2"/>
  <c r="F276" i="2"/>
  <c r="H275" i="2" s="1"/>
  <c r="F276" i="3"/>
  <c r="G275" i="3"/>
  <c r="D275" i="7" s="1"/>
  <c r="I264" i="3" a="1"/>
  <c r="I264" i="2" a="1"/>
  <c r="AT302" i="36" l="1"/>
  <c r="AS301" i="36"/>
  <c r="AY302" i="36"/>
  <c r="AX301" i="36"/>
  <c r="AM302" i="36"/>
  <c r="AO303" i="36"/>
  <c r="BD303" i="36"/>
  <c r="BC302" i="36"/>
  <c r="J263" i="3"/>
  <c r="I264" i="3"/>
  <c r="K264" i="3" s="1"/>
  <c r="I264" i="2"/>
  <c r="J263" i="2"/>
  <c r="K263" i="2"/>
  <c r="B273" i="22"/>
  <c r="E275" i="7"/>
  <c r="B273" i="24"/>
  <c r="E274" i="7"/>
  <c r="H276" i="3"/>
  <c r="G276" i="2"/>
  <c r="F277" i="2"/>
  <c r="H276" i="2" s="1"/>
  <c r="F277" i="3"/>
  <c r="G276" i="3"/>
  <c r="D276" i="7" s="1"/>
  <c r="I265" i="3" a="1"/>
  <c r="I265" i="2" a="1"/>
  <c r="AY303" i="36" l="1"/>
  <c r="AX302" i="36"/>
  <c r="AT303" i="36"/>
  <c r="AS302" i="36"/>
  <c r="BD304" i="36"/>
  <c r="BC303" i="36"/>
  <c r="AM303" i="36"/>
  <c r="AO304" i="36"/>
  <c r="J264" i="3"/>
  <c r="I265" i="3"/>
  <c r="K265" i="3" s="1"/>
  <c r="I265" i="2"/>
  <c r="J264" i="2"/>
  <c r="K264" i="2"/>
  <c r="B274" i="22"/>
  <c r="E276" i="7"/>
  <c r="B274" i="24"/>
  <c r="H277" i="3"/>
  <c r="G277" i="2"/>
  <c r="F278" i="2"/>
  <c r="H277" i="2" s="1"/>
  <c r="F278" i="3"/>
  <c r="G277" i="3"/>
  <c r="D277" i="7" s="1"/>
  <c r="I266" i="3" a="1"/>
  <c r="I266" i="2" a="1"/>
  <c r="AT304" i="36" l="1"/>
  <c r="AS303" i="36"/>
  <c r="AM304" i="36"/>
  <c r="AO305" i="36"/>
  <c r="BD305" i="36"/>
  <c r="BC304" i="36"/>
  <c r="AY304" i="36"/>
  <c r="AX303" i="36"/>
  <c r="J265" i="3"/>
  <c r="I266" i="3"/>
  <c r="K266" i="3" s="1"/>
  <c r="I266" i="2"/>
  <c r="J265" i="2"/>
  <c r="K265" i="2"/>
  <c r="B275" i="22"/>
  <c r="E277" i="7"/>
  <c r="B275" i="24"/>
  <c r="H278" i="3"/>
  <c r="G278" i="2"/>
  <c r="F279" i="2"/>
  <c r="H278" i="2" s="1"/>
  <c r="F279" i="3"/>
  <c r="G278" i="3"/>
  <c r="D278" i="7" s="1"/>
  <c r="I267" i="2" a="1"/>
  <c r="I267" i="3" a="1"/>
  <c r="AY305" i="36" l="1"/>
  <c r="AX304" i="36"/>
  <c r="AM305" i="36"/>
  <c r="AO306" i="36"/>
  <c r="AT305" i="36"/>
  <c r="AS304" i="36"/>
  <c r="BD306" i="36"/>
  <c r="BC305" i="36"/>
  <c r="J266" i="3"/>
  <c r="I267" i="3"/>
  <c r="K267" i="3" s="1"/>
  <c r="I267" i="2"/>
  <c r="J266" i="2"/>
  <c r="K266" i="2"/>
  <c r="B276" i="22"/>
  <c r="AI60" i="26"/>
  <c r="B276" i="24"/>
  <c r="H279" i="3"/>
  <c r="G279" i="2"/>
  <c r="F280" i="2"/>
  <c r="H279" i="2" s="1"/>
  <c r="F280" i="3"/>
  <c r="G279" i="3"/>
  <c r="D279" i="7" s="1"/>
  <c r="I268" i="3" a="1"/>
  <c r="I268" i="2" a="1"/>
  <c r="AM306" i="36" l="1"/>
  <c r="AO307" i="36"/>
  <c r="BD307" i="36"/>
  <c r="BC306" i="36"/>
  <c r="AY306" i="36"/>
  <c r="AX305" i="36"/>
  <c r="AT306" i="36"/>
  <c r="AS305" i="36"/>
  <c r="J267" i="3"/>
  <c r="I268" i="3"/>
  <c r="K268" i="3" s="1"/>
  <c r="E278" i="7"/>
  <c r="I268" i="2"/>
  <c r="K267" i="2"/>
  <c r="J267" i="2"/>
  <c r="B277" i="22"/>
  <c r="B277" i="24"/>
  <c r="AH60" i="26"/>
  <c r="AJ60" i="26" s="1"/>
  <c r="H280" i="3"/>
  <c r="G280" i="2"/>
  <c r="F281" i="2"/>
  <c r="H280" i="2" s="1"/>
  <c r="F281" i="3"/>
  <c r="G280" i="3"/>
  <c r="D280" i="7" s="1"/>
  <c r="I269" i="3" a="1"/>
  <c r="I269" i="2" a="1"/>
  <c r="BD308" i="36" l="1"/>
  <c r="BC307" i="36"/>
  <c r="AM307" i="36"/>
  <c r="AO308" i="36"/>
  <c r="AY307" i="36"/>
  <c r="AX306" i="36"/>
  <c r="AT307" i="36"/>
  <c r="AS306" i="36"/>
  <c r="J268" i="3"/>
  <c r="I269" i="3"/>
  <c r="K269" i="3" s="1"/>
  <c r="I269" i="2"/>
  <c r="J268" i="2"/>
  <c r="K268" i="2"/>
  <c r="B278" i="22"/>
  <c r="E280" i="7"/>
  <c r="B278" i="24"/>
  <c r="E279" i="7"/>
  <c r="H281" i="3"/>
  <c r="G281" i="2"/>
  <c r="F282" i="2"/>
  <c r="H281" i="2" s="1"/>
  <c r="F282" i="3"/>
  <c r="G281" i="3"/>
  <c r="D281" i="7" s="1"/>
  <c r="I270" i="3" a="1"/>
  <c r="I270" i="2" a="1"/>
  <c r="AY308" i="36" l="1"/>
  <c r="AX307" i="36"/>
  <c r="AM308" i="36"/>
  <c r="AO309" i="36"/>
  <c r="AT308" i="36"/>
  <c r="AS307" i="36"/>
  <c r="BD309" i="36"/>
  <c r="BC308" i="36"/>
  <c r="J269" i="3"/>
  <c r="I270" i="3"/>
  <c r="K270" i="3" s="1"/>
  <c r="I270" i="2"/>
  <c r="J269" i="2"/>
  <c r="K269" i="2"/>
  <c r="B279" i="22"/>
  <c r="B279" i="24"/>
  <c r="H282" i="3"/>
  <c r="G282" i="2"/>
  <c r="F283" i="2"/>
  <c r="H282" i="2" s="1"/>
  <c r="F283" i="3"/>
  <c r="G282" i="3"/>
  <c r="D282" i="7" s="1"/>
  <c r="I271" i="2" a="1"/>
  <c r="I271" i="3" a="1"/>
  <c r="AM309" i="36" l="1"/>
  <c r="AO310" i="36"/>
  <c r="BD310" i="36"/>
  <c r="BC309" i="36"/>
  <c r="AY309" i="36"/>
  <c r="AX308" i="36"/>
  <c r="AT309" i="36"/>
  <c r="AS308" i="36"/>
  <c r="J270" i="3"/>
  <c r="I271" i="3"/>
  <c r="K271" i="3" s="1"/>
  <c r="I271" i="2"/>
  <c r="J270" i="2"/>
  <c r="K270" i="2"/>
  <c r="B280" i="22"/>
  <c r="E282" i="7"/>
  <c r="B280" i="24"/>
  <c r="E281" i="7"/>
  <c r="H283" i="3"/>
  <c r="G283" i="2"/>
  <c r="F284" i="2"/>
  <c r="H283" i="2" s="1"/>
  <c r="F284" i="3"/>
  <c r="G283" i="3"/>
  <c r="D283" i="7" s="1"/>
  <c r="I272" i="2" a="1"/>
  <c r="I272" i="3" a="1"/>
  <c r="AT310" i="36" l="1"/>
  <c r="AS309" i="36"/>
  <c r="BD311" i="36"/>
  <c r="BC310" i="36"/>
  <c r="AY310" i="36"/>
  <c r="AX309" i="36"/>
  <c r="AM310" i="36"/>
  <c r="AO311" i="36"/>
  <c r="J271" i="3"/>
  <c r="I272" i="3"/>
  <c r="K272" i="3" s="1"/>
  <c r="I272" i="2"/>
  <c r="J271" i="2"/>
  <c r="K271" i="2"/>
  <c r="B281" i="22"/>
  <c r="AI61" i="26"/>
  <c r="B281" i="24"/>
  <c r="H284" i="3"/>
  <c r="G284" i="2"/>
  <c r="F285" i="2"/>
  <c r="H284" i="2" s="1"/>
  <c r="F285" i="3"/>
  <c r="G284" i="3"/>
  <c r="D284" i="7" s="1"/>
  <c r="I273" i="2" a="1"/>
  <c r="I273" i="3" a="1"/>
  <c r="AM311" i="36" l="1"/>
  <c r="AO312" i="36"/>
  <c r="BD312" i="36"/>
  <c r="BC311" i="36"/>
  <c r="AY311" i="36"/>
  <c r="AX310" i="36"/>
  <c r="AT311" i="36"/>
  <c r="AS310" i="36"/>
  <c r="J272" i="3"/>
  <c r="I273" i="3"/>
  <c r="K273" i="3" s="1"/>
  <c r="E283" i="7"/>
  <c r="I273" i="2"/>
  <c r="J272" i="2"/>
  <c r="K272" i="2"/>
  <c r="B282" i="22"/>
  <c r="B282" i="24"/>
  <c r="AH61" i="26"/>
  <c r="AJ61" i="26" s="1"/>
  <c r="H285" i="3"/>
  <c r="G285" i="2"/>
  <c r="F286" i="2"/>
  <c r="H285" i="2" s="1"/>
  <c r="F286" i="3"/>
  <c r="G285" i="3"/>
  <c r="D285" i="7" s="1"/>
  <c r="I274" i="3" a="1"/>
  <c r="I274" i="2" a="1"/>
  <c r="AM312" i="36" l="1"/>
  <c r="AO313" i="36"/>
  <c r="BD313" i="36"/>
  <c r="BC312" i="36"/>
  <c r="AT312" i="36"/>
  <c r="AS311" i="36"/>
  <c r="AY312" i="36"/>
  <c r="AX311" i="36"/>
  <c r="J273" i="3"/>
  <c r="I274" i="3"/>
  <c r="K274" i="3" s="1"/>
  <c r="I274" i="2"/>
  <c r="K273" i="2"/>
  <c r="J273" i="2"/>
  <c r="B283" i="22"/>
  <c r="E285" i="7"/>
  <c r="B283" i="24"/>
  <c r="E284" i="7"/>
  <c r="H286" i="3"/>
  <c r="G286" i="2"/>
  <c r="F287" i="2"/>
  <c r="H286" i="2" s="1"/>
  <c r="F287" i="3"/>
  <c r="G286" i="3"/>
  <c r="D286" i="7" s="1"/>
  <c r="I275" i="2" a="1"/>
  <c r="I275" i="3" a="1"/>
  <c r="BD314" i="36" l="1"/>
  <c r="BC313" i="36"/>
  <c r="AY313" i="36"/>
  <c r="AX312" i="36"/>
  <c r="AM313" i="36"/>
  <c r="AO314" i="36"/>
  <c r="AT313" i="36"/>
  <c r="AS312" i="36"/>
  <c r="J274" i="3"/>
  <c r="I275" i="3"/>
  <c r="K275" i="3" s="1"/>
  <c r="I275" i="2"/>
  <c r="J274" i="2"/>
  <c r="K274" i="2"/>
  <c r="B284" i="22"/>
  <c r="E286" i="7"/>
  <c r="B284" i="24"/>
  <c r="H287" i="3"/>
  <c r="G287" i="2"/>
  <c r="F288" i="2"/>
  <c r="H287" i="2" s="1"/>
  <c r="F288" i="3"/>
  <c r="G287" i="3"/>
  <c r="D287" i="7" s="1"/>
  <c r="I276" i="2" a="1"/>
  <c r="I276" i="3" a="1"/>
  <c r="AT314" i="36" l="1"/>
  <c r="AS313" i="36"/>
  <c r="AY314" i="36"/>
  <c r="AX313" i="36"/>
  <c r="BD315" i="36"/>
  <c r="BC314" i="36"/>
  <c r="AM314" i="36"/>
  <c r="AO315" i="36"/>
  <c r="J275" i="3"/>
  <c r="I276" i="3"/>
  <c r="K276" i="3" s="1"/>
  <c r="I276" i="2"/>
  <c r="J275" i="2"/>
  <c r="K275" i="2"/>
  <c r="B285" i="22"/>
  <c r="B285" i="24"/>
  <c r="H288" i="3"/>
  <c r="G288" i="2"/>
  <c r="F289" i="2"/>
  <c r="H288" i="2" s="1"/>
  <c r="F289" i="3"/>
  <c r="G288" i="3"/>
  <c r="D288" i="7" s="1"/>
  <c r="I277" i="3" a="1"/>
  <c r="I277" i="2" a="1"/>
  <c r="AY315" i="36" l="1"/>
  <c r="AX314" i="36"/>
  <c r="AM315" i="36"/>
  <c r="AO316" i="36"/>
  <c r="BD316" i="36"/>
  <c r="BC315" i="36"/>
  <c r="AT315" i="36"/>
  <c r="AS314" i="36"/>
  <c r="J276" i="3"/>
  <c r="I277" i="3"/>
  <c r="K277" i="3" s="1"/>
  <c r="I277" i="2"/>
  <c r="J276" i="2"/>
  <c r="K276" i="2"/>
  <c r="B286" i="22"/>
  <c r="AI62" i="26"/>
  <c r="B286" i="24"/>
  <c r="E287" i="7"/>
  <c r="H289" i="3"/>
  <c r="G289" i="2"/>
  <c r="F290" i="2"/>
  <c r="H289" i="2" s="1"/>
  <c r="F290" i="3"/>
  <c r="G289" i="3"/>
  <c r="D289" i="7" s="1"/>
  <c r="I278" i="3" a="1"/>
  <c r="I278" i="2" a="1"/>
  <c r="AT316" i="36" l="1"/>
  <c r="AS315" i="36"/>
  <c r="AM316" i="36"/>
  <c r="AO317" i="36"/>
  <c r="BD317" i="36"/>
  <c r="BC316" i="36"/>
  <c r="AY316" i="36"/>
  <c r="AX315" i="36"/>
  <c r="J277" i="3"/>
  <c r="I278" i="3"/>
  <c r="K278" i="3" s="1"/>
  <c r="E288" i="7"/>
  <c r="I278" i="2"/>
  <c r="K277" i="2"/>
  <c r="J277" i="2"/>
  <c r="B287" i="22"/>
  <c r="B287" i="24"/>
  <c r="AH62" i="26"/>
  <c r="AJ62" i="26" s="1"/>
  <c r="H290" i="3"/>
  <c r="G290" i="2"/>
  <c r="F291" i="2"/>
  <c r="H290" i="2" s="1"/>
  <c r="F291" i="3"/>
  <c r="G290" i="3"/>
  <c r="D290" i="7" s="1"/>
  <c r="I279" i="2" a="1"/>
  <c r="I279" i="3" a="1"/>
  <c r="AM317" i="36" l="1"/>
  <c r="AO318" i="36"/>
  <c r="AY317" i="36"/>
  <c r="AX316" i="36"/>
  <c r="BD318" i="36"/>
  <c r="BC317" i="36"/>
  <c r="AT317" i="36"/>
  <c r="AS316" i="36"/>
  <c r="J278" i="3"/>
  <c r="I279" i="3"/>
  <c r="K279" i="3" s="1"/>
  <c r="I279" i="2"/>
  <c r="K278" i="2"/>
  <c r="J278" i="2"/>
  <c r="B288" i="22"/>
  <c r="B288" i="24"/>
  <c r="E289" i="7"/>
  <c r="H291" i="3"/>
  <c r="G291" i="2"/>
  <c r="F292" i="2"/>
  <c r="H291" i="2" s="1"/>
  <c r="F292" i="3"/>
  <c r="G291" i="3"/>
  <c r="D291" i="7" s="1"/>
  <c r="I280" i="2" a="1"/>
  <c r="I280" i="3" a="1"/>
  <c r="AT318" i="36" l="1"/>
  <c r="AS317" i="36"/>
  <c r="AY318" i="36"/>
  <c r="AX317" i="36"/>
  <c r="AM318" i="36"/>
  <c r="AO319" i="36"/>
  <c r="BD319" i="36"/>
  <c r="BC318" i="36"/>
  <c r="J279" i="3"/>
  <c r="I280" i="3"/>
  <c r="K280" i="3" s="1"/>
  <c r="I280" i="2"/>
  <c r="J279" i="2"/>
  <c r="K279" i="2"/>
  <c r="B289" i="22"/>
  <c r="E291" i="7"/>
  <c r="B289" i="24"/>
  <c r="E290" i="7"/>
  <c r="H292" i="3"/>
  <c r="G292" i="2"/>
  <c r="F293" i="2"/>
  <c r="H292" i="2" s="1"/>
  <c r="F293" i="3"/>
  <c r="G292" i="3"/>
  <c r="D292" i="7" s="1"/>
  <c r="I281" i="2" a="1"/>
  <c r="I281" i="3" a="1"/>
  <c r="AT319" i="36" l="1"/>
  <c r="AS318" i="36"/>
  <c r="AM319" i="36"/>
  <c r="AO320" i="36"/>
  <c r="AY319" i="36"/>
  <c r="AX318" i="36"/>
  <c r="BD320" i="36"/>
  <c r="BC319" i="36"/>
  <c r="J280" i="3"/>
  <c r="I281" i="3"/>
  <c r="K281" i="3" s="1"/>
  <c r="I281" i="2"/>
  <c r="J280" i="2"/>
  <c r="K280" i="2"/>
  <c r="B290" i="22"/>
  <c r="E292" i="7"/>
  <c r="B290" i="24"/>
  <c r="H293" i="3"/>
  <c r="G293" i="2"/>
  <c r="F294" i="2"/>
  <c r="H293" i="2" s="1"/>
  <c r="F294" i="3"/>
  <c r="G293" i="3"/>
  <c r="D293" i="7" s="1"/>
  <c r="I282" i="3" a="1"/>
  <c r="I282" i="2" a="1"/>
  <c r="BD321" i="36" l="1"/>
  <c r="BC320" i="36"/>
  <c r="AM320" i="36"/>
  <c r="AO321" i="36"/>
  <c r="AY320" i="36"/>
  <c r="AX319" i="36"/>
  <c r="AT320" i="36"/>
  <c r="AS319" i="36"/>
  <c r="J281" i="3"/>
  <c r="I282" i="3"/>
  <c r="K282" i="3" s="1"/>
  <c r="I282" i="2"/>
  <c r="J281" i="2"/>
  <c r="K281" i="2"/>
  <c r="B291" i="22"/>
  <c r="AI63" i="26"/>
  <c r="B291" i="24"/>
  <c r="H294" i="3"/>
  <c r="G294" i="2"/>
  <c r="F295" i="2"/>
  <c r="H294" i="2" s="1"/>
  <c r="F295" i="3"/>
  <c r="G294" i="3"/>
  <c r="D294" i="7" s="1"/>
  <c r="I283" i="3" a="1"/>
  <c r="I283" i="2" a="1"/>
  <c r="AY321" i="36" l="1"/>
  <c r="AX320" i="36"/>
  <c r="AM321" i="36"/>
  <c r="AO322" i="36"/>
  <c r="AT321" i="36"/>
  <c r="AS320" i="36"/>
  <c r="BD322" i="36"/>
  <c r="BC321" i="36"/>
  <c r="J282" i="3"/>
  <c r="I283" i="3"/>
  <c r="K283" i="3" s="1"/>
  <c r="I283" i="2"/>
  <c r="J282" i="2"/>
  <c r="K282" i="2"/>
  <c r="B292" i="22"/>
  <c r="B292" i="24"/>
  <c r="E293" i="7"/>
  <c r="AH63" i="26"/>
  <c r="AJ63" i="26" s="1"/>
  <c r="H295" i="3"/>
  <c r="G295" i="2"/>
  <c r="F296" i="2"/>
  <c r="H295" i="2" s="1"/>
  <c r="F296" i="3"/>
  <c r="G295" i="3"/>
  <c r="D295" i="7" s="1"/>
  <c r="I284" i="3" a="1"/>
  <c r="I284" i="2" a="1"/>
  <c r="AM322" i="36" l="1"/>
  <c r="AO323" i="36"/>
  <c r="BD323" i="36"/>
  <c r="BC322" i="36"/>
  <c r="AY322" i="36"/>
  <c r="AX321" i="36"/>
  <c r="AT322" i="36"/>
  <c r="AS321" i="36"/>
  <c r="J283" i="3"/>
  <c r="I284" i="3"/>
  <c r="K284" i="3" s="1"/>
  <c r="I284" i="2"/>
  <c r="K283" i="2"/>
  <c r="J283" i="2"/>
  <c r="B293" i="22"/>
  <c r="E295" i="7"/>
  <c r="B293" i="24"/>
  <c r="E294" i="7"/>
  <c r="H296" i="3"/>
  <c r="G296" i="2"/>
  <c r="F297" i="2"/>
  <c r="H296" i="2" s="1"/>
  <c r="F297" i="3"/>
  <c r="G296" i="3"/>
  <c r="D296" i="7" s="1"/>
  <c r="I285" i="3" a="1"/>
  <c r="I285" i="2" a="1"/>
  <c r="AT323" i="36" l="1"/>
  <c r="AS322" i="36"/>
  <c r="BD324" i="36"/>
  <c r="BC323" i="36"/>
  <c r="AY323" i="36"/>
  <c r="AX322" i="36"/>
  <c r="AM323" i="36"/>
  <c r="AO324" i="36"/>
  <c r="J284" i="3"/>
  <c r="I285" i="3"/>
  <c r="K285" i="3" s="1"/>
  <c r="I285" i="2"/>
  <c r="J284" i="2"/>
  <c r="K284" i="2"/>
  <c r="B294" i="22"/>
  <c r="B294" i="24"/>
  <c r="H297" i="3"/>
  <c r="G297" i="2"/>
  <c r="F298" i="2"/>
  <c r="H297" i="2" s="1"/>
  <c r="F298" i="3"/>
  <c r="G297" i="3"/>
  <c r="D297" i="7" s="1"/>
  <c r="I286" i="2" a="1"/>
  <c r="I286" i="3" a="1"/>
  <c r="AM324" i="36" l="1"/>
  <c r="AO325" i="36"/>
  <c r="BD325" i="36"/>
  <c r="BC324" i="36"/>
  <c r="AY324" i="36"/>
  <c r="AX323" i="36"/>
  <c r="AT324" i="36"/>
  <c r="AS323" i="36"/>
  <c r="J285" i="3"/>
  <c r="I286" i="3"/>
  <c r="K286" i="3" s="1"/>
  <c r="I286" i="2"/>
  <c r="J285" i="2"/>
  <c r="K285" i="2"/>
  <c r="B295" i="22"/>
  <c r="E297" i="7"/>
  <c r="B295" i="24"/>
  <c r="E296" i="7"/>
  <c r="H298" i="3"/>
  <c r="G298" i="2"/>
  <c r="F299" i="2"/>
  <c r="H298" i="2" s="1"/>
  <c r="F299" i="3"/>
  <c r="G298" i="3"/>
  <c r="D298" i="7" s="1"/>
  <c r="I287" i="3" a="1"/>
  <c r="I287" i="2" a="1"/>
  <c r="BD326" i="36" l="1"/>
  <c r="BC325" i="36"/>
  <c r="AY325" i="36"/>
  <c r="AX324" i="36"/>
  <c r="AT325" i="36"/>
  <c r="AS324" i="36"/>
  <c r="AM325" i="36"/>
  <c r="AO326" i="36"/>
  <c r="J286" i="3"/>
  <c r="I287" i="3"/>
  <c r="K287" i="3" s="1"/>
  <c r="I287" i="2"/>
  <c r="K286" i="2"/>
  <c r="J286" i="2"/>
  <c r="B296" i="22"/>
  <c r="AI64" i="26"/>
  <c r="B296" i="24"/>
  <c r="H299" i="3"/>
  <c r="G299" i="2"/>
  <c r="F300" i="2"/>
  <c r="H299" i="2" s="1"/>
  <c r="F300" i="3"/>
  <c r="G299" i="3"/>
  <c r="D299" i="7" s="1"/>
  <c r="I288" i="2" a="1"/>
  <c r="I288" i="3" a="1"/>
  <c r="AM326" i="36" l="1"/>
  <c r="AO327" i="36"/>
  <c r="AY326" i="36"/>
  <c r="AX325" i="36"/>
  <c r="AT326" i="36"/>
  <c r="AS325" i="36"/>
  <c r="BD327" i="36"/>
  <c r="BC326" i="36"/>
  <c r="J287" i="3"/>
  <c r="I288" i="3"/>
  <c r="K288" i="3" s="1"/>
  <c r="E298" i="7"/>
  <c r="I288" i="2"/>
  <c r="J287" i="2"/>
  <c r="K287" i="2"/>
  <c r="B297" i="22"/>
  <c r="B297" i="24"/>
  <c r="AH64" i="26"/>
  <c r="AJ64" i="26" s="1"/>
  <c r="H300" i="3"/>
  <c r="G300" i="2"/>
  <c r="F301" i="2"/>
  <c r="H300" i="2" s="1"/>
  <c r="F301" i="3"/>
  <c r="G300" i="3"/>
  <c r="D300" i="7" s="1"/>
  <c r="I289" i="2" a="1"/>
  <c r="I289" i="3" a="1"/>
  <c r="AY327" i="36" l="1"/>
  <c r="AX326" i="36"/>
  <c r="BD328" i="36"/>
  <c r="BC327" i="36"/>
  <c r="AO328" i="36"/>
  <c r="AM327" i="36"/>
  <c r="AT327" i="36"/>
  <c r="AS326" i="36"/>
  <c r="J288" i="3"/>
  <c r="I289" i="3"/>
  <c r="K289" i="3" s="1"/>
  <c r="I289" i="2"/>
  <c r="J288" i="2"/>
  <c r="K288" i="2"/>
  <c r="B298" i="22"/>
  <c r="E300" i="7"/>
  <c r="B298" i="24"/>
  <c r="E299" i="7"/>
  <c r="H301" i="3"/>
  <c r="G301" i="2"/>
  <c r="F302" i="2"/>
  <c r="H301" i="2" s="1"/>
  <c r="F302" i="3"/>
  <c r="G301" i="3"/>
  <c r="D301" i="7" s="1"/>
  <c r="I290" i="3" a="1"/>
  <c r="I290" i="2" a="1"/>
  <c r="AT328" i="36" l="1"/>
  <c r="AS327" i="36"/>
  <c r="BD329" i="36"/>
  <c r="BC328" i="36"/>
  <c r="AO329" i="36"/>
  <c r="AM328" i="36"/>
  <c r="AY328" i="36"/>
  <c r="AX327" i="36"/>
  <c r="J289" i="3"/>
  <c r="I290" i="3"/>
  <c r="K290" i="3" s="1"/>
  <c r="I290" i="2"/>
  <c r="J289" i="2"/>
  <c r="K289" i="2"/>
  <c r="B299" i="22"/>
  <c r="B299" i="24"/>
  <c r="H302" i="3"/>
  <c r="G302" i="2"/>
  <c r="F303" i="2"/>
  <c r="H302" i="2" s="1"/>
  <c r="F303" i="3"/>
  <c r="G302" i="3"/>
  <c r="D302" i="7" s="1"/>
  <c r="I291" i="2" a="1"/>
  <c r="I291" i="3" a="1"/>
  <c r="BD330" i="36" l="1"/>
  <c r="BC329" i="36"/>
  <c r="AY329" i="36"/>
  <c r="AX328" i="36"/>
  <c r="AT329" i="36"/>
  <c r="AS328" i="36"/>
  <c r="AO330" i="36"/>
  <c r="AM329" i="36"/>
  <c r="J290" i="3"/>
  <c r="I291" i="3"/>
  <c r="K291" i="3" s="1"/>
  <c r="I291" i="2"/>
  <c r="J290" i="2"/>
  <c r="K290" i="2"/>
  <c r="B300" i="22"/>
  <c r="E302" i="7"/>
  <c r="B300" i="24"/>
  <c r="E301" i="7"/>
  <c r="H303" i="3"/>
  <c r="G303" i="2"/>
  <c r="F304" i="2"/>
  <c r="H303" i="2" s="1"/>
  <c r="F304" i="3"/>
  <c r="G303" i="3"/>
  <c r="D303" i="7" s="1"/>
  <c r="I292" i="3" a="1"/>
  <c r="I292" i="2" a="1"/>
  <c r="AO331" i="36" l="1"/>
  <c r="AM330" i="36"/>
  <c r="AT330" i="36"/>
  <c r="AS329" i="36"/>
  <c r="AY330" i="36"/>
  <c r="AX329" i="36"/>
  <c r="BD331" i="36"/>
  <c r="BC330" i="36"/>
  <c r="J291" i="3"/>
  <c r="I292" i="3"/>
  <c r="K292" i="3" s="1"/>
  <c r="I292" i="2"/>
  <c r="J291" i="2"/>
  <c r="K291" i="2"/>
  <c r="B301" i="22"/>
  <c r="AI65" i="26"/>
  <c r="B301" i="24"/>
  <c r="H304" i="3"/>
  <c r="G304" i="2"/>
  <c r="F305" i="2"/>
  <c r="H304" i="2" s="1"/>
  <c r="F305" i="3"/>
  <c r="G304" i="3"/>
  <c r="D304" i="7" s="1"/>
  <c r="I293" i="2" a="1"/>
  <c r="I293" i="3" a="1"/>
  <c r="BD332" i="36" l="1"/>
  <c r="BC331" i="36"/>
  <c r="AT331" i="36"/>
  <c r="AS330" i="36"/>
  <c r="AO332" i="36"/>
  <c r="AM331" i="36"/>
  <c r="AY331" i="36"/>
  <c r="AX330" i="36"/>
  <c r="J292" i="3"/>
  <c r="I293" i="3"/>
  <c r="K293" i="3" s="1"/>
  <c r="I293" i="2"/>
  <c r="J292" i="2"/>
  <c r="K292" i="2"/>
  <c r="B302" i="22"/>
  <c r="B302" i="24"/>
  <c r="E303" i="7"/>
  <c r="AH65" i="26"/>
  <c r="AJ65" i="26" s="1"/>
  <c r="H305" i="3"/>
  <c r="G305" i="2"/>
  <c r="F306" i="2"/>
  <c r="H305" i="2" s="1"/>
  <c r="F306" i="3"/>
  <c r="G305" i="3"/>
  <c r="D305" i="7" s="1"/>
  <c r="I294" i="2" a="1"/>
  <c r="I294" i="3" a="1"/>
  <c r="AY332" i="36" l="1"/>
  <c r="AX331" i="36"/>
  <c r="AT332" i="36"/>
  <c r="AS331" i="36"/>
  <c r="AO333" i="36"/>
  <c r="AM332" i="36"/>
  <c r="BD333" i="36"/>
  <c r="BC332" i="36"/>
  <c r="J293" i="3"/>
  <c r="I294" i="3"/>
  <c r="K294" i="3" s="1"/>
  <c r="I294" i="2"/>
  <c r="J293" i="2"/>
  <c r="K293" i="2"/>
  <c r="B303" i="22"/>
  <c r="E305" i="7"/>
  <c r="B303" i="24"/>
  <c r="E304" i="7"/>
  <c r="H306" i="3"/>
  <c r="G306" i="2"/>
  <c r="F307" i="2"/>
  <c r="H306" i="2" s="1"/>
  <c r="F307" i="3"/>
  <c r="G306" i="3"/>
  <c r="D306" i="7" s="1"/>
  <c r="I295" i="2" a="1"/>
  <c r="I295" i="3" a="1"/>
  <c r="AY333" i="36" l="1"/>
  <c r="AX332" i="36"/>
  <c r="BD334" i="36"/>
  <c r="BC333" i="36"/>
  <c r="AT333" i="36"/>
  <c r="AS332" i="36"/>
  <c r="AO334" i="36"/>
  <c r="AM333" i="36"/>
  <c r="J294" i="3"/>
  <c r="I295" i="3"/>
  <c r="K295" i="3" s="1"/>
  <c r="I295" i="2"/>
  <c r="J294" i="2"/>
  <c r="K294" i="2"/>
  <c r="B304" i="22"/>
  <c r="E306" i="7"/>
  <c r="B304" i="24"/>
  <c r="H307" i="3"/>
  <c r="G307" i="2"/>
  <c r="F308" i="2"/>
  <c r="H307" i="2" s="1"/>
  <c r="F308" i="3"/>
  <c r="G307" i="3"/>
  <c r="D307" i="7" s="1"/>
  <c r="I296" i="2" a="1"/>
  <c r="I296" i="3" a="1"/>
  <c r="BD335" i="36" l="1"/>
  <c r="BC334" i="36"/>
  <c r="AO335" i="36"/>
  <c r="AM334" i="36"/>
  <c r="AT334" i="36"/>
  <c r="AS333" i="36"/>
  <c r="AY334" i="36"/>
  <c r="AX333" i="36"/>
  <c r="J295" i="3"/>
  <c r="I296" i="3"/>
  <c r="K296" i="3" s="1"/>
  <c r="I296" i="2"/>
  <c r="J295" i="2"/>
  <c r="K295" i="2"/>
  <c r="B305" i="22"/>
  <c r="E307" i="7"/>
  <c r="B305" i="24"/>
  <c r="H308" i="3"/>
  <c r="G308" i="2"/>
  <c r="F309" i="2"/>
  <c r="H308" i="2" s="1"/>
  <c r="F309" i="3"/>
  <c r="G308" i="3"/>
  <c r="D308" i="7" s="1"/>
  <c r="I297" i="3" a="1"/>
  <c r="I297" i="2" a="1"/>
  <c r="AY335" i="36" l="1"/>
  <c r="AX334" i="36"/>
  <c r="AO336" i="36"/>
  <c r="AM335" i="36"/>
  <c r="AT335" i="36"/>
  <c r="AS334" i="36"/>
  <c r="BD336" i="36"/>
  <c r="BC335" i="36"/>
  <c r="J296" i="3"/>
  <c r="I297" i="3"/>
  <c r="K297" i="3" s="1"/>
  <c r="I297" i="2"/>
  <c r="J296" i="2"/>
  <c r="K296" i="2"/>
  <c r="B306" i="22"/>
  <c r="AI66" i="26"/>
  <c r="B306" i="24"/>
  <c r="H309" i="3"/>
  <c r="G309" i="2"/>
  <c r="F310" i="2"/>
  <c r="H309" i="2" s="1"/>
  <c r="F310" i="3"/>
  <c r="G309" i="3"/>
  <c r="D309" i="7" s="1"/>
  <c r="I298" i="2" a="1"/>
  <c r="I298" i="3" a="1"/>
  <c r="AT336" i="36" l="1"/>
  <c r="AS335" i="36"/>
  <c r="BD337" i="36"/>
  <c r="BC336" i="36"/>
  <c r="AO337" i="36"/>
  <c r="AM336" i="36"/>
  <c r="AY336" i="36"/>
  <c r="AX335" i="36"/>
  <c r="E308" i="7"/>
  <c r="J297" i="3"/>
  <c r="I298" i="3"/>
  <c r="K298" i="3" s="1"/>
  <c r="I298" i="2"/>
  <c r="J297" i="2"/>
  <c r="K297" i="2"/>
  <c r="B307" i="22"/>
  <c r="B307" i="24"/>
  <c r="AH66" i="26"/>
  <c r="AJ66" i="26" s="1"/>
  <c r="H310" i="3"/>
  <c r="G310" i="2"/>
  <c r="F311" i="2"/>
  <c r="H310" i="2" s="1"/>
  <c r="F311" i="3"/>
  <c r="G310" i="3"/>
  <c r="D310" i="7" s="1"/>
  <c r="I299" i="2" a="1"/>
  <c r="I299" i="3" a="1"/>
  <c r="AY337" i="36" l="1"/>
  <c r="AX336" i="36"/>
  <c r="BD338" i="36"/>
  <c r="BC337" i="36"/>
  <c r="AT337" i="36"/>
  <c r="AS336" i="36"/>
  <c r="AO338" i="36"/>
  <c r="AM337" i="36"/>
  <c r="J298" i="3"/>
  <c r="I299" i="3"/>
  <c r="K299" i="3" s="1"/>
  <c r="I299" i="2"/>
  <c r="J298" i="2"/>
  <c r="K298" i="2"/>
  <c r="B308" i="22"/>
  <c r="E310" i="7"/>
  <c r="B308" i="24"/>
  <c r="E309" i="7"/>
  <c r="H311" i="3"/>
  <c r="G311" i="2"/>
  <c r="F312" i="2"/>
  <c r="H311" i="2" s="1"/>
  <c r="F312" i="3"/>
  <c r="G311" i="3"/>
  <c r="D311" i="7" s="1"/>
  <c r="I300" i="3" a="1"/>
  <c r="I300" i="2" a="1"/>
  <c r="AT338" i="36" l="1"/>
  <c r="AS337" i="36"/>
  <c r="AY338" i="36"/>
  <c r="AX337" i="36"/>
  <c r="AO339" i="36"/>
  <c r="AM338" i="36"/>
  <c r="BD339" i="36"/>
  <c r="BC338" i="36"/>
  <c r="J299" i="3"/>
  <c r="I300" i="3"/>
  <c r="K300" i="3" s="1"/>
  <c r="I300" i="2"/>
  <c r="K299" i="2"/>
  <c r="J299" i="2"/>
  <c r="B309" i="22"/>
  <c r="E311" i="7"/>
  <c r="B309" i="24"/>
  <c r="H312" i="3"/>
  <c r="G312" i="2"/>
  <c r="F313" i="2"/>
  <c r="H312" i="2" s="1"/>
  <c r="F313" i="3"/>
  <c r="G312" i="3"/>
  <c r="D312" i="7" s="1"/>
  <c r="I301" i="3" a="1"/>
  <c r="I301" i="2" a="1"/>
  <c r="BD340" i="36" l="1"/>
  <c r="BC339" i="36"/>
  <c r="AY339" i="36"/>
  <c r="AX338" i="36"/>
  <c r="AO340" i="36"/>
  <c r="AM339" i="36"/>
  <c r="AT339" i="36"/>
  <c r="AS338" i="36"/>
  <c r="J300" i="3"/>
  <c r="I301" i="3"/>
  <c r="K301" i="3" s="1"/>
  <c r="I301" i="2"/>
  <c r="K300" i="2"/>
  <c r="J300" i="2"/>
  <c r="B310" i="22"/>
  <c r="E312" i="7"/>
  <c r="B310" i="24"/>
  <c r="H313" i="3"/>
  <c r="G313" i="2"/>
  <c r="F314" i="2"/>
  <c r="H313" i="2" s="1"/>
  <c r="F314" i="3"/>
  <c r="G313" i="3"/>
  <c r="D313" i="7" s="1"/>
  <c r="I302" i="2" a="1"/>
  <c r="I302" i="3" a="1"/>
  <c r="AT340" i="36" l="1"/>
  <c r="AS339" i="36"/>
  <c r="AY340" i="36"/>
  <c r="AX339" i="36"/>
  <c r="BD341" i="36"/>
  <c r="BC340" i="36"/>
  <c r="AO341" i="36"/>
  <c r="AM340" i="36"/>
  <c r="J301" i="3"/>
  <c r="I302" i="3"/>
  <c r="K302" i="3" s="1"/>
  <c r="I302" i="2"/>
  <c r="K301" i="2"/>
  <c r="J301" i="2"/>
  <c r="B311" i="22"/>
  <c r="AI67" i="26"/>
  <c r="B311" i="24"/>
  <c r="H314" i="3"/>
  <c r="G314" i="2"/>
  <c r="F315" i="2"/>
  <c r="H314" i="2" s="1"/>
  <c r="F315" i="3"/>
  <c r="G314" i="3"/>
  <c r="D314" i="7" s="1"/>
  <c r="I303" i="2" a="1"/>
  <c r="I303" i="3" a="1"/>
  <c r="BD342" i="36" l="1"/>
  <c r="BC341" i="36"/>
  <c r="AT341" i="36"/>
  <c r="AS340" i="36"/>
  <c r="AY341" i="36"/>
  <c r="AX340" i="36"/>
  <c r="AO342" i="36"/>
  <c r="AM341" i="36"/>
  <c r="J302" i="3"/>
  <c r="I303" i="3"/>
  <c r="K303" i="3" s="1"/>
  <c r="E313" i="7"/>
  <c r="I303" i="2"/>
  <c r="K302" i="2"/>
  <c r="J302" i="2"/>
  <c r="B312" i="22"/>
  <c r="B312" i="24"/>
  <c r="AH67" i="26"/>
  <c r="AJ67" i="26" s="1"/>
  <c r="H315" i="3"/>
  <c r="G315" i="2"/>
  <c r="F316" i="2"/>
  <c r="H315" i="2" s="1"/>
  <c r="F316" i="3"/>
  <c r="G315" i="3"/>
  <c r="D315" i="7" s="1"/>
  <c r="I304" i="3" a="1"/>
  <c r="I304" i="2" a="1"/>
  <c r="AO343" i="36" l="1"/>
  <c r="AM342" i="36"/>
  <c r="AT342" i="36"/>
  <c r="AS341" i="36"/>
  <c r="AY342" i="36"/>
  <c r="AX341" i="36"/>
  <c r="BD343" i="36"/>
  <c r="BC342" i="36"/>
  <c r="J303" i="3"/>
  <c r="I304" i="3"/>
  <c r="K304" i="3" s="1"/>
  <c r="I304" i="2"/>
  <c r="J303" i="2"/>
  <c r="K303" i="2"/>
  <c r="B313" i="22"/>
  <c r="E315" i="7"/>
  <c r="B313" i="24"/>
  <c r="E314" i="7"/>
  <c r="H316" i="3"/>
  <c r="G316" i="2"/>
  <c r="F317" i="2"/>
  <c r="H316" i="2" s="1"/>
  <c r="F317" i="3"/>
  <c r="G316" i="3"/>
  <c r="D316" i="7" s="1"/>
  <c r="I305" i="2" a="1"/>
  <c r="I305" i="3" a="1"/>
  <c r="AY343" i="36" l="1"/>
  <c r="AX342" i="36"/>
  <c r="AO344" i="36"/>
  <c r="AM343" i="36"/>
  <c r="BD344" i="36"/>
  <c r="BC343" i="36"/>
  <c r="AT343" i="36"/>
  <c r="AS342" i="36"/>
  <c r="J304" i="3"/>
  <c r="I305" i="3"/>
  <c r="K305" i="3" s="1"/>
  <c r="I305" i="2"/>
  <c r="J304" i="2"/>
  <c r="K304" i="2"/>
  <c r="B314" i="22"/>
  <c r="E316" i="7"/>
  <c r="B314" i="24"/>
  <c r="H317" i="3"/>
  <c r="G317" i="2"/>
  <c r="F318" i="2"/>
  <c r="H317" i="2" s="1"/>
  <c r="F318" i="3"/>
  <c r="G317" i="3"/>
  <c r="D317" i="7" s="1"/>
  <c r="I306" i="2" a="1"/>
  <c r="I306" i="3" a="1"/>
  <c r="AY344" i="36" l="1"/>
  <c r="AX343" i="36"/>
  <c r="AO345" i="36"/>
  <c r="AM344" i="36"/>
  <c r="AT344" i="36"/>
  <c r="AS343" i="36"/>
  <c r="BD345" i="36"/>
  <c r="BC344" i="36"/>
  <c r="J305" i="3"/>
  <c r="I306" i="3"/>
  <c r="K306" i="3" s="1"/>
  <c r="I306" i="2"/>
  <c r="J305" i="2"/>
  <c r="K305" i="2"/>
  <c r="B315" i="22"/>
  <c r="E317" i="7"/>
  <c r="B315" i="24"/>
  <c r="H318" i="3"/>
  <c r="G318" i="2"/>
  <c r="F319" i="2"/>
  <c r="H318" i="2" s="1"/>
  <c r="F319" i="3"/>
  <c r="G318" i="3"/>
  <c r="D318" i="7" s="1"/>
  <c r="I307" i="2" a="1"/>
  <c r="I307" i="3" a="1"/>
  <c r="AO346" i="36" l="1"/>
  <c r="AM345" i="36"/>
  <c r="BD346" i="36"/>
  <c r="BC345" i="36"/>
  <c r="AT345" i="36"/>
  <c r="AS344" i="36"/>
  <c r="AY345" i="36"/>
  <c r="AX344" i="36"/>
  <c r="J306" i="3"/>
  <c r="I307" i="3"/>
  <c r="K307" i="3" s="1"/>
  <c r="I307" i="2"/>
  <c r="J306" i="2"/>
  <c r="K306" i="2"/>
  <c r="B316" i="22"/>
  <c r="AI68" i="26"/>
  <c r="B316" i="24"/>
  <c r="H319" i="3"/>
  <c r="G319" i="2"/>
  <c r="F320" i="2"/>
  <c r="H319" i="2" s="1"/>
  <c r="F320" i="3"/>
  <c r="G319" i="3"/>
  <c r="D319" i="7" s="1"/>
  <c r="I308" i="3" a="1"/>
  <c r="I308" i="2" a="1"/>
  <c r="AT346" i="36" l="1"/>
  <c r="AS345" i="36"/>
  <c r="BD347" i="36"/>
  <c r="BC346" i="36"/>
  <c r="AY346" i="36"/>
  <c r="AX345" i="36"/>
  <c r="AO347" i="36"/>
  <c r="AM346" i="36"/>
  <c r="E318" i="7"/>
  <c r="J307" i="3"/>
  <c r="I308" i="3"/>
  <c r="K308" i="3" s="1"/>
  <c r="I308" i="2"/>
  <c r="J307" i="2"/>
  <c r="K307" i="2"/>
  <c r="B317" i="22"/>
  <c r="B317" i="24"/>
  <c r="AH68" i="26"/>
  <c r="AJ68" i="26" s="1"/>
  <c r="H320" i="3"/>
  <c r="G320" i="2"/>
  <c r="F321" i="2"/>
  <c r="H320" i="2" s="1"/>
  <c r="F321" i="3"/>
  <c r="G320" i="3"/>
  <c r="D320" i="7" s="1"/>
  <c r="I309" i="3" a="1"/>
  <c r="I309" i="2" a="1"/>
  <c r="BD348" i="36" l="1"/>
  <c r="BC347" i="36"/>
  <c r="AO348" i="36"/>
  <c r="AM347" i="36"/>
  <c r="AY347" i="36"/>
  <c r="AX346" i="36"/>
  <c r="AT347" i="36"/>
  <c r="AS346" i="36"/>
  <c r="J308" i="3"/>
  <c r="I309" i="3"/>
  <c r="K309" i="3" s="1"/>
  <c r="I309" i="2"/>
  <c r="J308" i="2"/>
  <c r="K308" i="2"/>
  <c r="B318" i="22"/>
  <c r="E320" i="7"/>
  <c r="B318" i="24"/>
  <c r="E319" i="7"/>
  <c r="H321" i="3"/>
  <c r="G321" i="2"/>
  <c r="F322" i="2"/>
  <c r="H321" i="2" s="1"/>
  <c r="F322" i="3"/>
  <c r="G321" i="3"/>
  <c r="D321" i="7" s="1"/>
  <c r="I310" i="2" a="1"/>
  <c r="I310" i="3" a="1"/>
  <c r="AO349" i="36" l="1"/>
  <c r="AM348" i="36"/>
  <c r="AT348" i="36"/>
  <c r="AS347" i="36"/>
  <c r="AY348" i="36"/>
  <c r="AX347" i="36"/>
  <c r="BD349" i="36"/>
  <c r="BC348" i="36"/>
  <c r="J309" i="3"/>
  <c r="I310" i="3"/>
  <c r="K310" i="3" s="1"/>
  <c r="I310" i="2"/>
  <c r="J309" i="2"/>
  <c r="K309" i="2"/>
  <c r="B319" i="22"/>
  <c r="E321" i="7"/>
  <c r="B319" i="24"/>
  <c r="H322" i="3"/>
  <c r="G322" i="2"/>
  <c r="F323" i="2"/>
  <c r="H322" i="2" s="1"/>
  <c r="F323" i="3"/>
  <c r="G322" i="3"/>
  <c r="D322" i="7" s="1"/>
  <c r="I311" i="2" a="1"/>
  <c r="I311" i="3" a="1"/>
  <c r="AT349" i="36" l="1"/>
  <c r="AS348" i="36"/>
  <c r="BD350" i="36"/>
  <c r="BC349" i="36"/>
  <c r="AY349" i="36"/>
  <c r="AX348" i="36"/>
  <c r="AO350" i="36"/>
  <c r="AM349" i="36"/>
  <c r="J310" i="3"/>
  <c r="I311" i="3"/>
  <c r="K311" i="3" s="1"/>
  <c r="I311" i="2"/>
  <c r="K310" i="2"/>
  <c r="J310" i="2"/>
  <c r="B320" i="22"/>
  <c r="B320" i="24"/>
  <c r="H323" i="3"/>
  <c r="G323" i="2"/>
  <c r="F324" i="2"/>
  <c r="H323" i="2" s="1"/>
  <c r="F324" i="3"/>
  <c r="G323" i="3"/>
  <c r="D323" i="7" s="1"/>
  <c r="I312" i="3" a="1"/>
  <c r="I312" i="2" a="1"/>
  <c r="BD351" i="36" l="1"/>
  <c r="BC350" i="36"/>
  <c r="AO351" i="36"/>
  <c r="AM350" i="36"/>
  <c r="AY350" i="36"/>
  <c r="AX349" i="36"/>
  <c r="AT350" i="36"/>
  <c r="AS349" i="36"/>
  <c r="J311" i="3"/>
  <c r="I312" i="3"/>
  <c r="K312" i="3" s="1"/>
  <c r="I312" i="2"/>
  <c r="J311" i="2"/>
  <c r="K311" i="2"/>
  <c r="B321" i="22"/>
  <c r="AI69" i="26"/>
  <c r="B321" i="24"/>
  <c r="E322" i="7"/>
  <c r="H324" i="3"/>
  <c r="G324" i="2"/>
  <c r="F325" i="2"/>
  <c r="H324" i="2" s="1"/>
  <c r="F325" i="3"/>
  <c r="G324" i="3"/>
  <c r="D324" i="7" s="1"/>
  <c r="I313" i="2" a="1"/>
  <c r="I313" i="3" a="1"/>
  <c r="AT351" i="36" l="1"/>
  <c r="AS350" i="36"/>
  <c r="AY351" i="36"/>
  <c r="AX350" i="36"/>
  <c r="AO352" i="36"/>
  <c r="AM351" i="36"/>
  <c r="BD352" i="36"/>
  <c r="BC351" i="36"/>
  <c r="J312" i="3"/>
  <c r="I313" i="3"/>
  <c r="K313" i="3" s="1"/>
  <c r="E323" i="7"/>
  <c r="I313" i="2"/>
  <c r="K312" i="2"/>
  <c r="J312" i="2"/>
  <c r="B322" i="22"/>
  <c r="B322" i="24"/>
  <c r="AH69" i="26"/>
  <c r="AJ69" i="26" s="1"/>
  <c r="H325" i="3"/>
  <c r="G325" i="2"/>
  <c r="F326" i="2"/>
  <c r="H325" i="2" s="1"/>
  <c r="F326" i="3"/>
  <c r="G325" i="3"/>
  <c r="D325" i="7" s="1"/>
  <c r="I314" i="3" a="1"/>
  <c r="I314" i="2" a="1"/>
  <c r="AY352" i="36" l="1"/>
  <c r="AX351" i="36"/>
  <c r="BD353" i="36"/>
  <c r="BC352" i="36"/>
  <c r="AO353" i="36"/>
  <c r="AM352" i="36"/>
  <c r="AT352" i="36"/>
  <c r="AS351" i="36"/>
  <c r="J313" i="3"/>
  <c r="I314" i="3"/>
  <c r="K314" i="3" s="1"/>
  <c r="I314" i="2"/>
  <c r="J313" i="2"/>
  <c r="K313" i="2"/>
  <c r="B323" i="22"/>
  <c r="E325" i="7"/>
  <c r="B323" i="24"/>
  <c r="E324" i="7"/>
  <c r="H326" i="3"/>
  <c r="G326" i="2"/>
  <c r="F327" i="2"/>
  <c r="H326" i="2" s="1"/>
  <c r="F327" i="3"/>
  <c r="G326" i="3"/>
  <c r="D326" i="7" s="1"/>
  <c r="I315" i="3" a="1"/>
  <c r="I315" i="2" a="1"/>
  <c r="AT353" i="36" l="1"/>
  <c r="AS352" i="36"/>
  <c r="BD354" i="36"/>
  <c r="BC353" i="36"/>
  <c r="AO354" i="36"/>
  <c r="AM353" i="36"/>
  <c r="AY353" i="36"/>
  <c r="AX352" i="36"/>
  <c r="J314" i="3"/>
  <c r="I315" i="3"/>
  <c r="K315" i="3" s="1"/>
  <c r="I315" i="2"/>
  <c r="J314" i="2"/>
  <c r="K314" i="2"/>
  <c r="B324" i="22"/>
  <c r="E326" i="7"/>
  <c r="B324" i="24"/>
  <c r="H327" i="3"/>
  <c r="G327" i="2"/>
  <c r="F328" i="2"/>
  <c r="H327" i="2" s="1"/>
  <c r="F328" i="3"/>
  <c r="G327" i="3"/>
  <c r="D327" i="7" s="1"/>
  <c r="I316" i="2" a="1"/>
  <c r="I316" i="3" a="1"/>
  <c r="AY354" i="36" l="1"/>
  <c r="AX353" i="36"/>
  <c r="BD355" i="36"/>
  <c r="BC354" i="36"/>
  <c r="AO355" i="36"/>
  <c r="AM354" i="36"/>
  <c r="AT354" i="36"/>
  <c r="AS353" i="36"/>
  <c r="J315" i="3"/>
  <c r="I316" i="3"/>
  <c r="K316" i="3" s="1"/>
  <c r="I316" i="2"/>
  <c r="J315" i="2"/>
  <c r="K315" i="2"/>
  <c r="B325" i="22"/>
  <c r="B325" i="24"/>
  <c r="H328" i="3"/>
  <c r="G328" i="2"/>
  <c r="F329" i="2"/>
  <c r="H328" i="2" s="1"/>
  <c r="F329" i="3"/>
  <c r="G328" i="3"/>
  <c r="D328" i="7" s="1"/>
  <c r="I317" i="2" a="1"/>
  <c r="I317" i="3" a="1"/>
  <c r="AT355" i="36" l="1"/>
  <c r="AS354" i="36"/>
  <c r="AO356" i="36"/>
  <c r="AM355" i="36"/>
  <c r="AY355" i="36"/>
  <c r="AX354" i="36"/>
  <c r="BD356" i="36"/>
  <c r="BC355" i="36"/>
  <c r="J316" i="3"/>
  <c r="I317" i="3"/>
  <c r="K317" i="3" s="1"/>
  <c r="I317" i="2"/>
  <c r="K316" i="2"/>
  <c r="J316" i="2"/>
  <c r="B326" i="22"/>
  <c r="AI70" i="26"/>
  <c r="B326" i="24"/>
  <c r="E327" i="7"/>
  <c r="H329" i="3"/>
  <c r="G329" i="2"/>
  <c r="F330" i="2"/>
  <c r="H329" i="2" s="1"/>
  <c r="F330" i="3"/>
  <c r="G329" i="3"/>
  <c r="D329" i="7" s="1"/>
  <c r="I318" i="3" a="1"/>
  <c r="I318" i="2" a="1"/>
  <c r="AO357" i="36" l="1"/>
  <c r="AM356" i="36"/>
  <c r="BD357" i="36"/>
  <c r="BC356" i="36"/>
  <c r="AY356" i="36"/>
  <c r="AX355" i="36"/>
  <c r="AT356" i="36"/>
  <c r="AS355" i="36"/>
  <c r="J317" i="3"/>
  <c r="I318" i="3"/>
  <c r="K318" i="3" s="1"/>
  <c r="E328" i="7"/>
  <c r="I318" i="2"/>
  <c r="J317" i="2"/>
  <c r="K317" i="2"/>
  <c r="B327" i="22"/>
  <c r="B327" i="24"/>
  <c r="AH70" i="26"/>
  <c r="AJ70" i="26" s="1"/>
  <c r="H330" i="3"/>
  <c r="G330" i="2"/>
  <c r="F331" i="2"/>
  <c r="H330" i="2" s="1"/>
  <c r="F331" i="3"/>
  <c r="G330" i="3"/>
  <c r="D330" i="7" s="1"/>
  <c r="I319" i="3" a="1"/>
  <c r="I319" i="2" a="1"/>
  <c r="AY357" i="36" l="1"/>
  <c r="AX356" i="36"/>
  <c r="AO358" i="36"/>
  <c r="AM357" i="36"/>
  <c r="AT357" i="36"/>
  <c r="AS356" i="36"/>
  <c r="BD358" i="36"/>
  <c r="BC357" i="36"/>
  <c r="J318" i="3"/>
  <c r="I319" i="3"/>
  <c r="K319" i="3" s="1"/>
  <c r="I319" i="2"/>
  <c r="J318" i="2"/>
  <c r="K318" i="2"/>
  <c r="B328" i="22"/>
  <c r="E330" i="7"/>
  <c r="B328" i="24"/>
  <c r="E329" i="7"/>
  <c r="H331" i="3"/>
  <c r="G331" i="2"/>
  <c r="F332" i="2"/>
  <c r="H331" i="2" s="1"/>
  <c r="F332" i="3"/>
  <c r="G331" i="3"/>
  <c r="D331" i="7" s="1"/>
  <c r="I320" i="3" a="1"/>
  <c r="I320" i="2" a="1"/>
  <c r="BD359" i="36" l="1"/>
  <c r="BC358" i="36"/>
  <c r="AO359" i="36"/>
  <c r="AM358" i="36"/>
  <c r="AT358" i="36"/>
  <c r="AS357" i="36"/>
  <c r="AY358" i="36"/>
  <c r="AX357" i="36"/>
  <c r="J319" i="3"/>
  <c r="I320" i="3"/>
  <c r="K320" i="3" s="1"/>
  <c r="I320" i="2"/>
  <c r="J319" i="2"/>
  <c r="K319" i="2"/>
  <c r="B329" i="22"/>
  <c r="B329" i="24"/>
  <c r="H332" i="3"/>
  <c r="G332" i="2"/>
  <c r="F333" i="2"/>
  <c r="H332" i="2" s="1"/>
  <c r="F333" i="3"/>
  <c r="G332" i="3"/>
  <c r="D332" i="7" s="1"/>
  <c r="I321" i="3" a="1"/>
  <c r="I321" i="2" a="1"/>
  <c r="AT359" i="36" l="1"/>
  <c r="AS358" i="36"/>
  <c r="BD360" i="36"/>
  <c r="BC359" i="36"/>
  <c r="AY359" i="36"/>
  <c r="AX358" i="36"/>
  <c r="AO360" i="36"/>
  <c r="AM359" i="36"/>
  <c r="J320" i="3"/>
  <c r="I321" i="3"/>
  <c r="K321" i="3" s="1"/>
  <c r="I321" i="2"/>
  <c r="K320" i="2"/>
  <c r="J320" i="2"/>
  <c r="B330" i="22"/>
  <c r="E332" i="7"/>
  <c r="B330" i="24"/>
  <c r="E331" i="7"/>
  <c r="H333" i="3"/>
  <c r="G333" i="2"/>
  <c r="F334" i="2"/>
  <c r="H333" i="2" s="1"/>
  <c r="F334" i="3"/>
  <c r="G333" i="3"/>
  <c r="D333" i="7" s="1"/>
  <c r="I322" i="2" a="1"/>
  <c r="I322" i="3" a="1"/>
  <c r="AY360" i="36" l="1"/>
  <c r="AX359" i="36"/>
  <c r="AT360" i="36"/>
  <c r="AS359" i="36"/>
  <c r="AO361" i="36"/>
  <c r="AM360" i="36"/>
  <c r="BD361" i="36"/>
  <c r="BC360" i="36"/>
  <c r="J321" i="3"/>
  <c r="I322" i="3"/>
  <c r="K322" i="3" s="1"/>
  <c r="I322" i="2"/>
  <c r="K321" i="2"/>
  <c r="J321" i="2"/>
  <c r="B331" i="22"/>
  <c r="AI71" i="26"/>
  <c r="B331" i="24"/>
  <c r="H334" i="3"/>
  <c r="G334" i="2"/>
  <c r="F335" i="2"/>
  <c r="H334" i="2" s="1"/>
  <c r="F335" i="3"/>
  <c r="G334" i="3"/>
  <c r="D334" i="7" s="1"/>
  <c r="I323" i="2" a="1"/>
  <c r="I323" i="3" a="1"/>
  <c r="AO362" i="36" l="1"/>
  <c r="AM361" i="36"/>
  <c r="AY361" i="36"/>
  <c r="AX360" i="36"/>
  <c r="BD362" i="36"/>
  <c r="BC361" i="36"/>
  <c r="AT361" i="36"/>
  <c r="AS360" i="36"/>
  <c r="J322" i="3"/>
  <c r="I323" i="3"/>
  <c r="K323" i="3" s="1"/>
  <c r="E333" i="7"/>
  <c r="I323" i="2"/>
  <c r="K322" i="2"/>
  <c r="J322" i="2"/>
  <c r="B332" i="22"/>
  <c r="B332" i="24"/>
  <c r="AH71" i="26"/>
  <c r="AJ71" i="26" s="1"/>
  <c r="H335" i="3"/>
  <c r="G335" i="2"/>
  <c r="F336" i="2"/>
  <c r="H335" i="2" s="1"/>
  <c r="F336" i="3"/>
  <c r="G335" i="3"/>
  <c r="D335" i="7" s="1"/>
  <c r="I324" i="3" a="1"/>
  <c r="I324" i="2" a="1"/>
  <c r="BD363" i="36" l="1"/>
  <c r="BC362" i="36"/>
  <c r="AO363" i="36"/>
  <c r="AM362" i="36"/>
  <c r="AT362" i="36"/>
  <c r="AS361" i="36"/>
  <c r="AY362" i="36"/>
  <c r="AX361" i="36"/>
  <c r="J323" i="3"/>
  <c r="I324" i="3"/>
  <c r="K324" i="3" s="1"/>
  <c r="I324" i="2"/>
  <c r="J323" i="2"/>
  <c r="K323" i="2"/>
  <c r="B333" i="22"/>
  <c r="E335" i="7"/>
  <c r="B333" i="24"/>
  <c r="E334" i="7"/>
  <c r="H336" i="3"/>
  <c r="G336" i="2"/>
  <c r="F337" i="2"/>
  <c r="H336" i="2" s="1"/>
  <c r="F337" i="3"/>
  <c r="G336" i="3"/>
  <c r="D336" i="7" s="1"/>
  <c r="I325" i="3" a="1"/>
  <c r="I325" i="2" a="1"/>
  <c r="AY363" i="36" l="1"/>
  <c r="AX362" i="36"/>
  <c r="AO364" i="36"/>
  <c r="AM363" i="36"/>
  <c r="AT363" i="36"/>
  <c r="AS362" i="36"/>
  <c r="BD364" i="36"/>
  <c r="BC363" i="36"/>
  <c r="J324" i="3"/>
  <c r="I325" i="3"/>
  <c r="K325" i="3" s="1"/>
  <c r="I325" i="2"/>
  <c r="J324" i="2"/>
  <c r="K324" i="2"/>
  <c r="B334" i="22"/>
  <c r="E336" i="7"/>
  <c r="B334" i="24"/>
  <c r="H337" i="3"/>
  <c r="G337" i="2"/>
  <c r="F338" i="2"/>
  <c r="H337" i="2" s="1"/>
  <c r="F338" i="3"/>
  <c r="G337" i="3"/>
  <c r="D337" i="7" s="1"/>
  <c r="I326" i="3" a="1"/>
  <c r="I326" i="2" a="1"/>
  <c r="AO365" i="36" l="1"/>
  <c r="AM364" i="36"/>
  <c r="BD365" i="36"/>
  <c r="BC364" i="36"/>
  <c r="AY364" i="36"/>
  <c r="AX363" i="36"/>
  <c r="AT364" i="36"/>
  <c r="AS363" i="36"/>
  <c r="J325" i="3"/>
  <c r="I326" i="3"/>
  <c r="K326" i="3" s="1"/>
  <c r="I326" i="2"/>
  <c r="K325" i="2"/>
  <c r="J325" i="2"/>
  <c r="B335" i="22"/>
  <c r="E337" i="7"/>
  <c r="B335" i="24"/>
  <c r="H338" i="3"/>
  <c r="G338" i="2"/>
  <c r="F339" i="2"/>
  <c r="H338" i="2" s="1"/>
  <c r="F339" i="3"/>
  <c r="G338" i="3"/>
  <c r="D338" i="7" s="1"/>
  <c r="I327" i="2" a="1"/>
  <c r="I327" i="3" a="1"/>
  <c r="BD366" i="36" l="1"/>
  <c r="BC365" i="36"/>
  <c r="AT365" i="36"/>
  <c r="AS364" i="36"/>
  <c r="AY365" i="36"/>
  <c r="AX364" i="36"/>
  <c r="AO366" i="36"/>
  <c r="AM365" i="36"/>
  <c r="J326" i="3"/>
  <c r="I327" i="3"/>
  <c r="K327" i="3" s="1"/>
  <c r="I327" i="2"/>
  <c r="K326" i="2"/>
  <c r="J326" i="2"/>
  <c r="B336" i="22"/>
  <c r="AI72" i="26"/>
  <c r="B336" i="24"/>
  <c r="H339" i="3"/>
  <c r="G339" i="2"/>
  <c r="F340" i="2"/>
  <c r="H339" i="2" s="1"/>
  <c r="F340" i="3"/>
  <c r="G339" i="3"/>
  <c r="D339" i="7" s="1"/>
  <c r="I328" i="3" a="1"/>
  <c r="I328" i="2" a="1"/>
  <c r="AT366" i="36" l="1"/>
  <c r="AS365" i="36"/>
  <c r="AY366" i="36"/>
  <c r="AX365" i="36"/>
  <c r="BD367" i="36"/>
  <c r="BC366" i="36"/>
  <c r="AO367" i="36"/>
  <c r="AM366" i="36"/>
  <c r="J327" i="3"/>
  <c r="I328" i="3"/>
  <c r="K328" i="3" s="1"/>
  <c r="I328" i="2"/>
  <c r="J327" i="2"/>
  <c r="K327" i="2"/>
  <c r="B337" i="22"/>
  <c r="B337" i="24"/>
  <c r="E338" i="7"/>
  <c r="AH72" i="26"/>
  <c r="AJ72" i="26" s="1"/>
  <c r="H340" i="3"/>
  <c r="G340" i="2"/>
  <c r="F341" i="2"/>
  <c r="H340" i="2" s="1"/>
  <c r="F341" i="3"/>
  <c r="G340" i="3"/>
  <c r="D340" i="7" s="1"/>
  <c r="I329" i="3" a="1"/>
  <c r="I329" i="2" a="1"/>
  <c r="AY367" i="36" l="1"/>
  <c r="AX366" i="36"/>
  <c r="AO368" i="36"/>
  <c r="AM367" i="36"/>
  <c r="AT367" i="36"/>
  <c r="AS366" i="36"/>
  <c r="BD368" i="36"/>
  <c r="BC367" i="36"/>
  <c r="J328" i="3"/>
  <c r="I329" i="3"/>
  <c r="K329" i="3" s="1"/>
  <c r="I329" i="2"/>
  <c r="J328" i="2"/>
  <c r="K328" i="2"/>
  <c r="B338" i="22"/>
  <c r="E340" i="7"/>
  <c r="B338" i="24"/>
  <c r="E339" i="7"/>
  <c r="H341" i="3"/>
  <c r="G341" i="2"/>
  <c r="F342" i="2"/>
  <c r="H341" i="2" s="1"/>
  <c r="F342" i="3"/>
  <c r="G341" i="3"/>
  <c r="D341" i="7" s="1"/>
  <c r="I330" i="2" a="1"/>
  <c r="I330" i="3" a="1"/>
  <c r="AT368" i="36" l="1"/>
  <c r="AS367" i="36"/>
  <c r="AY368" i="36"/>
  <c r="AX367" i="36"/>
  <c r="BD369" i="36"/>
  <c r="BC368" i="36"/>
  <c r="AO369" i="36"/>
  <c r="AM368" i="36"/>
  <c r="J329" i="3"/>
  <c r="I330" i="3"/>
  <c r="K330" i="3" s="1"/>
  <c r="I330" i="2"/>
  <c r="J329" i="2"/>
  <c r="K329" i="2"/>
  <c r="B339" i="22"/>
  <c r="E341" i="7"/>
  <c r="B339" i="24"/>
  <c r="H342" i="3"/>
  <c r="G342" i="2"/>
  <c r="F343" i="2"/>
  <c r="H342" i="2" s="1"/>
  <c r="F343" i="3"/>
  <c r="G342" i="3"/>
  <c r="D342" i="7" s="1"/>
  <c r="I331" i="2" a="1"/>
  <c r="I331" i="3" a="1"/>
  <c r="AY369" i="36" l="1"/>
  <c r="AX368" i="36"/>
  <c r="AO370" i="36"/>
  <c r="AM369" i="36"/>
  <c r="AT369" i="36"/>
  <c r="AS368" i="36"/>
  <c r="BD370" i="36"/>
  <c r="BC369" i="36"/>
  <c r="J330" i="3"/>
  <c r="I331" i="3"/>
  <c r="K331" i="3" s="1"/>
  <c r="I331" i="2"/>
  <c r="K330" i="2"/>
  <c r="J330" i="2"/>
  <c r="B340" i="22"/>
  <c r="E342" i="7"/>
  <c r="B340" i="24"/>
  <c r="H343" i="3"/>
  <c r="G343" i="2"/>
  <c r="F344" i="2"/>
  <c r="H343" i="2" s="1"/>
  <c r="F344" i="3"/>
  <c r="G343" i="3"/>
  <c r="D343" i="7" s="1"/>
  <c r="I332" i="3" a="1"/>
  <c r="I332" i="2" a="1"/>
  <c r="AO371" i="36" l="1"/>
  <c r="AM370" i="36"/>
  <c r="BD371" i="36"/>
  <c r="BC370" i="36"/>
  <c r="AT370" i="36"/>
  <c r="AS369" i="36"/>
  <c r="AY370" i="36"/>
  <c r="AX369" i="36"/>
  <c r="J331" i="3"/>
  <c r="I332" i="3"/>
  <c r="K332" i="3" s="1"/>
  <c r="I332" i="2"/>
  <c r="J331" i="2"/>
  <c r="K331" i="2"/>
  <c r="B341" i="22"/>
  <c r="AI73" i="26"/>
  <c r="B341" i="24"/>
  <c r="H344" i="3"/>
  <c r="G344" i="2"/>
  <c r="F345" i="2"/>
  <c r="H344" i="2" s="1"/>
  <c r="F345" i="3"/>
  <c r="G344" i="3"/>
  <c r="D344" i="7" s="1"/>
  <c r="I333" i="3" a="1"/>
  <c r="I333" i="2" a="1"/>
  <c r="BD372" i="36" l="1"/>
  <c r="BC371" i="36"/>
  <c r="AY371" i="36"/>
  <c r="AX370" i="36"/>
  <c r="AT371" i="36"/>
  <c r="AS370" i="36"/>
  <c r="AO372" i="36"/>
  <c r="AM371" i="36"/>
  <c r="J332" i="3"/>
  <c r="I333" i="3"/>
  <c r="K333" i="3" s="1"/>
  <c r="I333" i="2"/>
  <c r="J332" i="2"/>
  <c r="K332" i="2"/>
  <c r="B342" i="22"/>
  <c r="B342" i="24"/>
  <c r="E343" i="7"/>
  <c r="AH73" i="26"/>
  <c r="AJ73" i="26" s="1"/>
  <c r="H345" i="3"/>
  <c r="G345" i="2"/>
  <c r="F346" i="2"/>
  <c r="H345" i="2" s="1"/>
  <c r="F346" i="3"/>
  <c r="G345" i="3"/>
  <c r="D345" i="7" s="1"/>
  <c r="I334" i="2" a="1"/>
  <c r="I334" i="3" a="1"/>
  <c r="AY372" i="36" l="1"/>
  <c r="AX371" i="36"/>
  <c r="AO373" i="36"/>
  <c r="AM372" i="36"/>
  <c r="BD373" i="36"/>
  <c r="BC372" i="36"/>
  <c r="AT372" i="36"/>
  <c r="AS371" i="36"/>
  <c r="J333" i="3"/>
  <c r="I334" i="3"/>
  <c r="K334" i="3" s="1"/>
  <c r="I334" i="2"/>
  <c r="J333" i="2"/>
  <c r="K333" i="2"/>
  <c r="B343" i="22"/>
  <c r="E345" i="7"/>
  <c r="B343" i="24"/>
  <c r="E344" i="7"/>
  <c r="H346" i="3"/>
  <c r="G346" i="2"/>
  <c r="F347" i="2"/>
  <c r="H346" i="2" s="1"/>
  <c r="F347" i="3"/>
  <c r="G346" i="3"/>
  <c r="D346" i="7" s="1"/>
  <c r="I335" i="2" a="1"/>
  <c r="I335" i="3" a="1"/>
  <c r="BD374" i="36" l="1"/>
  <c r="BC373" i="36"/>
  <c r="AY373" i="36"/>
  <c r="AX372" i="36"/>
  <c r="AT373" i="36"/>
  <c r="AS372" i="36"/>
  <c r="AO374" i="36"/>
  <c r="AM373" i="36"/>
  <c r="J334" i="3"/>
  <c r="I335" i="3"/>
  <c r="K335" i="3" s="1"/>
  <c r="I335" i="2"/>
  <c r="J334" i="2"/>
  <c r="K334" i="2"/>
  <c r="B344" i="22"/>
  <c r="E346" i="7"/>
  <c r="B344" i="24"/>
  <c r="H347" i="3"/>
  <c r="G347" i="2"/>
  <c r="F348" i="2"/>
  <c r="H347" i="2" s="1"/>
  <c r="F348" i="3"/>
  <c r="G347" i="3"/>
  <c r="D347" i="7" s="1"/>
  <c r="I336" i="2" a="1"/>
  <c r="I336" i="3" a="1"/>
  <c r="AY374" i="36" l="1"/>
  <c r="AX373" i="36"/>
  <c r="AO375" i="36"/>
  <c r="AM374" i="36"/>
  <c r="BD375" i="36"/>
  <c r="BC374" i="36"/>
  <c r="AT374" i="36"/>
  <c r="AS373" i="36"/>
  <c r="J335" i="3"/>
  <c r="I336" i="3"/>
  <c r="K336" i="3" s="1"/>
  <c r="I336" i="2"/>
  <c r="J335" i="2"/>
  <c r="K335" i="2"/>
  <c r="B345" i="22"/>
  <c r="E347" i="7"/>
  <c r="B345" i="24"/>
  <c r="H348" i="3"/>
  <c r="G348" i="2"/>
  <c r="F349" i="2"/>
  <c r="H348" i="2" s="1"/>
  <c r="F349" i="3"/>
  <c r="G348" i="3"/>
  <c r="D348" i="7" s="1"/>
  <c r="I337" i="2" a="1"/>
  <c r="I337" i="3" a="1"/>
  <c r="AT375" i="36" l="1"/>
  <c r="AS374" i="36"/>
  <c r="AO376" i="36"/>
  <c r="AM375" i="36"/>
  <c r="BD376" i="36"/>
  <c r="BC375" i="36"/>
  <c r="AY375" i="36"/>
  <c r="AX374" i="36"/>
  <c r="J336" i="3"/>
  <c r="I337" i="3"/>
  <c r="K337" i="3" s="1"/>
  <c r="I337" i="2"/>
  <c r="J336" i="2"/>
  <c r="K336" i="2"/>
  <c r="B346" i="22"/>
  <c r="AI74" i="26"/>
  <c r="B346" i="24"/>
  <c r="H349" i="3"/>
  <c r="G349" i="2"/>
  <c r="F350" i="2"/>
  <c r="H349" i="2" s="1"/>
  <c r="F350" i="3"/>
  <c r="G349" i="3"/>
  <c r="D349" i="7" s="1"/>
  <c r="I338" i="3" a="1"/>
  <c r="I338" i="2" a="1"/>
  <c r="AO377" i="36" l="1"/>
  <c r="AM376" i="36"/>
  <c r="AY376" i="36"/>
  <c r="AX375" i="36"/>
  <c r="BD377" i="36"/>
  <c r="BC376" i="36"/>
  <c r="AT376" i="36"/>
  <c r="AS375" i="36"/>
  <c r="E348" i="7"/>
  <c r="J337" i="3"/>
  <c r="I338" i="3"/>
  <c r="K338" i="3" s="1"/>
  <c r="I338" i="2"/>
  <c r="J337" i="2"/>
  <c r="K337" i="2"/>
  <c r="B347" i="22"/>
  <c r="B347" i="24"/>
  <c r="AH74" i="26"/>
  <c r="AJ74" i="26" s="1"/>
  <c r="H350" i="3"/>
  <c r="G350" i="2"/>
  <c r="F351" i="2"/>
  <c r="H350" i="2" s="1"/>
  <c r="F351" i="3"/>
  <c r="G350" i="3"/>
  <c r="D350" i="7" s="1"/>
  <c r="I339" i="2" a="1"/>
  <c r="I339" i="3" a="1"/>
  <c r="BD378" i="36" l="1"/>
  <c r="BC377" i="36"/>
  <c r="AY377" i="36"/>
  <c r="AX376" i="36"/>
  <c r="AT377" i="36"/>
  <c r="AS376" i="36"/>
  <c r="AO378" i="36"/>
  <c r="AM377" i="36"/>
  <c r="J338" i="3"/>
  <c r="I339" i="3"/>
  <c r="K339" i="3" s="1"/>
  <c r="I339" i="2"/>
  <c r="J338" i="2"/>
  <c r="K338" i="2"/>
  <c r="B348" i="22"/>
  <c r="B348" i="24"/>
  <c r="E349" i="7"/>
  <c r="H351" i="3"/>
  <c r="G351" i="2"/>
  <c r="F352" i="2"/>
  <c r="H351" i="2" s="1"/>
  <c r="F352" i="3"/>
  <c r="G351" i="3"/>
  <c r="D351" i="7" s="1"/>
  <c r="I340" i="2" a="1"/>
  <c r="I340" i="3" a="1"/>
  <c r="AO379" i="36" l="1"/>
  <c r="AM378" i="36"/>
  <c r="AY378" i="36"/>
  <c r="AX377" i="36"/>
  <c r="AT378" i="36"/>
  <c r="AS377" i="36"/>
  <c r="BD379" i="36"/>
  <c r="BC378" i="36"/>
  <c r="J339" i="3"/>
  <c r="I340" i="3"/>
  <c r="K340" i="3" s="1"/>
  <c r="I340" i="2"/>
  <c r="J339" i="2"/>
  <c r="K339" i="2"/>
  <c r="B349" i="22"/>
  <c r="E351" i="7"/>
  <c r="B349" i="24"/>
  <c r="E350" i="7"/>
  <c r="H352" i="3"/>
  <c r="G352" i="2"/>
  <c r="F353" i="2"/>
  <c r="H352" i="2" s="1"/>
  <c r="F353" i="3"/>
  <c r="G352" i="3"/>
  <c r="D352" i="7" s="1"/>
  <c r="I341" i="2" a="1"/>
  <c r="I341" i="3" a="1"/>
  <c r="BD380" i="36" l="1"/>
  <c r="BC379" i="36"/>
  <c r="AY379" i="36"/>
  <c r="AX378" i="36"/>
  <c r="AT379" i="36"/>
  <c r="AS378" i="36"/>
  <c r="AO380" i="36"/>
  <c r="AM379" i="36"/>
  <c r="J340" i="3"/>
  <c r="I341" i="3"/>
  <c r="K341" i="3" s="1"/>
  <c r="I341" i="2"/>
  <c r="J340" i="2"/>
  <c r="K340" i="2"/>
  <c r="B350" i="22"/>
  <c r="E352" i="7"/>
  <c r="B350" i="24"/>
  <c r="H353" i="3"/>
  <c r="G353" i="2"/>
  <c r="F354" i="2"/>
  <c r="H353" i="2" s="1"/>
  <c r="F354" i="3"/>
  <c r="G353" i="3"/>
  <c r="D353" i="7" s="1"/>
  <c r="I342" i="3" a="1"/>
  <c r="I342" i="2" a="1"/>
  <c r="AO381" i="36" l="1"/>
  <c r="AM380" i="36"/>
  <c r="AY380" i="36"/>
  <c r="AX379" i="36"/>
  <c r="AT380" i="36"/>
  <c r="AS379" i="36"/>
  <c r="BD381" i="36"/>
  <c r="BC380" i="36"/>
  <c r="J341" i="3"/>
  <c r="I342" i="3"/>
  <c r="K342" i="3" s="1"/>
  <c r="I342" i="2"/>
  <c r="K341" i="2"/>
  <c r="J341" i="2"/>
  <c r="B351" i="22"/>
  <c r="AI75" i="26"/>
  <c r="B351" i="24"/>
  <c r="H354" i="3"/>
  <c r="G354" i="2"/>
  <c r="F355" i="2"/>
  <c r="H354" i="2" s="1"/>
  <c r="F355" i="3"/>
  <c r="G354" i="3"/>
  <c r="D354" i="7" s="1"/>
  <c r="I343" i="3" a="1"/>
  <c r="I343" i="2" a="1"/>
  <c r="BD382" i="36" l="1"/>
  <c r="BC381" i="36"/>
  <c r="AT381" i="36"/>
  <c r="AS380" i="36"/>
  <c r="AO382" i="36"/>
  <c r="AM381" i="36"/>
  <c r="AY381" i="36"/>
  <c r="AX380" i="36"/>
  <c r="J342" i="3"/>
  <c r="I343" i="3"/>
  <c r="K343" i="3" s="1"/>
  <c r="I343" i="2"/>
  <c r="J342" i="2"/>
  <c r="K342" i="2"/>
  <c r="B352" i="22"/>
  <c r="B352" i="24"/>
  <c r="E353" i="7"/>
  <c r="AH75" i="26"/>
  <c r="AJ75" i="26" s="1"/>
  <c r="H355" i="3"/>
  <c r="G355" i="2"/>
  <c r="F356" i="2"/>
  <c r="H355" i="2" s="1"/>
  <c r="F356" i="3"/>
  <c r="G355" i="3"/>
  <c r="D355" i="7" s="1"/>
  <c r="I344" i="2" a="1"/>
  <c r="I344" i="3" a="1"/>
  <c r="AY382" i="36" l="1"/>
  <c r="AX381" i="36"/>
  <c r="AT382" i="36"/>
  <c r="AS381" i="36"/>
  <c r="AO383" i="36"/>
  <c r="AM382" i="36"/>
  <c r="BD383" i="36"/>
  <c r="BC382" i="36"/>
  <c r="J343" i="3"/>
  <c r="I344" i="3"/>
  <c r="K344" i="3" s="1"/>
  <c r="I344" i="2"/>
  <c r="K343" i="2"/>
  <c r="J343" i="2"/>
  <c r="B353" i="22"/>
  <c r="E355" i="7"/>
  <c r="B353" i="24"/>
  <c r="E354" i="7"/>
  <c r="H356" i="3"/>
  <c r="G356" i="2"/>
  <c r="F357" i="2"/>
  <c r="H356" i="2" s="1"/>
  <c r="F357" i="3"/>
  <c r="G356" i="3"/>
  <c r="D356" i="7" s="1"/>
  <c r="I345" i="2" a="1"/>
  <c r="I345" i="3" a="1"/>
  <c r="BD384" i="36" l="1"/>
  <c r="BC383" i="36"/>
  <c r="AT383" i="36"/>
  <c r="AS382" i="36"/>
  <c r="AO384" i="36"/>
  <c r="AM383" i="36"/>
  <c r="AY383" i="36"/>
  <c r="AX382" i="36"/>
  <c r="J344" i="3"/>
  <c r="I345" i="3"/>
  <c r="K345" i="3" s="1"/>
  <c r="I345" i="2"/>
  <c r="J344" i="2"/>
  <c r="K344" i="2"/>
  <c r="B354" i="22"/>
  <c r="E356" i="7"/>
  <c r="B354" i="24"/>
  <c r="H357" i="3"/>
  <c r="G357" i="2"/>
  <c r="F358" i="2"/>
  <c r="H357" i="2" s="1"/>
  <c r="F358" i="3"/>
  <c r="G357" i="3"/>
  <c r="D357" i="7" s="1"/>
  <c r="I346" i="3" a="1"/>
  <c r="I346" i="2" a="1"/>
  <c r="AY384" i="36" l="1"/>
  <c r="AX383" i="36"/>
  <c r="AT384" i="36"/>
  <c r="AS383" i="36"/>
  <c r="AO385" i="36"/>
  <c r="AM384" i="36"/>
  <c r="BD385" i="36"/>
  <c r="BC384" i="36"/>
  <c r="J345" i="3"/>
  <c r="I346" i="3"/>
  <c r="K346" i="3" s="1"/>
  <c r="I346" i="2"/>
  <c r="J345" i="2"/>
  <c r="K345" i="2"/>
  <c r="B355" i="22"/>
  <c r="E357" i="7"/>
  <c r="B355" i="24"/>
  <c r="H358" i="3"/>
  <c r="G358" i="2"/>
  <c r="F359" i="2"/>
  <c r="H358" i="2" s="1"/>
  <c r="F359" i="3"/>
  <c r="G358" i="3"/>
  <c r="D358" i="7" s="1"/>
  <c r="I347" i="2" a="1"/>
  <c r="I347" i="3" a="1"/>
  <c r="AT385" i="36" l="1"/>
  <c r="AS384" i="36"/>
  <c r="BD386" i="36"/>
  <c r="BC385" i="36"/>
  <c r="AO386" i="36"/>
  <c r="AM385" i="36"/>
  <c r="AY385" i="36"/>
  <c r="AX384" i="36"/>
  <c r="J346" i="3"/>
  <c r="I347" i="3"/>
  <c r="K347" i="3" s="1"/>
  <c r="I347" i="2"/>
  <c r="K346" i="2"/>
  <c r="J346" i="2"/>
  <c r="B356" i="22"/>
  <c r="AI76" i="26"/>
  <c r="B356" i="24"/>
  <c r="H359" i="3"/>
  <c r="G359" i="2"/>
  <c r="F360" i="2"/>
  <c r="H359" i="2" s="1"/>
  <c r="F360" i="3"/>
  <c r="G359" i="3"/>
  <c r="D359" i="7" s="1"/>
  <c r="I348" i="3" a="1"/>
  <c r="I348" i="2" a="1"/>
  <c r="AY386" i="36" l="1"/>
  <c r="AX385" i="36"/>
  <c r="BD387" i="36"/>
  <c r="BC386" i="36"/>
  <c r="AT386" i="36"/>
  <c r="AS385" i="36"/>
  <c r="AO387" i="36"/>
  <c r="AM386" i="36"/>
  <c r="E358" i="7"/>
  <c r="J347" i="3"/>
  <c r="I348" i="3"/>
  <c r="K348" i="3" s="1"/>
  <c r="I348" i="2"/>
  <c r="J347" i="2"/>
  <c r="K347" i="2"/>
  <c r="B357" i="22"/>
  <c r="B357" i="24"/>
  <c r="AH76" i="26"/>
  <c r="AJ76" i="26" s="1"/>
  <c r="H360" i="3"/>
  <c r="G360" i="2"/>
  <c r="F361" i="2"/>
  <c r="H360" i="2" s="1"/>
  <c r="F361" i="3"/>
  <c r="G360" i="3"/>
  <c r="D360" i="7" s="1"/>
  <c r="I349" i="2" a="1"/>
  <c r="I349" i="3" a="1"/>
  <c r="AO388" i="36" l="1"/>
  <c r="AM387" i="36"/>
  <c r="BD388" i="36"/>
  <c r="BC387" i="36"/>
  <c r="AT387" i="36"/>
  <c r="AS386" i="36"/>
  <c r="AY387" i="36"/>
  <c r="AX386" i="36"/>
  <c r="J348" i="3"/>
  <c r="I349" i="3"/>
  <c r="K349" i="3" s="1"/>
  <c r="I349" i="2"/>
  <c r="K348" i="2"/>
  <c r="J348" i="2"/>
  <c r="B358" i="22"/>
  <c r="E360" i="7"/>
  <c r="B358" i="24"/>
  <c r="E359" i="7"/>
  <c r="H361" i="3"/>
  <c r="G361" i="2"/>
  <c r="F362" i="2"/>
  <c r="H361" i="2" s="1"/>
  <c r="F362" i="3"/>
  <c r="G361" i="3"/>
  <c r="D361" i="7" s="1"/>
  <c r="I350" i="3" a="1"/>
  <c r="I350" i="2" a="1"/>
  <c r="AY388" i="36" l="1"/>
  <c r="AX387" i="36"/>
  <c r="BD389" i="36"/>
  <c r="BC388" i="36"/>
  <c r="AT388" i="36"/>
  <c r="AS387" i="36"/>
  <c r="AO389" i="36"/>
  <c r="AM388" i="36"/>
  <c r="J349" i="3"/>
  <c r="I350" i="3"/>
  <c r="K350" i="3" s="1"/>
  <c r="I350" i="2"/>
  <c r="J349" i="2"/>
  <c r="K349" i="2"/>
  <c r="B359" i="22"/>
  <c r="E361" i="7"/>
  <c r="B359" i="24"/>
  <c r="H362" i="3"/>
  <c r="G362" i="2"/>
  <c r="F363" i="2"/>
  <c r="H362" i="2" s="1"/>
  <c r="F363" i="3"/>
  <c r="G362" i="3"/>
  <c r="D362" i="7" s="1"/>
  <c r="I351" i="3" a="1"/>
  <c r="I351" i="2" a="1"/>
  <c r="AO390" i="36" l="1"/>
  <c r="AM389" i="36"/>
  <c r="BD390" i="36"/>
  <c r="BC389" i="36"/>
  <c r="AT389" i="36"/>
  <c r="AS388" i="36"/>
  <c r="AY389" i="36"/>
  <c r="AX388" i="36"/>
  <c r="J350" i="3"/>
  <c r="I351" i="3"/>
  <c r="K351" i="3" s="1"/>
  <c r="I351" i="2"/>
  <c r="K350" i="2"/>
  <c r="J350" i="2"/>
  <c r="B360" i="22"/>
  <c r="B360" i="24"/>
  <c r="H363" i="3"/>
  <c r="G363" i="2"/>
  <c r="F364" i="2"/>
  <c r="H363" i="2" s="1"/>
  <c r="F364" i="3"/>
  <c r="G363" i="3"/>
  <c r="D363" i="7" s="1"/>
  <c r="I352" i="3" a="1"/>
  <c r="I352" i="2" a="1"/>
  <c r="AY390" i="36" l="1"/>
  <c r="AX389" i="36"/>
  <c r="BD391" i="36"/>
  <c r="BC390" i="36"/>
  <c r="AT390" i="36"/>
  <c r="AS389" i="36"/>
  <c r="AO391" i="36"/>
  <c r="AM390" i="36"/>
  <c r="J351" i="3"/>
  <c r="I352" i="3"/>
  <c r="K352" i="3" s="1"/>
  <c r="I352" i="2"/>
  <c r="J351" i="2"/>
  <c r="K351" i="2"/>
  <c r="B361" i="22"/>
  <c r="AI77" i="26"/>
  <c r="B361" i="24"/>
  <c r="E362" i="7"/>
  <c r="H364" i="3"/>
  <c r="G364" i="2"/>
  <c r="F365" i="2"/>
  <c r="H364" i="2" s="1"/>
  <c r="F365" i="3"/>
  <c r="G364" i="3"/>
  <c r="D364" i="7" s="1"/>
  <c r="I353" i="2" a="1"/>
  <c r="I353" i="3" a="1"/>
  <c r="AO392" i="36" l="1"/>
  <c r="AM391" i="36"/>
  <c r="BD392" i="36"/>
  <c r="BC391" i="36"/>
  <c r="AT391" i="36"/>
  <c r="AS390" i="36"/>
  <c r="AY391" i="36"/>
  <c r="AX390" i="36"/>
  <c r="J352" i="3"/>
  <c r="E363" i="7"/>
  <c r="I353" i="3"/>
  <c r="K353" i="3" s="1"/>
  <c r="I353" i="2"/>
  <c r="J352" i="2"/>
  <c r="K352" i="2"/>
  <c r="B362" i="22"/>
  <c r="B362" i="24"/>
  <c r="AH77" i="26"/>
  <c r="AJ77" i="26" s="1"/>
  <c r="H365" i="3"/>
  <c r="G365" i="2"/>
  <c r="F366" i="2"/>
  <c r="H365" i="2" s="1"/>
  <c r="F366" i="3"/>
  <c r="G365" i="3"/>
  <c r="D365" i="7" s="1"/>
  <c r="I354" i="3" a="1"/>
  <c r="I354" i="2" a="1"/>
  <c r="AO393" i="36" l="1"/>
  <c r="AM392" i="36"/>
  <c r="AT392" i="36"/>
  <c r="AS391" i="36"/>
  <c r="AY392" i="36"/>
  <c r="AX391" i="36"/>
  <c r="BD393" i="36"/>
  <c r="BC392" i="36"/>
  <c r="J353" i="3"/>
  <c r="I354" i="3"/>
  <c r="K354" i="3" s="1"/>
  <c r="I354" i="2"/>
  <c r="J353" i="2"/>
  <c r="K353" i="2"/>
  <c r="B363" i="22"/>
  <c r="E365" i="7"/>
  <c r="B363" i="24"/>
  <c r="E364" i="7"/>
  <c r="H366" i="3"/>
  <c r="G366" i="2"/>
  <c r="F367" i="2"/>
  <c r="H366" i="2" s="1"/>
  <c r="F367" i="3"/>
  <c r="G366" i="3"/>
  <c r="D366" i="7" s="1"/>
  <c r="I355" i="2" a="1"/>
  <c r="I355" i="3" a="1"/>
  <c r="AT393" i="36" l="1"/>
  <c r="AS392" i="36"/>
  <c r="BD394" i="36"/>
  <c r="BC393" i="36"/>
  <c r="AO394" i="36"/>
  <c r="AM393" i="36"/>
  <c r="AY393" i="36"/>
  <c r="AX392" i="36"/>
  <c r="J354" i="3"/>
  <c r="I355" i="3"/>
  <c r="K355" i="3" s="1"/>
  <c r="I355" i="2"/>
  <c r="J354" i="2"/>
  <c r="K354" i="2"/>
  <c r="B364" i="22"/>
  <c r="E366" i="7"/>
  <c r="B364" i="24"/>
  <c r="H367" i="3"/>
  <c r="G367" i="2"/>
  <c r="F368" i="2"/>
  <c r="H367" i="2" s="1"/>
  <c r="F368" i="3"/>
  <c r="G367" i="3"/>
  <c r="D367" i="7" s="1"/>
  <c r="I356" i="3" a="1"/>
  <c r="I356" i="2" a="1"/>
  <c r="BD395" i="36" l="1"/>
  <c r="BC394" i="36"/>
  <c r="AY394" i="36"/>
  <c r="AX393" i="36"/>
  <c r="AO395" i="36"/>
  <c r="AM394" i="36"/>
  <c r="AT394" i="36"/>
  <c r="AS393" i="36"/>
  <c r="J355" i="3"/>
  <c r="I356" i="3"/>
  <c r="K356" i="3" s="1"/>
  <c r="I356" i="2"/>
  <c r="J355" i="2"/>
  <c r="K355" i="2"/>
  <c r="B365" i="22"/>
  <c r="B365" i="24"/>
  <c r="H368" i="3"/>
  <c r="G368" i="2"/>
  <c r="F369" i="2"/>
  <c r="H368" i="2" s="1"/>
  <c r="F369" i="3"/>
  <c r="G368" i="3"/>
  <c r="D368" i="7" s="1"/>
  <c r="I357" i="3" a="1"/>
  <c r="I357" i="2" a="1"/>
  <c r="AT395" i="36" l="1"/>
  <c r="AS394" i="36"/>
  <c r="AY395" i="36"/>
  <c r="AX394" i="36"/>
  <c r="AO396" i="36"/>
  <c r="AM395" i="36"/>
  <c r="BD396" i="36"/>
  <c r="BC395" i="36"/>
  <c r="J356" i="3"/>
  <c r="I357" i="3"/>
  <c r="K357" i="3" s="1"/>
  <c r="I357" i="2"/>
  <c r="J356" i="2"/>
  <c r="K356" i="2"/>
  <c r="B366" i="22"/>
  <c r="AI78" i="26"/>
  <c r="B366" i="24"/>
  <c r="E367" i="7"/>
  <c r="H369" i="3"/>
  <c r="G369" i="2"/>
  <c r="F370" i="2"/>
  <c r="H369" i="2" s="1"/>
  <c r="F370" i="3"/>
  <c r="G369" i="3"/>
  <c r="D369" i="7" s="1"/>
  <c r="I358" i="2" a="1"/>
  <c r="I358" i="3" a="1"/>
  <c r="AY396" i="36" l="1"/>
  <c r="AX395" i="36"/>
  <c r="BD397" i="36"/>
  <c r="BC396" i="36"/>
  <c r="AT396" i="36"/>
  <c r="AS395" i="36"/>
  <c r="AO397" i="36"/>
  <c r="AM396" i="36"/>
  <c r="J357" i="3"/>
  <c r="I358" i="3"/>
  <c r="K358" i="3" s="1"/>
  <c r="E368" i="7"/>
  <c r="I358" i="2"/>
  <c r="J357" i="2"/>
  <c r="K357" i="2"/>
  <c r="B367" i="22"/>
  <c r="B367" i="24"/>
  <c r="AH78" i="26"/>
  <c r="AJ78" i="26" s="1"/>
  <c r="H370" i="3"/>
  <c r="G370" i="2"/>
  <c r="F371" i="2"/>
  <c r="H370" i="2" s="1"/>
  <c r="F371" i="3"/>
  <c r="G370" i="3"/>
  <c r="D370" i="7" s="1"/>
  <c r="I359" i="3" a="1"/>
  <c r="I359" i="2" a="1"/>
  <c r="AO398" i="36" l="1"/>
  <c r="AM397" i="36"/>
  <c r="BD398" i="36"/>
  <c r="BC397" i="36"/>
  <c r="AT397" i="36"/>
  <c r="AS396" i="36"/>
  <c r="AY397" i="36"/>
  <c r="AX396" i="36"/>
  <c r="J358" i="3"/>
  <c r="I359" i="3"/>
  <c r="K359" i="3" s="1"/>
  <c r="I359" i="2"/>
  <c r="J358" i="2"/>
  <c r="K358" i="2"/>
  <c r="B368" i="22"/>
  <c r="E370" i="7"/>
  <c r="B368" i="24"/>
  <c r="E369" i="7"/>
  <c r="H371" i="3"/>
  <c r="G371" i="2"/>
  <c r="F372" i="2"/>
  <c r="H371" i="2" s="1"/>
  <c r="F372" i="3"/>
  <c r="G371" i="3"/>
  <c r="D371" i="7" s="1"/>
  <c r="I360" i="2" a="1"/>
  <c r="I360" i="3" a="1"/>
  <c r="BD399" i="36" l="1"/>
  <c r="BC398" i="36"/>
  <c r="AT398" i="36"/>
  <c r="AS397" i="36"/>
  <c r="AY398" i="36"/>
  <c r="AX397" i="36"/>
  <c r="AO399" i="36"/>
  <c r="AM398" i="36"/>
  <c r="J359" i="3"/>
  <c r="I360" i="3"/>
  <c r="K360" i="3" s="1"/>
  <c r="I360" i="2"/>
  <c r="J359" i="2"/>
  <c r="K359" i="2"/>
  <c r="B369" i="22"/>
  <c r="E371" i="7"/>
  <c r="B369" i="24"/>
  <c r="H372" i="3"/>
  <c r="G372" i="2"/>
  <c r="F373" i="2"/>
  <c r="H372" i="2" s="1"/>
  <c r="F373" i="3"/>
  <c r="G372" i="3"/>
  <c r="D372" i="7" s="1"/>
  <c r="I361" i="3" a="1"/>
  <c r="I361" i="2" a="1"/>
  <c r="AY399" i="36" l="1"/>
  <c r="AX398" i="36"/>
  <c r="AO400" i="36"/>
  <c r="AM399" i="36"/>
  <c r="AT399" i="36"/>
  <c r="AS398" i="36"/>
  <c r="BD400" i="36"/>
  <c r="BC399" i="36"/>
  <c r="J360" i="3"/>
  <c r="I361" i="3"/>
  <c r="K361" i="3" s="1"/>
  <c r="I361" i="2"/>
  <c r="J360" i="2"/>
  <c r="K360" i="2"/>
  <c r="B370" i="22"/>
  <c r="E372" i="7"/>
  <c r="B370" i="24"/>
  <c r="H373" i="3"/>
  <c r="G373" i="2"/>
  <c r="F374" i="2"/>
  <c r="H373" i="2" s="1"/>
  <c r="F374" i="3"/>
  <c r="G373" i="3"/>
  <c r="D373" i="7" s="1"/>
  <c r="I362" i="3" a="1"/>
  <c r="I362" i="2" a="1"/>
  <c r="AT400" i="36" l="1"/>
  <c r="AS399" i="36"/>
  <c r="AO401" i="36"/>
  <c r="AM400" i="36"/>
  <c r="BD401" i="36"/>
  <c r="BC400" i="36"/>
  <c r="AY400" i="36"/>
  <c r="AX399" i="36"/>
  <c r="J361" i="3"/>
  <c r="I362" i="3"/>
  <c r="K362" i="3" s="1"/>
  <c r="I362" i="2"/>
  <c r="J361" i="2"/>
  <c r="K361" i="2"/>
  <c r="B371" i="22"/>
  <c r="AI79" i="26"/>
  <c r="B371" i="24"/>
  <c r="H374" i="3"/>
  <c r="G374" i="2"/>
  <c r="F375" i="2"/>
  <c r="H374" i="2" s="1"/>
  <c r="F375" i="3"/>
  <c r="G374" i="3"/>
  <c r="D374" i="7" s="1"/>
  <c r="I363" i="3" a="1"/>
  <c r="I363" i="2" a="1"/>
  <c r="AY401" i="36" l="1"/>
  <c r="AX400" i="36"/>
  <c r="AO402" i="36"/>
  <c r="AM401" i="36"/>
  <c r="BD402" i="36"/>
  <c r="BC401" i="36"/>
  <c r="AT401" i="36"/>
  <c r="AS400" i="36"/>
  <c r="E373" i="7"/>
  <c r="J362" i="3"/>
  <c r="I363" i="3"/>
  <c r="K363" i="3" s="1"/>
  <c r="I363" i="2"/>
  <c r="J362" i="2"/>
  <c r="K362" i="2"/>
  <c r="B372" i="22"/>
  <c r="B372" i="24"/>
  <c r="AH79" i="26"/>
  <c r="AJ79" i="26" s="1"/>
  <c r="H375" i="3"/>
  <c r="G375" i="2"/>
  <c r="F376" i="2"/>
  <c r="H375" i="2" s="1"/>
  <c r="F376" i="3"/>
  <c r="G375" i="3"/>
  <c r="D375" i="7" s="1"/>
  <c r="I364" i="2" a="1"/>
  <c r="I364" i="3" a="1"/>
  <c r="AT402" i="36" l="1"/>
  <c r="AS401" i="36"/>
  <c r="AO403" i="36"/>
  <c r="AM402" i="36"/>
  <c r="AY402" i="36"/>
  <c r="AX401" i="36"/>
  <c r="BD403" i="36"/>
  <c r="BC402" i="36"/>
  <c r="J363" i="3"/>
  <c r="I364" i="3"/>
  <c r="K364" i="3" s="1"/>
  <c r="I364" i="2"/>
  <c r="J363" i="2"/>
  <c r="K363" i="2"/>
  <c r="B373" i="22"/>
  <c r="E375" i="7"/>
  <c r="B373" i="24"/>
  <c r="E374" i="7"/>
  <c r="H376" i="3"/>
  <c r="G376" i="2"/>
  <c r="F377" i="2"/>
  <c r="H376" i="2" s="1"/>
  <c r="F377" i="3"/>
  <c r="G376" i="3"/>
  <c r="D376" i="7" s="1"/>
  <c r="I365" i="2" a="1"/>
  <c r="I365" i="3" a="1"/>
  <c r="AO404" i="36" l="1"/>
  <c r="AM403" i="36"/>
  <c r="BD404" i="36"/>
  <c r="BC403" i="36"/>
  <c r="AY403" i="36"/>
  <c r="AX402" i="36"/>
  <c r="AT403" i="36"/>
  <c r="AS402" i="36"/>
  <c r="J364" i="3"/>
  <c r="I365" i="3"/>
  <c r="K365" i="3" s="1"/>
  <c r="I365" i="2"/>
  <c r="J364" i="2"/>
  <c r="K364" i="2"/>
  <c r="B374" i="22"/>
  <c r="E376" i="7"/>
  <c r="B374" i="24"/>
  <c r="H377" i="3"/>
  <c r="G377" i="2"/>
  <c r="F378" i="2"/>
  <c r="H377" i="2" s="1"/>
  <c r="F378" i="3"/>
  <c r="G377" i="3"/>
  <c r="D377" i="7" s="1"/>
  <c r="I366" i="3" a="1"/>
  <c r="I366" i="2" a="1"/>
  <c r="BD405" i="36" l="1"/>
  <c r="BC404" i="36"/>
  <c r="AT404" i="36"/>
  <c r="AS403" i="36"/>
  <c r="AO405" i="36"/>
  <c r="AM404" i="36"/>
  <c r="AY404" i="36"/>
  <c r="AX403" i="36"/>
  <c r="J365" i="3"/>
  <c r="I366" i="3"/>
  <c r="K366" i="3" s="1"/>
  <c r="I366" i="2"/>
  <c r="J365" i="2"/>
  <c r="K365" i="2"/>
  <c r="B375" i="22"/>
  <c r="E377" i="7"/>
  <c r="B375" i="24"/>
  <c r="H378" i="3"/>
  <c r="G378" i="2"/>
  <c r="F379" i="2"/>
  <c r="H378" i="2" s="1"/>
  <c r="F379" i="3"/>
  <c r="G378" i="3"/>
  <c r="D378" i="7" s="1"/>
  <c r="I367" i="3" a="1"/>
  <c r="I367" i="2" a="1"/>
  <c r="AY405" i="36" l="1"/>
  <c r="AX404" i="36"/>
  <c r="AT405" i="36"/>
  <c r="AS404" i="36"/>
  <c r="AO406" i="36"/>
  <c r="AM405" i="36"/>
  <c r="BD406" i="36"/>
  <c r="BC405" i="36"/>
  <c r="J366" i="3"/>
  <c r="I367" i="3"/>
  <c r="K367" i="3" s="1"/>
  <c r="I367" i="2"/>
  <c r="J366" i="2"/>
  <c r="K366" i="2"/>
  <c r="B376" i="22"/>
  <c r="AI80" i="26"/>
  <c r="B376" i="24"/>
  <c r="H379" i="3"/>
  <c r="G379" i="2"/>
  <c r="F380" i="2"/>
  <c r="H379" i="2" s="1"/>
  <c r="F380" i="3"/>
  <c r="G379" i="3"/>
  <c r="D379" i="7" s="1"/>
  <c r="I368" i="2" a="1"/>
  <c r="I368" i="3" a="1"/>
  <c r="AT406" i="36" l="1"/>
  <c r="AS405" i="36"/>
  <c r="BD407" i="36"/>
  <c r="BC406" i="36"/>
  <c r="AO407" i="36"/>
  <c r="AM406" i="36"/>
  <c r="AY406" i="36"/>
  <c r="AX405" i="36"/>
  <c r="E378" i="7"/>
  <c r="J367" i="3"/>
  <c r="I368" i="3"/>
  <c r="K368" i="3" s="1"/>
  <c r="I368" i="2"/>
  <c r="J367" i="2"/>
  <c r="K367" i="2"/>
  <c r="B377" i="22"/>
  <c r="B377" i="24"/>
  <c r="AH80" i="26"/>
  <c r="AJ80" i="26" s="1"/>
  <c r="H380" i="3"/>
  <c r="G380" i="2"/>
  <c r="F381" i="2"/>
  <c r="H380" i="2" s="1"/>
  <c r="F381" i="3"/>
  <c r="G380" i="3"/>
  <c r="D380" i="7" s="1"/>
  <c r="I369" i="3" a="1"/>
  <c r="I369" i="2" a="1"/>
  <c r="BD408" i="36" l="1"/>
  <c r="BC407" i="36"/>
  <c r="AY407" i="36"/>
  <c r="AX406" i="36"/>
  <c r="AT407" i="36"/>
  <c r="AS406" i="36"/>
  <c r="AO408" i="36"/>
  <c r="AM407" i="36"/>
  <c r="J368" i="3"/>
  <c r="I369" i="3"/>
  <c r="K369" i="3" s="1"/>
  <c r="I369" i="2"/>
  <c r="J368" i="2"/>
  <c r="K368" i="2"/>
  <c r="B378" i="22"/>
  <c r="E380" i="7"/>
  <c r="B378" i="24"/>
  <c r="E379" i="7"/>
  <c r="H381" i="3"/>
  <c r="G381" i="2"/>
  <c r="F382" i="2"/>
  <c r="H381" i="2" s="1"/>
  <c r="F382" i="3"/>
  <c r="G381" i="3"/>
  <c r="D381" i="7" s="1"/>
  <c r="I370" i="3" a="1"/>
  <c r="I370" i="2" a="1"/>
  <c r="AO409" i="36" l="1"/>
  <c r="AM408" i="36"/>
  <c r="BD409" i="36"/>
  <c r="BC408" i="36"/>
  <c r="AT408" i="36"/>
  <c r="AS407" i="36"/>
  <c r="AY408" i="36"/>
  <c r="AX407" i="36"/>
  <c r="J369" i="3"/>
  <c r="I370" i="3"/>
  <c r="K370" i="3" s="1"/>
  <c r="I370" i="2"/>
  <c r="J369" i="2"/>
  <c r="K369" i="2"/>
  <c r="B379" i="22"/>
  <c r="E381" i="7"/>
  <c r="B379" i="24"/>
  <c r="H382" i="3"/>
  <c r="G382" i="2"/>
  <c r="F383" i="2"/>
  <c r="H382" i="2" s="1"/>
  <c r="F383" i="3"/>
  <c r="G382" i="3"/>
  <c r="I371" i="2" a="1"/>
  <c r="I371" i="3" a="1"/>
  <c r="AY409" i="36" l="1"/>
  <c r="AX408" i="36"/>
  <c r="BD410" i="36"/>
  <c r="BC409" i="36"/>
  <c r="AT409" i="36"/>
  <c r="AS408" i="36"/>
  <c r="AO410" i="36"/>
  <c r="AM409" i="36"/>
  <c r="L382" i="3"/>
  <c r="J370" i="3"/>
  <c r="I371" i="3"/>
  <c r="K371" i="3" s="1"/>
  <c r="I371" i="2"/>
  <c r="J370" i="2"/>
  <c r="K370" i="2"/>
  <c r="B380" i="22"/>
  <c r="H383" i="3"/>
  <c r="G383" i="2"/>
  <c r="F384" i="2"/>
  <c r="H383" i="2" s="1"/>
  <c r="F384" i="3"/>
  <c r="G383" i="3"/>
  <c r="D383" i="7" s="1"/>
  <c r="D382" i="7" s="1"/>
  <c r="I372" i="3" a="1"/>
  <c r="I372" i="2" a="1"/>
  <c r="AO411" i="36" l="1"/>
  <c r="AM410" i="36"/>
  <c r="BD411" i="36"/>
  <c r="BC410" i="36"/>
  <c r="AT410" i="36"/>
  <c r="AS409" i="36"/>
  <c r="AY410" i="36"/>
  <c r="AX409" i="36"/>
  <c r="J371" i="3"/>
  <c r="I372" i="3"/>
  <c r="K372" i="3" s="1"/>
  <c r="I372" i="2"/>
  <c r="J371" i="2"/>
  <c r="K371" i="2"/>
  <c r="B381" i="22"/>
  <c r="AI81" i="26"/>
  <c r="B381" i="24"/>
  <c r="H384" i="3"/>
  <c r="G384" i="2"/>
  <c r="F385" i="2"/>
  <c r="H384" i="2" s="1"/>
  <c r="F385" i="3"/>
  <c r="G384" i="3"/>
  <c r="D384" i="7" s="1"/>
  <c r="I373" i="3" a="1"/>
  <c r="I373" i="2" a="1"/>
  <c r="AY411" i="36" l="1"/>
  <c r="AX410" i="36"/>
  <c r="BD412" i="36"/>
  <c r="BC411" i="36"/>
  <c r="AT411" i="36"/>
  <c r="AS410" i="36"/>
  <c r="AM411" i="36"/>
  <c r="AO412" i="36"/>
  <c r="J372" i="3"/>
  <c r="I373" i="3"/>
  <c r="K373" i="3" s="1"/>
  <c r="I373" i="2"/>
  <c r="J372" i="2"/>
  <c r="K372" i="2"/>
  <c r="B382" i="22"/>
  <c r="B382" i="24"/>
  <c r="B380" i="24"/>
  <c r="E383" i="7"/>
  <c r="E382" i="7"/>
  <c r="AH81" i="26"/>
  <c r="AJ81" i="26" s="1"/>
  <c r="H385" i="3"/>
  <c r="G385" i="2"/>
  <c r="F386" i="2"/>
  <c r="H385" i="2" s="1"/>
  <c r="F386" i="3"/>
  <c r="G385" i="3"/>
  <c r="D385" i="7" s="1"/>
  <c r="I374" i="3" a="1"/>
  <c r="I374" i="2" a="1"/>
  <c r="AO413" i="36" l="1"/>
  <c r="AM412" i="36"/>
  <c r="BD413" i="36"/>
  <c r="BC412" i="36"/>
  <c r="AT412" i="36"/>
  <c r="AS411" i="36"/>
  <c r="AY412" i="36"/>
  <c r="AX411" i="36"/>
  <c r="J373" i="3"/>
  <c r="I374" i="3"/>
  <c r="K374" i="3" s="1"/>
  <c r="I374" i="2"/>
  <c r="J373" i="2"/>
  <c r="K373" i="2"/>
  <c r="B383" i="22"/>
  <c r="E385" i="7"/>
  <c r="B383" i="24"/>
  <c r="E384" i="7"/>
  <c r="H386" i="3"/>
  <c r="G386" i="2"/>
  <c r="F387" i="2"/>
  <c r="H386" i="2" s="1"/>
  <c r="F387" i="3"/>
  <c r="G386" i="3"/>
  <c r="D386" i="7" s="1"/>
  <c r="I375" i="3" a="1"/>
  <c r="I375" i="2" a="1"/>
  <c r="BD414" i="36" l="1"/>
  <c r="BC413" i="36"/>
  <c r="AY413" i="36"/>
  <c r="AX412" i="36"/>
  <c r="AT413" i="36"/>
  <c r="AS412" i="36"/>
  <c r="AM413" i="36"/>
  <c r="AO414" i="36"/>
  <c r="J374" i="3"/>
  <c r="I375" i="3"/>
  <c r="K375" i="3" s="1"/>
  <c r="I375" i="2"/>
  <c r="K374" i="2"/>
  <c r="J374" i="2"/>
  <c r="B384" i="22"/>
  <c r="E386" i="7"/>
  <c r="B384" i="24"/>
  <c r="H387" i="3"/>
  <c r="G387" i="2"/>
  <c r="F388" i="2"/>
  <c r="H387" i="2" s="1"/>
  <c r="F388" i="3"/>
  <c r="G387" i="3"/>
  <c r="D387" i="7" s="1"/>
  <c r="I376" i="2" a="1"/>
  <c r="I376" i="3" a="1"/>
  <c r="BD415" i="36" l="1"/>
  <c r="BC414" i="36"/>
  <c r="AT414" i="36"/>
  <c r="AS413" i="36"/>
  <c r="AO415" i="36"/>
  <c r="AM414" i="36"/>
  <c r="AY414" i="36"/>
  <c r="AX413" i="36"/>
  <c r="J375" i="3"/>
  <c r="I376" i="3"/>
  <c r="K376" i="3" s="1"/>
  <c r="I376" i="2"/>
  <c r="J375" i="2"/>
  <c r="K375" i="2"/>
  <c r="B385" i="22"/>
  <c r="E387" i="7"/>
  <c r="B385" i="24"/>
  <c r="H388" i="3"/>
  <c r="G388" i="2"/>
  <c r="F389" i="2"/>
  <c r="H388" i="2" s="1"/>
  <c r="F389" i="3"/>
  <c r="G388" i="3"/>
  <c r="D388" i="7" s="1"/>
  <c r="I377" i="2" a="1"/>
  <c r="I377" i="3" a="1"/>
  <c r="AM415" i="36" l="1"/>
  <c r="AO416" i="36"/>
  <c r="AT415" i="36"/>
  <c r="AS414" i="36"/>
  <c r="AY415" i="36"/>
  <c r="AX414" i="36"/>
  <c r="BD416" i="36"/>
  <c r="BC415" i="36"/>
  <c r="J376" i="3"/>
  <c r="I377" i="3"/>
  <c r="K377" i="3" s="1"/>
  <c r="I377" i="2"/>
  <c r="J376" i="2"/>
  <c r="K376" i="2"/>
  <c r="B386" i="22"/>
  <c r="AI82" i="26"/>
  <c r="B386" i="24"/>
  <c r="H389" i="3"/>
  <c r="G389" i="2"/>
  <c r="F390" i="2"/>
  <c r="H389" i="2" s="1"/>
  <c r="F390" i="3"/>
  <c r="G389" i="3"/>
  <c r="D389" i="7" s="1"/>
  <c r="I378" i="3" a="1"/>
  <c r="I378" i="2" a="1"/>
  <c r="BD417" i="36" l="1"/>
  <c r="BC416" i="36"/>
  <c r="AT416" i="36"/>
  <c r="AS415" i="36"/>
  <c r="AO417" i="36"/>
  <c r="AM416" i="36"/>
  <c r="AY416" i="36"/>
  <c r="AX415" i="36"/>
  <c r="J377" i="3"/>
  <c r="I378" i="3"/>
  <c r="K378" i="3" s="1"/>
  <c r="E388" i="7"/>
  <c r="I378" i="2"/>
  <c r="J377" i="2"/>
  <c r="K377" i="2"/>
  <c r="B387" i="22"/>
  <c r="B387" i="24"/>
  <c r="AH82" i="26"/>
  <c r="AJ82" i="26" s="1"/>
  <c r="H390" i="3"/>
  <c r="G390" i="2"/>
  <c r="F391" i="2"/>
  <c r="H390" i="2" s="1"/>
  <c r="F391" i="3"/>
  <c r="G390" i="3"/>
  <c r="D390" i="7" s="1"/>
  <c r="I379" i="3" a="1"/>
  <c r="I379" i="2" a="1"/>
  <c r="AY417" i="36" l="1"/>
  <c r="AX416" i="36"/>
  <c r="AT417" i="36"/>
  <c r="AS416" i="36"/>
  <c r="AM417" i="36"/>
  <c r="AO418" i="36"/>
  <c r="BD418" i="36"/>
  <c r="BC417" i="36"/>
  <c r="J378" i="3"/>
  <c r="I379" i="3"/>
  <c r="K379" i="3" s="1"/>
  <c r="I379" i="2"/>
  <c r="J378" i="2"/>
  <c r="K378" i="2"/>
  <c r="B388" i="22"/>
  <c r="E390" i="7"/>
  <c r="B388" i="24"/>
  <c r="E389" i="7"/>
  <c r="H391" i="3"/>
  <c r="G391" i="2"/>
  <c r="F392" i="2"/>
  <c r="H391" i="2" s="1"/>
  <c r="F392" i="3"/>
  <c r="G391" i="3"/>
  <c r="D391" i="7" s="1"/>
  <c r="I380" i="2" a="1"/>
  <c r="I380" i="3" a="1"/>
  <c r="BD419" i="36" l="1"/>
  <c r="BC418" i="36"/>
  <c r="AT418" i="36"/>
  <c r="AS417" i="36"/>
  <c r="AO419" i="36"/>
  <c r="AM418" i="36"/>
  <c r="AY418" i="36"/>
  <c r="AX417" i="36"/>
  <c r="J379" i="3"/>
  <c r="I380" i="3"/>
  <c r="K380" i="3" s="1"/>
  <c r="I380" i="2"/>
  <c r="J379" i="2"/>
  <c r="K379" i="2"/>
  <c r="B389" i="22"/>
  <c r="E391" i="7"/>
  <c r="B389" i="24"/>
  <c r="H392" i="3"/>
  <c r="G392" i="2"/>
  <c r="F393" i="2"/>
  <c r="H392" i="2" s="1"/>
  <c r="F393" i="3"/>
  <c r="G392" i="3"/>
  <c r="D392" i="7" s="1"/>
  <c r="I381" i="2" a="1"/>
  <c r="I381" i="3" a="1"/>
  <c r="AT419" i="36" l="1"/>
  <c r="AS418" i="36"/>
  <c r="AY419" i="36"/>
  <c r="AX418" i="36"/>
  <c r="AM419" i="36"/>
  <c r="AO420" i="36"/>
  <c r="BD420" i="36"/>
  <c r="BC419" i="36"/>
  <c r="J380" i="3"/>
  <c r="I381" i="3"/>
  <c r="K381" i="3" s="1"/>
  <c r="I381" i="2"/>
  <c r="J380" i="2"/>
  <c r="K380" i="2"/>
  <c r="B390" i="22"/>
  <c r="E392" i="7"/>
  <c r="B390" i="24"/>
  <c r="H393" i="3"/>
  <c r="G393" i="2"/>
  <c r="F394" i="2"/>
  <c r="H393" i="2" s="1"/>
  <c r="F394" i="3"/>
  <c r="G393" i="3"/>
  <c r="D393" i="7" s="1"/>
  <c r="I382" i="2" a="1"/>
  <c r="I382" i="3" a="1"/>
  <c r="AY420" i="36" l="1"/>
  <c r="AX419" i="36"/>
  <c r="AO421" i="36"/>
  <c r="AM420" i="36"/>
  <c r="BD421" i="36"/>
  <c r="BC420" i="36"/>
  <c r="AT420" i="36"/>
  <c r="AS419" i="36"/>
  <c r="J381" i="3"/>
  <c r="I382" i="3"/>
  <c r="K382" i="3" s="1"/>
  <c r="I382" i="2"/>
  <c r="J381" i="2"/>
  <c r="K381" i="2"/>
  <c r="B391" i="22"/>
  <c r="AI83" i="26"/>
  <c r="B391" i="24"/>
  <c r="H394" i="3"/>
  <c r="G394" i="2"/>
  <c r="F395" i="2"/>
  <c r="H394" i="2" s="1"/>
  <c r="F395" i="3"/>
  <c r="G394" i="3"/>
  <c r="D394" i="7" s="1"/>
  <c r="I383" i="3" a="1"/>
  <c r="I383" i="2" a="1"/>
  <c r="AM421" i="36" l="1"/>
  <c r="AO422" i="36"/>
  <c r="AT421" i="36"/>
  <c r="AS420" i="36"/>
  <c r="BD422" i="36"/>
  <c r="BC421" i="36"/>
  <c r="AY421" i="36"/>
  <c r="AX420" i="36"/>
  <c r="E393" i="7"/>
  <c r="J382" i="3"/>
  <c r="I383" i="3"/>
  <c r="K383" i="3" s="1"/>
  <c r="I383" i="2"/>
  <c r="J382" i="2"/>
  <c r="K382" i="2"/>
  <c r="B392" i="22"/>
  <c r="B392" i="24"/>
  <c r="AH83" i="26"/>
  <c r="AJ83" i="26" s="1"/>
  <c r="H395" i="3"/>
  <c r="G395" i="2"/>
  <c r="F396" i="2"/>
  <c r="H395" i="2" s="1"/>
  <c r="F396" i="3"/>
  <c r="G395" i="3"/>
  <c r="D395" i="7" s="1"/>
  <c r="I384" i="3" a="1"/>
  <c r="I384" i="2" a="1"/>
  <c r="AY422" i="36" l="1"/>
  <c r="AX421" i="36"/>
  <c r="AT422" i="36"/>
  <c r="AS421" i="36"/>
  <c r="BD423" i="36"/>
  <c r="BC422" i="36"/>
  <c r="AM422" i="36"/>
  <c r="AO423" i="36"/>
  <c r="J383" i="3"/>
  <c r="I384" i="3"/>
  <c r="K384" i="3" s="1"/>
  <c r="I384" i="2"/>
  <c r="J383" i="2"/>
  <c r="K383" i="2"/>
  <c r="B393" i="22"/>
  <c r="E395" i="7"/>
  <c r="B393" i="24"/>
  <c r="E394" i="7"/>
  <c r="H396" i="3"/>
  <c r="G396" i="2"/>
  <c r="F397" i="2"/>
  <c r="H396" i="2" s="1"/>
  <c r="F397" i="3"/>
  <c r="G396" i="3"/>
  <c r="D396" i="7" s="1"/>
  <c r="I385" i="2" a="1"/>
  <c r="I385" i="3" a="1"/>
  <c r="AM423" i="36" l="1"/>
  <c r="AO424" i="36"/>
  <c r="AT423" i="36"/>
  <c r="AS422" i="36"/>
  <c r="BD424" i="36"/>
  <c r="BC423" i="36"/>
  <c r="AY423" i="36"/>
  <c r="AX422" i="36"/>
  <c r="J384" i="3"/>
  <c r="I385" i="3"/>
  <c r="K385" i="3" s="1"/>
  <c r="I385" i="2"/>
  <c r="J384" i="2"/>
  <c r="K384" i="2"/>
  <c r="B394" i="22"/>
  <c r="E396" i="7"/>
  <c r="B394" i="24"/>
  <c r="H397" i="3"/>
  <c r="G397" i="2"/>
  <c r="F398" i="2"/>
  <c r="H397" i="2" s="1"/>
  <c r="F398" i="3"/>
  <c r="G397" i="3"/>
  <c r="D397" i="7" s="1"/>
  <c r="I386" i="2" a="1"/>
  <c r="I386" i="3" a="1"/>
  <c r="AY424" i="36" l="1"/>
  <c r="AX423" i="36"/>
  <c r="AT424" i="36"/>
  <c r="AS423" i="36"/>
  <c r="BD425" i="36"/>
  <c r="BC424" i="36"/>
  <c r="AM424" i="36"/>
  <c r="AO425" i="36"/>
  <c r="J385" i="3"/>
  <c r="I386" i="3"/>
  <c r="K386" i="3" s="1"/>
  <c r="I386" i="2"/>
  <c r="K385" i="2"/>
  <c r="J385" i="2"/>
  <c r="B395" i="22"/>
  <c r="E397" i="7"/>
  <c r="B395" i="24"/>
  <c r="H398" i="3"/>
  <c r="G398" i="2"/>
  <c r="F399" i="2"/>
  <c r="H398" i="2" s="1"/>
  <c r="F399" i="3"/>
  <c r="G398" i="3"/>
  <c r="D398" i="7" s="1"/>
  <c r="I387" i="3" a="1"/>
  <c r="I387" i="2" a="1"/>
  <c r="AT425" i="36" l="1"/>
  <c r="AS424" i="36"/>
  <c r="AM425" i="36"/>
  <c r="AO426" i="36"/>
  <c r="BD426" i="36"/>
  <c r="BC425" i="36"/>
  <c r="AY425" i="36"/>
  <c r="AX424" i="36"/>
  <c r="J386" i="3"/>
  <c r="I387" i="3"/>
  <c r="K387" i="3" s="1"/>
  <c r="I387" i="2"/>
  <c r="J386" i="2"/>
  <c r="K386" i="2"/>
  <c r="B396" i="22"/>
  <c r="AI84" i="26"/>
  <c r="B396" i="24"/>
  <c r="H399" i="3"/>
  <c r="G399" i="2"/>
  <c r="F400" i="2"/>
  <c r="H399" i="2" s="1"/>
  <c r="F400" i="3"/>
  <c r="G399" i="3"/>
  <c r="D399" i="7" s="1"/>
  <c r="I388" i="2" a="1"/>
  <c r="I388" i="3" a="1"/>
  <c r="AM426" i="36" l="1"/>
  <c r="AO427" i="36"/>
  <c r="AY426" i="36"/>
  <c r="AX425" i="36"/>
  <c r="BD427" i="36"/>
  <c r="BC426" i="36"/>
  <c r="AT426" i="36"/>
  <c r="AS425" i="36"/>
  <c r="J387" i="3"/>
  <c r="I388" i="3"/>
  <c r="K388" i="3" s="1"/>
  <c r="E398" i="7"/>
  <c r="I388" i="2"/>
  <c r="J387" i="2"/>
  <c r="K387" i="2"/>
  <c r="B397" i="22"/>
  <c r="B397" i="24"/>
  <c r="AH84" i="26"/>
  <c r="AJ84" i="26" s="1"/>
  <c r="H400" i="3"/>
  <c r="G400" i="2"/>
  <c r="F401" i="2"/>
  <c r="H400" i="2" s="1"/>
  <c r="F401" i="3"/>
  <c r="G400" i="3"/>
  <c r="D400" i="7" s="1"/>
  <c r="I389" i="2" a="1"/>
  <c r="I389" i="3" a="1"/>
  <c r="AT427" i="36" l="1"/>
  <c r="AS426" i="36"/>
  <c r="AY427" i="36"/>
  <c r="AX426" i="36"/>
  <c r="BD428" i="36"/>
  <c r="BC427" i="36"/>
  <c r="AM427" i="36"/>
  <c r="AO428" i="36"/>
  <c r="J388" i="3"/>
  <c r="I389" i="3"/>
  <c r="K389" i="3" s="1"/>
  <c r="I389" i="2"/>
  <c r="K388" i="2"/>
  <c r="J388" i="2"/>
  <c r="B398" i="22"/>
  <c r="E400" i="7"/>
  <c r="B398" i="24"/>
  <c r="E399" i="7"/>
  <c r="H401" i="3"/>
  <c r="G401" i="2"/>
  <c r="F402" i="2"/>
  <c r="H401" i="2" s="1"/>
  <c r="F402" i="3"/>
  <c r="G401" i="3"/>
  <c r="D401" i="7" s="1"/>
  <c r="I390" i="3" a="1"/>
  <c r="I390" i="2" a="1"/>
  <c r="AY428" i="36" l="1"/>
  <c r="AX427" i="36"/>
  <c r="AM428" i="36"/>
  <c r="AO429" i="36"/>
  <c r="BD429" i="36"/>
  <c r="BC428" i="36"/>
  <c r="AT428" i="36"/>
  <c r="AS427" i="36"/>
  <c r="J389" i="3"/>
  <c r="I390" i="3"/>
  <c r="K390" i="3" s="1"/>
  <c r="I390" i="2"/>
  <c r="J389" i="2"/>
  <c r="K389" i="2"/>
  <c r="B399" i="22"/>
  <c r="E401" i="7"/>
  <c r="B399" i="24"/>
  <c r="H402" i="3"/>
  <c r="G402" i="2"/>
  <c r="F403" i="2"/>
  <c r="H402" i="2" s="1"/>
  <c r="F403" i="3"/>
  <c r="G402" i="3"/>
  <c r="D402" i="7" s="1"/>
  <c r="I391" i="3" a="1"/>
  <c r="I391" i="2" a="1"/>
  <c r="AM429" i="36" l="1"/>
  <c r="AO430" i="36"/>
  <c r="AT429" i="36"/>
  <c r="AS428" i="36"/>
  <c r="BD430" i="36"/>
  <c r="BC429" i="36"/>
  <c r="AY429" i="36"/>
  <c r="AX428" i="36"/>
  <c r="J390" i="3"/>
  <c r="I391" i="3"/>
  <c r="K391" i="3" s="1"/>
  <c r="I391" i="2"/>
  <c r="J390" i="2"/>
  <c r="K390" i="2"/>
  <c r="B400" i="22"/>
  <c r="E402" i="7"/>
  <c r="B400" i="24"/>
  <c r="H403" i="3"/>
  <c r="G403" i="2"/>
  <c r="F404" i="2"/>
  <c r="H403" i="2" s="1"/>
  <c r="F404" i="3"/>
  <c r="G403" i="3"/>
  <c r="D403" i="7" s="1"/>
  <c r="I392" i="2" a="1"/>
  <c r="I392" i="3" a="1"/>
  <c r="AY430" i="36" l="1"/>
  <c r="AX429" i="36"/>
  <c r="AT430" i="36"/>
  <c r="AS429" i="36"/>
  <c r="AM430" i="36"/>
  <c r="AO431" i="36"/>
  <c r="BD431" i="36"/>
  <c r="BC430" i="36"/>
  <c r="J391" i="3"/>
  <c r="I392" i="3"/>
  <c r="K392" i="3" s="1"/>
  <c r="I392" i="2"/>
  <c r="J391" i="2"/>
  <c r="K391" i="2"/>
  <c r="B401" i="22"/>
  <c r="AI85" i="26"/>
  <c r="B401" i="24"/>
  <c r="H404" i="3"/>
  <c r="G404" i="2"/>
  <c r="F405" i="2"/>
  <c r="H404" i="2" s="1"/>
  <c r="F405" i="3"/>
  <c r="G404" i="3"/>
  <c r="D404" i="7" s="1"/>
  <c r="I393" i="2" a="1"/>
  <c r="I393" i="3" a="1"/>
  <c r="AT431" i="36" l="1"/>
  <c r="AS430" i="36"/>
  <c r="BD432" i="36"/>
  <c r="BC431" i="36"/>
  <c r="AM431" i="36"/>
  <c r="AO432" i="36"/>
  <c r="AY431" i="36"/>
  <c r="AX430" i="36"/>
  <c r="J392" i="3"/>
  <c r="I393" i="3"/>
  <c r="K393" i="3" s="1"/>
  <c r="E403" i="7"/>
  <c r="I393" i="2"/>
  <c r="J392" i="2"/>
  <c r="K392" i="2"/>
  <c r="B402" i="22"/>
  <c r="B402" i="24"/>
  <c r="AH85" i="26"/>
  <c r="AJ85" i="26" s="1"/>
  <c r="H405" i="3"/>
  <c r="G405" i="2"/>
  <c r="F406" i="2"/>
  <c r="H405" i="2" s="1"/>
  <c r="F406" i="3"/>
  <c r="G405" i="3"/>
  <c r="D405" i="7" s="1"/>
  <c r="I394" i="2" a="1"/>
  <c r="I394" i="3" a="1"/>
  <c r="AT432" i="36" l="1"/>
  <c r="AS431" i="36"/>
  <c r="AY432" i="36"/>
  <c r="AX431" i="36"/>
  <c r="BD433" i="36"/>
  <c r="BC432" i="36"/>
  <c r="AM432" i="36"/>
  <c r="AO433" i="36"/>
  <c r="J393" i="3"/>
  <c r="I394" i="3"/>
  <c r="I394" i="2"/>
  <c r="J393" i="2"/>
  <c r="K393" i="2"/>
  <c r="B403" i="22"/>
  <c r="E405" i="7"/>
  <c r="B403" i="24"/>
  <c r="E404" i="7"/>
  <c r="H406" i="3"/>
  <c r="G406" i="2"/>
  <c r="F407" i="2"/>
  <c r="H406" i="2" s="1"/>
  <c r="F407" i="3"/>
  <c r="G406" i="3"/>
  <c r="D406" i="7" s="1"/>
  <c r="I395" i="2" a="1"/>
  <c r="I395" i="3" a="1"/>
  <c r="AY433" i="36" l="1"/>
  <c r="AX432" i="36"/>
  <c r="AM433" i="36"/>
  <c r="AO434" i="36"/>
  <c r="BD434" i="36"/>
  <c r="BC433" i="36"/>
  <c r="AT433" i="36"/>
  <c r="AS432" i="36"/>
  <c r="K394" i="3"/>
  <c r="J394" i="3"/>
  <c r="I395" i="3"/>
  <c r="K395" i="3" s="1"/>
  <c r="I395" i="2"/>
  <c r="J394" i="2"/>
  <c r="K394" i="2"/>
  <c r="B404" i="22"/>
  <c r="B404" i="24"/>
  <c r="H407" i="3"/>
  <c r="G407" i="2"/>
  <c r="F408" i="2"/>
  <c r="H407" i="2" s="1"/>
  <c r="F408" i="3"/>
  <c r="G407" i="3"/>
  <c r="D407" i="7" s="1"/>
  <c r="I396" i="3" a="1"/>
  <c r="I396" i="2" a="1"/>
  <c r="BD435" i="36" l="1"/>
  <c r="BC434" i="36"/>
  <c r="AM434" i="36"/>
  <c r="AO435" i="36"/>
  <c r="AT434" i="36"/>
  <c r="AS433" i="36"/>
  <c r="AY434" i="36"/>
  <c r="AX433" i="36"/>
  <c r="J395" i="3"/>
  <c r="I396" i="3"/>
  <c r="K396" i="3" s="1"/>
  <c r="I396" i="2"/>
  <c r="K395" i="2"/>
  <c r="J395" i="2"/>
  <c r="B405" i="22"/>
  <c r="E407" i="7"/>
  <c r="B405" i="24"/>
  <c r="E406" i="7"/>
  <c r="H408" i="3"/>
  <c r="G408" i="2"/>
  <c r="F409" i="2"/>
  <c r="H408" i="2" s="1"/>
  <c r="F409" i="3"/>
  <c r="G408" i="3"/>
  <c r="D408" i="7" s="1"/>
  <c r="I397" i="3" a="1"/>
  <c r="I397" i="2" a="1"/>
  <c r="AT435" i="36" l="1"/>
  <c r="AS434" i="36"/>
  <c r="AM435" i="36"/>
  <c r="AO436" i="36"/>
  <c r="AY435" i="36"/>
  <c r="AX434" i="36"/>
  <c r="BD436" i="36"/>
  <c r="BC435" i="36"/>
  <c r="J396" i="3"/>
  <c r="I397" i="3"/>
  <c r="K397" i="3" s="1"/>
  <c r="I397" i="2"/>
  <c r="K396" i="2"/>
  <c r="J396" i="2"/>
  <c r="B406" i="22"/>
  <c r="AI86" i="26"/>
  <c r="B406" i="24"/>
  <c r="H409" i="3"/>
  <c r="G409" i="2"/>
  <c r="F410" i="2"/>
  <c r="H409" i="2" s="1"/>
  <c r="F410" i="3"/>
  <c r="G409" i="3"/>
  <c r="D409" i="7" s="1"/>
  <c r="I398" i="2" a="1"/>
  <c r="I398" i="3" a="1"/>
  <c r="AY436" i="36" l="1"/>
  <c r="AX435" i="36"/>
  <c r="AM436" i="36"/>
  <c r="AO437" i="36"/>
  <c r="BD437" i="36"/>
  <c r="BC436" i="36"/>
  <c r="AT436" i="36"/>
  <c r="AS435" i="36"/>
  <c r="J397" i="3"/>
  <c r="I398" i="3"/>
  <c r="K398" i="3" s="1"/>
  <c r="E408" i="7"/>
  <c r="I398" i="2"/>
  <c r="J397" i="2"/>
  <c r="K397" i="2"/>
  <c r="B407" i="22"/>
  <c r="B407" i="24"/>
  <c r="AH86" i="26"/>
  <c r="AJ86" i="26" s="1"/>
  <c r="H410" i="3"/>
  <c r="G410" i="2"/>
  <c r="F411" i="2"/>
  <c r="H410" i="2" s="1"/>
  <c r="F411" i="3"/>
  <c r="G410" i="3"/>
  <c r="D410" i="7" s="1"/>
  <c r="I399" i="3" a="1"/>
  <c r="I399" i="2" a="1"/>
  <c r="AT437" i="36" l="1"/>
  <c r="AS436" i="36"/>
  <c r="BD438" i="36"/>
  <c r="BC437" i="36"/>
  <c r="AM437" i="36"/>
  <c r="AO438" i="36"/>
  <c r="AY437" i="36"/>
  <c r="AX436" i="36"/>
  <c r="J398" i="3"/>
  <c r="I399" i="3"/>
  <c r="K399" i="3" s="1"/>
  <c r="I399" i="2"/>
  <c r="J398" i="2"/>
  <c r="K398" i="2"/>
  <c r="B408" i="22"/>
  <c r="E410" i="7"/>
  <c r="B408" i="24"/>
  <c r="E409" i="7"/>
  <c r="H411" i="3"/>
  <c r="G411" i="2"/>
  <c r="F412" i="2"/>
  <c r="H411" i="2" s="1"/>
  <c r="F412" i="3"/>
  <c r="G411" i="3"/>
  <c r="D411" i="7" s="1"/>
  <c r="I400" i="3" a="1"/>
  <c r="I400" i="2" a="1"/>
  <c r="BD439" i="36" l="1"/>
  <c r="BC438" i="36"/>
  <c r="AY438" i="36"/>
  <c r="AX437" i="36"/>
  <c r="AM438" i="36"/>
  <c r="AO439" i="36"/>
  <c r="AT438" i="36"/>
  <c r="AS437" i="36"/>
  <c r="J399" i="3"/>
  <c r="I400" i="3"/>
  <c r="K400" i="3" s="1"/>
  <c r="I400" i="2"/>
  <c r="J399" i="2"/>
  <c r="K399" i="2"/>
  <c r="B409" i="22"/>
  <c r="E411" i="7"/>
  <c r="B409" i="24"/>
  <c r="H412" i="3"/>
  <c r="G412" i="2"/>
  <c r="F413" i="2"/>
  <c r="H412" i="2" s="1"/>
  <c r="F413" i="3"/>
  <c r="G412" i="3"/>
  <c r="D412" i="7" s="1"/>
  <c r="I401" i="2" a="1"/>
  <c r="I401" i="3" a="1"/>
  <c r="AT439" i="36" l="1"/>
  <c r="AS438" i="36"/>
  <c r="AY439" i="36"/>
  <c r="AX438" i="36"/>
  <c r="AM439" i="36"/>
  <c r="AO440" i="36"/>
  <c r="BD440" i="36"/>
  <c r="BC439" i="36"/>
  <c r="J400" i="3"/>
  <c r="I401" i="3"/>
  <c r="K401" i="3" s="1"/>
  <c r="I401" i="2"/>
  <c r="J400" i="2"/>
  <c r="K400" i="2"/>
  <c r="B410" i="22"/>
  <c r="E412" i="7"/>
  <c r="B410" i="24"/>
  <c r="H413" i="3"/>
  <c r="G413" i="2"/>
  <c r="F414" i="2"/>
  <c r="H413" i="2" s="1"/>
  <c r="F414" i="3"/>
  <c r="G413" i="3"/>
  <c r="D413" i="7" s="1"/>
  <c r="I402" i="3" a="1"/>
  <c r="I402" i="2" a="1"/>
  <c r="BD441" i="36" l="1"/>
  <c r="BC440" i="36"/>
  <c r="AY440" i="36"/>
  <c r="AX439" i="36"/>
  <c r="AT440" i="36"/>
  <c r="AS439" i="36"/>
  <c r="AM440" i="36"/>
  <c r="AO441" i="36"/>
  <c r="J401" i="3"/>
  <c r="I402" i="3"/>
  <c r="K402" i="3" s="1"/>
  <c r="I402" i="2"/>
  <c r="J401" i="2"/>
  <c r="K401" i="2"/>
  <c r="B411" i="22"/>
  <c r="AI87" i="26"/>
  <c r="B411" i="24"/>
  <c r="H414" i="3"/>
  <c r="G414" i="2"/>
  <c r="F415" i="2"/>
  <c r="H414" i="2" s="1"/>
  <c r="F415" i="3"/>
  <c r="G414" i="3"/>
  <c r="D414" i="7" s="1"/>
  <c r="I403" i="2" a="1"/>
  <c r="I403" i="3" a="1"/>
  <c r="AY441" i="36" l="1"/>
  <c r="AX440" i="36"/>
  <c r="AM441" i="36"/>
  <c r="AO442" i="36"/>
  <c r="BD442" i="36"/>
  <c r="BC441" i="36"/>
  <c r="AT441" i="36"/>
  <c r="AS440" i="36"/>
  <c r="J402" i="3"/>
  <c r="I403" i="3"/>
  <c r="K403" i="3" s="1"/>
  <c r="E413" i="7"/>
  <c r="I403" i="2"/>
  <c r="J402" i="2"/>
  <c r="K402" i="2"/>
  <c r="B412" i="22"/>
  <c r="B412" i="24"/>
  <c r="AH87" i="26"/>
  <c r="AJ87" i="26" s="1"/>
  <c r="H415" i="3"/>
  <c r="G415" i="2"/>
  <c r="F416" i="2"/>
  <c r="H415" i="2" s="1"/>
  <c r="F416" i="3"/>
  <c r="G415" i="3"/>
  <c r="D415" i="7" s="1"/>
  <c r="I404" i="3" a="1"/>
  <c r="I404" i="2" a="1"/>
  <c r="AM442" i="36" l="1"/>
  <c r="AO443" i="36"/>
  <c r="AT442" i="36"/>
  <c r="AS441" i="36"/>
  <c r="BD443" i="36"/>
  <c r="BC442" i="36"/>
  <c r="AY442" i="36"/>
  <c r="AX441" i="36"/>
  <c r="J403" i="3"/>
  <c r="I404" i="3"/>
  <c r="K404" i="3" s="1"/>
  <c r="I404" i="2"/>
  <c r="J403" i="2"/>
  <c r="K403" i="2"/>
  <c r="B413" i="22"/>
  <c r="E415" i="7"/>
  <c r="B413" i="24"/>
  <c r="E414" i="7"/>
  <c r="H416" i="3"/>
  <c r="G416" i="2"/>
  <c r="F417" i="2"/>
  <c r="H416" i="2" s="1"/>
  <c r="F417" i="3"/>
  <c r="G416" i="3"/>
  <c r="D416" i="7" s="1"/>
  <c r="I405" i="3" a="1"/>
  <c r="I405" i="2" a="1"/>
  <c r="AT443" i="36" l="1"/>
  <c r="AS442" i="36"/>
  <c r="AY443" i="36"/>
  <c r="AX442" i="36"/>
  <c r="AM443" i="36"/>
  <c r="AO444" i="36"/>
  <c r="BD444" i="36"/>
  <c r="BC443" i="36"/>
  <c r="J404" i="3"/>
  <c r="I405" i="3"/>
  <c r="K405" i="3" s="1"/>
  <c r="I405" i="2"/>
  <c r="J404" i="2"/>
  <c r="K404" i="2"/>
  <c r="B414" i="22"/>
  <c r="E416" i="7"/>
  <c r="B414" i="24"/>
  <c r="H417" i="3"/>
  <c r="G417" i="2"/>
  <c r="F418" i="2"/>
  <c r="H417" i="2" s="1"/>
  <c r="F418" i="3"/>
  <c r="G417" i="3"/>
  <c r="D417" i="7" s="1"/>
  <c r="I406" i="2" a="1"/>
  <c r="I406" i="3" a="1"/>
  <c r="AY444" i="36" l="1"/>
  <c r="AX443" i="36"/>
  <c r="BD445" i="36"/>
  <c r="BC444" i="36"/>
  <c r="AM444" i="36"/>
  <c r="AO445" i="36"/>
  <c r="AT444" i="36"/>
  <c r="AS443" i="36"/>
  <c r="J405" i="3"/>
  <c r="I406" i="3"/>
  <c r="K406" i="3" s="1"/>
  <c r="I406" i="2"/>
  <c r="K405" i="2"/>
  <c r="J405" i="2"/>
  <c r="B415" i="22"/>
  <c r="B415" i="24"/>
  <c r="H418" i="3"/>
  <c r="G418" i="2"/>
  <c r="F419" i="2"/>
  <c r="H418" i="2" s="1"/>
  <c r="F419" i="3"/>
  <c r="G418" i="3"/>
  <c r="D418" i="7" s="1"/>
  <c r="I407" i="3" a="1"/>
  <c r="I407" i="2" a="1"/>
  <c r="BD446" i="36" l="1"/>
  <c r="BC445" i="36"/>
  <c r="AT445" i="36"/>
  <c r="AS444" i="36"/>
  <c r="AY445" i="36"/>
  <c r="AX444" i="36"/>
  <c r="AM445" i="36"/>
  <c r="AO446" i="36"/>
  <c r="J406" i="3"/>
  <c r="I407" i="3"/>
  <c r="K407" i="3" s="1"/>
  <c r="I407" i="2"/>
  <c r="K406" i="2"/>
  <c r="J406" i="2"/>
  <c r="B416" i="22"/>
  <c r="AI88" i="26"/>
  <c r="B416" i="24"/>
  <c r="E417" i="7"/>
  <c r="H419" i="3"/>
  <c r="G419" i="2"/>
  <c r="F420" i="2"/>
  <c r="H419" i="2" s="1"/>
  <c r="F420" i="3"/>
  <c r="G419" i="3"/>
  <c r="D419" i="7" s="1"/>
  <c r="I408" i="2" a="1"/>
  <c r="I408" i="3" a="1"/>
  <c r="AT446" i="36" l="1"/>
  <c r="AS445" i="36"/>
  <c r="AM446" i="36"/>
  <c r="AO447" i="36"/>
  <c r="AY446" i="36"/>
  <c r="AX445" i="36"/>
  <c r="BD447" i="36"/>
  <c r="BC446" i="36"/>
  <c r="J407" i="3"/>
  <c r="I408" i="3"/>
  <c r="K408" i="3" s="1"/>
  <c r="I408" i="2"/>
  <c r="J407" i="2"/>
  <c r="K407" i="2"/>
  <c r="B417" i="22"/>
  <c r="B417" i="24"/>
  <c r="E418" i="7"/>
  <c r="AH88" i="26"/>
  <c r="AJ88" i="26" s="1"/>
  <c r="H420" i="3"/>
  <c r="F421" i="2"/>
  <c r="H420" i="2" s="1"/>
  <c r="G420" i="2"/>
  <c r="F421" i="3"/>
  <c r="G420" i="3"/>
  <c r="D420" i="7" s="1"/>
  <c r="I409" i="2" a="1"/>
  <c r="I409" i="3" a="1"/>
  <c r="AM447" i="36" l="1"/>
  <c r="AO448" i="36"/>
  <c r="BD448" i="36"/>
  <c r="BC447" i="36"/>
  <c r="AT447" i="36"/>
  <c r="AS446" i="36"/>
  <c r="AY447" i="36"/>
  <c r="AX446" i="36"/>
  <c r="J408" i="3"/>
  <c r="I409" i="3"/>
  <c r="K409" i="3" s="1"/>
  <c r="I409" i="2"/>
  <c r="J408" i="2"/>
  <c r="K408" i="2"/>
  <c r="B418" i="22"/>
  <c r="E420" i="7"/>
  <c r="B418" i="24"/>
  <c r="E419" i="7"/>
  <c r="H421" i="3"/>
  <c r="G421" i="2"/>
  <c r="F422" i="2"/>
  <c r="H421" i="2" s="1"/>
  <c r="F422" i="3"/>
  <c r="G421" i="3"/>
  <c r="D421" i="7" s="1"/>
  <c r="I410" i="2" a="1"/>
  <c r="I410" i="3" a="1"/>
  <c r="AY448" i="36" l="1"/>
  <c r="AX447" i="36"/>
  <c r="BD449" i="36"/>
  <c r="BC448" i="36"/>
  <c r="AT448" i="36"/>
  <c r="AS447" i="36"/>
  <c r="AM448" i="36"/>
  <c r="AO449" i="36"/>
  <c r="J409" i="3"/>
  <c r="I410" i="3"/>
  <c r="K410" i="3" s="1"/>
  <c r="I410" i="2"/>
  <c r="J409" i="2"/>
  <c r="K409" i="2"/>
  <c r="B419" i="22"/>
  <c r="E421" i="7"/>
  <c r="B419" i="24"/>
  <c r="H422" i="3"/>
  <c r="G422" i="2"/>
  <c r="F423" i="2"/>
  <c r="H422" i="2" s="1"/>
  <c r="F423" i="3"/>
  <c r="G422" i="3"/>
  <c r="D422" i="7" s="1"/>
  <c r="I411" i="2" a="1"/>
  <c r="I411" i="3" a="1"/>
  <c r="BD450" i="36" l="1"/>
  <c r="BC449" i="36"/>
  <c r="AY449" i="36"/>
  <c r="AX448" i="36"/>
  <c r="AM449" i="36"/>
  <c r="AO450" i="36"/>
  <c r="AT449" i="36"/>
  <c r="AS448" i="36"/>
  <c r="J410" i="3"/>
  <c r="I411" i="3"/>
  <c r="K411" i="3" s="1"/>
  <c r="I411" i="2"/>
  <c r="J410" i="2"/>
  <c r="K410" i="2"/>
  <c r="B420" i="22"/>
  <c r="E422" i="7"/>
  <c r="B420" i="24"/>
  <c r="H423" i="3"/>
  <c r="G423" i="2"/>
  <c r="F424" i="2"/>
  <c r="H423" i="2" s="1"/>
  <c r="F424" i="3"/>
  <c r="G423" i="3"/>
  <c r="D423" i="7" s="1"/>
  <c r="I412" i="2" a="1"/>
  <c r="I412" i="3" a="1"/>
  <c r="AY450" i="36" l="1"/>
  <c r="AX449" i="36"/>
  <c r="AT450" i="36"/>
  <c r="AS449" i="36"/>
  <c r="AM450" i="36"/>
  <c r="AO451" i="36"/>
  <c r="BD451" i="36"/>
  <c r="BC450" i="36"/>
  <c r="J411" i="3"/>
  <c r="I412" i="3"/>
  <c r="K412" i="3" s="1"/>
  <c r="I412" i="2"/>
  <c r="K411" i="2"/>
  <c r="J411" i="2"/>
  <c r="B421" i="22"/>
  <c r="AI89" i="26"/>
  <c r="B421" i="24"/>
  <c r="H424" i="3"/>
  <c r="G424" i="2"/>
  <c r="F425" i="2"/>
  <c r="H424" i="2" s="1"/>
  <c r="F425" i="3"/>
  <c r="G424" i="3"/>
  <c r="D424" i="7" s="1"/>
  <c r="I413" i="2" a="1"/>
  <c r="I413" i="3" a="1"/>
  <c r="BD452" i="36" l="1"/>
  <c r="BC451" i="36"/>
  <c r="AT451" i="36"/>
  <c r="AS450" i="36"/>
  <c r="AM451" i="36"/>
  <c r="AO452" i="36"/>
  <c r="AY451" i="36"/>
  <c r="AX450" i="36"/>
  <c r="J412" i="3"/>
  <c r="I413" i="3"/>
  <c r="K413" i="3" s="1"/>
  <c r="E423" i="7"/>
  <c r="I413" i="2"/>
  <c r="J412" i="2"/>
  <c r="K412" i="2"/>
  <c r="B422" i="22"/>
  <c r="B422" i="24"/>
  <c r="AH89" i="26"/>
  <c r="AJ89" i="26" s="1"/>
  <c r="H425" i="3"/>
  <c r="F426" i="2"/>
  <c r="H425" i="2" s="1"/>
  <c r="G425" i="2"/>
  <c r="F426" i="3"/>
  <c r="G425" i="3"/>
  <c r="D425" i="7" s="1"/>
  <c r="I414" i="3" a="1"/>
  <c r="I414" i="2" a="1"/>
  <c r="AT452" i="36" l="1"/>
  <c r="AS451" i="36"/>
  <c r="AY452" i="36"/>
  <c r="AX451" i="36"/>
  <c r="BD453" i="36"/>
  <c r="BC452" i="36"/>
  <c r="AM452" i="36"/>
  <c r="AO453" i="36"/>
  <c r="J413" i="3"/>
  <c r="I414" i="3"/>
  <c r="K414" i="3" s="1"/>
  <c r="I414" i="2"/>
  <c r="J413" i="2"/>
  <c r="K413" i="2"/>
  <c r="B423" i="22"/>
  <c r="E425" i="7"/>
  <c r="B423" i="24"/>
  <c r="E424" i="7"/>
  <c r="H426" i="3"/>
  <c r="G426" i="2"/>
  <c r="F427" i="2"/>
  <c r="H426" i="2" s="1"/>
  <c r="F427" i="3"/>
  <c r="G426" i="3"/>
  <c r="D426" i="7" s="1"/>
  <c r="I415" i="2" a="1"/>
  <c r="I415" i="3" a="1"/>
  <c r="AY453" i="36" l="1"/>
  <c r="AX452" i="36"/>
  <c r="AM453" i="36"/>
  <c r="AO454" i="36"/>
  <c r="BD454" i="36"/>
  <c r="BC453" i="36"/>
  <c r="AT453" i="36"/>
  <c r="AS452" i="36"/>
  <c r="J414" i="3"/>
  <c r="I415" i="3"/>
  <c r="K415" i="3" s="1"/>
  <c r="I415" i="2"/>
  <c r="J414" i="2"/>
  <c r="K414" i="2"/>
  <c r="B424" i="22"/>
  <c r="B424" i="24"/>
  <c r="H427" i="3"/>
  <c r="G427" i="2"/>
  <c r="F428" i="2"/>
  <c r="H427" i="2" s="1"/>
  <c r="F428" i="3"/>
  <c r="G427" i="3"/>
  <c r="D427" i="7" s="1"/>
  <c r="I416" i="3" a="1"/>
  <c r="I416" i="2" a="1"/>
  <c r="AT454" i="36" l="1"/>
  <c r="AS453" i="36"/>
  <c r="AM454" i="36"/>
  <c r="AO455" i="36"/>
  <c r="BD455" i="36"/>
  <c r="BC454" i="36"/>
  <c r="AY454" i="36"/>
  <c r="AX453" i="36"/>
  <c r="J415" i="3"/>
  <c r="I416" i="3"/>
  <c r="K416" i="3" s="1"/>
  <c r="I416" i="2"/>
  <c r="J415" i="2"/>
  <c r="K415" i="2"/>
  <c r="B425" i="22"/>
  <c r="E427" i="7"/>
  <c r="B425" i="24"/>
  <c r="E426" i="7"/>
  <c r="H428" i="3"/>
  <c r="G428" i="2"/>
  <c r="F429" i="2"/>
  <c r="H428" i="2" s="1"/>
  <c r="F429" i="3"/>
  <c r="G428" i="3"/>
  <c r="D428" i="7" s="1"/>
  <c r="I417" i="3" a="1"/>
  <c r="I417" i="2" a="1"/>
  <c r="AM455" i="36" l="1"/>
  <c r="AO456" i="36"/>
  <c r="AY455" i="36"/>
  <c r="AX454" i="36"/>
  <c r="AT455" i="36"/>
  <c r="AS454" i="36"/>
  <c r="BD456" i="36"/>
  <c r="BC455" i="36"/>
  <c r="J416" i="3"/>
  <c r="I417" i="3"/>
  <c r="K417" i="3" s="1"/>
  <c r="I417" i="2"/>
  <c r="J416" i="2"/>
  <c r="K416" i="2"/>
  <c r="B426" i="22"/>
  <c r="AI90" i="26"/>
  <c r="B426" i="24"/>
  <c r="H429" i="3"/>
  <c r="G429" i="2"/>
  <c r="F430" i="2"/>
  <c r="H429" i="2" s="1"/>
  <c r="F430" i="3"/>
  <c r="G429" i="3"/>
  <c r="D429" i="7" s="1"/>
  <c r="I418" i="2" a="1"/>
  <c r="I418" i="3" a="1"/>
  <c r="AY456" i="36" l="1"/>
  <c r="AX455" i="36"/>
  <c r="BD457" i="36"/>
  <c r="BC456" i="36"/>
  <c r="AT456" i="36"/>
  <c r="AS455" i="36"/>
  <c r="AM456" i="36"/>
  <c r="AO457" i="36"/>
  <c r="J417" i="3"/>
  <c r="I418" i="3"/>
  <c r="K418" i="3" s="1"/>
  <c r="E428" i="7"/>
  <c r="I418" i="2"/>
  <c r="J417" i="2"/>
  <c r="K417" i="2"/>
  <c r="B427" i="22"/>
  <c r="B427" i="24"/>
  <c r="AH90" i="26"/>
  <c r="AJ90" i="26" s="1"/>
  <c r="H430" i="3"/>
  <c r="G430" i="2"/>
  <c r="F431" i="2"/>
  <c r="H430" i="2" s="1"/>
  <c r="F431" i="3"/>
  <c r="G430" i="3"/>
  <c r="D430" i="7" s="1"/>
  <c r="I419" i="3" a="1"/>
  <c r="I419" i="2" a="1"/>
  <c r="BD458" i="36" l="1"/>
  <c r="BC457" i="36"/>
  <c r="AM457" i="36"/>
  <c r="AO458" i="36"/>
  <c r="AY457" i="36"/>
  <c r="AX456" i="36"/>
  <c r="AT457" i="36"/>
  <c r="AS456" i="36"/>
  <c r="J418" i="3"/>
  <c r="I419" i="3"/>
  <c r="K419" i="3" s="1"/>
  <c r="I419" i="2"/>
  <c r="J418" i="2"/>
  <c r="K418" i="2"/>
  <c r="B428" i="22"/>
  <c r="E430" i="7"/>
  <c r="B428" i="24"/>
  <c r="E429" i="7"/>
  <c r="H431" i="3"/>
  <c r="G431" i="2"/>
  <c r="F432" i="2"/>
  <c r="H431" i="2" s="1"/>
  <c r="F432" i="3"/>
  <c r="G431" i="3"/>
  <c r="D431" i="7" s="1"/>
  <c r="I420" i="2" a="1"/>
  <c r="I420" i="3" a="1"/>
  <c r="AT458" i="36" l="1"/>
  <c r="AS457" i="36"/>
  <c r="AM458" i="36"/>
  <c r="AO459" i="36"/>
  <c r="BD459" i="36"/>
  <c r="BC458" i="36"/>
  <c r="AY458" i="36"/>
  <c r="AX457" i="36"/>
  <c r="J419" i="3"/>
  <c r="I420" i="3"/>
  <c r="K420" i="3" s="1"/>
  <c r="I420" i="2"/>
  <c r="J419" i="2"/>
  <c r="K419" i="2"/>
  <c r="B429" i="22"/>
  <c r="E431" i="7"/>
  <c r="B429" i="24"/>
  <c r="H432" i="3"/>
  <c r="G432" i="2"/>
  <c r="F433" i="2"/>
  <c r="H432" i="2" s="1"/>
  <c r="F433" i="3"/>
  <c r="G432" i="3"/>
  <c r="D432" i="7" s="1"/>
  <c r="I421" i="2" a="1"/>
  <c r="I421" i="3" a="1"/>
  <c r="AT459" i="36" l="1"/>
  <c r="AS458" i="36"/>
  <c r="AM459" i="36"/>
  <c r="AO460" i="36"/>
  <c r="BD460" i="36"/>
  <c r="BC459" i="36"/>
  <c r="AY459" i="36"/>
  <c r="AX458" i="36"/>
  <c r="J420" i="3"/>
  <c r="I421" i="3"/>
  <c r="K421" i="3" s="1"/>
  <c r="I421" i="2"/>
  <c r="J420" i="2"/>
  <c r="K420" i="2"/>
  <c r="B430" i="22"/>
  <c r="B430" i="24"/>
  <c r="H433" i="3"/>
  <c r="G433" i="2"/>
  <c r="F434" i="2"/>
  <c r="H433" i="2" s="1"/>
  <c r="F434" i="3"/>
  <c r="G433" i="3"/>
  <c r="D433" i="7" s="1"/>
  <c r="I422" i="2" a="1"/>
  <c r="I422" i="3" a="1"/>
  <c r="BD461" i="36" l="1"/>
  <c r="BC460" i="36"/>
  <c r="AY460" i="36"/>
  <c r="AX459" i="36"/>
  <c r="AM460" i="36"/>
  <c r="AO461" i="36"/>
  <c r="AT460" i="36"/>
  <c r="AS459" i="36"/>
  <c r="J421" i="3"/>
  <c r="I422" i="3"/>
  <c r="K422" i="3" s="1"/>
  <c r="I422" i="2"/>
  <c r="J421" i="2"/>
  <c r="K421" i="2"/>
  <c r="B431" i="22"/>
  <c r="AI91" i="26"/>
  <c r="B431" i="24"/>
  <c r="E432" i="7"/>
  <c r="H434" i="3"/>
  <c r="G434" i="2"/>
  <c r="F435" i="2"/>
  <c r="H434" i="2" s="1"/>
  <c r="F435" i="3"/>
  <c r="G434" i="3"/>
  <c r="D434" i="7" s="1"/>
  <c r="I423" i="3" a="1"/>
  <c r="I423" i="2" a="1"/>
  <c r="AY461" i="36" l="1"/>
  <c r="AX460" i="36"/>
  <c r="AT461" i="36"/>
  <c r="AS460" i="36"/>
  <c r="BD462" i="36"/>
  <c r="BC461" i="36"/>
  <c r="AM461" i="36"/>
  <c r="AO462" i="36"/>
  <c r="J422" i="3"/>
  <c r="I423" i="3"/>
  <c r="K423" i="3" s="1"/>
  <c r="E433" i="7"/>
  <c r="I423" i="2"/>
  <c r="J422" i="2"/>
  <c r="K422" i="2"/>
  <c r="B432" i="22"/>
  <c r="B432" i="24"/>
  <c r="AH91" i="26"/>
  <c r="AJ91" i="26" s="1"/>
  <c r="H435" i="3"/>
  <c r="G435" i="2"/>
  <c r="F436" i="2"/>
  <c r="H435" i="2" s="1"/>
  <c r="F436" i="3"/>
  <c r="G435" i="3"/>
  <c r="D435" i="7" s="1"/>
  <c r="I424" i="2" a="1"/>
  <c r="I424" i="3" a="1"/>
  <c r="AM462" i="36" l="1"/>
  <c r="AO463" i="36"/>
  <c r="AT462" i="36"/>
  <c r="AS461" i="36"/>
  <c r="BD463" i="36"/>
  <c r="BC462" i="36"/>
  <c r="AY462" i="36"/>
  <c r="AX461" i="36"/>
  <c r="J423" i="3"/>
  <c r="I424" i="3"/>
  <c r="K424" i="3" s="1"/>
  <c r="I424" i="2"/>
  <c r="K423" i="2"/>
  <c r="J423" i="2"/>
  <c r="B433" i="22"/>
  <c r="E435" i="7"/>
  <c r="B433" i="24"/>
  <c r="E434" i="7"/>
  <c r="H436" i="3"/>
  <c r="G436" i="2"/>
  <c r="F437" i="2"/>
  <c r="H436" i="2" s="1"/>
  <c r="F437" i="3"/>
  <c r="G436" i="3"/>
  <c r="D436" i="7" s="1"/>
  <c r="I425" i="2" a="1"/>
  <c r="I425" i="3" a="1"/>
  <c r="AT463" i="36" l="1"/>
  <c r="AS462" i="36"/>
  <c r="AY463" i="36"/>
  <c r="AX462" i="36"/>
  <c r="BD464" i="36"/>
  <c r="BC463" i="36"/>
  <c r="AM463" i="36"/>
  <c r="AO464" i="36"/>
  <c r="J424" i="3"/>
  <c r="I425" i="3"/>
  <c r="K425" i="3" s="1"/>
  <c r="I425" i="2"/>
  <c r="J424" i="2"/>
  <c r="K424" i="2"/>
  <c r="B434" i="22"/>
  <c r="E436" i="7"/>
  <c r="B434" i="24"/>
  <c r="H437" i="3"/>
  <c r="G437" i="2"/>
  <c r="F438" i="2"/>
  <c r="H437" i="2" s="1"/>
  <c r="F438" i="3"/>
  <c r="G437" i="3"/>
  <c r="D437" i="7" s="1"/>
  <c r="I426" i="3" a="1"/>
  <c r="I426" i="2" a="1"/>
  <c r="AY464" i="36" l="1"/>
  <c r="AX463" i="36"/>
  <c r="AM464" i="36"/>
  <c r="AO465" i="36"/>
  <c r="BD465" i="36"/>
  <c r="BC464" i="36"/>
  <c r="AT464" i="36"/>
  <c r="AS463" i="36"/>
  <c r="J425" i="3"/>
  <c r="I426" i="3"/>
  <c r="K426" i="3" s="1"/>
  <c r="I426" i="2"/>
  <c r="J425" i="2"/>
  <c r="K425" i="2"/>
  <c r="B435" i="22"/>
  <c r="E437" i="7"/>
  <c r="B435" i="24"/>
  <c r="H438" i="3"/>
  <c r="G438" i="2"/>
  <c r="F439" i="2"/>
  <c r="H438" i="2" s="1"/>
  <c r="F439" i="3"/>
  <c r="G438" i="3"/>
  <c r="D438" i="7" s="1"/>
  <c r="I427" i="2" a="1"/>
  <c r="I427" i="3" a="1"/>
  <c r="AM465" i="36" l="1"/>
  <c r="AO466" i="36"/>
  <c r="AT465" i="36"/>
  <c r="AS464" i="36"/>
  <c r="BD466" i="36"/>
  <c r="BC465" i="36"/>
  <c r="AY465" i="36"/>
  <c r="AX464" i="36"/>
  <c r="J426" i="3"/>
  <c r="I427" i="3"/>
  <c r="K427" i="3" s="1"/>
  <c r="I427" i="2"/>
  <c r="J426" i="2"/>
  <c r="K426" i="2"/>
  <c r="B436" i="22"/>
  <c r="AI92" i="26"/>
  <c r="B436" i="24"/>
  <c r="H439" i="3"/>
  <c r="G439" i="2"/>
  <c r="F440" i="2"/>
  <c r="H439" i="2" s="1"/>
  <c r="F440" i="3"/>
  <c r="G439" i="3"/>
  <c r="D439" i="7" s="1"/>
  <c r="I428" i="3" a="1"/>
  <c r="I428" i="2" a="1"/>
  <c r="AT466" i="36" l="1"/>
  <c r="AS465" i="36"/>
  <c r="AY466" i="36"/>
  <c r="AX465" i="36"/>
  <c r="AM466" i="36"/>
  <c r="AO467" i="36"/>
  <c r="BD467" i="36"/>
  <c r="BC466" i="36"/>
  <c r="E438" i="7"/>
  <c r="J427" i="3"/>
  <c r="I428" i="3"/>
  <c r="K428" i="3" s="1"/>
  <c r="I428" i="2"/>
  <c r="K427" i="2"/>
  <c r="J427" i="2"/>
  <c r="B437" i="22"/>
  <c r="B437" i="24"/>
  <c r="AH92" i="26"/>
  <c r="AJ92" i="26" s="1"/>
  <c r="H440" i="3"/>
  <c r="G440" i="2"/>
  <c r="F441" i="2"/>
  <c r="H440" i="2" s="1"/>
  <c r="F441" i="3"/>
  <c r="G440" i="3"/>
  <c r="D440" i="7" s="1"/>
  <c r="I429" i="2" a="1"/>
  <c r="I429" i="3" a="1"/>
  <c r="BD468" i="36" l="1"/>
  <c r="BC467" i="36"/>
  <c r="AY467" i="36"/>
  <c r="AX466" i="36"/>
  <c r="AM467" i="36"/>
  <c r="AO468" i="36"/>
  <c r="AT467" i="36"/>
  <c r="AS466" i="36"/>
  <c r="J428" i="3"/>
  <c r="I429" i="3"/>
  <c r="K429" i="3" s="1"/>
  <c r="I429" i="2"/>
  <c r="J428" i="2"/>
  <c r="K428" i="2"/>
  <c r="B438" i="22"/>
  <c r="E440" i="7"/>
  <c r="B438" i="24"/>
  <c r="E439" i="7"/>
  <c r="H441" i="3"/>
  <c r="G441" i="2"/>
  <c r="F442" i="2"/>
  <c r="H441" i="2" s="1"/>
  <c r="F442" i="3"/>
  <c r="G441" i="3"/>
  <c r="D441" i="7" s="1"/>
  <c r="I430" i="3" a="1"/>
  <c r="I430" i="2" a="1"/>
  <c r="BD469" i="36" l="1"/>
  <c r="BC468" i="36"/>
  <c r="AY468" i="36"/>
  <c r="AX467" i="36"/>
  <c r="AT468" i="36"/>
  <c r="AS467" i="36"/>
  <c r="AM468" i="36"/>
  <c r="AO469" i="36"/>
  <c r="J429" i="3"/>
  <c r="I430" i="3"/>
  <c r="K430" i="3" s="1"/>
  <c r="I430" i="2"/>
  <c r="J429" i="2"/>
  <c r="K429" i="2"/>
  <c r="B439" i="22"/>
  <c r="E441" i="7"/>
  <c r="B439" i="24"/>
  <c r="H442" i="3"/>
  <c r="G442" i="2"/>
  <c r="F443" i="2"/>
  <c r="H442" i="2" s="1"/>
  <c r="F443" i="3"/>
  <c r="G442" i="3"/>
  <c r="D442" i="7" s="1"/>
  <c r="I431" i="2" a="1"/>
  <c r="I431" i="3" a="1"/>
  <c r="AM469" i="36" l="1"/>
  <c r="AO470" i="36"/>
  <c r="BD470" i="36"/>
  <c r="BC469" i="36"/>
  <c r="AT469" i="36"/>
  <c r="AS468" i="36"/>
  <c r="AY469" i="36"/>
  <c r="AX468" i="36"/>
  <c r="J430" i="3"/>
  <c r="I431" i="3"/>
  <c r="K431" i="3" s="1"/>
  <c r="I431" i="2"/>
  <c r="J430" i="2"/>
  <c r="K430" i="2"/>
  <c r="B440" i="22"/>
  <c r="E442" i="7"/>
  <c r="B440" i="24"/>
  <c r="H443" i="3"/>
  <c r="G443" i="2"/>
  <c r="F444" i="2"/>
  <c r="H443" i="2" s="1"/>
  <c r="F444" i="3"/>
  <c r="G443" i="3"/>
  <c r="D443" i="7" s="1"/>
  <c r="I432" i="3" a="1"/>
  <c r="I432" i="2" a="1"/>
  <c r="AT470" i="36" l="1"/>
  <c r="AS469" i="36"/>
  <c r="BD471" i="36"/>
  <c r="BC470" i="36"/>
  <c r="AY470" i="36"/>
  <c r="AX469" i="36"/>
  <c r="AO471" i="36"/>
  <c r="AM470" i="36"/>
  <c r="J431" i="3"/>
  <c r="I432" i="3"/>
  <c r="K432" i="3" s="1"/>
  <c r="I432" i="2"/>
  <c r="K431" i="2"/>
  <c r="J431" i="2"/>
  <c r="B441" i="22"/>
  <c r="AI93" i="26"/>
  <c r="B441" i="24"/>
  <c r="H444" i="3"/>
  <c r="G444" i="2"/>
  <c r="F445" i="2"/>
  <c r="H444" i="2" s="1"/>
  <c r="F445" i="3"/>
  <c r="G444" i="3"/>
  <c r="D444" i="7" s="1"/>
  <c r="I433" i="2" a="1"/>
  <c r="I433" i="3" a="1"/>
  <c r="BD472" i="36" l="1"/>
  <c r="BC471" i="36"/>
  <c r="AT471" i="36"/>
  <c r="AS470" i="36"/>
  <c r="AO472" i="36"/>
  <c r="AM471" i="36"/>
  <c r="AY471" i="36"/>
  <c r="AX470" i="36"/>
  <c r="E443" i="7"/>
  <c r="J432" i="3"/>
  <c r="I433" i="3"/>
  <c r="K433" i="3" s="1"/>
  <c r="I433" i="2"/>
  <c r="K432" i="2"/>
  <c r="J432" i="2"/>
  <c r="B442" i="22"/>
  <c r="B442" i="24"/>
  <c r="AH93" i="26"/>
  <c r="AJ93" i="26" s="1"/>
  <c r="H445" i="3"/>
  <c r="G445" i="2"/>
  <c r="F446" i="2"/>
  <c r="H445" i="2" s="1"/>
  <c r="F446" i="3"/>
  <c r="G445" i="3"/>
  <c r="D445" i="7" s="1"/>
  <c r="I434" i="3" a="1"/>
  <c r="I434" i="2" a="1"/>
  <c r="AY472" i="36" l="1"/>
  <c r="AX471" i="36"/>
  <c r="AT472" i="36"/>
  <c r="AS471" i="36"/>
  <c r="AO473" i="36"/>
  <c r="AM472" i="36"/>
  <c r="BD473" i="36"/>
  <c r="BC472" i="36"/>
  <c r="J433" i="3"/>
  <c r="I434" i="3"/>
  <c r="K434" i="3" s="1"/>
  <c r="I434" i="2"/>
  <c r="J433" i="2"/>
  <c r="K433" i="2"/>
  <c r="B443" i="22"/>
  <c r="E445" i="7"/>
  <c r="B443" i="24"/>
  <c r="E444" i="7"/>
  <c r="H446" i="3"/>
  <c r="G446" i="2"/>
  <c r="F447" i="2"/>
  <c r="H446" i="2" s="1"/>
  <c r="F447" i="3"/>
  <c r="G446" i="3"/>
  <c r="D446" i="7" s="1"/>
  <c r="I435" i="2" a="1"/>
  <c r="I435" i="3" a="1"/>
  <c r="BD474" i="36" l="1"/>
  <c r="BC473" i="36"/>
  <c r="AT473" i="36"/>
  <c r="AS472" i="36"/>
  <c r="AO474" i="36"/>
  <c r="AM473" i="36"/>
  <c r="AY473" i="36"/>
  <c r="AX472" i="36"/>
  <c r="J434" i="3"/>
  <c r="I435" i="3"/>
  <c r="K435" i="3" s="1"/>
  <c r="I435" i="2"/>
  <c r="J434" i="2"/>
  <c r="K434" i="2"/>
  <c r="B444" i="22"/>
  <c r="E446" i="7"/>
  <c r="B444" i="24"/>
  <c r="H447" i="3"/>
  <c r="G447" i="2"/>
  <c r="F448" i="2"/>
  <c r="H447" i="2" s="1"/>
  <c r="F448" i="3"/>
  <c r="G447" i="3"/>
  <c r="D447" i="7" s="1"/>
  <c r="I436" i="2" a="1"/>
  <c r="I436" i="3" a="1"/>
  <c r="AT474" i="36" l="1"/>
  <c r="AS473" i="36"/>
  <c r="AY474" i="36"/>
  <c r="AX473" i="36"/>
  <c r="AO475" i="36"/>
  <c r="AM474" i="36"/>
  <c r="BD475" i="36"/>
  <c r="BC474" i="36"/>
  <c r="J435" i="3"/>
  <c r="I436" i="3"/>
  <c r="K436" i="3" s="1"/>
  <c r="I436" i="2"/>
  <c r="J435" i="2"/>
  <c r="K435" i="2"/>
  <c r="B445" i="22"/>
  <c r="E447" i="7"/>
  <c r="B445" i="24"/>
  <c r="H448" i="3"/>
  <c r="G448" i="2"/>
  <c r="F449" i="2"/>
  <c r="H448" i="2" s="1"/>
  <c r="F449" i="3"/>
  <c r="G448" i="3"/>
  <c r="D448" i="7" s="1"/>
  <c r="I437" i="3" a="1"/>
  <c r="I437" i="2" a="1"/>
  <c r="BD476" i="36" l="1"/>
  <c r="BC475" i="36"/>
  <c r="AY475" i="36"/>
  <c r="AX474" i="36"/>
  <c r="AT475" i="36"/>
  <c r="AS474" i="36"/>
  <c r="AO476" i="36"/>
  <c r="AM475" i="36"/>
  <c r="J436" i="3"/>
  <c r="I437" i="3"/>
  <c r="K437" i="3" s="1"/>
  <c r="I437" i="2"/>
  <c r="J436" i="2"/>
  <c r="K436" i="2"/>
  <c r="B446" i="22"/>
  <c r="AI94" i="26"/>
  <c r="B446" i="24"/>
  <c r="H449" i="3"/>
  <c r="G449" i="2"/>
  <c r="F450" i="2"/>
  <c r="H449" i="2" s="1"/>
  <c r="F450" i="3"/>
  <c r="G449" i="3"/>
  <c r="D449" i="7" s="1"/>
  <c r="I438" i="2" a="1"/>
  <c r="I438" i="3" a="1"/>
  <c r="AT476" i="36" l="1"/>
  <c r="AS475" i="36"/>
  <c r="BD477" i="36"/>
  <c r="BC476" i="36"/>
  <c r="AY476" i="36"/>
  <c r="AX475" i="36"/>
  <c r="AO477" i="36"/>
  <c r="AM476" i="36"/>
  <c r="J437" i="3"/>
  <c r="I438" i="3"/>
  <c r="K438" i="3" s="1"/>
  <c r="I438" i="2"/>
  <c r="J437" i="2"/>
  <c r="K437" i="2"/>
  <c r="B447" i="22"/>
  <c r="B447" i="24"/>
  <c r="E448" i="7"/>
  <c r="AH94" i="26"/>
  <c r="AJ94" i="26" s="1"/>
  <c r="H450" i="3"/>
  <c r="G450" i="2"/>
  <c r="F451" i="2"/>
  <c r="H450" i="2" s="1"/>
  <c r="F451" i="3"/>
  <c r="G450" i="3"/>
  <c r="D450" i="7" s="1"/>
  <c r="I439" i="3" a="1"/>
  <c r="I439" i="2" a="1"/>
  <c r="BD478" i="36" l="1"/>
  <c r="BC477" i="36"/>
  <c r="AO478" i="36"/>
  <c r="AM477" i="36"/>
  <c r="AT477" i="36"/>
  <c r="AS476" i="36"/>
  <c r="AY477" i="36"/>
  <c r="AX476" i="36"/>
  <c r="J438" i="3"/>
  <c r="I439" i="3"/>
  <c r="K439" i="3" s="1"/>
  <c r="I439" i="2"/>
  <c r="K438" i="2"/>
  <c r="J438" i="2"/>
  <c r="B448" i="22"/>
  <c r="E450" i="7"/>
  <c r="B448" i="24"/>
  <c r="E449" i="7"/>
  <c r="H451" i="3"/>
  <c r="G451" i="2"/>
  <c r="F452" i="2"/>
  <c r="H451" i="2" s="1"/>
  <c r="F452" i="3"/>
  <c r="G451" i="3"/>
  <c r="D451" i="7" s="1"/>
  <c r="I440" i="3" a="1"/>
  <c r="I440" i="2" a="1"/>
  <c r="AY478" i="36" l="1"/>
  <c r="AX477" i="36"/>
  <c r="AO479" i="36"/>
  <c r="AM478" i="36"/>
  <c r="AT478" i="36"/>
  <c r="AS477" i="36"/>
  <c r="BD479" i="36"/>
  <c r="BC478" i="36"/>
  <c r="J439" i="3"/>
  <c r="I440" i="3"/>
  <c r="K440" i="3" s="1"/>
  <c r="I440" i="2"/>
  <c r="J439" i="2"/>
  <c r="K439" i="2"/>
  <c r="B449" i="22"/>
  <c r="E451" i="7"/>
  <c r="B449" i="24"/>
  <c r="H452" i="3"/>
  <c r="G452" i="2"/>
  <c r="F453" i="2"/>
  <c r="H452" i="2" s="1"/>
  <c r="F453" i="3"/>
  <c r="G452" i="3"/>
  <c r="D452" i="7" s="1"/>
  <c r="I441" i="2" a="1"/>
  <c r="I441" i="3" a="1"/>
  <c r="BD480" i="36" l="1"/>
  <c r="BC479" i="36"/>
  <c r="AO480" i="36"/>
  <c r="AM479" i="36"/>
  <c r="AY479" i="36"/>
  <c r="AX478" i="36"/>
  <c r="AT479" i="36"/>
  <c r="AS478" i="36"/>
  <c r="J440" i="3"/>
  <c r="I441" i="3"/>
  <c r="K441" i="3" s="1"/>
  <c r="I441" i="2"/>
  <c r="J440" i="2"/>
  <c r="K440" i="2"/>
  <c r="E452" i="7"/>
  <c r="B450" i="24"/>
  <c r="B450" i="22"/>
  <c r="H453" i="3"/>
  <c r="G453" i="2"/>
  <c r="F454" i="2"/>
  <c r="H453" i="2" s="1"/>
  <c r="F454" i="3"/>
  <c r="G453" i="3"/>
  <c r="D453" i="7" s="1"/>
  <c r="I442" i="2" a="1"/>
  <c r="I442" i="3" a="1"/>
  <c r="AO481" i="36" l="1"/>
  <c r="AM480" i="36"/>
  <c r="AT480" i="36"/>
  <c r="AS479" i="36"/>
  <c r="BD481" i="36"/>
  <c r="BC480" i="36"/>
  <c r="AY480" i="36"/>
  <c r="AX479" i="36"/>
  <c r="J441" i="3"/>
  <c r="I442" i="3"/>
  <c r="K442" i="3" s="1"/>
  <c r="I442" i="2"/>
  <c r="K441" i="2"/>
  <c r="J441" i="2"/>
  <c r="AI95" i="26"/>
  <c r="B451" i="24"/>
  <c r="B451" i="22"/>
  <c r="H454" i="3"/>
  <c r="G454" i="2"/>
  <c r="F455" i="2"/>
  <c r="H454" i="2" s="1"/>
  <c r="F455" i="3"/>
  <c r="G454" i="3"/>
  <c r="D454" i="7" s="1"/>
  <c r="I443" i="3" a="1"/>
  <c r="I443" i="2" a="1"/>
  <c r="AY481" i="36" l="1"/>
  <c r="AX480" i="36"/>
  <c r="AT481" i="36"/>
  <c r="AS480" i="36"/>
  <c r="BD482" i="36"/>
  <c r="BC481" i="36"/>
  <c r="AO482" i="36"/>
  <c r="AM481" i="36"/>
  <c r="J442" i="3"/>
  <c r="I443" i="3"/>
  <c r="K443" i="3" s="1"/>
  <c r="I443" i="2"/>
  <c r="K442" i="2"/>
  <c r="J442" i="2"/>
  <c r="E454" i="7"/>
  <c r="B452" i="24"/>
  <c r="E453" i="7"/>
  <c r="AH95" i="26"/>
  <c r="AJ95" i="26" s="1"/>
  <c r="H455" i="3"/>
  <c r="G455" i="2"/>
  <c r="F456" i="2"/>
  <c r="H455" i="2" s="1"/>
  <c r="F456" i="3"/>
  <c r="G455" i="3"/>
  <c r="D455" i="7" s="1"/>
  <c r="I444" i="2" a="1"/>
  <c r="I444" i="3" a="1"/>
  <c r="AO483" i="36" l="1"/>
  <c r="AM482" i="36"/>
  <c r="AT482" i="36"/>
  <c r="AS481" i="36"/>
  <c r="BD483" i="36"/>
  <c r="BC482" i="36"/>
  <c r="AY482" i="36"/>
  <c r="AX481" i="36"/>
  <c r="J443" i="3"/>
  <c r="I444" i="3"/>
  <c r="K444" i="3" s="1"/>
  <c r="I444" i="2"/>
  <c r="J443" i="2"/>
  <c r="K443" i="2"/>
  <c r="B453" i="22"/>
  <c r="B452" i="22" s="1"/>
  <c r="H456" i="3"/>
  <c r="G456" i="2"/>
  <c r="F457" i="2"/>
  <c r="H456" i="2" s="1"/>
  <c r="F457" i="3"/>
  <c r="G456" i="3"/>
  <c r="D456" i="7" s="1"/>
  <c r="I445" i="3" a="1"/>
  <c r="I445" i="2" a="1"/>
  <c r="AY483" i="36" l="1"/>
  <c r="AX482" i="36"/>
  <c r="AT483" i="36"/>
  <c r="AS482" i="36"/>
  <c r="BD484" i="36"/>
  <c r="BC483" i="36"/>
  <c r="AO484" i="36"/>
  <c r="AM483" i="36"/>
  <c r="J444" i="3"/>
  <c r="I445" i="3"/>
  <c r="K445" i="3" s="1"/>
  <c r="I445" i="2"/>
  <c r="J444" i="2"/>
  <c r="K444" i="2"/>
  <c r="E456" i="7"/>
  <c r="B454" i="24"/>
  <c r="E455" i="7"/>
  <c r="H457" i="3"/>
  <c r="G457" i="2"/>
  <c r="F458" i="2"/>
  <c r="H457" i="2" s="1"/>
  <c r="F458" i="3"/>
  <c r="G457" i="3"/>
  <c r="D457" i="7" s="1"/>
  <c r="I446" i="3" a="1"/>
  <c r="I446" i="2" a="1"/>
  <c r="AT484" i="36" l="1"/>
  <c r="AS483" i="36"/>
  <c r="BD485" i="36"/>
  <c r="BC484" i="36"/>
  <c r="AO485" i="36"/>
  <c r="AM484" i="36"/>
  <c r="AY484" i="36"/>
  <c r="AX483" i="36"/>
  <c r="J445" i="3"/>
  <c r="I446" i="3"/>
  <c r="K446" i="3" s="1"/>
  <c r="I446" i="2"/>
  <c r="J445" i="2"/>
  <c r="K445" i="2"/>
  <c r="B455" i="22"/>
  <c r="B454" i="22" s="1"/>
  <c r="B453" i="24"/>
  <c r="H458" i="3"/>
  <c r="G458" i="2"/>
  <c r="F459" i="2"/>
  <c r="H458" i="2" s="1"/>
  <c r="F459" i="3"/>
  <c r="G458" i="3"/>
  <c r="D458" i="7" s="1"/>
  <c r="I447" i="2" a="1"/>
  <c r="I447" i="3" a="1"/>
  <c r="BD486" i="36" l="1"/>
  <c r="BC485" i="36"/>
  <c r="AY485" i="36"/>
  <c r="AX484" i="36"/>
  <c r="AT485" i="36"/>
  <c r="AS484" i="36"/>
  <c r="AO486" i="36"/>
  <c r="AM485" i="36"/>
  <c r="J446" i="3"/>
  <c r="I447" i="3"/>
  <c r="K447" i="3" s="1"/>
  <c r="AI96" i="26"/>
  <c r="I447" i="2"/>
  <c r="J446" i="2"/>
  <c r="K446" i="2"/>
  <c r="AH96" i="26"/>
  <c r="E457" i="7"/>
  <c r="W56" i="3"/>
  <c r="X56" i="3"/>
  <c r="U55" i="2"/>
  <c r="V55" i="2"/>
  <c r="H459" i="3"/>
  <c r="F460" i="2"/>
  <c r="H459" i="2" s="1"/>
  <c r="G459" i="2"/>
  <c r="F460" i="3"/>
  <c r="G459" i="3"/>
  <c r="D459" i="7" s="1"/>
  <c r="I448" i="3" a="1"/>
  <c r="I448" i="2" a="1"/>
  <c r="AY486" i="36" l="1"/>
  <c r="AX485" i="36"/>
  <c r="AO487" i="36"/>
  <c r="AM486" i="36"/>
  <c r="AT486" i="36"/>
  <c r="AS485" i="36"/>
  <c r="BD487" i="36"/>
  <c r="BC486" i="36"/>
  <c r="J447" i="3"/>
  <c r="AJ96" i="26"/>
  <c r="I448" i="3"/>
  <c r="K448" i="3" s="1"/>
  <c r="I448" i="2"/>
  <c r="K447" i="2"/>
  <c r="J447" i="2"/>
  <c r="E458" i="7"/>
  <c r="B457" i="22"/>
  <c r="B456" i="22" s="1"/>
  <c r="B457" i="24"/>
  <c r="H460" i="3"/>
  <c r="G460" i="2"/>
  <c r="F461" i="2"/>
  <c r="H460" i="2" s="1"/>
  <c r="F461" i="3"/>
  <c r="G460" i="3"/>
  <c r="D460" i="7" s="1"/>
  <c r="I449" i="3" a="1"/>
  <c r="I449" i="2" a="1"/>
  <c r="BD488" i="36" l="1"/>
  <c r="BC487" i="36"/>
  <c r="AO488" i="36"/>
  <c r="AM487" i="36"/>
  <c r="AT487" i="36"/>
  <c r="AS486" i="36"/>
  <c r="AY487" i="36"/>
  <c r="AX486" i="36"/>
  <c r="J448" i="3"/>
  <c r="I449" i="3"/>
  <c r="K449" i="3" s="1"/>
  <c r="I449" i="2"/>
  <c r="K448" i="2"/>
  <c r="J448" i="2"/>
  <c r="B458" i="22"/>
  <c r="B456" i="24"/>
  <c r="B455" i="24"/>
  <c r="E460" i="7"/>
  <c r="B458" i="24"/>
  <c r="E459" i="7"/>
  <c r="H461" i="3"/>
  <c r="G461" i="2"/>
  <c r="F462" i="2"/>
  <c r="H461" i="2" s="1"/>
  <c r="F462" i="3"/>
  <c r="G461" i="3"/>
  <c r="D461" i="7" s="1"/>
  <c r="I450" i="2" a="1"/>
  <c r="I450" i="3" a="1"/>
  <c r="AO489" i="36" l="1"/>
  <c r="AM488" i="36"/>
  <c r="AY488" i="36"/>
  <c r="AX487" i="36"/>
  <c r="AT488" i="36"/>
  <c r="AS487" i="36"/>
  <c r="BD489" i="36"/>
  <c r="BC488" i="36"/>
  <c r="J449" i="3"/>
  <c r="I450" i="3"/>
  <c r="K450" i="3" s="1"/>
  <c r="I450" i="2"/>
  <c r="J449" i="2"/>
  <c r="K449" i="2"/>
  <c r="B459" i="22"/>
  <c r="E461" i="7"/>
  <c r="B459" i="24"/>
  <c r="H462" i="3"/>
  <c r="G462" i="2"/>
  <c r="F463" i="2"/>
  <c r="H462" i="2" s="1"/>
  <c r="F463" i="3"/>
  <c r="G462" i="3"/>
  <c r="D462" i="7" s="1"/>
  <c r="I451" i="2" a="1"/>
  <c r="I451" i="3" a="1"/>
  <c r="BD490" i="36" l="1"/>
  <c r="BC489" i="36"/>
  <c r="AY489" i="36"/>
  <c r="AX488" i="36"/>
  <c r="AT489" i="36"/>
  <c r="AS488" i="36"/>
  <c r="AO490" i="36"/>
  <c r="AM489" i="36"/>
  <c r="J450" i="3"/>
  <c r="I451" i="3"/>
  <c r="K451" i="3" s="1"/>
  <c r="I451" i="2"/>
  <c r="J450" i="2"/>
  <c r="K450" i="2"/>
  <c r="B460" i="22"/>
  <c r="E462" i="7"/>
  <c r="B460" i="24"/>
  <c r="H463" i="3"/>
  <c r="G463" i="2"/>
  <c r="F464" i="2"/>
  <c r="H463" i="2" s="1"/>
  <c r="F464" i="3"/>
  <c r="G463" i="3"/>
  <c r="D463" i="7" s="1"/>
  <c r="I452" i="3" a="1"/>
  <c r="I452" i="2" a="1"/>
  <c r="AY490" i="36" l="1"/>
  <c r="AX489" i="36"/>
  <c r="AO491" i="36"/>
  <c r="AM490" i="36"/>
  <c r="AT490" i="36"/>
  <c r="AS489" i="36"/>
  <c r="BD491" i="36"/>
  <c r="BC490" i="36"/>
  <c r="J451" i="3"/>
  <c r="I452" i="3"/>
  <c r="K452" i="3" s="1"/>
  <c r="I452" i="2"/>
  <c r="J451" i="2"/>
  <c r="K451" i="2"/>
  <c r="B461" i="22"/>
  <c r="AI97" i="26"/>
  <c r="B461" i="24"/>
  <c r="H464" i="3"/>
  <c r="G464" i="2"/>
  <c r="F465" i="2"/>
  <c r="H464" i="2" s="1"/>
  <c r="F465" i="3"/>
  <c r="G464" i="3"/>
  <c r="D464" i="7" s="1"/>
  <c r="I453" i="2" a="1"/>
  <c r="I453" i="3" a="1"/>
  <c r="AO492" i="36" l="1"/>
  <c r="AM491" i="36"/>
  <c r="AY491" i="36"/>
  <c r="AX490" i="36"/>
  <c r="BD492" i="36"/>
  <c r="BC491" i="36"/>
  <c r="AT491" i="36"/>
  <c r="AS490" i="36"/>
  <c r="J452" i="3"/>
  <c r="I453" i="3"/>
  <c r="K453" i="3" s="1"/>
  <c r="E463" i="7"/>
  <c r="I453" i="2"/>
  <c r="J452" i="2"/>
  <c r="K452" i="2"/>
  <c r="B462" i="22"/>
  <c r="B462" i="24"/>
  <c r="AH97" i="26"/>
  <c r="AJ97" i="26" s="1"/>
  <c r="H465" i="3"/>
  <c r="G465" i="2"/>
  <c r="F466" i="2"/>
  <c r="H465" i="2" s="1"/>
  <c r="F466" i="3"/>
  <c r="G465" i="3"/>
  <c r="D465" i="7" s="1"/>
  <c r="I454" i="2" a="1"/>
  <c r="I454" i="3" a="1"/>
  <c r="AY492" i="36" l="1"/>
  <c r="AX491" i="36"/>
  <c r="AT492" i="36"/>
  <c r="AS491" i="36"/>
  <c r="BD493" i="36"/>
  <c r="BC492" i="36"/>
  <c r="AO493" i="36"/>
  <c r="AM492" i="36"/>
  <c r="J453" i="3"/>
  <c r="I454" i="3"/>
  <c r="K454" i="3" s="1"/>
  <c r="I454" i="2"/>
  <c r="J453" i="2"/>
  <c r="K453" i="2"/>
  <c r="B463" i="22"/>
  <c r="E465" i="7"/>
  <c r="B463" i="24"/>
  <c r="E464" i="7"/>
  <c r="H466" i="3"/>
  <c r="G466" i="2"/>
  <c r="F467" i="2"/>
  <c r="H466" i="2" s="1"/>
  <c r="F467" i="3"/>
  <c r="G466" i="3"/>
  <c r="D466" i="7" s="1"/>
  <c r="I455" i="2" a="1"/>
  <c r="I455" i="3" a="1"/>
  <c r="BD494" i="36" l="1"/>
  <c r="BC493" i="36"/>
  <c r="AO494" i="36"/>
  <c r="AM493" i="36"/>
  <c r="AT493" i="36"/>
  <c r="AS492" i="36"/>
  <c r="AY493" i="36"/>
  <c r="AX492" i="36"/>
  <c r="J454" i="3"/>
  <c r="I455" i="3"/>
  <c r="K455" i="3" s="1"/>
  <c r="I455" i="2"/>
  <c r="J454" i="2"/>
  <c r="K454" i="2"/>
  <c r="B464" i="22"/>
  <c r="E466" i="7"/>
  <c r="B464" i="24"/>
  <c r="H467" i="3"/>
  <c r="G467" i="2"/>
  <c r="F468" i="2"/>
  <c r="H467" i="2" s="1"/>
  <c r="F468" i="3"/>
  <c r="G467" i="3"/>
  <c r="D467" i="7" s="1"/>
  <c r="I456" i="2" a="1"/>
  <c r="I456" i="3" a="1"/>
  <c r="AO495" i="36" l="1"/>
  <c r="AM494" i="36"/>
  <c r="AY494" i="36"/>
  <c r="AX493" i="36"/>
  <c r="AT494" i="36"/>
  <c r="AS493" i="36"/>
  <c r="BD495" i="36"/>
  <c r="BC494" i="36"/>
  <c r="J455" i="3"/>
  <c r="I456" i="3"/>
  <c r="K456" i="3" s="1"/>
  <c r="I456" i="2"/>
  <c r="J455" i="2"/>
  <c r="K455" i="2"/>
  <c r="B465" i="22"/>
  <c r="E467" i="7"/>
  <c r="B465" i="24"/>
  <c r="H468" i="3"/>
  <c r="G468" i="2"/>
  <c r="L468" i="2" s="1"/>
  <c r="F469" i="2"/>
  <c r="H468" i="2" s="1"/>
  <c r="F469" i="3"/>
  <c r="G468" i="3"/>
  <c r="D468" i="7" s="1"/>
  <c r="I457" i="2" a="1"/>
  <c r="I457" i="3" a="1"/>
  <c r="BD496" i="36" l="1"/>
  <c r="BC495" i="36"/>
  <c r="AY495" i="36"/>
  <c r="AX494" i="36"/>
  <c r="AT495" i="36"/>
  <c r="AS494" i="36"/>
  <c r="AO496" i="36"/>
  <c r="AM495" i="36"/>
  <c r="J456" i="3"/>
  <c r="I457" i="3"/>
  <c r="K457" i="3" s="1"/>
  <c r="I457" i="2"/>
  <c r="J456" i="2"/>
  <c r="K456" i="2"/>
  <c r="AI98" i="26"/>
  <c r="B466" i="24"/>
  <c r="H469" i="3"/>
  <c r="G469" i="2"/>
  <c r="F470" i="2"/>
  <c r="H469" i="2" s="1"/>
  <c r="F470" i="3"/>
  <c r="G469" i="3"/>
  <c r="D469" i="7" s="1"/>
  <c r="I458" i="2" a="1"/>
  <c r="I458" i="3" a="1"/>
  <c r="AY496" i="36" l="1"/>
  <c r="AX495" i="36"/>
  <c r="AO497" i="36"/>
  <c r="AM496" i="36"/>
  <c r="AT496" i="36"/>
  <c r="AS495" i="36"/>
  <c r="BD497" i="36"/>
  <c r="BC496" i="36"/>
  <c r="J457" i="3"/>
  <c r="I458" i="3"/>
  <c r="K458" i="3" s="1"/>
  <c r="I458" i="2"/>
  <c r="J457" i="2"/>
  <c r="K457" i="2"/>
  <c r="B467" i="22"/>
  <c r="B466" i="22" s="1"/>
  <c r="B467" i="24"/>
  <c r="H470" i="3"/>
  <c r="G470" i="2"/>
  <c r="F471" i="2"/>
  <c r="H470" i="2" s="1"/>
  <c r="F471" i="3"/>
  <c r="G470" i="3"/>
  <c r="D470" i="7" s="1"/>
  <c r="I459" i="2" a="1"/>
  <c r="I459" i="3" a="1"/>
  <c r="BD498" i="36" l="1"/>
  <c r="BC497" i="36"/>
  <c r="AO498" i="36"/>
  <c r="AM497" i="36"/>
  <c r="AT497" i="36"/>
  <c r="AS496" i="36"/>
  <c r="AY497" i="36"/>
  <c r="AX496" i="36"/>
  <c r="J458" i="3"/>
  <c r="I459" i="3"/>
  <c r="K459" i="3" s="1"/>
  <c r="I459" i="2"/>
  <c r="J458" i="2"/>
  <c r="K458" i="2"/>
  <c r="B468" i="22"/>
  <c r="E470" i="7"/>
  <c r="B468" i="24"/>
  <c r="E469" i="7"/>
  <c r="E468" i="7"/>
  <c r="AH98" i="26"/>
  <c r="AJ98" i="26" s="1"/>
  <c r="H471" i="3"/>
  <c r="G471" i="2"/>
  <c r="F472" i="2"/>
  <c r="H471" i="2" s="1"/>
  <c r="F472" i="3"/>
  <c r="G471" i="3"/>
  <c r="D471" i="7" s="1"/>
  <c r="I460" i="2" a="1"/>
  <c r="I460" i="3" a="1"/>
  <c r="AY498" i="36" l="1"/>
  <c r="AX497" i="36"/>
  <c r="AO499" i="36"/>
  <c r="AM498" i="36"/>
  <c r="AT498" i="36"/>
  <c r="AS497" i="36"/>
  <c r="BD499" i="36"/>
  <c r="BC498" i="36"/>
  <c r="J459" i="3"/>
  <c r="I460" i="3"/>
  <c r="K460" i="3" s="1"/>
  <c r="I460" i="2"/>
  <c r="K459" i="2"/>
  <c r="J459" i="2"/>
  <c r="B469" i="22"/>
  <c r="E471" i="7"/>
  <c r="B469" i="24"/>
  <c r="H472" i="3"/>
  <c r="G472" i="2"/>
  <c r="L472" i="2" s="1"/>
  <c r="F473" i="2"/>
  <c r="H472" i="2" s="1"/>
  <c r="F473" i="3"/>
  <c r="G472" i="3"/>
  <c r="I461" i="2" a="1"/>
  <c r="I461" i="3" a="1"/>
  <c r="BD500" i="36" l="1"/>
  <c r="BC499" i="36"/>
  <c r="AO500" i="36"/>
  <c r="AM499" i="36"/>
  <c r="AT499" i="36"/>
  <c r="AS498" i="36"/>
  <c r="AY499" i="36"/>
  <c r="AX498" i="36"/>
  <c r="L472" i="3"/>
  <c r="D472" i="7"/>
  <c r="J460" i="3"/>
  <c r="I461" i="3"/>
  <c r="K461" i="3" s="1"/>
  <c r="I461" i="2"/>
  <c r="J460" i="2"/>
  <c r="K460" i="2"/>
  <c r="H473" i="3"/>
  <c r="G473" i="2"/>
  <c r="F474" i="2"/>
  <c r="H473" i="2" s="1"/>
  <c r="F474" i="3"/>
  <c r="G473" i="3"/>
  <c r="D473" i="7" s="1"/>
  <c r="I462" i="3" a="1"/>
  <c r="I462" i="2" a="1"/>
  <c r="AY500" i="36" l="1"/>
  <c r="AX499" i="36"/>
  <c r="AO501" i="36"/>
  <c r="AM500" i="36"/>
  <c r="AT500" i="36"/>
  <c r="AS499" i="36"/>
  <c r="BD501" i="36"/>
  <c r="BC500" i="36"/>
  <c r="J461" i="3"/>
  <c r="I462" i="3"/>
  <c r="K462" i="3" s="1"/>
  <c r="I462" i="2"/>
  <c r="J461" i="2"/>
  <c r="K461" i="2"/>
  <c r="B471" i="22"/>
  <c r="B470" i="22" s="1"/>
  <c r="E473" i="7"/>
  <c r="B471" i="24"/>
  <c r="H474" i="3"/>
  <c r="G474" i="2"/>
  <c r="L474" i="2" s="1"/>
  <c r="F475" i="2"/>
  <c r="H474" i="2" s="1"/>
  <c r="F475" i="3"/>
  <c r="G474" i="3"/>
  <c r="I463" i="3" a="1"/>
  <c r="I463" i="2" a="1"/>
  <c r="BD502" i="36" l="1"/>
  <c r="BC501" i="36"/>
  <c r="AO502" i="36"/>
  <c r="AM501" i="36"/>
  <c r="AT501" i="36"/>
  <c r="AS500" i="36"/>
  <c r="AY501" i="36"/>
  <c r="AX500" i="36"/>
  <c r="L474" i="3"/>
  <c r="D474" i="7"/>
  <c r="J462" i="3"/>
  <c r="I463" i="3"/>
  <c r="K463" i="3" s="1"/>
  <c r="I463" i="2"/>
  <c r="J462" i="2"/>
  <c r="K462" i="2"/>
  <c r="B470" i="24"/>
  <c r="AI99" i="26"/>
  <c r="H475" i="3"/>
  <c r="G475" i="2"/>
  <c r="F476" i="2"/>
  <c r="H475" i="2" s="1"/>
  <c r="F476" i="3"/>
  <c r="G475" i="3"/>
  <c r="D475" i="7" s="1"/>
  <c r="I464" i="2" a="1"/>
  <c r="I464" i="3" a="1"/>
  <c r="AO503" i="36" l="1"/>
  <c r="AM502" i="36"/>
  <c r="AT502" i="36"/>
  <c r="AS501" i="36"/>
  <c r="BD503" i="36"/>
  <c r="BC502" i="36"/>
  <c r="AY502" i="36"/>
  <c r="AX501" i="36"/>
  <c r="J463" i="3"/>
  <c r="I464" i="3"/>
  <c r="K464" i="3" s="1"/>
  <c r="E472" i="7"/>
  <c r="I464" i="2"/>
  <c r="J463" i="2"/>
  <c r="K463" i="2"/>
  <c r="AH99" i="26"/>
  <c r="AJ99" i="26" s="1"/>
  <c r="B473" i="22"/>
  <c r="B472" i="22" s="1"/>
  <c r="E475" i="7"/>
  <c r="B473" i="24"/>
  <c r="H476" i="3"/>
  <c r="G476" i="2"/>
  <c r="F477" i="2"/>
  <c r="H476" i="2" s="1"/>
  <c r="F477" i="3"/>
  <c r="G476" i="3"/>
  <c r="I465" i="2" a="1"/>
  <c r="I465" i="3" a="1"/>
  <c r="BD504" i="36" l="1"/>
  <c r="BC503" i="36"/>
  <c r="AY503" i="36"/>
  <c r="AX502" i="36"/>
  <c r="AT503" i="36"/>
  <c r="AS502" i="36"/>
  <c r="AO504" i="36"/>
  <c r="AM503" i="36"/>
  <c r="L476" i="3"/>
  <c r="D476" i="7"/>
  <c r="J464" i="3"/>
  <c r="I465" i="3"/>
  <c r="K465" i="3" s="1"/>
  <c r="I465" i="2"/>
  <c r="K464" i="2"/>
  <c r="J464" i="2"/>
  <c r="B474" i="22"/>
  <c r="B472" i="24"/>
  <c r="E474" i="7"/>
  <c r="H477" i="3"/>
  <c r="G477" i="2"/>
  <c r="F478" i="2"/>
  <c r="H477" i="2" s="1"/>
  <c r="F478" i="3"/>
  <c r="G477" i="3"/>
  <c r="D477" i="7" s="1"/>
  <c r="I466" i="2" a="1"/>
  <c r="I466" i="3" a="1"/>
  <c r="AY504" i="36" l="1"/>
  <c r="AX503" i="36"/>
  <c r="AO505" i="36"/>
  <c r="AM504" i="36"/>
  <c r="AT504" i="36"/>
  <c r="AS503" i="36"/>
  <c r="BD505" i="36"/>
  <c r="BC504" i="36"/>
  <c r="J465" i="3"/>
  <c r="I466" i="3"/>
  <c r="K466" i="3" s="1"/>
  <c r="I466" i="2"/>
  <c r="J465" i="2"/>
  <c r="K465" i="2"/>
  <c r="B475" i="22"/>
  <c r="E476" i="7"/>
  <c r="B475" i="24"/>
  <c r="H478" i="3"/>
  <c r="G478" i="2"/>
  <c r="F479" i="2"/>
  <c r="H478" i="2" s="1"/>
  <c r="F479" i="3"/>
  <c r="G478" i="3"/>
  <c r="D478" i="7" s="1"/>
  <c r="I467" i="3" a="1"/>
  <c r="I467" i="2" a="1"/>
  <c r="AO506" i="36" l="1"/>
  <c r="AM505" i="36"/>
  <c r="AT505" i="36"/>
  <c r="AS504" i="36"/>
  <c r="BD506" i="36"/>
  <c r="BC505" i="36"/>
  <c r="AY505" i="36"/>
  <c r="AX504" i="36"/>
  <c r="J466" i="3"/>
  <c r="I467" i="3"/>
  <c r="K467" i="3" s="1"/>
  <c r="E477" i="7"/>
  <c r="I467" i="2"/>
  <c r="J466" i="2"/>
  <c r="K466" i="2"/>
  <c r="B476" i="22"/>
  <c r="B474" i="24"/>
  <c r="AI100" i="26"/>
  <c r="B476" i="24"/>
  <c r="H479" i="3"/>
  <c r="G479" i="2"/>
  <c r="F480" i="2"/>
  <c r="H479" i="2" s="1"/>
  <c r="F480" i="3"/>
  <c r="G479" i="3"/>
  <c r="D479" i="7" s="1"/>
  <c r="I468" i="3" a="1"/>
  <c r="I468" i="2" a="1"/>
  <c r="BD507" i="36" l="1"/>
  <c r="BC506" i="36"/>
  <c r="AY506" i="36"/>
  <c r="AX505" i="36"/>
  <c r="AT506" i="36"/>
  <c r="AS505" i="36"/>
  <c r="AO507" i="36"/>
  <c r="AM506" i="36"/>
  <c r="J467" i="3"/>
  <c r="I468" i="3"/>
  <c r="K468" i="3" s="1"/>
  <c r="I468" i="2"/>
  <c r="J467" i="2"/>
  <c r="K467" i="2"/>
  <c r="B477" i="22"/>
  <c r="B477" i="24"/>
  <c r="E478" i="7"/>
  <c r="AH100" i="26"/>
  <c r="AJ100" i="26" s="1"/>
  <c r="H480" i="3"/>
  <c r="G480" i="2"/>
  <c r="F481" i="2"/>
  <c r="H480" i="2" s="1"/>
  <c r="F481" i="3"/>
  <c r="G480" i="3"/>
  <c r="D480" i="7" s="1"/>
  <c r="I469" i="3" a="1"/>
  <c r="I469" i="2" a="1"/>
  <c r="AY507" i="36" l="1"/>
  <c r="AX506" i="36"/>
  <c r="AO508" i="36"/>
  <c r="AM507" i="36"/>
  <c r="AT507" i="36"/>
  <c r="AS506" i="36"/>
  <c r="BD508" i="36"/>
  <c r="BC507" i="36"/>
  <c r="J468" i="3"/>
  <c r="I469" i="3"/>
  <c r="K469" i="3" s="1"/>
  <c r="I469" i="2"/>
  <c r="J468" i="2"/>
  <c r="K468" i="2"/>
  <c r="B478" i="22"/>
  <c r="E480" i="7"/>
  <c r="B478" i="24"/>
  <c r="E479" i="7"/>
  <c r="H481" i="3"/>
  <c r="G481" i="2"/>
  <c r="F482" i="2"/>
  <c r="H481" i="2" s="1"/>
  <c r="F482" i="3"/>
  <c r="G481" i="3"/>
  <c r="D481" i="7" s="1"/>
  <c r="I470" i="2" a="1"/>
  <c r="I470" i="3" a="1"/>
  <c r="AO509" i="36" l="1"/>
  <c r="AM508" i="36"/>
  <c r="BD509" i="36"/>
  <c r="BC508" i="36"/>
  <c r="AT508" i="36"/>
  <c r="AS507" i="36"/>
  <c r="AY508" i="36"/>
  <c r="AX507" i="36"/>
  <c r="J469" i="3"/>
  <c r="I470" i="3"/>
  <c r="K470" i="3" s="1"/>
  <c r="I470" i="2"/>
  <c r="K469" i="2"/>
  <c r="J469" i="2"/>
  <c r="B479" i="22"/>
  <c r="E481" i="7"/>
  <c r="B479" i="24"/>
  <c r="H482" i="3"/>
  <c r="G482" i="2"/>
  <c r="F483" i="2"/>
  <c r="H482" i="2" s="1"/>
  <c r="F483" i="3"/>
  <c r="G482" i="3"/>
  <c r="D482" i="7" s="1"/>
  <c r="I471" i="3" a="1"/>
  <c r="I471" i="2" a="1"/>
  <c r="AY509" i="36" l="1"/>
  <c r="AX508" i="36"/>
  <c r="BD510" i="36"/>
  <c r="BC509" i="36"/>
  <c r="AT509" i="36"/>
  <c r="AS508" i="36"/>
  <c r="AO510" i="36"/>
  <c r="AM509" i="36"/>
  <c r="J470" i="3"/>
  <c r="I471" i="3"/>
  <c r="K471" i="3" s="1"/>
  <c r="I471" i="2"/>
  <c r="J470" i="2"/>
  <c r="K470" i="2"/>
  <c r="B480" i="22"/>
  <c r="E482" i="7"/>
  <c r="B480" i="24"/>
  <c r="H483" i="3"/>
  <c r="G483" i="2"/>
  <c r="F484" i="2"/>
  <c r="H483" i="2" s="1"/>
  <c r="F484" i="3"/>
  <c r="G483" i="3"/>
  <c r="D483" i="7" s="1"/>
  <c r="I472" i="2" a="1"/>
  <c r="I472" i="3" a="1"/>
  <c r="AO511" i="36" l="1"/>
  <c r="AM510" i="36"/>
  <c r="BD511" i="36"/>
  <c r="BC510" i="36"/>
  <c r="AT510" i="36"/>
  <c r="AS509" i="36"/>
  <c r="AY510" i="36"/>
  <c r="AX509" i="36"/>
  <c r="J471" i="3"/>
  <c r="I472" i="3"/>
  <c r="K472" i="3" s="1"/>
  <c r="I472" i="2"/>
  <c r="K471" i="2"/>
  <c r="J471" i="2"/>
  <c r="B481" i="22"/>
  <c r="AI101" i="26"/>
  <c r="B481" i="24"/>
  <c r="H484" i="3"/>
  <c r="G484" i="2"/>
  <c r="F485" i="2"/>
  <c r="H484" i="2" s="1"/>
  <c r="F485" i="3"/>
  <c r="G484" i="3"/>
  <c r="D484" i="7" s="1"/>
  <c r="I473" i="2" a="1"/>
  <c r="I473" i="3" a="1"/>
  <c r="BD512" i="36" l="1"/>
  <c r="BC511" i="36"/>
  <c r="AO512" i="36"/>
  <c r="AM511" i="36"/>
  <c r="AY511" i="36"/>
  <c r="AX510" i="36"/>
  <c r="AT511" i="36"/>
  <c r="AS510" i="36"/>
  <c r="J472" i="3"/>
  <c r="I473" i="3"/>
  <c r="K473" i="3" s="1"/>
  <c r="E483" i="7"/>
  <c r="I473" i="2"/>
  <c r="J472" i="2"/>
  <c r="K472" i="2"/>
  <c r="B482" i="22"/>
  <c r="B482" i="24"/>
  <c r="AH101" i="26"/>
  <c r="AJ101" i="26" s="1"/>
  <c r="H485" i="3"/>
  <c r="G485" i="2"/>
  <c r="F486" i="2"/>
  <c r="H485" i="2" s="1"/>
  <c r="F486" i="3"/>
  <c r="G485" i="3"/>
  <c r="D485" i="7" s="1"/>
  <c r="I474" i="2" a="1"/>
  <c r="I474" i="3" a="1"/>
  <c r="AT512" i="36" l="1"/>
  <c r="AS511" i="36"/>
  <c r="AM512" i="36"/>
  <c r="AO513" i="36"/>
  <c r="AY512" i="36"/>
  <c r="AX511" i="36"/>
  <c r="BD513" i="36"/>
  <c r="BC512" i="36"/>
  <c r="J473" i="3"/>
  <c r="I474" i="3"/>
  <c r="K474" i="3" s="1"/>
  <c r="I474" i="2"/>
  <c r="J473" i="2"/>
  <c r="K473" i="2"/>
  <c r="B483" i="22"/>
  <c r="E485" i="7"/>
  <c r="B483" i="24"/>
  <c r="E484" i="7"/>
  <c r="H486" i="3"/>
  <c r="G486" i="2"/>
  <c r="F487" i="2"/>
  <c r="H486" i="2" s="1"/>
  <c r="F487" i="3"/>
  <c r="G486" i="3"/>
  <c r="D486" i="7" s="1"/>
  <c r="I475" i="3" a="1"/>
  <c r="I475" i="2" a="1"/>
  <c r="AO514" i="36" l="1"/>
  <c r="AM513" i="36"/>
  <c r="BD514" i="36"/>
  <c r="BC513" i="36"/>
  <c r="AT513" i="36"/>
  <c r="AS512" i="36"/>
  <c r="AY513" i="36"/>
  <c r="AX512" i="36"/>
  <c r="J474" i="3"/>
  <c r="I475" i="3"/>
  <c r="K475" i="3" s="1"/>
  <c r="I475" i="2"/>
  <c r="J474" i="2"/>
  <c r="K474" i="2"/>
  <c r="B484" i="22"/>
  <c r="E486" i="7"/>
  <c r="B484" i="24"/>
  <c r="H487" i="3"/>
  <c r="G487" i="2"/>
  <c r="F488" i="2"/>
  <c r="H487" i="2" s="1"/>
  <c r="F488" i="3"/>
  <c r="G487" i="3"/>
  <c r="D487" i="7" s="1"/>
  <c r="I476" i="3" a="1"/>
  <c r="I476" i="2" a="1"/>
  <c r="AY514" i="36" l="1"/>
  <c r="AX513" i="36"/>
  <c r="BD515" i="36"/>
  <c r="BC514" i="36"/>
  <c r="AT514" i="36"/>
  <c r="AS513" i="36"/>
  <c r="AO515" i="36"/>
  <c r="AM514" i="36"/>
  <c r="J475" i="3"/>
  <c r="I476" i="3"/>
  <c r="K476" i="3" s="1"/>
  <c r="I476" i="2"/>
  <c r="J475" i="2"/>
  <c r="K475" i="2"/>
  <c r="B485" i="22"/>
  <c r="B485" i="24"/>
  <c r="H488" i="3"/>
  <c r="G488" i="2"/>
  <c r="F489" i="2"/>
  <c r="H488" i="2" s="1"/>
  <c r="F489" i="3"/>
  <c r="G488" i="3"/>
  <c r="D488" i="7" s="1"/>
  <c r="I477" i="2" a="1"/>
  <c r="I477" i="3" a="1"/>
  <c r="AO516" i="36" l="1"/>
  <c r="AM515" i="36"/>
  <c r="BD516" i="36"/>
  <c r="BC515" i="36"/>
  <c r="AT515" i="36"/>
  <c r="AS514" i="36"/>
  <c r="AY515" i="36"/>
  <c r="AX514" i="36"/>
  <c r="J476" i="3"/>
  <c r="I477" i="3"/>
  <c r="K477" i="3" s="1"/>
  <c r="I477" i="2"/>
  <c r="J476" i="2"/>
  <c r="K476" i="2"/>
  <c r="B486" i="22"/>
  <c r="AI102" i="26"/>
  <c r="B486" i="24"/>
  <c r="E487" i="7"/>
  <c r="H489" i="3"/>
  <c r="G489" i="2"/>
  <c r="F490" i="2"/>
  <c r="H489" i="2" s="1"/>
  <c r="F490" i="3"/>
  <c r="G489" i="3"/>
  <c r="D489" i="7" s="1"/>
  <c r="I478" i="2" a="1"/>
  <c r="I478" i="3" a="1"/>
  <c r="BD517" i="36" l="1"/>
  <c r="BC516" i="36"/>
  <c r="AY516" i="36"/>
  <c r="AX515" i="36"/>
  <c r="AT516" i="36"/>
  <c r="AS515" i="36"/>
  <c r="AM516" i="36"/>
  <c r="AO517" i="36"/>
  <c r="J477" i="3"/>
  <c r="I478" i="3"/>
  <c r="K478" i="3" s="1"/>
  <c r="I478" i="2"/>
  <c r="J477" i="2"/>
  <c r="K477" i="2"/>
  <c r="B487" i="22"/>
  <c r="B487" i="24"/>
  <c r="E488" i="7"/>
  <c r="AH102" i="26"/>
  <c r="AJ102" i="26" s="1"/>
  <c r="H490" i="3"/>
  <c r="G490" i="2"/>
  <c r="F491" i="2"/>
  <c r="H490" i="2" s="1"/>
  <c r="F491" i="3"/>
  <c r="G490" i="3"/>
  <c r="D490" i="7" s="1"/>
  <c r="I479" i="2" a="1"/>
  <c r="I479" i="3" a="1"/>
  <c r="AY517" i="36" l="1"/>
  <c r="AX516" i="36"/>
  <c r="AO518" i="36"/>
  <c r="AM517" i="36"/>
  <c r="AT517" i="36"/>
  <c r="AS516" i="36"/>
  <c r="BD518" i="36"/>
  <c r="BC517" i="36"/>
  <c r="J478" i="3"/>
  <c r="I479" i="3"/>
  <c r="K479" i="3" s="1"/>
  <c r="I479" i="2"/>
  <c r="J478" i="2"/>
  <c r="K478" i="2"/>
  <c r="B488" i="22"/>
  <c r="E490" i="7"/>
  <c r="B488" i="24"/>
  <c r="E489" i="7"/>
  <c r="H491" i="3"/>
  <c r="G491" i="2"/>
  <c r="F492" i="2"/>
  <c r="H491" i="2" s="1"/>
  <c r="F492" i="3"/>
  <c r="G491" i="3"/>
  <c r="D491" i="7" s="1"/>
  <c r="I480" i="2" a="1"/>
  <c r="I480" i="3" a="1"/>
  <c r="AT518" i="36" l="1"/>
  <c r="AS517" i="36"/>
  <c r="BD519" i="36"/>
  <c r="BC518" i="36"/>
  <c r="AO519" i="36"/>
  <c r="AM518" i="36"/>
  <c r="AY518" i="36"/>
  <c r="AX517" i="36"/>
  <c r="J479" i="3"/>
  <c r="I480" i="3"/>
  <c r="K480" i="3" s="1"/>
  <c r="I480" i="2"/>
  <c r="J479" i="2"/>
  <c r="K479" i="2"/>
  <c r="B489" i="22"/>
  <c r="E491" i="7"/>
  <c r="B489" i="24"/>
  <c r="H492" i="3"/>
  <c r="G492" i="2"/>
  <c r="F493" i="2"/>
  <c r="H492" i="2" s="1"/>
  <c r="F493" i="3"/>
  <c r="G492" i="3"/>
  <c r="D492" i="7" s="1"/>
  <c r="I481" i="2" a="1"/>
  <c r="I481" i="3" a="1"/>
  <c r="AO520" i="36" l="1"/>
  <c r="AM519" i="36"/>
  <c r="AY519" i="36"/>
  <c r="AX518" i="36"/>
  <c r="BD520" i="36"/>
  <c r="BC519" i="36"/>
  <c r="AT519" i="36"/>
  <c r="AS518" i="36"/>
  <c r="J480" i="3"/>
  <c r="I481" i="3"/>
  <c r="K481" i="3" s="1"/>
  <c r="I481" i="2"/>
  <c r="J480" i="2"/>
  <c r="K480" i="2"/>
  <c r="B490" i="22"/>
  <c r="E492" i="7"/>
  <c r="B490" i="24"/>
  <c r="H493" i="3"/>
  <c r="G493" i="2"/>
  <c r="F494" i="2"/>
  <c r="H493" i="2" s="1"/>
  <c r="F494" i="3"/>
  <c r="G493" i="3"/>
  <c r="D493" i="7" s="1"/>
  <c r="I482" i="2" a="1"/>
  <c r="I482" i="3" a="1"/>
  <c r="BD521" i="36" l="1"/>
  <c r="BC520" i="36"/>
  <c r="AT520" i="36"/>
  <c r="AS519" i="36"/>
  <c r="AY520" i="36"/>
  <c r="AX519" i="36"/>
  <c r="AO521" i="36"/>
  <c r="AM520" i="36"/>
  <c r="J481" i="3"/>
  <c r="I482" i="3"/>
  <c r="K482" i="3" s="1"/>
  <c r="I482" i="2"/>
  <c r="K481" i="2"/>
  <c r="J481" i="2"/>
  <c r="B491" i="22"/>
  <c r="AI103" i="26"/>
  <c r="B491" i="24"/>
  <c r="H494" i="3"/>
  <c r="G494" i="2"/>
  <c r="F495" i="2"/>
  <c r="H494" i="2" s="1"/>
  <c r="F495" i="3"/>
  <c r="G494" i="3"/>
  <c r="D494" i="7" s="1"/>
  <c r="I483" i="3" a="1"/>
  <c r="I483" i="2" a="1"/>
  <c r="AY521" i="36" l="1"/>
  <c r="AX520" i="36"/>
  <c r="AT521" i="36"/>
  <c r="AS520" i="36"/>
  <c r="AO522" i="36"/>
  <c r="AM521" i="36"/>
  <c r="BD522" i="36"/>
  <c r="BC521" i="36"/>
  <c r="J482" i="3"/>
  <c r="I483" i="3"/>
  <c r="K483" i="3" s="1"/>
  <c r="I483" i="2"/>
  <c r="J482" i="2"/>
  <c r="K482" i="2"/>
  <c r="B492" i="22"/>
  <c r="B492" i="24"/>
  <c r="E493" i="7"/>
  <c r="AH103" i="26"/>
  <c r="AJ103" i="26" s="1"/>
  <c r="H495" i="3"/>
  <c r="G495" i="2"/>
  <c r="F496" i="2"/>
  <c r="H495" i="2" s="1"/>
  <c r="F496" i="3"/>
  <c r="G495" i="3"/>
  <c r="D495" i="7" s="1"/>
  <c r="I484" i="3" a="1"/>
  <c r="I484" i="2" a="1"/>
  <c r="BD523" i="36" l="1"/>
  <c r="BC522" i="36"/>
  <c r="AT522" i="36"/>
  <c r="AS521" i="36"/>
  <c r="AO523" i="36"/>
  <c r="AM522" i="36"/>
  <c r="AY522" i="36"/>
  <c r="AX521" i="36"/>
  <c r="J483" i="3"/>
  <c r="I484" i="3"/>
  <c r="K484" i="3" s="1"/>
  <c r="I484" i="2"/>
  <c r="J483" i="2"/>
  <c r="K483" i="2"/>
  <c r="B493" i="22"/>
  <c r="E495" i="7"/>
  <c r="B493" i="24"/>
  <c r="E494" i="7"/>
  <c r="H496" i="3"/>
  <c r="G496" i="2"/>
  <c r="F497" i="2"/>
  <c r="H496" i="2" s="1"/>
  <c r="F497" i="3"/>
  <c r="G496" i="3"/>
  <c r="D496" i="7" s="1"/>
  <c r="I485" i="2" a="1"/>
  <c r="I485" i="3" a="1"/>
  <c r="AM523" i="36" l="1"/>
  <c r="AO524" i="36"/>
  <c r="AY523" i="36"/>
  <c r="AX522" i="36"/>
  <c r="AT523" i="36"/>
  <c r="AS522" i="36"/>
  <c r="BD524" i="36"/>
  <c r="BC523" i="36"/>
  <c r="J484" i="3"/>
  <c r="I485" i="3"/>
  <c r="K485" i="3" s="1"/>
  <c r="I485" i="2"/>
  <c r="J484" i="2"/>
  <c r="K484" i="2"/>
  <c r="B494" i="22"/>
  <c r="E496" i="7"/>
  <c r="B494" i="24"/>
  <c r="H497" i="3"/>
  <c r="G497" i="2"/>
  <c r="F498" i="2"/>
  <c r="H497" i="2" s="1"/>
  <c r="F498" i="3"/>
  <c r="G497" i="3"/>
  <c r="D497" i="7" s="1"/>
  <c r="I486" i="3" a="1"/>
  <c r="I486" i="2" a="1"/>
  <c r="AT524" i="36" l="1"/>
  <c r="AS523" i="36"/>
  <c r="BD525" i="36"/>
  <c r="BC524" i="36"/>
  <c r="AY524" i="36"/>
  <c r="AX523" i="36"/>
  <c r="AM524" i="36"/>
  <c r="AO525" i="36"/>
  <c r="J485" i="3"/>
  <c r="I486" i="3"/>
  <c r="K486" i="3" s="1"/>
  <c r="I486" i="2"/>
  <c r="J485" i="2"/>
  <c r="K485" i="2"/>
  <c r="B495" i="22"/>
  <c r="E497" i="7"/>
  <c r="B495" i="24"/>
  <c r="H498" i="3"/>
  <c r="G498" i="2"/>
  <c r="F499" i="2"/>
  <c r="H498" i="2" s="1"/>
  <c r="F499" i="3"/>
  <c r="G498" i="3"/>
  <c r="D498" i="7" s="1"/>
  <c r="I487" i="2" a="1"/>
  <c r="I487" i="3" a="1"/>
  <c r="AM525" i="36" l="1"/>
  <c r="AO526" i="36"/>
  <c r="BD526" i="36"/>
  <c r="BC525" i="36"/>
  <c r="AY525" i="36"/>
  <c r="AX524" i="36"/>
  <c r="AT525" i="36"/>
  <c r="AS524" i="36"/>
  <c r="J486" i="3"/>
  <c r="I487" i="3"/>
  <c r="K487" i="3" s="1"/>
  <c r="I487" i="2"/>
  <c r="J486" i="2"/>
  <c r="K486" i="2"/>
  <c r="B496" i="22"/>
  <c r="AI104" i="26"/>
  <c r="B496" i="24"/>
  <c r="H499" i="3"/>
  <c r="G499" i="2"/>
  <c r="F500" i="2"/>
  <c r="H499" i="2" s="1"/>
  <c r="F500" i="3"/>
  <c r="G499" i="3"/>
  <c r="D499" i="7" s="1"/>
  <c r="I488" i="3" a="1"/>
  <c r="I488" i="2" a="1"/>
  <c r="BD527" i="36" l="1"/>
  <c r="BC526" i="36"/>
  <c r="AT526" i="36"/>
  <c r="AS525" i="36"/>
  <c r="AY526" i="36"/>
  <c r="AX525" i="36"/>
  <c r="AM526" i="36"/>
  <c r="AO527" i="36"/>
  <c r="J487" i="3"/>
  <c r="I488" i="3"/>
  <c r="K488" i="3" s="1"/>
  <c r="E498" i="7"/>
  <c r="I488" i="2"/>
  <c r="K487" i="2"/>
  <c r="J487" i="2"/>
  <c r="B497" i="22"/>
  <c r="B497" i="24"/>
  <c r="AH104" i="26"/>
  <c r="AJ104" i="26" s="1"/>
  <c r="H500" i="3"/>
  <c r="G500" i="2"/>
  <c r="F501" i="2"/>
  <c r="H500" i="2" s="1"/>
  <c r="F501" i="3"/>
  <c r="G500" i="3"/>
  <c r="D500" i="7" s="1"/>
  <c r="I489" i="2" a="1"/>
  <c r="I489" i="3" a="1"/>
  <c r="AM527" i="36" l="1"/>
  <c r="AO528" i="36"/>
  <c r="AT527" i="36"/>
  <c r="AS526" i="36"/>
  <c r="AY527" i="36"/>
  <c r="AX526" i="36"/>
  <c r="BD528" i="36"/>
  <c r="BC527" i="36"/>
  <c r="J488" i="3"/>
  <c r="I489" i="3"/>
  <c r="K489" i="3" s="1"/>
  <c r="I489" i="2"/>
  <c r="J488" i="2"/>
  <c r="K488" i="2"/>
  <c r="B498" i="22"/>
  <c r="E500" i="7"/>
  <c r="B498" i="24"/>
  <c r="E499" i="7"/>
  <c r="H501" i="3"/>
  <c r="G501" i="2"/>
  <c r="F502" i="2"/>
  <c r="H501" i="2" s="1"/>
  <c r="F502" i="3"/>
  <c r="G501" i="3"/>
  <c r="D501" i="7" s="1"/>
  <c r="I490" i="2" a="1"/>
  <c r="I490" i="3" a="1"/>
  <c r="BD529" i="36" l="1"/>
  <c r="BC528" i="36"/>
  <c r="AT528" i="36"/>
  <c r="AS527" i="36"/>
  <c r="AM528" i="36"/>
  <c r="AO529" i="36"/>
  <c r="AY528" i="36"/>
  <c r="AX527" i="36"/>
  <c r="J489" i="3"/>
  <c r="I490" i="3"/>
  <c r="K490" i="3" s="1"/>
  <c r="I490" i="2"/>
  <c r="J489" i="2"/>
  <c r="K489" i="2"/>
  <c r="B499" i="22"/>
  <c r="E501" i="7"/>
  <c r="B499" i="24"/>
  <c r="H502" i="3"/>
  <c r="G502" i="2"/>
  <c r="F503" i="2"/>
  <c r="H502" i="2" s="1"/>
  <c r="F503" i="3"/>
  <c r="G502" i="3"/>
  <c r="D502" i="7" s="1"/>
  <c r="I491" i="3" a="1"/>
  <c r="I491" i="2" a="1"/>
  <c r="AT529" i="36" l="1"/>
  <c r="AS528" i="36"/>
  <c r="AY529" i="36"/>
  <c r="AX528" i="36"/>
  <c r="AM529" i="36"/>
  <c r="AO530" i="36"/>
  <c r="BD530" i="36"/>
  <c r="BC529" i="36"/>
  <c r="J490" i="3"/>
  <c r="I491" i="3"/>
  <c r="K491" i="3" s="1"/>
  <c r="I491" i="2"/>
  <c r="J490" i="2"/>
  <c r="K490" i="2"/>
  <c r="B500" i="22"/>
  <c r="E502" i="7"/>
  <c r="B500" i="24"/>
  <c r="H503" i="3"/>
  <c r="G503" i="2"/>
  <c r="F504" i="2"/>
  <c r="H503" i="2" s="1"/>
  <c r="F504" i="3"/>
  <c r="G503" i="3"/>
  <c r="D503" i="7" s="1"/>
  <c r="I492" i="3" a="1"/>
  <c r="I492" i="2" a="1"/>
  <c r="BD531" i="36" l="1"/>
  <c r="BC530" i="36"/>
  <c r="AM530" i="36"/>
  <c r="AO531" i="36"/>
  <c r="AY530" i="36"/>
  <c r="AX529" i="36"/>
  <c r="AT530" i="36"/>
  <c r="AS529" i="36"/>
  <c r="J491" i="3"/>
  <c r="I492" i="3"/>
  <c r="K492" i="3" s="1"/>
  <c r="I492" i="2"/>
  <c r="J491" i="2"/>
  <c r="K491" i="2"/>
  <c r="B501" i="22"/>
  <c r="AI105" i="26"/>
  <c r="B501" i="24"/>
  <c r="H504" i="3"/>
  <c r="G504" i="2"/>
  <c r="F505" i="2"/>
  <c r="H504" i="2" s="1"/>
  <c r="F505" i="3"/>
  <c r="G504" i="3"/>
  <c r="D504" i="7" s="1"/>
  <c r="I493" i="2" a="1"/>
  <c r="I493" i="3" a="1"/>
  <c r="AT531" i="36" l="1"/>
  <c r="AS530" i="36"/>
  <c r="AM531" i="36"/>
  <c r="AO532" i="36"/>
  <c r="AY531" i="36"/>
  <c r="AX530" i="36"/>
  <c r="BD532" i="36"/>
  <c r="BC531" i="36"/>
  <c r="J492" i="3"/>
  <c r="I493" i="3"/>
  <c r="K493" i="3" s="1"/>
  <c r="E503" i="7"/>
  <c r="I493" i="2"/>
  <c r="K492" i="2"/>
  <c r="J492" i="2"/>
  <c r="B502" i="22"/>
  <c r="B502" i="24"/>
  <c r="AH105" i="26"/>
  <c r="AJ105" i="26" s="1"/>
  <c r="H505" i="3"/>
  <c r="G505" i="2"/>
  <c r="F506" i="2"/>
  <c r="H505" i="2" s="1"/>
  <c r="F506" i="3"/>
  <c r="G505" i="3"/>
  <c r="D505" i="7" s="1"/>
  <c r="I494" i="2" a="1"/>
  <c r="I494" i="3" a="1"/>
  <c r="AM532" i="36" l="1"/>
  <c r="AO533" i="36"/>
  <c r="BD533" i="36"/>
  <c r="BC532" i="36"/>
  <c r="AT532" i="36"/>
  <c r="AS531" i="36"/>
  <c r="AY532" i="36"/>
  <c r="AX531" i="36"/>
  <c r="J493" i="3"/>
  <c r="I494" i="3"/>
  <c r="K494" i="3" s="1"/>
  <c r="I494" i="2"/>
  <c r="J493" i="2"/>
  <c r="K493" i="2"/>
  <c r="B503" i="22"/>
  <c r="E505" i="7"/>
  <c r="B503" i="24"/>
  <c r="E504" i="7"/>
  <c r="H506" i="3"/>
  <c r="G506" i="2"/>
  <c r="F507" i="2"/>
  <c r="H506" i="2" s="1"/>
  <c r="F507" i="3"/>
  <c r="G506" i="3"/>
  <c r="D506" i="7" s="1"/>
  <c r="I495" i="2" a="1"/>
  <c r="I495" i="3" a="1"/>
  <c r="BD534" i="36" l="1"/>
  <c r="BC533" i="36"/>
  <c r="AM533" i="36"/>
  <c r="AO534" i="36"/>
  <c r="AT533" i="36"/>
  <c r="AS532" i="36"/>
  <c r="AY533" i="36"/>
  <c r="AX532" i="36"/>
  <c r="J494" i="3"/>
  <c r="I495" i="3"/>
  <c r="K495" i="3" s="1"/>
  <c r="I495" i="2"/>
  <c r="K494" i="2"/>
  <c r="J494" i="2"/>
  <c r="B504" i="22"/>
  <c r="E506" i="7"/>
  <c r="B504" i="24"/>
  <c r="H507" i="3"/>
  <c r="G507" i="2"/>
  <c r="F508" i="2"/>
  <c r="H507" i="2" s="1"/>
  <c r="F508" i="3"/>
  <c r="G507" i="3"/>
  <c r="D507" i="7" s="1"/>
  <c r="I496" i="2" a="1"/>
  <c r="I496" i="3" a="1"/>
  <c r="AM534" i="36" l="1"/>
  <c r="AO535" i="36"/>
  <c r="AY534" i="36"/>
  <c r="AX533" i="36"/>
  <c r="BD535" i="36"/>
  <c r="BC534" i="36"/>
  <c r="AT534" i="36"/>
  <c r="AS533" i="36"/>
  <c r="J495" i="3"/>
  <c r="I496" i="3"/>
  <c r="K496" i="3" s="1"/>
  <c r="I496" i="2"/>
  <c r="J495" i="2"/>
  <c r="K495" i="2"/>
  <c r="B505" i="22"/>
  <c r="E507" i="7"/>
  <c r="B505" i="24"/>
  <c r="H508" i="3"/>
  <c r="G508" i="2"/>
  <c r="F509" i="2"/>
  <c r="H508" i="2" s="1"/>
  <c r="F509" i="3"/>
  <c r="G508" i="3"/>
  <c r="D508" i="7" s="1"/>
  <c r="I497" i="3" a="1"/>
  <c r="I497" i="2" a="1"/>
  <c r="AY535" i="36" l="1"/>
  <c r="AX534" i="36"/>
  <c r="AT535" i="36"/>
  <c r="AS534" i="36"/>
  <c r="AM535" i="36"/>
  <c r="AO536" i="36"/>
  <c r="BD536" i="36"/>
  <c r="BC535" i="36"/>
  <c r="J496" i="3"/>
  <c r="I497" i="3"/>
  <c r="K497" i="3" s="1"/>
  <c r="I497" i="2"/>
  <c r="J496" i="2"/>
  <c r="K496" i="2"/>
  <c r="B506" i="22"/>
  <c r="AI106" i="26"/>
  <c r="B506" i="24"/>
  <c r="H509" i="3"/>
  <c r="G509" i="2"/>
  <c r="F510" i="2"/>
  <c r="H509" i="2" s="1"/>
  <c r="F510" i="3"/>
  <c r="G509" i="3"/>
  <c r="D509" i="7" s="1"/>
  <c r="I498" i="2" a="1"/>
  <c r="I498" i="3" a="1"/>
  <c r="AT536" i="36" l="1"/>
  <c r="AS535" i="36"/>
  <c r="BD537" i="36"/>
  <c r="BC536" i="36"/>
  <c r="AY536" i="36"/>
  <c r="AX535" i="36"/>
  <c r="AM536" i="36"/>
  <c r="AO537" i="36"/>
  <c r="J497" i="3"/>
  <c r="I498" i="3"/>
  <c r="K498" i="3" s="1"/>
  <c r="E508" i="7"/>
  <c r="I498" i="2"/>
  <c r="J497" i="2"/>
  <c r="K497" i="2"/>
  <c r="B507" i="22"/>
  <c r="B507" i="24"/>
  <c r="AH106" i="26"/>
  <c r="AJ106" i="26" s="1"/>
  <c r="H510" i="3"/>
  <c r="G510" i="2"/>
  <c r="F511" i="2"/>
  <c r="H510" i="2" s="1"/>
  <c r="F511" i="3"/>
  <c r="G510" i="3"/>
  <c r="D510" i="7" s="1"/>
  <c r="I499" i="3" a="1"/>
  <c r="I499" i="2" a="1"/>
  <c r="BD538" i="36" l="1"/>
  <c r="BC537" i="36"/>
  <c r="AM537" i="36"/>
  <c r="AO538" i="36"/>
  <c r="AY537" i="36"/>
  <c r="AX536" i="36"/>
  <c r="AT537" i="36"/>
  <c r="AS536" i="36"/>
  <c r="J498" i="3"/>
  <c r="I499" i="3"/>
  <c r="K499" i="3" s="1"/>
  <c r="I499" i="2"/>
  <c r="J498" i="2"/>
  <c r="K498" i="2"/>
  <c r="B508" i="22"/>
  <c r="E510" i="7"/>
  <c r="B508" i="24"/>
  <c r="E509" i="7"/>
  <c r="H511" i="3"/>
  <c r="G511" i="2"/>
  <c r="F512" i="2"/>
  <c r="H511" i="2" s="1"/>
  <c r="F512" i="3"/>
  <c r="G511" i="3"/>
  <c r="D511" i="7" s="1"/>
  <c r="I500" i="3" a="1"/>
  <c r="I500" i="2" a="1"/>
  <c r="AT538" i="36" l="1"/>
  <c r="AS537" i="36"/>
  <c r="AM538" i="36"/>
  <c r="AO539" i="36"/>
  <c r="AY538" i="36"/>
  <c r="AX537" i="36"/>
  <c r="BD539" i="36"/>
  <c r="BC538" i="36"/>
  <c r="J499" i="3"/>
  <c r="I500" i="3"/>
  <c r="K500" i="3" s="1"/>
  <c r="I500" i="2"/>
  <c r="J499" i="2"/>
  <c r="K499" i="2"/>
  <c r="B509" i="22"/>
  <c r="E511" i="7"/>
  <c r="B509" i="24"/>
  <c r="H512" i="3"/>
  <c r="G512" i="2"/>
  <c r="F513" i="2"/>
  <c r="H512" i="2" s="1"/>
  <c r="F513" i="3"/>
  <c r="G512" i="3"/>
  <c r="D512" i="7" s="1"/>
  <c r="I501" i="2" a="1"/>
  <c r="I501" i="3" a="1"/>
  <c r="BD540" i="36" l="1"/>
  <c r="BC539" i="36"/>
  <c r="AM539" i="36"/>
  <c r="AO540" i="36"/>
  <c r="AY539" i="36"/>
  <c r="AX538" i="36"/>
  <c r="AT539" i="36"/>
  <c r="AS538" i="36"/>
  <c r="J500" i="3"/>
  <c r="I501" i="3"/>
  <c r="K501" i="3" s="1"/>
  <c r="I501" i="2"/>
  <c r="J500" i="2"/>
  <c r="K500" i="2"/>
  <c r="B510" i="22"/>
  <c r="E512" i="7"/>
  <c r="B510" i="24"/>
  <c r="H513" i="3"/>
  <c r="G513" i="2"/>
  <c r="F514" i="2"/>
  <c r="H513" i="2" s="1"/>
  <c r="F514" i="3"/>
  <c r="G513" i="3"/>
  <c r="D513" i="7" s="1"/>
  <c r="I502" i="3" a="1"/>
  <c r="I502" i="2" a="1"/>
  <c r="AM540" i="36" l="1"/>
  <c r="AO541" i="36"/>
  <c r="AT540" i="36"/>
  <c r="AS539" i="36"/>
  <c r="AY540" i="36"/>
  <c r="AX539" i="36"/>
  <c r="BD541" i="36"/>
  <c r="BC540" i="36"/>
  <c r="J501" i="3"/>
  <c r="I502" i="3"/>
  <c r="K502" i="3" s="1"/>
  <c r="I502" i="2"/>
  <c r="J501" i="2"/>
  <c r="K501" i="2"/>
  <c r="B511" i="22"/>
  <c r="AI107" i="26"/>
  <c r="B511" i="24"/>
  <c r="H514" i="3"/>
  <c r="G514" i="2"/>
  <c r="F515" i="2"/>
  <c r="H514" i="2" s="1"/>
  <c r="F515" i="3"/>
  <c r="G514" i="3"/>
  <c r="D514" i="7" s="1"/>
  <c r="I503" i="2" a="1"/>
  <c r="I503" i="3" a="1"/>
  <c r="BD542" i="36" l="1"/>
  <c r="BC541" i="36"/>
  <c r="AT541" i="36"/>
  <c r="AS540" i="36"/>
  <c r="AY541" i="36"/>
  <c r="AX540" i="36"/>
  <c r="AM541" i="36"/>
  <c r="AO542" i="36"/>
  <c r="J502" i="3"/>
  <c r="I503" i="3"/>
  <c r="K503" i="3" s="1"/>
  <c r="E513" i="7"/>
  <c r="I503" i="2"/>
  <c r="J502" i="2"/>
  <c r="K502" i="2"/>
  <c r="B512" i="22"/>
  <c r="B512" i="24"/>
  <c r="AH107" i="26"/>
  <c r="AJ107" i="26" s="1"/>
  <c r="H515" i="3"/>
  <c r="G515" i="2"/>
  <c r="F516" i="2"/>
  <c r="H515" i="2" s="1"/>
  <c r="F516" i="3"/>
  <c r="G515" i="3"/>
  <c r="D515" i="7" s="1"/>
  <c r="I504" i="2" a="1"/>
  <c r="I504" i="3" a="1"/>
  <c r="AT542" i="36" l="1"/>
  <c r="AS541" i="36"/>
  <c r="AM542" i="36"/>
  <c r="AO543" i="36"/>
  <c r="AY542" i="36"/>
  <c r="AX541" i="36"/>
  <c r="BD543" i="36"/>
  <c r="BC542" i="36"/>
  <c r="J503" i="3"/>
  <c r="I504" i="3"/>
  <c r="K504" i="3" s="1"/>
  <c r="I504" i="2"/>
  <c r="J503" i="2"/>
  <c r="K503" i="2"/>
  <c r="B513" i="22"/>
  <c r="E515" i="7"/>
  <c r="B513" i="24"/>
  <c r="E514" i="7"/>
  <c r="H516" i="3"/>
  <c r="G516" i="2"/>
  <c r="F517" i="2"/>
  <c r="H516" i="2" s="1"/>
  <c r="F517" i="3"/>
  <c r="G516" i="3"/>
  <c r="D516" i="7" s="1"/>
  <c r="I505" i="2" a="1"/>
  <c r="I505" i="3" a="1"/>
  <c r="BD544" i="36" l="1"/>
  <c r="BC543" i="36"/>
  <c r="AM543" i="36"/>
  <c r="AO544" i="36"/>
  <c r="AY543" i="36"/>
  <c r="AX542" i="36"/>
  <c r="AT543" i="36"/>
  <c r="AS542" i="36"/>
  <c r="J504" i="3"/>
  <c r="I505" i="3"/>
  <c r="K505" i="3" s="1"/>
  <c r="I505" i="2"/>
  <c r="J504" i="2"/>
  <c r="K504" i="2"/>
  <c r="B514" i="22"/>
  <c r="E516" i="7"/>
  <c r="B514" i="24"/>
  <c r="H517" i="3"/>
  <c r="G517" i="2"/>
  <c r="F518" i="2"/>
  <c r="H517" i="2" s="1"/>
  <c r="F518" i="3"/>
  <c r="G517" i="3"/>
  <c r="D517" i="7" s="1"/>
  <c r="I506" i="2" a="1"/>
  <c r="I506" i="3" a="1"/>
  <c r="AT544" i="36" l="1"/>
  <c r="AS543" i="36"/>
  <c r="AM544" i="36"/>
  <c r="AO545" i="36"/>
  <c r="AY544" i="36"/>
  <c r="AX543" i="36"/>
  <c r="BD545" i="36"/>
  <c r="BC544" i="36"/>
  <c r="J505" i="3"/>
  <c r="I506" i="3"/>
  <c r="K506" i="3" s="1"/>
  <c r="I506" i="2"/>
  <c r="K505" i="2"/>
  <c r="J505" i="2"/>
  <c r="B515" i="22"/>
  <c r="E517" i="7"/>
  <c r="B515" i="24"/>
  <c r="H518" i="3"/>
  <c r="G518" i="2"/>
  <c r="F519" i="2"/>
  <c r="H518" i="2" s="1"/>
  <c r="F519" i="3"/>
  <c r="G518" i="3"/>
  <c r="D518" i="7" s="1"/>
  <c r="I507" i="2" a="1"/>
  <c r="I507" i="3" a="1"/>
  <c r="AM545" i="36" l="1"/>
  <c r="AO546" i="36"/>
  <c r="BD546" i="36"/>
  <c r="BC545" i="36"/>
  <c r="AY545" i="36"/>
  <c r="AX544" i="36"/>
  <c r="AT545" i="36"/>
  <c r="AS544" i="36"/>
  <c r="J506" i="3"/>
  <c r="I507" i="3"/>
  <c r="K507" i="3" s="1"/>
  <c r="I507" i="2"/>
  <c r="J506" i="2"/>
  <c r="K506" i="2"/>
  <c r="B516" i="22"/>
  <c r="AI108" i="26"/>
  <c r="B516" i="24"/>
  <c r="H519" i="3"/>
  <c r="G519" i="2"/>
  <c r="F520" i="2"/>
  <c r="H519" i="2" s="1"/>
  <c r="F520" i="3"/>
  <c r="G519" i="3"/>
  <c r="D519" i="7" s="1"/>
  <c r="I508" i="3" a="1"/>
  <c r="I508" i="2" a="1"/>
  <c r="AT546" i="36" l="1"/>
  <c r="AS545" i="36"/>
  <c r="AY546" i="36"/>
  <c r="AX545" i="36"/>
  <c r="AM546" i="36"/>
  <c r="AO547" i="36"/>
  <c r="BD547" i="36"/>
  <c r="BC546" i="36"/>
  <c r="J507" i="3"/>
  <c r="I508" i="3"/>
  <c r="K508" i="3" s="1"/>
  <c r="E518" i="7"/>
  <c r="I508" i="2"/>
  <c r="J507" i="2"/>
  <c r="K507" i="2"/>
  <c r="B517" i="22"/>
  <c r="B517" i="24"/>
  <c r="AH108" i="26"/>
  <c r="AJ108" i="26" s="1"/>
  <c r="H520" i="3"/>
  <c r="G520" i="2"/>
  <c r="F521" i="2"/>
  <c r="H520" i="2" s="1"/>
  <c r="F521" i="3"/>
  <c r="G520" i="3"/>
  <c r="D520" i="7" s="1"/>
  <c r="I509" i="3" a="1"/>
  <c r="I509" i="2" a="1"/>
  <c r="AM547" i="36" l="1"/>
  <c r="AO548" i="36"/>
  <c r="AY547" i="36"/>
  <c r="AX546" i="36"/>
  <c r="BD548" i="36"/>
  <c r="BC547" i="36"/>
  <c r="AT547" i="36"/>
  <c r="AS546" i="36"/>
  <c r="J508" i="3"/>
  <c r="I509" i="3"/>
  <c r="K509" i="3" s="1"/>
  <c r="I509" i="2"/>
  <c r="J508" i="2"/>
  <c r="K508" i="2"/>
  <c r="B518" i="22"/>
  <c r="E520" i="7"/>
  <c r="B518" i="24"/>
  <c r="E519" i="7"/>
  <c r="H521" i="3"/>
  <c r="G521" i="2"/>
  <c r="F522" i="2"/>
  <c r="H521" i="2" s="1"/>
  <c r="F522" i="3"/>
  <c r="G521" i="3"/>
  <c r="D521" i="7" s="1"/>
  <c r="I510" i="3" a="1"/>
  <c r="I510" i="2" a="1"/>
  <c r="AT548" i="36" l="1"/>
  <c r="AS547" i="36"/>
  <c r="AY548" i="36"/>
  <c r="AX547" i="36"/>
  <c r="AM548" i="36"/>
  <c r="AO549" i="36"/>
  <c r="BD549" i="36"/>
  <c r="BC548" i="36"/>
  <c r="J509" i="3"/>
  <c r="I510" i="3"/>
  <c r="K510" i="3" s="1"/>
  <c r="I510" i="2"/>
  <c r="J509" i="2"/>
  <c r="K509" i="2"/>
  <c r="B519" i="22"/>
  <c r="E521" i="7"/>
  <c r="B519" i="24"/>
  <c r="H522" i="3"/>
  <c r="G522" i="2"/>
  <c r="F523" i="2"/>
  <c r="H522" i="2" s="1"/>
  <c r="F523" i="3"/>
  <c r="G522" i="3"/>
  <c r="D522" i="7" s="1"/>
  <c r="I511" i="3" a="1"/>
  <c r="I511" i="2" a="1"/>
  <c r="BD550" i="36" l="1"/>
  <c r="BC549" i="36"/>
  <c r="AY549" i="36"/>
  <c r="AX548" i="36"/>
  <c r="AM549" i="36"/>
  <c r="AO550" i="36"/>
  <c r="AT549" i="36"/>
  <c r="AS548" i="36"/>
  <c r="J510" i="3"/>
  <c r="I511" i="3"/>
  <c r="K511" i="3" s="1"/>
  <c r="I511" i="2"/>
  <c r="J510" i="2"/>
  <c r="K510" i="2"/>
  <c r="B520" i="22"/>
  <c r="E522" i="7"/>
  <c r="B520" i="24"/>
  <c r="H523" i="3"/>
  <c r="G523" i="2"/>
  <c r="F524" i="2"/>
  <c r="H523" i="2" s="1"/>
  <c r="F524" i="3"/>
  <c r="G524" i="3" s="1"/>
  <c r="D524" i="7" s="1"/>
  <c r="G523" i="3"/>
  <c r="D523" i="7" s="1"/>
  <c r="I513" i="3" a="1"/>
  <c r="I512" i="2" a="1"/>
  <c r="I512" i="3" a="1"/>
  <c r="AY550" i="36" l="1"/>
  <c r="AX549" i="36"/>
  <c r="AT550" i="36"/>
  <c r="AS549" i="36"/>
  <c r="AM550" i="36"/>
  <c r="AO551" i="36"/>
  <c r="BD551" i="36"/>
  <c r="BC550" i="36"/>
  <c r="J511" i="3"/>
  <c r="I513" i="3"/>
  <c r="K513" i="3" s="1"/>
  <c r="I512" i="3"/>
  <c r="K512" i="3" s="1"/>
  <c r="I512" i="2"/>
  <c r="J511" i="2"/>
  <c r="K511" i="2"/>
  <c r="B521" i="22"/>
  <c r="AI109" i="26"/>
  <c r="B521" i="24"/>
  <c r="B522" i="24"/>
  <c r="H524" i="3"/>
  <c r="G524" i="2"/>
  <c r="F525" i="2"/>
  <c r="H524" i="2" s="1"/>
  <c r="F525" i="3"/>
  <c r="I513" i="2" a="1"/>
  <c r="BD552" i="36" l="1"/>
  <c r="BC551" i="36"/>
  <c r="AT551" i="36"/>
  <c r="AS550" i="36"/>
  <c r="AM551" i="36"/>
  <c r="AO552" i="36"/>
  <c r="AY551" i="36"/>
  <c r="AX550" i="36"/>
  <c r="J512" i="3"/>
  <c r="J513" i="3"/>
  <c r="E523" i="7"/>
  <c r="I513" i="2"/>
  <c r="J512" i="2"/>
  <c r="K512" i="2"/>
  <c r="B522" i="22"/>
  <c r="AH109" i="26"/>
  <c r="AJ109" i="26" s="1"/>
  <c r="H525" i="3"/>
  <c r="G525" i="2"/>
  <c r="F526" i="2"/>
  <c r="H525" i="2" s="1"/>
  <c r="F526" i="3"/>
  <c r="G525" i="3"/>
  <c r="D525" i="7" s="1"/>
  <c r="I514" i="3" a="1"/>
  <c r="I514" i="2" a="1"/>
  <c r="AY552" i="36" l="1"/>
  <c r="AX551" i="36"/>
  <c r="BD553" i="36"/>
  <c r="BC552" i="36"/>
  <c r="AT552" i="36"/>
  <c r="AS551" i="36"/>
  <c r="AM552" i="36"/>
  <c r="AO553" i="36"/>
  <c r="I514" i="3"/>
  <c r="K514" i="3" s="1"/>
  <c r="I514" i="2"/>
  <c r="J513" i="2"/>
  <c r="K513" i="2"/>
  <c r="B523" i="22"/>
  <c r="E525" i="7"/>
  <c r="B523" i="24"/>
  <c r="E524" i="7"/>
  <c r="H526" i="3"/>
  <c r="G526" i="2"/>
  <c r="F527" i="2"/>
  <c r="H526" i="2" s="1"/>
  <c r="F527" i="3"/>
  <c r="G526" i="3"/>
  <c r="D526" i="7" s="1"/>
  <c r="I515" i="2" a="1"/>
  <c r="I515" i="3" a="1"/>
  <c r="AT553" i="36" l="1"/>
  <c r="AS552" i="36"/>
  <c r="AM553" i="36"/>
  <c r="AO554" i="36"/>
  <c r="BD554" i="36"/>
  <c r="BC553" i="36"/>
  <c r="AY553" i="36"/>
  <c r="AX552" i="36"/>
  <c r="J514" i="3"/>
  <c r="I515" i="3"/>
  <c r="K515" i="3" s="1"/>
  <c r="I515" i="2"/>
  <c r="J514" i="2"/>
  <c r="K514" i="2"/>
  <c r="B524" i="22"/>
  <c r="E526" i="7"/>
  <c r="B524" i="24"/>
  <c r="H527" i="3"/>
  <c r="G527" i="2"/>
  <c r="F528" i="2"/>
  <c r="H527" i="2" s="1"/>
  <c r="F528" i="3"/>
  <c r="G527" i="3"/>
  <c r="D527" i="7" s="1"/>
  <c r="I516" i="3" a="1"/>
  <c r="I516" i="2" a="1"/>
  <c r="AM554" i="36" l="1"/>
  <c r="AO555" i="36"/>
  <c r="AY554" i="36"/>
  <c r="AX553" i="36"/>
  <c r="BD555" i="36"/>
  <c r="BC554" i="36"/>
  <c r="AT554" i="36"/>
  <c r="AS553" i="36"/>
  <c r="J515" i="3"/>
  <c r="I516" i="3"/>
  <c r="K516" i="3" s="1"/>
  <c r="I516" i="2"/>
  <c r="J515" i="2"/>
  <c r="K515" i="2"/>
  <c r="B525" i="22"/>
  <c r="E527" i="7"/>
  <c r="B525" i="24"/>
  <c r="H528" i="3"/>
  <c r="F529" i="2"/>
  <c r="H528" i="2" s="1"/>
  <c r="G528" i="2"/>
  <c r="F529" i="3"/>
  <c r="G528" i="3"/>
  <c r="D528" i="7" s="1"/>
  <c r="I517" i="2" a="1"/>
  <c r="I517" i="3" a="1"/>
  <c r="AY555" i="36" l="1"/>
  <c r="AX554" i="36"/>
  <c r="AT555" i="36"/>
  <c r="AS554" i="36"/>
  <c r="BD556" i="36"/>
  <c r="BC555" i="36"/>
  <c r="AM555" i="36"/>
  <c r="AO556" i="36"/>
  <c r="J516" i="3"/>
  <c r="I517" i="3"/>
  <c r="K517" i="3" s="1"/>
  <c r="I517" i="2"/>
  <c r="J516" i="2"/>
  <c r="K516" i="2"/>
  <c r="B526" i="22"/>
  <c r="AI110" i="26"/>
  <c r="B526" i="24"/>
  <c r="H529" i="3"/>
  <c r="G529" i="2"/>
  <c r="F530" i="2"/>
  <c r="H529" i="2" s="1"/>
  <c r="F530" i="3"/>
  <c r="G529" i="3"/>
  <c r="D529" i="7" s="1"/>
  <c r="I518" i="2" a="1"/>
  <c r="I518" i="3" a="1"/>
  <c r="AT556" i="36" l="1"/>
  <c r="AS555" i="36"/>
  <c r="AM556" i="36"/>
  <c r="AO557" i="36"/>
  <c r="BD557" i="36"/>
  <c r="BC556" i="36"/>
  <c r="AY556" i="36"/>
  <c r="AX555" i="36"/>
  <c r="J517" i="3"/>
  <c r="I518" i="3"/>
  <c r="K518" i="3" s="1"/>
  <c r="E528" i="7"/>
  <c r="I518" i="2"/>
  <c r="K517" i="2"/>
  <c r="J517" i="2"/>
  <c r="B527" i="22"/>
  <c r="B527" i="24"/>
  <c r="AH110" i="26"/>
  <c r="AJ110" i="26" s="1"/>
  <c r="H530" i="3"/>
  <c r="G530" i="2"/>
  <c r="F531" i="2"/>
  <c r="H530" i="2" s="1"/>
  <c r="F531" i="3"/>
  <c r="G530" i="3"/>
  <c r="D530" i="7" s="1"/>
  <c r="I519" i="3" a="1"/>
  <c r="I519" i="2" a="1"/>
  <c r="AM557" i="36" l="1"/>
  <c r="AO558" i="36"/>
  <c r="AY557" i="36"/>
  <c r="AX556" i="36"/>
  <c r="BD558" i="36"/>
  <c r="BC557" i="36"/>
  <c r="AT557" i="36"/>
  <c r="AS556" i="36"/>
  <c r="J518" i="3"/>
  <c r="I519" i="3"/>
  <c r="K519" i="3" s="1"/>
  <c r="I519" i="2"/>
  <c r="K518" i="2"/>
  <c r="J518" i="2"/>
  <c r="B528" i="22"/>
  <c r="E530" i="7"/>
  <c r="B528" i="24"/>
  <c r="E529" i="7"/>
  <c r="H531" i="3"/>
  <c r="G531" i="2"/>
  <c r="F532" i="2"/>
  <c r="H531" i="2" s="1"/>
  <c r="F532" i="3"/>
  <c r="G531" i="3"/>
  <c r="D531" i="7" s="1"/>
  <c r="I520" i="2" a="1"/>
  <c r="I520" i="3" a="1"/>
  <c r="AT558" i="36" l="1"/>
  <c r="AS557" i="36"/>
  <c r="AY558" i="36"/>
  <c r="AX557" i="36"/>
  <c r="AM558" i="36"/>
  <c r="AO559" i="36"/>
  <c r="BD559" i="36"/>
  <c r="BC558" i="36"/>
  <c r="J519" i="3"/>
  <c r="I520" i="3"/>
  <c r="K520" i="3" s="1"/>
  <c r="I520" i="2"/>
  <c r="K519" i="2"/>
  <c r="J519" i="2"/>
  <c r="B529" i="22"/>
  <c r="E531" i="7"/>
  <c r="B529" i="24"/>
  <c r="H532" i="3"/>
  <c r="G532" i="2"/>
  <c r="F533" i="2"/>
  <c r="H532" i="2" s="1"/>
  <c r="F533" i="3"/>
  <c r="G532" i="3"/>
  <c r="D532" i="7" s="1"/>
  <c r="I521" i="2" a="1"/>
  <c r="I521" i="3" a="1"/>
  <c r="BD560" i="36" l="1"/>
  <c r="BC559" i="36"/>
  <c r="AY559" i="36"/>
  <c r="AX558" i="36"/>
  <c r="AM559" i="36"/>
  <c r="AO560" i="36"/>
  <c r="AT559" i="36"/>
  <c r="AS558" i="36"/>
  <c r="J520" i="3"/>
  <c r="I521" i="3"/>
  <c r="K521" i="3" s="1"/>
  <c r="I521" i="2"/>
  <c r="J520" i="2"/>
  <c r="K520" i="2"/>
  <c r="B530" i="22"/>
  <c r="E532" i="7"/>
  <c r="B530" i="24"/>
  <c r="H533" i="3"/>
  <c r="G533" i="2"/>
  <c r="F534" i="2"/>
  <c r="H533" i="2" s="1"/>
  <c r="F534" i="3"/>
  <c r="G533" i="3"/>
  <c r="D533" i="7" s="1"/>
  <c r="I522" i="2" a="1"/>
  <c r="I522" i="3" a="1"/>
  <c r="AY560" i="36" l="1"/>
  <c r="AX559" i="36"/>
  <c r="AT560" i="36"/>
  <c r="AS559" i="36"/>
  <c r="BD561" i="36"/>
  <c r="BC560" i="36"/>
  <c r="AM560" i="36"/>
  <c r="AO561" i="36"/>
  <c r="J521" i="3"/>
  <c r="I522" i="3"/>
  <c r="K522" i="3" s="1"/>
  <c r="I522" i="2"/>
  <c r="J521" i="2"/>
  <c r="K521" i="2"/>
  <c r="B531" i="22"/>
  <c r="AI111" i="26"/>
  <c r="B531" i="24"/>
  <c r="H534" i="3"/>
  <c r="G534" i="2"/>
  <c r="F535" i="2"/>
  <c r="H534" i="2" s="1"/>
  <c r="F535" i="3"/>
  <c r="G534" i="3"/>
  <c r="D534" i="7" s="1"/>
  <c r="I523" i="3" a="1"/>
  <c r="I523" i="2" a="1"/>
  <c r="AT561" i="36" l="1"/>
  <c r="AS560" i="36"/>
  <c r="AM561" i="36"/>
  <c r="AO562" i="36"/>
  <c r="AY561" i="36"/>
  <c r="AX560" i="36"/>
  <c r="BD562" i="36"/>
  <c r="BC561" i="36"/>
  <c r="E533" i="7"/>
  <c r="J522" i="3"/>
  <c r="I523" i="3"/>
  <c r="K523" i="3" s="1"/>
  <c r="I523" i="2"/>
  <c r="J522" i="2"/>
  <c r="K522" i="2"/>
  <c r="B532" i="22"/>
  <c r="B532" i="24"/>
  <c r="AH111" i="26"/>
  <c r="AJ111" i="26" s="1"/>
  <c r="H535" i="3"/>
  <c r="G535" i="2"/>
  <c r="F536" i="2"/>
  <c r="H535" i="2" s="1"/>
  <c r="F536" i="3"/>
  <c r="G535" i="3"/>
  <c r="D535" i="7" s="1"/>
  <c r="I524" i="2" a="1"/>
  <c r="I524" i="3" a="1"/>
  <c r="BD563" i="36" l="1"/>
  <c r="BC562" i="36"/>
  <c r="AM562" i="36"/>
  <c r="AO563" i="36"/>
  <c r="AY562" i="36"/>
  <c r="AX561" i="36"/>
  <c r="AT562" i="36"/>
  <c r="AS561" i="36"/>
  <c r="J523" i="3"/>
  <c r="I524" i="3"/>
  <c r="K524" i="3" s="1"/>
  <c r="I524" i="2"/>
  <c r="K523" i="2"/>
  <c r="J523" i="2"/>
  <c r="B533" i="22"/>
  <c r="E535" i="7"/>
  <c r="B533" i="24"/>
  <c r="E534" i="7"/>
  <c r="H536" i="3"/>
  <c r="G536" i="2"/>
  <c r="F537" i="2"/>
  <c r="H536" i="2" s="1"/>
  <c r="F537" i="3"/>
  <c r="G536" i="3"/>
  <c r="D536" i="7" s="1"/>
  <c r="I525" i="3" a="1"/>
  <c r="I525" i="2" a="1"/>
  <c r="AM563" i="36" l="1"/>
  <c r="AO564" i="36"/>
  <c r="BD564" i="36"/>
  <c r="BC563" i="36"/>
  <c r="AT563" i="36"/>
  <c r="AS562" i="36"/>
  <c r="AY563" i="36"/>
  <c r="AX562" i="36"/>
  <c r="J524" i="3"/>
  <c r="I525" i="3"/>
  <c r="K525" i="3" s="1"/>
  <c r="I525" i="2"/>
  <c r="J524" i="2"/>
  <c r="K524" i="2"/>
  <c r="B534" i="22"/>
  <c r="E536" i="7"/>
  <c r="B534" i="24"/>
  <c r="H537" i="3"/>
  <c r="G537" i="2"/>
  <c r="F538" i="2"/>
  <c r="H537" i="2" s="1"/>
  <c r="F538" i="3"/>
  <c r="G537" i="3"/>
  <c r="D537" i="7" s="1"/>
  <c r="I526" i="2" a="1"/>
  <c r="I526" i="3" a="1"/>
  <c r="BD565" i="36" l="1"/>
  <c r="BC564" i="36"/>
  <c r="AY564" i="36"/>
  <c r="AX563" i="36"/>
  <c r="AM564" i="36"/>
  <c r="AO565" i="36"/>
  <c r="AT564" i="36"/>
  <c r="AS563" i="36"/>
  <c r="J525" i="3"/>
  <c r="I526" i="3"/>
  <c r="K526" i="3" s="1"/>
  <c r="I526" i="2"/>
  <c r="J525" i="2"/>
  <c r="K525" i="2"/>
  <c r="B535" i="22"/>
  <c r="E537" i="7"/>
  <c r="B535" i="24"/>
  <c r="H538" i="3"/>
  <c r="G538" i="2"/>
  <c r="F539" i="2"/>
  <c r="H538" i="2" s="1"/>
  <c r="F539" i="3"/>
  <c r="G538" i="3"/>
  <c r="D538" i="7" s="1"/>
  <c r="I527" i="2" a="1"/>
  <c r="I527" i="3" a="1"/>
  <c r="AY565" i="36" l="1"/>
  <c r="AX564" i="36"/>
  <c r="AT565" i="36"/>
  <c r="AS564" i="36"/>
  <c r="AM565" i="36"/>
  <c r="AO566" i="36"/>
  <c r="BD566" i="36"/>
  <c r="BC565" i="36"/>
  <c r="J526" i="3"/>
  <c r="I527" i="3"/>
  <c r="K527" i="3" s="1"/>
  <c r="I527" i="2"/>
  <c r="J526" i="2"/>
  <c r="K526" i="2"/>
  <c r="B536" i="22"/>
  <c r="AI112" i="26"/>
  <c r="B536" i="24"/>
  <c r="H539" i="3"/>
  <c r="G539" i="2"/>
  <c r="F540" i="2"/>
  <c r="H539" i="2" s="1"/>
  <c r="F540" i="3"/>
  <c r="G539" i="3"/>
  <c r="D539" i="7" s="1"/>
  <c r="I528" i="3" a="1"/>
  <c r="I528" i="2" a="1"/>
  <c r="AT566" i="36" l="1"/>
  <c r="AS565" i="36"/>
  <c r="BD567" i="36"/>
  <c r="BC566" i="36"/>
  <c r="AY566" i="36"/>
  <c r="AX565" i="36"/>
  <c r="AM566" i="36"/>
  <c r="AO567" i="36"/>
  <c r="J527" i="3"/>
  <c r="I528" i="3"/>
  <c r="K528" i="3" s="1"/>
  <c r="E538" i="7"/>
  <c r="I528" i="2"/>
  <c r="K527" i="2"/>
  <c r="J527" i="2"/>
  <c r="B537" i="22"/>
  <c r="B537" i="24"/>
  <c r="AH112" i="26"/>
  <c r="AJ112" i="26" s="1"/>
  <c r="H540" i="3"/>
  <c r="G540" i="2"/>
  <c r="F541" i="2"/>
  <c r="H540" i="2" s="1"/>
  <c r="F541" i="3"/>
  <c r="G540" i="3"/>
  <c r="D540" i="7" s="1"/>
  <c r="I529" i="2" a="1"/>
  <c r="I529" i="3" a="1"/>
  <c r="AM567" i="36" l="1"/>
  <c r="AO568" i="36"/>
  <c r="BD568" i="36"/>
  <c r="BC567" i="36"/>
  <c r="AY567" i="36"/>
  <c r="AX566" i="36"/>
  <c r="AT567" i="36"/>
  <c r="AS566" i="36"/>
  <c r="J528" i="3"/>
  <c r="I529" i="3"/>
  <c r="K529" i="3" s="1"/>
  <c r="I529" i="2"/>
  <c r="J528" i="2"/>
  <c r="K528" i="2"/>
  <c r="B538" i="22"/>
  <c r="E540" i="7"/>
  <c r="B538" i="24"/>
  <c r="E539" i="7"/>
  <c r="H541" i="3"/>
  <c r="G541" i="2"/>
  <c r="F542" i="2"/>
  <c r="H541" i="2" s="1"/>
  <c r="F542" i="3"/>
  <c r="G541" i="3"/>
  <c r="D541" i="7" s="1"/>
  <c r="I530" i="2" a="1"/>
  <c r="I530" i="3" a="1"/>
  <c r="AT568" i="36" l="1"/>
  <c r="AS567" i="36"/>
  <c r="BD569" i="36"/>
  <c r="BC568" i="36"/>
  <c r="AY568" i="36"/>
  <c r="AX567" i="36"/>
  <c r="AM568" i="36"/>
  <c r="AO569" i="36"/>
  <c r="J529" i="3"/>
  <c r="I530" i="3"/>
  <c r="K530" i="3" s="1"/>
  <c r="I530" i="2"/>
  <c r="J529" i="2"/>
  <c r="K529" i="2"/>
  <c r="B539" i="22"/>
  <c r="E541" i="7"/>
  <c r="B539" i="24"/>
  <c r="H542" i="3"/>
  <c r="G542" i="2"/>
  <c r="F543" i="2"/>
  <c r="H542" i="2" s="1"/>
  <c r="F543" i="3"/>
  <c r="G542" i="3"/>
  <c r="D542" i="7" s="1"/>
  <c r="I531" i="2" a="1"/>
  <c r="I531" i="3" a="1"/>
  <c r="AM569" i="36" l="1"/>
  <c r="AO570" i="36"/>
  <c r="BD570" i="36"/>
  <c r="BC569" i="36"/>
  <c r="AY569" i="36"/>
  <c r="AX568" i="36"/>
  <c r="AT569" i="36"/>
  <c r="AS568" i="36"/>
  <c r="J530" i="3"/>
  <c r="I531" i="3"/>
  <c r="K531" i="3" s="1"/>
  <c r="I531" i="2"/>
  <c r="J530" i="2"/>
  <c r="K530" i="2"/>
  <c r="B540" i="22"/>
  <c r="E542" i="7"/>
  <c r="B540" i="24"/>
  <c r="H543" i="3"/>
  <c r="G543" i="2"/>
  <c r="F544" i="2"/>
  <c r="H543" i="2" s="1"/>
  <c r="F544" i="3"/>
  <c r="G543" i="3"/>
  <c r="D543" i="7" s="1"/>
  <c r="I532" i="2" a="1"/>
  <c r="I532" i="3" a="1"/>
  <c r="AT570" i="36" l="1"/>
  <c r="AS569" i="36"/>
  <c r="BD571" i="36"/>
  <c r="BC570" i="36"/>
  <c r="AY570" i="36"/>
  <c r="AX569" i="36"/>
  <c r="AM570" i="36"/>
  <c r="AO571" i="36"/>
  <c r="J531" i="3"/>
  <c r="I532" i="3"/>
  <c r="K532" i="3" s="1"/>
  <c r="I532" i="2"/>
  <c r="J531" i="2"/>
  <c r="K531" i="2"/>
  <c r="B541" i="22"/>
  <c r="AI113" i="26"/>
  <c r="B541" i="24"/>
  <c r="H544" i="3"/>
  <c r="G544" i="2"/>
  <c r="F545" i="2"/>
  <c r="H544" i="2" s="1"/>
  <c r="F545" i="3"/>
  <c r="G544" i="3"/>
  <c r="D544" i="7" s="1"/>
  <c r="I533" i="2" a="1"/>
  <c r="I533" i="3" a="1"/>
  <c r="BD572" i="36" l="1"/>
  <c r="BC571" i="36"/>
  <c r="AM571" i="36"/>
  <c r="AO572" i="36"/>
  <c r="AY571" i="36"/>
  <c r="AX570" i="36"/>
  <c r="AT571" i="36"/>
  <c r="AS570" i="36"/>
  <c r="J532" i="3"/>
  <c r="I533" i="3"/>
  <c r="K533" i="3" s="1"/>
  <c r="E543" i="7"/>
  <c r="I533" i="2"/>
  <c r="J532" i="2"/>
  <c r="K532" i="2"/>
  <c r="B542" i="22"/>
  <c r="B542" i="24"/>
  <c r="AH113" i="26"/>
  <c r="AJ113" i="26" s="1"/>
  <c r="H545" i="3"/>
  <c r="G545" i="2"/>
  <c r="F546" i="2"/>
  <c r="H545" i="2" s="1"/>
  <c r="F546" i="3"/>
  <c r="G545" i="3"/>
  <c r="D545" i="7" s="1"/>
  <c r="I534" i="2" a="1"/>
  <c r="I534" i="3" a="1"/>
  <c r="BD573" i="36" l="1"/>
  <c r="BC572" i="36"/>
  <c r="AT572" i="36"/>
  <c r="AS571" i="36"/>
  <c r="AM572" i="36"/>
  <c r="AO573" i="36"/>
  <c r="AY572" i="36"/>
  <c r="AX571" i="36"/>
  <c r="J533" i="3"/>
  <c r="I534" i="3"/>
  <c r="K534" i="3" s="1"/>
  <c r="I534" i="2"/>
  <c r="K533" i="2"/>
  <c r="J533" i="2"/>
  <c r="B543" i="22"/>
  <c r="E545" i="7"/>
  <c r="B543" i="24"/>
  <c r="E544" i="7"/>
  <c r="H546" i="3"/>
  <c r="G546" i="2"/>
  <c r="F547" i="2"/>
  <c r="H546" i="2" s="1"/>
  <c r="F547" i="3"/>
  <c r="G546" i="3"/>
  <c r="D546" i="7" s="1"/>
  <c r="I535" i="2" a="1"/>
  <c r="I535" i="3" a="1"/>
  <c r="AT573" i="36" l="1"/>
  <c r="AS572" i="36"/>
  <c r="AY573" i="36"/>
  <c r="AX572" i="36"/>
  <c r="BD574" i="36"/>
  <c r="BC573" i="36"/>
  <c r="AM573" i="36"/>
  <c r="AO574" i="36"/>
  <c r="J534" i="3"/>
  <c r="I535" i="3"/>
  <c r="K535" i="3" s="1"/>
  <c r="I535" i="2"/>
  <c r="J534" i="2"/>
  <c r="K534" i="2"/>
  <c r="B544" i="22"/>
  <c r="E546" i="7"/>
  <c r="B544" i="24"/>
  <c r="H547" i="3"/>
  <c r="G547" i="2"/>
  <c r="F548" i="2"/>
  <c r="H547" i="2" s="1"/>
  <c r="F548" i="3"/>
  <c r="G547" i="3"/>
  <c r="D547" i="7" s="1"/>
  <c r="I536" i="2" a="1"/>
  <c r="I536" i="3" a="1"/>
  <c r="AY574" i="36" l="1"/>
  <c r="AX573" i="36"/>
  <c r="AM574" i="36"/>
  <c r="AO575" i="36"/>
  <c r="AT574" i="36"/>
  <c r="AS573" i="36"/>
  <c r="BD575" i="36"/>
  <c r="BC574" i="36"/>
  <c r="J535" i="3"/>
  <c r="I536" i="3"/>
  <c r="K536" i="3" s="1"/>
  <c r="I536" i="2"/>
  <c r="J535" i="2"/>
  <c r="K535" i="2"/>
  <c r="B545" i="22"/>
  <c r="E547" i="7"/>
  <c r="B545" i="24"/>
  <c r="H548" i="3"/>
  <c r="G548" i="2"/>
  <c r="F549" i="2"/>
  <c r="H548" i="2" s="1"/>
  <c r="F549" i="3"/>
  <c r="G548" i="3"/>
  <c r="D548" i="7" s="1"/>
  <c r="I537" i="3" a="1"/>
  <c r="I537" i="2" a="1"/>
  <c r="AO576" i="36" l="1"/>
  <c r="AM575" i="36"/>
  <c r="BD576" i="36"/>
  <c r="BC575" i="36"/>
  <c r="AT575" i="36"/>
  <c r="AS574" i="36"/>
  <c r="AY575" i="36"/>
  <c r="AX574" i="36"/>
  <c r="J536" i="3"/>
  <c r="I537" i="3"/>
  <c r="K537" i="3" s="1"/>
  <c r="I537" i="2"/>
  <c r="J536" i="2"/>
  <c r="K536" i="2"/>
  <c r="B546" i="22"/>
  <c r="AI114" i="26"/>
  <c r="B546" i="24"/>
  <c r="H549" i="3"/>
  <c r="G549" i="2"/>
  <c r="F550" i="2"/>
  <c r="H549" i="2" s="1"/>
  <c r="F550" i="3"/>
  <c r="G549" i="3"/>
  <c r="D549" i="7" s="1"/>
  <c r="I538" i="2" a="1"/>
  <c r="I538" i="3" a="1"/>
  <c r="AT576" i="36" l="1"/>
  <c r="AS575" i="36"/>
  <c r="AY576" i="36"/>
  <c r="AX575" i="36"/>
  <c r="BD577" i="36"/>
  <c r="BC576" i="36"/>
  <c r="AO577" i="36"/>
  <c r="AM576" i="36"/>
  <c r="J537" i="3"/>
  <c r="I538" i="3"/>
  <c r="K538" i="3" s="1"/>
  <c r="E548" i="7"/>
  <c r="I538" i="2"/>
  <c r="J537" i="2"/>
  <c r="K537" i="2"/>
  <c r="B547" i="22"/>
  <c r="B547" i="24"/>
  <c r="AH114" i="26"/>
  <c r="AJ114" i="26" s="1"/>
  <c r="H550" i="3"/>
  <c r="G550" i="2"/>
  <c r="F551" i="2"/>
  <c r="H550" i="2" s="1"/>
  <c r="F551" i="3"/>
  <c r="G550" i="3"/>
  <c r="D550" i="7" s="1"/>
  <c r="I539" i="3" a="1"/>
  <c r="I539" i="2" a="1"/>
  <c r="AT577" i="36" l="1"/>
  <c r="AS576" i="36"/>
  <c r="AY577" i="36"/>
  <c r="AX576" i="36"/>
  <c r="AO578" i="36"/>
  <c r="AM577" i="36"/>
  <c r="BD578" i="36"/>
  <c r="BC577" i="36"/>
  <c r="J538" i="3"/>
  <c r="I539" i="3"/>
  <c r="K539" i="3" s="1"/>
  <c r="I539" i="2"/>
  <c r="J538" i="2"/>
  <c r="K538" i="2"/>
  <c r="B548" i="22"/>
  <c r="E550" i="7"/>
  <c r="B548" i="24"/>
  <c r="E549" i="7"/>
  <c r="H551" i="3"/>
  <c r="G551" i="2"/>
  <c r="F552" i="2"/>
  <c r="H551" i="2" s="1"/>
  <c r="F552" i="3"/>
  <c r="G551" i="3"/>
  <c r="D551" i="7" s="1"/>
  <c r="I540" i="2" a="1"/>
  <c r="I540" i="3" a="1"/>
  <c r="AY578" i="36" l="1"/>
  <c r="AX577" i="36"/>
  <c r="BD579" i="36"/>
  <c r="BC578" i="36"/>
  <c r="AT578" i="36"/>
  <c r="AS577" i="36"/>
  <c r="AO579" i="36"/>
  <c r="AM578" i="36"/>
  <c r="J539" i="3"/>
  <c r="I540" i="3"/>
  <c r="K540" i="3" s="1"/>
  <c r="I540" i="2"/>
  <c r="K539" i="2"/>
  <c r="J539" i="2"/>
  <c r="B549" i="22"/>
  <c r="E551" i="7"/>
  <c r="B549" i="24"/>
  <c r="H552" i="3"/>
  <c r="G552" i="2"/>
  <c r="F553" i="2"/>
  <c r="H552" i="2" s="1"/>
  <c r="F553" i="3"/>
  <c r="G552" i="3"/>
  <c r="D552" i="7" s="1"/>
  <c r="I541" i="2" a="1"/>
  <c r="I541" i="3" a="1"/>
  <c r="BD580" i="36" l="1"/>
  <c r="BC579" i="36"/>
  <c r="AO580" i="36"/>
  <c r="AM579" i="36"/>
  <c r="AY579" i="36"/>
  <c r="AX578" i="36"/>
  <c r="AT579" i="36"/>
  <c r="AS578" i="36"/>
  <c r="J540" i="3"/>
  <c r="I541" i="3"/>
  <c r="K541" i="3" s="1"/>
  <c r="I541" i="2"/>
  <c r="J540" i="2"/>
  <c r="K540" i="2"/>
  <c r="B550" i="22"/>
  <c r="B550" i="24"/>
  <c r="H553" i="3"/>
  <c r="G553" i="2"/>
  <c r="F554" i="2"/>
  <c r="H553" i="2" s="1"/>
  <c r="F554" i="3"/>
  <c r="G553" i="3"/>
  <c r="D553" i="7" s="1"/>
  <c r="I542" i="2" a="1"/>
  <c r="I542" i="3" a="1"/>
  <c r="AT580" i="36" l="1"/>
  <c r="AS579" i="36"/>
  <c r="AY580" i="36"/>
  <c r="AX579" i="36"/>
  <c r="BD581" i="36"/>
  <c r="BC580" i="36"/>
  <c r="AO581" i="36"/>
  <c r="AM580" i="36"/>
  <c r="J541" i="3"/>
  <c r="I542" i="3"/>
  <c r="K542" i="3" s="1"/>
  <c r="I542" i="2"/>
  <c r="J541" i="2"/>
  <c r="K541" i="2"/>
  <c r="B551" i="22"/>
  <c r="E552" i="7"/>
  <c r="AI115" i="26"/>
  <c r="B551" i="24"/>
  <c r="H554" i="3"/>
  <c r="G554" i="2"/>
  <c r="F555" i="2"/>
  <c r="H554" i="2" s="1"/>
  <c r="F555" i="3"/>
  <c r="G554" i="3"/>
  <c r="D554" i="7" s="1"/>
  <c r="I543" i="3" a="1"/>
  <c r="I543" i="2" a="1"/>
  <c r="BD582" i="36" l="1"/>
  <c r="BC581" i="36"/>
  <c r="AY581" i="36"/>
  <c r="AX580" i="36"/>
  <c r="AO582" i="36"/>
  <c r="AM581" i="36"/>
  <c r="AT581" i="36"/>
  <c r="AS580" i="36"/>
  <c r="J542" i="3"/>
  <c r="I543" i="3"/>
  <c r="K543" i="3" s="1"/>
  <c r="E553" i="7"/>
  <c r="I543" i="2"/>
  <c r="J542" i="2"/>
  <c r="K542" i="2"/>
  <c r="B552" i="22"/>
  <c r="B552" i="24"/>
  <c r="AH115" i="26"/>
  <c r="AJ115" i="26" s="1"/>
  <c r="H555" i="3"/>
  <c r="G555" i="2"/>
  <c r="F556" i="2"/>
  <c r="H555" i="2" s="1"/>
  <c r="F556" i="3"/>
  <c r="G555" i="3"/>
  <c r="D555" i="7" s="1"/>
  <c r="I544" i="3" a="1"/>
  <c r="I544" i="2" a="1"/>
  <c r="AT582" i="36" l="1"/>
  <c r="AS581" i="36"/>
  <c r="AY582" i="36"/>
  <c r="AX581" i="36"/>
  <c r="AO583" i="36"/>
  <c r="AM582" i="36"/>
  <c r="BD583" i="36"/>
  <c r="BC582" i="36"/>
  <c r="J543" i="3"/>
  <c r="I544" i="3"/>
  <c r="K544" i="3" s="1"/>
  <c r="I544" i="2"/>
  <c r="K543" i="2"/>
  <c r="J543" i="2"/>
  <c r="B553" i="22"/>
  <c r="E555" i="7"/>
  <c r="B553" i="24"/>
  <c r="E554" i="7"/>
  <c r="H556" i="3"/>
  <c r="G556" i="2"/>
  <c r="F557" i="2"/>
  <c r="H556" i="2" s="1"/>
  <c r="F557" i="3"/>
  <c r="G556" i="3"/>
  <c r="D556" i="7" s="1"/>
  <c r="I545" i="2" a="1"/>
  <c r="I545" i="3" a="1"/>
  <c r="BD584" i="36" l="1"/>
  <c r="BC583" i="36"/>
  <c r="AY583" i="36"/>
  <c r="AX582" i="36"/>
  <c r="AO584" i="36"/>
  <c r="AM583" i="36"/>
  <c r="AT583" i="36"/>
  <c r="AS582" i="36"/>
  <c r="J544" i="3"/>
  <c r="I545" i="3"/>
  <c r="K545" i="3" s="1"/>
  <c r="I545" i="2"/>
  <c r="K544" i="2"/>
  <c r="J544" i="2"/>
  <c r="B554" i="22"/>
  <c r="E556" i="7"/>
  <c r="B554" i="24"/>
  <c r="H557" i="3"/>
  <c r="G557" i="2"/>
  <c r="F558" i="2"/>
  <c r="H557" i="2" s="1"/>
  <c r="F558" i="3"/>
  <c r="G557" i="3"/>
  <c r="D557" i="7" s="1"/>
  <c r="I546" i="3" a="1"/>
  <c r="I546" i="2" a="1"/>
  <c r="AT584" i="36" l="1"/>
  <c r="AS583" i="36"/>
  <c r="AY584" i="36"/>
  <c r="AX583" i="36"/>
  <c r="BD585" i="36"/>
  <c r="BC584" i="36"/>
  <c r="AO585" i="36"/>
  <c r="AM584" i="36"/>
  <c r="J545" i="3"/>
  <c r="I546" i="3"/>
  <c r="K546" i="3" s="1"/>
  <c r="I546" i="2"/>
  <c r="K545" i="2"/>
  <c r="J545" i="2"/>
  <c r="B555" i="22"/>
  <c r="E557" i="7"/>
  <c r="B555" i="24"/>
  <c r="H558" i="3"/>
  <c r="G558" i="2"/>
  <c r="F559" i="2"/>
  <c r="H558" i="2" s="1"/>
  <c r="F559" i="3"/>
  <c r="G558" i="3"/>
  <c r="D558" i="7" s="1"/>
  <c r="I547" i="3" a="1"/>
  <c r="I547" i="2" a="1"/>
  <c r="AO586" i="36" l="1"/>
  <c r="AM585" i="36"/>
  <c r="AY585" i="36"/>
  <c r="AX584" i="36"/>
  <c r="BD586" i="36"/>
  <c r="BC585" i="36"/>
  <c r="AT585" i="36"/>
  <c r="AS584" i="36"/>
  <c r="J546" i="3"/>
  <c r="I547" i="3"/>
  <c r="K547" i="3" s="1"/>
  <c r="I547" i="2"/>
  <c r="K546" i="2"/>
  <c r="J546" i="2"/>
  <c r="B556" i="22"/>
  <c r="AI116" i="26"/>
  <c r="B556" i="24"/>
  <c r="H559" i="3"/>
  <c r="G559" i="2"/>
  <c r="F560" i="2"/>
  <c r="H559" i="2" s="1"/>
  <c r="F560" i="3"/>
  <c r="G559" i="3"/>
  <c r="D559" i="7" s="1"/>
  <c r="I548" i="2" a="1"/>
  <c r="I548" i="3" a="1"/>
  <c r="AT586" i="36" l="1"/>
  <c r="AS585" i="36"/>
  <c r="AY586" i="36"/>
  <c r="AX585" i="36"/>
  <c r="AO587" i="36"/>
  <c r="AM586" i="36"/>
  <c r="BD587" i="36"/>
  <c r="BC586" i="36"/>
  <c r="J547" i="3"/>
  <c r="I548" i="3"/>
  <c r="K548" i="3" s="1"/>
  <c r="E558" i="7"/>
  <c r="I548" i="2"/>
  <c r="J547" i="2"/>
  <c r="K547" i="2"/>
  <c r="B557" i="22"/>
  <c r="B557" i="24"/>
  <c r="AH116" i="26"/>
  <c r="AJ116" i="26" s="1"/>
  <c r="H560" i="3"/>
  <c r="G560" i="2"/>
  <c r="F561" i="2"/>
  <c r="H560" i="2" s="1"/>
  <c r="F561" i="3"/>
  <c r="G560" i="3"/>
  <c r="D560" i="7" s="1"/>
  <c r="I549" i="2" a="1"/>
  <c r="I549" i="3" a="1"/>
  <c r="BD588" i="36" l="1"/>
  <c r="BC587" i="36"/>
  <c r="AY587" i="36"/>
  <c r="AX586" i="36"/>
  <c r="AO588" i="36"/>
  <c r="AM587" i="36"/>
  <c r="AT587" i="36"/>
  <c r="AS586" i="36"/>
  <c r="J548" i="3"/>
  <c r="I549" i="3"/>
  <c r="K549" i="3" s="1"/>
  <c r="I549" i="2"/>
  <c r="J548" i="2"/>
  <c r="K548" i="2"/>
  <c r="B558" i="22"/>
  <c r="E560" i="7"/>
  <c r="B558" i="24"/>
  <c r="E559" i="7"/>
  <c r="H561" i="3"/>
  <c r="G561" i="2"/>
  <c r="F562" i="2"/>
  <c r="H561" i="2" s="1"/>
  <c r="F562" i="3"/>
  <c r="G561" i="3"/>
  <c r="D561" i="7" s="1"/>
  <c r="I550" i="2" a="1"/>
  <c r="I550" i="3" a="1"/>
  <c r="AM588" i="36" l="1"/>
  <c r="AO589" i="36"/>
  <c r="BD589" i="36"/>
  <c r="BC588" i="36"/>
  <c r="AT588" i="36"/>
  <c r="AS587" i="36"/>
  <c r="AY588" i="36"/>
  <c r="AX587" i="36"/>
  <c r="J549" i="3"/>
  <c r="I550" i="3"/>
  <c r="K550" i="3" s="1"/>
  <c r="I550" i="2"/>
  <c r="J549" i="2"/>
  <c r="K549" i="2"/>
  <c r="B559" i="22"/>
  <c r="E561" i="7"/>
  <c r="B559" i="24"/>
  <c r="H562" i="3"/>
  <c r="G562" i="2"/>
  <c r="F563" i="2"/>
  <c r="H562" i="2" s="1"/>
  <c r="F563" i="3"/>
  <c r="G562" i="3"/>
  <c r="D562" i="7" s="1"/>
  <c r="I551" i="2" a="1"/>
  <c r="I551" i="3" a="1"/>
  <c r="AY589" i="36" l="1"/>
  <c r="AX588" i="36"/>
  <c r="BD590" i="36"/>
  <c r="BC589" i="36"/>
  <c r="AM589" i="36"/>
  <c r="AO590" i="36"/>
  <c r="AT589" i="36"/>
  <c r="AS588" i="36"/>
  <c r="J550" i="3"/>
  <c r="I551" i="3"/>
  <c r="K551" i="3" s="1"/>
  <c r="I551" i="2"/>
  <c r="J550" i="2"/>
  <c r="K550" i="2"/>
  <c r="B560" i="22"/>
  <c r="E562" i="7"/>
  <c r="B560" i="24"/>
  <c r="H563" i="3"/>
  <c r="G563" i="2"/>
  <c r="F564" i="2"/>
  <c r="H563" i="2" s="1"/>
  <c r="F564" i="3"/>
  <c r="G563" i="3"/>
  <c r="D563" i="7" s="1"/>
  <c r="I552" i="2" a="1"/>
  <c r="I552" i="3" a="1"/>
  <c r="BD591" i="36" l="1"/>
  <c r="BC590" i="36"/>
  <c r="AT590" i="36"/>
  <c r="AS589" i="36"/>
  <c r="AM590" i="36"/>
  <c r="AO591" i="36"/>
  <c r="AY590" i="36"/>
  <c r="AX589" i="36"/>
  <c r="J551" i="3"/>
  <c r="I552" i="3"/>
  <c r="K552" i="3" s="1"/>
  <c r="I552" i="2"/>
  <c r="J551" i="2"/>
  <c r="K551" i="2"/>
  <c r="B561" i="22"/>
  <c r="AI117" i="26"/>
  <c r="B561" i="24"/>
  <c r="H564" i="3"/>
  <c r="G564" i="2"/>
  <c r="F565" i="2"/>
  <c r="H564" i="2" s="1"/>
  <c r="F565" i="3"/>
  <c r="G564" i="3"/>
  <c r="D564" i="7" s="1"/>
  <c r="I553" i="2" a="1"/>
  <c r="I553" i="3" a="1"/>
  <c r="AT591" i="36" l="1"/>
  <c r="AS590" i="36"/>
  <c r="AY591" i="36"/>
  <c r="AX590" i="36"/>
  <c r="AO592" i="36"/>
  <c r="AM591" i="36"/>
  <c r="BD592" i="36"/>
  <c r="BC591" i="36"/>
  <c r="J552" i="3"/>
  <c r="I553" i="3"/>
  <c r="K553" i="3" s="1"/>
  <c r="E563" i="7"/>
  <c r="I553" i="2"/>
  <c r="J552" i="2"/>
  <c r="K552" i="2"/>
  <c r="B562" i="22"/>
  <c r="B562" i="24"/>
  <c r="AH117" i="26"/>
  <c r="AJ117" i="26" s="1"/>
  <c r="H565" i="3"/>
  <c r="G565" i="2"/>
  <c r="F566" i="2"/>
  <c r="H565" i="2" s="1"/>
  <c r="F566" i="3"/>
  <c r="G565" i="3"/>
  <c r="D565" i="7" s="1"/>
  <c r="I554" i="2" a="1"/>
  <c r="I554" i="3" a="1"/>
  <c r="AY592" i="36" l="1"/>
  <c r="AX591" i="36"/>
  <c r="BD593" i="36"/>
  <c r="BC592" i="36"/>
  <c r="AT592" i="36"/>
  <c r="AS591" i="36"/>
  <c r="AO593" i="36"/>
  <c r="AM592" i="36"/>
  <c r="J553" i="3"/>
  <c r="I554" i="3"/>
  <c r="K554" i="3" s="1"/>
  <c r="I554" i="2"/>
  <c r="J553" i="2"/>
  <c r="K553" i="2"/>
  <c r="B563" i="22"/>
  <c r="E565" i="7"/>
  <c r="B563" i="24"/>
  <c r="E564" i="7"/>
  <c r="H566" i="3"/>
  <c r="G566" i="2"/>
  <c r="F567" i="2"/>
  <c r="H566" i="2" s="1"/>
  <c r="F567" i="3"/>
  <c r="G566" i="3"/>
  <c r="D566" i="7" s="1"/>
  <c r="I555" i="2" a="1"/>
  <c r="I555" i="3" a="1"/>
  <c r="AO594" i="36" l="1"/>
  <c r="AM593" i="36"/>
  <c r="BD594" i="36"/>
  <c r="BC593" i="36"/>
  <c r="AT593" i="36"/>
  <c r="AS592" i="36"/>
  <c r="AY593" i="36"/>
  <c r="AX592" i="36"/>
  <c r="J554" i="3"/>
  <c r="I555" i="3"/>
  <c r="K555" i="3" s="1"/>
  <c r="I555" i="2"/>
  <c r="J554" i="2"/>
  <c r="K554" i="2"/>
  <c r="B564" i="22"/>
  <c r="E566" i="7"/>
  <c r="B564" i="24"/>
  <c r="H567" i="3"/>
  <c r="G567" i="2"/>
  <c r="F568" i="2"/>
  <c r="H567" i="2" s="1"/>
  <c r="F568" i="3"/>
  <c r="G567" i="3"/>
  <c r="D567" i="7" s="1"/>
  <c r="I556" i="2" a="1"/>
  <c r="I556" i="3" a="1"/>
  <c r="BD595" i="36" l="1"/>
  <c r="BC594" i="36"/>
  <c r="AY594" i="36"/>
  <c r="AX593" i="36"/>
  <c r="AO595" i="36"/>
  <c r="AM594" i="36"/>
  <c r="AT594" i="36"/>
  <c r="AS593" i="36"/>
  <c r="J555" i="3"/>
  <c r="I556" i="3"/>
  <c r="K556" i="3" s="1"/>
  <c r="I556" i="2"/>
  <c r="J555" i="2"/>
  <c r="K555" i="2"/>
  <c r="B565" i="22"/>
  <c r="E567" i="7"/>
  <c r="B565" i="24"/>
  <c r="H568" i="3"/>
  <c r="G568" i="2"/>
  <c r="F569" i="2"/>
  <c r="H568" i="2" s="1"/>
  <c r="F569" i="3"/>
  <c r="G568" i="3"/>
  <c r="D568" i="7" s="1"/>
  <c r="I557" i="3" a="1"/>
  <c r="I557" i="2" a="1"/>
  <c r="AT595" i="36" l="1"/>
  <c r="AS594" i="36"/>
  <c r="AY595" i="36"/>
  <c r="AX594" i="36"/>
  <c r="AO596" i="36"/>
  <c r="AM595" i="36"/>
  <c r="BD596" i="36"/>
  <c r="BC595" i="36"/>
  <c r="J556" i="3"/>
  <c r="I557" i="3"/>
  <c r="K557" i="3" s="1"/>
  <c r="I557" i="2"/>
  <c r="J556" i="2"/>
  <c r="K556" i="2"/>
  <c r="B566" i="22"/>
  <c r="AI118" i="26"/>
  <c r="B566" i="24"/>
  <c r="H569" i="3"/>
  <c r="G569" i="2"/>
  <c r="F570" i="2"/>
  <c r="H569" i="2" s="1"/>
  <c r="F570" i="3"/>
  <c r="G569" i="3"/>
  <c r="D569" i="7" s="1"/>
  <c r="I558" i="3" a="1"/>
  <c r="I558" i="2" a="1"/>
  <c r="AY596" i="36" l="1"/>
  <c r="AX595" i="36"/>
  <c r="BD597" i="36"/>
  <c r="BC596" i="36"/>
  <c r="AT596" i="36"/>
  <c r="AS595" i="36"/>
  <c r="AO597" i="36"/>
  <c r="AM596" i="36"/>
  <c r="J557" i="3"/>
  <c r="I558" i="3"/>
  <c r="K558" i="3" s="1"/>
  <c r="E568" i="7"/>
  <c r="I558" i="2"/>
  <c r="J557" i="2"/>
  <c r="K557" i="2"/>
  <c r="B567" i="22"/>
  <c r="B567" i="24"/>
  <c r="AH118" i="26"/>
  <c r="AJ118" i="26" s="1"/>
  <c r="H570" i="3"/>
  <c r="G570" i="2"/>
  <c r="F571" i="2"/>
  <c r="H570" i="2" s="1"/>
  <c r="F571" i="3"/>
  <c r="G570" i="3"/>
  <c r="D570" i="7" s="1"/>
  <c r="I559" i="2" a="1"/>
  <c r="I559" i="3" a="1"/>
  <c r="BD598" i="36" l="1"/>
  <c r="BC597" i="36"/>
  <c r="AO598" i="36"/>
  <c r="AM597" i="36"/>
  <c r="AT597" i="36"/>
  <c r="AS596" i="36"/>
  <c r="AY597" i="36"/>
  <c r="AX596" i="36"/>
  <c r="J558" i="3"/>
  <c r="I559" i="3"/>
  <c r="K559" i="3" s="1"/>
  <c r="I559" i="2"/>
  <c r="J558" i="2"/>
  <c r="K558" i="2"/>
  <c r="B568" i="22"/>
  <c r="E570" i="7"/>
  <c r="B568" i="24"/>
  <c r="E569" i="7"/>
  <c r="H571" i="3"/>
  <c r="G571" i="2"/>
  <c r="F572" i="2"/>
  <c r="H571" i="2" s="1"/>
  <c r="F572" i="3"/>
  <c r="G571" i="3"/>
  <c r="D571" i="7" s="1"/>
  <c r="I560" i="2" a="1"/>
  <c r="I560" i="3" a="1"/>
  <c r="AO599" i="36" l="1"/>
  <c r="AM598" i="36"/>
  <c r="AY598" i="36"/>
  <c r="AX597" i="36"/>
  <c r="BD599" i="36"/>
  <c r="BC598" i="36"/>
  <c r="AT598" i="36"/>
  <c r="AS597" i="36"/>
  <c r="J559" i="3"/>
  <c r="I560" i="3"/>
  <c r="K560" i="3" s="1"/>
  <c r="I560" i="2"/>
  <c r="J559" i="2"/>
  <c r="K559" i="2"/>
  <c r="B569" i="22"/>
  <c r="E571" i="7"/>
  <c r="B569" i="24"/>
  <c r="H572" i="3"/>
  <c r="G572" i="2"/>
  <c r="F573" i="2"/>
  <c r="H572" i="2" s="1"/>
  <c r="F573" i="3"/>
  <c r="G572" i="3"/>
  <c r="D572" i="7" s="1"/>
  <c r="I561" i="2" a="1"/>
  <c r="I561" i="3" a="1"/>
  <c r="AY599" i="36" l="1"/>
  <c r="AX598" i="36"/>
  <c r="AT599" i="36"/>
  <c r="AS598" i="36"/>
  <c r="BD600" i="36"/>
  <c r="BC599" i="36"/>
  <c r="AO600" i="36"/>
  <c r="AM599" i="36"/>
  <c r="J560" i="3"/>
  <c r="I561" i="3"/>
  <c r="K561" i="3" s="1"/>
  <c r="I561" i="2"/>
  <c r="K560" i="2"/>
  <c r="J560" i="2"/>
  <c r="B570" i="22"/>
  <c r="E572" i="7"/>
  <c r="B570" i="24"/>
  <c r="H573" i="3"/>
  <c r="G573" i="2"/>
  <c r="F574" i="2"/>
  <c r="H573" i="2" s="1"/>
  <c r="F574" i="3"/>
  <c r="G573" i="3"/>
  <c r="D573" i="7" s="1"/>
  <c r="I562" i="2" a="1"/>
  <c r="I562" i="3" a="1"/>
  <c r="BD601" i="36" l="1"/>
  <c r="BC600" i="36"/>
  <c r="AM600" i="36"/>
  <c r="AO601" i="36"/>
  <c r="AT600" i="36"/>
  <c r="AS599" i="36"/>
  <c r="AY600" i="36"/>
  <c r="AX599" i="36"/>
  <c r="J561" i="3"/>
  <c r="I562" i="3"/>
  <c r="K562" i="3" s="1"/>
  <c r="I562" i="2"/>
  <c r="J561" i="2"/>
  <c r="K561" i="2"/>
  <c r="B571" i="22"/>
  <c r="AI119" i="26"/>
  <c r="B571" i="24"/>
  <c r="H574" i="3"/>
  <c r="G574" i="2"/>
  <c r="F575" i="2"/>
  <c r="H574" i="2" s="1"/>
  <c r="F575" i="3"/>
  <c r="G574" i="3"/>
  <c r="D574" i="7" s="1"/>
  <c r="I563" i="2" a="1"/>
  <c r="I563" i="3" a="1"/>
  <c r="AM601" i="36" l="1"/>
  <c r="AO602" i="36"/>
  <c r="AY601" i="36"/>
  <c r="AX600" i="36"/>
  <c r="AT601" i="36"/>
  <c r="AS600" i="36"/>
  <c r="BD602" i="36"/>
  <c r="BC601" i="36"/>
  <c r="J562" i="3"/>
  <c r="E573" i="7"/>
  <c r="I563" i="3"/>
  <c r="K563" i="3" s="1"/>
  <c r="I563" i="2"/>
  <c r="J562" i="2"/>
  <c r="K562" i="2"/>
  <c r="B572" i="22"/>
  <c r="B572" i="24"/>
  <c r="AH119" i="26"/>
  <c r="AJ119" i="26" s="1"/>
  <c r="H575" i="3"/>
  <c r="G575" i="2"/>
  <c r="F576" i="2"/>
  <c r="H575" i="2" s="1"/>
  <c r="F576" i="3"/>
  <c r="G575" i="3"/>
  <c r="D575" i="7" s="1"/>
  <c r="I564" i="2" a="1"/>
  <c r="I564" i="3" a="1"/>
  <c r="AY602" i="36" l="1"/>
  <c r="AX601" i="36"/>
  <c r="BD603" i="36"/>
  <c r="BC602" i="36"/>
  <c r="AT602" i="36"/>
  <c r="AS601" i="36"/>
  <c r="AM602" i="36"/>
  <c r="AO603" i="36"/>
  <c r="J563" i="3"/>
  <c r="I564" i="3"/>
  <c r="K564" i="3" s="1"/>
  <c r="I564" i="2"/>
  <c r="J563" i="2"/>
  <c r="K563" i="2"/>
  <c r="B573" i="22"/>
  <c r="E575" i="7"/>
  <c r="B573" i="24"/>
  <c r="E574" i="7"/>
  <c r="H576" i="3"/>
  <c r="G576" i="2"/>
  <c r="F577" i="2"/>
  <c r="H576" i="2" s="1"/>
  <c r="F577" i="3"/>
  <c r="G576" i="3"/>
  <c r="D576" i="7" s="1"/>
  <c r="I565" i="2" a="1"/>
  <c r="I565" i="3" a="1"/>
  <c r="BD604" i="36" l="1"/>
  <c r="BC603" i="36"/>
  <c r="AO604" i="36"/>
  <c r="AM603" i="36"/>
  <c r="AT603" i="36"/>
  <c r="AS602" i="36"/>
  <c r="AY603" i="36"/>
  <c r="AX602" i="36"/>
  <c r="J564" i="3"/>
  <c r="I565" i="3"/>
  <c r="K565" i="3" s="1"/>
  <c r="I565" i="2"/>
  <c r="J564" i="2"/>
  <c r="K564" i="2"/>
  <c r="B574" i="22"/>
  <c r="E576" i="7"/>
  <c r="B574" i="24"/>
  <c r="H577" i="3"/>
  <c r="G577" i="2"/>
  <c r="F578" i="2"/>
  <c r="H577" i="2" s="1"/>
  <c r="F578" i="3"/>
  <c r="G577" i="3"/>
  <c r="D577" i="7" s="1"/>
  <c r="I566" i="2" a="1"/>
  <c r="I566" i="3" a="1"/>
  <c r="AY604" i="36" l="1"/>
  <c r="AX603" i="36"/>
  <c r="AO605" i="36"/>
  <c r="AM604" i="36"/>
  <c r="AT604" i="36"/>
  <c r="AS603" i="36"/>
  <c r="BD605" i="36"/>
  <c r="BC604" i="36"/>
  <c r="J565" i="3"/>
  <c r="I566" i="3"/>
  <c r="K566" i="3" s="1"/>
  <c r="I566" i="2"/>
  <c r="J565" i="2"/>
  <c r="K565" i="2"/>
  <c r="B575" i="22"/>
  <c r="E577" i="7"/>
  <c r="B575" i="24"/>
  <c r="H578" i="3"/>
  <c r="G578" i="2"/>
  <c r="F579" i="2"/>
  <c r="H578" i="2" s="1"/>
  <c r="F579" i="3"/>
  <c r="G578" i="3"/>
  <c r="D578" i="7" s="1"/>
  <c r="I567" i="3" a="1"/>
  <c r="I567" i="2" a="1"/>
  <c r="BD606" i="36" l="1"/>
  <c r="BC605" i="36"/>
  <c r="AO606" i="36"/>
  <c r="AM605" i="36"/>
  <c r="AT605" i="36"/>
  <c r="AS604" i="36"/>
  <c r="AY605" i="36"/>
  <c r="AX604" i="36"/>
  <c r="J566" i="3"/>
  <c r="I567" i="3"/>
  <c r="K567" i="3" s="1"/>
  <c r="I567" i="2"/>
  <c r="J566" i="2"/>
  <c r="K566" i="2"/>
  <c r="B576" i="22"/>
  <c r="AI120" i="26"/>
  <c r="B576" i="24"/>
  <c r="H579" i="3"/>
  <c r="G579" i="2"/>
  <c r="F580" i="2"/>
  <c r="H579" i="2" s="1"/>
  <c r="F580" i="3"/>
  <c r="G579" i="3"/>
  <c r="D579" i="7" s="1"/>
  <c r="I568" i="2" a="1"/>
  <c r="I568" i="3" a="1"/>
  <c r="AO607" i="36" l="1"/>
  <c r="AM606" i="36"/>
  <c r="BD607" i="36"/>
  <c r="BC606" i="36"/>
  <c r="AY606" i="36"/>
  <c r="AX605" i="36"/>
  <c r="AT606" i="36"/>
  <c r="AS605" i="36"/>
  <c r="E578" i="7"/>
  <c r="J567" i="3"/>
  <c r="I568" i="3"/>
  <c r="K568" i="3" s="1"/>
  <c r="I568" i="2"/>
  <c r="J567" i="2"/>
  <c r="K567" i="2"/>
  <c r="B577" i="22"/>
  <c r="B577" i="24"/>
  <c r="AH120" i="26"/>
  <c r="AJ120" i="26" s="1"/>
  <c r="H580" i="3"/>
  <c r="G580" i="2"/>
  <c r="F581" i="2"/>
  <c r="H580" i="2" s="1"/>
  <c r="F581" i="3"/>
  <c r="G580" i="3"/>
  <c r="D580" i="7" s="1"/>
  <c r="I569" i="2" a="1"/>
  <c r="I569" i="3" a="1"/>
  <c r="AT607" i="36" l="1"/>
  <c r="AS606" i="36"/>
  <c r="BD608" i="36"/>
  <c r="BC607" i="36"/>
  <c r="AY607" i="36"/>
  <c r="AX606" i="36"/>
  <c r="AO608" i="36"/>
  <c r="AM607" i="36"/>
  <c r="J568" i="3"/>
  <c r="I569" i="3"/>
  <c r="K569" i="3" s="1"/>
  <c r="I569" i="2"/>
  <c r="J568" i="2"/>
  <c r="K568" i="2"/>
  <c r="B578" i="22"/>
  <c r="E580" i="7"/>
  <c r="B578" i="24"/>
  <c r="E579" i="7"/>
  <c r="H581" i="3"/>
  <c r="G581" i="2"/>
  <c r="F582" i="2"/>
  <c r="H581" i="2" s="1"/>
  <c r="F582" i="3"/>
  <c r="G581" i="3"/>
  <c r="D581" i="7" s="1"/>
  <c r="I570" i="3" a="1"/>
  <c r="I570" i="2" a="1"/>
  <c r="AO609" i="36" l="1"/>
  <c r="AM608" i="36"/>
  <c r="BD609" i="36"/>
  <c r="BC608" i="36"/>
  <c r="AY608" i="36"/>
  <c r="AX607" i="36"/>
  <c r="AT608" i="36"/>
  <c r="AS607" i="36"/>
  <c r="J569" i="3"/>
  <c r="I570" i="3"/>
  <c r="K570" i="3" s="1"/>
  <c r="I570" i="2"/>
  <c r="J569" i="2"/>
  <c r="K569" i="2"/>
  <c r="B579" i="22"/>
  <c r="E581" i="7"/>
  <c r="B579" i="24"/>
  <c r="H582" i="3"/>
  <c r="G582" i="2"/>
  <c r="F583" i="2"/>
  <c r="H582" i="2" s="1"/>
  <c r="F583" i="3"/>
  <c r="G582" i="3"/>
  <c r="D582" i="7" s="1"/>
  <c r="I571" i="2" a="1"/>
  <c r="I571" i="3" a="1"/>
  <c r="AT609" i="36" l="1"/>
  <c r="AS608" i="36"/>
  <c r="BD610" i="36"/>
  <c r="BC609" i="36"/>
  <c r="AY609" i="36"/>
  <c r="AX608" i="36"/>
  <c r="AO610" i="36"/>
  <c r="AM609" i="36"/>
  <c r="J570" i="3"/>
  <c r="I571" i="3"/>
  <c r="K571" i="3" s="1"/>
  <c r="I571" i="2"/>
  <c r="J570" i="2"/>
  <c r="K570" i="2"/>
  <c r="B580" i="22"/>
  <c r="E582" i="7"/>
  <c r="B580" i="24"/>
  <c r="H583" i="3"/>
  <c r="G583" i="2"/>
  <c r="F584" i="2"/>
  <c r="H583" i="2" s="1"/>
  <c r="F584" i="3"/>
  <c r="G583" i="3"/>
  <c r="D583" i="7" s="1"/>
  <c r="I572" i="2" a="1"/>
  <c r="I572" i="3" a="1"/>
  <c r="BD611" i="36" l="1"/>
  <c r="BC610" i="36"/>
  <c r="AO611" i="36"/>
  <c r="AM610" i="36"/>
  <c r="AT610" i="36"/>
  <c r="AS609" i="36"/>
  <c r="AY610" i="36"/>
  <c r="AX609" i="36"/>
  <c r="J571" i="3"/>
  <c r="I572" i="3"/>
  <c r="K572" i="3" s="1"/>
  <c r="I572" i="2"/>
  <c r="J571" i="2"/>
  <c r="K571" i="2"/>
  <c r="B581" i="22"/>
  <c r="AI121" i="26"/>
  <c r="B581" i="24"/>
  <c r="H584" i="3"/>
  <c r="G584" i="2"/>
  <c r="F585" i="2"/>
  <c r="H584" i="2" s="1"/>
  <c r="F585" i="3"/>
  <c r="G584" i="3"/>
  <c r="D584" i="7" s="1"/>
  <c r="I573" i="3" a="1"/>
  <c r="I573" i="2" a="1"/>
  <c r="AO612" i="36" l="1"/>
  <c r="AM611" i="36"/>
  <c r="AY611" i="36"/>
  <c r="AX610" i="36"/>
  <c r="AT611" i="36"/>
  <c r="AS610" i="36"/>
  <c r="BD612" i="36"/>
  <c r="BC611" i="36"/>
  <c r="J572" i="3"/>
  <c r="I573" i="3"/>
  <c r="K573" i="3" s="1"/>
  <c r="E583" i="7"/>
  <c r="I573" i="2"/>
  <c r="K572" i="2"/>
  <c r="J572" i="2"/>
  <c r="B582" i="22"/>
  <c r="B582" i="24"/>
  <c r="AH121" i="26"/>
  <c r="AJ121" i="26" s="1"/>
  <c r="H585" i="3"/>
  <c r="G585" i="2"/>
  <c r="F586" i="2"/>
  <c r="H585" i="2" s="1"/>
  <c r="F586" i="3"/>
  <c r="G585" i="3"/>
  <c r="D585" i="7" s="1"/>
  <c r="I574" i="3" a="1"/>
  <c r="I574" i="2" a="1"/>
  <c r="AO613" i="36" l="1"/>
  <c r="AM612" i="36"/>
  <c r="AY612" i="36"/>
  <c r="AX611" i="36"/>
  <c r="BD613" i="36"/>
  <c r="BC612" i="36"/>
  <c r="AT612" i="36"/>
  <c r="AS611" i="36"/>
  <c r="J573" i="3"/>
  <c r="I574" i="3"/>
  <c r="K574" i="3" s="1"/>
  <c r="I574" i="2"/>
  <c r="J573" i="2"/>
  <c r="K573" i="2"/>
  <c r="B583" i="22"/>
  <c r="E585" i="7"/>
  <c r="B583" i="24"/>
  <c r="E584" i="7"/>
  <c r="H586" i="3"/>
  <c r="G586" i="2"/>
  <c r="F587" i="2"/>
  <c r="H586" i="2" s="1"/>
  <c r="F587" i="3"/>
  <c r="G586" i="3"/>
  <c r="D586" i="7" s="1"/>
  <c r="I575" i="2" a="1"/>
  <c r="I575" i="3" a="1"/>
  <c r="AY613" i="36" l="1"/>
  <c r="AX612" i="36"/>
  <c r="AT613" i="36"/>
  <c r="AS612" i="36"/>
  <c r="AO614" i="36"/>
  <c r="AM613" i="36"/>
  <c r="BD614" i="36"/>
  <c r="BC613" i="36"/>
  <c r="J574" i="3"/>
  <c r="I575" i="3"/>
  <c r="K575" i="3" s="1"/>
  <c r="I575" i="2"/>
  <c r="J574" i="2"/>
  <c r="K574" i="2"/>
  <c r="B584" i="22"/>
  <c r="E586" i="7"/>
  <c r="B584" i="24"/>
  <c r="H587" i="3"/>
  <c r="G587" i="2"/>
  <c r="F588" i="2"/>
  <c r="H587" i="2" s="1"/>
  <c r="F588" i="3"/>
  <c r="G587" i="3"/>
  <c r="D587" i="7" s="1"/>
  <c r="I576" i="2" a="1"/>
  <c r="I576" i="3" a="1"/>
  <c r="BD615" i="36" l="1"/>
  <c r="BC614" i="36"/>
  <c r="AT614" i="36"/>
  <c r="AS613" i="36"/>
  <c r="AM614" i="36"/>
  <c r="AO615" i="36"/>
  <c r="AY614" i="36"/>
  <c r="AX613" i="36"/>
  <c r="J575" i="3"/>
  <c r="I576" i="3"/>
  <c r="K576" i="3" s="1"/>
  <c r="I576" i="2"/>
  <c r="J575" i="2"/>
  <c r="K575" i="2"/>
  <c r="B585" i="22"/>
  <c r="E587" i="7"/>
  <c r="B585" i="24"/>
  <c r="H588" i="3"/>
  <c r="G588" i="2"/>
  <c r="F589" i="2"/>
  <c r="H588" i="2" s="1"/>
  <c r="F589" i="3"/>
  <c r="G588" i="3"/>
  <c r="D588" i="7" s="1"/>
  <c r="I577" i="2" a="1"/>
  <c r="I577" i="3" a="1"/>
  <c r="AY615" i="36" l="1"/>
  <c r="AX614" i="36"/>
  <c r="AT615" i="36"/>
  <c r="AS614" i="36"/>
  <c r="AO616" i="36"/>
  <c r="AM615" i="36"/>
  <c r="BD616" i="36"/>
  <c r="BC615" i="36"/>
  <c r="J576" i="3"/>
  <c r="I577" i="3"/>
  <c r="K577" i="3" s="1"/>
  <c r="I577" i="2"/>
  <c r="J576" i="2"/>
  <c r="K576" i="2"/>
  <c r="B586" i="22"/>
  <c r="AI122" i="26"/>
  <c r="B586" i="24"/>
  <c r="H589" i="3"/>
  <c r="G589" i="2"/>
  <c r="F590" i="2"/>
  <c r="H589" i="2" s="1"/>
  <c r="F590" i="3"/>
  <c r="G589" i="3"/>
  <c r="D589" i="7" s="1"/>
  <c r="I578" i="2" a="1"/>
  <c r="I578" i="3" a="1"/>
  <c r="BD617" i="36" l="1"/>
  <c r="BC616" i="36"/>
  <c r="AT616" i="36"/>
  <c r="AS615" i="36"/>
  <c r="AY616" i="36"/>
  <c r="AX615" i="36"/>
  <c r="AO617" i="36"/>
  <c r="AM616" i="36"/>
  <c r="E588" i="7"/>
  <c r="J577" i="3"/>
  <c r="I578" i="3"/>
  <c r="K578" i="3" s="1"/>
  <c r="I578" i="2"/>
  <c r="J577" i="2"/>
  <c r="K577" i="2"/>
  <c r="B587" i="22"/>
  <c r="B587" i="24"/>
  <c r="AH122" i="26"/>
  <c r="AJ122" i="26" s="1"/>
  <c r="H590" i="3"/>
  <c r="F591" i="2"/>
  <c r="H590" i="2" s="1"/>
  <c r="G590" i="2"/>
  <c r="F591" i="3"/>
  <c r="G590" i="3"/>
  <c r="D590" i="7" s="1"/>
  <c r="I579" i="3" a="1"/>
  <c r="I579" i="2" a="1"/>
  <c r="AO618" i="36" l="1"/>
  <c r="AM617" i="36"/>
  <c r="BD618" i="36"/>
  <c r="BC617" i="36"/>
  <c r="AT617" i="36"/>
  <c r="AS616" i="36"/>
  <c r="AY617" i="36"/>
  <c r="AX616" i="36"/>
  <c r="J578" i="3"/>
  <c r="I579" i="3"/>
  <c r="K579" i="3" s="1"/>
  <c r="I579" i="2"/>
  <c r="J578" i="2"/>
  <c r="K578" i="2"/>
  <c r="B588" i="22"/>
  <c r="E590" i="7"/>
  <c r="B588" i="24"/>
  <c r="E589" i="7"/>
  <c r="H591" i="3"/>
  <c r="G591" i="2"/>
  <c r="F592" i="2"/>
  <c r="H591" i="2" s="1"/>
  <c r="F592" i="3"/>
  <c r="G591" i="3"/>
  <c r="D591" i="7" s="1"/>
  <c r="I580" i="3" a="1"/>
  <c r="I580" i="2" a="1"/>
  <c r="AT618" i="36" l="1"/>
  <c r="AS617" i="36"/>
  <c r="AM618" i="36"/>
  <c r="AO619" i="36"/>
  <c r="AY618" i="36"/>
  <c r="AX617" i="36"/>
  <c r="BD619" i="36"/>
  <c r="BC618" i="36"/>
  <c r="J579" i="3"/>
  <c r="I580" i="3"/>
  <c r="K580" i="3" s="1"/>
  <c r="I580" i="2"/>
  <c r="J579" i="2"/>
  <c r="K579" i="2"/>
  <c r="B589" i="22"/>
  <c r="E591" i="7"/>
  <c r="B589" i="24"/>
  <c r="H592" i="3"/>
  <c r="G592" i="2"/>
  <c r="F593" i="2"/>
  <c r="H592" i="2" s="1"/>
  <c r="F593" i="3"/>
  <c r="G592" i="3"/>
  <c r="D592" i="7" s="1"/>
  <c r="I581" i="3" a="1"/>
  <c r="I581" i="2" a="1"/>
  <c r="AO620" i="36" l="1"/>
  <c r="AM619" i="36"/>
  <c r="BD620" i="36"/>
  <c r="BC619" i="36"/>
  <c r="AY619" i="36"/>
  <c r="AX618" i="36"/>
  <c r="AT619" i="36"/>
  <c r="AS618" i="36"/>
  <c r="J580" i="3"/>
  <c r="I581" i="3"/>
  <c r="K581" i="3" s="1"/>
  <c r="I581" i="2"/>
  <c r="J580" i="2"/>
  <c r="K580" i="2"/>
  <c r="B590" i="22"/>
  <c r="E592" i="7"/>
  <c r="B590" i="24"/>
  <c r="H593" i="3"/>
  <c r="G593" i="2"/>
  <c r="F594" i="2"/>
  <c r="H593" i="2" s="1"/>
  <c r="F594" i="3"/>
  <c r="G593" i="3"/>
  <c r="D593" i="7" s="1"/>
  <c r="I582" i="3" a="1"/>
  <c r="I582" i="2" a="1"/>
  <c r="BD621" i="36" l="1"/>
  <c r="BC620" i="36"/>
  <c r="AT620" i="36"/>
  <c r="AS619" i="36"/>
  <c r="AY620" i="36"/>
  <c r="AX619" i="36"/>
  <c r="AO621" i="36"/>
  <c r="AM620" i="36"/>
  <c r="J581" i="3"/>
  <c r="I582" i="3"/>
  <c r="K582" i="3" s="1"/>
  <c r="I582" i="2"/>
  <c r="J581" i="2"/>
  <c r="K581" i="2"/>
  <c r="B591" i="22"/>
  <c r="AI123" i="26"/>
  <c r="B591" i="24"/>
  <c r="H594" i="3"/>
  <c r="G594" i="2"/>
  <c r="F595" i="2"/>
  <c r="H594" i="2" s="1"/>
  <c r="F595" i="3"/>
  <c r="G594" i="3"/>
  <c r="D594" i="7" s="1"/>
  <c r="I583" i="2" a="1"/>
  <c r="I583" i="3" a="1"/>
  <c r="AM621" i="36" l="1"/>
  <c r="AO622" i="36"/>
  <c r="AT621" i="36"/>
  <c r="AS620" i="36"/>
  <c r="AY621" i="36"/>
  <c r="AX620" i="36"/>
  <c r="BD622" i="36"/>
  <c r="BC621" i="36"/>
  <c r="J582" i="3"/>
  <c r="I583" i="3"/>
  <c r="K583" i="3" s="1"/>
  <c r="E593" i="7"/>
  <c r="I583" i="2"/>
  <c r="J582" i="2"/>
  <c r="K582" i="2"/>
  <c r="B592" i="22"/>
  <c r="B592" i="24"/>
  <c r="AH123" i="26"/>
  <c r="AJ123" i="26" s="1"/>
  <c r="H595" i="3"/>
  <c r="G595" i="2"/>
  <c r="F596" i="2"/>
  <c r="H595" i="2" s="1"/>
  <c r="F596" i="3"/>
  <c r="G595" i="3"/>
  <c r="D595" i="7" s="1"/>
  <c r="I584" i="2" a="1"/>
  <c r="I584" i="3" a="1"/>
  <c r="BD623" i="36" l="1"/>
  <c r="BC622" i="36"/>
  <c r="AT622" i="36"/>
  <c r="AS621" i="36"/>
  <c r="AM622" i="36"/>
  <c r="AO623" i="36"/>
  <c r="AY622" i="36"/>
  <c r="AX621" i="36"/>
  <c r="J583" i="3"/>
  <c r="I584" i="3"/>
  <c r="K584" i="3" s="1"/>
  <c r="I584" i="2"/>
  <c r="J583" i="2"/>
  <c r="K583" i="2"/>
  <c r="B593" i="22"/>
  <c r="E595" i="7"/>
  <c r="B593" i="24"/>
  <c r="E594" i="7"/>
  <c r="H596" i="3"/>
  <c r="G596" i="2"/>
  <c r="F597" i="2"/>
  <c r="H596" i="2" s="1"/>
  <c r="F597" i="3"/>
  <c r="G596" i="3"/>
  <c r="D596" i="7" s="1"/>
  <c r="I585" i="2" a="1"/>
  <c r="I585" i="3" a="1"/>
  <c r="AY623" i="36" l="1"/>
  <c r="AX622" i="36"/>
  <c r="AT623" i="36"/>
  <c r="AS622" i="36"/>
  <c r="AO624" i="36"/>
  <c r="AM623" i="36"/>
  <c r="BD624" i="36"/>
  <c r="BC623" i="36"/>
  <c r="J584" i="3"/>
  <c r="I585" i="3"/>
  <c r="K585" i="3" s="1"/>
  <c r="I585" i="2"/>
  <c r="J584" i="2"/>
  <c r="K584" i="2"/>
  <c r="B594" i="22"/>
  <c r="E596" i="7"/>
  <c r="B594" i="24"/>
  <c r="H597" i="3"/>
  <c r="G597" i="2"/>
  <c r="F598" i="2"/>
  <c r="H597" i="2" s="1"/>
  <c r="F598" i="3"/>
  <c r="G597" i="3"/>
  <c r="D597" i="7" s="1"/>
  <c r="I586" i="3" a="1"/>
  <c r="I586" i="2" a="1"/>
  <c r="AT624" i="36" l="1"/>
  <c r="AS623" i="36"/>
  <c r="BD625" i="36"/>
  <c r="BC624" i="36"/>
  <c r="AO625" i="36"/>
  <c r="AM624" i="36"/>
  <c r="AY624" i="36"/>
  <c r="AX623" i="36"/>
  <c r="J585" i="3"/>
  <c r="I586" i="3"/>
  <c r="K586" i="3" s="1"/>
  <c r="I586" i="2"/>
  <c r="J585" i="2"/>
  <c r="K585" i="2"/>
  <c r="B595" i="22"/>
  <c r="E597" i="7"/>
  <c r="B595" i="24"/>
  <c r="H598" i="3"/>
  <c r="G598" i="2"/>
  <c r="F599" i="2"/>
  <c r="H598" i="2" s="1"/>
  <c r="F599" i="3"/>
  <c r="G598" i="3"/>
  <c r="D598" i="7" s="1"/>
  <c r="I587" i="2" a="1"/>
  <c r="I587" i="3" a="1"/>
  <c r="AY625" i="36" l="1"/>
  <c r="AX624" i="36"/>
  <c r="BD626" i="36"/>
  <c r="BC625" i="36"/>
  <c r="AO626" i="36"/>
  <c r="AM625" i="36"/>
  <c r="AT625" i="36"/>
  <c r="AS624" i="36"/>
  <c r="J586" i="3"/>
  <c r="I587" i="3"/>
  <c r="K587" i="3" s="1"/>
  <c r="I587" i="2"/>
  <c r="J586" i="2"/>
  <c r="K586" i="2"/>
  <c r="B596" i="22"/>
  <c r="AI124" i="26"/>
  <c r="B596" i="24"/>
  <c r="H599" i="3"/>
  <c r="G599" i="2"/>
  <c r="F600" i="2"/>
  <c r="H599" i="2" s="1"/>
  <c r="F600" i="3"/>
  <c r="G599" i="3"/>
  <c r="D599" i="7" s="1"/>
  <c r="I588" i="3" a="1"/>
  <c r="I588" i="2" a="1"/>
  <c r="BD627" i="36" l="1"/>
  <c r="BC626" i="36"/>
  <c r="AT626" i="36"/>
  <c r="AS625" i="36"/>
  <c r="AY626" i="36"/>
  <c r="AX625" i="36"/>
  <c r="AO627" i="36"/>
  <c r="AM626" i="36"/>
  <c r="E598" i="7"/>
  <c r="J587" i="3"/>
  <c r="I588" i="3"/>
  <c r="K588" i="3" s="1"/>
  <c r="I588" i="2"/>
  <c r="J587" i="2"/>
  <c r="K587" i="2"/>
  <c r="B597" i="22"/>
  <c r="B597" i="24"/>
  <c r="AH124" i="26"/>
  <c r="AJ124" i="26" s="1"/>
  <c r="H600" i="3"/>
  <c r="G600" i="2"/>
  <c r="F601" i="2"/>
  <c r="H600" i="2" s="1"/>
  <c r="F601" i="3"/>
  <c r="G600" i="3"/>
  <c r="D600" i="7" s="1"/>
  <c r="I589" i="2" a="1"/>
  <c r="I589" i="3" a="1"/>
  <c r="AO628" i="36" l="1"/>
  <c r="AM627" i="36"/>
  <c r="AT627" i="36"/>
  <c r="AS626" i="36"/>
  <c r="AY627" i="36"/>
  <c r="AX626" i="36"/>
  <c r="BD628" i="36"/>
  <c r="BC627" i="36"/>
  <c r="J588" i="3"/>
  <c r="I589" i="3"/>
  <c r="K589" i="3" s="1"/>
  <c r="I589" i="2"/>
  <c r="J588" i="2"/>
  <c r="K588" i="2"/>
  <c r="B598" i="22"/>
  <c r="E600" i="7"/>
  <c r="B598" i="24"/>
  <c r="E599" i="7"/>
  <c r="H601" i="3"/>
  <c r="G601" i="2"/>
  <c r="F602" i="2"/>
  <c r="H601" i="2" s="1"/>
  <c r="F602" i="3"/>
  <c r="G601" i="3"/>
  <c r="D601" i="7" s="1"/>
  <c r="I590" i="2" a="1"/>
  <c r="I590" i="3" a="1"/>
  <c r="BD629" i="36" l="1"/>
  <c r="BC628" i="36"/>
  <c r="AT628" i="36"/>
  <c r="AS627" i="36"/>
  <c r="AO629" i="36"/>
  <c r="AM628" i="36"/>
  <c r="AY628" i="36"/>
  <c r="AX627" i="36"/>
  <c r="J589" i="3"/>
  <c r="I590" i="3"/>
  <c r="K590" i="3" s="1"/>
  <c r="I590" i="2"/>
  <c r="J589" i="2"/>
  <c r="K589" i="2"/>
  <c r="B599" i="22"/>
  <c r="E601" i="7"/>
  <c r="B599" i="24"/>
  <c r="H602" i="3"/>
  <c r="G602" i="2"/>
  <c r="F603" i="2"/>
  <c r="H602" i="2" s="1"/>
  <c r="F603" i="3"/>
  <c r="G602" i="3"/>
  <c r="D602" i="7" s="1"/>
  <c r="I591" i="3" a="1"/>
  <c r="I591" i="2" a="1"/>
  <c r="AY629" i="36" l="1"/>
  <c r="AX628" i="36"/>
  <c r="AT629" i="36"/>
  <c r="AS628" i="36"/>
  <c r="BD630" i="36"/>
  <c r="BC629" i="36"/>
  <c r="AO630" i="36"/>
  <c r="AM629" i="36"/>
  <c r="J590" i="3"/>
  <c r="I591" i="3"/>
  <c r="K591" i="3" s="1"/>
  <c r="I591" i="2"/>
  <c r="J590" i="2"/>
  <c r="K590" i="2"/>
  <c r="B600" i="22"/>
  <c r="E602" i="7"/>
  <c r="B600" i="24"/>
  <c r="H603" i="3"/>
  <c r="G603" i="2"/>
  <c r="F604" i="2"/>
  <c r="H603" i="2" s="1"/>
  <c r="F604" i="3"/>
  <c r="G603" i="3"/>
  <c r="D603" i="7" s="1"/>
  <c r="I592" i="2" a="1"/>
  <c r="I592" i="3" a="1"/>
  <c r="AO631" i="36" l="1"/>
  <c r="AM630" i="36"/>
  <c r="AT630" i="36"/>
  <c r="AS629" i="36"/>
  <c r="BD631" i="36"/>
  <c r="BC630" i="36"/>
  <c r="AY630" i="36"/>
  <c r="AX629" i="36"/>
  <c r="J591" i="3"/>
  <c r="I592" i="3"/>
  <c r="K592" i="3" s="1"/>
  <c r="I592" i="2"/>
  <c r="J591" i="2"/>
  <c r="K591" i="2"/>
  <c r="B601" i="22"/>
  <c r="AI125" i="26"/>
  <c r="B601" i="24"/>
  <c r="H604" i="3"/>
  <c r="G604" i="2"/>
  <c r="F605" i="2"/>
  <c r="H604" i="2" s="1"/>
  <c r="F605" i="3"/>
  <c r="G604" i="3"/>
  <c r="D604" i="7" s="1"/>
  <c r="I593" i="2" a="1"/>
  <c r="I593" i="3" a="1"/>
  <c r="AY631" i="36" l="1"/>
  <c r="AX630" i="36"/>
  <c r="AT631" i="36"/>
  <c r="AS630" i="36"/>
  <c r="BD632" i="36"/>
  <c r="BC631" i="36"/>
  <c r="AO632" i="36"/>
  <c r="AM631" i="36"/>
  <c r="J592" i="3"/>
  <c r="I593" i="3"/>
  <c r="K593" i="3" s="1"/>
  <c r="E603" i="7"/>
  <c r="I593" i="2"/>
  <c r="K592" i="2"/>
  <c r="J592" i="2"/>
  <c r="B602" i="22"/>
  <c r="B602" i="24"/>
  <c r="AH125" i="26"/>
  <c r="AJ125" i="26" s="1"/>
  <c r="H605" i="3"/>
  <c r="G605" i="2"/>
  <c r="F606" i="2"/>
  <c r="H605" i="2" s="1"/>
  <c r="F606" i="3"/>
  <c r="G605" i="3"/>
  <c r="D605" i="7" s="1"/>
  <c r="I594" i="3" a="1"/>
  <c r="I594" i="2" a="1"/>
  <c r="AO633" i="36" l="1"/>
  <c r="AM632" i="36"/>
  <c r="AY632" i="36"/>
  <c r="AX631" i="36"/>
  <c r="AT632" i="36"/>
  <c r="AS631" i="36"/>
  <c r="BD633" i="36"/>
  <c r="BC632" i="36"/>
  <c r="J593" i="3"/>
  <c r="I594" i="3"/>
  <c r="K594" i="3" s="1"/>
  <c r="I594" i="2"/>
  <c r="J593" i="2"/>
  <c r="K593" i="2"/>
  <c r="B603" i="22"/>
  <c r="E605" i="7"/>
  <c r="B603" i="24"/>
  <c r="E604" i="7"/>
  <c r="H606" i="3"/>
  <c r="G606" i="2"/>
  <c r="F607" i="2"/>
  <c r="H606" i="2" s="1"/>
  <c r="F607" i="3"/>
  <c r="G606" i="3"/>
  <c r="D606" i="7" s="1"/>
  <c r="I595" i="2" a="1"/>
  <c r="I595" i="3" a="1"/>
  <c r="BD634" i="36" l="1"/>
  <c r="BC633" i="36"/>
  <c r="AY633" i="36"/>
  <c r="AX632" i="36"/>
  <c r="AT633" i="36"/>
  <c r="AS632" i="36"/>
  <c r="AO634" i="36"/>
  <c r="AM633" i="36"/>
  <c r="J594" i="3"/>
  <c r="I595" i="3"/>
  <c r="K595" i="3" s="1"/>
  <c r="I595" i="2"/>
  <c r="K594" i="2"/>
  <c r="J594" i="2"/>
  <c r="B604" i="22"/>
  <c r="E606" i="7"/>
  <c r="B604" i="24"/>
  <c r="H607" i="3"/>
  <c r="G607" i="2"/>
  <c r="F608" i="2"/>
  <c r="H607" i="2" s="1"/>
  <c r="F608" i="3"/>
  <c r="G607" i="3"/>
  <c r="D607" i="7" s="1"/>
  <c r="I596" i="2" a="1"/>
  <c r="I596" i="3" a="1"/>
  <c r="AM634" i="36" l="1"/>
  <c r="AO635" i="36"/>
  <c r="AY634" i="36"/>
  <c r="AX633" i="36"/>
  <c r="AT634" i="36"/>
  <c r="AS633" i="36"/>
  <c r="BD635" i="36"/>
  <c r="BC634" i="36"/>
  <c r="J595" i="3"/>
  <c r="I596" i="3"/>
  <c r="K596" i="3" s="1"/>
  <c r="I596" i="2"/>
  <c r="K595" i="2"/>
  <c r="J595" i="2"/>
  <c r="B605" i="22"/>
  <c r="E607" i="7"/>
  <c r="B605" i="24"/>
  <c r="H608" i="3"/>
  <c r="G608" i="2"/>
  <c r="F609" i="2"/>
  <c r="H608" i="2" s="1"/>
  <c r="F609" i="3"/>
  <c r="G608" i="3"/>
  <c r="D608" i="7" s="1"/>
  <c r="I597" i="3" a="1"/>
  <c r="I597" i="2" a="1"/>
  <c r="AT635" i="36" l="1"/>
  <c r="AS634" i="36"/>
  <c r="BD636" i="36"/>
  <c r="BC635" i="36"/>
  <c r="AY635" i="36"/>
  <c r="AX634" i="36"/>
  <c r="AO636" i="36"/>
  <c r="AM635" i="36"/>
  <c r="J596" i="3"/>
  <c r="I597" i="3"/>
  <c r="K597" i="3" s="1"/>
  <c r="I597" i="2"/>
  <c r="J596" i="2"/>
  <c r="K596" i="2"/>
  <c r="B606" i="22"/>
  <c r="AI126" i="26"/>
  <c r="B606" i="24"/>
  <c r="H609" i="3"/>
  <c r="G609" i="2"/>
  <c r="F610" i="2"/>
  <c r="H609" i="2" s="1"/>
  <c r="F610" i="3"/>
  <c r="G609" i="3"/>
  <c r="D609" i="7" s="1"/>
  <c r="I598" i="3" a="1"/>
  <c r="I598" i="2" a="1"/>
  <c r="BD637" i="36" l="1"/>
  <c r="BC636" i="36"/>
  <c r="AO637" i="36"/>
  <c r="AM636" i="36"/>
  <c r="AT636" i="36"/>
  <c r="AS635" i="36"/>
  <c r="AY636" i="36"/>
  <c r="AX635" i="36"/>
  <c r="E608" i="7"/>
  <c r="J597" i="3"/>
  <c r="I598" i="3"/>
  <c r="K598" i="3" s="1"/>
  <c r="I598" i="2"/>
  <c r="K597" i="2"/>
  <c r="J597" i="2"/>
  <c r="B607" i="22"/>
  <c r="B607" i="24"/>
  <c r="AH126" i="26"/>
  <c r="AJ126" i="26" s="1"/>
  <c r="H610" i="3"/>
  <c r="G610" i="2"/>
  <c r="F611" i="2"/>
  <c r="H610" i="2" s="1"/>
  <c r="F611" i="3"/>
  <c r="G610" i="3"/>
  <c r="D610" i="7" s="1"/>
  <c r="I599" i="3" a="1"/>
  <c r="I599" i="2" a="1"/>
  <c r="AT637" i="36" l="1"/>
  <c r="AS636" i="36"/>
  <c r="AY637" i="36"/>
  <c r="AX636" i="36"/>
  <c r="AO638" i="36"/>
  <c r="AM637" i="36"/>
  <c r="BD638" i="36"/>
  <c r="BC637" i="36"/>
  <c r="J598" i="3"/>
  <c r="I599" i="3"/>
  <c r="K599" i="3" s="1"/>
  <c r="I599" i="2"/>
  <c r="J598" i="2"/>
  <c r="K598" i="2"/>
  <c r="B608" i="22"/>
  <c r="E610" i="7"/>
  <c r="B608" i="24"/>
  <c r="E609" i="7"/>
  <c r="H611" i="3"/>
  <c r="G611" i="2"/>
  <c r="F612" i="2"/>
  <c r="H611" i="2" s="1"/>
  <c r="F612" i="3"/>
  <c r="G611" i="3"/>
  <c r="D611" i="7" s="1"/>
  <c r="I600" i="2" a="1"/>
  <c r="I600" i="3" a="1"/>
  <c r="AY638" i="36" l="1"/>
  <c r="AX637" i="36"/>
  <c r="BD639" i="36"/>
  <c r="BC638" i="36"/>
  <c r="AM638" i="36"/>
  <c r="AO639" i="36"/>
  <c r="AT638" i="36"/>
  <c r="AS637" i="36"/>
  <c r="J599" i="3"/>
  <c r="I600" i="3"/>
  <c r="K600" i="3" s="1"/>
  <c r="I600" i="2"/>
  <c r="J599" i="2"/>
  <c r="K599" i="2"/>
  <c r="B609" i="22"/>
  <c r="E611" i="7"/>
  <c r="B609" i="24"/>
  <c r="H612" i="3"/>
  <c r="G612" i="2"/>
  <c r="F613" i="2"/>
  <c r="H612" i="2" s="1"/>
  <c r="F613" i="3"/>
  <c r="G612" i="3"/>
  <c r="D612" i="7" s="1"/>
  <c r="I601" i="2" a="1"/>
  <c r="I601" i="3" a="1"/>
  <c r="AT639" i="36" l="1"/>
  <c r="AS638" i="36"/>
  <c r="BD640" i="36"/>
  <c r="BC639" i="36"/>
  <c r="AO640" i="36"/>
  <c r="AM639" i="36"/>
  <c r="AY639" i="36"/>
  <c r="AX638" i="36"/>
  <c r="J600" i="3"/>
  <c r="I601" i="3"/>
  <c r="K601" i="3" s="1"/>
  <c r="I601" i="2"/>
  <c r="J600" i="2"/>
  <c r="K600" i="2"/>
  <c r="B610" i="22"/>
  <c r="E612" i="7"/>
  <c r="B610" i="24"/>
  <c r="H613" i="3"/>
  <c r="G613" i="2"/>
  <c r="F614" i="2"/>
  <c r="H613" i="2" s="1"/>
  <c r="F614" i="3"/>
  <c r="G613" i="3"/>
  <c r="D613" i="7" s="1"/>
  <c r="I602" i="2" a="1"/>
  <c r="I602" i="3" a="1"/>
  <c r="BD641" i="36" l="1"/>
  <c r="BC640" i="36"/>
  <c r="AY640" i="36"/>
  <c r="AX639" i="36"/>
  <c r="AO641" i="36"/>
  <c r="AM640" i="36"/>
  <c r="AT640" i="36"/>
  <c r="AS639" i="36"/>
  <c r="J601" i="3"/>
  <c r="I602" i="3"/>
  <c r="K602" i="3" s="1"/>
  <c r="I602" i="2"/>
  <c r="J601" i="2"/>
  <c r="K601" i="2"/>
  <c r="B611" i="22"/>
  <c r="AI127" i="26"/>
  <c r="B611" i="24"/>
  <c r="H614" i="3"/>
  <c r="G614" i="2"/>
  <c r="F615" i="2"/>
  <c r="H614" i="2" s="1"/>
  <c r="F615" i="3"/>
  <c r="G614" i="3"/>
  <c r="D614" i="7" s="1"/>
  <c r="I603" i="3" a="1"/>
  <c r="I603" i="2" a="1"/>
  <c r="AT641" i="36" l="1"/>
  <c r="AS640" i="36"/>
  <c r="AY641" i="36"/>
  <c r="AX640" i="36"/>
  <c r="AO642" i="36"/>
  <c r="AM641" i="36"/>
  <c r="BD642" i="36"/>
  <c r="BC641" i="36"/>
  <c r="E613" i="7"/>
  <c r="J602" i="3"/>
  <c r="I603" i="3"/>
  <c r="K603" i="3" s="1"/>
  <c r="I603" i="2"/>
  <c r="K602" i="2"/>
  <c r="J602" i="2"/>
  <c r="B612" i="22"/>
  <c r="B612" i="24"/>
  <c r="AH127" i="26"/>
  <c r="AJ127" i="26" s="1"/>
  <c r="H615" i="3"/>
  <c r="G615" i="2"/>
  <c r="F616" i="2"/>
  <c r="H615" i="2" s="1"/>
  <c r="F616" i="3"/>
  <c r="G615" i="3"/>
  <c r="D615" i="7" s="1"/>
  <c r="I604" i="3" a="1"/>
  <c r="I604" i="2" a="1"/>
  <c r="BD643" i="36" l="1"/>
  <c r="BC642" i="36"/>
  <c r="AY642" i="36"/>
  <c r="AX641" i="36"/>
  <c r="AO643" i="36"/>
  <c r="AM642" i="36"/>
  <c r="AT642" i="36"/>
  <c r="AS641" i="36"/>
  <c r="J603" i="3"/>
  <c r="I604" i="3"/>
  <c r="K604" i="3" s="1"/>
  <c r="I604" i="2"/>
  <c r="J603" i="2"/>
  <c r="K603" i="2"/>
  <c r="B613" i="22"/>
  <c r="E615" i="7"/>
  <c r="B613" i="24"/>
  <c r="E614" i="7"/>
  <c r="H616" i="3"/>
  <c r="G616" i="2"/>
  <c r="F617" i="2"/>
  <c r="H616" i="2" s="1"/>
  <c r="F617" i="3"/>
  <c r="G616" i="3"/>
  <c r="D616" i="7" s="1"/>
  <c r="I605" i="3" a="1"/>
  <c r="I605" i="2" a="1"/>
  <c r="AO644" i="36" l="1"/>
  <c r="AM643" i="36"/>
  <c r="AT643" i="36"/>
  <c r="AS642" i="36"/>
  <c r="AY643" i="36"/>
  <c r="AX642" i="36"/>
  <c r="BD644" i="36"/>
  <c r="BC643" i="36"/>
  <c r="J604" i="3"/>
  <c r="I605" i="3"/>
  <c r="K605" i="3" s="1"/>
  <c r="I605" i="2"/>
  <c r="J604" i="2"/>
  <c r="K604" i="2"/>
  <c r="B614" i="22"/>
  <c r="E616" i="7"/>
  <c r="B614" i="24"/>
  <c r="H617" i="3"/>
  <c r="G617" i="2"/>
  <c r="F618" i="2"/>
  <c r="H617" i="2" s="1"/>
  <c r="F618" i="3"/>
  <c r="G617" i="3"/>
  <c r="D617" i="7" s="1"/>
  <c r="I606" i="3" a="1"/>
  <c r="I606" i="2" a="1"/>
  <c r="BD645" i="36" l="1"/>
  <c r="BC644" i="36"/>
  <c r="AT644" i="36"/>
  <c r="AS643" i="36"/>
  <c r="AY644" i="36"/>
  <c r="AX643" i="36"/>
  <c r="AO645" i="36"/>
  <c r="AM644" i="36"/>
  <c r="J605" i="3"/>
  <c r="I606" i="3"/>
  <c r="K606" i="3" s="1"/>
  <c r="I606" i="2"/>
  <c r="J605" i="2"/>
  <c r="K605" i="2"/>
  <c r="B615" i="22"/>
  <c r="E617" i="7"/>
  <c r="B615" i="24"/>
  <c r="H618" i="3"/>
  <c r="G618" i="2"/>
  <c r="F619" i="2"/>
  <c r="H618" i="2" s="1"/>
  <c r="F619" i="3"/>
  <c r="G618" i="3"/>
  <c r="D618" i="7" s="1"/>
  <c r="I607" i="2" a="1"/>
  <c r="I607" i="3" a="1"/>
  <c r="AO646" i="36" l="1"/>
  <c r="AM645" i="36"/>
  <c r="AT645" i="36"/>
  <c r="AS644" i="36"/>
  <c r="AY645" i="36"/>
  <c r="AX644" i="36"/>
  <c r="BD646" i="36"/>
  <c r="BC645" i="36"/>
  <c r="J606" i="3"/>
  <c r="I607" i="3"/>
  <c r="K607" i="3" s="1"/>
  <c r="I607" i="2"/>
  <c r="K606" i="2"/>
  <c r="J606" i="2"/>
  <c r="B616" i="22"/>
  <c r="AI128" i="26"/>
  <c r="B616" i="24"/>
  <c r="H619" i="3"/>
  <c r="G619" i="2"/>
  <c r="F620" i="2"/>
  <c r="H619" i="2" s="1"/>
  <c r="F620" i="3"/>
  <c r="G619" i="3"/>
  <c r="D619" i="7" s="1"/>
  <c r="I608" i="3" a="1"/>
  <c r="I608" i="2" a="1"/>
  <c r="BD647" i="36" l="1"/>
  <c r="BC646" i="36"/>
  <c r="AO647" i="36"/>
  <c r="AM646" i="36"/>
  <c r="AT646" i="36"/>
  <c r="AS645" i="36"/>
  <c r="AY646" i="36"/>
  <c r="AX645" i="36"/>
  <c r="E618" i="7"/>
  <c r="J607" i="3"/>
  <c r="I608" i="3"/>
  <c r="K608" i="3" s="1"/>
  <c r="I608" i="2"/>
  <c r="J607" i="2"/>
  <c r="K607" i="2"/>
  <c r="B617" i="22"/>
  <c r="B617" i="24"/>
  <c r="AH128" i="26"/>
  <c r="AJ128" i="26" s="1"/>
  <c r="H620" i="3"/>
  <c r="G620" i="2"/>
  <c r="F621" i="2"/>
  <c r="H620" i="2" s="1"/>
  <c r="F621" i="3"/>
  <c r="G620" i="3"/>
  <c r="D620" i="7" s="1"/>
  <c r="I609" i="3" a="1"/>
  <c r="I609" i="2" a="1"/>
  <c r="AO648" i="36" l="1"/>
  <c r="AM647" i="36"/>
  <c r="AY647" i="36"/>
  <c r="AX646" i="36"/>
  <c r="AT647" i="36"/>
  <c r="AS646" i="36"/>
  <c r="BD648" i="36"/>
  <c r="BC647" i="36"/>
  <c r="J608" i="3"/>
  <c r="I609" i="3"/>
  <c r="K609" i="3" s="1"/>
  <c r="I609" i="2"/>
  <c r="J608" i="2"/>
  <c r="K608" i="2"/>
  <c r="B618" i="22"/>
  <c r="E620" i="7"/>
  <c r="B618" i="24"/>
  <c r="E619" i="7"/>
  <c r="H621" i="3"/>
  <c r="G621" i="2"/>
  <c r="F622" i="2"/>
  <c r="H621" i="2" s="1"/>
  <c r="F622" i="3"/>
  <c r="G621" i="3"/>
  <c r="D621" i="7" s="1"/>
  <c r="I610" i="3" a="1"/>
  <c r="I610" i="2" a="1"/>
  <c r="AY648" i="36" l="1"/>
  <c r="AX647" i="36"/>
  <c r="BD649" i="36"/>
  <c r="BC648" i="36"/>
  <c r="AT648" i="36"/>
  <c r="AS647" i="36"/>
  <c r="AO649" i="36"/>
  <c r="AM648" i="36"/>
  <c r="J609" i="3"/>
  <c r="I610" i="3"/>
  <c r="K610" i="3" s="1"/>
  <c r="I610" i="2"/>
  <c r="K609" i="2"/>
  <c r="J609" i="2"/>
  <c r="B619" i="22"/>
  <c r="E621" i="7"/>
  <c r="B619" i="24"/>
  <c r="H622" i="3"/>
  <c r="G622" i="2"/>
  <c r="F623" i="2"/>
  <c r="H622" i="2" s="1"/>
  <c r="F623" i="3"/>
  <c r="G622" i="3"/>
  <c r="D622" i="7" s="1"/>
  <c r="I611" i="2" a="1"/>
  <c r="I611" i="3" a="1"/>
  <c r="AO650" i="36" l="1"/>
  <c r="AM649" i="36"/>
  <c r="BD650" i="36"/>
  <c r="BC649" i="36"/>
  <c r="AY649" i="36"/>
  <c r="AX648" i="36"/>
  <c r="AT649" i="36"/>
  <c r="AS648" i="36"/>
  <c r="J610" i="3"/>
  <c r="I611" i="3"/>
  <c r="K611" i="3" s="1"/>
  <c r="I611" i="2"/>
  <c r="J610" i="2"/>
  <c r="K610" i="2"/>
  <c r="B620" i="22"/>
  <c r="E622" i="7"/>
  <c r="B620" i="24"/>
  <c r="H623" i="3"/>
  <c r="G623" i="2"/>
  <c r="F624" i="2"/>
  <c r="H623" i="2" s="1"/>
  <c r="F624" i="3"/>
  <c r="G623" i="3"/>
  <c r="D623" i="7" s="1"/>
  <c r="I612" i="2" a="1"/>
  <c r="I612" i="3" a="1"/>
  <c r="BD651" i="36" l="1"/>
  <c r="BC650" i="36"/>
  <c r="AT650" i="36"/>
  <c r="AS649" i="36"/>
  <c r="AY650" i="36"/>
  <c r="AX649" i="36"/>
  <c r="AO651" i="36"/>
  <c r="AM650" i="36"/>
  <c r="J611" i="3"/>
  <c r="I612" i="3"/>
  <c r="K612" i="3" s="1"/>
  <c r="I612" i="2"/>
  <c r="J611" i="2"/>
  <c r="K611" i="2"/>
  <c r="B621" i="22"/>
  <c r="AI129" i="26"/>
  <c r="B621" i="24"/>
  <c r="H624" i="3"/>
  <c r="G624" i="2"/>
  <c r="F625" i="2"/>
  <c r="H624" i="2" s="1"/>
  <c r="F625" i="3"/>
  <c r="G624" i="3"/>
  <c r="D624" i="7" s="1"/>
  <c r="I613" i="3" a="1"/>
  <c r="I613" i="2" a="1"/>
  <c r="AM651" i="36" l="1"/>
  <c r="AO652" i="36"/>
  <c r="AT651" i="36"/>
  <c r="AS650" i="36"/>
  <c r="AY651" i="36"/>
  <c r="AX650" i="36"/>
  <c r="BD652" i="36"/>
  <c r="BC651" i="36"/>
  <c r="E623" i="7"/>
  <c r="J612" i="3"/>
  <c r="I613" i="3"/>
  <c r="K613" i="3" s="1"/>
  <c r="I613" i="2"/>
  <c r="J612" i="2"/>
  <c r="K612" i="2"/>
  <c r="B622" i="22"/>
  <c r="B622" i="24"/>
  <c r="AH129" i="26"/>
  <c r="AJ129" i="26" s="1"/>
  <c r="H625" i="3"/>
  <c r="G625" i="2"/>
  <c r="F626" i="2"/>
  <c r="H625" i="2" s="1"/>
  <c r="F626" i="3"/>
  <c r="G625" i="3"/>
  <c r="D625" i="7" s="1"/>
  <c r="I614" i="3" a="1"/>
  <c r="I614" i="2" a="1"/>
  <c r="AT652" i="36" l="1"/>
  <c r="AS651" i="36"/>
  <c r="BD653" i="36"/>
  <c r="BC652" i="36"/>
  <c r="AM652" i="36"/>
  <c r="AO653" i="36"/>
  <c r="AY652" i="36"/>
  <c r="AX651" i="36"/>
  <c r="J613" i="3"/>
  <c r="I614" i="3"/>
  <c r="K614" i="3" s="1"/>
  <c r="I614" i="2"/>
  <c r="J613" i="2"/>
  <c r="K613" i="2"/>
  <c r="B623" i="22"/>
  <c r="B623" i="24"/>
  <c r="E624" i="7"/>
  <c r="H626" i="3"/>
  <c r="G626" i="2"/>
  <c r="F627" i="2"/>
  <c r="H626" i="2" s="1"/>
  <c r="F627" i="3"/>
  <c r="G626" i="3"/>
  <c r="D626" i="7" s="1"/>
  <c r="I615" i="3" a="1"/>
  <c r="I615" i="2" a="1"/>
  <c r="AM653" i="36" l="1"/>
  <c r="AO654" i="36"/>
  <c r="AT653" i="36"/>
  <c r="AS652" i="36"/>
  <c r="AY653" i="36"/>
  <c r="AX652" i="36"/>
  <c r="BD654" i="36"/>
  <c r="BC653" i="36"/>
  <c r="J614" i="3"/>
  <c r="I615" i="3"/>
  <c r="K615" i="3" s="1"/>
  <c r="I615" i="2"/>
  <c r="J614" i="2"/>
  <c r="K614" i="2"/>
  <c r="B624" i="22"/>
  <c r="E625" i="7"/>
  <c r="E626" i="7"/>
  <c r="B624" i="24"/>
  <c r="H627" i="3"/>
  <c r="G627" i="2"/>
  <c r="F628" i="2"/>
  <c r="H627" i="2" s="1"/>
  <c r="F628" i="3"/>
  <c r="G627" i="3"/>
  <c r="D627" i="7" s="1"/>
  <c r="I616" i="2" a="1"/>
  <c r="I616" i="3" a="1"/>
  <c r="BD655" i="36" l="1"/>
  <c r="BC654" i="36"/>
  <c r="AT654" i="36"/>
  <c r="AS653" i="36"/>
  <c r="AY654" i="36"/>
  <c r="AX653" i="36"/>
  <c r="AM654" i="36"/>
  <c r="AO655" i="36"/>
  <c r="J615" i="3"/>
  <c r="I616" i="3"/>
  <c r="K616" i="3" s="1"/>
  <c r="I616" i="2"/>
  <c r="J615" i="2"/>
  <c r="K615" i="2"/>
  <c r="B625" i="22"/>
  <c r="E627" i="7"/>
  <c r="B625" i="24"/>
  <c r="H628" i="3"/>
  <c r="G628" i="2"/>
  <c r="F629" i="2"/>
  <c r="H628" i="2" s="1"/>
  <c r="F629" i="3"/>
  <c r="G628" i="3"/>
  <c r="D628" i="7" s="1"/>
  <c r="I617" i="3" a="1"/>
  <c r="I617" i="2" a="1"/>
  <c r="AT655" i="36" l="1"/>
  <c r="AS654" i="36"/>
  <c r="AM655" i="36"/>
  <c r="AO656" i="36"/>
  <c r="AY655" i="36"/>
  <c r="AX654" i="36"/>
  <c r="BD656" i="36"/>
  <c r="BC655" i="36"/>
  <c r="J616" i="3"/>
  <c r="I617" i="3"/>
  <c r="K617" i="3" s="1"/>
  <c r="I617" i="2"/>
  <c r="K616" i="2"/>
  <c r="J616" i="2"/>
  <c r="B626" i="22"/>
  <c r="AI130" i="26"/>
  <c r="B626" i="24"/>
  <c r="H629" i="3"/>
  <c r="G629" i="2"/>
  <c r="F630" i="2"/>
  <c r="H629" i="2" s="1"/>
  <c r="F630" i="3"/>
  <c r="G629" i="3"/>
  <c r="D629" i="7" s="1"/>
  <c r="I618" i="3" a="1"/>
  <c r="I618" i="2" a="1"/>
  <c r="BD657" i="36" l="1"/>
  <c r="BC656" i="36"/>
  <c r="AM656" i="36"/>
  <c r="AO657" i="36"/>
  <c r="AY656" i="36"/>
  <c r="AX655" i="36"/>
  <c r="AT656" i="36"/>
  <c r="AS655" i="36"/>
  <c r="E628" i="7"/>
  <c r="J617" i="3"/>
  <c r="I618" i="3"/>
  <c r="K618" i="3" s="1"/>
  <c r="I618" i="2"/>
  <c r="J617" i="2"/>
  <c r="K617" i="2"/>
  <c r="B627" i="22"/>
  <c r="B627" i="24"/>
  <c r="AH130" i="26"/>
  <c r="AJ130" i="26" s="1"/>
  <c r="H630" i="3"/>
  <c r="F631" i="2"/>
  <c r="H630" i="2" s="1"/>
  <c r="G630" i="2"/>
  <c r="F631" i="3"/>
  <c r="G630" i="3"/>
  <c r="D630" i="7" s="1"/>
  <c r="I619" i="2" a="1"/>
  <c r="I619" i="3" a="1"/>
  <c r="AM657" i="36" l="1"/>
  <c r="AO658" i="36"/>
  <c r="AT657" i="36"/>
  <c r="AS656" i="36"/>
  <c r="AY657" i="36"/>
  <c r="AX656" i="36"/>
  <c r="BD658" i="36"/>
  <c r="BC657" i="36"/>
  <c r="J618" i="3"/>
  <c r="I619" i="3"/>
  <c r="K619" i="3" s="1"/>
  <c r="I619" i="2"/>
  <c r="K618" i="2"/>
  <c r="J618" i="2"/>
  <c r="B628" i="22"/>
  <c r="E630" i="7"/>
  <c r="B628" i="24"/>
  <c r="E629" i="7"/>
  <c r="H631" i="3"/>
  <c r="G631" i="2"/>
  <c r="F632" i="2"/>
  <c r="H631" i="2" s="1"/>
  <c r="F632" i="3"/>
  <c r="G631" i="3"/>
  <c r="D631" i="7" s="1"/>
  <c r="I620" i="3" a="1"/>
  <c r="I620" i="2" a="1"/>
  <c r="AT658" i="36" l="1"/>
  <c r="AS657" i="36"/>
  <c r="BD659" i="36"/>
  <c r="BC658" i="36"/>
  <c r="AM658" i="36"/>
  <c r="AO659" i="36"/>
  <c r="AY658" i="36"/>
  <c r="AX657" i="36"/>
  <c r="J619" i="3"/>
  <c r="I620" i="3"/>
  <c r="K620" i="3" s="1"/>
  <c r="I620" i="2"/>
  <c r="J619" i="2"/>
  <c r="K619" i="2"/>
  <c r="B629" i="22"/>
  <c r="E631" i="7"/>
  <c r="B629" i="24"/>
  <c r="H632" i="3"/>
  <c r="G632" i="2"/>
  <c r="F633" i="2"/>
  <c r="H632" i="2" s="1"/>
  <c r="F633" i="3"/>
  <c r="G632" i="3"/>
  <c r="D632" i="7" s="1"/>
  <c r="I621" i="3" a="1"/>
  <c r="I621" i="2" a="1"/>
  <c r="BD660" i="36" l="1"/>
  <c r="BC659" i="36"/>
  <c r="AY659" i="36"/>
  <c r="AX658" i="36"/>
  <c r="AM659" i="36"/>
  <c r="AO660" i="36"/>
  <c r="AT659" i="36"/>
  <c r="AS658" i="36"/>
  <c r="J620" i="3"/>
  <c r="I621" i="3"/>
  <c r="K621" i="3" s="1"/>
  <c r="I621" i="2"/>
  <c r="J620" i="2"/>
  <c r="K620" i="2"/>
  <c r="B630" i="22"/>
  <c r="E632" i="7"/>
  <c r="B630" i="24"/>
  <c r="H633" i="3"/>
  <c r="G633" i="2"/>
  <c r="F634" i="2"/>
  <c r="H633" i="2" s="1"/>
  <c r="F634" i="3"/>
  <c r="G633" i="3"/>
  <c r="D633" i="7" s="1"/>
  <c r="I622" i="3" a="1"/>
  <c r="I622" i="2" a="1"/>
  <c r="AY660" i="36" l="1"/>
  <c r="AX659" i="36"/>
  <c r="AT660" i="36"/>
  <c r="AS659" i="36"/>
  <c r="BD661" i="36"/>
  <c r="BC660" i="36"/>
  <c r="AM660" i="36"/>
  <c r="AO661" i="36"/>
  <c r="J621" i="3"/>
  <c r="I622" i="3"/>
  <c r="K622" i="3" s="1"/>
  <c r="I622" i="2"/>
  <c r="J621" i="2"/>
  <c r="K621" i="2"/>
  <c r="B631" i="22"/>
  <c r="AI131" i="26"/>
  <c r="B631" i="24"/>
  <c r="H634" i="3"/>
  <c r="G634" i="2"/>
  <c r="F635" i="2"/>
  <c r="H634" i="2" s="1"/>
  <c r="F635" i="3"/>
  <c r="G634" i="3"/>
  <c r="D634" i="7" s="1"/>
  <c r="I623" i="3" a="1"/>
  <c r="I623" i="2" a="1"/>
  <c r="AM661" i="36" l="1"/>
  <c r="AO662" i="36"/>
  <c r="AT661" i="36"/>
  <c r="AS660" i="36"/>
  <c r="BD662" i="36"/>
  <c r="BC661" i="36"/>
  <c r="AY661" i="36"/>
  <c r="AX660" i="36"/>
  <c r="E633" i="7"/>
  <c r="J622" i="3"/>
  <c r="I623" i="3"/>
  <c r="K623" i="3" s="1"/>
  <c r="I623" i="2"/>
  <c r="J622" i="2"/>
  <c r="K622" i="2"/>
  <c r="B632" i="22"/>
  <c r="B632" i="24"/>
  <c r="AH131" i="26"/>
  <c r="AJ131" i="26" s="1"/>
  <c r="H635" i="3"/>
  <c r="G635" i="2"/>
  <c r="F636" i="2"/>
  <c r="H635" i="2" s="1"/>
  <c r="F636" i="3"/>
  <c r="G635" i="3"/>
  <c r="D635" i="7" s="1"/>
  <c r="I624" i="3" a="1"/>
  <c r="I624" i="2" a="1"/>
  <c r="AY662" i="36" l="1"/>
  <c r="AX661" i="36"/>
  <c r="AT662" i="36"/>
  <c r="AS661" i="36"/>
  <c r="BD663" i="36"/>
  <c r="BC662" i="36"/>
  <c r="AM662" i="36"/>
  <c r="AO663" i="36"/>
  <c r="J623" i="3"/>
  <c r="I624" i="3"/>
  <c r="K624" i="3" s="1"/>
  <c r="I624" i="2"/>
  <c r="J623" i="2"/>
  <c r="K623" i="2"/>
  <c r="B633" i="22"/>
  <c r="E635" i="7"/>
  <c r="B633" i="24"/>
  <c r="E634" i="7"/>
  <c r="H636" i="3"/>
  <c r="G636" i="2"/>
  <c r="F637" i="2"/>
  <c r="H636" i="2" s="1"/>
  <c r="F637" i="3"/>
  <c r="G636" i="3"/>
  <c r="D636" i="7" s="1"/>
  <c r="I625" i="2" a="1"/>
  <c r="I625" i="3" a="1"/>
  <c r="AY663" i="36" l="1"/>
  <c r="AX662" i="36"/>
  <c r="AT663" i="36"/>
  <c r="AS662" i="36"/>
  <c r="AM663" i="36"/>
  <c r="AO664" i="36"/>
  <c r="BD664" i="36"/>
  <c r="BC663" i="36"/>
  <c r="J624" i="3"/>
  <c r="I625" i="3"/>
  <c r="K625" i="3" s="1"/>
  <c r="I625" i="2"/>
  <c r="K624" i="2"/>
  <c r="J624" i="2"/>
  <c r="B634" i="22"/>
  <c r="E636" i="7"/>
  <c r="B634" i="24"/>
  <c r="H637" i="3"/>
  <c r="G637" i="2"/>
  <c r="F638" i="2"/>
  <c r="H637" i="2" s="1"/>
  <c r="F638" i="3"/>
  <c r="G637" i="3"/>
  <c r="D637" i="7" s="1"/>
  <c r="I626" i="3" a="1"/>
  <c r="I626" i="2" a="1"/>
  <c r="BD665" i="36" l="1"/>
  <c r="BC664" i="36"/>
  <c r="AT664" i="36"/>
  <c r="AS663" i="36"/>
  <c r="AM664" i="36"/>
  <c r="AO665" i="36"/>
  <c r="AY664" i="36"/>
  <c r="AX663" i="36"/>
  <c r="J625" i="3"/>
  <c r="I626" i="3"/>
  <c r="K626" i="3" s="1"/>
  <c r="I626" i="2"/>
  <c r="J625" i="2"/>
  <c r="K625" i="2"/>
  <c r="B635" i="22"/>
  <c r="E637" i="7"/>
  <c r="B635" i="24"/>
  <c r="H638" i="3"/>
  <c r="G638" i="2"/>
  <c r="F639" i="2"/>
  <c r="H638" i="2" s="1"/>
  <c r="F639" i="3"/>
  <c r="G638" i="3"/>
  <c r="D638" i="7" s="1"/>
  <c r="I627" i="2" a="1"/>
  <c r="I627" i="3" a="1"/>
  <c r="BD666" i="36" l="1"/>
  <c r="BC665" i="36"/>
  <c r="AT665" i="36"/>
  <c r="AS664" i="36"/>
  <c r="AY665" i="36"/>
  <c r="AX664" i="36"/>
  <c r="AM665" i="36"/>
  <c r="AO666" i="36"/>
  <c r="J626" i="3"/>
  <c r="I627" i="3"/>
  <c r="K627" i="3" s="1"/>
  <c r="I627" i="2"/>
  <c r="J626" i="2"/>
  <c r="K626" i="2"/>
  <c r="B636" i="22"/>
  <c r="AI132" i="26"/>
  <c r="B636" i="24"/>
  <c r="H639" i="3"/>
  <c r="G639" i="2"/>
  <c r="F640" i="2"/>
  <c r="H639" i="2" s="1"/>
  <c r="F640" i="3"/>
  <c r="G639" i="3"/>
  <c r="D639" i="7" s="1"/>
  <c r="I628" i="2" a="1"/>
  <c r="I628" i="3" a="1"/>
  <c r="AT666" i="36" l="1"/>
  <c r="AS665" i="36"/>
  <c r="AM666" i="36"/>
  <c r="AO667" i="36"/>
  <c r="BD667" i="36"/>
  <c r="BC666" i="36"/>
  <c r="AY666" i="36"/>
  <c r="AX665" i="36"/>
  <c r="J627" i="3"/>
  <c r="I628" i="3"/>
  <c r="K628" i="3" s="1"/>
  <c r="E638" i="7"/>
  <c r="I628" i="2"/>
  <c r="J627" i="2"/>
  <c r="K627" i="2"/>
  <c r="B637" i="22"/>
  <c r="B637" i="24"/>
  <c r="AH132" i="26"/>
  <c r="AJ132" i="26" s="1"/>
  <c r="H640" i="3"/>
  <c r="G640" i="2"/>
  <c r="F641" i="2"/>
  <c r="H640" i="2" s="1"/>
  <c r="F641" i="3"/>
  <c r="G640" i="3"/>
  <c r="D640" i="7" s="1"/>
  <c r="I629" i="2" a="1"/>
  <c r="I629" i="3" a="1"/>
  <c r="AM667" i="36" l="1"/>
  <c r="AO668" i="36"/>
  <c r="AY667" i="36"/>
  <c r="AX666" i="36"/>
  <c r="BD668" i="36"/>
  <c r="BC667" i="36"/>
  <c r="AT667" i="36"/>
  <c r="AS666" i="36"/>
  <c r="J628" i="3"/>
  <c r="I629" i="3"/>
  <c r="K629" i="3" s="1"/>
  <c r="I629" i="2"/>
  <c r="J628" i="2"/>
  <c r="K628" i="2"/>
  <c r="B638" i="22"/>
  <c r="B638" i="24"/>
  <c r="E639" i="7"/>
  <c r="H641" i="3"/>
  <c r="G641" i="2"/>
  <c r="F642" i="2"/>
  <c r="H641" i="2" s="1"/>
  <c r="F642" i="3"/>
  <c r="G641" i="3"/>
  <c r="D641" i="7" s="1"/>
  <c r="I630" i="2" a="1"/>
  <c r="I630" i="3" a="1"/>
  <c r="AT668" i="36" l="1"/>
  <c r="AS667" i="36"/>
  <c r="AY668" i="36"/>
  <c r="AX667" i="36"/>
  <c r="BD669" i="36"/>
  <c r="BC668" i="36"/>
  <c r="AM668" i="36"/>
  <c r="AO669" i="36"/>
  <c r="J629" i="3"/>
  <c r="I630" i="3"/>
  <c r="K630" i="3" s="1"/>
  <c r="I630" i="2"/>
  <c r="J629" i="2"/>
  <c r="K629" i="2"/>
  <c r="B639" i="22"/>
  <c r="E640" i="7"/>
  <c r="E641" i="7"/>
  <c r="B639" i="24"/>
  <c r="H642" i="3"/>
  <c r="G642" i="2"/>
  <c r="F643" i="2"/>
  <c r="H642" i="2" s="1"/>
  <c r="F643" i="3"/>
  <c r="G642" i="3"/>
  <c r="D642" i="7" s="1"/>
  <c r="I631" i="3" a="1"/>
  <c r="I631" i="2" a="1"/>
  <c r="AY669" i="36" l="1"/>
  <c r="AX668" i="36"/>
  <c r="AT669" i="36"/>
  <c r="AS668" i="36"/>
  <c r="AM669" i="36"/>
  <c r="AO670" i="36"/>
  <c r="BD670" i="36"/>
  <c r="BC669" i="36"/>
  <c r="J630" i="3"/>
  <c r="I631" i="3"/>
  <c r="K631" i="3" s="1"/>
  <c r="I631" i="2"/>
  <c r="K630" i="2"/>
  <c r="J630" i="2"/>
  <c r="B640" i="22"/>
  <c r="E642" i="7"/>
  <c r="B640" i="24"/>
  <c r="H643" i="3"/>
  <c r="G643" i="2"/>
  <c r="F644" i="2"/>
  <c r="H643" i="2" s="1"/>
  <c r="F644" i="3"/>
  <c r="G643" i="3"/>
  <c r="D643" i="7" s="1"/>
  <c r="I632" i="3" a="1"/>
  <c r="I632" i="2" a="1"/>
  <c r="BD671" i="36" l="1"/>
  <c r="BC670" i="36"/>
  <c r="AT670" i="36"/>
  <c r="AS669" i="36"/>
  <c r="AM670" i="36"/>
  <c r="AO671" i="36"/>
  <c r="AY670" i="36"/>
  <c r="AX669" i="36"/>
  <c r="J631" i="3"/>
  <c r="I632" i="3"/>
  <c r="K632" i="3" s="1"/>
  <c r="I632" i="2"/>
  <c r="J631" i="2"/>
  <c r="K631" i="2"/>
  <c r="B641" i="22"/>
  <c r="AI133" i="26"/>
  <c r="B641" i="24"/>
  <c r="H644" i="3"/>
  <c r="G644" i="2"/>
  <c r="F645" i="2"/>
  <c r="H644" i="2" s="1"/>
  <c r="F645" i="3"/>
  <c r="G644" i="3"/>
  <c r="D644" i="7" s="1"/>
  <c r="I633" i="2" a="1"/>
  <c r="I633" i="3" a="1"/>
  <c r="AM671" i="36" l="1"/>
  <c r="AO672" i="36"/>
  <c r="AT671" i="36"/>
  <c r="AS670" i="36"/>
  <c r="AY671" i="36"/>
  <c r="AX670" i="36"/>
  <c r="BD672" i="36"/>
  <c r="BC671" i="36"/>
  <c r="J632" i="3"/>
  <c r="I633" i="3"/>
  <c r="K633" i="3" s="1"/>
  <c r="E643" i="7"/>
  <c r="I633" i="2"/>
  <c r="J632" i="2"/>
  <c r="K632" i="2"/>
  <c r="B642" i="22"/>
  <c r="B642" i="24"/>
  <c r="AH133" i="26"/>
  <c r="AJ133" i="26" s="1"/>
  <c r="H645" i="3"/>
  <c r="G645" i="2"/>
  <c r="F646" i="2"/>
  <c r="H645" i="2" s="1"/>
  <c r="F646" i="3"/>
  <c r="G645" i="3"/>
  <c r="D645" i="7" s="1"/>
  <c r="I634" i="2" a="1"/>
  <c r="I634" i="3" a="1"/>
  <c r="BD673" i="36" l="1"/>
  <c r="BC672" i="36"/>
  <c r="AT672" i="36"/>
  <c r="AS671" i="36"/>
  <c r="AM672" i="36"/>
  <c r="AO673" i="36"/>
  <c r="AY672" i="36"/>
  <c r="AX671" i="36"/>
  <c r="J633" i="3"/>
  <c r="I634" i="3"/>
  <c r="K634" i="3" s="1"/>
  <c r="I634" i="2"/>
  <c r="K633" i="2"/>
  <c r="J633" i="2"/>
  <c r="B643" i="22"/>
  <c r="E645" i="7"/>
  <c r="B643" i="24"/>
  <c r="E644" i="7"/>
  <c r="H646" i="3"/>
  <c r="G646" i="2"/>
  <c r="F647" i="2"/>
  <c r="H646" i="2" s="1"/>
  <c r="F647" i="3"/>
  <c r="G646" i="3"/>
  <c r="D646" i="7" s="1"/>
  <c r="I635" i="2" a="1"/>
  <c r="I635" i="3" a="1"/>
  <c r="AY673" i="36" l="1"/>
  <c r="AX672" i="36"/>
  <c r="AT673" i="36"/>
  <c r="AS672" i="36"/>
  <c r="AM673" i="36"/>
  <c r="AO674" i="36"/>
  <c r="BD674" i="36"/>
  <c r="BC673" i="36"/>
  <c r="J634" i="3"/>
  <c r="I635" i="3"/>
  <c r="K635" i="3" s="1"/>
  <c r="I635" i="2"/>
  <c r="J634" i="2"/>
  <c r="K634" i="2"/>
  <c r="B644" i="22"/>
  <c r="E646" i="7"/>
  <c r="B644" i="24"/>
  <c r="H647" i="3"/>
  <c r="G647" i="2"/>
  <c r="F648" i="2"/>
  <c r="H647" i="2" s="1"/>
  <c r="F648" i="3"/>
  <c r="G647" i="3"/>
  <c r="D647" i="7" s="1"/>
  <c r="I636" i="2" a="1"/>
  <c r="I636" i="3" a="1"/>
  <c r="BD675" i="36" l="1"/>
  <c r="BC674" i="36"/>
  <c r="AT674" i="36"/>
  <c r="AS673" i="36"/>
  <c r="AM674" i="36"/>
  <c r="AO675" i="36"/>
  <c r="AY674" i="36"/>
  <c r="AX673" i="36"/>
  <c r="J635" i="3"/>
  <c r="I636" i="3"/>
  <c r="K636" i="3" s="1"/>
  <c r="I636" i="2"/>
  <c r="J635" i="2"/>
  <c r="K635" i="2"/>
  <c r="B645" i="22"/>
  <c r="E647" i="7"/>
  <c r="B645" i="24"/>
  <c r="H648" i="3"/>
  <c r="G648" i="2"/>
  <c r="F649" i="2"/>
  <c r="H648" i="2" s="1"/>
  <c r="F649" i="3"/>
  <c r="G648" i="3"/>
  <c r="D648" i="7" s="1"/>
  <c r="I637" i="3" a="1"/>
  <c r="I637" i="2" a="1"/>
  <c r="AT675" i="36" l="1"/>
  <c r="AS674" i="36"/>
  <c r="AY675" i="36"/>
  <c r="AX674" i="36"/>
  <c r="AM675" i="36"/>
  <c r="AO676" i="36"/>
  <c r="BD676" i="36"/>
  <c r="BC675" i="36"/>
  <c r="J636" i="3"/>
  <c r="I637" i="3"/>
  <c r="K637" i="3" s="1"/>
  <c r="I637" i="2"/>
  <c r="J636" i="2"/>
  <c r="K636" i="2"/>
  <c r="B646" i="22"/>
  <c r="AI134" i="26"/>
  <c r="B646" i="24"/>
  <c r="H649" i="3"/>
  <c r="G649" i="2"/>
  <c r="F650" i="2"/>
  <c r="H649" i="2" s="1"/>
  <c r="F650" i="3"/>
  <c r="G649" i="3"/>
  <c r="D649" i="7" s="1"/>
  <c r="I638" i="2" a="1"/>
  <c r="I638" i="3" a="1"/>
  <c r="AY676" i="36" l="1"/>
  <c r="AX675" i="36"/>
  <c r="BD677" i="36"/>
  <c r="BC676" i="36"/>
  <c r="AT676" i="36"/>
  <c r="AS675" i="36"/>
  <c r="AM676" i="36"/>
  <c r="AO677" i="36"/>
  <c r="E648" i="7"/>
  <c r="J637" i="3"/>
  <c r="I638" i="3"/>
  <c r="K638" i="3" s="1"/>
  <c r="I638" i="2"/>
  <c r="K637" i="2"/>
  <c r="J637" i="2"/>
  <c r="B647" i="22"/>
  <c r="B647" i="24"/>
  <c r="AH134" i="26"/>
  <c r="AJ134" i="26" s="1"/>
  <c r="H650" i="3"/>
  <c r="G650" i="2"/>
  <c r="F651" i="2"/>
  <c r="H650" i="2" s="1"/>
  <c r="F651" i="3"/>
  <c r="G650" i="3"/>
  <c r="D650" i="7" s="1"/>
  <c r="I639" i="2" a="1"/>
  <c r="I639" i="3" a="1"/>
  <c r="AM677" i="36" l="1"/>
  <c r="AO678" i="36"/>
  <c r="BD678" i="36"/>
  <c r="BC677" i="36"/>
  <c r="AY677" i="36"/>
  <c r="AX676" i="36"/>
  <c r="AT677" i="36"/>
  <c r="AS676" i="36"/>
  <c r="J638" i="3"/>
  <c r="I639" i="3"/>
  <c r="K639" i="3" s="1"/>
  <c r="I639" i="2"/>
  <c r="J638" i="2"/>
  <c r="K638" i="2"/>
  <c r="B648" i="22"/>
  <c r="E650" i="7"/>
  <c r="B648" i="24"/>
  <c r="E649" i="7"/>
  <c r="H651" i="3"/>
  <c r="G651" i="2"/>
  <c r="F652" i="2"/>
  <c r="H651" i="2" s="1"/>
  <c r="F652" i="3"/>
  <c r="G651" i="3"/>
  <c r="D651" i="7" s="1"/>
  <c r="I640" i="2" a="1"/>
  <c r="I640" i="3" a="1"/>
  <c r="AT678" i="36" l="1"/>
  <c r="AS677" i="36"/>
  <c r="BD679" i="36"/>
  <c r="BC678" i="36"/>
  <c r="AY678" i="36"/>
  <c r="AX677" i="36"/>
  <c r="AM678" i="36"/>
  <c r="AO679" i="36"/>
  <c r="J639" i="3"/>
  <c r="I640" i="3"/>
  <c r="K640" i="3" s="1"/>
  <c r="I640" i="2"/>
  <c r="J639" i="2"/>
  <c r="K639" i="2"/>
  <c r="B649" i="22"/>
  <c r="E651" i="7"/>
  <c r="B649" i="24"/>
  <c r="H652" i="3"/>
  <c r="G652" i="2"/>
  <c r="F653" i="2"/>
  <c r="H652" i="2" s="1"/>
  <c r="F653" i="3"/>
  <c r="G652" i="3"/>
  <c r="D652" i="7" s="1"/>
  <c r="I641" i="2" a="1"/>
  <c r="I641" i="3" a="1"/>
  <c r="BD680" i="36" l="1"/>
  <c r="BC679" i="36"/>
  <c r="AM679" i="36"/>
  <c r="AO680" i="36"/>
  <c r="AT679" i="36"/>
  <c r="AS678" i="36"/>
  <c r="AY679" i="36"/>
  <c r="AX678" i="36"/>
  <c r="J640" i="3"/>
  <c r="I641" i="3"/>
  <c r="K641" i="3" s="1"/>
  <c r="I641" i="2"/>
  <c r="K640" i="2"/>
  <c r="J640" i="2"/>
  <c r="B650" i="22"/>
  <c r="E652" i="7"/>
  <c r="B650" i="24"/>
  <c r="H653" i="3"/>
  <c r="G653" i="2"/>
  <c r="F654" i="2"/>
  <c r="H653" i="2" s="1"/>
  <c r="F654" i="3"/>
  <c r="G653" i="3"/>
  <c r="D653" i="7" s="1"/>
  <c r="I642" i="3" a="1"/>
  <c r="I642" i="2" a="1"/>
  <c r="AY680" i="36" l="1"/>
  <c r="AX679" i="36"/>
  <c r="AM680" i="36"/>
  <c r="AO681" i="36"/>
  <c r="BD681" i="36"/>
  <c r="BC680" i="36"/>
  <c r="AT680" i="36"/>
  <c r="AS679" i="36"/>
  <c r="J641" i="3"/>
  <c r="I642" i="3"/>
  <c r="K642" i="3" s="1"/>
  <c r="I642" i="2"/>
  <c r="J641" i="2"/>
  <c r="K641" i="2"/>
  <c r="B651" i="22"/>
  <c r="AI135" i="26"/>
  <c r="B651" i="24"/>
  <c r="H654" i="3"/>
  <c r="G654" i="2"/>
  <c r="F655" i="2"/>
  <c r="H654" i="2" s="1"/>
  <c r="F655" i="3"/>
  <c r="G655" i="3" s="1"/>
  <c r="D655" i="7" s="1"/>
  <c r="G654" i="3"/>
  <c r="D654" i="7" s="1"/>
  <c r="I644" i="3" a="1"/>
  <c r="I643" i="2" a="1"/>
  <c r="I643" i="3" a="1"/>
  <c r="AM681" i="36" l="1"/>
  <c r="AO682" i="36"/>
  <c r="AT681" i="36"/>
  <c r="AS680" i="36"/>
  <c r="BD682" i="36"/>
  <c r="BC681" i="36"/>
  <c r="AY681" i="36"/>
  <c r="AX680" i="36"/>
  <c r="J642" i="3"/>
  <c r="I644" i="3"/>
  <c r="K644" i="3" s="1"/>
  <c r="I643" i="3"/>
  <c r="K643" i="3" s="1"/>
  <c r="E653" i="7"/>
  <c r="I643" i="2"/>
  <c r="J642" i="2"/>
  <c r="K642" i="2"/>
  <c r="B652" i="22"/>
  <c r="B652" i="24"/>
  <c r="B653" i="24"/>
  <c r="AH135" i="26"/>
  <c r="AJ135" i="26" s="1"/>
  <c r="H655" i="3"/>
  <c r="G655" i="2"/>
  <c r="F656" i="2"/>
  <c r="H655" i="2" s="1"/>
  <c r="F656" i="3"/>
  <c r="I644" i="2" a="1"/>
  <c r="AY682" i="36" l="1"/>
  <c r="AX681" i="36"/>
  <c r="AT682" i="36"/>
  <c r="AS681" i="36"/>
  <c r="BD683" i="36"/>
  <c r="BC682" i="36"/>
  <c r="AM682" i="36"/>
  <c r="AO683" i="36"/>
  <c r="J643" i="3"/>
  <c r="J644" i="3"/>
  <c r="I644" i="2"/>
  <c r="J643" i="2"/>
  <c r="K643" i="2"/>
  <c r="B653" i="22"/>
  <c r="E654" i="7"/>
  <c r="E655" i="7"/>
  <c r="H656" i="3"/>
  <c r="G656" i="2"/>
  <c r="F657" i="2"/>
  <c r="H656" i="2" s="1"/>
  <c r="F657" i="3"/>
  <c r="G656" i="3"/>
  <c r="D656" i="7" s="1"/>
  <c r="I645" i="3" a="1"/>
  <c r="I645" i="2" a="1"/>
  <c r="AT683" i="36" l="1"/>
  <c r="AS682" i="36"/>
  <c r="AM683" i="36"/>
  <c r="AO684" i="36"/>
  <c r="AY683" i="36"/>
  <c r="AX682" i="36"/>
  <c r="BD684" i="36"/>
  <c r="BC683" i="36"/>
  <c r="I645" i="3"/>
  <c r="K645" i="3" s="1"/>
  <c r="I645" i="2"/>
  <c r="J644" i="2"/>
  <c r="K644" i="2"/>
  <c r="B654" i="22"/>
  <c r="E656" i="7"/>
  <c r="B654" i="24"/>
  <c r="H657" i="3"/>
  <c r="G657" i="2"/>
  <c r="F658" i="2"/>
  <c r="H657" i="2" s="1"/>
  <c r="F658" i="3"/>
  <c r="G657" i="3"/>
  <c r="D657" i="7" s="1"/>
  <c r="I646" i="3" a="1"/>
  <c r="I646" i="2" a="1"/>
  <c r="BD685" i="36" l="1"/>
  <c r="BC684" i="36"/>
  <c r="AM684" i="36"/>
  <c r="AO685" i="36"/>
  <c r="AY684" i="36"/>
  <c r="AX683" i="36"/>
  <c r="AT684" i="36"/>
  <c r="AS683" i="36"/>
  <c r="J645" i="3"/>
  <c r="I646" i="3"/>
  <c r="K646" i="3" s="1"/>
  <c r="I646" i="2"/>
  <c r="J645" i="2"/>
  <c r="K645" i="2"/>
  <c r="B655" i="22"/>
  <c r="E657" i="7"/>
  <c r="B655" i="24"/>
  <c r="H658" i="3"/>
  <c r="G658" i="2"/>
  <c r="F659" i="2"/>
  <c r="H658" i="2" s="1"/>
  <c r="F659" i="3"/>
  <c r="G658" i="3"/>
  <c r="D658" i="7" s="1"/>
  <c r="I647" i="2" a="1"/>
  <c r="I647" i="3" a="1"/>
  <c r="AT685" i="36" l="1"/>
  <c r="AS684" i="36"/>
  <c r="AM685" i="36"/>
  <c r="AO686" i="36"/>
  <c r="AY685" i="36"/>
  <c r="AX684" i="36"/>
  <c r="BD686" i="36"/>
  <c r="BC685" i="36"/>
  <c r="J646" i="3"/>
  <c r="I647" i="3"/>
  <c r="K647" i="3" s="1"/>
  <c r="I647" i="2"/>
  <c r="J646" i="2"/>
  <c r="K646" i="2"/>
  <c r="B656" i="22"/>
  <c r="AI136" i="26"/>
  <c r="B656" i="24"/>
  <c r="H659" i="3"/>
  <c r="F660" i="2"/>
  <c r="H659" i="2" s="1"/>
  <c r="G659" i="2"/>
  <c r="F660" i="3"/>
  <c r="G659" i="3"/>
  <c r="D659" i="7" s="1"/>
  <c r="I648" i="3" a="1"/>
  <c r="I648" i="2" a="1"/>
  <c r="BD687" i="36" l="1"/>
  <c r="BC686" i="36"/>
  <c r="AM686" i="36"/>
  <c r="AO687" i="36"/>
  <c r="AY686" i="36"/>
  <c r="AX685" i="36"/>
  <c r="AT686" i="36"/>
  <c r="AS685" i="36"/>
  <c r="E658" i="7"/>
  <c r="J647" i="3"/>
  <c r="I648" i="3"/>
  <c r="K648" i="3" s="1"/>
  <c r="I648" i="2"/>
  <c r="J647" i="2"/>
  <c r="K647" i="2"/>
  <c r="B657" i="22"/>
  <c r="B657" i="24"/>
  <c r="AH136" i="26"/>
  <c r="AJ136" i="26" s="1"/>
  <c r="H660" i="3"/>
  <c r="G660" i="2"/>
  <c r="F661" i="2"/>
  <c r="H660" i="2" s="1"/>
  <c r="F661" i="3"/>
  <c r="G660" i="3"/>
  <c r="D660" i="7" s="1"/>
  <c r="I649" i="2" a="1"/>
  <c r="I649" i="3" a="1"/>
  <c r="AY687" i="36" l="1"/>
  <c r="AX686" i="36"/>
  <c r="AT687" i="36"/>
  <c r="AS686" i="36"/>
  <c r="BD688" i="36"/>
  <c r="BC687" i="36"/>
  <c r="AM687" i="36"/>
  <c r="AO688" i="36"/>
  <c r="J648" i="3"/>
  <c r="I649" i="3"/>
  <c r="K649" i="3" s="1"/>
  <c r="I649" i="2"/>
  <c r="K648" i="2"/>
  <c r="J648" i="2"/>
  <c r="B658" i="22"/>
  <c r="E660" i="7"/>
  <c r="B658" i="24"/>
  <c r="E659" i="7"/>
  <c r="H661" i="3"/>
  <c r="G661" i="2"/>
  <c r="F662" i="2"/>
  <c r="H661" i="2" s="1"/>
  <c r="F662" i="3"/>
  <c r="G661" i="3"/>
  <c r="D661" i="7" s="1"/>
  <c r="I650" i="2" a="1"/>
  <c r="I650" i="3" a="1"/>
  <c r="AM688" i="36" l="1"/>
  <c r="AO689" i="36"/>
  <c r="AT688" i="36"/>
  <c r="AS687" i="36"/>
  <c r="BD689" i="36"/>
  <c r="BC688" i="36"/>
  <c r="AY688" i="36"/>
  <c r="AX687" i="36"/>
  <c r="J649" i="3"/>
  <c r="I650" i="3"/>
  <c r="K650" i="3" s="1"/>
  <c r="I650" i="2"/>
  <c r="J649" i="2"/>
  <c r="K649" i="2"/>
  <c r="B659" i="22"/>
  <c r="E661" i="7"/>
  <c r="B659" i="24"/>
  <c r="H662" i="3"/>
  <c r="G662" i="2"/>
  <c r="F663" i="2"/>
  <c r="H662" i="2" s="1"/>
  <c r="F663" i="3"/>
  <c r="G662" i="3"/>
  <c r="D662" i="7" s="1"/>
  <c r="I651" i="2" a="1"/>
  <c r="I651" i="3" a="1"/>
  <c r="AT689" i="36" l="1"/>
  <c r="AS688" i="36"/>
  <c r="AY689" i="36"/>
  <c r="AX688" i="36"/>
  <c r="AM689" i="36"/>
  <c r="AO690" i="36"/>
  <c r="BD690" i="36"/>
  <c r="BC689" i="36"/>
  <c r="J650" i="3"/>
  <c r="I651" i="3"/>
  <c r="K651" i="3" s="1"/>
  <c r="I651" i="2"/>
  <c r="J650" i="2"/>
  <c r="K650" i="2"/>
  <c r="B660" i="22"/>
  <c r="E662" i="7"/>
  <c r="B660" i="24"/>
  <c r="H663" i="3"/>
  <c r="G663" i="2"/>
  <c r="F664" i="2"/>
  <c r="H663" i="2" s="1"/>
  <c r="F664" i="3"/>
  <c r="G663" i="3"/>
  <c r="D663" i="7" s="1"/>
  <c r="I652" i="3" a="1"/>
  <c r="I652" i="2" a="1"/>
  <c r="BD691" i="36" l="1"/>
  <c r="BC690" i="36"/>
  <c r="AY690" i="36"/>
  <c r="AX689" i="36"/>
  <c r="AM690" i="36"/>
  <c r="AO691" i="36"/>
  <c r="AT690" i="36"/>
  <c r="AS689" i="36"/>
  <c r="J651" i="3"/>
  <c r="I652" i="3"/>
  <c r="K652" i="3" s="1"/>
  <c r="I652" i="2"/>
  <c r="J651" i="2"/>
  <c r="K651" i="2"/>
  <c r="B661" i="22"/>
  <c r="AI137" i="26"/>
  <c r="B661" i="24"/>
  <c r="H664" i="3"/>
  <c r="G664" i="2"/>
  <c r="F665" i="2"/>
  <c r="H664" i="2" s="1"/>
  <c r="F665" i="3"/>
  <c r="G664" i="3"/>
  <c r="D664" i="7" s="1"/>
  <c r="I653" i="2" a="1"/>
  <c r="I653" i="3" a="1"/>
  <c r="AT691" i="36" l="1"/>
  <c r="AS690" i="36"/>
  <c r="AY691" i="36"/>
  <c r="AX690" i="36"/>
  <c r="AM691" i="36"/>
  <c r="AO692" i="36"/>
  <c r="BD692" i="36"/>
  <c r="BC691" i="36"/>
  <c r="E663" i="7"/>
  <c r="J652" i="3"/>
  <c r="I653" i="3"/>
  <c r="K653" i="3" s="1"/>
  <c r="I653" i="2"/>
  <c r="J652" i="2"/>
  <c r="K652" i="2"/>
  <c r="B662" i="22"/>
  <c r="B662" i="24"/>
  <c r="AH137" i="26"/>
  <c r="AJ137" i="26" s="1"/>
  <c r="H665" i="3"/>
  <c r="G665" i="2"/>
  <c r="F666" i="2"/>
  <c r="H665" i="2" s="1"/>
  <c r="F666" i="3"/>
  <c r="G665" i="3"/>
  <c r="D665" i="7" s="1"/>
  <c r="I654" i="3" a="1"/>
  <c r="I654" i="2" a="1"/>
  <c r="AY692" i="36" l="1"/>
  <c r="AX691" i="36"/>
  <c r="BD693" i="36"/>
  <c r="BC692" i="36"/>
  <c r="AO693" i="36"/>
  <c r="AM692" i="36"/>
  <c r="AT692" i="36"/>
  <c r="AS691" i="36"/>
  <c r="J653" i="3"/>
  <c r="I654" i="3"/>
  <c r="K654" i="3" s="1"/>
  <c r="I654" i="2"/>
  <c r="J653" i="2"/>
  <c r="K653" i="2"/>
  <c r="B663" i="22"/>
  <c r="E665" i="7"/>
  <c r="B663" i="24"/>
  <c r="E664" i="7"/>
  <c r="H666" i="3"/>
  <c r="G666" i="2"/>
  <c r="F667" i="2"/>
  <c r="H666" i="2" s="1"/>
  <c r="F667" i="3"/>
  <c r="G666" i="3"/>
  <c r="D666" i="7" s="1"/>
  <c r="I655" i="3" a="1"/>
  <c r="I655" i="2" a="1"/>
  <c r="AT693" i="36" l="1"/>
  <c r="AS692" i="36"/>
  <c r="BD694" i="36"/>
  <c r="BC693" i="36"/>
  <c r="AY693" i="36"/>
  <c r="AX692" i="36"/>
  <c r="AM693" i="36"/>
  <c r="AO694" i="36"/>
  <c r="J654" i="3"/>
  <c r="I655" i="3"/>
  <c r="K655" i="3" s="1"/>
  <c r="I655" i="2"/>
  <c r="K654" i="2"/>
  <c r="J654" i="2"/>
  <c r="B664" i="22"/>
  <c r="E666" i="7"/>
  <c r="B664" i="24"/>
  <c r="H667" i="3"/>
  <c r="G667" i="2"/>
  <c r="F668" i="2"/>
  <c r="H667" i="2" s="1"/>
  <c r="F668" i="3"/>
  <c r="G667" i="3"/>
  <c r="D667" i="7" s="1"/>
  <c r="I656" i="2" a="1"/>
  <c r="I656" i="3" a="1"/>
  <c r="AY694" i="36" l="1"/>
  <c r="AX693" i="36"/>
  <c r="AO695" i="36"/>
  <c r="AM694" i="36"/>
  <c r="BD695" i="36"/>
  <c r="BC694" i="36"/>
  <c r="AT694" i="36"/>
  <c r="AS693" i="36"/>
  <c r="J655" i="3"/>
  <c r="I656" i="3"/>
  <c r="K656" i="3" s="1"/>
  <c r="I656" i="2"/>
  <c r="K655" i="2"/>
  <c r="J655" i="2"/>
  <c r="B665" i="22"/>
  <c r="E667" i="7"/>
  <c r="B665" i="24"/>
  <c r="H668" i="3"/>
  <c r="G668" i="2"/>
  <c r="F669" i="2"/>
  <c r="H668" i="2" s="1"/>
  <c r="F669" i="3"/>
  <c r="G668" i="3"/>
  <c r="D668" i="7" s="1"/>
  <c r="I657" i="2" a="1"/>
  <c r="I657" i="3" a="1"/>
  <c r="AT695" i="36" l="1"/>
  <c r="AS694" i="36"/>
  <c r="AO696" i="36"/>
  <c r="AM695" i="36"/>
  <c r="BD696" i="36"/>
  <c r="BC695" i="36"/>
  <c r="AY695" i="36"/>
  <c r="AX694" i="36"/>
  <c r="J656" i="3"/>
  <c r="I657" i="3"/>
  <c r="K657" i="3" s="1"/>
  <c r="I657" i="2"/>
  <c r="J656" i="2"/>
  <c r="K656" i="2"/>
  <c r="B666" i="22"/>
  <c r="AI138" i="26"/>
  <c r="B666" i="24"/>
  <c r="H669" i="3"/>
  <c r="G669" i="2"/>
  <c r="F670" i="2"/>
  <c r="H669" i="2" s="1"/>
  <c r="F670" i="3"/>
  <c r="G669" i="3"/>
  <c r="D669" i="7" s="1"/>
  <c r="I658" i="2" a="1"/>
  <c r="I658" i="3" a="1"/>
  <c r="AM696" i="36" l="1"/>
  <c r="AO697" i="36"/>
  <c r="AY696" i="36"/>
  <c r="AX695" i="36"/>
  <c r="AT696" i="36"/>
  <c r="AS695" i="36"/>
  <c r="BD697" i="36"/>
  <c r="BC696" i="36"/>
  <c r="J657" i="3"/>
  <c r="I658" i="3"/>
  <c r="K658" i="3" s="1"/>
  <c r="E668" i="7"/>
  <c r="I658" i="2"/>
  <c r="J657" i="2"/>
  <c r="K657" i="2"/>
  <c r="B667" i="22"/>
  <c r="B667" i="24"/>
  <c r="AH138" i="26"/>
  <c r="AJ138" i="26" s="1"/>
  <c r="H670" i="3"/>
  <c r="G670" i="2"/>
  <c r="F671" i="2"/>
  <c r="H670" i="2" s="1"/>
  <c r="F671" i="3"/>
  <c r="G670" i="3"/>
  <c r="D670" i="7" s="1"/>
  <c r="I659" i="2" a="1"/>
  <c r="I659" i="3" a="1"/>
  <c r="AY697" i="36" l="1"/>
  <c r="AX696" i="36"/>
  <c r="BD698" i="36"/>
  <c r="BC697" i="36"/>
  <c r="AM697" i="36"/>
  <c r="AO698" i="36"/>
  <c r="AT697" i="36"/>
  <c r="AS696" i="36"/>
  <c r="J658" i="3"/>
  <c r="I659" i="3"/>
  <c r="K659" i="3" s="1"/>
  <c r="I659" i="2"/>
  <c r="J658" i="2"/>
  <c r="K658" i="2"/>
  <c r="B668" i="22"/>
  <c r="E670" i="7"/>
  <c r="B668" i="24"/>
  <c r="E669" i="7"/>
  <c r="H671" i="3"/>
  <c r="G671" i="2"/>
  <c r="F672" i="2"/>
  <c r="H671" i="2" s="1"/>
  <c r="F672" i="3"/>
  <c r="G671" i="3"/>
  <c r="D671" i="7" s="1"/>
  <c r="I660" i="2" a="1"/>
  <c r="I660" i="3" a="1"/>
  <c r="BD699" i="36" l="1"/>
  <c r="BC698" i="36"/>
  <c r="AT698" i="36"/>
  <c r="AS697" i="36"/>
  <c r="AY698" i="36"/>
  <c r="AX697" i="36"/>
  <c r="AO699" i="36"/>
  <c r="AM698" i="36"/>
  <c r="J659" i="3"/>
  <c r="I660" i="3"/>
  <c r="K660" i="3" s="1"/>
  <c r="I660" i="2"/>
  <c r="J659" i="2"/>
  <c r="K659" i="2"/>
  <c r="B669" i="22"/>
  <c r="E671" i="7"/>
  <c r="B669" i="24"/>
  <c r="H672" i="3"/>
  <c r="G672" i="2"/>
  <c r="F673" i="2"/>
  <c r="H672" i="2" s="1"/>
  <c r="F673" i="3"/>
  <c r="G672" i="3"/>
  <c r="D672" i="7" s="1"/>
  <c r="I661" i="3" a="1"/>
  <c r="I661" i="2" a="1"/>
  <c r="BD700" i="36" l="1"/>
  <c r="BC699" i="36"/>
  <c r="AT699" i="36"/>
  <c r="AS698" i="36"/>
  <c r="AM699" i="36"/>
  <c r="AO700" i="36"/>
  <c r="AY699" i="36"/>
  <c r="AX698" i="36"/>
  <c r="J660" i="3"/>
  <c r="I661" i="3"/>
  <c r="K661" i="3" s="1"/>
  <c r="I661" i="2"/>
  <c r="J660" i="2"/>
  <c r="K660" i="2"/>
  <c r="B670" i="22"/>
  <c r="E672" i="7"/>
  <c r="B670" i="24"/>
  <c r="H673" i="3"/>
  <c r="G673" i="2"/>
  <c r="F674" i="2"/>
  <c r="H673" i="2" s="1"/>
  <c r="F674" i="3"/>
  <c r="G673" i="3"/>
  <c r="D673" i="7" s="1"/>
  <c r="I662" i="3" a="1"/>
  <c r="I662" i="2" a="1"/>
  <c r="AT700" i="36" l="1"/>
  <c r="AS699" i="36"/>
  <c r="AY700" i="36"/>
  <c r="AX699" i="36"/>
  <c r="AM700" i="36"/>
  <c r="AO701" i="36"/>
  <c r="BD701" i="36"/>
  <c r="BC700" i="36"/>
  <c r="J661" i="3"/>
  <c r="I662" i="3"/>
  <c r="K662" i="3" s="1"/>
  <c r="I662" i="2"/>
  <c r="K661" i="2"/>
  <c r="J661" i="2"/>
  <c r="B671" i="22"/>
  <c r="AI139" i="26"/>
  <c r="B671" i="24"/>
  <c r="H674" i="3"/>
  <c r="G674" i="2"/>
  <c r="F675" i="2"/>
  <c r="H674" i="2" s="1"/>
  <c r="F675" i="3"/>
  <c r="G674" i="3"/>
  <c r="D674" i="7" s="1"/>
  <c r="I663" i="2" a="1"/>
  <c r="I663" i="3" a="1"/>
  <c r="AO702" i="36" l="1"/>
  <c r="AM701" i="36"/>
  <c r="AT701" i="36"/>
  <c r="AS700" i="36"/>
  <c r="AY701" i="36"/>
  <c r="AX700" i="36"/>
  <c r="BD702" i="36"/>
  <c r="BC701" i="36"/>
  <c r="E673" i="7"/>
  <c r="J662" i="3"/>
  <c r="I663" i="3"/>
  <c r="K663" i="3" s="1"/>
  <c r="I663" i="2"/>
  <c r="J662" i="2"/>
  <c r="K662" i="2"/>
  <c r="B672" i="22"/>
  <c r="B672" i="24"/>
  <c r="AH139" i="26"/>
  <c r="AJ139" i="26" s="1"/>
  <c r="H675" i="3"/>
  <c r="G675" i="2"/>
  <c r="F676" i="2"/>
  <c r="H675" i="2" s="1"/>
  <c r="F676" i="3"/>
  <c r="G675" i="3"/>
  <c r="D675" i="7" s="1"/>
  <c r="I664" i="3" a="1"/>
  <c r="I664" i="2" a="1"/>
  <c r="AY702" i="36" l="1"/>
  <c r="AX701" i="36"/>
  <c r="AO703" i="36"/>
  <c r="AM702" i="36"/>
  <c r="AT702" i="36"/>
  <c r="AS701" i="36"/>
  <c r="BD703" i="36"/>
  <c r="BC702" i="36"/>
  <c r="J663" i="3"/>
  <c r="I664" i="3"/>
  <c r="K664" i="3" s="1"/>
  <c r="I664" i="2"/>
  <c r="J663" i="2"/>
  <c r="K663" i="2"/>
  <c r="B673" i="22"/>
  <c r="E675" i="7"/>
  <c r="B673" i="24"/>
  <c r="E674" i="7"/>
  <c r="H676" i="3"/>
  <c r="G676" i="2"/>
  <c r="F677" i="2"/>
  <c r="H676" i="2" s="1"/>
  <c r="F677" i="3"/>
  <c r="G676" i="3"/>
  <c r="D676" i="7" s="1"/>
  <c r="I665" i="3" a="1"/>
  <c r="I665" i="2" a="1"/>
  <c r="BD704" i="36" l="1"/>
  <c r="BC703" i="36"/>
  <c r="AY703" i="36"/>
  <c r="AX702" i="36"/>
  <c r="AO704" i="36"/>
  <c r="AM703" i="36"/>
  <c r="AT703" i="36"/>
  <c r="AS702" i="36"/>
  <c r="J664" i="3"/>
  <c r="I665" i="3"/>
  <c r="K665" i="3" s="1"/>
  <c r="I665" i="2"/>
  <c r="K664" i="2"/>
  <c r="J664" i="2"/>
  <c r="B674" i="22"/>
  <c r="E676" i="7"/>
  <c r="B674" i="24"/>
  <c r="H677" i="3"/>
  <c r="G677" i="2"/>
  <c r="F678" i="2"/>
  <c r="H677" i="2" s="1"/>
  <c r="F678" i="3"/>
  <c r="G677" i="3"/>
  <c r="D677" i="7" s="1"/>
  <c r="I666" i="3" a="1"/>
  <c r="I666" i="2" a="1"/>
  <c r="AT704" i="36" l="1"/>
  <c r="AS703" i="36"/>
  <c r="AY704" i="36"/>
  <c r="AX703" i="36"/>
  <c r="BD705" i="36"/>
  <c r="BC704" i="36"/>
  <c r="AO705" i="36"/>
  <c r="AM704" i="36"/>
  <c r="J665" i="3"/>
  <c r="I666" i="3"/>
  <c r="K666" i="3" s="1"/>
  <c r="I666" i="2"/>
  <c r="K665" i="2"/>
  <c r="J665" i="2"/>
  <c r="B675" i="22"/>
  <c r="E677" i="7"/>
  <c r="B675" i="24"/>
  <c r="H678" i="3"/>
  <c r="G678" i="2"/>
  <c r="F679" i="2"/>
  <c r="H678" i="2" s="1"/>
  <c r="F679" i="3"/>
  <c r="G678" i="3"/>
  <c r="D678" i="7" s="1"/>
  <c r="I667" i="3" a="1"/>
  <c r="I667" i="2" a="1"/>
  <c r="AT705" i="36" l="1"/>
  <c r="AS704" i="36"/>
  <c r="AO706" i="36"/>
  <c r="AM705" i="36"/>
  <c r="AY705" i="36"/>
  <c r="AX704" i="36"/>
  <c r="BD706" i="36"/>
  <c r="BC705" i="36"/>
  <c r="J666" i="3"/>
  <c r="I667" i="3"/>
  <c r="K667" i="3" s="1"/>
  <c r="I667" i="2"/>
  <c r="K666" i="2"/>
  <c r="J666" i="2"/>
  <c r="B676" i="22"/>
  <c r="AI140" i="26"/>
  <c r="B676" i="24"/>
  <c r="H679" i="3"/>
  <c r="G679" i="2"/>
  <c r="F680" i="2"/>
  <c r="H679" i="2" s="1"/>
  <c r="F680" i="3"/>
  <c r="G679" i="3"/>
  <c r="D679" i="7" s="1"/>
  <c r="I668" i="2" a="1"/>
  <c r="I668" i="3" a="1"/>
  <c r="BD707" i="36" l="1"/>
  <c r="BC706" i="36"/>
  <c r="AO707" i="36"/>
  <c r="AM706" i="36"/>
  <c r="AY706" i="36"/>
  <c r="AX705" i="36"/>
  <c r="AT706" i="36"/>
  <c r="AS705" i="36"/>
  <c r="E678" i="7"/>
  <c r="J667" i="3"/>
  <c r="I668" i="3"/>
  <c r="K668" i="3" s="1"/>
  <c r="I668" i="2"/>
  <c r="J667" i="2"/>
  <c r="K667" i="2"/>
  <c r="B677" i="22"/>
  <c r="B677" i="24"/>
  <c r="AH140" i="26"/>
  <c r="AJ140" i="26" s="1"/>
  <c r="H680" i="3"/>
  <c r="G680" i="2"/>
  <c r="F681" i="2"/>
  <c r="H680" i="2" s="1"/>
  <c r="F681" i="3"/>
  <c r="G680" i="3"/>
  <c r="D680" i="7" s="1"/>
  <c r="I669" i="3" a="1"/>
  <c r="I669" i="2" a="1"/>
  <c r="AO708" i="36" l="1"/>
  <c r="AM707" i="36"/>
  <c r="AT707" i="36"/>
  <c r="AS706" i="36"/>
  <c r="BD708" i="36"/>
  <c r="BC707" i="36"/>
  <c r="AY707" i="36"/>
  <c r="AX706" i="36"/>
  <c r="J668" i="3"/>
  <c r="I669" i="3"/>
  <c r="K669" i="3" s="1"/>
  <c r="I669" i="2"/>
  <c r="J668" i="2"/>
  <c r="K668" i="2"/>
  <c r="B678" i="22"/>
  <c r="E680" i="7"/>
  <c r="B678" i="24"/>
  <c r="E679" i="7"/>
  <c r="H681" i="3"/>
  <c r="G681" i="2"/>
  <c r="F682" i="2"/>
  <c r="H681" i="2" s="1"/>
  <c r="F682" i="3"/>
  <c r="G681" i="3"/>
  <c r="D681" i="7" s="1"/>
  <c r="I670" i="3" a="1"/>
  <c r="I670" i="2" a="1"/>
  <c r="AY708" i="36" l="1"/>
  <c r="AX707" i="36"/>
  <c r="AT708" i="36"/>
  <c r="AS707" i="36"/>
  <c r="BD709" i="36"/>
  <c r="BC708" i="36"/>
  <c r="AO709" i="36"/>
  <c r="AM708" i="36"/>
  <c r="J669" i="3"/>
  <c r="I670" i="3"/>
  <c r="K670" i="3" s="1"/>
  <c r="I670" i="2"/>
  <c r="K669" i="2"/>
  <c r="J669" i="2"/>
  <c r="B679" i="22"/>
  <c r="E681" i="7"/>
  <c r="B679" i="24"/>
  <c r="H682" i="3"/>
  <c r="G682" i="2"/>
  <c r="F683" i="2"/>
  <c r="H682" i="2" s="1"/>
  <c r="F683" i="3"/>
  <c r="G682" i="3"/>
  <c r="D682" i="7" s="1"/>
  <c r="I671" i="3" a="1"/>
  <c r="I671" i="2" a="1"/>
  <c r="AO710" i="36" l="1"/>
  <c r="AM709" i="36"/>
  <c r="AY709" i="36"/>
  <c r="AX708" i="36"/>
  <c r="AT709" i="36"/>
  <c r="AS708" i="36"/>
  <c r="BD710" i="36"/>
  <c r="BC709" i="36"/>
  <c r="J670" i="3"/>
  <c r="I671" i="3"/>
  <c r="K671" i="3" s="1"/>
  <c r="I671" i="2"/>
  <c r="J670" i="2"/>
  <c r="K670" i="2"/>
  <c r="B680" i="22"/>
  <c r="E682" i="7"/>
  <c r="B680" i="24"/>
  <c r="H683" i="3"/>
  <c r="G683" i="2"/>
  <c r="F684" i="2"/>
  <c r="H683" i="2" s="1"/>
  <c r="F684" i="3"/>
  <c r="G683" i="3"/>
  <c r="D683" i="7" s="1"/>
  <c r="I672" i="2" a="1"/>
  <c r="I672" i="3" a="1"/>
  <c r="AY710" i="36" l="1"/>
  <c r="AX709" i="36"/>
  <c r="AT710" i="36"/>
  <c r="AS709" i="36"/>
  <c r="BD711" i="36"/>
  <c r="BC710" i="36"/>
  <c r="AO711" i="36"/>
  <c r="AM710" i="36"/>
  <c r="J671" i="3"/>
  <c r="I672" i="3"/>
  <c r="K672" i="3" s="1"/>
  <c r="I672" i="2"/>
  <c r="J671" i="2"/>
  <c r="K671" i="2"/>
  <c r="B681" i="22"/>
  <c r="AI141" i="26"/>
  <c r="B681" i="24"/>
  <c r="H684" i="3"/>
  <c r="G684" i="2"/>
  <c r="F685" i="2"/>
  <c r="H684" i="2" s="1"/>
  <c r="F685" i="3"/>
  <c r="G684" i="3"/>
  <c r="D684" i="7" s="1"/>
  <c r="I673" i="3" a="1"/>
  <c r="I673" i="2" a="1"/>
  <c r="BD712" i="36" l="1"/>
  <c r="BC711" i="36"/>
  <c r="AO712" i="36"/>
  <c r="AM711" i="36"/>
  <c r="AT711" i="36"/>
  <c r="AS710" i="36"/>
  <c r="AY711" i="36"/>
  <c r="AX710" i="36"/>
  <c r="J672" i="3"/>
  <c r="I673" i="3"/>
  <c r="K673" i="3" s="1"/>
  <c r="I673" i="2"/>
  <c r="J672" i="2"/>
  <c r="K672" i="2"/>
  <c r="B682" i="22"/>
  <c r="B682" i="24"/>
  <c r="E683" i="7"/>
  <c r="AH141" i="26"/>
  <c r="AJ141" i="26" s="1"/>
  <c r="H685" i="3"/>
  <c r="G685" i="2"/>
  <c r="F686" i="2"/>
  <c r="H685" i="2" s="1"/>
  <c r="F686" i="3"/>
  <c r="G685" i="3"/>
  <c r="D685" i="7" s="1"/>
  <c r="I674" i="2" a="1"/>
  <c r="I674" i="3" a="1"/>
  <c r="AY712" i="36" l="1"/>
  <c r="AX711" i="36"/>
  <c r="AO713" i="36"/>
  <c r="AM712" i="36"/>
  <c r="AT712" i="36"/>
  <c r="AS711" i="36"/>
  <c r="BD713" i="36"/>
  <c r="BC712" i="36"/>
  <c r="J673" i="3"/>
  <c r="I674" i="3"/>
  <c r="K674" i="3" s="1"/>
  <c r="I674" i="2"/>
  <c r="K673" i="2"/>
  <c r="J673" i="2"/>
  <c r="B683" i="22"/>
  <c r="E685" i="7"/>
  <c r="B683" i="24"/>
  <c r="E684" i="7"/>
  <c r="H686" i="3"/>
  <c r="G686" i="2"/>
  <c r="F687" i="2"/>
  <c r="H686" i="2" s="1"/>
  <c r="F687" i="3"/>
  <c r="G686" i="3"/>
  <c r="D686" i="7" s="1"/>
  <c r="I675" i="3" a="1"/>
  <c r="I675" i="2" a="1"/>
  <c r="AO714" i="36" l="1"/>
  <c r="AM713" i="36"/>
  <c r="BD714" i="36"/>
  <c r="BC713" i="36"/>
  <c r="AY713" i="36"/>
  <c r="AX712" i="36"/>
  <c r="AT713" i="36"/>
  <c r="AS712" i="36"/>
  <c r="J674" i="3"/>
  <c r="I675" i="3"/>
  <c r="K675" i="3" s="1"/>
  <c r="I675" i="2"/>
  <c r="J674" i="2"/>
  <c r="K674" i="2"/>
  <c r="B684" i="22"/>
  <c r="E686" i="7"/>
  <c r="B684" i="24"/>
  <c r="H687" i="3"/>
  <c r="G687" i="2"/>
  <c r="F688" i="2"/>
  <c r="H687" i="2" s="1"/>
  <c r="F688" i="3"/>
  <c r="G687" i="3"/>
  <c r="D687" i="7" s="1"/>
  <c r="I676" i="3" a="1"/>
  <c r="I676" i="2" a="1"/>
  <c r="AT714" i="36" l="1"/>
  <c r="AS713" i="36"/>
  <c r="BD715" i="36"/>
  <c r="BC714" i="36"/>
  <c r="AY714" i="36"/>
  <c r="AX713" i="36"/>
  <c r="AO715" i="36"/>
  <c r="AM714" i="36"/>
  <c r="J675" i="3"/>
  <c r="I676" i="3"/>
  <c r="K676" i="3" s="1"/>
  <c r="I676" i="2"/>
  <c r="J675" i="2"/>
  <c r="K675" i="2"/>
  <c r="B685" i="22"/>
  <c r="E687" i="7"/>
  <c r="B685" i="24"/>
  <c r="H688" i="3"/>
  <c r="G688" i="2"/>
  <c r="F689" i="2"/>
  <c r="H688" i="2" s="1"/>
  <c r="F689" i="3"/>
  <c r="G688" i="3"/>
  <c r="D688" i="7" s="1"/>
  <c r="I677" i="2" a="1"/>
  <c r="I677" i="3" a="1"/>
  <c r="AO716" i="36" l="1"/>
  <c r="AM715" i="36"/>
  <c r="AY715" i="36"/>
  <c r="AX714" i="36"/>
  <c r="AT715" i="36"/>
  <c r="AS714" i="36"/>
  <c r="BD716" i="36"/>
  <c r="BC715" i="36"/>
  <c r="J676" i="3"/>
  <c r="I677" i="3"/>
  <c r="K677" i="3" s="1"/>
  <c r="I677" i="2"/>
  <c r="J676" i="2"/>
  <c r="K676" i="2"/>
  <c r="B686" i="22"/>
  <c r="AI142" i="26"/>
  <c r="B686" i="24"/>
  <c r="H689" i="3"/>
  <c r="G689" i="2"/>
  <c r="F690" i="2"/>
  <c r="H689" i="2" s="1"/>
  <c r="F690" i="3"/>
  <c r="G689" i="3"/>
  <c r="D689" i="7" s="1"/>
  <c r="I678" i="3" a="1"/>
  <c r="I678" i="2" a="1"/>
  <c r="AY716" i="36" l="1"/>
  <c r="AX715" i="36"/>
  <c r="BD717" i="36"/>
  <c r="BC716" i="36"/>
  <c r="AT716" i="36"/>
  <c r="AS715" i="36"/>
  <c r="AO717" i="36"/>
  <c r="AM716" i="36"/>
  <c r="E688" i="7"/>
  <c r="J677" i="3"/>
  <c r="I678" i="3"/>
  <c r="K678" i="3" s="1"/>
  <c r="I678" i="2"/>
  <c r="K677" i="2"/>
  <c r="J677" i="2"/>
  <c r="B687" i="22"/>
  <c r="B687" i="24"/>
  <c r="AH142" i="26"/>
  <c r="AJ142" i="26" s="1"/>
  <c r="H690" i="3"/>
  <c r="G690" i="2"/>
  <c r="F691" i="2"/>
  <c r="H690" i="2" s="1"/>
  <c r="F691" i="3"/>
  <c r="G690" i="3"/>
  <c r="D690" i="7" s="1"/>
  <c r="I679" i="3" a="1"/>
  <c r="I679" i="2" a="1"/>
  <c r="BD718" i="36" l="1"/>
  <c r="BC717" i="36"/>
  <c r="AO718" i="36"/>
  <c r="AM717" i="36"/>
  <c r="AY717" i="36"/>
  <c r="AX716" i="36"/>
  <c r="AT717" i="36"/>
  <c r="AS716" i="36"/>
  <c r="J678" i="3"/>
  <c r="I679" i="3"/>
  <c r="K679" i="3" s="1"/>
  <c r="I679" i="2"/>
  <c r="J678" i="2"/>
  <c r="K678" i="2"/>
  <c r="B688" i="22"/>
  <c r="E690" i="7"/>
  <c r="B688" i="24"/>
  <c r="E689" i="7"/>
  <c r="H691" i="3"/>
  <c r="G691" i="2"/>
  <c r="F692" i="2"/>
  <c r="H691" i="2" s="1"/>
  <c r="F692" i="3"/>
  <c r="G691" i="3"/>
  <c r="D691" i="7" s="1"/>
  <c r="I680" i="2" a="1"/>
  <c r="I680" i="3" a="1"/>
  <c r="AY718" i="36" l="1"/>
  <c r="AX717" i="36"/>
  <c r="AT718" i="36"/>
  <c r="AS717" i="36"/>
  <c r="AM718" i="36"/>
  <c r="AO719" i="36"/>
  <c r="BD719" i="36"/>
  <c r="BC718" i="36"/>
  <c r="J679" i="3"/>
  <c r="I680" i="3"/>
  <c r="K680" i="3" s="1"/>
  <c r="I680" i="2"/>
  <c r="J679" i="2"/>
  <c r="K679" i="2"/>
  <c r="B689" i="22"/>
  <c r="E691" i="7"/>
  <c r="B689" i="24"/>
  <c r="H692" i="3"/>
  <c r="G692" i="2"/>
  <c r="F693" i="2"/>
  <c r="H692" i="2" s="1"/>
  <c r="F693" i="3"/>
  <c r="G692" i="3"/>
  <c r="D692" i="7" s="1"/>
  <c r="I681" i="3" a="1"/>
  <c r="I681" i="2" a="1"/>
  <c r="AT719" i="36" l="1"/>
  <c r="AS718" i="36"/>
  <c r="BD720" i="36"/>
  <c r="BC719" i="36"/>
  <c r="AO720" i="36"/>
  <c r="AM719" i="36"/>
  <c r="AY719" i="36"/>
  <c r="AX718" i="36"/>
  <c r="J680" i="3"/>
  <c r="I681" i="3"/>
  <c r="K681" i="3" s="1"/>
  <c r="I681" i="2"/>
  <c r="J680" i="2"/>
  <c r="K680" i="2"/>
  <c r="B690" i="22"/>
  <c r="E692" i="7"/>
  <c r="B690" i="24"/>
  <c r="H693" i="3"/>
  <c r="G693" i="2"/>
  <c r="F694" i="2"/>
  <c r="H693" i="2" s="1"/>
  <c r="F694" i="3"/>
  <c r="G693" i="3"/>
  <c r="D693" i="7" s="1"/>
  <c r="I682" i="3" a="1"/>
  <c r="I682" i="2" a="1"/>
  <c r="BD721" i="36" l="1"/>
  <c r="BC720" i="36"/>
  <c r="AY720" i="36"/>
  <c r="AX719" i="36"/>
  <c r="AT720" i="36"/>
  <c r="AS719" i="36"/>
  <c r="AO721" i="36"/>
  <c r="AM720" i="36"/>
  <c r="J681" i="3"/>
  <c r="I682" i="3"/>
  <c r="K682" i="3" s="1"/>
  <c r="I682" i="2"/>
  <c r="J681" i="2"/>
  <c r="K681" i="2"/>
  <c r="B691" i="22"/>
  <c r="AI143" i="26"/>
  <c r="B691" i="24"/>
  <c r="H694" i="3"/>
  <c r="G694" i="2"/>
  <c r="F695" i="2"/>
  <c r="H694" i="2" s="1"/>
  <c r="F695" i="3"/>
  <c r="G694" i="3"/>
  <c r="D694" i="7" s="1"/>
  <c r="I683" i="2" a="1"/>
  <c r="I683" i="3" a="1"/>
  <c r="AY721" i="36" l="1"/>
  <c r="AX720" i="36"/>
  <c r="AO722" i="36"/>
  <c r="AM721" i="36"/>
  <c r="AT721" i="36"/>
  <c r="AS720" i="36"/>
  <c r="BD722" i="36"/>
  <c r="BC721" i="36"/>
  <c r="J682" i="3"/>
  <c r="I683" i="3"/>
  <c r="K683" i="3" s="1"/>
  <c r="E693" i="7"/>
  <c r="I683" i="2"/>
  <c r="J682" i="2"/>
  <c r="K682" i="2"/>
  <c r="B692" i="22"/>
  <c r="B692" i="24"/>
  <c r="AH143" i="26"/>
  <c r="AJ143" i="26" s="1"/>
  <c r="H695" i="3"/>
  <c r="G695" i="2"/>
  <c r="F696" i="2"/>
  <c r="H695" i="2" s="1"/>
  <c r="F696" i="3"/>
  <c r="G695" i="3"/>
  <c r="D695" i="7" s="1"/>
  <c r="I684" i="3" a="1"/>
  <c r="I684" i="2" a="1"/>
  <c r="BD723" i="36" l="1"/>
  <c r="BC722" i="36"/>
  <c r="AO723" i="36"/>
  <c r="AM722" i="36"/>
  <c r="AT722" i="36"/>
  <c r="AS721" i="36"/>
  <c r="AY722" i="36"/>
  <c r="AX721" i="36"/>
  <c r="J683" i="3"/>
  <c r="I684" i="3"/>
  <c r="K684" i="3" s="1"/>
  <c r="I684" i="2"/>
  <c r="K683" i="2"/>
  <c r="J683" i="2"/>
  <c r="B693" i="22"/>
  <c r="E695" i="7"/>
  <c r="B693" i="24"/>
  <c r="E694" i="7"/>
  <c r="H696" i="3"/>
  <c r="G696" i="2"/>
  <c r="F697" i="2"/>
  <c r="H696" i="2" s="1"/>
  <c r="F697" i="3"/>
  <c r="G696" i="3"/>
  <c r="D696" i="7" s="1"/>
  <c r="I685" i="2" a="1"/>
  <c r="I685" i="3" a="1"/>
  <c r="AY723" i="36" l="1"/>
  <c r="AX722" i="36"/>
  <c r="AT723" i="36"/>
  <c r="AS722" i="36"/>
  <c r="BD724" i="36"/>
  <c r="BC723" i="36"/>
  <c r="AO724" i="36"/>
  <c r="AM723" i="36"/>
  <c r="J684" i="3"/>
  <c r="I685" i="3"/>
  <c r="K685" i="3" s="1"/>
  <c r="I685" i="2"/>
  <c r="J684" i="2"/>
  <c r="K684" i="2"/>
  <c r="B694" i="22"/>
  <c r="E696" i="7"/>
  <c r="B694" i="24"/>
  <c r="H697" i="3"/>
  <c r="G697" i="2"/>
  <c r="F698" i="2"/>
  <c r="H697" i="2" s="1"/>
  <c r="F698" i="3"/>
  <c r="G697" i="3"/>
  <c r="D697" i="7" s="1"/>
  <c r="I686" i="3" a="1"/>
  <c r="I686" i="2" a="1"/>
  <c r="AT724" i="36" l="1"/>
  <c r="AS723" i="36"/>
  <c r="AO725" i="36"/>
  <c r="AM724" i="36"/>
  <c r="AY724" i="36"/>
  <c r="AX723" i="36"/>
  <c r="BD725" i="36"/>
  <c r="BC724" i="36"/>
  <c r="J685" i="3"/>
  <c r="I686" i="3"/>
  <c r="K686" i="3" s="1"/>
  <c r="I686" i="2"/>
  <c r="J685" i="2"/>
  <c r="K685" i="2"/>
  <c r="B695" i="22"/>
  <c r="E697" i="7"/>
  <c r="B695" i="24"/>
  <c r="H698" i="3"/>
  <c r="G698" i="2"/>
  <c r="F699" i="2"/>
  <c r="H698" i="2" s="1"/>
  <c r="F699" i="3"/>
  <c r="G698" i="3"/>
  <c r="D698" i="7" s="1"/>
  <c r="I687" i="3" a="1"/>
  <c r="I687" i="2" a="1"/>
  <c r="BD726" i="36" l="1"/>
  <c r="BC725" i="36"/>
  <c r="AT725" i="36"/>
  <c r="AS724" i="36"/>
  <c r="AO726" i="36"/>
  <c r="AM725" i="36"/>
  <c r="AY725" i="36"/>
  <c r="AX724" i="36"/>
  <c r="J686" i="3"/>
  <c r="I687" i="3"/>
  <c r="K687" i="3" s="1"/>
  <c r="I687" i="2"/>
  <c r="K686" i="2"/>
  <c r="J686" i="2"/>
  <c r="B696" i="22"/>
  <c r="AI144" i="26"/>
  <c r="B696" i="24"/>
  <c r="H699" i="3"/>
  <c r="G699" i="2"/>
  <c r="F700" i="2"/>
  <c r="H699" i="2" s="1"/>
  <c r="F700" i="3"/>
  <c r="G699" i="3"/>
  <c r="D699" i="7" s="1"/>
  <c r="I688" i="3" a="1"/>
  <c r="I688" i="2" a="1"/>
  <c r="AY726" i="36" l="1"/>
  <c r="AX725" i="36"/>
  <c r="AT726" i="36"/>
  <c r="AS725" i="36"/>
  <c r="AO727" i="36"/>
  <c r="AM726" i="36"/>
  <c r="BD727" i="36"/>
  <c r="BC726" i="36"/>
  <c r="J687" i="3"/>
  <c r="E698" i="7"/>
  <c r="I688" i="3"/>
  <c r="K688" i="3" s="1"/>
  <c r="I688" i="2"/>
  <c r="J687" i="2"/>
  <c r="K687" i="2"/>
  <c r="B697" i="22"/>
  <c r="B697" i="24"/>
  <c r="AH144" i="26"/>
  <c r="AJ144" i="26" s="1"/>
  <c r="H700" i="3"/>
  <c r="G700" i="2"/>
  <c r="F701" i="2"/>
  <c r="H700" i="2" s="1"/>
  <c r="F701" i="3"/>
  <c r="G700" i="3"/>
  <c r="D700" i="7" s="1"/>
  <c r="I689" i="3" a="1"/>
  <c r="I689" i="2" a="1"/>
  <c r="BD728" i="36" l="1"/>
  <c r="BC727" i="36"/>
  <c r="AT727" i="36"/>
  <c r="AS726" i="36"/>
  <c r="AM727" i="36"/>
  <c r="AO728" i="36"/>
  <c r="AY727" i="36"/>
  <c r="AX726" i="36"/>
  <c r="J688" i="3"/>
  <c r="I689" i="3"/>
  <c r="K689" i="3" s="1"/>
  <c r="I689" i="2"/>
  <c r="J688" i="2"/>
  <c r="K688" i="2"/>
  <c r="B698" i="22"/>
  <c r="E700" i="7"/>
  <c r="B698" i="24"/>
  <c r="E699" i="7"/>
  <c r="H701" i="3"/>
  <c r="G701" i="2"/>
  <c r="F702" i="2"/>
  <c r="H701" i="2" s="1"/>
  <c r="F702" i="3"/>
  <c r="G701" i="3"/>
  <c r="D701" i="7" s="1"/>
  <c r="I690" i="3" a="1"/>
  <c r="I690" i="2" a="1"/>
  <c r="AY728" i="36" l="1"/>
  <c r="AX727" i="36"/>
  <c r="AO729" i="36"/>
  <c r="AM728" i="36"/>
  <c r="AT728" i="36"/>
  <c r="AS727" i="36"/>
  <c r="BD729" i="36"/>
  <c r="BC728" i="36"/>
  <c r="J689" i="3"/>
  <c r="I690" i="3"/>
  <c r="K690" i="3" s="1"/>
  <c r="I690" i="2"/>
  <c r="J689" i="2"/>
  <c r="K689" i="2"/>
  <c r="B699" i="22"/>
  <c r="E701" i="7"/>
  <c r="B699" i="24"/>
  <c r="H702" i="3"/>
  <c r="G702" i="2"/>
  <c r="F703" i="2"/>
  <c r="H702" i="2" s="1"/>
  <c r="F703" i="3"/>
  <c r="G702" i="3"/>
  <c r="D702" i="7" s="1"/>
  <c r="I691" i="2" a="1"/>
  <c r="I691" i="3" a="1"/>
  <c r="BD730" i="36" l="1"/>
  <c r="BC729" i="36"/>
  <c r="AO730" i="36"/>
  <c r="AM729" i="36"/>
  <c r="AT729" i="36"/>
  <c r="AS728" i="36"/>
  <c r="AY729" i="36"/>
  <c r="AX728" i="36"/>
  <c r="J690" i="3"/>
  <c r="I691" i="3"/>
  <c r="K691" i="3" s="1"/>
  <c r="I691" i="2"/>
  <c r="J690" i="2"/>
  <c r="K690" i="2"/>
  <c r="B700" i="22"/>
  <c r="E702" i="7"/>
  <c r="B700" i="24"/>
  <c r="H703" i="3"/>
  <c r="G703" i="2"/>
  <c r="F704" i="2"/>
  <c r="H703" i="2" s="1"/>
  <c r="F704" i="3"/>
  <c r="G703" i="3"/>
  <c r="D703" i="7" s="1"/>
  <c r="I692" i="2" a="1"/>
  <c r="I692" i="3" a="1"/>
  <c r="AO731" i="36" l="1"/>
  <c r="AM730" i="36"/>
  <c r="AY730" i="36"/>
  <c r="AX729" i="36"/>
  <c r="BD731" i="36"/>
  <c r="BC730" i="36"/>
  <c r="AT730" i="36"/>
  <c r="AS729" i="36"/>
  <c r="J691" i="3"/>
  <c r="I692" i="3"/>
  <c r="K692" i="3" s="1"/>
  <c r="I692" i="2"/>
  <c r="J691" i="2"/>
  <c r="K691" i="2"/>
  <c r="B701" i="22"/>
  <c r="AI145" i="26"/>
  <c r="B701" i="24"/>
  <c r="H704" i="3"/>
  <c r="G704" i="2"/>
  <c r="F705" i="2"/>
  <c r="H704" i="2" s="1"/>
  <c r="F705" i="3"/>
  <c r="G704" i="3"/>
  <c r="D704" i="7" s="1"/>
  <c r="I693" i="2" a="1"/>
  <c r="I693" i="3" a="1"/>
  <c r="AT731" i="36" l="1"/>
  <c r="AS730" i="36"/>
  <c r="BD732" i="36"/>
  <c r="BC731" i="36"/>
  <c r="AO732" i="36"/>
  <c r="AM731" i="36"/>
  <c r="AY731" i="36"/>
  <c r="AX730" i="36"/>
  <c r="E703" i="7"/>
  <c r="J692" i="3"/>
  <c r="I693" i="3"/>
  <c r="K693" i="3" s="1"/>
  <c r="I693" i="2"/>
  <c r="J692" i="2"/>
  <c r="K692" i="2"/>
  <c r="B702" i="22"/>
  <c r="B702" i="24"/>
  <c r="AH145" i="26"/>
  <c r="AJ145" i="26" s="1"/>
  <c r="H705" i="3"/>
  <c r="G705" i="2"/>
  <c r="F706" i="2"/>
  <c r="H705" i="2" s="1"/>
  <c r="F706" i="3"/>
  <c r="G705" i="3"/>
  <c r="D705" i="7" s="1"/>
  <c r="I694" i="2" a="1"/>
  <c r="I694" i="3" a="1"/>
  <c r="AY732" i="36" l="1"/>
  <c r="AX731" i="36"/>
  <c r="BD733" i="36"/>
  <c r="BC732" i="36"/>
  <c r="AO733" i="36"/>
  <c r="AM732" i="36"/>
  <c r="AT732" i="36"/>
  <c r="AS731" i="36"/>
  <c r="J693" i="3"/>
  <c r="I694" i="3"/>
  <c r="K694" i="3" s="1"/>
  <c r="I694" i="2"/>
  <c r="K693" i="2"/>
  <c r="J693" i="2"/>
  <c r="B703" i="22"/>
  <c r="E705" i="7"/>
  <c r="B703" i="24"/>
  <c r="E704" i="7"/>
  <c r="H706" i="3"/>
  <c r="G706" i="2"/>
  <c r="F707" i="2"/>
  <c r="H706" i="2" s="1"/>
  <c r="F707" i="3"/>
  <c r="G706" i="3"/>
  <c r="D706" i="7" s="1"/>
  <c r="I695" i="2" a="1"/>
  <c r="I695" i="3" a="1"/>
  <c r="AT733" i="36" l="1"/>
  <c r="AS732" i="36"/>
  <c r="BD734" i="36"/>
  <c r="BC733" i="36"/>
  <c r="AY733" i="36"/>
  <c r="AX732" i="36"/>
  <c r="AO734" i="36"/>
  <c r="AM733" i="36"/>
  <c r="J694" i="3"/>
  <c r="I695" i="3"/>
  <c r="K695" i="3" s="1"/>
  <c r="I695" i="2"/>
  <c r="J694" i="2"/>
  <c r="K694" i="2"/>
  <c r="B704" i="22"/>
  <c r="E706" i="7"/>
  <c r="B704" i="24"/>
  <c r="H707" i="3"/>
  <c r="G707" i="2"/>
  <c r="F708" i="2"/>
  <c r="H707" i="2" s="1"/>
  <c r="F708" i="3"/>
  <c r="G707" i="3"/>
  <c r="D707" i="7" s="1"/>
  <c r="I696" i="2" a="1"/>
  <c r="I696" i="3" a="1"/>
  <c r="BD735" i="36" l="1"/>
  <c r="BC734" i="36"/>
  <c r="AO735" i="36"/>
  <c r="AM734" i="36"/>
  <c r="AT734" i="36"/>
  <c r="AS733" i="36"/>
  <c r="AY734" i="36"/>
  <c r="AX733" i="36"/>
  <c r="J695" i="3"/>
  <c r="I696" i="3"/>
  <c r="K696" i="3" s="1"/>
  <c r="I696" i="2"/>
  <c r="J695" i="2"/>
  <c r="K695" i="2"/>
  <c r="B705" i="22"/>
  <c r="E707" i="7"/>
  <c r="B705" i="24"/>
  <c r="H708" i="3"/>
  <c r="G708" i="2"/>
  <c r="F709" i="2"/>
  <c r="H708" i="2" s="1"/>
  <c r="F709" i="3"/>
  <c r="G708" i="3"/>
  <c r="D708" i="7" s="1"/>
  <c r="I697" i="3" a="1"/>
  <c r="I697" i="2" a="1"/>
  <c r="AY735" i="36" l="1"/>
  <c r="AX734" i="36"/>
  <c r="AO736" i="36"/>
  <c r="AM735" i="36"/>
  <c r="AT735" i="36"/>
  <c r="AS734" i="36"/>
  <c r="BD736" i="36"/>
  <c r="BC735" i="36"/>
  <c r="J696" i="3"/>
  <c r="I697" i="3"/>
  <c r="K697" i="3" s="1"/>
  <c r="I697" i="2"/>
  <c r="J696" i="2"/>
  <c r="K696" i="2"/>
  <c r="B706" i="22"/>
  <c r="AI146" i="26"/>
  <c r="B706" i="24"/>
  <c r="H709" i="3"/>
  <c r="G709" i="2"/>
  <c r="F710" i="2"/>
  <c r="H709" i="2" s="1"/>
  <c r="F710" i="3"/>
  <c r="G709" i="3"/>
  <c r="D709" i="7" s="1"/>
  <c r="I698" i="2" a="1"/>
  <c r="I698" i="3" a="1"/>
  <c r="BD737" i="36" l="1"/>
  <c r="BC736" i="36"/>
  <c r="AO737" i="36"/>
  <c r="AM736" i="36"/>
  <c r="AY736" i="36"/>
  <c r="AX735" i="36"/>
  <c r="AT736" i="36"/>
  <c r="AS735" i="36"/>
  <c r="J697" i="3"/>
  <c r="I698" i="3"/>
  <c r="K698" i="3" s="1"/>
  <c r="E708" i="7"/>
  <c r="I698" i="2"/>
  <c r="J697" i="2"/>
  <c r="K697" i="2"/>
  <c r="B707" i="22"/>
  <c r="B707" i="24"/>
  <c r="AH146" i="26"/>
  <c r="AJ146" i="26" s="1"/>
  <c r="H710" i="3"/>
  <c r="G710" i="2"/>
  <c r="F711" i="2"/>
  <c r="H710" i="2" s="1"/>
  <c r="F711" i="3"/>
  <c r="G710" i="3"/>
  <c r="D710" i="7" s="1"/>
  <c r="I699" i="3" a="1"/>
  <c r="I699" i="2" a="1"/>
  <c r="AT737" i="36" l="1"/>
  <c r="AS736" i="36"/>
  <c r="AO738" i="36"/>
  <c r="AM737" i="36"/>
  <c r="AY737" i="36"/>
  <c r="AX736" i="36"/>
  <c r="BD738" i="36"/>
  <c r="BC737" i="36"/>
  <c r="J698" i="3"/>
  <c r="I699" i="3"/>
  <c r="K699" i="3" s="1"/>
  <c r="I699" i="2"/>
  <c r="J698" i="2"/>
  <c r="K698" i="2"/>
  <c r="B708" i="22"/>
  <c r="E710" i="7"/>
  <c r="B708" i="24"/>
  <c r="E709" i="7"/>
  <c r="H711" i="3"/>
  <c r="G711" i="2"/>
  <c r="F712" i="2"/>
  <c r="H711" i="2" s="1"/>
  <c r="F712" i="3"/>
  <c r="G711" i="3"/>
  <c r="D711" i="7" s="1"/>
  <c r="I700" i="3" a="1"/>
  <c r="I700" i="2" a="1"/>
  <c r="AO739" i="36" l="1"/>
  <c r="AM738" i="36"/>
  <c r="BD739" i="36"/>
  <c r="BC738" i="36"/>
  <c r="AT738" i="36"/>
  <c r="AS737" i="36"/>
  <c r="AY738" i="36"/>
  <c r="AX737" i="36"/>
  <c r="J699" i="3"/>
  <c r="I700" i="3"/>
  <c r="K700" i="3" s="1"/>
  <c r="I700" i="2"/>
  <c r="J699" i="2"/>
  <c r="K699" i="2"/>
  <c r="B709" i="22"/>
  <c r="E711" i="7"/>
  <c r="B709" i="24"/>
  <c r="H712" i="3"/>
  <c r="G712" i="2"/>
  <c r="F713" i="2"/>
  <c r="H712" i="2" s="1"/>
  <c r="F713" i="3"/>
  <c r="G712" i="3"/>
  <c r="D712" i="7" s="1"/>
  <c r="I701" i="2" a="1"/>
  <c r="I701" i="3" a="1"/>
  <c r="AY739" i="36" l="1"/>
  <c r="AX738" i="36"/>
  <c r="BD740" i="36"/>
  <c r="BC739" i="36"/>
  <c r="AT739" i="36"/>
  <c r="AS738" i="36"/>
  <c r="AO740" i="36"/>
  <c r="AM739" i="36"/>
  <c r="J700" i="3"/>
  <c r="I701" i="3"/>
  <c r="K701" i="3" s="1"/>
  <c r="I701" i="2"/>
  <c r="J700" i="2"/>
  <c r="K700" i="2"/>
  <c r="B710" i="22"/>
  <c r="E712" i="7"/>
  <c r="B710" i="24"/>
  <c r="H713" i="3"/>
  <c r="G713" i="2"/>
  <c r="F714" i="2"/>
  <c r="H713" i="2" s="1"/>
  <c r="F714" i="3"/>
  <c r="G713" i="3"/>
  <c r="D713" i="7" s="1"/>
  <c r="I702" i="2" a="1"/>
  <c r="I702" i="3" a="1"/>
  <c r="AO741" i="36" l="1"/>
  <c r="AM740" i="36"/>
  <c r="BD741" i="36"/>
  <c r="BC740" i="36"/>
  <c r="AY740" i="36"/>
  <c r="AX739" i="36"/>
  <c r="AT740" i="36"/>
  <c r="AS739" i="36"/>
  <c r="J701" i="3"/>
  <c r="I702" i="3"/>
  <c r="K702" i="3" s="1"/>
  <c r="I702" i="2"/>
  <c r="J701" i="2"/>
  <c r="K701" i="2"/>
  <c r="B711" i="22"/>
  <c r="AI147" i="26"/>
  <c r="B711" i="24"/>
  <c r="H714" i="3"/>
  <c r="G714" i="2"/>
  <c r="F715" i="2"/>
  <c r="H714" i="2" s="1"/>
  <c r="F715" i="3"/>
  <c r="G714" i="3"/>
  <c r="D714" i="7" s="1"/>
  <c r="I703" i="3" a="1"/>
  <c r="I703" i="2" a="1"/>
  <c r="AY741" i="36" l="1"/>
  <c r="AX740" i="36"/>
  <c r="BD742" i="36"/>
  <c r="BC741" i="36"/>
  <c r="AT741" i="36"/>
  <c r="AS740" i="36"/>
  <c r="AO742" i="36"/>
  <c r="AM741" i="36"/>
  <c r="J702" i="3"/>
  <c r="E713" i="7"/>
  <c r="I703" i="3"/>
  <c r="K703" i="3" s="1"/>
  <c r="I703" i="2"/>
  <c r="J702" i="2"/>
  <c r="K702" i="2"/>
  <c r="B712" i="22"/>
  <c r="AH147" i="26"/>
  <c r="AJ147" i="26" s="1"/>
  <c r="H715" i="3"/>
  <c r="G715" i="2"/>
  <c r="F716" i="2"/>
  <c r="H715" i="2" s="1"/>
  <c r="F716" i="3"/>
  <c r="G715" i="3"/>
  <c r="D715" i="7" s="1"/>
  <c r="I704" i="2" a="1"/>
  <c r="I704" i="3" a="1"/>
  <c r="AO743" i="36" l="1"/>
  <c r="AM742" i="36"/>
  <c r="BD743" i="36"/>
  <c r="BC742" i="36"/>
  <c r="AT742" i="36"/>
  <c r="AS741" i="36"/>
  <c r="AY742" i="36"/>
  <c r="AX741" i="36"/>
  <c r="J703" i="3"/>
  <c r="I704" i="3"/>
  <c r="K704" i="3" s="1"/>
  <c r="I704" i="2"/>
  <c r="J703" i="2"/>
  <c r="K703" i="2"/>
  <c r="B713" i="24"/>
  <c r="E714" i="7"/>
  <c r="H716" i="3"/>
  <c r="G716" i="2"/>
  <c r="F717" i="2"/>
  <c r="H716" i="2" s="1"/>
  <c r="F717" i="3"/>
  <c r="G716" i="3"/>
  <c r="D716" i="7" s="1"/>
  <c r="I705" i="2" a="1"/>
  <c r="I705" i="3" a="1"/>
  <c r="AY743" i="36" l="1"/>
  <c r="AX742" i="36"/>
  <c r="BD744" i="36"/>
  <c r="BC743" i="36"/>
  <c r="AT743" i="36"/>
  <c r="AS742" i="36"/>
  <c r="AO744" i="36"/>
  <c r="AM743" i="36"/>
  <c r="J704" i="3"/>
  <c r="I705" i="3"/>
  <c r="K705" i="3" s="1"/>
  <c r="I705" i="2"/>
  <c r="J704" i="2"/>
  <c r="K704" i="2"/>
  <c r="B714" i="22"/>
  <c r="B713" i="22" s="1"/>
  <c r="B712" i="24"/>
  <c r="E715" i="7"/>
  <c r="H717" i="3"/>
  <c r="G717" i="2"/>
  <c r="F718" i="2"/>
  <c r="H717" i="2" s="1"/>
  <c r="F718" i="3"/>
  <c r="G717" i="3"/>
  <c r="D717" i="7" s="1"/>
  <c r="I706" i="2" a="1"/>
  <c r="I706" i="3" a="1"/>
  <c r="AY744" i="36" l="1"/>
  <c r="AX743" i="36"/>
  <c r="AO745" i="36"/>
  <c r="AM744" i="36"/>
  <c r="BD745" i="36"/>
  <c r="BC744" i="36"/>
  <c r="AT744" i="36"/>
  <c r="AS743" i="36"/>
  <c r="J705" i="3"/>
  <c r="I706" i="3"/>
  <c r="K706" i="3" s="1"/>
  <c r="I706" i="2"/>
  <c r="J705" i="2"/>
  <c r="K705" i="2"/>
  <c r="E717" i="7"/>
  <c r="B715" i="24"/>
  <c r="E716" i="7"/>
  <c r="H718" i="3"/>
  <c r="G718" i="2"/>
  <c r="F719" i="2"/>
  <c r="H718" i="2" s="1"/>
  <c r="F719" i="3"/>
  <c r="G719" i="3" s="1"/>
  <c r="D719" i="7" s="1"/>
  <c r="G718" i="3"/>
  <c r="D718" i="7" s="1"/>
  <c r="I707" i="2" a="1"/>
  <c r="I708" i="3" a="1"/>
  <c r="I707" i="3" a="1"/>
  <c r="AT745" i="36" l="1"/>
  <c r="AS744" i="36"/>
  <c r="AO746" i="36"/>
  <c r="AM745" i="36"/>
  <c r="AY745" i="36"/>
  <c r="AX744" i="36"/>
  <c r="BD746" i="36"/>
  <c r="BC745" i="36"/>
  <c r="J706" i="3"/>
  <c r="I708" i="3"/>
  <c r="K708" i="3" s="1"/>
  <c r="I707" i="3"/>
  <c r="K707" i="3" s="1"/>
  <c r="AI148" i="26"/>
  <c r="I707" i="2"/>
  <c r="J706" i="2"/>
  <c r="K706" i="2"/>
  <c r="B716" i="22"/>
  <c r="B715" i="22" s="1"/>
  <c r="B717" i="24"/>
  <c r="B716" i="24" s="1"/>
  <c r="B714" i="24"/>
  <c r="U56" i="3"/>
  <c r="V56" i="3"/>
  <c r="S55" i="2"/>
  <c r="T55" i="2"/>
  <c r="H719" i="3"/>
  <c r="G719" i="2"/>
  <c r="F720" i="2"/>
  <c r="H719" i="2" s="1"/>
  <c r="F720" i="3"/>
  <c r="I708" i="2" a="1"/>
  <c r="BD747" i="36" l="1"/>
  <c r="BC746" i="36"/>
  <c r="AO747" i="36"/>
  <c r="AM746" i="36"/>
  <c r="AY746" i="36"/>
  <c r="AX745" i="36"/>
  <c r="AT746" i="36"/>
  <c r="AS745" i="36"/>
  <c r="J707" i="3"/>
  <c r="J708" i="3"/>
  <c r="I708" i="2"/>
  <c r="J707" i="2"/>
  <c r="K707" i="2"/>
  <c r="B717" i="22"/>
  <c r="E718" i="7"/>
  <c r="AH148" i="26"/>
  <c r="AJ148" i="26" s="1"/>
  <c r="H720" i="3"/>
  <c r="G720" i="2"/>
  <c r="F721" i="2"/>
  <c r="H720" i="2" s="1"/>
  <c r="F721" i="3"/>
  <c r="G720" i="3"/>
  <c r="D720" i="7" s="1"/>
  <c r="I709" i="2" a="1"/>
  <c r="I709" i="3" a="1"/>
  <c r="AO748" i="36" l="1"/>
  <c r="AM747" i="36"/>
  <c r="AT747" i="36"/>
  <c r="AS746" i="36"/>
  <c r="BD748" i="36"/>
  <c r="BC747" i="36"/>
  <c r="AY747" i="36"/>
  <c r="AX746" i="36"/>
  <c r="I709" i="3"/>
  <c r="K709" i="3" s="1"/>
  <c r="I709" i="2"/>
  <c r="J708" i="2"/>
  <c r="K708" i="2"/>
  <c r="B718" i="22"/>
  <c r="E720" i="7"/>
  <c r="B718" i="24"/>
  <c r="E719" i="7"/>
  <c r="H721" i="3"/>
  <c r="G721" i="2"/>
  <c r="F722" i="2"/>
  <c r="H721" i="2" s="1"/>
  <c r="F722" i="3"/>
  <c r="G721" i="3"/>
  <c r="D721" i="7" s="1"/>
  <c r="I710" i="3" a="1"/>
  <c r="I710" i="2" a="1"/>
  <c r="AT748" i="36" l="1"/>
  <c r="AS747" i="36"/>
  <c r="AY748" i="36"/>
  <c r="AX747" i="36"/>
  <c r="AO749" i="36"/>
  <c r="AM748" i="36"/>
  <c r="BD749" i="36"/>
  <c r="BC748" i="36"/>
  <c r="J709" i="3"/>
  <c r="I710" i="3"/>
  <c r="K710" i="3" s="1"/>
  <c r="I710" i="2"/>
  <c r="K709" i="2"/>
  <c r="J709" i="2"/>
  <c r="B719" i="22"/>
  <c r="E721" i="7"/>
  <c r="B719" i="24"/>
  <c r="H722" i="3"/>
  <c r="G722" i="2"/>
  <c r="F723" i="2"/>
  <c r="H722" i="2" s="1"/>
  <c r="F723" i="3"/>
  <c r="G722" i="3"/>
  <c r="D722" i="7" s="1"/>
  <c r="I711" i="3" a="1"/>
  <c r="I711" i="2" a="1"/>
  <c r="BD750" i="36" l="1"/>
  <c r="BC749" i="36"/>
  <c r="AY749" i="36"/>
  <c r="AX748" i="36"/>
  <c r="AO750" i="36"/>
  <c r="AM749" i="36"/>
  <c r="AT749" i="36"/>
  <c r="AS748" i="36"/>
  <c r="J710" i="3"/>
  <c r="I711" i="3"/>
  <c r="K711" i="3" s="1"/>
  <c r="I711" i="2"/>
  <c r="J710" i="2"/>
  <c r="K710" i="2"/>
  <c r="B720" i="22"/>
  <c r="E722" i="7"/>
  <c r="B720" i="24"/>
  <c r="H723" i="3"/>
  <c r="G723" i="2"/>
  <c r="F724" i="2"/>
  <c r="H723" i="2" s="1"/>
  <c r="F724" i="3"/>
  <c r="G723" i="3"/>
  <c r="D723" i="7" s="1"/>
  <c r="I712" i="2" a="1"/>
  <c r="I712" i="3" a="1"/>
  <c r="AY750" i="36" l="1"/>
  <c r="AX749" i="36"/>
  <c r="AT750" i="36"/>
  <c r="AS749" i="36"/>
  <c r="AO751" i="36"/>
  <c r="AM750" i="36"/>
  <c r="BD751" i="36"/>
  <c r="BC750" i="36"/>
  <c r="J711" i="3"/>
  <c r="I712" i="3"/>
  <c r="K712" i="3" s="1"/>
  <c r="I712" i="2"/>
  <c r="K711" i="2"/>
  <c r="J711" i="2"/>
  <c r="B721" i="22"/>
  <c r="AI149" i="26"/>
  <c r="B721" i="24"/>
  <c r="H724" i="3"/>
  <c r="G724" i="2"/>
  <c r="F725" i="2"/>
  <c r="H724" i="2" s="1"/>
  <c r="F725" i="3"/>
  <c r="G724" i="3"/>
  <c r="D724" i="7" s="1"/>
  <c r="I713" i="2" a="1"/>
  <c r="I713" i="3" a="1"/>
  <c r="AT751" i="36" l="1"/>
  <c r="AS750" i="36"/>
  <c r="BD752" i="36"/>
  <c r="BC751" i="36"/>
  <c r="AO752" i="36"/>
  <c r="AM751" i="36"/>
  <c r="AY751" i="36"/>
  <c r="AX750" i="36"/>
  <c r="J712" i="3"/>
  <c r="I713" i="3"/>
  <c r="K713" i="3" s="1"/>
  <c r="I713" i="2"/>
  <c r="J712" i="2"/>
  <c r="K712" i="2"/>
  <c r="B722" i="22"/>
  <c r="B722" i="24"/>
  <c r="E723" i="7"/>
  <c r="AH149" i="26"/>
  <c r="AJ149" i="26" s="1"/>
  <c r="H725" i="3"/>
  <c r="G725" i="2"/>
  <c r="F726" i="2"/>
  <c r="H725" i="2" s="1"/>
  <c r="F726" i="3"/>
  <c r="G725" i="3"/>
  <c r="D725" i="7" s="1"/>
  <c r="I714" i="3" a="1"/>
  <c r="I714" i="2" a="1"/>
  <c r="BD753" i="36" l="1"/>
  <c r="BC752" i="36"/>
  <c r="AT752" i="36"/>
  <c r="AS751" i="36"/>
  <c r="AY752" i="36"/>
  <c r="AX751" i="36"/>
  <c r="AO753" i="36"/>
  <c r="AM752" i="36"/>
  <c r="J713" i="3"/>
  <c r="I714" i="3"/>
  <c r="K714" i="3" s="1"/>
  <c r="I714" i="2"/>
  <c r="J713" i="2"/>
  <c r="K713" i="2"/>
  <c r="B723" i="22"/>
  <c r="E725" i="7"/>
  <c r="B723" i="24"/>
  <c r="E724" i="7"/>
  <c r="H726" i="3"/>
  <c r="G726" i="2"/>
  <c r="F727" i="2"/>
  <c r="H726" i="2" s="1"/>
  <c r="F727" i="3"/>
  <c r="G726" i="3"/>
  <c r="D726" i="7" s="1"/>
  <c r="I715" i="3" a="1"/>
  <c r="I715" i="2" a="1"/>
  <c r="AT753" i="36" l="1"/>
  <c r="AS752" i="36"/>
  <c r="AO754" i="36"/>
  <c r="AM753" i="36"/>
  <c r="BD754" i="36"/>
  <c r="BC753" i="36"/>
  <c r="AY753" i="36"/>
  <c r="AX752" i="36"/>
  <c r="J714" i="3"/>
  <c r="I715" i="3"/>
  <c r="K715" i="3" s="1"/>
  <c r="I715" i="2"/>
  <c r="J714" i="2"/>
  <c r="K714" i="2"/>
  <c r="B724" i="22"/>
  <c r="E726" i="7"/>
  <c r="B724" i="24"/>
  <c r="H727" i="3"/>
  <c r="G727" i="2"/>
  <c r="F728" i="2"/>
  <c r="H727" i="2" s="1"/>
  <c r="F728" i="3"/>
  <c r="G727" i="3"/>
  <c r="D727" i="7" s="1"/>
  <c r="I716" i="3" a="1"/>
  <c r="I716" i="2" a="1"/>
  <c r="BD755" i="36" l="1"/>
  <c r="BC754" i="36"/>
  <c r="AY754" i="36"/>
  <c r="AX753" i="36"/>
  <c r="AT754" i="36"/>
  <c r="AS753" i="36"/>
  <c r="AO755" i="36"/>
  <c r="AM754" i="36"/>
  <c r="J715" i="3"/>
  <c r="I716" i="3"/>
  <c r="K716" i="3" s="1"/>
  <c r="I716" i="2"/>
  <c r="J715" i="2"/>
  <c r="K715" i="2"/>
  <c r="B725" i="22"/>
  <c r="B725" i="24"/>
  <c r="H728" i="3"/>
  <c r="G728" i="2"/>
  <c r="F729" i="2"/>
  <c r="H728" i="2" s="1"/>
  <c r="F729" i="3"/>
  <c r="G728" i="3"/>
  <c r="D728" i="7" s="1"/>
  <c r="I717" i="2" a="1"/>
  <c r="I717" i="3" a="1"/>
  <c r="AT755" i="36" l="1"/>
  <c r="AS754" i="36"/>
  <c r="AY755" i="36"/>
  <c r="AX754" i="36"/>
  <c r="AO756" i="36"/>
  <c r="AM755" i="36"/>
  <c r="BD756" i="36"/>
  <c r="BC755" i="36"/>
  <c r="J716" i="3"/>
  <c r="I717" i="3"/>
  <c r="K717" i="3" s="1"/>
  <c r="I717" i="2"/>
  <c r="J716" i="2"/>
  <c r="K716" i="2"/>
  <c r="B726" i="22"/>
  <c r="E728" i="7"/>
  <c r="B726" i="24"/>
  <c r="E727" i="7"/>
  <c r="H729" i="3"/>
  <c r="G729" i="2"/>
  <c r="F730" i="2"/>
  <c r="H729" i="2" s="1"/>
  <c r="F730" i="3"/>
  <c r="G729" i="3"/>
  <c r="I718" i="2" a="1"/>
  <c r="I718" i="3" a="1"/>
  <c r="BD757" i="36" l="1"/>
  <c r="BC756" i="36"/>
  <c r="AY756" i="36"/>
  <c r="AX755" i="36"/>
  <c r="AO757" i="36"/>
  <c r="AM756" i="36"/>
  <c r="AT756" i="36"/>
  <c r="AS755" i="36"/>
  <c r="L729" i="3"/>
  <c r="D729" i="7"/>
  <c r="J717" i="3"/>
  <c r="I718" i="3"/>
  <c r="K718" i="3" s="1"/>
  <c r="I718" i="2"/>
  <c r="K717" i="2"/>
  <c r="J717" i="2"/>
  <c r="B727" i="22"/>
  <c r="AI150" i="26"/>
  <c r="AH150" i="26"/>
  <c r="H730" i="3"/>
  <c r="G730" i="2"/>
  <c r="L730" i="2" s="1"/>
  <c r="F731" i="2"/>
  <c r="H730" i="2" s="1"/>
  <c r="F731" i="3"/>
  <c r="G730" i="3"/>
  <c r="D730" i="7" s="1"/>
  <c r="I719" i="3" a="1"/>
  <c r="I719" i="2" a="1"/>
  <c r="AT757" i="36" l="1"/>
  <c r="AS756" i="36"/>
  <c r="AY757" i="36"/>
  <c r="AX756" i="36"/>
  <c r="AO758" i="36"/>
  <c r="AM757" i="36"/>
  <c r="BD758" i="36"/>
  <c r="BC757" i="36"/>
  <c r="J718" i="3"/>
  <c r="I719" i="3"/>
  <c r="K719" i="3" s="1"/>
  <c r="I719" i="2"/>
  <c r="J718" i="2"/>
  <c r="K718" i="2"/>
  <c r="AJ150" i="26"/>
  <c r="B728" i="24"/>
  <c r="H731" i="3"/>
  <c r="G731" i="2"/>
  <c r="F732" i="2"/>
  <c r="H731" i="2" s="1"/>
  <c r="F732" i="3"/>
  <c r="G731" i="3"/>
  <c r="I720" i="2" a="1"/>
  <c r="I720" i="3" a="1"/>
  <c r="BD759" i="36" l="1"/>
  <c r="BC758" i="36"/>
  <c r="AY758" i="36"/>
  <c r="AX757" i="36"/>
  <c r="AT758" i="36"/>
  <c r="AS757" i="36"/>
  <c r="AO759" i="36"/>
  <c r="AM758" i="36"/>
  <c r="L731" i="3"/>
  <c r="D731" i="7"/>
  <c r="J719" i="3"/>
  <c r="I720" i="3"/>
  <c r="K720" i="3" s="1"/>
  <c r="I720" i="2"/>
  <c r="J719" i="2"/>
  <c r="K719" i="2"/>
  <c r="B729" i="22"/>
  <c r="B728" i="22" s="1"/>
  <c r="B727" i="24"/>
  <c r="E729" i="7"/>
  <c r="H732" i="3"/>
  <c r="G732" i="2"/>
  <c r="L732" i="2" s="1"/>
  <c r="F733" i="2"/>
  <c r="H732" i="2" s="1"/>
  <c r="F733" i="3"/>
  <c r="G732" i="3"/>
  <c r="D732" i="7" s="1"/>
  <c r="I721" i="3" a="1"/>
  <c r="I721" i="2" a="1"/>
  <c r="BD760" i="36" l="1"/>
  <c r="BC759" i="36"/>
  <c r="AT759" i="36"/>
  <c r="AS758" i="36"/>
  <c r="AY759" i="36"/>
  <c r="AX758" i="36"/>
  <c r="AO760" i="36"/>
  <c r="AM759" i="36"/>
  <c r="J720" i="3"/>
  <c r="I721" i="3"/>
  <c r="K721" i="3" s="1"/>
  <c r="I721" i="2"/>
  <c r="J720" i="2"/>
  <c r="K720" i="2"/>
  <c r="E731" i="7"/>
  <c r="B730" i="24"/>
  <c r="E730" i="7"/>
  <c r="H733" i="3"/>
  <c r="G733" i="2"/>
  <c r="F734" i="2"/>
  <c r="H733" i="2" s="1"/>
  <c r="F734" i="3"/>
  <c r="G733" i="3"/>
  <c r="D733" i="7" s="1"/>
  <c r="I722" i="3" a="1"/>
  <c r="I722" i="2" a="1"/>
  <c r="AT760" i="36" l="1"/>
  <c r="AS759" i="36"/>
  <c r="AO761" i="36"/>
  <c r="AM760" i="36"/>
  <c r="AY760" i="36"/>
  <c r="AX759" i="36"/>
  <c r="BD761" i="36"/>
  <c r="BC760" i="36"/>
  <c r="J721" i="3"/>
  <c r="I722" i="3"/>
  <c r="K722" i="3" s="1"/>
  <c r="I722" i="2"/>
  <c r="J721" i="2"/>
  <c r="K721" i="2"/>
  <c r="B731" i="22"/>
  <c r="B730" i="22" s="1"/>
  <c r="E733" i="7"/>
  <c r="B731" i="24"/>
  <c r="B729" i="24"/>
  <c r="H734" i="3"/>
  <c r="G734" i="2"/>
  <c r="L734" i="2" s="1"/>
  <c r="F735" i="2"/>
  <c r="H734" i="2" s="1"/>
  <c r="F735" i="3"/>
  <c r="G734" i="3"/>
  <c r="I723" i="2" a="1"/>
  <c r="I723" i="3" a="1"/>
  <c r="AT761" i="36" l="1"/>
  <c r="AS760" i="36"/>
  <c r="AY761" i="36"/>
  <c r="AX760" i="36"/>
  <c r="AO762" i="36"/>
  <c r="AM761" i="36"/>
  <c r="BD762" i="36"/>
  <c r="BC761" i="36"/>
  <c r="L734" i="3"/>
  <c r="D734" i="7"/>
  <c r="J722" i="3"/>
  <c r="I723" i="3"/>
  <c r="K723" i="3" s="1"/>
  <c r="AI151" i="26"/>
  <c r="I723" i="2"/>
  <c r="J722" i="2"/>
  <c r="K722" i="2"/>
  <c r="H735" i="3"/>
  <c r="G735" i="2"/>
  <c r="F736" i="2"/>
  <c r="H735" i="2" s="1"/>
  <c r="F736" i="3"/>
  <c r="G735" i="3"/>
  <c r="D735" i="7" s="1"/>
  <c r="I724" i="2" a="1"/>
  <c r="I724" i="3" a="1"/>
  <c r="AO763" i="36" l="1"/>
  <c r="AM762" i="36"/>
  <c r="BD763" i="36"/>
  <c r="BC762" i="36"/>
  <c r="AT762" i="36"/>
  <c r="AS761" i="36"/>
  <c r="AY762" i="36"/>
  <c r="AX761" i="36"/>
  <c r="J723" i="3"/>
  <c r="I724" i="3"/>
  <c r="K724" i="3" s="1"/>
  <c r="I724" i="2"/>
  <c r="J723" i="2"/>
  <c r="K723" i="2"/>
  <c r="B733" i="22"/>
  <c r="B732" i="22" s="1"/>
  <c r="B733" i="24"/>
  <c r="E732" i="7"/>
  <c r="AH151" i="26"/>
  <c r="AJ151" i="26" s="1"/>
  <c r="H736" i="3"/>
  <c r="G736" i="2"/>
  <c r="F737" i="2"/>
  <c r="H736" i="2" s="1"/>
  <c r="F737" i="3"/>
  <c r="G736" i="3"/>
  <c r="D736" i="7" s="1"/>
  <c r="I725" i="3" a="1"/>
  <c r="I725" i="2" a="1"/>
  <c r="AT763" i="36" l="1"/>
  <c r="AS762" i="36"/>
  <c r="AY763" i="36"/>
  <c r="AX762" i="36"/>
  <c r="BD764" i="36"/>
  <c r="BC763" i="36"/>
  <c r="AO764" i="36"/>
  <c r="AM763" i="36"/>
  <c r="J724" i="3"/>
  <c r="I725" i="3"/>
  <c r="K725" i="3" s="1"/>
  <c r="E735" i="7"/>
  <c r="I725" i="2"/>
  <c r="K724" i="2"/>
  <c r="J724" i="2"/>
  <c r="B734" i="22"/>
  <c r="B732" i="24"/>
  <c r="E736" i="7"/>
  <c r="B734" i="24"/>
  <c r="H737" i="3"/>
  <c r="G737" i="2"/>
  <c r="F738" i="2"/>
  <c r="H737" i="2" s="1"/>
  <c r="F738" i="3"/>
  <c r="G737" i="3"/>
  <c r="I726" i="2" a="1"/>
  <c r="I726" i="3" a="1"/>
  <c r="AO765" i="36" l="1"/>
  <c r="AM764" i="36"/>
  <c r="AY764" i="36"/>
  <c r="AX763" i="36"/>
  <c r="BD765" i="36"/>
  <c r="BC764" i="36"/>
  <c r="AT764" i="36"/>
  <c r="AS763" i="36"/>
  <c r="L737" i="3"/>
  <c r="D737" i="7"/>
  <c r="J725" i="3"/>
  <c r="I726" i="3"/>
  <c r="K726" i="3" s="1"/>
  <c r="I726" i="2"/>
  <c r="J725" i="2"/>
  <c r="K725" i="2"/>
  <c r="B735" i="22"/>
  <c r="E734" i="7"/>
  <c r="H738" i="3"/>
  <c r="G738" i="2"/>
  <c r="F739" i="2"/>
  <c r="H738" i="2" s="1"/>
  <c r="F739" i="3"/>
  <c r="G738" i="3"/>
  <c r="D738" i="7" s="1"/>
  <c r="I727" i="2" a="1"/>
  <c r="I727" i="3" a="1"/>
  <c r="AT765" i="36" l="1"/>
  <c r="AS764" i="36"/>
  <c r="BD766" i="36"/>
  <c r="BC765" i="36"/>
  <c r="AY765" i="36"/>
  <c r="AX764" i="36"/>
  <c r="AO766" i="36"/>
  <c r="AM765" i="36"/>
  <c r="J726" i="3"/>
  <c r="I727" i="3"/>
  <c r="K727" i="3" s="1"/>
  <c r="I727" i="2"/>
  <c r="J726" i="2"/>
  <c r="K726" i="2"/>
  <c r="B736" i="22"/>
  <c r="AI152" i="26"/>
  <c r="B736" i="24"/>
  <c r="H739" i="3"/>
  <c r="G739" i="2"/>
  <c r="F740" i="2"/>
  <c r="H739" i="2" s="1"/>
  <c r="F740" i="3"/>
  <c r="G739" i="3"/>
  <c r="D739" i="7" s="1"/>
  <c r="I728" i="2" a="1"/>
  <c r="I728" i="3" a="1"/>
  <c r="AO767" i="36" l="1"/>
  <c r="AM766" i="36"/>
  <c r="BD767" i="36"/>
  <c r="BC766" i="36"/>
  <c r="AY766" i="36"/>
  <c r="AX765" i="36"/>
  <c r="AT766" i="36"/>
  <c r="AS765" i="36"/>
  <c r="J727" i="3"/>
  <c r="I728" i="3"/>
  <c r="K728" i="3" s="1"/>
  <c r="I728" i="2"/>
  <c r="J727" i="2"/>
  <c r="K727" i="2"/>
  <c r="B737" i="22"/>
  <c r="B737" i="24"/>
  <c r="B735" i="24"/>
  <c r="E738" i="7"/>
  <c r="E737" i="7"/>
  <c r="AH152" i="26"/>
  <c r="AJ152" i="26" s="1"/>
  <c r="H740" i="3"/>
  <c r="G740" i="2"/>
  <c r="F741" i="2"/>
  <c r="H740" i="2" s="1"/>
  <c r="F741" i="3"/>
  <c r="G740" i="3"/>
  <c r="D740" i="7" s="1"/>
  <c r="I729" i="3" a="1"/>
  <c r="I729" i="2" a="1"/>
  <c r="BD768" i="36" l="1"/>
  <c r="BC767" i="36"/>
  <c r="AO768" i="36"/>
  <c r="AM767" i="36"/>
  <c r="AT767" i="36"/>
  <c r="AS766" i="36"/>
  <c r="AY767" i="36"/>
  <c r="AX766" i="36"/>
  <c r="J728" i="3"/>
  <c r="I729" i="3"/>
  <c r="K729" i="3" s="1"/>
  <c r="I729" i="2"/>
  <c r="J728" i="2"/>
  <c r="K728" i="2"/>
  <c r="B738" i="22"/>
  <c r="E740" i="7"/>
  <c r="B738" i="24"/>
  <c r="E739" i="7"/>
  <c r="H741" i="3"/>
  <c r="G741" i="2"/>
  <c r="F742" i="2"/>
  <c r="H741" i="2" s="1"/>
  <c r="F742" i="3"/>
  <c r="G741" i="3"/>
  <c r="D741" i="7" s="1"/>
  <c r="I730" i="3" a="1"/>
  <c r="I730" i="2" a="1"/>
  <c r="AO769" i="36" l="1"/>
  <c r="AM768" i="36"/>
  <c r="AY768" i="36"/>
  <c r="AX767" i="36"/>
  <c r="AT768" i="36"/>
  <c r="AS767" i="36"/>
  <c r="BD769" i="36"/>
  <c r="BC768" i="36"/>
  <c r="J729" i="3"/>
  <c r="I730" i="3"/>
  <c r="K730" i="3" s="1"/>
  <c r="I730" i="2"/>
  <c r="J729" i="2"/>
  <c r="K729" i="2"/>
  <c r="B739" i="22"/>
  <c r="E741" i="7"/>
  <c r="B739" i="24"/>
  <c r="H742" i="3"/>
  <c r="G742" i="2"/>
  <c r="F743" i="2"/>
  <c r="H742" i="2" s="1"/>
  <c r="F743" i="3"/>
  <c r="G742" i="3"/>
  <c r="D742" i="7" s="1"/>
  <c r="I731" i="2" a="1"/>
  <c r="I731" i="3" a="1"/>
  <c r="BD770" i="36" l="1"/>
  <c r="BC769" i="36"/>
  <c r="AY769" i="36"/>
  <c r="AX768" i="36"/>
  <c r="AT769" i="36"/>
  <c r="AS768" i="36"/>
  <c r="AO770" i="36"/>
  <c r="AM769" i="36"/>
  <c r="J730" i="3"/>
  <c r="I731" i="3"/>
  <c r="K731" i="3" s="1"/>
  <c r="I731" i="2"/>
  <c r="J730" i="2"/>
  <c r="K730" i="2"/>
  <c r="B740" i="22"/>
  <c r="E742" i="7"/>
  <c r="B740" i="24"/>
  <c r="H743" i="3"/>
  <c r="G743" i="2"/>
  <c r="F744" i="2"/>
  <c r="H743" i="2" s="1"/>
  <c r="F744" i="3"/>
  <c r="G743" i="3"/>
  <c r="D743" i="7" s="1"/>
  <c r="I732" i="2" a="1"/>
  <c r="I732" i="3" a="1"/>
  <c r="AO771" i="36" l="1"/>
  <c r="AM770" i="36"/>
  <c r="AY770" i="36"/>
  <c r="AX769" i="36"/>
  <c r="BD771" i="36"/>
  <c r="BC770" i="36"/>
  <c r="AT770" i="36"/>
  <c r="AS769" i="36"/>
  <c r="J731" i="3"/>
  <c r="I732" i="3"/>
  <c r="K732" i="3" s="1"/>
  <c r="I732" i="2"/>
  <c r="J731" i="2"/>
  <c r="K731" i="2"/>
  <c r="B741" i="22"/>
  <c r="AI153" i="26"/>
  <c r="B741" i="24"/>
  <c r="H744" i="3"/>
  <c r="G744" i="2"/>
  <c r="F745" i="2"/>
  <c r="H744" i="2" s="1"/>
  <c r="F745" i="3"/>
  <c r="G744" i="3"/>
  <c r="D744" i="7" s="1"/>
  <c r="I733" i="2" a="1"/>
  <c r="I733" i="3" a="1"/>
  <c r="AT771" i="36" l="1"/>
  <c r="AS770" i="36"/>
  <c r="AY771" i="36"/>
  <c r="AX770" i="36"/>
  <c r="AO772" i="36"/>
  <c r="AM771" i="36"/>
  <c r="BD772" i="36"/>
  <c r="BC771" i="36"/>
  <c r="J732" i="3"/>
  <c r="I733" i="3"/>
  <c r="K733" i="3" s="1"/>
  <c r="I733" i="2"/>
  <c r="J732" i="2"/>
  <c r="K732" i="2"/>
  <c r="B742" i="22"/>
  <c r="B742" i="24"/>
  <c r="E743" i="7"/>
  <c r="AH153" i="26"/>
  <c r="AJ153" i="26" s="1"/>
  <c r="H745" i="3"/>
  <c r="G745" i="2"/>
  <c r="F746" i="2"/>
  <c r="H745" i="2" s="1"/>
  <c r="F746" i="3"/>
  <c r="G745" i="3"/>
  <c r="D745" i="7" s="1"/>
  <c r="I734" i="2" a="1"/>
  <c r="I734" i="3" a="1"/>
  <c r="AY772" i="36" l="1"/>
  <c r="AX771" i="36"/>
  <c r="BD773" i="36"/>
  <c r="BC772" i="36"/>
  <c r="AO773" i="36"/>
  <c r="AM772" i="36"/>
  <c r="AT772" i="36"/>
  <c r="AS771" i="36"/>
  <c r="J733" i="3"/>
  <c r="I734" i="3"/>
  <c r="K734" i="3" s="1"/>
  <c r="I734" i="2"/>
  <c r="J733" i="2"/>
  <c r="K733" i="2"/>
  <c r="B743" i="22"/>
  <c r="E745" i="7"/>
  <c r="B743" i="24"/>
  <c r="E744" i="7"/>
  <c r="H746" i="3"/>
  <c r="G746" i="2"/>
  <c r="F747" i="2"/>
  <c r="H746" i="2" s="1"/>
  <c r="F747" i="3"/>
  <c r="G746" i="3"/>
  <c r="D746" i="7" s="1"/>
  <c r="I735" i="2" a="1"/>
  <c r="I735" i="3" a="1"/>
  <c r="AO774" i="36" l="1"/>
  <c r="AM773" i="36"/>
  <c r="AT773" i="36"/>
  <c r="AS772" i="36"/>
  <c r="BD774" i="36"/>
  <c r="BC773" i="36"/>
  <c r="AY773" i="36"/>
  <c r="AX772" i="36"/>
  <c r="J734" i="3"/>
  <c r="I735" i="3"/>
  <c r="K735" i="3" s="1"/>
  <c r="I735" i="2"/>
  <c r="J734" i="2"/>
  <c r="K734" i="2"/>
  <c r="B744" i="22"/>
  <c r="B744" i="24"/>
  <c r="H747" i="3"/>
  <c r="G747" i="2"/>
  <c r="F748" i="2"/>
  <c r="H747" i="2" s="1"/>
  <c r="F748" i="3"/>
  <c r="G747" i="3"/>
  <c r="D747" i="7" s="1"/>
  <c r="I736" i="2" a="1"/>
  <c r="I736" i="3" a="1"/>
  <c r="AY774" i="36" l="1"/>
  <c r="AX773" i="36"/>
  <c r="BD775" i="36"/>
  <c r="BC774" i="36"/>
  <c r="AO775" i="36"/>
  <c r="AM774" i="36"/>
  <c r="AT774" i="36"/>
  <c r="AS773" i="36"/>
  <c r="J735" i="3"/>
  <c r="I736" i="3"/>
  <c r="K736" i="3" s="1"/>
  <c r="I736" i="2"/>
  <c r="J735" i="2"/>
  <c r="K735" i="2"/>
  <c r="B745" i="22"/>
  <c r="E747" i="7"/>
  <c r="B745" i="24"/>
  <c r="E746" i="7"/>
  <c r="H748" i="3"/>
  <c r="G748" i="2"/>
  <c r="F749" i="2"/>
  <c r="H748" i="2" s="1"/>
  <c r="F749" i="3"/>
  <c r="G748" i="3"/>
  <c r="D748" i="7" s="1"/>
  <c r="I737" i="2" a="1"/>
  <c r="I737" i="3" a="1"/>
  <c r="BD776" i="36" l="1"/>
  <c r="BC775" i="36"/>
  <c r="AT775" i="36"/>
  <c r="AS774" i="36"/>
  <c r="AY775" i="36"/>
  <c r="AX774" i="36"/>
  <c r="AO776" i="36"/>
  <c r="AM775" i="36"/>
  <c r="J736" i="3"/>
  <c r="I737" i="3"/>
  <c r="K737" i="3" s="1"/>
  <c r="I737" i="2"/>
  <c r="J736" i="2"/>
  <c r="K736" i="2"/>
  <c r="B746" i="22"/>
  <c r="AI154" i="26"/>
  <c r="B746" i="24"/>
  <c r="H749" i="3"/>
  <c r="G749" i="2"/>
  <c r="F750" i="2"/>
  <c r="H749" i="2" s="1"/>
  <c r="F750" i="3"/>
  <c r="G749" i="3"/>
  <c r="D749" i="7" s="1"/>
  <c r="I738" i="2" a="1"/>
  <c r="I738" i="3" a="1"/>
  <c r="AT776" i="36" l="1"/>
  <c r="AS775" i="36"/>
  <c r="AO777" i="36"/>
  <c r="AM776" i="36"/>
  <c r="AY776" i="36"/>
  <c r="AX775" i="36"/>
  <c r="BD777" i="36"/>
  <c r="BC776" i="36"/>
  <c r="E748" i="7"/>
  <c r="J737" i="3"/>
  <c r="I738" i="3"/>
  <c r="K738" i="3" s="1"/>
  <c r="I738" i="2"/>
  <c r="J737" i="2"/>
  <c r="K737" i="2"/>
  <c r="B747" i="22"/>
  <c r="B747" i="24"/>
  <c r="AH154" i="26"/>
  <c r="AJ154" i="26" s="1"/>
  <c r="H750" i="3"/>
  <c r="G750" i="2"/>
  <c r="F751" i="2"/>
  <c r="H750" i="2" s="1"/>
  <c r="F751" i="3"/>
  <c r="G750" i="3"/>
  <c r="D750" i="7" s="1"/>
  <c r="I739" i="3" a="1"/>
  <c r="I739" i="2" a="1"/>
  <c r="AO778" i="36" l="1"/>
  <c r="AM777" i="36"/>
  <c r="BD778" i="36"/>
  <c r="BC777" i="36"/>
  <c r="AT777" i="36"/>
  <c r="AS776" i="36"/>
  <c r="AY777" i="36"/>
  <c r="AX776" i="36"/>
  <c r="J738" i="3"/>
  <c r="I739" i="3"/>
  <c r="K739" i="3" s="1"/>
  <c r="I739" i="2"/>
  <c r="J738" i="2"/>
  <c r="K738" i="2"/>
  <c r="B748" i="22"/>
  <c r="E750" i="7"/>
  <c r="B748" i="24"/>
  <c r="E749" i="7"/>
  <c r="H751" i="3"/>
  <c r="G751" i="2"/>
  <c r="F752" i="2"/>
  <c r="H751" i="2" s="1"/>
  <c r="F752" i="3"/>
  <c r="G751" i="3"/>
  <c r="D751" i="7" s="1"/>
  <c r="I740" i="2" a="1"/>
  <c r="I740" i="3" a="1"/>
  <c r="AY778" i="36" l="1"/>
  <c r="AX777" i="36"/>
  <c r="BD779" i="36"/>
  <c r="BC778" i="36"/>
  <c r="AT778" i="36"/>
  <c r="AS777" i="36"/>
  <c r="AO779" i="36"/>
  <c r="AM778" i="36"/>
  <c r="J739" i="3"/>
  <c r="I740" i="3"/>
  <c r="K740" i="3" s="1"/>
  <c r="I740" i="2"/>
  <c r="K739" i="2"/>
  <c r="J739" i="2"/>
  <c r="B749" i="22"/>
  <c r="E751" i="7"/>
  <c r="B749" i="24"/>
  <c r="H752" i="3"/>
  <c r="G752" i="2"/>
  <c r="F753" i="2"/>
  <c r="H752" i="2" s="1"/>
  <c r="F753" i="3"/>
  <c r="G752" i="3"/>
  <c r="D752" i="7" s="1"/>
  <c r="I741" i="2" a="1"/>
  <c r="I741" i="3" a="1"/>
  <c r="BD780" i="36" l="1"/>
  <c r="BC779" i="36"/>
  <c r="AO780" i="36"/>
  <c r="AM779" i="36"/>
  <c r="AY779" i="36"/>
  <c r="AX778" i="36"/>
  <c r="AT779" i="36"/>
  <c r="AS778" i="36"/>
  <c r="J740" i="3"/>
  <c r="I741" i="3"/>
  <c r="K741" i="3" s="1"/>
  <c r="I741" i="2"/>
  <c r="J740" i="2"/>
  <c r="K740" i="2"/>
  <c r="B750" i="22"/>
  <c r="E752" i="7"/>
  <c r="B750" i="24"/>
  <c r="H753" i="3"/>
  <c r="G753" i="2"/>
  <c r="F754" i="2"/>
  <c r="H753" i="2" s="1"/>
  <c r="F754" i="3"/>
  <c r="G753" i="3"/>
  <c r="D753" i="7" s="1"/>
  <c r="I742" i="3" a="1"/>
  <c r="I742" i="2" a="1"/>
  <c r="AT780" i="36" l="1"/>
  <c r="AS779" i="36"/>
  <c r="AO781" i="36"/>
  <c r="AM780" i="36"/>
  <c r="AY780" i="36"/>
  <c r="AX779" i="36"/>
  <c r="BD781" i="36"/>
  <c r="BC780" i="36"/>
  <c r="J741" i="3"/>
  <c r="I742" i="3"/>
  <c r="K742" i="3" s="1"/>
  <c r="I742" i="2"/>
  <c r="J741" i="2"/>
  <c r="K741" i="2"/>
  <c r="B751" i="22"/>
  <c r="AI155" i="26"/>
  <c r="B751" i="24"/>
  <c r="H754" i="3"/>
  <c r="G754" i="2"/>
  <c r="F755" i="2"/>
  <c r="H754" i="2" s="1"/>
  <c r="F755" i="3"/>
  <c r="G754" i="3"/>
  <c r="D754" i="7" s="1"/>
  <c r="I743" i="2" a="1"/>
  <c r="I743" i="3" a="1"/>
  <c r="AO782" i="36" l="1"/>
  <c r="AM781" i="36"/>
  <c r="BD782" i="36"/>
  <c r="BC781" i="36"/>
  <c r="AT781" i="36"/>
  <c r="AS780" i="36"/>
  <c r="AY781" i="36"/>
  <c r="AX780" i="36"/>
  <c r="J742" i="3"/>
  <c r="I743" i="3"/>
  <c r="K743" i="3" s="1"/>
  <c r="E753" i="7"/>
  <c r="I743" i="2"/>
  <c r="J742" i="2"/>
  <c r="K742" i="2"/>
  <c r="B752" i="22"/>
  <c r="B752" i="24"/>
  <c r="AH155" i="26"/>
  <c r="AJ155" i="26" s="1"/>
  <c r="H755" i="3"/>
  <c r="F756" i="2"/>
  <c r="H755" i="2" s="1"/>
  <c r="G755" i="2"/>
  <c r="F756" i="3"/>
  <c r="G755" i="3"/>
  <c r="D755" i="7" s="1"/>
  <c r="I744" i="2" a="1"/>
  <c r="I744" i="3" a="1"/>
  <c r="AY782" i="36" l="1"/>
  <c r="AX781" i="36"/>
  <c r="AO783" i="36"/>
  <c r="AM782" i="36"/>
  <c r="BD783" i="36"/>
  <c r="BC782" i="36"/>
  <c r="AT782" i="36"/>
  <c r="AS781" i="36"/>
  <c r="J743" i="3"/>
  <c r="I744" i="3"/>
  <c r="K744" i="3" s="1"/>
  <c r="I744" i="2"/>
  <c r="J743" i="2"/>
  <c r="K743" i="2"/>
  <c r="B753" i="22"/>
  <c r="E755" i="7"/>
  <c r="B753" i="24"/>
  <c r="E754" i="7"/>
  <c r="H756" i="3"/>
  <c r="G756" i="2"/>
  <c r="F757" i="2"/>
  <c r="H756" i="2" s="1"/>
  <c r="F757" i="3"/>
  <c r="G756" i="3"/>
  <c r="D756" i="7" s="1"/>
  <c r="I745" i="3" a="1"/>
  <c r="I745" i="2" a="1"/>
  <c r="BD784" i="36" l="1"/>
  <c r="BC783" i="36"/>
  <c r="AO784" i="36"/>
  <c r="AM783" i="36"/>
  <c r="AT783" i="36"/>
  <c r="AS782" i="36"/>
  <c r="AY783" i="36"/>
  <c r="AX782" i="36"/>
  <c r="J744" i="3"/>
  <c r="I745" i="3"/>
  <c r="K745" i="3" s="1"/>
  <c r="I745" i="2"/>
  <c r="J744" i="2"/>
  <c r="K744" i="2"/>
  <c r="B754" i="22"/>
  <c r="E756" i="7"/>
  <c r="B754" i="24"/>
  <c r="H757" i="3"/>
  <c r="G757" i="2"/>
  <c r="F758" i="2"/>
  <c r="H757" i="2" s="1"/>
  <c r="F758" i="3"/>
  <c r="G757" i="3"/>
  <c r="D757" i="7" s="1"/>
  <c r="I746" i="2" a="1"/>
  <c r="I746" i="3" a="1"/>
  <c r="AY784" i="36" l="1"/>
  <c r="AX783" i="36"/>
  <c r="AO785" i="36"/>
  <c r="AM784" i="36"/>
  <c r="AT784" i="36"/>
  <c r="AS783" i="36"/>
  <c r="BD785" i="36"/>
  <c r="BC784" i="36"/>
  <c r="J745" i="3"/>
  <c r="I746" i="3"/>
  <c r="K746" i="3" s="1"/>
  <c r="I746" i="2"/>
  <c r="J745" i="2"/>
  <c r="K745" i="2"/>
  <c r="B755" i="22"/>
  <c r="E757" i="7"/>
  <c r="B755" i="24"/>
  <c r="H758" i="3"/>
  <c r="G758" i="2"/>
  <c r="F759" i="2"/>
  <c r="H758" i="2" s="1"/>
  <c r="F759" i="3"/>
  <c r="G758" i="3"/>
  <c r="D758" i="7" s="1"/>
  <c r="I747" i="3" a="1"/>
  <c r="I747" i="2" a="1"/>
  <c r="BD786" i="36" l="1"/>
  <c r="BC785" i="36"/>
  <c r="AO786" i="36"/>
  <c r="AM785" i="36"/>
  <c r="AT785" i="36"/>
  <c r="AS784" i="36"/>
  <c r="AY785" i="36"/>
  <c r="AX784" i="36"/>
  <c r="J746" i="3"/>
  <c r="I747" i="3"/>
  <c r="K747" i="3" s="1"/>
  <c r="I747" i="2"/>
  <c r="K746" i="2"/>
  <c r="J746" i="2"/>
  <c r="B756" i="22"/>
  <c r="AI156" i="26"/>
  <c r="B756" i="24"/>
  <c r="H759" i="3"/>
  <c r="G759" i="2"/>
  <c r="F760" i="2"/>
  <c r="H759" i="2" s="1"/>
  <c r="F760" i="3"/>
  <c r="G759" i="3"/>
  <c r="D759" i="7" s="1"/>
  <c r="I748" i="2" a="1"/>
  <c r="I748" i="3" a="1"/>
  <c r="AY786" i="36" l="1"/>
  <c r="AX785" i="36"/>
  <c r="AO787" i="36"/>
  <c r="AM786" i="36"/>
  <c r="BD787" i="36"/>
  <c r="BC786" i="36"/>
  <c r="AT786" i="36"/>
  <c r="AS785" i="36"/>
  <c r="J747" i="3"/>
  <c r="I748" i="3"/>
  <c r="K748" i="3" s="1"/>
  <c r="E758" i="7"/>
  <c r="I748" i="2"/>
  <c r="J747" i="2"/>
  <c r="K747" i="2"/>
  <c r="B757" i="22"/>
  <c r="B757" i="24"/>
  <c r="AH156" i="26"/>
  <c r="AJ156" i="26" s="1"/>
  <c r="H760" i="3"/>
  <c r="G760" i="2"/>
  <c r="F761" i="2"/>
  <c r="H760" i="2" s="1"/>
  <c r="F761" i="3"/>
  <c r="G760" i="3"/>
  <c r="D760" i="7" s="1"/>
  <c r="I749" i="2" a="1"/>
  <c r="I749" i="3" a="1"/>
  <c r="AO788" i="36" l="1"/>
  <c r="AM787" i="36"/>
  <c r="AT787" i="36"/>
  <c r="AS786" i="36"/>
  <c r="AY787" i="36"/>
  <c r="AX786" i="36"/>
  <c r="BD788" i="36"/>
  <c r="BC787" i="36"/>
  <c r="J748" i="3"/>
  <c r="I749" i="3"/>
  <c r="K749" i="3" s="1"/>
  <c r="I749" i="2"/>
  <c r="J748" i="2"/>
  <c r="K748" i="2"/>
  <c r="B758" i="22"/>
  <c r="E760" i="7"/>
  <c r="B758" i="24"/>
  <c r="E759" i="7"/>
  <c r="H761" i="3"/>
  <c r="G761" i="2"/>
  <c r="F762" i="2"/>
  <c r="H761" i="2" s="1"/>
  <c r="F762" i="3"/>
  <c r="G761" i="3"/>
  <c r="D761" i="7" s="1"/>
  <c r="I750" i="2" a="1"/>
  <c r="I750" i="3" a="1"/>
  <c r="BD789" i="36" l="1"/>
  <c r="BC788" i="36"/>
  <c r="AT788" i="36"/>
  <c r="AS787" i="36"/>
  <c r="AY788" i="36"/>
  <c r="AX787" i="36"/>
  <c r="AO789" i="36"/>
  <c r="AM788" i="36"/>
  <c r="J749" i="3"/>
  <c r="I750" i="3"/>
  <c r="K750" i="3" s="1"/>
  <c r="I750" i="2"/>
  <c r="J749" i="2"/>
  <c r="K749" i="2"/>
  <c r="B759" i="22"/>
  <c r="E761" i="7"/>
  <c r="B759" i="24"/>
  <c r="H762" i="3"/>
  <c r="G762" i="2"/>
  <c r="F763" i="2"/>
  <c r="H762" i="2" s="1"/>
  <c r="F763" i="3"/>
  <c r="G762" i="3"/>
  <c r="D762" i="7" s="1"/>
  <c r="I751" i="2" a="1"/>
  <c r="I751" i="3" a="1"/>
  <c r="AT789" i="36" l="1"/>
  <c r="AS788" i="36"/>
  <c r="AY789" i="36"/>
  <c r="AX788" i="36"/>
  <c r="AO790" i="36"/>
  <c r="AM789" i="36"/>
  <c r="BD790" i="36"/>
  <c r="BC789" i="36"/>
  <c r="J750" i="3"/>
  <c r="I751" i="3"/>
  <c r="K751" i="3" s="1"/>
  <c r="I751" i="2"/>
  <c r="J750" i="2"/>
  <c r="K750" i="2"/>
  <c r="B760" i="22"/>
  <c r="E762" i="7"/>
  <c r="B760" i="24"/>
  <c r="H763" i="3"/>
  <c r="G763" i="2"/>
  <c r="F764" i="2"/>
  <c r="H763" i="2" s="1"/>
  <c r="F764" i="3"/>
  <c r="G763" i="3"/>
  <c r="D763" i="7" s="1"/>
  <c r="I752" i="3" a="1"/>
  <c r="I752" i="2" a="1"/>
  <c r="BD791" i="36" l="1"/>
  <c r="BC790" i="36"/>
  <c r="AY790" i="36"/>
  <c r="AX789" i="36"/>
  <c r="AO791" i="36"/>
  <c r="AM790" i="36"/>
  <c r="AT790" i="36"/>
  <c r="AS789" i="36"/>
  <c r="J751" i="3"/>
  <c r="I752" i="3"/>
  <c r="K752" i="3" s="1"/>
  <c r="I752" i="2"/>
  <c r="J751" i="2"/>
  <c r="K751" i="2"/>
  <c r="B761" i="22"/>
  <c r="AI157" i="26"/>
  <c r="B761" i="24"/>
  <c r="H764" i="3"/>
  <c r="G764" i="2"/>
  <c r="F765" i="2"/>
  <c r="H764" i="2" s="1"/>
  <c r="F765" i="3"/>
  <c r="G764" i="3"/>
  <c r="D764" i="7" s="1"/>
  <c r="I753" i="3" a="1"/>
  <c r="I753" i="2" a="1"/>
  <c r="AY791" i="36" l="1"/>
  <c r="AX790" i="36"/>
  <c r="AT791" i="36"/>
  <c r="AS790" i="36"/>
  <c r="BD792" i="36"/>
  <c r="BC791" i="36"/>
  <c r="AO792" i="36"/>
  <c r="AM791" i="36"/>
  <c r="J752" i="3"/>
  <c r="I753" i="3"/>
  <c r="K753" i="3" s="1"/>
  <c r="E763" i="7"/>
  <c r="I753" i="2"/>
  <c r="J752" i="2"/>
  <c r="K752" i="2"/>
  <c r="B762" i="22"/>
  <c r="B762" i="24"/>
  <c r="AH157" i="26"/>
  <c r="AJ157" i="26" s="1"/>
  <c r="H765" i="3"/>
  <c r="G765" i="2"/>
  <c r="F766" i="2"/>
  <c r="H765" i="2" s="1"/>
  <c r="F766" i="3"/>
  <c r="G765" i="3"/>
  <c r="D765" i="7" s="1"/>
  <c r="I754" i="2" a="1"/>
  <c r="I754" i="3" a="1"/>
  <c r="AT792" i="36" l="1"/>
  <c r="AS791" i="36"/>
  <c r="AO793" i="36"/>
  <c r="AM792" i="36"/>
  <c r="AY792" i="36"/>
  <c r="AX791" i="36"/>
  <c r="BD793" i="36"/>
  <c r="BC792" i="36"/>
  <c r="J753" i="3"/>
  <c r="I754" i="3"/>
  <c r="K754" i="3" s="1"/>
  <c r="I754" i="2"/>
  <c r="J753" i="2"/>
  <c r="K753" i="2"/>
  <c r="B763" i="22"/>
  <c r="E765" i="7"/>
  <c r="B763" i="24"/>
  <c r="E764" i="7"/>
  <c r="H766" i="3"/>
  <c r="G766" i="2"/>
  <c r="F767" i="2"/>
  <c r="H766" i="2" s="1"/>
  <c r="F767" i="3"/>
  <c r="G766" i="3"/>
  <c r="D766" i="7" s="1"/>
  <c r="I755" i="2" a="1"/>
  <c r="I755" i="3" a="1"/>
  <c r="AO794" i="36" l="1"/>
  <c r="AM793" i="36"/>
  <c r="BD794" i="36"/>
  <c r="BC793" i="36"/>
  <c r="AT793" i="36"/>
  <c r="AS792" i="36"/>
  <c r="AY793" i="36"/>
  <c r="AX792" i="36"/>
  <c r="J754" i="3"/>
  <c r="I755" i="3"/>
  <c r="K755" i="3" s="1"/>
  <c r="I755" i="2"/>
  <c r="K754" i="2"/>
  <c r="J754" i="2"/>
  <c r="B764" i="22"/>
  <c r="E766" i="7"/>
  <c r="B764" i="24"/>
  <c r="H767" i="3"/>
  <c r="G767" i="2"/>
  <c r="F768" i="2"/>
  <c r="H767" i="2" s="1"/>
  <c r="F768" i="3"/>
  <c r="G767" i="3"/>
  <c r="D767" i="7" s="1"/>
  <c r="I756" i="3" a="1"/>
  <c r="I756" i="2" a="1"/>
  <c r="BD795" i="36" l="1"/>
  <c r="BC794" i="36"/>
  <c r="AY794" i="36"/>
  <c r="AX793" i="36"/>
  <c r="AT794" i="36"/>
  <c r="AS793" i="36"/>
  <c r="AO795" i="36"/>
  <c r="AM794" i="36"/>
  <c r="J755" i="3"/>
  <c r="I756" i="3"/>
  <c r="K756" i="3" s="1"/>
  <c r="I756" i="2"/>
  <c r="J755" i="2"/>
  <c r="K755" i="2"/>
  <c r="B765" i="22"/>
  <c r="E767" i="7"/>
  <c r="B765" i="24"/>
  <c r="H768" i="3"/>
  <c r="G768" i="2"/>
  <c r="F769" i="2"/>
  <c r="H768" i="2" s="1"/>
  <c r="F769" i="3"/>
  <c r="G768" i="3"/>
  <c r="D768" i="7" s="1"/>
  <c r="I757" i="3" a="1"/>
  <c r="I757" i="2" a="1"/>
  <c r="BD796" i="36" l="1"/>
  <c r="BC795" i="36"/>
  <c r="AY795" i="36"/>
  <c r="AX794" i="36"/>
  <c r="AO796" i="36"/>
  <c r="AM795" i="36"/>
  <c r="AT795" i="36"/>
  <c r="AS794" i="36"/>
  <c r="J756" i="3"/>
  <c r="I757" i="3"/>
  <c r="K757" i="3" s="1"/>
  <c r="I757" i="2"/>
  <c r="J756" i="2"/>
  <c r="K756" i="2"/>
  <c r="B766" i="22"/>
  <c r="AI158" i="26"/>
  <c r="B766" i="24"/>
  <c r="H769" i="3"/>
  <c r="G769" i="2"/>
  <c r="F770" i="2"/>
  <c r="H769" i="2" s="1"/>
  <c r="F770" i="3"/>
  <c r="G769" i="3"/>
  <c r="D769" i="7" s="1"/>
  <c r="I758" i="2" a="1"/>
  <c r="I758" i="3" a="1"/>
  <c r="AO797" i="36" l="1"/>
  <c r="AM796" i="36"/>
  <c r="AT796" i="36"/>
  <c r="AS795" i="36"/>
  <c r="AY796" i="36"/>
  <c r="AX795" i="36"/>
  <c r="BD797" i="36"/>
  <c r="BC796" i="36"/>
  <c r="E768" i="7"/>
  <c r="J757" i="3"/>
  <c r="I758" i="3"/>
  <c r="K758" i="3" s="1"/>
  <c r="I758" i="2"/>
  <c r="J757" i="2"/>
  <c r="K757" i="2"/>
  <c r="B767" i="22"/>
  <c r="B767" i="24"/>
  <c r="AH158" i="26"/>
  <c r="AJ158" i="26" s="1"/>
  <c r="H770" i="3"/>
  <c r="G770" i="2"/>
  <c r="F771" i="2"/>
  <c r="H770" i="2" s="1"/>
  <c r="F771" i="3"/>
  <c r="G770" i="3"/>
  <c r="D770" i="7" s="1"/>
  <c r="I759" i="2" a="1"/>
  <c r="I759" i="3" a="1"/>
  <c r="BD798" i="36" l="1"/>
  <c r="BC797" i="36"/>
  <c r="AY797" i="36"/>
  <c r="AX796" i="36"/>
  <c r="AO798" i="36"/>
  <c r="AM797" i="36"/>
  <c r="AT797" i="36"/>
  <c r="AS796" i="36"/>
  <c r="J758" i="3"/>
  <c r="I759" i="3"/>
  <c r="K759" i="3" s="1"/>
  <c r="I759" i="2"/>
  <c r="J758" i="2"/>
  <c r="K758" i="2"/>
  <c r="B768" i="22"/>
  <c r="E770" i="7"/>
  <c r="B768" i="24"/>
  <c r="E769" i="7"/>
  <c r="H771" i="3"/>
  <c r="G771" i="2"/>
  <c r="F772" i="2"/>
  <c r="H771" i="2" s="1"/>
  <c r="F772" i="3"/>
  <c r="G771" i="3"/>
  <c r="D771" i="7" s="1"/>
  <c r="I760" i="2" a="1"/>
  <c r="I760" i="3" a="1"/>
  <c r="AY798" i="36" l="1"/>
  <c r="AX797" i="36"/>
  <c r="AT798" i="36"/>
  <c r="AS797" i="36"/>
  <c r="BD799" i="36"/>
  <c r="BC798" i="36"/>
  <c r="AO799" i="36"/>
  <c r="AM798" i="36"/>
  <c r="J759" i="3"/>
  <c r="I760" i="3"/>
  <c r="K760" i="3" s="1"/>
  <c r="I760" i="2"/>
  <c r="J759" i="2"/>
  <c r="K759" i="2"/>
  <c r="B769" i="22"/>
  <c r="E771" i="7"/>
  <c r="B769" i="24"/>
  <c r="H772" i="3"/>
  <c r="G772" i="2"/>
  <c r="F773" i="2"/>
  <c r="H772" i="2" s="1"/>
  <c r="F773" i="3"/>
  <c r="G772" i="3"/>
  <c r="D772" i="7" s="1"/>
  <c r="I761" i="3" a="1"/>
  <c r="I761" i="2" a="1"/>
  <c r="AO800" i="36" l="1"/>
  <c r="AM799" i="36"/>
  <c r="AT799" i="36"/>
  <c r="AS798" i="36"/>
  <c r="AY799" i="36"/>
  <c r="AX798" i="36"/>
  <c r="BD800" i="36"/>
  <c r="BC799" i="36"/>
  <c r="J760" i="3"/>
  <c r="I761" i="3"/>
  <c r="K761" i="3" s="1"/>
  <c r="I761" i="2"/>
  <c r="J760" i="2"/>
  <c r="K760" i="2"/>
  <c r="B770" i="22"/>
  <c r="B770" i="24"/>
  <c r="H773" i="3"/>
  <c r="G773" i="2"/>
  <c r="F774" i="2"/>
  <c r="H773" i="2" s="1"/>
  <c r="F774" i="3"/>
  <c r="G773" i="3"/>
  <c r="D773" i="7" s="1"/>
  <c r="I762" i="3" a="1"/>
  <c r="I762" i="2" a="1"/>
  <c r="AT800" i="36" l="1"/>
  <c r="AS799" i="36"/>
  <c r="BD801" i="36"/>
  <c r="BC800" i="36"/>
  <c r="AY800" i="36"/>
  <c r="AX799" i="36"/>
  <c r="AO801" i="36"/>
  <c r="AM800" i="36"/>
  <c r="J761" i="3"/>
  <c r="I762" i="3"/>
  <c r="K762" i="3" s="1"/>
  <c r="I762" i="2"/>
  <c r="J761" i="2"/>
  <c r="K761" i="2"/>
  <c r="B771" i="22"/>
  <c r="AI159" i="26"/>
  <c r="B771" i="24"/>
  <c r="E772" i="7"/>
  <c r="H774" i="3"/>
  <c r="G774" i="2"/>
  <c r="F775" i="2"/>
  <c r="H774" i="2" s="1"/>
  <c r="F775" i="3"/>
  <c r="G774" i="3"/>
  <c r="D774" i="7" s="1"/>
  <c r="I763" i="3" a="1"/>
  <c r="I763" i="2" a="1"/>
  <c r="BD802" i="36" l="1"/>
  <c r="BC801" i="36"/>
  <c r="AO802" i="36"/>
  <c r="AM801" i="36"/>
  <c r="AT801" i="36"/>
  <c r="AS800" i="36"/>
  <c r="AY801" i="36"/>
  <c r="AX800" i="36"/>
  <c r="J762" i="3"/>
  <c r="I763" i="3"/>
  <c r="K763" i="3" s="1"/>
  <c r="E773" i="7"/>
  <c r="I763" i="2"/>
  <c r="J762" i="2"/>
  <c r="K762" i="2"/>
  <c r="B772" i="22"/>
  <c r="B772" i="24"/>
  <c r="AH159" i="26"/>
  <c r="AJ159" i="26" s="1"/>
  <c r="H775" i="3"/>
  <c r="G775" i="2"/>
  <c r="F776" i="2"/>
  <c r="H775" i="2" s="1"/>
  <c r="F776" i="3"/>
  <c r="G775" i="3"/>
  <c r="D775" i="7" s="1"/>
  <c r="I764" i="2" a="1"/>
  <c r="I764" i="3" a="1"/>
  <c r="AO803" i="36" l="1"/>
  <c r="AM802" i="36"/>
  <c r="AY802" i="36"/>
  <c r="AX801" i="36"/>
  <c r="AT802" i="36"/>
  <c r="AS801" i="36"/>
  <c r="BD803" i="36"/>
  <c r="BC802" i="36"/>
  <c r="J763" i="3"/>
  <c r="I764" i="3"/>
  <c r="K764" i="3" s="1"/>
  <c r="I764" i="2"/>
  <c r="J763" i="2"/>
  <c r="K763" i="2"/>
  <c r="B773" i="22"/>
  <c r="E775" i="7"/>
  <c r="B773" i="24"/>
  <c r="E774" i="7"/>
  <c r="H776" i="3"/>
  <c r="G776" i="2"/>
  <c r="F777" i="2"/>
  <c r="H776" i="2" s="1"/>
  <c r="F777" i="3"/>
  <c r="G776" i="3"/>
  <c r="D776" i="7" s="1"/>
  <c r="I765" i="3" a="1"/>
  <c r="I765" i="2" a="1"/>
  <c r="BD804" i="36" l="1"/>
  <c r="BC803" i="36"/>
  <c r="AO804" i="36"/>
  <c r="AM803" i="36"/>
  <c r="AY803" i="36"/>
  <c r="AX802" i="36"/>
  <c r="AT803" i="36"/>
  <c r="AS802" i="36"/>
  <c r="J764" i="3"/>
  <c r="I765" i="3"/>
  <c r="K765" i="3" s="1"/>
  <c r="I765" i="2"/>
  <c r="K764" i="2"/>
  <c r="J764" i="2"/>
  <c r="B774" i="22"/>
  <c r="E776" i="7"/>
  <c r="B774" i="24"/>
  <c r="H777" i="3"/>
  <c r="G777" i="2"/>
  <c r="F778" i="2"/>
  <c r="H777" i="2" s="1"/>
  <c r="F778" i="3"/>
  <c r="G777" i="3"/>
  <c r="D777" i="7" s="1"/>
  <c r="I766" i="3" a="1"/>
  <c r="I766" i="2" a="1"/>
  <c r="AO805" i="36" l="1"/>
  <c r="AM804" i="36"/>
  <c r="AT804" i="36"/>
  <c r="AS803" i="36"/>
  <c r="AY804" i="36"/>
  <c r="AX803" i="36"/>
  <c r="BD805" i="36"/>
  <c r="BC804" i="36"/>
  <c r="J765" i="3"/>
  <c r="I766" i="3"/>
  <c r="K766" i="3" s="1"/>
  <c r="I766" i="2"/>
  <c r="J765" i="2"/>
  <c r="K765" i="2"/>
  <c r="B775" i="22"/>
  <c r="E777" i="7"/>
  <c r="B775" i="24"/>
  <c r="H778" i="3"/>
  <c r="G778" i="2"/>
  <c r="F779" i="2"/>
  <c r="H778" i="2" s="1"/>
  <c r="F779" i="3"/>
  <c r="G778" i="3"/>
  <c r="D778" i="7" s="1"/>
  <c r="I767" i="3" a="1"/>
  <c r="I767" i="2" a="1"/>
  <c r="AT805" i="36" l="1"/>
  <c r="AS804" i="36"/>
  <c r="BD806" i="36"/>
  <c r="BC805" i="36"/>
  <c r="AY805" i="36"/>
  <c r="AX804" i="36"/>
  <c r="AO806" i="36"/>
  <c r="AM805" i="36"/>
  <c r="J766" i="3"/>
  <c r="I767" i="3"/>
  <c r="K767" i="3" s="1"/>
  <c r="I767" i="2"/>
  <c r="J766" i="2"/>
  <c r="K766" i="2"/>
  <c r="B776" i="22"/>
  <c r="AI160" i="26"/>
  <c r="B776" i="24"/>
  <c r="H779" i="3"/>
  <c r="G779" i="2"/>
  <c r="F780" i="2"/>
  <c r="H779" i="2" s="1"/>
  <c r="F780" i="3"/>
  <c r="G779" i="3"/>
  <c r="D779" i="7" s="1"/>
  <c r="I768" i="3" a="1"/>
  <c r="I768" i="2" a="1"/>
  <c r="BD807" i="36" l="1"/>
  <c r="BC806" i="36"/>
  <c r="AO807" i="36"/>
  <c r="AM806" i="36"/>
  <c r="AT806" i="36"/>
  <c r="AS805" i="36"/>
  <c r="AY806" i="36"/>
  <c r="AX805" i="36"/>
  <c r="J767" i="3"/>
  <c r="I768" i="3"/>
  <c r="K768" i="3" s="1"/>
  <c r="E778" i="7"/>
  <c r="I768" i="2"/>
  <c r="J767" i="2"/>
  <c r="K767" i="2"/>
  <c r="B777" i="22"/>
  <c r="B777" i="24"/>
  <c r="AH160" i="26"/>
  <c r="AJ160" i="26" s="1"/>
  <c r="H780" i="3"/>
  <c r="G780" i="2"/>
  <c r="F781" i="2"/>
  <c r="H780" i="2" s="1"/>
  <c r="F781" i="3"/>
  <c r="G780" i="3"/>
  <c r="D780" i="7" s="1"/>
  <c r="I769" i="2" a="1"/>
  <c r="I769" i="3" a="1"/>
  <c r="AY807" i="36" l="1"/>
  <c r="AX806" i="36"/>
  <c r="AO808" i="36"/>
  <c r="AM807" i="36"/>
  <c r="BD808" i="36"/>
  <c r="BC807" i="36"/>
  <c r="AT807" i="36"/>
  <c r="AS806" i="36"/>
  <c r="J768" i="3"/>
  <c r="I769" i="3"/>
  <c r="K769" i="3" s="1"/>
  <c r="I769" i="2"/>
  <c r="J768" i="2"/>
  <c r="K768" i="2"/>
  <c r="B778" i="22"/>
  <c r="E780" i="7"/>
  <c r="B778" i="24"/>
  <c r="E779" i="7"/>
  <c r="H781" i="3"/>
  <c r="G781" i="2"/>
  <c r="F782" i="2"/>
  <c r="H781" i="2" s="1"/>
  <c r="F782" i="3"/>
  <c r="G781" i="3"/>
  <c r="D781" i="7" s="1"/>
  <c r="I770" i="2" a="1"/>
  <c r="I770" i="3" a="1"/>
  <c r="AT808" i="36" l="1"/>
  <c r="AS807" i="36"/>
  <c r="AO809" i="36"/>
  <c r="AM808" i="36"/>
  <c r="AY808" i="36"/>
  <c r="AX807" i="36"/>
  <c r="BD809" i="36"/>
  <c r="BC808" i="36"/>
  <c r="J769" i="3"/>
  <c r="I770" i="3"/>
  <c r="K770" i="3" s="1"/>
  <c r="I770" i="2"/>
  <c r="J769" i="2"/>
  <c r="K769" i="2"/>
  <c r="B779" i="22"/>
  <c r="E781" i="7"/>
  <c r="B779" i="24"/>
  <c r="H782" i="3"/>
  <c r="G782" i="2"/>
  <c r="F783" i="2"/>
  <c r="H782" i="2" s="1"/>
  <c r="F783" i="3"/>
  <c r="G782" i="3"/>
  <c r="D782" i="7" s="1"/>
  <c r="I771" i="3" a="1"/>
  <c r="I771" i="2" a="1"/>
  <c r="AO810" i="36" l="1"/>
  <c r="AM809" i="36"/>
  <c r="BD810" i="36"/>
  <c r="BC809" i="36"/>
  <c r="AT809" i="36"/>
  <c r="AS808" i="36"/>
  <c r="AY809" i="36"/>
  <c r="AX808" i="36"/>
  <c r="J770" i="3"/>
  <c r="I771" i="3"/>
  <c r="K771" i="3" s="1"/>
  <c r="I771" i="2"/>
  <c r="J770" i="2"/>
  <c r="K770" i="2"/>
  <c r="B780" i="22"/>
  <c r="E782" i="7"/>
  <c r="B780" i="24"/>
  <c r="H783" i="3"/>
  <c r="G783" i="2"/>
  <c r="F784" i="2"/>
  <c r="H783" i="2" s="1"/>
  <c r="F784" i="3"/>
  <c r="G783" i="3"/>
  <c r="D783" i="7" s="1"/>
  <c r="I772" i="2" a="1"/>
  <c r="I772" i="3" a="1"/>
  <c r="AY810" i="36" l="1"/>
  <c r="AX809" i="36"/>
  <c r="BD811" i="36"/>
  <c r="BC810" i="36"/>
  <c r="AO811" i="36"/>
  <c r="AM810" i="36"/>
  <c r="AT810" i="36"/>
  <c r="AS809" i="36"/>
  <c r="J771" i="3"/>
  <c r="I772" i="3"/>
  <c r="K772" i="3" s="1"/>
  <c r="I772" i="2"/>
  <c r="J771" i="2"/>
  <c r="K771" i="2"/>
  <c r="B781" i="22"/>
  <c r="AI161" i="26"/>
  <c r="B781" i="24"/>
  <c r="H784" i="3"/>
  <c r="G784" i="2"/>
  <c r="F785" i="2"/>
  <c r="H784" i="2" s="1"/>
  <c r="F785" i="3"/>
  <c r="G785" i="3" s="1"/>
  <c r="D785" i="7" s="1"/>
  <c r="G784" i="3"/>
  <c r="D784" i="7" s="1"/>
  <c r="I773" i="3" a="1"/>
  <c r="I773" i="2" a="1"/>
  <c r="I774" i="3" a="1"/>
  <c r="BD812" i="36" l="1"/>
  <c r="BC811" i="36"/>
  <c r="AT811" i="36"/>
  <c r="AS810" i="36"/>
  <c r="AY811" i="36"/>
  <c r="AX810" i="36"/>
  <c r="AO812" i="36"/>
  <c r="AM811" i="36"/>
  <c r="J772" i="3"/>
  <c r="I774" i="3"/>
  <c r="K774" i="3" s="1"/>
  <c r="I773" i="3"/>
  <c r="K773" i="3" s="1"/>
  <c r="E783" i="7"/>
  <c r="I773" i="2"/>
  <c r="K772" i="2"/>
  <c r="J772" i="2"/>
  <c r="B782" i="22"/>
  <c r="B783" i="24"/>
  <c r="B782" i="24"/>
  <c r="AH161" i="26"/>
  <c r="AJ161" i="26" s="1"/>
  <c r="H785" i="3"/>
  <c r="G785" i="2"/>
  <c r="F786" i="2"/>
  <c r="H785" i="2" s="1"/>
  <c r="F786" i="3"/>
  <c r="I774" i="2" a="1"/>
  <c r="AO813" i="36" l="1"/>
  <c r="AM812" i="36"/>
  <c r="AT812" i="36"/>
  <c r="AS811" i="36"/>
  <c r="AY812" i="36"/>
  <c r="AX811" i="36"/>
  <c r="BD813" i="36"/>
  <c r="BC812" i="36"/>
  <c r="J773" i="3"/>
  <c r="J774" i="3"/>
  <c r="I774" i="2"/>
  <c r="K773" i="2"/>
  <c r="J773" i="2"/>
  <c r="B783" i="22"/>
  <c r="E784" i="7"/>
  <c r="E785" i="7"/>
  <c r="H786" i="3"/>
  <c r="G786" i="2"/>
  <c r="F787" i="2"/>
  <c r="H786" i="2" s="1"/>
  <c r="F787" i="3"/>
  <c r="G786" i="3"/>
  <c r="D786" i="7" s="1"/>
  <c r="I775" i="2" a="1"/>
  <c r="I775" i="3" a="1"/>
  <c r="BD814" i="36" l="1"/>
  <c r="BC813" i="36"/>
  <c r="AT813" i="36"/>
  <c r="AS812" i="36"/>
  <c r="AO814" i="36"/>
  <c r="AM813" i="36"/>
  <c r="AY813" i="36"/>
  <c r="AX812" i="36"/>
  <c r="I775" i="3"/>
  <c r="K775" i="3" s="1"/>
  <c r="I775" i="2"/>
  <c r="J774" i="2"/>
  <c r="K774" i="2"/>
  <c r="B784" i="22"/>
  <c r="E786" i="7"/>
  <c r="B784" i="24"/>
  <c r="H787" i="3"/>
  <c r="G787" i="2"/>
  <c r="F788" i="2"/>
  <c r="H787" i="2" s="1"/>
  <c r="F788" i="3"/>
  <c r="G787" i="3"/>
  <c r="D787" i="7" s="1"/>
  <c r="I776" i="3" a="1"/>
  <c r="I776" i="2" a="1"/>
  <c r="AY814" i="36" l="1"/>
  <c r="AX813" i="36"/>
  <c r="AT814" i="36"/>
  <c r="AS813" i="36"/>
  <c r="AO815" i="36"/>
  <c r="AM814" i="36"/>
  <c r="BD815" i="36"/>
  <c r="BC814" i="36"/>
  <c r="J775" i="3"/>
  <c r="I776" i="3"/>
  <c r="K776" i="3" s="1"/>
  <c r="I776" i="2"/>
  <c r="J775" i="2"/>
  <c r="K775" i="2"/>
  <c r="B785" i="22"/>
  <c r="B785" i="24"/>
  <c r="H788" i="3"/>
  <c r="G788" i="2"/>
  <c r="F789" i="2"/>
  <c r="H788" i="2" s="1"/>
  <c r="F789" i="3"/>
  <c r="G788" i="3"/>
  <c r="D788" i="7" s="1"/>
  <c r="I777" i="2" a="1"/>
  <c r="I777" i="3" a="1"/>
  <c r="BD816" i="36" l="1"/>
  <c r="BC815" i="36"/>
  <c r="AT815" i="36"/>
  <c r="AS814" i="36"/>
  <c r="AO816" i="36"/>
  <c r="AM815" i="36"/>
  <c r="AY815" i="36"/>
  <c r="AX814" i="36"/>
  <c r="J776" i="3"/>
  <c r="I777" i="3"/>
  <c r="K777" i="3" s="1"/>
  <c r="I777" i="2"/>
  <c r="J776" i="2"/>
  <c r="K776" i="2"/>
  <c r="B786" i="22"/>
  <c r="AI162" i="26"/>
  <c r="B786" i="24"/>
  <c r="E787" i="7"/>
  <c r="H789" i="3"/>
  <c r="F790" i="2"/>
  <c r="H789" i="2" s="1"/>
  <c r="G789" i="2"/>
  <c r="F790" i="3"/>
  <c r="G789" i="3"/>
  <c r="D789" i="7" s="1"/>
  <c r="I778" i="2" a="1"/>
  <c r="I778" i="3" a="1"/>
  <c r="AY816" i="36" l="1"/>
  <c r="AX815" i="36"/>
  <c r="AM816" i="36"/>
  <c r="AO817" i="36"/>
  <c r="BD817" i="36"/>
  <c r="BC816" i="36"/>
  <c r="AT816" i="36"/>
  <c r="AS815" i="36"/>
  <c r="J777" i="3"/>
  <c r="E788" i="7"/>
  <c r="I778" i="3"/>
  <c r="K778" i="3" s="1"/>
  <c r="I778" i="2"/>
  <c r="K777" i="2"/>
  <c r="J777" i="2"/>
  <c r="B787" i="22"/>
  <c r="B787" i="24"/>
  <c r="AH162" i="26"/>
  <c r="AJ162" i="26" s="1"/>
  <c r="H790" i="3"/>
  <c r="G790" i="2"/>
  <c r="F791" i="2"/>
  <c r="H790" i="2" s="1"/>
  <c r="F791" i="3"/>
  <c r="G790" i="3"/>
  <c r="D790" i="7" s="1"/>
  <c r="I779" i="2" a="1"/>
  <c r="I779" i="3" a="1"/>
  <c r="AM817" i="36" l="1"/>
  <c r="AO818" i="36"/>
  <c r="AT817" i="36"/>
  <c r="AS816" i="36"/>
  <c r="BD818" i="36"/>
  <c r="BC817" i="36"/>
  <c r="AY817" i="36"/>
  <c r="AX816" i="36"/>
  <c r="J778" i="3"/>
  <c r="I779" i="3"/>
  <c r="K779" i="3" s="1"/>
  <c r="I779" i="2"/>
  <c r="J778" i="2"/>
  <c r="K778" i="2"/>
  <c r="B788" i="22"/>
  <c r="E790" i="7"/>
  <c r="B788" i="24"/>
  <c r="E789" i="7"/>
  <c r="H791" i="3"/>
  <c r="G791" i="2"/>
  <c r="F792" i="2"/>
  <c r="H791" i="2" s="1"/>
  <c r="F792" i="3"/>
  <c r="G791" i="3"/>
  <c r="D791" i="7" s="1"/>
  <c r="I780" i="3" a="1"/>
  <c r="I780" i="2" a="1"/>
  <c r="AY818" i="36" l="1"/>
  <c r="AX817" i="36"/>
  <c r="AT818" i="36"/>
  <c r="AS817" i="36"/>
  <c r="AO819" i="36"/>
  <c r="AM818" i="36"/>
  <c r="BD819" i="36"/>
  <c r="BC818" i="36"/>
  <c r="J779" i="3"/>
  <c r="I780" i="3"/>
  <c r="K780" i="3" s="1"/>
  <c r="I780" i="2"/>
  <c r="J779" i="2"/>
  <c r="K779" i="2"/>
  <c r="B789" i="22"/>
  <c r="B789" i="24"/>
  <c r="H792" i="3"/>
  <c r="G792" i="2"/>
  <c r="F793" i="2"/>
  <c r="H792" i="2" s="1"/>
  <c r="F793" i="3"/>
  <c r="G792" i="3"/>
  <c r="D792" i="7" s="1"/>
  <c r="I781" i="3" a="1"/>
  <c r="I781" i="2" a="1"/>
  <c r="AY819" i="36" l="1"/>
  <c r="AX818" i="36"/>
  <c r="AT819" i="36"/>
  <c r="AS818" i="36"/>
  <c r="BD820" i="36"/>
  <c r="BC819" i="36"/>
  <c r="AO820" i="36"/>
  <c r="AM819" i="36"/>
  <c r="J780" i="3"/>
  <c r="I781" i="3"/>
  <c r="K781" i="3" s="1"/>
  <c r="I781" i="2"/>
  <c r="J780" i="2"/>
  <c r="K780" i="2"/>
  <c r="B790" i="22"/>
  <c r="E792" i="7"/>
  <c r="B790" i="24"/>
  <c r="E791" i="7"/>
  <c r="H793" i="3"/>
  <c r="G793" i="2"/>
  <c r="F794" i="2"/>
  <c r="H793" i="2" s="1"/>
  <c r="F794" i="3"/>
  <c r="G793" i="3"/>
  <c r="D793" i="7" s="1"/>
  <c r="I782" i="2" a="1"/>
  <c r="I782" i="3" a="1"/>
  <c r="AO821" i="36" l="1"/>
  <c r="AM820" i="36"/>
  <c r="AY820" i="36"/>
  <c r="AX819" i="36"/>
  <c r="AT820" i="36"/>
  <c r="AS819" i="36"/>
  <c r="BD821" i="36"/>
  <c r="BC820" i="36"/>
  <c r="J781" i="3"/>
  <c r="I782" i="3"/>
  <c r="K782" i="3" s="1"/>
  <c r="I782" i="2"/>
  <c r="J781" i="2"/>
  <c r="K781" i="2"/>
  <c r="B791" i="22"/>
  <c r="AI163" i="26"/>
  <c r="B791" i="24"/>
  <c r="H794" i="3"/>
  <c r="G794" i="2"/>
  <c r="F795" i="2"/>
  <c r="F795" i="3"/>
  <c r="G794" i="3"/>
  <c r="D794" i="7" s="1"/>
  <c r="I783" i="2" a="1"/>
  <c r="I783" i="3" a="1"/>
  <c r="BD822" i="36" l="1"/>
  <c r="BC821" i="36"/>
  <c r="AT821" i="36"/>
  <c r="AS820" i="36"/>
  <c r="AY821" i="36"/>
  <c r="AX820" i="36"/>
  <c r="AO822" i="36"/>
  <c r="AM821" i="36"/>
  <c r="J782" i="3"/>
  <c r="I783" i="3"/>
  <c r="K783" i="3" s="1"/>
  <c r="E793" i="7"/>
  <c r="I783" i="2"/>
  <c r="J782" i="2"/>
  <c r="K782" i="2"/>
  <c r="H794" i="2"/>
  <c r="G795" i="2"/>
  <c r="B792" i="22"/>
  <c r="B792" i="24"/>
  <c r="AH163" i="26"/>
  <c r="AJ163" i="26" s="1"/>
  <c r="H795" i="3"/>
  <c r="F796" i="2"/>
  <c r="F796" i="3"/>
  <c r="G795" i="3"/>
  <c r="D795" i="7" s="1"/>
  <c r="I784" i="3" a="1"/>
  <c r="I784" i="2" a="1"/>
  <c r="AO823" i="36" l="1"/>
  <c r="AM822" i="36"/>
  <c r="AT822" i="36"/>
  <c r="AS821" i="36"/>
  <c r="AY822" i="36"/>
  <c r="AX821" i="36"/>
  <c r="BD823" i="36"/>
  <c r="BC822" i="36"/>
  <c r="J783" i="3"/>
  <c r="I784" i="3"/>
  <c r="K784" i="3" s="1"/>
  <c r="I784" i="2"/>
  <c r="K783" i="2"/>
  <c r="J783" i="2"/>
  <c r="H795" i="2"/>
  <c r="G796" i="2"/>
  <c r="B793" i="22"/>
  <c r="E795" i="7"/>
  <c r="B793" i="24"/>
  <c r="E794" i="7"/>
  <c r="H796" i="3"/>
  <c r="F797" i="2"/>
  <c r="F797" i="3"/>
  <c r="G796" i="3"/>
  <c r="D796" i="7" s="1"/>
  <c r="I785" i="3" a="1"/>
  <c r="I785" i="2" a="1"/>
  <c r="AY823" i="36" l="1"/>
  <c r="AX822" i="36"/>
  <c r="BD824" i="36"/>
  <c r="BC823" i="36"/>
  <c r="AT823" i="36"/>
  <c r="AS822" i="36"/>
  <c r="AO824" i="36"/>
  <c r="AM823" i="36"/>
  <c r="J784" i="3"/>
  <c r="I785" i="3"/>
  <c r="K785" i="3" s="1"/>
  <c r="I785" i="2"/>
  <c r="J784" i="2"/>
  <c r="K784" i="2"/>
  <c r="H796" i="2"/>
  <c r="G797" i="2"/>
  <c r="B794" i="22"/>
  <c r="E796" i="7"/>
  <c r="B794" i="24"/>
  <c r="H797" i="3"/>
  <c r="F798" i="2"/>
  <c r="F798" i="3"/>
  <c r="G797" i="3"/>
  <c r="D797" i="7" s="1"/>
  <c r="I786" i="2" a="1"/>
  <c r="I786" i="3" a="1"/>
  <c r="AO825" i="36" l="1"/>
  <c r="AM824" i="36"/>
  <c r="AT824" i="36"/>
  <c r="AS823" i="36"/>
  <c r="BD825" i="36"/>
  <c r="BC824" i="36"/>
  <c r="AY824" i="36"/>
  <c r="AX823" i="36"/>
  <c r="J785" i="3"/>
  <c r="I786" i="3"/>
  <c r="K786" i="3" s="1"/>
  <c r="I786" i="2"/>
  <c r="K785" i="2"/>
  <c r="J785" i="2"/>
  <c r="H797" i="2"/>
  <c r="G798" i="2"/>
  <c r="B795" i="22"/>
  <c r="B795" i="24"/>
  <c r="H798" i="3"/>
  <c r="F799" i="2"/>
  <c r="F799" i="3"/>
  <c r="G798" i="3"/>
  <c r="D798" i="7" s="1"/>
  <c r="I787" i="3" a="1"/>
  <c r="I787" i="2" a="1"/>
  <c r="AO826" i="36" l="1"/>
  <c r="AM825" i="36"/>
  <c r="BD826" i="36"/>
  <c r="BC825" i="36"/>
  <c r="AY825" i="36"/>
  <c r="AX824" i="36"/>
  <c r="AT825" i="36"/>
  <c r="AS824" i="36"/>
  <c r="J786" i="3"/>
  <c r="I787" i="3"/>
  <c r="K787" i="3" s="1"/>
  <c r="I787" i="2"/>
  <c r="J786" i="2"/>
  <c r="K786" i="2"/>
  <c r="H798" i="2"/>
  <c r="G799" i="2"/>
  <c r="B796" i="22"/>
  <c r="AI164" i="26"/>
  <c r="B796" i="24"/>
  <c r="E797" i="7"/>
  <c r="H799" i="3"/>
  <c r="F800" i="2"/>
  <c r="F800" i="3"/>
  <c r="G799" i="3"/>
  <c r="D799" i="7" s="1"/>
  <c r="I788" i="2" a="1"/>
  <c r="I788" i="3" a="1"/>
  <c r="AT826" i="36" l="1"/>
  <c r="AS825" i="36"/>
  <c r="BD827" i="36"/>
  <c r="BC826" i="36"/>
  <c r="AY826" i="36"/>
  <c r="AX825" i="36"/>
  <c r="AO827" i="36"/>
  <c r="AM826" i="36"/>
  <c r="J787" i="3"/>
  <c r="I788" i="3"/>
  <c r="K788" i="3" s="1"/>
  <c r="E798" i="7"/>
  <c r="I788" i="2"/>
  <c r="J787" i="2"/>
  <c r="K787" i="2"/>
  <c r="H799" i="2"/>
  <c r="G800" i="2"/>
  <c r="B797" i="22"/>
  <c r="B797" i="24"/>
  <c r="AH164" i="26"/>
  <c r="AJ164" i="26" s="1"/>
  <c r="H800" i="3"/>
  <c r="F801" i="2"/>
  <c r="F801" i="3"/>
  <c r="G800" i="3"/>
  <c r="D800" i="7" s="1"/>
  <c r="I789" i="2" a="1"/>
  <c r="I789" i="3" a="1"/>
  <c r="AO828" i="36" l="1"/>
  <c r="AM827" i="36"/>
  <c r="BD828" i="36"/>
  <c r="BC827" i="36"/>
  <c r="AT827" i="36"/>
  <c r="AS826" i="36"/>
  <c r="AY827" i="36"/>
  <c r="AX826" i="36"/>
  <c r="J788" i="3"/>
  <c r="I789" i="3"/>
  <c r="K789" i="3" s="1"/>
  <c r="I789" i="2"/>
  <c r="J788" i="2"/>
  <c r="K788" i="2"/>
  <c r="H800" i="2"/>
  <c r="G801" i="2"/>
  <c r="B798" i="22"/>
  <c r="E800" i="7"/>
  <c r="B798" i="24"/>
  <c r="E799" i="7"/>
  <c r="H801" i="3"/>
  <c r="F802" i="2"/>
  <c r="F802" i="3"/>
  <c r="G801" i="3"/>
  <c r="D801" i="7" s="1"/>
  <c r="I790" i="3" a="1"/>
  <c r="I790" i="2" a="1"/>
  <c r="AT828" i="36" l="1"/>
  <c r="AS827" i="36"/>
  <c r="BD829" i="36"/>
  <c r="BC828" i="36"/>
  <c r="AY828" i="36"/>
  <c r="AX827" i="36"/>
  <c r="AM828" i="36"/>
  <c r="AO829" i="36"/>
  <c r="J789" i="3"/>
  <c r="I790" i="3"/>
  <c r="K790" i="3" s="1"/>
  <c r="I790" i="2"/>
  <c r="J789" i="2"/>
  <c r="K789" i="2"/>
  <c r="H801" i="2"/>
  <c r="G802" i="2"/>
  <c r="B799" i="22"/>
  <c r="E801" i="7"/>
  <c r="B799" i="24"/>
  <c r="H802" i="3"/>
  <c r="F803" i="2"/>
  <c r="F803" i="3"/>
  <c r="G802" i="3"/>
  <c r="D802" i="7" s="1"/>
  <c r="I791" i="3" a="1"/>
  <c r="I791" i="2" a="1"/>
  <c r="AO830" i="36" l="1"/>
  <c r="AM829" i="36"/>
  <c r="BD830" i="36"/>
  <c r="BC829" i="36"/>
  <c r="AY829" i="36"/>
  <c r="AX828" i="36"/>
  <c r="AT829" i="36"/>
  <c r="AS828" i="36"/>
  <c r="J790" i="3"/>
  <c r="I791" i="3"/>
  <c r="K791" i="3" s="1"/>
  <c r="I791" i="2"/>
  <c r="J790" i="2"/>
  <c r="K790" i="2"/>
  <c r="H802" i="2"/>
  <c r="G803" i="2"/>
  <c r="B800" i="22"/>
  <c r="E802" i="7"/>
  <c r="B800" i="24"/>
  <c r="H803" i="3"/>
  <c r="F804" i="2"/>
  <c r="F804" i="3"/>
  <c r="G803" i="3"/>
  <c r="D803" i="7" s="1"/>
  <c r="I792" i="3" a="1"/>
  <c r="I792" i="2" a="1"/>
  <c r="BD831" i="36" l="1"/>
  <c r="BC830" i="36"/>
  <c r="AT830" i="36"/>
  <c r="AS829" i="36"/>
  <c r="AY830" i="36"/>
  <c r="AX829" i="36"/>
  <c r="AO831" i="36"/>
  <c r="AM830" i="36"/>
  <c r="J791" i="3"/>
  <c r="I792" i="3"/>
  <c r="K792" i="3" s="1"/>
  <c r="I792" i="2"/>
  <c r="K791" i="2"/>
  <c r="J791" i="2"/>
  <c r="H803" i="2"/>
  <c r="G804" i="2"/>
  <c r="B801" i="22"/>
  <c r="AI165" i="26"/>
  <c r="B801" i="24"/>
  <c r="H804" i="3"/>
  <c r="F805" i="2"/>
  <c r="F805" i="3"/>
  <c r="G804" i="3"/>
  <c r="D804" i="7" s="1"/>
  <c r="I793" i="2" a="1"/>
  <c r="I793" i="3" a="1"/>
  <c r="AO832" i="36" l="1"/>
  <c r="AM831" i="36"/>
  <c r="AT831" i="36"/>
  <c r="AS830" i="36"/>
  <c r="AY831" i="36"/>
  <c r="AX830" i="36"/>
  <c r="BD832" i="36"/>
  <c r="BC831" i="36"/>
  <c r="J792" i="3"/>
  <c r="I793" i="3"/>
  <c r="K793" i="3" s="1"/>
  <c r="E803" i="7"/>
  <c r="I793" i="2"/>
  <c r="J792" i="2"/>
  <c r="K792" i="2"/>
  <c r="H804" i="2"/>
  <c r="G805" i="2"/>
  <c r="B802" i="22"/>
  <c r="B802" i="24"/>
  <c r="AH165" i="26"/>
  <c r="AJ165" i="26" s="1"/>
  <c r="H805" i="3"/>
  <c r="F806" i="2"/>
  <c r="F806" i="3"/>
  <c r="G806" i="3" s="1"/>
  <c r="D806" i="7" s="1"/>
  <c r="G805" i="3"/>
  <c r="D805" i="7" s="1"/>
  <c r="I795" i="3" a="1"/>
  <c r="I794" i="3" a="1"/>
  <c r="I794" i="2" a="1"/>
  <c r="AT832" i="36" l="1"/>
  <c r="AS831" i="36"/>
  <c r="BD833" i="36"/>
  <c r="BC832" i="36"/>
  <c r="AO833" i="36"/>
  <c r="AM832" i="36"/>
  <c r="AY832" i="36"/>
  <c r="AX831" i="36"/>
  <c r="J793" i="3"/>
  <c r="I795" i="3"/>
  <c r="K795" i="3" s="1"/>
  <c r="I794" i="3"/>
  <c r="K794" i="3" s="1"/>
  <c r="I794" i="2"/>
  <c r="J793" i="2"/>
  <c r="K793" i="2"/>
  <c r="H805" i="2"/>
  <c r="G806" i="2"/>
  <c r="B803" i="22"/>
  <c r="E805" i="7"/>
  <c r="B803" i="24"/>
  <c r="B804" i="24"/>
  <c r="E804" i="7"/>
  <c r="S56" i="3"/>
  <c r="T56" i="3"/>
  <c r="H806" i="3"/>
  <c r="H806" i="2"/>
  <c r="S48" i="3"/>
  <c r="T48" i="3"/>
  <c r="I795" i="2" a="1"/>
  <c r="BD834" i="36" l="1"/>
  <c r="BC833" i="36"/>
  <c r="AY833" i="36"/>
  <c r="AX832" i="36"/>
  <c r="AO834" i="36"/>
  <c r="AM833" i="36"/>
  <c r="AT833" i="36"/>
  <c r="AS832" i="36"/>
  <c r="J794" i="3"/>
  <c r="J795" i="3"/>
  <c r="AI166" i="26"/>
  <c r="I795" i="2"/>
  <c r="J794" i="2"/>
  <c r="K794" i="2"/>
  <c r="B804" i="22"/>
  <c r="D4" i="24" a="1"/>
  <c r="D4" i="24" s="1"/>
  <c r="D11" i="24" a="1"/>
  <c r="D11" i="24" s="1"/>
  <c r="D3" i="24" a="1"/>
  <c r="D3" i="24" s="1"/>
  <c r="D7" i="24" a="1"/>
  <c r="D7" i="24" s="1"/>
  <c r="D8" i="24" a="1"/>
  <c r="D8" i="24" s="1"/>
  <c r="D10" i="24" a="1"/>
  <c r="D10" i="24" s="1"/>
  <c r="D5" i="24" a="1"/>
  <c r="D5" i="24" s="1"/>
  <c r="D9" i="24" a="1"/>
  <c r="D9" i="24" s="1"/>
  <c r="D803" i="24" a="1"/>
  <c r="D803" i="24" s="1"/>
  <c r="D800" i="24" a="1"/>
  <c r="D800" i="24" s="1"/>
  <c r="D797" i="24" a="1"/>
  <c r="D797" i="24" s="1"/>
  <c r="D794" i="24" a="1"/>
  <c r="D794" i="24" s="1"/>
  <c r="D802" i="24" a="1"/>
  <c r="D802" i="24" s="1"/>
  <c r="D799" i="24" a="1"/>
  <c r="D799" i="24" s="1"/>
  <c r="D796" i="24" a="1"/>
  <c r="D796" i="24" s="1"/>
  <c r="D804" i="24" a="1"/>
  <c r="D804" i="24" s="1"/>
  <c r="D801" i="24" a="1"/>
  <c r="D801" i="24" s="1"/>
  <c r="D798" i="24" a="1"/>
  <c r="D798" i="24" s="1"/>
  <c r="D795" i="24" a="1"/>
  <c r="D795" i="24" s="1"/>
  <c r="E2" i="24"/>
  <c r="D792" i="24" a="1"/>
  <c r="D792" i="24" s="1"/>
  <c r="D791" i="24" a="1"/>
  <c r="D791" i="24" s="1"/>
  <c r="D793" i="24" a="1"/>
  <c r="D793" i="24" s="1"/>
  <c r="D790" i="24" a="1"/>
  <c r="D790" i="24" s="1"/>
  <c r="D788" i="24" a="1"/>
  <c r="D788" i="24" s="1"/>
  <c r="D789" i="24" a="1"/>
  <c r="D789" i="24" s="1"/>
  <c r="D785" i="24" a="1"/>
  <c r="D785" i="24" s="1"/>
  <c r="D787" i="24" a="1"/>
  <c r="D787" i="24" s="1"/>
  <c r="D786" i="24" a="1"/>
  <c r="D786" i="24" s="1"/>
  <c r="D784" i="24" a="1"/>
  <c r="D784" i="24" s="1"/>
  <c r="D783" i="24" a="1"/>
  <c r="D783" i="24" s="1"/>
  <c r="D781" i="24" a="1"/>
  <c r="D781" i="24" s="1"/>
  <c r="D782" i="24" a="1"/>
  <c r="D782" i="24" s="1"/>
  <c r="D779" i="24" a="1"/>
  <c r="D779" i="24" s="1"/>
  <c r="D778" i="24" a="1"/>
  <c r="D778" i="24" s="1"/>
  <c r="D780" i="24" a="1"/>
  <c r="D780" i="24" s="1"/>
  <c r="D777" i="24" a="1"/>
  <c r="D777" i="24" s="1"/>
  <c r="D775" i="24" a="1"/>
  <c r="D775" i="24" s="1"/>
  <c r="D776" i="24" a="1"/>
  <c r="D776" i="24" s="1"/>
  <c r="D774" i="24" a="1"/>
  <c r="D774" i="24" s="1"/>
  <c r="D772" i="24" a="1"/>
  <c r="D772" i="24" s="1"/>
  <c r="D773" i="24" a="1"/>
  <c r="D773" i="24" s="1"/>
  <c r="D771" i="24" a="1"/>
  <c r="D771" i="24" s="1"/>
  <c r="D770" i="24" a="1"/>
  <c r="D770" i="24" s="1"/>
  <c r="D769" i="24" a="1"/>
  <c r="D769" i="24" s="1"/>
  <c r="D768" i="24" a="1"/>
  <c r="D768" i="24" s="1"/>
  <c r="D767" i="24" a="1"/>
  <c r="D767" i="24" s="1"/>
  <c r="D766" i="24" a="1"/>
  <c r="D766" i="24" s="1"/>
  <c r="D765" i="24" a="1"/>
  <c r="D765" i="24" s="1"/>
  <c r="D764" i="24" a="1"/>
  <c r="D764" i="24" s="1"/>
  <c r="D761" i="24" a="1"/>
  <c r="D761" i="24" s="1"/>
  <c r="D763" i="24" a="1"/>
  <c r="D763" i="24" s="1"/>
  <c r="D762" i="24" a="1"/>
  <c r="D762" i="24" s="1"/>
  <c r="D760" i="24" a="1"/>
  <c r="D760" i="24" s="1"/>
  <c r="D759" i="24" a="1"/>
  <c r="D759" i="24" s="1"/>
  <c r="D757" i="24" a="1"/>
  <c r="D757" i="24" s="1"/>
  <c r="D758" i="24" a="1"/>
  <c r="D758" i="24" s="1"/>
  <c r="D756" i="24" a="1"/>
  <c r="D756" i="24" s="1"/>
  <c r="D754" i="24" a="1"/>
  <c r="D754" i="24" s="1"/>
  <c r="D755" i="24" a="1"/>
  <c r="D755" i="24" s="1"/>
  <c r="D752" i="24" a="1"/>
  <c r="D752" i="24" s="1"/>
  <c r="D753" i="24" a="1"/>
  <c r="D753" i="24" s="1"/>
  <c r="D750" i="24" a="1"/>
  <c r="D750" i="24" s="1"/>
  <c r="D751" i="24" a="1"/>
  <c r="D751" i="24" s="1"/>
  <c r="D748" i="24" a="1"/>
  <c r="D748" i="24" s="1"/>
  <c r="D749" i="24" a="1"/>
  <c r="D749" i="24" s="1"/>
  <c r="D747" i="24" a="1"/>
  <c r="D747" i="24" s="1"/>
  <c r="D745" i="24" a="1"/>
  <c r="D745" i="24" s="1"/>
  <c r="D746" i="24" a="1"/>
  <c r="D746" i="24" s="1"/>
  <c r="D744" i="24" a="1"/>
  <c r="D744" i="24" s="1"/>
  <c r="D743" i="24" a="1"/>
  <c r="D743" i="24" s="1"/>
  <c r="D742" i="24" a="1"/>
  <c r="D742" i="24" s="1"/>
  <c r="D741" i="24" a="1"/>
  <c r="D741" i="24" s="1"/>
  <c r="D738" i="24" a="1"/>
  <c r="D738" i="24" s="1"/>
  <c r="D740" i="24" a="1"/>
  <c r="D740" i="24" s="1"/>
  <c r="D739" i="24" a="1"/>
  <c r="D739" i="24" s="1"/>
  <c r="D737" i="24" a="1"/>
  <c r="D737" i="24" s="1"/>
  <c r="D736" i="24" a="1"/>
  <c r="D736" i="24" s="1"/>
  <c r="D734" i="24" a="1"/>
  <c r="D734" i="24" s="1"/>
  <c r="D735" i="24" a="1"/>
  <c r="D735" i="24" s="1"/>
  <c r="D733" i="24" a="1"/>
  <c r="D733" i="24" s="1"/>
  <c r="D732" i="24" a="1"/>
  <c r="D732" i="24" s="1"/>
  <c r="D730" i="24" a="1"/>
  <c r="D730" i="24" s="1"/>
  <c r="D731" i="24" a="1"/>
  <c r="D731" i="24" s="1"/>
  <c r="D729" i="24" a="1"/>
  <c r="D729" i="24" s="1"/>
  <c r="D728" i="24" a="1"/>
  <c r="D728" i="24" s="1"/>
  <c r="D727" i="24" a="1"/>
  <c r="D727" i="24" s="1"/>
  <c r="D725" i="24" a="1"/>
  <c r="D725" i="24" s="1"/>
  <c r="D726" i="24" a="1"/>
  <c r="D726" i="24" s="1"/>
  <c r="D724" i="24" a="1"/>
  <c r="D724" i="24" s="1"/>
  <c r="D722" i="24" a="1"/>
  <c r="D722" i="24" s="1"/>
  <c r="D723" i="24" a="1"/>
  <c r="D723" i="24" s="1"/>
  <c r="D721" i="24" a="1"/>
  <c r="D721" i="24" s="1"/>
  <c r="D720" i="24" a="1"/>
  <c r="D720" i="24" s="1"/>
  <c r="D719" i="24" a="1"/>
  <c r="D719" i="24" s="1"/>
  <c r="D718" i="24" a="1"/>
  <c r="D718" i="24" s="1"/>
  <c r="D717" i="24" a="1"/>
  <c r="D717" i="24" s="1"/>
  <c r="D716" i="24" a="1"/>
  <c r="D716" i="24" s="1"/>
  <c r="D712" i="24" a="1"/>
  <c r="D712" i="24" s="1"/>
  <c r="D715" i="24" a="1"/>
  <c r="D715" i="24" s="1"/>
  <c r="D714" i="24" a="1"/>
  <c r="D714" i="24" s="1"/>
  <c r="D713" i="24" a="1"/>
  <c r="D713" i="24" s="1"/>
  <c r="D711" i="24" a="1"/>
  <c r="D711" i="24" s="1"/>
  <c r="D710" i="24" a="1"/>
  <c r="D710" i="24" s="1"/>
  <c r="D709" i="24" a="1"/>
  <c r="D709" i="24" s="1"/>
  <c r="D707" i="24" a="1"/>
  <c r="D707" i="24" s="1"/>
  <c r="D706" i="24" a="1"/>
  <c r="D706" i="24" s="1"/>
  <c r="D708" i="24" a="1"/>
  <c r="D708" i="24" s="1"/>
  <c r="D705" i="24" a="1"/>
  <c r="D705" i="24" s="1"/>
  <c r="D704" i="24" a="1"/>
  <c r="D704" i="24" s="1"/>
  <c r="D700" i="24" a="1"/>
  <c r="D700" i="24" s="1"/>
  <c r="D702" i="24" a="1"/>
  <c r="D702" i="24" s="1"/>
  <c r="D703" i="24" a="1"/>
  <c r="D703" i="24" s="1"/>
  <c r="D701" i="24" a="1"/>
  <c r="D701" i="24" s="1"/>
  <c r="D698" i="24" a="1"/>
  <c r="D698" i="24" s="1"/>
  <c r="D699" i="24" a="1"/>
  <c r="D699" i="24" s="1"/>
  <c r="D697" i="24" a="1"/>
  <c r="D697" i="24" s="1"/>
  <c r="D696" i="24" a="1"/>
  <c r="D696" i="24" s="1"/>
  <c r="D695" i="24" a="1"/>
  <c r="D695" i="24" s="1"/>
  <c r="D693" i="24" a="1"/>
  <c r="D693" i="24" s="1"/>
  <c r="D694" i="24" a="1"/>
  <c r="D694" i="24" s="1"/>
  <c r="D692" i="24" a="1"/>
  <c r="D692" i="24" s="1"/>
  <c r="D691" i="24" a="1"/>
  <c r="D691" i="24" s="1"/>
  <c r="D689" i="24" a="1"/>
  <c r="D689" i="24" s="1"/>
  <c r="D690" i="24" a="1"/>
  <c r="D690" i="24" s="1"/>
  <c r="D688" i="24" a="1"/>
  <c r="D688" i="24" s="1"/>
  <c r="D687" i="24" a="1"/>
  <c r="D687" i="24" s="1"/>
  <c r="D686" i="24" a="1"/>
  <c r="D686" i="24" s="1"/>
  <c r="D685" i="24" a="1"/>
  <c r="D685" i="24" s="1"/>
  <c r="D684" i="24" a="1"/>
  <c r="D684" i="24" s="1"/>
  <c r="D682" i="24" a="1"/>
  <c r="D682" i="24" s="1"/>
  <c r="D683" i="24" a="1"/>
  <c r="D683" i="24" s="1"/>
  <c r="D681" i="24" a="1"/>
  <c r="D681" i="24" s="1"/>
  <c r="D678" i="24" a="1"/>
  <c r="D678" i="24" s="1"/>
  <c r="D680" i="24" a="1"/>
  <c r="D680" i="24" s="1"/>
  <c r="D679" i="24" a="1"/>
  <c r="D679" i="24" s="1"/>
  <c r="D676" i="24" a="1"/>
  <c r="D676" i="24" s="1"/>
  <c r="D677" i="24" a="1"/>
  <c r="D677" i="24" s="1"/>
  <c r="D675" i="24" a="1"/>
  <c r="D675" i="24" s="1"/>
  <c r="D674" i="24" a="1"/>
  <c r="D674" i="24" s="1"/>
  <c r="D673" i="24" a="1"/>
  <c r="D673" i="24" s="1"/>
  <c r="D669" i="24" a="1"/>
  <c r="D669" i="24" s="1"/>
  <c r="D672" i="24" a="1"/>
  <c r="D672" i="24" s="1"/>
  <c r="D671" i="24" a="1"/>
  <c r="D671" i="24" s="1"/>
  <c r="D670" i="24" a="1"/>
  <c r="D670" i="24" s="1"/>
  <c r="D668" i="24" a="1"/>
  <c r="D668" i="24" s="1"/>
  <c r="D666" i="24" a="1"/>
  <c r="D666" i="24" s="1"/>
  <c r="D667" i="24" a="1"/>
  <c r="D667" i="24" s="1"/>
  <c r="D664" i="24" a="1"/>
  <c r="D664" i="24" s="1"/>
  <c r="D665" i="24" a="1"/>
  <c r="D665" i="24" s="1"/>
  <c r="D663" i="24" a="1"/>
  <c r="D663" i="24" s="1"/>
  <c r="D661" i="24" a="1"/>
  <c r="D661" i="24" s="1"/>
  <c r="D662" i="24" a="1"/>
  <c r="D662" i="24" s="1"/>
  <c r="D660" i="24" a="1"/>
  <c r="D660" i="24" s="1"/>
  <c r="D659" i="24" a="1"/>
  <c r="D659" i="24" s="1"/>
  <c r="D658" i="24" a="1"/>
  <c r="D658" i="24" s="1"/>
  <c r="D655" i="24" a="1"/>
  <c r="D655" i="24" s="1"/>
  <c r="D657" i="24" a="1"/>
  <c r="D657" i="24" s="1"/>
  <c r="D656" i="24" a="1"/>
  <c r="D656" i="24" s="1"/>
  <c r="D651" i="24" a="1"/>
  <c r="D651" i="24" s="1"/>
  <c r="D654" i="24" a="1"/>
  <c r="D654" i="24" s="1"/>
  <c r="D653" i="24" a="1"/>
  <c r="D653" i="24" s="1"/>
  <c r="D652" i="24" a="1"/>
  <c r="D652" i="24" s="1"/>
  <c r="D650" i="24" a="1"/>
  <c r="D650" i="24" s="1"/>
  <c r="D646" i="24" a="1"/>
  <c r="D646" i="24" s="1"/>
  <c r="D649" i="24" a="1"/>
  <c r="D649" i="24" s="1"/>
  <c r="D647" i="24" a="1"/>
  <c r="D647" i="24" s="1"/>
  <c r="D644" i="24" a="1"/>
  <c r="D644" i="24" s="1"/>
  <c r="D648" i="24" a="1"/>
  <c r="D648" i="24" s="1"/>
  <c r="D645" i="24" a="1"/>
  <c r="D645" i="24" s="1"/>
  <c r="D640" i="24" a="1"/>
  <c r="D640" i="24" s="1"/>
  <c r="D642" i="24" a="1"/>
  <c r="D642" i="24" s="1"/>
  <c r="D643" i="24" a="1"/>
  <c r="D643" i="24" s="1"/>
  <c r="D641" i="24" a="1"/>
  <c r="D641" i="24" s="1"/>
  <c r="D639" i="24" a="1"/>
  <c r="D639" i="24" s="1"/>
  <c r="D638" i="24" a="1"/>
  <c r="D638" i="24" s="1"/>
  <c r="D636" i="24" a="1"/>
  <c r="D636" i="24" s="1"/>
  <c r="D637" i="24" a="1"/>
  <c r="D637" i="24" s="1"/>
  <c r="D635" i="24" a="1"/>
  <c r="D635" i="24" s="1"/>
  <c r="D634" i="24" a="1"/>
  <c r="D634" i="24" s="1"/>
  <c r="D633" i="24" a="1"/>
  <c r="D633" i="24" s="1"/>
  <c r="D632" i="24" a="1"/>
  <c r="D632" i="24" s="1"/>
  <c r="D631" i="24" a="1"/>
  <c r="D631" i="24" s="1"/>
  <c r="D630" i="24" a="1"/>
  <c r="D630" i="24" s="1"/>
  <c r="D629" i="24" a="1"/>
  <c r="D629" i="24" s="1"/>
  <c r="D626" i="24" a="1"/>
  <c r="D626" i="24" s="1"/>
  <c r="D627" i="24" a="1"/>
  <c r="D627" i="24" s="1"/>
  <c r="D628" i="24" a="1"/>
  <c r="D628" i="24" s="1"/>
  <c r="D625" i="24" a="1"/>
  <c r="D625" i="24" s="1"/>
  <c r="D624" i="24" a="1"/>
  <c r="D624" i="24" s="1"/>
  <c r="D622" i="24" a="1"/>
  <c r="D622" i="24" s="1"/>
  <c r="D623" i="24" a="1"/>
  <c r="D623" i="24" s="1"/>
  <c r="D620" i="24" a="1"/>
  <c r="D620" i="24" s="1"/>
  <c r="D621" i="24" a="1"/>
  <c r="D621" i="24" s="1"/>
  <c r="D619" i="24" a="1"/>
  <c r="D619" i="24" s="1"/>
  <c r="D618" i="24" a="1"/>
  <c r="D618" i="24" s="1"/>
  <c r="D617" i="24" a="1"/>
  <c r="D617" i="24" s="1"/>
  <c r="D616" i="24" a="1"/>
  <c r="D616" i="24" s="1"/>
  <c r="D615" i="24" a="1"/>
  <c r="D615" i="24" s="1"/>
  <c r="D614" i="24" a="1"/>
  <c r="D614" i="24" s="1"/>
  <c r="D613" i="24" a="1"/>
  <c r="D613" i="24" s="1"/>
  <c r="D612" i="24" a="1"/>
  <c r="D612" i="24" s="1"/>
  <c r="D607" i="24" a="1"/>
  <c r="D607" i="24" s="1"/>
  <c r="D608" i="24" a="1"/>
  <c r="D608" i="24" s="1"/>
  <c r="D611" i="24" a="1"/>
  <c r="D611" i="24" s="1"/>
  <c r="D609" i="24" a="1"/>
  <c r="D609" i="24" s="1"/>
  <c r="D606" i="24" a="1"/>
  <c r="D606" i="24" s="1"/>
  <c r="D610" i="24" a="1"/>
  <c r="D610" i="24" s="1"/>
  <c r="D605" i="24" a="1"/>
  <c r="D605" i="24" s="1"/>
  <c r="D604" i="24" a="1"/>
  <c r="D604" i="24" s="1"/>
  <c r="D603" i="24" a="1"/>
  <c r="D603" i="24" s="1"/>
  <c r="D602" i="24" a="1"/>
  <c r="D602" i="24" s="1"/>
  <c r="D601" i="24" a="1"/>
  <c r="D601" i="24" s="1"/>
  <c r="D599" i="24" a="1"/>
  <c r="D599" i="24" s="1"/>
  <c r="D596" i="24" a="1"/>
  <c r="D596" i="24" s="1"/>
  <c r="D600" i="24" a="1"/>
  <c r="D600" i="24" s="1"/>
  <c r="D597" i="24" a="1"/>
  <c r="D597" i="24" s="1"/>
  <c r="D595" i="24" a="1"/>
  <c r="D595" i="24" s="1"/>
  <c r="D598" i="24" a="1"/>
  <c r="D598" i="24" s="1"/>
  <c r="D593" i="24" a="1"/>
  <c r="D593" i="24" s="1"/>
  <c r="D594" i="24" a="1"/>
  <c r="D594" i="24" s="1"/>
  <c r="D591" i="24" a="1"/>
  <c r="D591" i="24" s="1"/>
  <c r="D592" i="24" a="1"/>
  <c r="D592" i="24" s="1"/>
  <c r="D590" i="24" a="1"/>
  <c r="D590" i="24" s="1"/>
  <c r="D589" i="24" a="1"/>
  <c r="D589" i="24" s="1"/>
  <c r="D587" i="24" a="1"/>
  <c r="D587" i="24" s="1"/>
  <c r="D588" i="24" a="1"/>
  <c r="D588" i="24" s="1"/>
  <c r="D585" i="24" a="1"/>
  <c r="D585" i="24" s="1"/>
  <c r="D586" i="24" a="1"/>
  <c r="D586" i="24" s="1"/>
  <c r="D582" i="24" a="1"/>
  <c r="D582" i="24" s="1"/>
  <c r="D584" i="24" a="1"/>
  <c r="D584" i="24" s="1"/>
  <c r="D583" i="24" a="1"/>
  <c r="D583" i="24" s="1"/>
  <c r="D580" i="24" a="1"/>
  <c r="D580" i="24" s="1"/>
  <c r="D578" i="24" a="1"/>
  <c r="D578" i="24" s="1"/>
  <c r="D581" i="24" a="1"/>
  <c r="D581" i="24" s="1"/>
  <c r="D577" i="24" a="1"/>
  <c r="D577" i="24" s="1"/>
  <c r="D579" i="24" a="1"/>
  <c r="D579" i="24" s="1"/>
  <c r="D576" i="24" a="1"/>
  <c r="D576" i="24" s="1"/>
  <c r="D574" i="24" a="1"/>
  <c r="D574" i="24" s="1"/>
  <c r="D575" i="24" a="1"/>
  <c r="D575" i="24" s="1"/>
  <c r="D572" i="24" a="1"/>
  <c r="D572" i="24" s="1"/>
  <c r="D573" i="24" a="1"/>
  <c r="D573" i="24" s="1"/>
  <c r="D568" i="24" a="1"/>
  <c r="D568" i="24" s="1"/>
  <c r="D571" i="24" a="1"/>
  <c r="D571" i="24" s="1"/>
  <c r="D569" i="24" a="1"/>
  <c r="D569" i="24" s="1"/>
  <c r="D570" i="24" a="1"/>
  <c r="D570" i="24" s="1"/>
  <c r="D567" i="24" a="1"/>
  <c r="D567" i="24" s="1"/>
  <c r="D566" i="24" a="1"/>
  <c r="D566" i="24" s="1"/>
  <c r="D565" i="24" a="1"/>
  <c r="D565" i="24" s="1"/>
  <c r="D563" i="24" a="1"/>
  <c r="D563" i="24" s="1"/>
  <c r="D564" i="24" a="1"/>
  <c r="D564" i="24" s="1"/>
  <c r="D562" i="24" a="1"/>
  <c r="D562" i="24" s="1"/>
  <c r="D561" i="24" a="1"/>
  <c r="D561" i="24" s="1"/>
  <c r="D560" i="24" a="1"/>
  <c r="D560" i="24" s="1"/>
  <c r="D558" i="24" a="1"/>
  <c r="D558" i="24" s="1"/>
  <c r="D559" i="24" a="1"/>
  <c r="D559" i="24" s="1"/>
  <c r="D557" i="24" a="1"/>
  <c r="D557" i="24" s="1"/>
  <c r="D556" i="24" a="1"/>
  <c r="D556" i="24" s="1"/>
  <c r="D555" i="24" a="1"/>
  <c r="D555" i="24" s="1"/>
  <c r="D554" i="24" a="1"/>
  <c r="D554" i="24" s="1"/>
  <c r="D552" i="24" a="1"/>
  <c r="D552" i="24" s="1"/>
  <c r="D553" i="24" a="1"/>
  <c r="D553" i="24" s="1"/>
  <c r="D551" i="24" a="1"/>
  <c r="D551" i="24" s="1"/>
  <c r="D550" i="24" a="1"/>
  <c r="D550" i="24" s="1"/>
  <c r="D548" i="24" a="1"/>
  <c r="D548" i="24" s="1"/>
  <c r="D547" i="24" a="1"/>
  <c r="D547" i="24" s="1"/>
  <c r="D549" i="24" a="1"/>
  <c r="D549" i="24" s="1"/>
  <c r="D546" i="24" a="1"/>
  <c r="D546" i="24" s="1"/>
  <c r="D545" i="24" a="1"/>
  <c r="D545" i="24" s="1"/>
  <c r="D544" i="24" a="1"/>
  <c r="D544" i="24" s="1"/>
  <c r="D542" i="24" a="1"/>
  <c r="D542" i="24" s="1"/>
  <c r="D543" i="24" a="1"/>
  <c r="D543" i="24" s="1"/>
  <c r="D541" i="24" a="1"/>
  <c r="D541" i="24" s="1"/>
  <c r="D540" i="24" a="1"/>
  <c r="D540" i="24" s="1"/>
  <c r="D539" i="24" a="1"/>
  <c r="D539" i="24" s="1"/>
  <c r="D534" i="24" a="1"/>
  <c r="D534" i="24" s="1"/>
  <c r="D538" i="24" a="1"/>
  <c r="D538" i="24" s="1"/>
  <c r="D537" i="24" a="1"/>
  <c r="D537" i="24" s="1"/>
  <c r="D533" i="24" a="1"/>
  <c r="D533" i="24" s="1"/>
  <c r="D532" i="24" a="1"/>
  <c r="D532" i="24" s="1"/>
  <c r="D535" i="24" a="1"/>
  <c r="D535" i="24" s="1"/>
  <c r="D536" i="24" a="1"/>
  <c r="D536" i="24" s="1"/>
  <c r="D531" i="24" a="1"/>
  <c r="D531" i="24" s="1"/>
  <c r="D527" i="24" a="1"/>
  <c r="D527" i="24" s="1"/>
  <c r="D530" i="24" a="1"/>
  <c r="D530" i="24" s="1"/>
  <c r="D529" i="24" a="1"/>
  <c r="D529" i="24" s="1"/>
  <c r="D528" i="24" a="1"/>
  <c r="D528" i="24" s="1"/>
  <c r="D526" i="24" a="1"/>
  <c r="D526" i="24" s="1"/>
  <c r="D525" i="24" a="1"/>
  <c r="D525" i="24" s="1"/>
  <c r="D524" i="24" a="1"/>
  <c r="D524" i="24" s="1"/>
  <c r="D523" i="24" a="1"/>
  <c r="D523" i="24" s="1"/>
  <c r="D522" i="24" a="1"/>
  <c r="D522" i="24" s="1"/>
  <c r="D521" i="24" a="1"/>
  <c r="D521" i="24" s="1"/>
  <c r="D519" i="24" a="1"/>
  <c r="D519" i="24" s="1"/>
  <c r="D520" i="24" a="1"/>
  <c r="D520" i="24" s="1"/>
  <c r="D516" i="24" a="1"/>
  <c r="D516" i="24" s="1"/>
  <c r="D517" i="24" a="1"/>
  <c r="D517" i="24" s="1"/>
  <c r="D518" i="24" a="1"/>
  <c r="D518" i="24" s="1"/>
  <c r="D515" i="24" a="1"/>
  <c r="D515" i="24" s="1"/>
  <c r="D513" i="24" a="1"/>
  <c r="D513" i="24" s="1"/>
  <c r="D514" i="24" a="1"/>
  <c r="D514" i="24" s="1"/>
  <c r="D512" i="24" a="1"/>
  <c r="D512" i="24" s="1"/>
  <c r="D510" i="24" a="1"/>
  <c r="D510" i="24" s="1"/>
  <c r="D511" i="24" a="1"/>
  <c r="D511" i="24" s="1"/>
  <c r="D509" i="24" a="1"/>
  <c r="D509" i="24" s="1"/>
  <c r="D508" i="24" a="1"/>
  <c r="D508" i="24" s="1"/>
  <c r="D506" i="24" a="1"/>
  <c r="D506" i="24" s="1"/>
  <c r="D507" i="24" a="1"/>
  <c r="D507" i="24" s="1"/>
  <c r="D503" i="24" a="1"/>
  <c r="D503" i="24" s="1"/>
  <c r="D505" i="24" a="1"/>
  <c r="D505" i="24" s="1"/>
  <c r="D504" i="24" a="1"/>
  <c r="D504" i="24" s="1"/>
  <c r="D501" i="24" a="1"/>
  <c r="D501" i="24" s="1"/>
  <c r="D502" i="24" a="1"/>
  <c r="D502" i="24" s="1"/>
  <c r="D500" i="24" a="1"/>
  <c r="D500" i="24" s="1"/>
  <c r="D498" i="24" a="1"/>
  <c r="D498" i="24" s="1"/>
  <c r="D495" i="24" a="1"/>
  <c r="D495" i="24" s="1"/>
  <c r="D499" i="24" a="1"/>
  <c r="D499" i="24" s="1"/>
  <c r="D497" i="24" a="1"/>
  <c r="D497" i="24" s="1"/>
  <c r="D496" i="24" a="1"/>
  <c r="D496" i="24" s="1"/>
  <c r="D494" i="24" a="1"/>
  <c r="D494" i="24" s="1"/>
  <c r="D493" i="24" a="1"/>
  <c r="D493" i="24" s="1"/>
  <c r="D492" i="24" a="1"/>
  <c r="D492" i="24" s="1"/>
  <c r="D491" i="24" a="1"/>
  <c r="D491" i="24" s="1"/>
  <c r="D490" i="24" a="1"/>
  <c r="D490" i="24" s="1"/>
  <c r="D488" i="24" a="1"/>
  <c r="D488" i="24" s="1"/>
  <c r="D489" i="24" a="1"/>
  <c r="D489" i="24" s="1"/>
  <c r="D486" i="24" a="1"/>
  <c r="D486" i="24" s="1"/>
  <c r="D487" i="24" a="1"/>
  <c r="D487" i="24" s="1"/>
  <c r="D485" i="24" a="1"/>
  <c r="D485" i="24" s="1"/>
  <c r="D484" i="24" a="1"/>
  <c r="D484" i="24" s="1"/>
  <c r="D483" i="24" a="1"/>
  <c r="D483" i="24" s="1"/>
  <c r="D482" i="24" a="1"/>
  <c r="D482" i="24" s="1"/>
  <c r="D480" i="24" a="1"/>
  <c r="D480" i="24" s="1"/>
  <c r="D481" i="24" a="1"/>
  <c r="D481" i="24" s="1"/>
  <c r="D478" i="24" a="1"/>
  <c r="D478" i="24" s="1"/>
  <c r="D479" i="24" a="1"/>
  <c r="D479" i="24" s="1"/>
  <c r="D476" i="24" a="1"/>
  <c r="D476" i="24" s="1"/>
  <c r="D477" i="24" a="1"/>
  <c r="D477" i="24" s="1"/>
  <c r="D475" i="24" a="1"/>
  <c r="D475" i="24" s="1"/>
  <c r="D474" i="24" a="1"/>
  <c r="D474" i="24" s="1"/>
  <c r="D470" i="24" a="1"/>
  <c r="D470" i="24" s="1"/>
  <c r="D473" i="24" a="1"/>
  <c r="D473" i="24" s="1"/>
  <c r="D471" i="24" a="1"/>
  <c r="D471" i="24" s="1"/>
  <c r="D472" i="24" a="1"/>
  <c r="D472" i="24" s="1"/>
  <c r="D469" i="24" a="1"/>
  <c r="D469" i="24" s="1"/>
  <c r="D468" i="24" a="1"/>
  <c r="D468" i="24" s="1"/>
  <c r="D466" i="24" a="1"/>
  <c r="D466" i="24" s="1"/>
  <c r="D467" i="24" a="1"/>
  <c r="D467" i="24" s="1"/>
  <c r="D465" i="24" a="1"/>
  <c r="D465" i="24" s="1"/>
  <c r="D463" i="24" a="1"/>
  <c r="D463" i="24" s="1"/>
  <c r="D464" i="24" a="1"/>
  <c r="D464" i="24" s="1"/>
  <c r="D459" i="24" a="1"/>
  <c r="D459" i="24" s="1"/>
  <c r="D462" i="24" a="1"/>
  <c r="D462" i="24" s="1"/>
  <c r="D460" i="24" a="1"/>
  <c r="D460" i="24" s="1"/>
  <c r="D461" i="24" a="1"/>
  <c r="D461" i="24" s="1"/>
  <c r="D457" i="24" a="1"/>
  <c r="D457" i="24" s="1"/>
  <c r="D458" i="24" a="1"/>
  <c r="D458" i="24" s="1"/>
  <c r="D456" i="24" a="1"/>
  <c r="D456" i="24" s="1"/>
  <c r="D454" i="24" a="1"/>
  <c r="D454" i="24" s="1"/>
  <c r="D455" i="24" a="1"/>
  <c r="D455" i="24" s="1"/>
  <c r="D453" i="24" a="1"/>
  <c r="D453" i="24" s="1"/>
  <c r="D452" i="24" a="1"/>
  <c r="D452" i="24" s="1"/>
  <c r="D450" i="24" a="1"/>
  <c r="D450" i="24" s="1"/>
  <c r="D451" i="24" a="1"/>
  <c r="D451" i="24" s="1"/>
  <c r="D449" i="24" a="1"/>
  <c r="D449" i="24" s="1"/>
  <c r="D447" i="24" a="1"/>
  <c r="D447" i="24" s="1"/>
  <c r="D448" i="24" a="1"/>
  <c r="D448" i="24" s="1"/>
  <c r="D446" i="24" a="1"/>
  <c r="D446" i="24" s="1"/>
  <c r="D445" i="24" a="1"/>
  <c r="D445" i="24" s="1"/>
  <c r="D443" i="24" a="1"/>
  <c r="D443" i="24" s="1"/>
  <c r="D444" i="24" a="1"/>
  <c r="D444" i="24" s="1"/>
  <c r="D442" i="24" a="1"/>
  <c r="D442" i="24" s="1"/>
  <c r="D441" i="24" a="1"/>
  <c r="D441" i="24" s="1"/>
  <c r="D440" i="24" a="1"/>
  <c r="D440" i="24" s="1"/>
  <c r="D439" i="24" a="1"/>
  <c r="D439" i="24" s="1"/>
  <c r="D438" i="24" a="1"/>
  <c r="D438" i="24" s="1"/>
  <c r="D435" i="24" a="1"/>
  <c r="D435" i="24" s="1"/>
  <c r="D437" i="24" a="1"/>
  <c r="D437" i="24" s="1"/>
  <c r="D436" i="24" a="1"/>
  <c r="D436" i="24" s="1"/>
  <c r="D434" i="24" a="1"/>
  <c r="D434" i="24" s="1"/>
  <c r="D432" i="24" a="1"/>
  <c r="D432" i="24" s="1"/>
  <c r="D433" i="24" a="1"/>
  <c r="D433" i="24" s="1"/>
  <c r="D431" i="24" a="1"/>
  <c r="D431" i="24" s="1"/>
  <c r="D430" i="24" a="1"/>
  <c r="D430" i="24" s="1"/>
  <c r="D429" i="24" a="1"/>
  <c r="D429" i="24" s="1"/>
  <c r="D428" i="24" a="1"/>
  <c r="D428" i="24" s="1"/>
  <c r="D427" i="24" a="1"/>
  <c r="D427" i="24" s="1"/>
  <c r="D424" i="24" a="1"/>
  <c r="D424" i="24" s="1"/>
  <c r="D422" i="24" a="1"/>
  <c r="D422" i="24" s="1"/>
  <c r="D423" i="24" a="1"/>
  <c r="D423" i="24" s="1"/>
  <c r="D425" i="24" a="1"/>
  <c r="D425" i="24" s="1"/>
  <c r="D426" i="24" a="1"/>
  <c r="D426" i="24" s="1"/>
  <c r="D421" i="24" a="1"/>
  <c r="D421" i="24" s="1"/>
  <c r="D419" i="24" a="1"/>
  <c r="D419" i="24" s="1"/>
  <c r="D420" i="24" a="1"/>
  <c r="D420" i="24" s="1"/>
  <c r="D417" i="24" a="1"/>
  <c r="D417" i="24" s="1"/>
  <c r="D418" i="24" a="1"/>
  <c r="D418" i="24" s="1"/>
  <c r="D416" i="24" a="1"/>
  <c r="D416" i="24" s="1"/>
  <c r="D414" i="24" a="1"/>
  <c r="D414" i="24" s="1"/>
  <c r="D413" i="24" a="1"/>
  <c r="D413" i="24" s="1"/>
  <c r="D415" i="24" a="1"/>
  <c r="D415" i="24" s="1"/>
  <c r="D412" i="24" a="1"/>
  <c r="D412" i="24" s="1"/>
  <c r="D411" i="24" a="1"/>
  <c r="D411" i="24" s="1"/>
  <c r="D410" i="24" a="1"/>
  <c r="D410" i="24" s="1"/>
  <c r="D409" i="24" a="1"/>
  <c r="D409" i="24" s="1"/>
  <c r="D408" i="24" a="1"/>
  <c r="D408" i="24" s="1"/>
  <c r="D407" i="24" a="1"/>
  <c r="D407" i="24" s="1"/>
  <c r="D406" i="24" a="1"/>
  <c r="D406" i="24" s="1"/>
  <c r="D404" i="24" a="1"/>
  <c r="D404" i="24" s="1"/>
  <c r="D403" i="24" a="1"/>
  <c r="D403" i="24" s="1"/>
  <c r="D405" i="24" a="1"/>
  <c r="D405" i="24" s="1"/>
  <c r="D402" i="24" a="1"/>
  <c r="D402" i="24" s="1"/>
  <c r="D401" i="24" a="1"/>
  <c r="D401" i="24" s="1"/>
  <c r="D399" i="24" a="1"/>
  <c r="D399" i="24" s="1"/>
  <c r="D400" i="24" a="1"/>
  <c r="D400" i="24" s="1"/>
  <c r="D398" i="24" a="1"/>
  <c r="D398" i="24" s="1"/>
  <c r="D397" i="24" a="1"/>
  <c r="D397" i="24" s="1"/>
  <c r="D395" i="24" a="1"/>
  <c r="D395" i="24" s="1"/>
  <c r="D392" i="24" a="1"/>
  <c r="D392" i="24" s="1"/>
  <c r="D396" i="24" a="1"/>
  <c r="D396" i="24" s="1"/>
  <c r="D394" i="24" a="1"/>
  <c r="D394" i="24" s="1"/>
  <c r="D393" i="24" a="1"/>
  <c r="D393" i="24" s="1"/>
  <c r="D390" i="24" a="1"/>
  <c r="D390" i="24" s="1"/>
  <c r="D391" i="24" a="1"/>
  <c r="D391" i="24" s="1"/>
  <c r="D389" i="24" a="1"/>
  <c r="D389" i="24" s="1"/>
  <c r="D387" i="24" a="1"/>
  <c r="D387" i="24" s="1"/>
  <c r="D388" i="24" a="1"/>
  <c r="D388" i="24" s="1"/>
  <c r="D386" i="24" a="1"/>
  <c r="D386" i="24" s="1"/>
  <c r="D385" i="24" a="1"/>
  <c r="D385" i="24" s="1"/>
  <c r="D384" i="24" a="1"/>
  <c r="D384" i="24" s="1"/>
  <c r="D383" i="24" a="1"/>
  <c r="D383" i="24" s="1"/>
  <c r="D379" i="24" a="1"/>
  <c r="D379" i="24" s="1"/>
  <c r="D382" i="24" a="1"/>
  <c r="D382" i="24" s="1"/>
  <c r="D381" i="24" a="1"/>
  <c r="D381" i="24" s="1"/>
  <c r="D380" i="24" a="1"/>
  <c r="D380" i="24" s="1"/>
  <c r="D377" i="24" a="1"/>
  <c r="D377" i="24" s="1"/>
  <c r="D378" i="24" a="1"/>
  <c r="D378" i="24" s="1"/>
  <c r="D376" i="24" a="1"/>
  <c r="D376" i="24" s="1"/>
  <c r="D375" i="24" a="1"/>
  <c r="D375" i="24" s="1"/>
  <c r="D373" i="24" a="1"/>
  <c r="D373" i="24" s="1"/>
  <c r="D374" i="24" a="1"/>
  <c r="D374" i="24" s="1"/>
  <c r="D372" i="24" a="1"/>
  <c r="D372" i="24" s="1"/>
  <c r="D371" i="24" a="1"/>
  <c r="D371" i="24" s="1"/>
  <c r="D369" i="24" a="1"/>
  <c r="D369" i="24" s="1"/>
  <c r="D370" i="24" a="1"/>
  <c r="D370" i="24" s="1"/>
  <c r="D368" i="24" a="1"/>
  <c r="D368" i="24" s="1"/>
  <c r="D367" i="24" a="1"/>
  <c r="D367" i="24" s="1"/>
  <c r="D366" i="24" a="1"/>
  <c r="D366" i="24" s="1"/>
  <c r="D365" i="24" a="1"/>
  <c r="D365" i="24" s="1"/>
  <c r="D363" i="24" a="1"/>
  <c r="D363" i="24" s="1"/>
  <c r="D364" i="24" a="1"/>
  <c r="D364" i="24" s="1"/>
  <c r="D361" i="24" a="1"/>
  <c r="D361" i="24" s="1"/>
  <c r="D362" i="24" a="1"/>
  <c r="D362" i="24" s="1"/>
  <c r="D360" i="24" a="1"/>
  <c r="D360" i="24" s="1"/>
  <c r="D359" i="24" a="1"/>
  <c r="D359" i="24" s="1"/>
  <c r="D358" i="24" a="1"/>
  <c r="D358" i="24" s="1"/>
  <c r="D357" i="24" a="1"/>
  <c r="D357" i="24" s="1"/>
  <c r="D356" i="24" a="1"/>
  <c r="D356" i="24" s="1"/>
  <c r="D348" i="24" a="1"/>
  <c r="D348" i="24" s="1"/>
  <c r="D354" i="24" a="1"/>
  <c r="D354" i="24" s="1"/>
  <c r="D355" i="24" a="1"/>
  <c r="D355" i="24" s="1"/>
  <c r="D350" i="24" a="1"/>
  <c r="D350" i="24" s="1"/>
  <c r="D353" i="24" a="1"/>
  <c r="D353" i="24" s="1"/>
  <c r="D352" i="24" a="1"/>
  <c r="D352" i="24" s="1"/>
  <c r="D349" i="24" a="1"/>
  <c r="D349" i="24" s="1"/>
  <c r="D351" i="24" a="1"/>
  <c r="D351" i="24" s="1"/>
  <c r="D347" i="24" a="1"/>
  <c r="D347" i="24" s="1"/>
  <c r="D346" i="24" a="1"/>
  <c r="D346" i="24" s="1"/>
  <c r="D344" i="24" a="1"/>
  <c r="D344" i="24" s="1"/>
  <c r="D345" i="24" a="1"/>
  <c r="D345" i="24" s="1"/>
  <c r="D343" i="24" a="1"/>
  <c r="D343" i="24" s="1"/>
  <c r="D342" i="24" a="1"/>
  <c r="D342" i="24" s="1"/>
  <c r="D341" i="24" a="1"/>
  <c r="D341" i="24" s="1"/>
  <c r="D340" i="24" a="1"/>
  <c r="D340" i="24" s="1"/>
  <c r="D339" i="24" a="1"/>
  <c r="D339" i="24" s="1"/>
  <c r="D338" i="24" a="1"/>
  <c r="D338" i="24" s="1"/>
  <c r="D337" i="24" a="1"/>
  <c r="D337" i="24" s="1"/>
  <c r="D335" i="24" a="1"/>
  <c r="D335" i="24" s="1"/>
  <c r="D336" i="24" a="1"/>
  <c r="D336" i="24" s="1"/>
  <c r="D334" i="24" a="1"/>
  <c r="D334" i="24" s="1"/>
  <c r="D330" i="24" a="1"/>
  <c r="D330" i="24" s="1"/>
  <c r="D333" i="24" a="1"/>
  <c r="D333" i="24" s="1"/>
  <c r="D329" i="24" a="1"/>
  <c r="D329" i="24" s="1"/>
  <c r="D332" i="24" a="1"/>
  <c r="D332" i="24" s="1"/>
  <c r="D331" i="24" a="1"/>
  <c r="D331" i="24" s="1"/>
  <c r="D328" i="24" a="1"/>
  <c r="D328" i="24" s="1"/>
  <c r="D327" i="24" a="1"/>
  <c r="D327" i="24" s="1"/>
  <c r="D326" i="24" a="1"/>
  <c r="D326" i="24" s="1"/>
  <c r="D324" i="24" a="1"/>
  <c r="D324" i="24" s="1"/>
  <c r="D325" i="24" a="1"/>
  <c r="D325" i="24" s="1"/>
  <c r="D322" i="24" a="1"/>
  <c r="D322" i="24" s="1"/>
  <c r="D323" i="24" a="1"/>
  <c r="D323" i="24" s="1"/>
  <c r="D320" i="24" a="1"/>
  <c r="D320" i="24" s="1"/>
  <c r="D318" i="24" a="1"/>
  <c r="D318" i="24" s="1"/>
  <c r="D321" i="24" a="1"/>
  <c r="D321" i="24" s="1"/>
  <c r="D317" i="24" a="1"/>
  <c r="D317" i="24" s="1"/>
  <c r="D319" i="24" a="1"/>
  <c r="D319" i="24" s="1"/>
  <c r="D316" i="24" a="1"/>
  <c r="D316" i="24" s="1"/>
  <c r="D314" i="24" a="1"/>
  <c r="D314" i="24" s="1"/>
  <c r="D315" i="24" a="1"/>
  <c r="D315" i="24" s="1"/>
  <c r="D313" i="24" a="1"/>
  <c r="D313" i="24" s="1"/>
  <c r="D312" i="24" a="1"/>
  <c r="D312" i="24" s="1"/>
  <c r="D311" i="24" a="1"/>
  <c r="D311" i="24" s="1"/>
  <c r="D310" i="24" a="1"/>
  <c r="D310" i="24" s="1"/>
  <c r="D306" i="24" a="1"/>
  <c r="D306" i="24" s="1"/>
  <c r="D309" i="24" a="1"/>
  <c r="D309" i="24" s="1"/>
  <c r="D308" i="24" a="1"/>
  <c r="D308" i="24" s="1"/>
  <c r="D307" i="24" a="1"/>
  <c r="D307" i="24" s="1"/>
  <c r="D305" i="24" a="1"/>
  <c r="D305" i="24" s="1"/>
  <c r="D303" i="24" a="1"/>
  <c r="D303" i="24" s="1"/>
  <c r="D304" i="24" a="1"/>
  <c r="D304" i="24" s="1"/>
  <c r="D300" i="24" a="1"/>
  <c r="D300" i="24" s="1"/>
  <c r="D302" i="24" a="1"/>
  <c r="D302" i="24" s="1"/>
  <c r="D301" i="24" a="1"/>
  <c r="D301" i="24" s="1"/>
  <c r="D299" i="24" a="1"/>
  <c r="D299" i="24" s="1"/>
  <c r="D298" i="24" a="1"/>
  <c r="D298" i="24" s="1"/>
  <c r="D295" i="24" a="1"/>
  <c r="D295" i="24" s="1"/>
  <c r="D297" i="24" a="1"/>
  <c r="D297" i="24" s="1"/>
  <c r="D296" i="24" a="1"/>
  <c r="D296" i="24" s="1"/>
  <c r="D292" i="24" a="1"/>
  <c r="D292" i="24" s="1"/>
  <c r="D294" i="24" a="1"/>
  <c r="D294" i="24" s="1"/>
  <c r="D293" i="24" a="1"/>
  <c r="D293" i="24" s="1"/>
  <c r="D290" i="24" a="1"/>
  <c r="D290" i="24" s="1"/>
  <c r="D291" i="24" a="1"/>
  <c r="D291" i="24" s="1"/>
  <c r="D288" i="24" a="1"/>
  <c r="D288" i="24" s="1"/>
  <c r="D289" i="24" a="1"/>
  <c r="D289" i="24" s="1"/>
  <c r="D284" i="24" a="1"/>
  <c r="D284" i="24" s="1"/>
  <c r="D285" i="24" a="1"/>
  <c r="D285" i="24" s="1"/>
  <c r="D287" i="24" a="1"/>
  <c r="D287" i="24" s="1"/>
  <c r="D286" i="24" a="1"/>
  <c r="D286" i="24" s="1"/>
  <c r="D283" i="24" a="1"/>
  <c r="D283" i="24" s="1"/>
  <c r="D282" i="24" a="1"/>
  <c r="D282" i="24" s="1"/>
  <c r="D281" i="24" a="1"/>
  <c r="D281" i="24" s="1"/>
  <c r="D280" i="24" a="1"/>
  <c r="D280" i="24" s="1"/>
  <c r="D278" i="24" a="1"/>
  <c r="D278" i="24" s="1"/>
  <c r="D279" i="24" a="1"/>
  <c r="D279" i="24" s="1"/>
  <c r="D277" i="24" a="1"/>
  <c r="D277" i="24" s="1"/>
  <c r="D273" i="24" a="1"/>
  <c r="D273" i="24" s="1"/>
  <c r="D276" i="24" a="1"/>
  <c r="D276" i="24" s="1"/>
  <c r="D274" i="24" a="1"/>
  <c r="D274" i="24" s="1"/>
  <c r="D275" i="24" a="1"/>
  <c r="D275" i="24" s="1"/>
  <c r="D271" i="24" a="1"/>
  <c r="D271" i="24" s="1"/>
  <c r="D272" i="24" a="1"/>
  <c r="D272" i="24" s="1"/>
  <c r="D270" i="24" a="1"/>
  <c r="D270" i="24" s="1"/>
  <c r="D269" i="24" a="1"/>
  <c r="D269" i="24" s="1"/>
  <c r="D268" i="24" a="1"/>
  <c r="D268" i="24" s="1"/>
  <c r="D267" i="24" a="1"/>
  <c r="D267" i="24" s="1"/>
  <c r="D266" i="24" a="1"/>
  <c r="D266" i="24" s="1"/>
  <c r="D264" i="24" a="1"/>
  <c r="D264" i="24" s="1"/>
  <c r="D263" i="24" a="1"/>
  <c r="D263" i="24" s="1"/>
  <c r="D265" i="24" a="1"/>
  <c r="D265" i="24" s="1"/>
  <c r="D262" i="24" a="1"/>
  <c r="D262" i="24" s="1"/>
  <c r="D258" i="24" a="1"/>
  <c r="D258" i="24" s="1"/>
  <c r="D261" i="24" a="1"/>
  <c r="D261" i="24" s="1"/>
  <c r="D259" i="24" a="1"/>
  <c r="D259" i="24" s="1"/>
  <c r="D260" i="24" a="1"/>
  <c r="D260" i="24" s="1"/>
  <c r="D257" i="24" a="1"/>
  <c r="D257" i="24" s="1"/>
  <c r="D255" i="24" a="1"/>
  <c r="D255" i="24" s="1"/>
  <c r="D256" i="24" a="1"/>
  <c r="D256" i="24" s="1"/>
  <c r="D254" i="24" a="1"/>
  <c r="D254" i="24" s="1"/>
  <c r="D253" i="24" a="1"/>
  <c r="D253" i="24" s="1"/>
  <c r="D252" i="24" a="1"/>
  <c r="D252" i="24" s="1"/>
  <c r="D250" i="24" a="1"/>
  <c r="D250" i="24" s="1"/>
  <c r="D251" i="24" a="1"/>
  <c r="D251" i="24" s="1"/>
  <c r="D249" i="24" a="1"/>
  <c r="D249" i="24" s="1"/>
  <c r="D246" i="24" a="1"/>
  <c r="D246" i="24" s="1"/>
  <c r="D247" i="24" a="1"/>
  <c r="D247" i="24" s="1"/>
  <c r="D248" i="24" a="1"/>
  <c r="D248" i="24" s="1"/>
  <c r="D244" i="24" a="1"/>
  <c r="D244" i="24" s="1"/>
  <c r="D245" i="24" a="1"/>
  <c r="D245" i="24" s="1"/>
  <c r="D240" i="24" a="1"/>
  <c r="D240" i="24" s="1"/>
  <c r="D243" i="24" a="1"/>
  <c r="D243" i="24" s="1"/>
  <c r="D242" i="24" a="1"/>
  <c r="D242" i="24" s="1"/>
  <c r="D241" i="24" a="1"/>
  <c r="D241" i="24" s="1"/>
  <c r="D239" i="24" a="1"/>
  <c r="D239" i="24" s="1"/>
  <c r="D238" i="24" a="1"/>
  <c r="D238" i="24" s="1"/>
  <c r="D237" i="24" a="1"/>
  <c r="D237" i="24" s="1"/>
  <c r="D236" i="24" a="1"/>
  <c r="D236" i="24" s="1"/>
  <c r="D235" i="24" a="1"/>
  <c r="D235" i="24" s="1"/>
  <c r="D234" i="24" a="1"/>
  <c r="D234" i="24" s="1"/>
  <c r="D233" i="24" a="1"/>
  <c r="D233" i="24" s="1"/>
  <c r="D232" i="24" a="1"/>
  <c r="D232" i="24" s="1"/>
  <c r="D230" i="24" a="1"/>
  <c r="D230" i="24" s="1"/>
  <c r="D231" i="24" a="1"/>
  <c r="D231" i="24" s="1"/>
  <c r="D229" i="24" a="1"/>
  <c r="D229" i="24" s="1"/>
  <c r="D228" i="24" a="1"/>
  <c r="D228" i="24" s="1"/>
  <c r="D227" i="24" a="1"/>
  <c r="D227" i="24" s="1"/>
  <c r="D226" i="24" a="1"/>
  <c r="D226" i="24" s="1"/>
  <c r="D224" i="24" a="1"/>
  <c r="D224" i="24" s="1"/>
  <c r="D225" i="24" a="1"/>
  <c r="D225" i="24" s="1"/>
  <c r="D223" i="24" a="1"/>
  <c r="D223" i="24" s="1"/>
  <c r="D222" i="24" a="1"/>
  <c r="D222" i="24" s="1"/>
  <c r="D221" i="24" a="1"/>
  <c r="D221" i="24" s="1"/>
  <c r="D220" i="24" a="1"/>
  <c r="D220" i="24" s="1"/>
  <c r="D218" i="24" a="1"/>
  <c r="D218" i="24" s="1"/>
  <c r="D219" i="24" a="1"/>
  <c r="D219" i="24" s="1"/>
  <c r="D217" i="24" a="1"/>
  <c r="D217" i="24" s="1"/>
  <c r="D216" i="24" a="1"/>
  <c r="D216" i="24" s="1"/>
  <c r="D214" i="24" a="1"/>
  <c r="D214" i="24" s="1"/>
  <c r="D215" i="24" a="1"/>
  <c r="D215" i="24" s="1"/>
  <c r="D212" i="24" a="1"/>
  <c r="D212" i="24" s="1"/>
  <c r="D213" i="24" a="1"/>
  <c r="D213" i="24" s="1"/>
  <c r="D211" i="24" a="1"/>
  <c r="D211" i="24" s="1"/>
  <c r="D210" i="24" a="1"/>
  <c r="D210" i="24" s="1"/>
  <c r="D209" i="24" a="1"/>
  <c r="D209" i="24" s="1"/>
  <c r="D208" i="24" a="1"/>
  <c r="D208" i="24" s="1"/>
  <c r="D207" i="24" a="1"/>
  <c r="D207" i="24" s="1"/>
  <c r="D206" i="24" a="1"/>
  <c r="D206" i="24" s="1"/>
  <c r="D205" i="24" a="1"/>
  <c r="D205" i="24" s="1"/>
  <c r="D204" i="24" a="1"/>
  <c r="D204" i="24" s="1"/>
  <c r="D203" i="24" a="1"/>
  <c r="D203" i="24" s="1"/>
  <c r="D201" i="24" a="1"/>
  <c r="D201" i="24" s="1"/>
  <c r="D202" i="24" a="1"/>
  <c r="D202" i="24" s="1"/>
  <c r="D200" i="24" a="1"/>
  <c r="D200" i="24" s="1"/>
  <c r="D199" i="24" a="1"/>
  <c r="D199" i="24" s="1"/>
  <c r="D198" i="24" a="1"/>
  <c r="D198" i="24" s="1"/>
  <c r="D196" i="24" a="1"/>
  <c r="D196" i="24" s="1"/>
  <c r="D197" i="24" a="1"/>
  <c r="D197" i="24" s="1"/>
  <c r="D195" i="24" a="1"/>
  <c r="D195" i="24" s="1"/>
  <c r="D194" i="24" a="1"/>
  <c r="D194" i="24" s="1"/>
  <c r="D193" i="24" a="1"/>
  <c r="D193" i="24" s="1"/>
  <c r="D192" i="24" a="1"/>
  <c r="D192" i="24" s="1"/>
  <c r="D191" i="24" a="1"/>
  <c r="D191" i="24" s="1"/>
  <c r="D189" i="24" a="1"/>
  <c r="D189" i="24" s="1"/>
  <c r="D188" i="24" a="1"/>
  <c r="D188" i="24" s="1"/>
  <c r="D190" i="24" a="1"/>
  <c r="D190" i="24" s="1"/>
  <c r="D183" i="24" a="1"/>
  <c r="D183" i="24" s="1"/>
  <c r="D187" i="24" a="1"/>
  <c r="D187" i="24" s="1"/>
  <c r="D186" i="24" a="1"/>
  <c r="D186" i="24" s="1"/>
  <c r="D185" i="24" a="1"/>
  <c r="D185" i="24" s="1"/>
  <c r="D182" i="24" a="1"/>
  <c r="D182" i="24" s="1"/>
  <c r="D184" i="24" a="1"/>
  <c r="D184" i="24" s="1"/>
  <c r="D181" i="24" a="1"/>
  <c r="D181" i="24" s="1"/>
  <c r="D180" i="24" a="1"/>
  <c r="D180" i="24" s="1"/>
  <c r="D179" i="24" a="1"/>
  <c r="D179" i="24" s="1"/>
  <c r="D178" i="24" a="1"/>
  <c r="D178" i="24" s="1"/>
  <c r="D177" i="24" a="1"/>
  <c r="D177" i="24" s="1"/>
  <c r="D176" i="24" a="1"/>
  <c r="D176" i="24" s="1"/>
  <c r="D174" i="24" a="1"/>
  <c r="D174" i="24" s="1"/>
  <c r="D175" i="24" a="1"/>
  <c r="D175" i="24" s="1"/>
  <c r="D173" i="24" a="1"/>
  <c r="D173" i="24" s="1"/>
  <c r="D171" i="24" a="1"/>
  <c r="D171" i="24" s="1"/>
  <c r="D172" i="24" a="1"/>
  <c r="D172" i="24" s="1"/>
  <c r="D170" i="24" a="1"/>
  <c r="D170" i="24" s="1"/>
  <c r="D169" i="24" a="1"/>
  <c r="D169" i="24" s="1"/>
  <c r="D168" i="24" a="1"/>
  <c r="D168" i="24" s="1"/>
  <c r="D167" i="24" a="1"/>
  <c r="D167" i="24" s="1"/>
  <c r="D166" i="24" a="1"/>
  <c r="D166" i="24" s="1"/>
  <c r="D164" i="24" a="1"/>
  <c r="D164" i="24" s="1"/>
  <c r="D165" i="24" a="1"/>
  <c r="D165" i="24" s="1"/>
  <c r="D163" i="24" a="1"/>
  <c r="D163" i="24" s="1"/>
  <c r="D162" i="24" a="1"/>
  <c r="D162" i="24" s="1"/>
  <c r="D161" i="24" a="1"/>
  <c r="D161" i="24" s="1"/>
  <c r="D160" i="24" a="1"/>
  <c r="D160" i="24" s="1"/>
  <c r="D159" i="24" a="1"/>
  <c r="D159" i="24" s="1"/>
  <c r="D158" i="24" a="1"/>
  <c r="D158" i="24" s="1"/>
  <c r="D157" i="24" a="1"/>
  <c r="D157" i="24" s="1"/>
  <c r="D155" i="24" a="1"/>
  <c r="D155" i="24" s="1"/>
  <c r="D153" i="24" a="1"/>
  <c r="D153" i="24" s="1"/>
  <c r="D156" i="24" a="1"/>
  <c r="D156" i="24" s="1"/>
  <c r="D154" i="24" a="1"/>
  <c r="D154" i="24" s="1"/>
  <c r="D151" i="24" a="1"/>
  <c r="D151" i="24" s="1"/>
  <c r="D152" i="24" a="1"/>
  <c r="D152" i="24" s="1"/>
  <c r="D150" i="24" a="1"/>
  <c r="D150" i="24" s="1"/>
  <c r="D148" i="24" a="1"/>
  <c r="D148" i="24" s="1"/>
  <c r="D149" i="24" a="1"/>
  <c r="D149" i="24" s="1"/>
  <c r="D147" i="24" a="1"/>
  <c r="D147" i="24" s="1"/>
  <c r="D146" i="24" a="1"/>
  <c r="D146" i="24" s="1"/>
  <c r="D144" i="24" a="1"/>
  <c r="D144" i="24" s="1"/>
  <c r="D145" i="24" a="1"/>
  <c r="D145" i="24" s="1"/>
  <c r="D143" i="24" a="1"/>
  <c r="D143" i="24" s="1"/>
  <c r="D142" i="24" a="1"/>
  <c r="D142" i="24" s="1"/>
  <c r="D141" i="24" a="1"/>
  <c r="D141" i="24" s="1"/>
  <c r="D139" i="24" a="1"/>
  <c r="D139" i="24" s="1"/>
  <c r="D138" i="24" a="1"/>
  <c r="D138" i="24" s="1"/>
  <c r="D140" i="24" a="1"/>
  <c r="D140" i="24" s="1"/>
  <c r="D137" i="24" a="1"/>
  <c r="D137" i="24" s="1"/>
  <c r="D136" i="24" a="1"/>
  <c r="D136" i="24" s="1"/>
  <c r="D135" i="24" a="1"/>
  <c r="D135" i="24" s="1"/>
  <c r="D134" i="24" a="1"/>
  <c r="D134" i="24" s="1"/>
  <c r="D133" i="24" a="1"/>
  <c r="D133" i="24" s="1"/>
  <c r="D131" i="24" a="1"/>
  <c r="D131" i="24" s="1"/>
  <c r="D132" i="24" a="1"/>
  <c r="D132" i="24" s="1"/>
  <c r="D130" i="24" a="1"/>
  <c r="D130" i="24" s="1"/>
  <c r="D129" i="24" a="1"/>
  <c r="D129" i="24" s="1"/>
  <c r="D128" i="24" a="1"/>
  <c r="D128" i="24" s="1"/>
  <c r="D127" i="24" a="1"/>
  <c r="D127" i="24" s="1"/>
  <c r="D126" i="24" a="1"/>
  <c r="D126" i="24" s="1"/>
  <c r="D125" i="24" a="1"/>
  <c r="D125" i="24" s="1"/>
  <c r="D122" i="24" a="1"/>
  <c r="D122" i="24" s="1"/>
  <c r="D124" i="24" a="1"/>
  <c r="D124" i="24" s="1"/>
  <c r="D123" i="24" a="1"/>
  <c r="D123" i="24" s="1"/>
  <c r="D121" i="24" a="1"/>
  <c r="D121" i="24" s="1"/>
  <c r="D120" i="24" a="1"/>
  <c r="D120" i="24" s="1"/>
  <c r="D119" i="24" a="1"/>
  <c r="D119" i="24" s="1"/>
  <c r="D118" i="24" a="1"/>
  <c r="D118" i="24" s="1"/>
  <c r="D116" i="24" a="1"/>
  <c r="D116" i="24" s="1"/>
  <c r="D114" i="24" a="1"/>
  <c r="D114" i="24" s="1"/>
  <c r="D117" i="24" a="1"/>
  <c r="D117" i="24" s="1"/>
  <c r="D115" i="24" a="1"/>
  <c r="D115" i="24" s="1"/>
  <c r="D113" i="24" a="1"/>
  <c r="D113" i="24" s="1"/>
  <c r="D112" i="24" a="1"/>
  <c r="D112" i="24" s="1"/>
  <c r="D111" i="24" a="1"/>
  <c r="D111" i="24" s="1"/>
  <c r="D110" i="24" a="1"/>
  <c r="D110" i="24" s="1"/>
  <c r="D109" i="24" a="1"/>
  <c r="D109" i="24" s="1"/>
  <c r="D108" i="24" a="1"/>
  <c r="D108" i="24" s="1"/>
  <c r="D107" i="24" a="1"/>
  <c r="D107" i="24" s="1"/>
  <c r="D106" i="24" a="1"/>
  <c r="D106" i="24" s="1"/>
  <c r="D105" i="24" a="1"/>
  <c r="D105" i="24" s="1"/>
  <c r="D104" i="24" a="1"/>
  <c r="D104" i="24" s="1"/>
  <c r="D103" i="24" a="1"/>
  <c r="D103" i="24" s="1"/>
  <c r="D102" i="24" a="1"/>
  <c r="D102" i="24" s="1"/>
  <c r="D101" i="24" a="1"/>
  <c r="D101" i="24" s="1"/>
  <c r="D100" i="24" a="1"/>
  <c r="D100" i="24" s="1"/>
  <c r="D99" i="24" a="1"/>
  <c r="D99" i="24" s="1"/>
  <c r="D98" i="24" a="1"/>
  <c r="D98" i="24" s="1"/>
  <c r="D97" i="24" a="1"/>
  <c r="D97" i="24" s="1"/>
  <c r="D94" i="24" a="1"/>
  <c r="D94" i="24" s="1"/>
  <c r="D96" i="24" a="1"/>
  <c r="D96" i="24" s="1"/>
  <c r="D95" i="24" a="1"/>
  <c r="D95" i="24" s="1"/>
  <c r="D90" i="24" a="1"/>
  <c r="D90" i="24" s="1"/>
  <c r="D89" i="24" a="1"/>
  <c r="D89" i="24" s="1"/>
  <c r="D91" i="24" a="1"/>
  <c r="D91" i="24" s="1"/>
  <c r="D93" i="24" a="1"/>
  <c r="D93" i="24" s="1"/>
  <c r="D92" i="24" a="1"/>
  <c r="D92" i="24" s="1"/>
  <c r="D88" i="24" a="1"/>
  <c r="D88" i="24" s="1"/>
  <c r="D87" i="24" a="1"/>
  <c r="D87" i="24" s="1"/>
  <c r="D86" i="24" a="1"/>
  <c r="D86" i="24" s="1"/>
  <c r="D85" i="24" a="1"/>
  <c r="D85" i="24" s="1"/>
  <c r="D83" i="24" a="1"/>
  <c r="D83" i="24" s="1"/>
  <c r="D84" i="24" a="1"/>
  <c r="D84" i="24" s="1"/>
  <c r="D82" i="24" a="1"/>
  <c r="D82" i="24" s="1"/>
  <c r="D81" i="24" a="1"/>
  <c r="D81" i="24" s="1"/>
  <c r="D80" i="24" a="1"/>
  <c r="D80" i="24" s="1"/>
  <c r="D78" i="24" a="1"/>
  <c r="D78" i="24" s="1"/>
  <c r="D79" i="24" a="1"/>
  <c r="D79" i="24" s="1"/>
  <c r="D76" i="24" a="1"/>
  <c r="D76" i="24" s="1"/>
  <c r="D75" i="24" a="1"/>
  <c r="D75" i="24" s="1"/>
  <c r="D77" i="24" a="1"/>
  <c r="D77" i="24" s="1"/>
  <c r="D73" i="24" a="1"/>
  <c r="D73" i="24" s="1"/>
  <c r="D69" i="24" a="1"/>
  <c r="D69" i="24" s="1"/>
  <c r="D72" i="24" a="1"/>
  <c r="D72" i="24" s="1"/>
  <c r="D74" i="24" a="1"/>
  <c r="D74" i="24" s="1"/>
  <c r="D70" i="24" a="1"/>
  <c r="D70" i="24" s="1"/>
  <c r="D67" i="24" a="1"/>
  <c r="D67" i="24" s="1"/>
  <c r="D71" i="24" a="1"/>
  <c r="D71" i="24" s="1"/>
  <c r="D68" i="24" a="1"/>
  <c r="D68" i="24" s="1"/>
  <c r="D66" i="24" a="1"/>
  <c r="D66" i="24" s="1"/>
  <c r="D65" i="24" a="1"/>
  <c r="D65" i="24" s="1"/>
  <c r="D64" i="24" a="1"/>
  <c r="D64" i="24" s="1"/>
  <c r="D63" i="24" a="1"/>
  <c r="D63" i="24" s="1"/>
  <c r="D62" i="24" a="1"/>
  <c r="D62" i="24" s="1"/>
  <c r="D61" i="24" a="1"/>
  <c r="D61" i="24" s="1"/>
  <c r="D60" i="24" a="1"/>
  <c r="D60" i="24" s="1"/>
  <c r="D59" i="24" a="1"/>
  <c r="D59" i="24" s="1"/>
  <c r="D57" i="24" a="1"/>
  <c r="D57" i="24" s="1"/>
  <c r="D58" i="24" a="1"/>
  <c r="D58" i="24" s="1"/>
  <c r="D56" i="24" a="1"/>
  <c r="D56" i="24" s="1"/>
  <c r="D52" i="24" a="1"/>
  <c r="D52" i="24" s="1"/>
  <c r="D54" i="24" a="1"/>
  <c r="D54" i="24" s="1"/>
  <c r="D55" i="24" a="1"/>
  <c r="D55" i="24" s="1"/>
  <c r="D53" i="24" a="1"/>
  <c r="D53" i="24" s="1"/>
  <c r="D49" i="24" a="1"/>
  <c r="D49" i="24" s="1"/>
  <c r="D50" i="24" a="1"/>
  <c r="D50" i="24" s="1"/>
  <c r="D51" i="24" a="1"/>
  <c r="D51" i="24" s="1"/>
  <c r="D48" i="24" a="1"/>
  <c r="D48" i="24" s="1"/>
  <c r="D46" i="24" a="1"/>
  <c r="D46" i="24" s="1"/>
  <c r="D47" i="24" a="1"/>
  <c r="D47" i="24" s="1"/>
  <c r="D45" i="24" a="1"/>
  <c r="D45" i="24" s="1"/>
  <c r="D44" i="24" a="1"/>
  <c r="D44" i="24" s="1"/>
  <c r="D42" i="24" a="1"/>
  <c r="D42" i="24" s="1"/>
  <c r="D43" i="24" a="1"/>
  <c r="D43" i="24" s="1"/>
  <c r="D41" i="24" a="1"/>
  <c r="D41" i="24" s="1"/>
  <c r="D40" i="24" a="1"/>
  <c r="D40" i="24" s="1"/>
  <c r="D39" i="24" a="1"/>
  <c r="D39" i="24" s="1"/>
  <c r="D37" i="24" a="1"/>
  <c r="D37" i="24" s="1"/>
  <c r="D38" i="24" a="1"/>
  <c r="D38" i="24" s="1"/>
  <c r="D36" i="24" a="1"/>
  <c r="D36" i="24" s="1"/>
  <c r="D35" i="24" a="1"/>
  <c r="D35" i="24" s="1"/>
  <c r="D34" i="24" a="1"/>
  <c r="D34" i="24" s="1"/>
  <c r="D33" i="24" a="1"/>
  <c r="D33" i="24" s="1"/>
  <c r="D32" i="24" a="1"/>
  <c r="D32" i="24" s="1"/>
  <c r="D31" i="24" a="1"/>
  <c r="D31" i="24" s="1"/>
  <c r="D30" i="24" a="1"/>
  <c r="D30" i="24" s="1"/>
  <c r="D29" i="24" a="1"/>
  <c r="D29" i="24" s="1"/>
  <c r="D28" i="24" a="1"/>
  <c r="D28" i="24" s="1"/>
  <c r="D23" i="24" a="1"/>
  <c r="D23" i="24" s="1"/>
  <c r="D27" i="24" a="1"/>
  <c r="D27" i="24" s="1"/>
  <c r="D26" i="24" a="1"/>
  <c r="D26" i="24" s="1"/>
  <c r="D25" i="24" a="1"/>
  <c r="D25" i="24" s="1"/>
  <c r="D22" i="24" a="1"/>
  <c r="D22" i="24" s="1"/>
  <c r="D21" i="24" a="1"/>
  <c r="D21" i="24" s="1"/>
  <c r="D24" i="24" a="1"/>
  <c r="D24" i="24" s="1"/>
  <c r="D19" i="24" a="1"/>
  <c r="D19" i="24" s="1"/>
  <c r="D20" i="24" a="1"/>
  <c r="D20" i="24" s="1"/>
  <c r="D17" i="24" a="1"/>
  <c r="D17" i="24" s="1"/>
  <c r="D16" i="24" a="1"/>
  <c r="D16" i="24" s="1"/>
  <c r="D18" i="24" a="1"/>
  <c r="D18" i="24" s="1"/>
  <c r="D15" i="24" a="1"/>
  <c r="D15" i="24" s="1"/>
  <c r="D13" i="24" a="1"/>
  <c r="D13" i="24" s="1"/>
  <c r="D14" i="24" a="1"/>
  <c r="D14" i="24" s="1"/>
  <c r="D12" i="24" a="1"/>
  <c r="D12" i="24" s="1"/>
  <c r="D6" i="24" a="1"/>
  <c r="D6" i="24" s="1"/>
  <c r="F3" i="22"/>
  <c r="D798" i="22" a="1"/>
  <c r="D798" i="22" s="1"/>
  <c r="D801" i="22" a="1"/>
  <c r="D801" i="22" s="1"/>
  <c r="D797" i="22" a="1"/>
  <c r="D797" i="22" s="1"/>
  <c r="D800" i="22" a="1"/>
  <c r="D800" i="22" s="1"/>
  <c r="D803" i="22" a="1"/>
  <c r="D803" i="22" s="1"/>
  <c r="D804" i="22" a="1"/>
  <c r="D804" i="22" s="1"/>
  <c r="D802" i="22" a="1"/>
  <c r="D802" i="22" s="1"/>
  <c r="D799" i="22" a="1"/>
  <c r="D799" i="22" s="1"/>
  <c r="D796" i="22" a="1"/>
  <c r="D796" i="22" s="1"/>
  <c r="D795" i="22" a="1"/>
  <c r="D795" i="22" s="1"/>
  <c r="D794" i="22" a="1"/>
  <c r="D794" i="22" s="1"/>
  <c r="D793" i="22" a="1"/>
  <c r="D793" i="22" s="1"/>
  <c r="D790" i="22" a="1"/>
  <c r="D790" i="22" s="1"/>
  <c r="D792" i="22" a="1"/>
  <c r="D792" i="22" s="1"/>
  <c r="D791" i="22" a="1"/>
  <c r="D791" i="22" s="1"/>
  <c r="D788" i="22" a="1"/>
  <c r="D788" i="22" s="1"/>
  <c r="D787" i="22" a="1"/>
  <c r="D787" i="22" s="1"/>
  <c r="D789" i="22" a="1"/>
  <c r="D789" i="22" s="1"/>
  <c r="D785" i="22" a="1"/>
  <c r="D785" i="22" s="1"/>
  <c r="D786" i="22" a="1"/>
  <c r="D786" i="22" s="1"/>
  <c r="D784" i="22" a="1"/>
  <c r="D784" i="22" s="1"/>
  <c r="D783" i="22" a="1"/>
  <c r="D783" i="22" s="1"/>
  <c r="D782" i="22" a="1"/>
  <c r="D782" i="22" s="1"/>
  <c r="D780" i="22" a="1"/>
  <c r="D780" i="22" s="1"/>
  <c r="D781" i="22" a="1"/>
  <c r="D781" i="22" s="1"/>
  <c r="D779" i="22" a="1"/>
  <c r="D779" i="22" s="1"/>
  <c r="D778" i="22" a="1"/>
  <c r="D778" i="22" s="1"/>
  <c r="D777" i="22" a="1"/>
  <c r="D777" i="22" s="1"/>
  <c r="D776" i="22" a="1"/>
  <c r="D776" i="22" s="1"/>
  <c r="D775" i="22" a="1"/>
  <c r="D775" i="22" s="1"/>
  <c r="D774" i="22" a="1"/>
  <c r="D774" i="22" s="1"/>
  <c r="D773" i="22" a="1"/>
  <c r="D773" i="22" s="1"/>
  <c r="D772" i="22" a="1"/>
  <c r="D772" i="22" s="1"/>
  <c r="D771" i="22" a="1"/>
  <c r="D771" i="22" s="1"/>
  <c r="D770" i="22" a="1"/>
  <c r="D770" i="22" s="1"/>
  <c r="D769" i="22" a="1"/>
  <c r="D769" i="22" s="1"/>
  <c r="D768" i="22" a="1"/>
  <c r="D768" i="22" s="1"/>
  <c r="D767" i="22" a="1"/>
  <c r="D767" i="22" s="1"/>
  <c r="D766" i="22" a="1"/>
  <c r="D766" i="22" s="1"/>
  <c r="D765" i="22" a="1"/>
  <c r="D765" i="22" s="1"/>
  <c r="D763" i="22" a="1"/>
  <c r="D763" i="22" s="1"/>
  <c r="D764" i="22" a="1"/>
  <c r="D764" i="22" s="1"/>
  <c r="D762" i="22" a="1"/>
  <c r="D762" i="22" s="1"/>
  <c r="D760" i="22" a="1"/>
  <c r="D760" i="22" s="1"/>
  <c r="D761" i="22" a="1"/>
  <c r="D761" i="22" s="1"/>
  <c r="D759" i="22" a="1"/>
  <c r="D759" i="22" s="1"/>
  <c r="D758" i="22" a="1"/>
  <c r="D758" i="22" s="1"/>
  <c r="D756" i="22" a="1"/>
  <c r="D756" i="22" s="1"/>
  <c r="D757" i="22" a="1"/>
  <c r="D757" i="22" s="1"/>
  <c r="D755" i="22" a="1"/>
  <c r="D755" i="22" s="1"/>
  <c r="D754" i="22" a="1"/>
  <c r="D754" i="22" s="1"/>
  <c r="D753" i="22" a="1"/>
  <c r="D753" i="22" s="1"/>
  <c r="D752" i="22" a="1"/>
  <c r="D752" i="22" s="1"/>
  <c r="D751" i="22" a="1"/>
  <c r="D751" i="22" s="1"/>
  <c r="D750" i="22" a="1"/>
  <c r="D750" i="22" s="1"/>
  <c r="D749" i="22" a="1"/>
  <c r="D749" i="22" s="1"/>
  <c r="D748" i="22" a="1"/>
  <c r="D748" i="22" s="1"/>
  <c r="D747" i="22" a="1"/>
  <c r="D747" i="22" s="1"/>
  <c r="D746" i="22" a="1"/>
  <c r="D746" i="22" s="1"/>
  <c r="D745" i="22" a="1"/>
  <c r="D745" i="22" s="1"/>
  <c r="D744" i="22" a="1"/>
  <c r="D744" i="22" s="1"/>
  <c r="D743" i="22" a="1"/>
  <c r="D743" i="22" s="1"/>
  <c r="D742" i="22" a="1"/>
  <c r="D742" i="22" s="1"/>
  <c r="D740" i="22" a="1"/>
  <c r="D740" i="22" s="1"/>
  <c r="D741" i="22" a="1"/>
  <c r="D741" i="22" s="1"/>
  <c r="D739" i="22" a="1"/>
  <c r="D739" i="22" s="1"/>
  <c r="D738" i="22" a="1"/>
  <c r="D738" i="22" s="1"/>
  <c r="D737" i="22" a="1"/>
  <c r="D737" i="22" s="1"/>
  <c r="D736" i="22" a="1"/>
  <c r="D736" i="22" s="1"/>
  <c r="D735" i="22" a="1"/>
  <c r="D735" i="22" s="1"/>
  <c r="D734" i="22" a="1"/>
  <c r="D734" i="22" s="1"/>
  <c r="D732" i="22" a="1"/>
  <c r="D732" i="22" s="1"/>
  <c r="D733" i="22" a="1"/>
  <c r="D733" i="22" s="1"/>
  <c r="D730" i="22" a="1"/>
  <c r="D730" i="22" s="1"/>
  <c r="D731" i="22" a="1"/>
  <c r="D731" i="22" s="1"/>
  <c r="D729" i="22" a="1"/>
  <c r="D729" i="22" s="1"/>
  <c r="D728" i="22" a="1"/>
  <c r="D728" i="22" s="1"/>
  <c r="D727" i="22" a="1"/>
  <c r="D727" i="22" s="1"/>
  <c r="D726" i="22" a="1"/>
  <c r="D726" i="22" s="1"/>
  <c r="D725" i="22" a="1"/>
  <c r="D725" i="22" s="1"/>
  <c r="D724" i="22" a="1"/>
  <c r="D724" i="22" s="1"/>
  <c r="D722" i="22" a="1"/>
  <c r="D722" i="22" s="1"/>
  <c r="D723" i="22" a="1"/>
  <c r="D723" i="22" s="1"/>
  <c r="D720" i="22" a="1"/>
  <c r="D720" i="22" s="1"/>
  <c r="D721" i="22" a="1"/>
  <c r="D721" i="22" s="1"/>
  <c r="D719" i="22" a="1"/>
  <c r="D719" i="22" s="1"/>
  <c r="D718" i="22" a="1"/>
  <c r="D718" i="22" s="1"/>
  <c r="D716" i="22" a="1"/>
  <c r="D716" i="22" s="1"/>
  <c r="D717" i="22" a="1"/>
  <c r="D717" i="22" s="1"/>
  <c r="D715" i="22" a="1"/>
  <c r="D715" i="22" s="1"/>
  <c r="D713" i="22" a="1"/>
  <c r="D713" i="22" s="1"/>
  <c r="D714" i="22" a="1"/>
  <c r="D714" i="22" s="1"/>
  <c r="D712" i="22" a="1"/>
  <c r="D712" i="22" s="1"/>
  <c r="D711" i="22" a="1"/>
  <c r="D711" i="22" s="1"/>
  <c r="D710" i="22" a="1"/>
  <c r="D710" i="22" s="1"/>
  <c r="D709" i="22" a="1"/>
  <c r="D709" i="22" s="1"/>
  <c r="D707" i="22" a="1"/>
  <c r="D707" i="22" s="1"/>
  <c r="D708" i="22" a="1"/>
  <c r="D708" i="22" s="1"/>
  <c r="D705" i="22" a="1"/>
  <c r="D705" i="22" s="1"/>
  <c r="D706" i="22" a="1"/>
  <c r="D706" i="22" s="1"/>
  <c r="D704" i="22" a="1"/>
  <c r="D704" i="22" s="1"/>
  <c r="D702" i="22" a="1"/>
  <c r="D702" i="22" s="1"/>
  <c r="D703" i="22" a="1"/>
  <c r="D703" i="22" s="1"/>
  <c r="D701" i="22" a="1"/>
  <c r="D701" i="22" s="1"/>
  <c r="D700" i="22" a="1"/>
  <c r="D700" i="22" s="1"/>
  <c r="D699" i="22" a="1"/>
  <c r="D699" i="22" s="1"/>
  <c r="D698" i="22" a="1"/>
  <c r="D698" i="22" s="1"/>
  <c r="D697" i="22" a="1"/>
  <c r="D697" i="22" s="1"/>
  <c r="D696" i="22" a="1"/>
  <c r="D696" i="22" s="1"/>
  <c r="D695" i="22" a="1"/>
  <c r="D695" i="22" s="1"/>
  <c r="D694" i="22" a="1"/>
  <c r="D694" i="22" s="1"/>
  <c r="D693" i="22" a="1"/>
  <c r="D693" i="22" s="1"/>
  <c r="D692" i="22" a="1"/>
  <c r="D692" i="22" s="1"/>
  <c r="D691" i="22" a="1"/>
  <c r="D691" i="22" s="1"/>
  <c r="D690" i="22" a="1"/>
  <c r="D690" i="22" s="1"/>
  <c r="D689" i="22" a="1"/>
  <c r="D689" i="22" s="1"/>
  <c r="D688" i="22" a="1"/>
  <c r="D688" i="22" s="1"/>
  <c r="D687" i="22" a="1"/>
  <c r="D687" i="22" s="1"/>
  <c r="D686" i="22" a="1"/>
  <c r="D686" i="22" s="1"/>
  <c r="D684" i="22" a="1"/>
  <c r="D684" i="22" s="1"/>
  <c r="D685" i="22" a="1"/>
  <c r="D685" i="22" s="1"/>
  <c r="D683" i="22" a="1"/>
  <c r="D683" i="22" s="1"/>
  <c r="D682" i="22" a="1"/>
  <c r="D682" i="22" s="1"/>
  <c r="D681" i="22" a="1"/>
  <c r="D681" i="22" s="1"/>
  <c r="D679" i="22" a="1"/>
  <c r="D679" i="22" s="1"/>
  <c r="D680" i="22" a="1"/>
  <c r="D680" i="22" s="1"/>
  <c r="D678" i="22" a="1"/>
  <c r="D678" i="22" s="1"/>
  <c r="D677" i="22" a="1"/>
  <c r="D677" i="22" s="1"/>
  <c r="D676" i="22" a="1"/>
  <c r="D676" i="22" s="1"/>
  <c r="D674" i="22" a="1"/>
  <c r="D674" i="22" s="1"/>
  <c r="D675" i="22" a="1"/>
  <c r="D675" i="22" s="1"/>
  <c r="D673" i="22" a="1"/>
  <c r="D673" i="22" s="1"/>
  <c r="D672" i="22" a="1"/>
  <c r="D672" i="22" s="1"/>
  <c r="D671" i="22" a="1"/>
  <c r="D671" i="22" s="1"/>
  <c r="D669" i="22" a="1"/>
  <c r="D669" i="22" s="1"/>
  <c r="D670" i="22" a="1"/>
  <c r="D670" i="22" s="1"/>
  <c r="D668" i="22" a="1"/>
  <c r="D668" i="22" s="1"/>
  <c r="D667" i="22" a="1"/>
  <c r="D667" i="22" s="1"/>
  <c r="D666" i="22" a="1"/>
  <c r="D666" i="22" s="1"/>
  <c r="D664" i="22" a="1"/>
  <c r="D664" i="22" s="1"/>
  <c r="D665" i="22" a="1"/>
  <c r="D665" i="22" s="1"/>
  <c r="D663" i="22" a="1"/>
  <c r="D663" i="22" s="1"/>
  <c r="D662" i="22" a="1"/>
  <c r="D662" i="22" s="1"/>
  <c r="D661" i="22" a="1"/>
  <c r="D661" i="22" s="1"/>
  <c r="D660" i="22" a="1"/>
  <c r="D660" i="22" s="1"/>
  <c r="D659" i="22" a="1"/>
  <c r="D659" i="22" s="1"/>
  <c r="D658" i="22" a="1"/>
  <c r="D658" i="22" s="1"/>
  <c r="D657" i="22" a="1"/>
  <c r="D657" i="22" s="1"/>
  <c r="D656" i="22" a="1"/>
  <c r="D656" i="22" s="1"/>
  <c r="D655" i="22" a="1"/>
  <c r="D655" i="22" s="1"/>
  <c r="D654" i="22" a="1"/>
  <c r="D654" i="22" s="1"/>
  <c r="D653" i="22" a="1"/>
  <c r="D653" i="22" s="1"/>
  <c r="D652" i="22" a="1"/>
  <c r="D652" i="22" s="1"/>
  <c r="D651" i="22" a="1"/>
  <c r="D651" i="22" s="1"/>
  <c r="D650" i="22" a="1"/>
  <c r="D650" i="22" s="1"/>
  <c r="D649" i="22" a="1"/>
  <c r="D649" i="22" s="1"/>
  <c r="D648" i="22" a="1"/>
  <c r="D648" i="22" s="1"/>
  <c r="D647" i="22" a="1"/>
  <c r="D647" i="22" s="1"/>
  <c r="D646" i="22" a="1"/>
  <c r="D646" i="22" s="1"/>
  <c r="D645" i="22" a="1"/>
  <c r="D645" i="22" s="1"/>
  <c r="D644" i="22" a="1"/>
  <c r="D644" i="22" s="1"/>
  <c r="D643" i="22" a="1"/>
  <c r="D643" i="22" s="1"/>
  <c r="D641" i="22" a="1"/>
  <c r="D641" i="22" s="1"/>
  <c r="D642" i="22" a="1"/>
  <c r="D642" i="22" s="1"/>
  <c r="D640" i="22" a="1"/>
  <c r="D640" i="22" s="1"/>
  <c r="D639" i="22" a="1"/>
  <c r="D639" i="22" s="1"/>
  <c r="D638" i="22" a="1"/>
  <c r="D638" i="22" s="1"/>
  <c r="D637" i="22" a="1"/>
  <c r="D637" i="22" s="1"/>
  <c r="D636" i="22" a="1"/>
  <c r="D636" i="22" s="1"/>
  <c r="D635" i="22" a="1"/>
  <c r="D635" i="22" s="1"/>
  <c r="D634" i="22" a="1"/>
  <c r="D634" i="22" s="1"/>
  <c r="D633" i="22" a="1"/>
  <c r="D633" i="22" s="1"/>
  <c r="D632" i="22" a="1"/>
  <c r="D632" i="22" s="1"/>
  <c r="D631" i="22" a="1"/>
  <c r="D631" i="22" s="1"/>
  <c r="D630" i="22" a="1"/>
  <c r="D630" i="22" s="1"/>
  <c r="D628" i="22" a="1"/>
  <c r="D628" i="22" s="1"/>
  <c r="D629" i="22" a="1"/>
  <c r="D629" i="22" s="1"/>
  <c r="D627" i="22" a="1"/>
  <c r="D627" i="22" s="1"/>
  <c r="D626" i="22" a="1"/>
  <c r="D626" i="22" s="1"/>
  <c r="D625" i="22" a="1"/>
  <c r="D625" i="22" s="1"/>
  <c r="D624" i="22" a="1"/>
  <c r="D624" i="22" s="1"/>
  <c r="D623" i="22" a="1"/>
  <c r="D623" i="22" s="1"/>
  <c r="D622" i="22" a="1"/>
  <c r="D622" i="22" s="1"/>
  <c r="D621" i="22" a="1"/>
  <c r="D621" i="22" s="1"/>
  <c r="D620" i="22" a="1"/>
  <c r="D620" i="22" s="1"/>
  <c r="D619" i="22" a="1"/>
  <c r="D619" i="22" s="1"/>
  <c r="D618" i="22" a="1"/>
  <c r="D618" i="22" s="1"/>
  <c r="D617" i="22" a="1"/>
  <c r="D617" i="22" s="1"/>
  <c r="D616" i="22" a="1"/>
  <c r="D616" i="22" s="1"/>
  <c r="D615" i="22" a="1"/>
  <c r="D615" i="22" s="1"/>
  <c r="D614" i="22" a="1"/>
  <c r="D614" i="22" s="1"/>
  <c r="D613" i="22" a="1"/>
  <c r="D613" i="22" s="1"/>
  <c r="D610" i="22" a="1"/>
  <c r="D610" i="22" s="1"/>
  <c r="D611" i="22" a="1"/>
  <c r="D611" i="22" s="1"/>
  <c r="D609" i="22" a="1"/>
  <c r="D609" i="22" s="1"/>
  <c r="D612" i="22" a="1"/>
  <c r="D612" i="22" s="1"/>
  <c r="D608" i="22" a="1"/>
  <c r="D608" i="22" s="1"/>
  <c r="D607" i="22" a="1"/>
  <c r="D607" i="22" s="1"/>
  <c r="D606" i="22" a="1"/>
  <c r="D606" i="22" s="1"/>
  <c r="D604" i="22" a="1"/>
  <c r="D604" i="22" s="1"/>
  <c r="D605" i="22" a="1"/>
  <c r="D605" i="22" s="1"/>
  <c r="D603" i="22" a="1"/>
  <c r="D603" i="22" s="1"/>
  <c r="D602" i="22" a="1"/>
  <c r="D602" i="22" s="1"/>
  <c r="D600" i="22" a="1"/>
  <c r="D600" i="22" s="1"/>
  <c r="D601" i="22" a="1"/>
  <c r="D601" i="22" s="1"/>
  <c r="D597" i="22" a="1"/>
  <c r="D597" i="22" s="1"/>
  <c r="D595" i="22" a="1"/>
  <c r="D595" i="22" s="1"/>
  <c r="D598" i="22" a="1"/>
  <c r="D598" i="22" s="1"/>
  <c r="D599" i="22" a="1"/>
  <c r="D599" i="22" s="1"/>
  <c r="D596" i="22" a="1"/>
  <c r="D596" i="22" s="1"/>
  <c r="D594" i="22" a="1"/>
  <c r="D594" i="22" s="1"/>
  <c r="D593" i="22" a="1"/>
  <c r="D593" i="22" s="1"/>
  <c r="D592" i="22" a="1"/>
  <c r="D592" i="22" s="1"/>
  <c r="D590" i="22" a="1"/>
  <c r="D590" i="22" s="1"/>
  <c r="D591" i="22" a="1"/>
  <c r="D591" i="22" s="1"/>
  <c r="D589" i="22" a="1"/>
  <c r="D589" i="22" s="1"/>
  <c r="D588" i="22" a="1"/>
  <c r="D588" i="22" s="1"/>
  <c r="D587" i="22" a="1"/>
  <c r="D587" i="22" s="1"/>
  <c r="D586" i="22" a="1"/>
  <c r="D586" i="22" s="1"/>
  <c r="D585" i="22" a="1"/>
  <c r="D585" i="22" s="1"/>
  <c r="D584" i="22" a="1"/>
  <c r="D584" i="22" s="1"/>
  <c r="D582" i="22" a="1"/>
  <c r="D582" i="22" s="1"/>
  <c r="D583" i="22" a="1"/>
  <c r="D583" i="22" s="1"/>
  <c r="D581" i="22" a="1"/>
  <c r="D581" i="22" s="1"/>
  <c r="D580" i="22" a="1"/>
  <c r="D580" i="22" s="1"/>
  <c r="D579" i="22" a="1"/>
  <c r="D579" i="22" s="1"/>
  <c r="D578" i="22" a="1"/>
  <c r="D578" i="22" s="1"/>
  <c r="D577" i="22" a="1"/>
  <c r="D577" i="22" s="1"/>
  <c r="D576" i="22" a="1"/>
  <c r="D576" i="22" s="1"/>
  <c r="D574" i="22" a="1"/>
  <c r="D574" i="22" s="1"/>
  <c r="D575" i="22" a="1"/>
  <c r="D575" i="22" s="1"/>
  <c r="D573" i="22" a="1"/>
  <c r="D573" i="22" s="1"/>
  <c r="D572" i="22" a="1"/>
  <c r="D572" i="22" s="1"/>
  <c r="D571" i="22" a="1"/>
  <c r="D571" i="22" s="1"/>
  <c r="D569" i="22" a="1"/>
  <c r="D569" i="22" s="1"/>
  <c r="D570" i="22" a="1"/>
  <c r="D570" i="22" s="1"/>
  <c r="D568" i="22" a="1"/>
  <c r="D568" i="22" s="1"/>
  <c r="D567" i="22" a="1"/>
  <c r="D567" i="22" s="1"/>
  <c r="D566" i="22" a="1"/>
  <c r="D566" i="22" s="1"/>
  <c r="D564" i="22" a="1"/>
  <c r="D564" i="22" s="1"/>
  <c r="D565" i="22" a="1"/>
  <c r="D565" i="22" s="1"/>
  <c r="D563" i="22" a="1"/>
  <c r="D563" i="22" s="1"/>
  <c r="D561" i="22" a="1"/>
  <c r="D561" i="22" s="1"/>
  <c r="D562" i="22" a="1"/>
  <c r="D562" i="22" s="1"/>
  <c r="D560" i="22" a="1"/>
  <c r="D560" i="22" s="1"/>
  <c r="D559" i="22" a="1"/>
  <c r="D559" i="22" s="1"/>
  <c r="D558" i="22" a="1"/>
  <c r="D558" i="22" s="1"/>
  <c r="D557" i="22" a="1"/>
  <c r="D557" i="22" s="1"/>
  <c r="D556" i="22" a="1"/>
  <c r="D556" i="22" s="1"/>
  <c r="D555" i="22" a="1"/>
  <c r="D555" i="22" s="1"/>
  <c r="D554" i="22" a="1"/>
  <c r="D554" i="22" s="1"/>
  <c r="D553" i="22" a="1"/>
  <c r="D553" i="22" s="1"/>
  <c r="D552" i="22" a="1"/>
  <c r="D552" i="22" s="1"/>
  <c r="D551" i="22" a="1"/>
  <c r="D551" i="22" s="1"/>
  <c r="D550" i="22" a="1"/>
  <c r="D550" i="22" s="1"/>
  <c r="D549" i="22" a="1"/>
  <c r="D549" i="22" s="1"/>
  <c r="D547" i="22" a="1"/>
  <c r="D547" i="22" s="1"/>
  <c r="D548" i="22" a="1"/>
  <c r="D548" i="22" s="1"/>
  <c r="D545" i="22" a="1"/>
  <c r="D545" i="22" s="1"/>
  <c r="D546" i="22" a="1"/>
  <c r="D546" i="22" s="1"/>
  <c r="D544" i="22" a="1"/>
  <c r="D544" i="22" s="1"/>
  <c r="D543" i="22" a="1"/>
  <c r="D543" i="22" s="1"/>
  <c r="D542" i="22" a="1"/>
  <c r="D542" i="22" s="1"/>
  <c r="D541" i="22" a="1"/>
  <c r="D541" i="22" s="1"/>
  <c r="D540" i="22" a="1"/>
  <c r="D540" i="22" s="1"/>
  <c r="D539" i="22" a="1"/>
  <c r="D539" i="22" s="1"/>
  <c r="D538" i="22" a="1"/>
  <c r="D538" i="22" s="1"/>
  <c r="D537" i="22" a="1"/>
  <c r="D537" i="22" s="1"/>
  <c r="D535" i="22" a="1"/>
  <c r="D535" i="22" s="1"/>
  <c r="D536" i="22" a="1"/>
  <c r="D536" i="22" s="1"/>
  <c r="D534" i="22" a="1"/>
  <c r="D534" i="22" s="1"/>
  <c r="D532" i="22" a="1"/>
  <c r="D532" i="22" s="1"/>
  <c r="D533" i="22" a="1"/>
  <c r="D533" i="22" s="1"/>
  <c r="D531" i="22" a="1"/>
  <c r="D531" i="22" s="1"/>
  <c r="D530" i="22" a="1"/>
  <c r="D530" i="22" s="1"/>
  <c r="D529" i="22" a="1"/>
  <c r="D529" i="22" s="1"/>
  <c r="D528" i="22" a="1"/>
  <c r="D528" i="22" s="1"/>
  <c r="D527" i="22" a="1"/>
  <c r="D527" i="22" s="1"/>
  <c r="D526" i="22" a="1"/>
  <c r="D526" i="22" s="1"/>
  <c r="D524" i="22" a="1"/>
  <c r="D524" i="22" s="1"/>
  <c r="D525" i="22" a="1"/>
  <c r="D525" i="22" s="1"/>
  <c r="D523" i="22" a="1"/>
  <c r="D523" i="22" s="1"/>
  <c r="D522" i="22" a="1"/>
  <c r="D522" i="22" s="1"/>
  <c r="D521" i="22" a="1"/>
  <c r="D521" i="22" s="1"/>
  <c r="D520" i="22" a="1"/>
  <c r="D520" i="22" s="1"/>
  <c r="D518" i="22" a="1"/>
  <c r="D518" i="22" s="1"/>
  <c r="D519" i="22" a="1"/>
  <c r="D519" i="22" s="1"/>
  <c r="D517" i="22" a="1"/>
  <c r="D517" i="22" s="1"/>
  <c r="D516" i="22" a="1"/>
  <c r="D516" i="22" s="1"/>
  <c r="D515" i="22" a="1"/>
  <c r="D515" i="22" s="1"/>
  <c r="D514" i="22" a="1"/>
  <c r="D514" i="22" s="1"/>
  <c r="D513" i="22" a="1"/>
  <c r="D513" i="22" s="1"/>
  <c r="D512" i="22" a="1"/>
  <c r="D512" i="22" s="1"/>
  <c r="D510" i="22" a="1"/>
  <c r="D510" i="22" s="1"/>
  <c r="D511" i="22" a="1"/>
  <c r="D511" i="22" s="1"/>
  <c r="D509" i="22" a="1"/>
  <c r="D509" i="22" s="1"/>
  <c r="D508" i="22" a="1"/>
  <c r="D508" i="22" s="1"/>
  <c r="D507" i="22" a="1"/>
  <c r="D507" i="22" s="1"/>
  <c r="D506" i="22" a="1"/>
  <c r="D506" i="22" s="1"/>
  <c r="D505" i="22" a="1"/>
  <c r="D505" i="22" s="1"/>
  <c r="D503" i="22" a="1"/>
  <c r="D503" i="22" s="1"/>
  <c r="D504" i="22" a="1"/>
  <c r="D504" i="22" s="1"/>
  <c r="D502" i="22" a="1"/>
  <c r="D502" i="22" s="1"/>
  <c r="D501" i="22" a="1"/>
  <c r="D501" i="22" s="1"/>
  <c r="D500" i="22" a="1"/>
  <c r="D500" i="22" s="1"/>
  <c r="D499" i="22" a="1"/>
  <c r="D499" i="22" s="1"/>
  <c r="D498" i="22" a="1"/>
  <c r="D498" i="22" s="1"/>
  <c r="D497" i="22" a="1"/>
  <c r="D497" i="22" s="1"/>
  <c r="D496" i="22" a="1"/>
  <c r="D496" i="22" s="1"/>
  <c r="D495" i="22" a="1"/>
  <c r="D495" i="22" s="1"/>
  <c r="D494" i="22" a="1"/>
  <c r="D494" i="22" s="1"/>
  <c r="D493" i="22" a="1"/>
  <c r="D493" i="22" s="1"/>
  <c r="D491" i="22" a="1"/>
  <c r="D491" i="22" s="1"/>
  <c r="D492" i="22" a="1"/>
  <c r="D492" i="22" s="1"/>
  <c r="D490" i="22" a="1"/>
  <c r="D490" i="22" s="1"/>
  <c r="D488" i="22" a="1"/>
  <c r="D488" i="22" s="1"/>
  <c r="D489" i="22" a="1"/>
  <c r="D489" i="22" s="1"/>
  <c r="D486" i="22" a="1"/>
  <c r="D486" i="22" s="1"/>
  <c r="D487" i="22" a="1"/>
  <c r="D487" i="22" s="1"/>
  <c r="D485" i="22" a="1"/>
  <c r="D485" i="22" s="1"/>
  <c r="D484" i="22" a="1"/>
  <c r="D484" i="22" s="1"/>
  <c r="D482" i="22" a="1"/>
  <c r="D482" i="22" s="1"/>
  <c r="D483" i="22" a="1"/>
  <c r="D483" i="22" s="1"/>
  <c r="D481" i="22" a="1"/>
  <c r="D481" i="22" s="1"/>
  <c r="D479" i="22" a="1"/>
  <c r="D479" i="22" s="1"/>
  <c r="D480" i="22" a="1"/>
  <c r="D480" i="22" s="1"/>
  <c r="D478" i="22" a="1"/>
  <c r="D478" i="22" s="1"/>
  <c r="D476" i="22" a="1"/>
  <c r="D476" i="22" s="1"/>
  <c r="D477" i="22" a="1"/>
  <c r="D477" i="22" s="1"/>
  <c r="D475" i="22" a="1"/>
  <c r="D475" i="22" s="1"/>
  <c r="D473" i="22" a="1"/>
  <c r="D473" i="22" s="1"/>
  <c r="D474" i="22" a="1"/>
  <c r="D474" i="22" s="1"/>
  <c r="D471" i="22" a="1"/>
  <c r="D471" i="22" s="1"/>
  <c r="D472" i="22" a="1"/>
  <c r="D472" i="22" s="1"/>
  <c r="D470" i="22" a="1"/>
  <c r="D470" i="22" s="1"/>
  <c r="D469" i="22" a="1"/>
  <c r="D469" i="22" s="1"/>
  <c r="D468" i="22" a="1"/>
  <c r="D468" i="22" s="1"/>
  <c r="D467" i="22" a="1"/>
  <c r="D467" i="22" s="1"/>
  <c r="D465" i="22" a="1"/>
  <c r="D465" i="22" s="1"/>
  <c r="D466" i="22" a="1"/>
  <c r="D466" i="22" s="1"/>
  <c r="D464" i="22" a="1"/>
  <c r="D464" i="22" s="1"/>
  <c r="D462" i="22" a="1"/>
  <c r="D462" i="22" s="1"/>
  <c r="D463" i="22" a="1"/>
  <c r="D463" i="22" s="1"/>
  <c r="D461" i="22" a="1"/>
  <c r="D461" i="22" s="1"/>
  <c r="D460" i="22" a="1"/>
  <c r="D460" i="22" s="1"/>
  <c r="D459" i="22" a="1"/>
  <c r="D459" i="22" s="1"/>
  <c r="D457" i="22" a="1"/>
  <c r="D457" i="22" s="1"/>
  <c r="D458" i="22" a="1"/>
  <c r="D458" i="22" s="1"/>
  <c r="D455" i="22" a="1"/>
  <c r="D455" i="22" s="1"/>
  <c r="D456" i="22" a="1"/>
  <c r="D456" i="22" s="1"/>
  <c r="D454" i="22" a="1"/>
  <c r="D454" i="22" s="1"/>
  <c r="D452" i="22" a="1"/>
  <c r="D452" i="22" s="1"/>
  <c r="D453" i="22" a="1"/>
  <c r="D453" i="22" s="1"/>
  <c r="D451" i="22" a="1"/>
  <c r="D451" i="22" s="1"/>
  <c r="D450" i="22" a="1"/>
  <c r="D450" i="22" s="1"/>
  <c r="D448" i="22" a="1"/>
  <c r="D448" i="22" s="1"/>
  <c r="D449" i="22" a="1"/>
  <c r="D449" i="22" s="1"/>
  <c r="D447" i="22" a="1"/>
  <c r="D447" i="22" s="1"/>
  <c r="D445" i="22" a="1"/>
  <c r="D445" i="22" s="1"/>
  <c r="D446" i="22" a="1"/>
  <c r="D446" i="22" s="1"/>
  <c r="D444" i="22" a="1"/>
  <c r="D444" i="22" s="1"/>
  <c r="D443" i="22" a="1"/>
  <c r="D443" i="22" s="1"/>
  <c r="D442" i="22" a="1"/>
  <c r="D442" i="22" s="1"/>
  <c r="D440" i="22" a="1"/>
  <c r="D440" i="22" s="1"/>
  <c r="D441" i="22" a="1"/>
  <c r="D441" i="22" s="1"/>
  <c r="D439" i="22" a="1"/>
  <c r="D439" i="22" s="1"/>
  <c r="D438" i="22" a="1"/>
  <c r="D438" i="22" s="1"/>
  <c r="D437" i="22" a="1"/>
  <c r="D437" i="22" s="1"/>
  <c r="D436" i="22" a="1"/>
  <c r="D436" i="22" s="1"/>
  <c r="D435" i="22" a="1"/>
  <c r="D435" i="22" s="1"/>
  <c r="D434" i="22" a="1"/>
  <c r="D434" i="22" s="1"/>
  <c r="D433" i="22" a="1"/>
  <c r="D433" i="22" s="1"/>
  <c r="D432" i="22" a="1"/>
  <c r="D432" i="22" s="1"/>
  <c r="D431" i="22" a="1"/>
  <c r="D431" i="22" s="1"/>
  <c r="D430" i="22" a="1"/>
  <c r="D430" i="22" s="1"/>
  <c r="D429" i="22" a="1"/>
  <c r="D429" i="22" s="1"/>
  <c r="D428" i="22" a="1"/>
  <c r="D428" i="22" s="1"/>
  <c r="D427" i="22" a="1"/>
  <c r="D427" i="22" s="1"/>
  <c r="D426" i="22" a="1"/>
  <c r="D426" i="22" s="1"/>
  <c r="D425" i="22" a="1"/>
  <c r="D425" i="22" s="1"/>
  <c r="D424" i="22" a="1"/>
  <c r="D424" i="22" s="1"/>
  <c r="D422" i="22" a="1"/>
  <c r="D422" i="22" s="1"/>
  <c r="D423" i="22" a="1"/>
  <c r="D423" i="22" s="1"/>
  <c r="D421" i="22" a="1"/>
  <c r="D421" i="22" s="1"/>
  <c r="D420" i="22" a="1"/>
  <c r="D420" i="22" s="1"/>
  <c r="D419" i="22" a="1"/>
  <c r="D419" i="22" s="1"/>
  <c r="D418" i="22" a="1"/>
  <c r="D418" i="22" s="1"/>
  <c r="D417" i="22" a="1"/>
  <c r="D417" i="22" s="1"/>
  <c r="D416" i="22" a="1"/>
  <c r="D416" i="22" s="1"/>
  <c r="D414" i="22" a="1"/>
  <c r="D414" i="22" s="1"/>
  <c r="D415" i="22" a="1"/>
  <c r="D415" i="22" s="1"/>
  <c r="D413" i="22" a="1"/>
  <c r="D413" i="22" s="1"/>
  <c r="D412" i="22" a="1"/>
  <c r="D412" i="22" s="1"/>
  <c r="D411" i="22" a="1"/>
  <c r="D411" i="22" s="1"/>
  <c r="D409" i="22" a="1"/>
  <c r="D409" i="22" s="1"/>
  <c r="D410" i="22" a="1"/>
  <c r="D410" i="22" s="1"/>
  <c r="D408" i="22" a="1"/>
  <c r="D408" i="22" s="1"/>
  <c r="D407" i="22" a="1"/>
  <c r="D407" i="22" s="1"/>
  <c r="D406" i="22" a="1"/>
  <c r="D406" i="22" s="1"/>
  <c r="D405" i="22" a="1"/>
  <c r="D405" i="22" s="1"/>
  <c r="D403" i="22" a="1"/>
  <c r="D403" i="22" s="1"/>
  <c r="D404" i="22" a="1"/>
  <c r="D404" i="22" s="1"/>
  <c r="D402" i="22" a="1"/>
  <c r="D402" i="22" s="1"/>
  <c r="D401" i="22" a="1"/>
  <c r="D401" i="22" s="1"/>
  <c r="D400" i="22" a="1"/>
  <c r="D400" i="22" s="1"/>
  <c r="D399" i="22" a="1"/>
  <c r="D399" i="22" s="1"/>
  <c r="D398" i="22" a="1"/>
  <c r="D398" i="22" s="1"/>
  <c r="D397" i="22" a="1"/>
  <c r="D397" i="22" s="1"/>
  <c r="D396" i="22" a="1"/>
  <c r="D396" i="22" s="1"/>
  <c r="D395" i="22" a="1"/>
  <c r="D395" i="22" s="1"/>
  <c r="D393" i="22" a="1"/>
  <c r="D393" i="22" s="1"/>
  <c r="D394" i="22" a="1"/>
  <c r="D394" i="22" s="1"/>
  <c r="D392" i="22" a="1"/>
  <c r="D392" i="22" s="1"/>
  <c r="D391" i="22" a="1"/>
  <c r="D391" i="22" s="1"/>
  <c r="D390" i="22" a="1"/>
  <c r="D390" i="22" s="1"/>
  <c r="D389" i="22" a="1"/>
  <c r="D389" i="22" s="1"/>
  <c r="D388" i="22" a="1"/>
  <c r="D388" i="22" s="1"/>
  <c r="D387" i="22" a="1"/>
  <c r="D387" i="22" s="1"/>
  <c r="D386" i="22" a="1"/>
  <c r="D386" i="22" s="1"/>
  <c r="D384" i="22" a="1"/>
  <c r="D384" i="22" s="1"/>
  <c r="D385" i="22" a="1"/>
  <c r="D385" i="22" s="1"/>
  <c r="D383" i="22" a="1"/>
  <c r="D383" i="22" s="1"/>
  <c r="D382" i="22" a="1"/>
  <c r="D382" i="22" s="1"/>
  <c r="D381" i="22" a="1"/>
  <c r="D381" i="22" s="1"/>
  <c r="D380" i="22" a="1"/>
  <c r="D380" i="22" s="1"/>
  <c r="D379" i="22" a="1"/>
  <c r="D379" i="22" s="1"/>
  <c r="D378" i="22" a="1"/>
  <c r="D378" i="22" s="1"/>
  <c r="D377" i="22" a="1"/>
  <c r="D377" i="22" s="1"/>
  <c r="D376" i="22" a="1"/>
  <c r="D376" i="22" s="1"/>
  <c r="D375" i="22" a="1"/>
  <c r="D375" i="22" s="1"/>
  <c r="D374" i="22" a="1"/>
  <c r="D374" i="22" s="1"/>
  <c r="D373" i="22" a="1"/>
  <c r="D373" i="22" s="1"/>
  <c r="D372" i="22" a="1"/>
  <c r="D372" i="22" s="1"/>
  <c r="D371" i="22" a="1"/>
  <c r="D371" i="22" s="1"/>
  <c r="D370" i="22" a="1"/>
  <c r="D370" i="22" s="1"/>
  <c r="D369" i="22" a="1"/>
  <c r="D369" i="22" s="1"/>
  <c r="D368" i="22" a="1"/>
  <c r="D368" i="22" s="1"/>
  <c r="D367" i="22" a="1"/>
  <c r="D367" i="22" s="1"/>
  <c r="D365" i="22" a="1"/>
  <c r="D365" i="22" s="1"/>
  <c r="D366" i="22" a="1"/>
  <c r="D366" i="22" s="1"/>
  <c r="D364" i="22" a="1"/>
  <c r="D364" i="22" s="1"/>
  <c r="D362" i="22" a="1"/>
  <c r="D362" i="22" s="1"/>
  <c r="D363" i="22" a="1"/>
  <c r="D363" i="22" s="1"/>
  <c r="D361" i="22" a="1"/>
  <c r="D361" i="22" s="1"/>
  <c r="D360" i="22" a="1"/>
  <c r="D360" i="22" s="1"/>
  <c r="D358" i="22" a="1"/>
  <c r="D358" i="22" s="1"/>
  <c r="D359" i="22" a="1"/>
  <c r="D359" i="22" s="1"/>
  <c r="D357" i="22" a="1"/>
  <c r="D357" i="22" s="1"/>
  <c r="D355" i="22" a="1"/>
  <c r="D355" i="22" s="1"/>
  <c r="D356" i="22" a="1"/>
  <c r="D356" i="22" s="1"/>
  <c r="D353" i="22" a="1"/>
  <c r="D353" i="22" s="1"/>
  <c r="D354" i="22" a="1"/>
  <c r="D354" i="22" s="1"/>
  <c r="D349" i="22" a="1"/>
  <c r="D349" i="22" s="1"/>
  <c r="D351" i="22" a="1"/>
  <c r="D351" i="22" s="1"/>
  <c r="D352" i="22" a="1"/>
  <c r="D352" i="22" s="1"/>
  <c r="D348" i="22" a="1"/>
  <c r="D348" i="22" s="1"/>
  <c r="D350" i="22" a="1"/>
  <c r="D350" i="22" s="1"/>
  <c r="D347" i="22" a="1"/>
  <c r="D347" i="22" s="1"/>
  <c r="D346" i="22" a="1"/>
  <c r="D346" i="22" s="1"/>
  <c r="D345" i="22" a="1"/>
  <c r="D345" i="22" s="1"/>
  <c r="D344" i="22" a="1"/>
  <c r="D344" i="22" s="1"/>
  <c r="D342" i="22" a="1"/>
  <c r="D342" i="22" s="1"/>
  <c r="D343" i="22" a="1"/>
  <c r="D343" i="22" s="1"/>
  <c r="D339" i="22" a="1"/>
  <c r="D339" i="22" s="1"/>
  <c r="D338" i="22" a="1"/>
  <c r="D338" i="22" s="1"/>
  <c r="D341" i="22" a="1"/>
  <c r="D341" i="22" s="1"/>
  <c r="D340" i="22" a="1"/>
  <c r="D340" i="22" s="1"/>
  <c r="D337" i="22" a="1"/>
  <c r="D337" i="22" s="1"/>
  <c r="D334" i="22" a="1"/>
  <c r="D334" i="22" s="1"/>
  <c r="D335" i="22" a="1"/>
  <c r="D335" i="22" s="1"/>
  <c r="D336" i="22" a="1"/>
  <c r="D336" i="22" s="1"/>
  <c r="D333" i="22" a="1"/>
  <c r="D333" i="22" s="1"/>
  <c r="D332" i="22" a="1"/>
  <c r="D332" i="22" s="1"/>
  <c r="D331" i="22" a="1"/>
  <c r="D331" i="22" s="1"/>
  <c r="D330" i="22" a="1"/>
  <c r="D330" i="22" s="1"/>
  <c r="D329" i="22" a="1"/>
  <c r="D329" i="22" s="1"/>
  <c r="D328" i="22" a="1"/>
  <c r="D328" i="22" s="1"/>
  <c r="D326" i="22" a="1"/>
  <c r="D326" i="22" s="1"/>
  <c r="D327" i="22" a="1"/>
  <c r="D327" i="22" s="1"/>
  <c r="D325" i="22" a="1"/>
  <c r="D325" i="22" s="1"/>
  <c r="D324" i="22" a="1"/>
  <c r="D324" i="22" s="1"/>
  <c r="D323" i="22" a="1"/>
  <c r="D323" i="22" s="1"/>
  <c r="D322" i="22" a="1"/>
  <c r="D322" i="22" s="1"/>
  <c r="D321" i="22" a="1"/>
  <c r="D321" i="22" s="1"/>
  <c r="D320" i="22" a="1"/>
  <c r="D320" i="22" s="1"/>
  <c r="D318" i="22" a="1"/>
  <c r="D318" i="22" s="1"/>
  <c r="D319" i="22" a="1"/>
  <c r="D319" i="22" s="1"/>
  <c r="D317" i="22" a="1"/>
  <c r="D317" i="22" s="1"/>
  <c r="D316" i="22" a="1"/>
  <c r="D316" i="22" s="1"/>
  <c r="D315" i="22" a="1"/>
  <c r="D315" i="22" s="1"/>
  <c r="D314" i="22" a="1"/>
  <c r="D314" i="22" s="1"/>
  <c r="D313" i="22" a="1"/>
  <c r="D313" i="22" s="1"/>
  <c r="D312" i="22" a="1"/>
  <c r="D312" i="22" s="1"/>
  <c r="D311" i="22" a="1"/>
  <c r="D311" i="22" s="1"/>
  <c r="D309" i="22" a="1"/>
  <c r="D309" i="22" s="1"/>
  <c r="D310" i="22" a="1"/>
  <c r="D310" i="22" s="1"/>
  <c r="D308" i="22" a="1"/>
  <c r="D308" i="22" s="1"/>
  <c r="D306" i="22" a="1"/>
  <c r="D306" i="22" s="1"/>
  <c r="D307" i="22" a="1"/>
  <c r="D307" i="22" s="1"/>
  <c r="D305" i="22" a="1"/>
  <c r="D305" i="22" s="1"/>
  <c r="D304" i="22" a="1"/>
  <c r="D304" i="22" s="1"/>
  <c r="D303" i="22" a="1"/>
  <c r="D303" i="22" s="1"/>
  <c r="D301" i="22" a="1"/>
  <c r="D301" i="22" s="1"/>
  <c r="D302" i="22" a="1"/>
  <c r="D302" i="22" s="1"/>
  <c r="D300" i="22" a="1"/>
  <c r="D300" i="22" s="1"/>
  <c r="D299" i="22" a="1"/>
  <c r="D299" i="22" s="1"/>
  <c r="D298" i="22" a="1"/>
  <c r="D298" i="22" s="1"/>
  <c r="D297" i="22" a="1"/>
  <c r="D297" i="22" s="1"/>
  <c r="D296" i="22" a="1"/>
  <c r="D296" i="22" s="1"/>
  <c r="D295" i="22" a="1"/>
  <c r="D295" i="22" s="1"/>
  <c r="D294" i="22" a="1"/>
  <c r="D294" i="22" s="1"/>
  <c r="D293" i="22" a="1"/>
  <c r="D293" i="22" s="1"/>
  <c r="D291" i="22" a="1"/>
  <c r="D291" i="22" s="1"/>
  <c r="D292" i="22" a="1"/>
  <c r="D292" i="22" s="1"/>
  <c r="D290" i="22" a="1"/>
  <c r="D290" i="22" s="1"/>
  <c r="D289" i="22" a="1"/>
  <c r="D289" i="22" s="1"/>
  <c r="D288" i="22" a="1"/>
  <c r="D288" i="22" s="1"/>
  <c r="D287" i="22" a="1"/>
  <c r="D287" i="22" s="1"/>
  <c r="D286" i="22" a="1"/>
  <c r="D286" i="22" s="1"/>
  <c r="D284" i="22" a="1"/>
  <c r="D284" i="22" s="1"/>
  <c r="D285" i="22" a="1"/>
  <c r="D285" i="22" s="1"/>
  <c r="D283" i="22" a="1"/>
  <c r="D283" i="22" s="1"/>
  <c r="D282" i="22" a="1"/>
  <c r="D282" i="22" s="1"/>
  <c r="D281" i="22" a="1"/>
  <c r="D281" i="22" s="1"/>
  <c r="D279" i="22" a="1"/>
  <c r="D279" i="22" s="1"/>
  <c r="D280" i="22" a="1"/>
  <c r="D280" i="22" s="1"/>
  <c r="D277" i="22" a="1"/>
  <c r="D277" i="22" s="1"/>
  <c r="D278" i="22" a="1"/>
  <c r="D278" i="22" s="1"/>
  <c r="D276" i="22" a="1"/>
  <c r="D276" i="22" s="1"/>
  <c r="D275" i="22" a="1"/>
  <c r="D275" i="22" s="1"/>
  <c r="D274" i="22" a="1"/>
  <c r="D274" i="22" s="1"/>
  <c r="D272" i="22" a="1"/>
  <c r="D272" i="22" s="1"/>
  <c r="D273" i="22" a="1"/>
  <c r="D273" i="22" s="1"/>
  <c r="D271" i="22" a="1"/>
  <c r="D271" i="22" s="1"/>
  <c r="D270" i="22" a="1"/>
  <c r="D270" i="22" s="1"/>
  <c r="D269" i="22" a="1"/>
  <c r="D269" i="22" s="1"/>
  <c r="D268" i="22" a="1"/>
  <c r="D268" i="22" s="1"/>
  <c r="D266" i="22" a="1"/>
  <c r="D266" i="22" s="1"/>
  <c r="D267" i="22" a="1"/>
  <c r="D267" i="22" s="1"/>
  <c r="D265" i="22" a="1"/>
  <c r="D265" i="22" s="1"/>
  <c r="D264" i="22" a="1"/>
  <c r="D264" i="22" s="1"/>
  <c r="D263" i="22" a="1"/>
  <c r="D263" i="22" s="1"/>
  <c r="D262" i="22" a="1"/>
  <c r="D262" i="22" s="1"/>
  <c r="D261" i="22" a="1"/>
  <c r="D261" i="22" s="1"/>
  <c r="D260" i="22" a="1"/>
  <c r="D260" i="22" s="1"/>
  <c r="D259" i="22" a="1"/>
  <c r="D259" i="22" s="1"/>
  <c r="D258" i="22" a="1"/>
  <c r="D258" i="22" s="1"/>
  <c r="D257" i="22" a="1"/>
  <c r="D257" i="22" s="1"/>
  <c r="D256" i="22" a="1"/>
  <c r="D256" i="22" s="1"/>
  <c r="D255" i="22" a="1"/>
  <c r="D255" i="22" s="1"/>
  <c r="D254" i="22" a="1"/>
  <c r="D254" i="22" s="1"/>
  <c r="D252" i="22" a="1"/>
  <c r="D252" i="22" s="1"/>
  <c r="D253" i="22" a="1"/>
  <c r="D253" i="22" s="1"/>
  <c r="D251" i="22" a="1"/>
  <c r="D251" i="22" s="1"/>
  <c r="D250" i="22" a="1"/>
  <c r="D250" i="22" s="1"/>
  <c r="D249" i="22" a="1"/>
  <c r="D249" i="22" s="1"/>
  <c r="D248" i="22" a="1"/>
  <c r="D248" i="22" s="1"/>
  <c r="D246" i="22" a="1"/>
  <c r="D246" i="22" s="1"/>
  <c r="D247" i="22" a="1"/>
  <c r="D247" i="22" s="1"/>
  <c r="D245" i="22" a="1"/>
  <c r="D245" i="22" s="1"/>
  <c r="D244" i="22" a="1"/>
  <c r="D244" i="22" s="1"/>
  <c r="D243" i="22" a="1"/>
  <c r="D243" i="22" s="1"/>
  <c r="D242" i="22" a="1"/>
  <c r="D242" i="22" s="1"/>
  <c r="D241" i="22" a="1"/>
  <c r="D241" i="22" s="1"/>
  <c r="D240" i="22" a="1"/>
  <c r="D240" i="22" s="1"/>
  <c r="D238" i="22" a="1"/>
  <c r="D238" i="22" s="1"/>
  <c r="D239" i="22" a="1"/>
  <c r="D239" i="22" s="1"/>
  <c r="D237" i="22" a="1"/>
  <c r="D237" i="22" s="1"/>
  <c r="D236" i="22" a="1"/>
  <c r="D236" i="22" s="1"/>
  <c r="D235" i="22" a="1"/>
  <c r="D235" i="22" s="1"/>
  <c r="D234" i="22" a="1"/>
  <c r="D234" i="22" s="1"/>
  <c r="D232" i="22" a="1"/>
  <c r="D232" i="22" s="1"/>
  <c r="D233" i="22" a="1"/>
  <c r="D233" i="22" s="1"/>
  <c r="D231" i="22" a="1"/>
  <c r="D231" i="22" s="1"/>
  <c r="D230" i="22" a="1"/>
  <c r="D230" i="22" s="1"/>
  <c r="D229" i="22" a="1"/>
  <c r="D229" i="22" s="1"/>
  <c r="D228" i="22" a="1"/>
  <c r="D228" i="22" s="1"/>
  <c r="D226" i="22" a="1"/>
  <c r="D226" i="22" s="1"/>
  <c r="D227" i="22" a="1"/>
  <c r="D227" i="22" s="1"/>
  <c r="D225" i="22" a="1"/>
  <c r="D225" i="22" s="1"/>
  <c r="D224" i="22" a="1"/>
  <c r="D224" i="22" s="1"/>
  <c r="D223" i="22" a="1"/>
  <c r="D223" i="22" s="1"/>
  <c r="D222" i="22" a="1"/>
  <c r="D222" i="22" s="1"/>
  <c r="D221" i="22" a="1"/>
  <c r="D221" i="22" s="1"/>
  <c r="D220" i="22" a="1"/>
  <c r="D220" i="22" s="1"/>
  <c r="D219" i="22" a="1"/>
  <c r="D219" i="22" s="1"/>
  <c r="D218" i="22" a="1"/>
  <c r="D218" i="22" s="1"/>
  <c r="D217" i="22" a="1"/>
  <c r="D217" i="22" s="1"/>
  <c r="D216" i="22" a="1"/>
  <c r="D216" i="22" s="1"/>
  <c r="D215" i="22" a="1"/>
  <c r="D215" i="22" s="1"/>
  <c r="D213" i="22" a="1"/>
  <c r="D213" i="22" s="1"/>
  <c r="D214" i="22" a="1"/>
  <c r="D214" i="22" s="1"/>
  <c r="D212" i="22" a="1"/>
  <c r="D212" i="22" s="1"/>
  <c r="D211" i="22" a="1"/>
  <c r="D211" i="22" s="1"/>
  <c r="D210" i="22" a="1"/>
  <c r="D210" i="22" s="1"/>
  <c r="D208" i="22" a="1"/>
  <c r="D208" i="22" s="1"/>
  <c r="D209" i="22" a="1"/>
  <c r="D209" i="22" s="1"/>
  <c r="D207" i="22" a="1"/>
  <c r="D207" i="22" s="1"/>
  <c r="D206" i="22" a="1"/>
  <c r="D206" i="22" s="1"/>
  <c r="D205" i="22" a="1"/>
  <c r="D205" i="22" s="1"/>
  <c r="D203" i="22" a="1"/>
  <c r="D203" i="22" s="1"/>
  <c r="D204" i="22" a="1"/>
  <c r="D204" i="22" s="1"/>
  <c r="D202" i="22" a="1"/>
  <c r="D202" i="22" s="1"/>
  <c r="D201" i="22" a="1"/>
  <c r="D201" i="22" s="1"/>
  <c r="D200" i="22" a="1"/>
  <c r="D200" i="22" s="1"/>
  <c r="D198" i="22" a="1"/>
  <c r="D198" i="22" s="1"/>
  <c r="D199" i="22" a="1"/>
  <c r="D199" i="22" s="1"/>
  <c r="D197" i="22" a="1"/>
  <c r="D197" i="22" s="1"/>
  <c r="D196" i="22" a="1"/>
  <c r="D196" i="22" s="1"/>
  <c r="D195" i="22" a="1"/>
  <c r="D195" i="22" s="1"/>
  <c r="D194" i="22" a="1"/>
  <c r="D194" i="22" s="1"/>
  <c r="D193" i="22" a="1"/>
  <c r="D193" i="22" s="1"/>
  <c r="D192" i="22" a="1"/>
  <c r="D192" i="22" s="1"/>
  <c r="D191" i="22" a="1"/>
  <c r="D191" i="22" s="1"/>
  <c r="D189" i="22" a="1"/>
  <c r="D189" i="22" s="1"/>
  <c r="D190" i="22" a="1"/>
  <c r="D190" i="22" s="1"/>
  <c r="D188" i="22" a="1"/>
  <c r="D188" i="22" s="1"/>
  <c r="D187" i="22" a="1"/>
  <c r="D187" i="22" s="1"/>
  <c r="D186" i="22" a="1"/>
  <c r="D186" i="22" s="1"/>
  <c r="D185" i="22" a="1"/>
  <c r="D185" i="22" s="1"/>
  <c r="D184" i="22" a="1"/>
  <c r="D184" i="22" s="1"/>
  <c r="D182" i="22" a="1"/>
  <c r="D182" i="22" s="1"/>
  <c r="D183" i="22" a="1"/>
  <c r="D183" i="22" s="1"/>
  <c r="D181" i="22" a="1"/>
  <c r="D181" i="22" s="1"/>
  <c r="D180" i="22" a="1"/>
  <c r="D180" i="22" s="1"/>
  <c r="D179" i="22" a="1"/>
  <c r="D179" i="22" s="1"/>
  <c r="D178" i="22" a="1"/>
  <c r="D178" i="22" s="1"/>
  <c r="D177" i="22" a="1"/>
  <c r="D177" i="22" s="1"/>
  <c r="D176" i="22" a="1"/>
  <c r="D176" i="22" s="1"/>
  <c r="D175" i="22" a="1"/>
  <c r="D175" i="22" s="1"/>
  <c r="D174" i="22" a="1"/>
  <c r="D174" i="22" s="1"/>
  <c r="D173" i="22" a="1"/>
  <c r="D173" i="22" s="1"/>
  <c r="D172" i="22" a="1"/>
  <c r="D172" i="22" s="1"/>
  <c r="D171" i="22" a="1"/>
  <c r="D171" i="22" s="1"/>
  <c r="D170" i="22" a="1"/>
  <c r="D170" i="22" s="1"/>
  <c r="D169" i="22" a="1"/>
  <c r="D169" i="22" s="1"/>
  <c r="D168" i="22" a="1"/>
  <c r="D168" i="22" s="1"/>
  <c r="D166" i="22" a="1"/>
  <c r="D166" i="22" s="1"/>
  <c r="D167" i="22" a="1"/>
  <c r="D167" i="22" s="1"/>
  <c r="D165" i="22" a="1"/>
  <c r="D165" i="22" s="1"/>
  <c r="D164" i="22" a="1"/>
  <c r="D164" i="22" s="1"/>
  <c r="D163" i="22" a="1"/>
  <c r="D163" i="22" s="1"/>
  <c r="D162" i="22" a="1"/>
  <c r="D162" i="22" s="1"/>
  <c r="D161" i="22" a="1"/>
  <c r="D161" i="22" s="1"/>
  <c r="D160" i="22" a="1"/>
  <c r="D160" i="22" s="1"/>
  <c r="D159" i="22" a="1"/>
  <c r="D159" i="22" s="1"/>
  <c r="D158" i="22" a="1"/>
  <c r="D158" i="22" s="1"/>
  <c r="D157" i="22" a="1"/>
  <c r="D157" i="22" s="1"/>
  <c r="D155" i="22" a="1"/>
  <c r="D155" i="22" s="1"/>
  <c r="D156" i="22" a="1"/>
  <c r="D156" i="22" s="1"/>
  <c r="D154" i="22" a="1"/>
  <c r="D154" i="22" s="1"/>
  <c r="D153" i="22" a="1"/>
  <c r="D153" i="22" s="1"/>
  <c r="D150" i="22" a="1"/>
  <c r="D150" i="22" s="1"/>
  <c r="D152" i="22" a="1"/>
  <c r="D152" i="22" s="1"/>
  <c r="D151" i="22" a="1"/>
  <c r="D151" i="22" s="1"/>
  <c r="D149" i="22" a="1"/>
  <c r="D149" i="22" s="1"/>
  <c r="D148" i="22" a="1"/>
  <c r="D148" i="22" s="1"/>
  <c r="D147" i="22" a="1"/>
  <c r="D147" i="22" s="1"/>
  <c r="D146" i="22" a="1"/>
  <c r="D146" i="22" s="1"/>
  <c r="D144" i="22" a="1"/>
  <c r="D144" i="22" s="1"/>
  <c r="D145" i="22" a="1"/>
  <c r="D145" i="22" s="1"/>
  <c r="D143" i="22" a="1"/>
  <c r="D143" i="22" s="1"/>
  <c r="D142" i="22" a="1"/>
  <c r="D142" i="22" s="1"/>
  <c r="D141" i="22" a="1"/>
  <c r="D141" i="22" s="1"/>
  <c r="D140" i="22" a="1"/>
  <c r="D140" i="22" s="1"/>
  <c r="D139" i="22" a="1"/>
  <c r="D139" i="22" s="1"/>
  <c r="D137" i="22" a="1"/>
  <c r="D137" i="22" s="1"/>
  <c r="D138" i="22" a="1"/>
  <c r="D138" i="22" s="1"/>
  <c r="D136" i="22" a="1"/>
  <c r="D136" i="22" s="1"/>
  <c r="D135" i="22" a="1"/>
  <c r="D135" i="22" s="1"/>
  <c r="D134" i="22" a="1"/>
  <c r="D134" i="22" s="1"/>
  <c r="D133" i="22" a="1"/>
  <c r="D133" i="22" s="1"/>
  <c r="D131" i="22" a="1"/>
  <c r="D131" i="22" s="1"/>
  <c r="D132" i="22" a="1"/>
  <c r="D132" i="22" s="1"/>
  <c r="D130" i="22" a="1"/>
  <c r="D130" i="22" s="1"/>
  <c r="D129" i="22" a="1"/>
  <c r="D129" i="22" s="1"/>
  <c r="D128" i="22" a="1"/>
  <c r="D128" i="22" s="1"/>
  <c r="D127" i="22" a="1"/>
  <c r="D127" i="22" s="1"/>
  <c r="D126" i="22" a="1"/>
  <c r="D126" i="22" s="1"/>
  <c r="D125" i="22" a="1"/>
  <c r="D125" i="22" s="1"/>
  <c r="D124" i="22" a="1"/>
  <c r="D124" i="22" s="1"/>
  <c r="D123" i="22" a="1"/>
  <c r="D123" i="22" s="1"/>
  <c r="D122" i="22" a="1"/>
  <c r="D122" i="22" s="1"/>
  <c r="D121" i="22" a="1"/>
  <c r="D121" i="22" s="1"/>
  <c r="D120" i="22" a="1"/>
  <c r="D120" i="22" s="1"/>
  <c r="D118" i="22" a="1"/>
  <c r="D118" i="22" s="1"/>
  <c r="D119" i="22" a="1"/>
  <c r="D119" i="22" s="1"/>
  <c r="D116" i="22" a="1"/>
  <c r="D116" i="22" s="1"/>
  <c r="D117" i="22" a="1"/>
  <c r="D117" i="22" s="1"/>
  <c r="D115" i="22" a="1"/>
  <c r="D115" i="22" s="1"/>
  <c r="D114" i="22" a="1"/>
  <c r="D114" i="22" s="1"/>
  <c r="D111" i="22" a="1"/>
  <c r="D111" i="22" s="1"/>
  <c r="D112" i="22" a="1"/>
  <c r="D112" i="22" s="1"/>
  <c r="D113" i="22" a="1"/>
  <c r="D113" i="22" s="1"/>
  <c r="D109" i="22" a="1"/>
  <c r="D109" i="22" s="1"/>
  <c r="D110" i="22" a="1"/>
  <c r="D110" i="22" s="1"/>
  <c r="D108" i="22" a="1"/>
  <c r="D108" i="22" s="1"/>
  <c r="D107" i="22" a="1"/>
  <c r="D107" i="22" s="1"/>
  <c r="D105" i="22" a="1"/>
  <c r="D105" i="22" s="1"/>
  <c r="D106" i="22" a="1"/>
  <c r="D106" i="22" s="1"/>
  <c r="D104" i="22" a="1"/>
  <c r="D104" i="22" s="1"/>
  <c r="D103" i="22" a="1"/>
  <c r="D103" i="22" s="1"/>
  <c r="D102" i="22" a="1"/>
  <c r="D102" i="22" s="1"/>
  <c r="D100" i="22" a="1"/>
  <c r="D100" i="22" s="1"/>
  <c r="D101" i="22" a="1"/>
  <c r="D101" i="22" s="1"/>
  <c r="D99" i="22" a="1"/>
  <c r="D99" i="22" s="1"/>
  <c r="D98" i="22" a="1"/>
  <c r="D98" i="22" s="1"/>
  <c r="D97" i="22" a="1"/>
  <c r="D97" i="22" s="1"/>
  <c r="D96" i="22" a="1"/>
  <c r="D96" i="22" s="1"/>
  <c r="D95" i="22" a="1"/>
  <c r="D95" i="22" s="1"/>
  <c r="D90" i="22" a="1"/>
  <c r="D90" i="22" s="1"/>
  <c r="D94" i="22" a="1"/>
  <c r="D94" i="22" s="1"/>
  <c r="D93" i="22" a="1"/>
  <c r="D93" i="22" s="1"/>
  <c r="D92" i="22" a="1"/>
  <c r="D92" i="22" s="1"/>
  <c r="D88" i="22" a="1"/>
  <c r="D88" i="22" s="1"/>
  <c r="D91" i="22" a="1"/>
  <c r="D91" i="22" s="1"/>
  <c r="D89" i="22" a="1"/>
  <c r="D89" i="22" s="1"/>
  <c r="D87" i="22" a="1"/>
  <c r="D87" i="22" s="1"/>
  <c r="D86" i="22" a="1"/>
  <c r="D86" i="22" s="1"/>
  <c r="D84" i="22" a="1"/>
  <c r="D84" i="22" s="1"/>
  <c r="D85" i="22" a="1"/>
  <c r="D85" i="22" s="1"/>
  <c r="D83" i="22" a="1"/>
  <c r="D83" i="22" s="1"/>
  <c r="D81" i="22" a="1"/>
  <c r="D81" i="22" s="1"/>
  <c r="D82" i="22" a="1"/>
  <c r="D82" i="22" s="1"/>
  <c r="D80" i="22" a="1"/>
  <c r="D80" i="22" s="1"/>
  <c r="D79" i="22" a="1"/>
  <c r="D79" i="22" s="1"/>
  <c r="D78" i="22" a="1"/>
  <c r="D78" i="22" s="1"/>
  <c r="D77" i="22" a="1"/>
  <c r="D77" i="22" s="1"/>
  <c r="D74" i="22" a="1"/>
  <c r="D74" i="22" s="1"/>
  <c r="D73" i="22" a="1"/>
  <c r="D73" i="22" s="1"/>
  <c r="D76" i="22" a="1"/>
  <c r="D76" i="22" s="1"/>
  <c r="D75" i="22" a="1"/>
  <c r="D75" i="22" s="1"/>
  <c r="D72" i="22" a="1"/>
  <c r="D72" i="22" s="1"/>
  <c r="D71" i="22" a="1"/>
  <c r="D71" i="22" s="1"/>
  <c r="D70" i="22" a="1"/>
  <c r="D70" i="22" s="1"/>
  <c r="D69" i="22" a="1"/>
  <c r="D69" i="22" s="1"/>
  <c r="D68" i="22" a="1"/>
  <c r="D68" i="22" s="1"/>
  <c r="D67" i="22" a="1"/>
  <c r="D67" i="22" s="1"/>
  <c r="D66" i="22" a="1"/>
  <c r="D66" i="22" s="1"/>
  <c r="D65" i="22" a="1"/>
  <c r="D65" i="22" s="1"/>
  <c r="D64" i="22" a="1"/>
  <c r="D64" i="22" s="1"/>
  <c r="D62" i="22" a="1"/>
  <c r="D62" i="22" s="1"/>
  <c r="D63" i="22" a="1"/>
  <c r="D63" i="22" s="1"/>
  <c r="D61" i="22" a="1"/>
  <c r="D61" i="22" s="1"/>
  <c r="D59" i="22" a="1"/>
  <c r="D59" i="22" s="1"/>
  <c r="D58" i="22" a="1"/>
  <c r="D58" i="22" s="1"/>
  <c r="D60" i="22" a="1"/>
  <c r="D60" i="22" s="1"/>
  <c r="D57" i="22" a="1"/>
  <c r="D57" i="22" s="1"/>
  <c r="D56" i="22" a="1"/>
  <c r="D56" i="22" s="1"/>
  <c r="D55" i="22" a="1"/>
  <c r="D55" i="22" s="1"/>
  <c r="D54" i="22" a="1"/>
  <c r="D54" i="22" s="1"/>
  <c r="D53" i="22" a="1"/>
  <c r="D53" i="22" s="1"/>
  <c r="D52" i="22" a="1"/>
  <c r="D52" i="22" s="1"/>
  <c r="D51" i="22" a="1"/>
  <c r="D51" i="22" s="1"/>
  <c r="D50" i="22" a="1"/>
  <c r="D50" i="22" s="1"/>
  <c r="D49" i="22" a="1"/>
  <c r="D49" i="22" s="1"/>
  <c r="D47" i="22" a="1"/>
  <c r="D47" i="22" s="1"/>
  <c r="D46" i="22" a="1"/>
  <c r="D46" i="22" s="1"/>
  <c r="D48" i="22" a="1"/>
  <c r="D48" i="22" s="1"/>
  <c r="D45" i="22" a="1"/>
  <c r="D45" i="22" s="1"/>
  <c r="D44" i="22" a="1"/>
  <c r="D44" i="22" s="1"/>
  <c r="D42" i="22" a="1"/>
  <c r="D42" i="22" s="1"/>
  <c r="D43" i="22" a="1"/>
  <c r="D43" i="22" s="1"/>
  <c r="D41" i="22" a="1"/>
  <c r="D41" i="22" s="1"/>
  <c r="D39" i="22" a="1"/>
  <c r="D39" i="22" s="1"/>
  <c r="D40" i="22" a="1"/>
  <c r="D40" i="22" s="1"/>
  <c r="D38" i="22" a="1"/>
  <c r="D38" i="22" s="1"/>
  <c r="D37" i="22" a="1"/>
  <c r="D37" i="22" s="1"/>
  <c r="D36" i="22" a="1"/>
  <c r="D36" i="22" s="1"/>
  <c r="D35" i="22" a="1"/>
  <c r="D35" i="22" s="1"/>
  <c r="D33" i="22" a="1"/>
  <c r="D33" i="22" s="1"/>
  <c r="D32" i="22" a="1"/>
  <c r="D32" i="22" s="1"/>
  <c r="D34" i="22" a="1"/>
  <c r="D34" i="22" s="1"/>
  <c r="D31" i="22" a="1"/>
  <c r="D31" i="22" s="1"/>
  <c r="D30" i="22" a="1"/>
  <c r="D30" i="22" s="1"/>
  <c r="D29" i="22" a="1"/>
  <c r="D29" i="22" s="1"/>
  <c r="D28" i="22" a="1"/>
  <c r="D28" i="22" s="1"/>
  <c r="D27" i="22" a="1"/>
  <c r="D27" i="22" s="1"/>
  <c r="D26" i="22" a="1"/>
  <c r="D26" i="22" s="1"/>
  <c r="D25" i="22" a="1"/>
  <c r="D25" i="22" s="1"/>
  <c r="D24" i="22" a="1"/>
  <c r="D24" i="22" s="1"/>
  <c r="D21" i="22" a="1"/>
  <c r="D21" i="22" s="1"/>
  <c r="D22" i="22" a="1"/>
  <c r="D22" i="22" s="1"/>
  <c r="D23" i="22" a="1"/>
  <c r="D23" i="22" s="1"/>
  <c r="D20" i="22" a="1"/>
  <c r="D20" i="22" s="1"/>
  <c r="D19" i="22" a="1"/>
  <c r="D19" i="22" s="1"/>
  <c r="D18" i="22" a="1"/>
  <c r="D18" i="22" s="1"/>
  <c r="D16" i="22" a="1"/>
  <c r="D16" i="22" s="1"/>
  <c r="D17" i="22" a="1"/>
  <c r="D17" i="22" s="1"/>
  <c r="D15" i="22" a="1"/>
  <c r="D15" i="22" s="1"/>
  <c r="D14" i="22" a="1"/>
  <c r="D14" i="22" s="1"/>
  <c r="D13" i="22" a="1"/>
  <c r="D13" i="22" s="1"/>
  <c r="D12" i="22" a="1"/>
  <c r="D12" i="22" s="1"/>
  <c r="D11" i="22" a="1"/>
  <c r="D11" i="22" s="1"/>
  <c r="D10" i="22" a="1"/>
  <c r="D10" i="22" s="1"/>
  <c r="D9" i="22" a="1"/>
  <c r="D9" i="22" s="1"/>
  <c r="D8" i="22" a="1"/>
  <c r="D8" i="22" s="1"/>
  <c r="D6" i="22" a="1"/>
  <c r="D6" i="22" s="1"/>
  <c r="D3" i="22" a="1"/>
  <c r="D3" i="22" s="1"/>
  <c r="D7" i="22" a="1"/>
  <c r="D7" i="22" s="1"/>
  <c r="D4" i="22" a="1"/>
  <c r="D4" i="22" s="1"/>
  <c r="D5" i="22" a="1"/>
  <c r="D5" i="22" s="1"/>
  <c r="W48" i="3"/>
  <c r="X48" i="3"/>
  <c r="R46" i="2"/>
  <c r="R55" i="2"/>
  <c r="E806" i="7"/>
  <c r="AT834" i="36" l="1"/>
  <c r="AS833" i="36"/>
  <c r="AY834" i="36"/>
  <c r="AX833" i="36"/>
  <c r="BD835" i="36"/>
  <c r="BC834" i="36"/>
  <c r="AO835" i="36"/>
  <c r="AM834" i="36"/>
  <c r="J795" i="2"/>
  <c r="K795" i="2"/>
  <c r="F7" i="24" a="1"/>
  <c r="F7" i="24" s="1"/>
  <c r="F803" i="24" a="1"/>
  <c r="F803" i="24" s="1"/>
  <c r="F802" i="24" a="1"/>
  <c r="F802" i="24" s="1"/>
  <c r="F801" i="24" a="1"/>
  <c r="F801" i="24" s="1"/>
  <c r="F800" i="24" a="1"/>
  <c r="F800" i="24" s="1"/>
  <c r="F799" i="24" a="1"/>
  <c r="F799" i="24" s="1"/>
  <c r="F798" i="24" a="1"/>
  <c r="F798" i="24" s="1"/>
  <c r="F797" i="24" a="1"/>
  <c r="F797" i="24" s="1"/>
  <c r="F796" i="24" a="1"/>
  <c r="F796" i="24" s="1"/>
  <c r="F795" i="24" a="1"/>
  <c r="F795" i="24" s="1"/>
  <c r="F794" i="24" a="1"/>
  <c r="F794" i="24" s="1"/>
  <c r="F793" i="24" a="1"/>
  <c r="F793" i="24" s="1"/>
  <c r="F792" i="24" a="1"/>
  <c r="F792" i="24" s="1"/>
  <c r="F791" i="24" a="1"/>
  <c r="F791" i="24" s="1"/>
  <c r="F790" i="24" a="1"/>
  <c r="F790" i="24" s="1"/>
  <c r="F789" i="24" a="1"/>
  <c r="F789" i="24" s="1"/>
  <c r="F788" i="24" a="1"/>
  <c r="F788" i="24" s="1"/>
  <c r="F787" i="24" a="1"/>
  <c r="F787" i="24" s="1"/>
  <c r="F786" i="24" a="1"/>
  <c r="F786" i="24" s="1"/>
  <c r="F785" i="24" a="1"/>
  <c r="F785" i="24" s="1"/>
  <c r="F784" i="24" a="1"/>
  <c r="F784" i="24" s="1"/>
  <c r="F783" i="24" a="1"/>
  <c r="F783" i="24" s="1"/>
  <c r="F782" i="24" a="1"/>
  <c r="F782" i="24" s="1"/>
  <c r="F781" i="24" a="1"/>
  <c r="F781" i="24" s="1"/>
  <c r="F780" i="24" a="1"/>
  <c r="F780" i="24" s="1"/>
  <c r="F779" i="24" a="1"/>
  <c r="F779" i="24" s="1"/>
  <c r="F778" i="24" a="1"/>
  <c r="F778" i="24" s="1"/>
  <c r="F777" i="24" a="1"/>
  <c r="F777" i="24" s="1"/>
  <c r="F776" i="24" a="1"/>
  <c r="F776" i="24" s="1"/>
  <c r="F775" i="24" a="1"/>
  <c r="F775" i="24" s="1"/>
  <c r="F774" i="24" a="1"/>
  <c r="F774" i="24" s="1"/>
  <c r="F773" i="24" a="1"/>
  <c r="F773" i="24" s="1"/>
  <c r="F772" i="24" a="1"/>
  <c r="F772" i="24" s="1"/>
  <c r="F771" i="24" a="1"/>
  <c r="F771" i="24" s="1"/>
  <c r="F770" i="24" a="1"/>
  <c r="F770" i="24" s="1"/>
  <c r="F769" i="24" a="1"/>
  <c r="F769" i="24" s="1"/>
  <c r="F768" i="24" a="1"/>
  <c r="F768" i="24" s="1"/>
  <c r="F767" i="24" a="1"/>
  <c r="F767" i="24" s="1"/>
  <c r="F766" i="24" a="1"/>
  <c r="F766" i="24" s="1"/>
  <c r="F765" i="24" a="1"/>
  <c r="F765" i="24" s="1"/>
  <c r="F764" i="24" a="1"/>
  <c r="F764" i="24" s="1"/>
  <c r="F763" i="24" a="1"/>
  <c r="F763" i="24" s="1"/>
  <c r="F762" i="24" a="1"/>
  <c r="F762" i="24" s="1"/>
  <c r="F761" i="24" a="1"/>
  <c r="F761" i="24" s="1"/>
  <c r="F760" i="24" a="1"/>
  <c r="F760" i="24" s="1"/>
  <c r="F759" i="24" a="1"/>
  <c r="F759" i="24" s="1"/>
  <c r="F758" i="24" a="1"/>
  <c r="F758" i="24" s="1"/>
  <c r="F757" i="24" a="1"/>
  <c r="F757" i="24" s="1"/>
  <c r="F756" i="24" a="1"/>
  <c r="F756" i="24" s="1"/>
  <c r="F755" i="24" a="1"/>
  <c r="F755" i="24" s="1"/>
  <c r="F754" i="24" a="1"/>
  <c r="F754" i="24" s="1"/>
  <c r="F753" i="24" a="1"/>
  <c r="F753" i="24" s="1"/>
  <c r="F752" i="24" a="1"/>
  <c r="F752" i="24" s="1"/>
  <c r="F751" i="24" a="1"/>
  <c r="F751" i="24" s="1"/>
  <c r="F750" i="24" a="1"/>
  <c r="F750" i="24" s="1"/>
  <c r="F749" i="24" a="1"/>
  <c r="F749" i="24" s="1"/>
  <c r="F748" i="24" a="1"/>
  <c r="F748" i="24" s="1"/>
  <c r="F747" i="24" a="1"/>
  <c r="F747" i="24" s="1"/>
  <c r="F746" i="24" a="1"/>
  <c r="F746" i="24" s="1"/>
  <c r="F745" i="24" a="1"/>
  <c r="F745" i="24" s="1"/>
  <c r="F744" i="24" a="1"/>
  <c r="F744" i="24" s="1"/>
  <c r="F743" i="24" a="1"/>
  <c r="F743" i="24" s="1"/>
  <c r="F742" i="24" a="1"/>
  <c r="F742" i="24" s="1"/>
  <c r="F741" i="24" a="1"/>
  <c r="F741" i="24" s="1"/>
  <c r="F740" i="24" a="1"/>
  <c r="F740" i="24" s="1"/>
  <c r="F739" i="24" a="1"/>
  <c r="F739" i="24" s="1"/>
  <c r="F738" i="24" a="1"/>
  <c r="F738" i="24" s="1"/>
  <c r="F737" i="24" a="1"/>
  <c r="F737" i="24" s="1"/>
  <c r="F736" i="24" a="1"/>
  <c r="F736" i="24" s="1"/>
  <c r="F735" i="24" a="1"/>
  <c r="F735" i="24" s="1"/>
  <c r="F734" i="24" a="1"/>
  <c r="F734" i="24" s="1"/>
  <c r="F733" i="24" a="1"/>
  <c r="F733" i="24" s="1"/>
  <c r="F732" i="24" a="1"/>
  <c r="F732" i="24" s="1"/>
  <c r="F731" i="24" a="1"/>
  <c r="F731" i="24" s="1"/>
  <c r="F730" i="24" a="1"/>
  <c r="F730" i="24" s="1"/>
  <c r="F729" i="24" a="1"/>
  <c r="F729" i="24" s="1"/>
  <c r="F728" i="24" a="1"/>
  <c r="F728" i="24" s="1"/>
  <c r="F727" i="24" a="1"/>
  <c r="F727" i="24" s="1"/>
  <c r="F726" i="24" a="1"/>
  <c r="F726" i="24" s="1"/>
  <c r="F725" i="24" a="1"/>
  <c r="F725" i="24" s="1"/>
  <c r="F724" i="24" a="1"/>
  <c r="F724" i="24" s="1"/>
  <c r="F723" i="24" a="1"/>
  <c r="F723" i="24" s="1"/>
  <c r="F722" i="24" a="1"/>
  <c r="F722" i="24" s="1"/>
  <c r="F721" i="24" a="1"/>
  <c r="F721" i="24" s="1"/>
  <c r="F720" i="24" a="1"/>
  <c r="F720" i="24" s="1"/>
  <c r="F719" i="24" a="1"/>
  <c r="F719" i="24" s="1"/>
  <c r="F718" i="24" a="1"/>
  <c r="F718" i="24" s="1"/>
  <c r="F717" i="24" a="1"/>
  <c r="F717" i="24" s="1"/>
  <c r="F716" i="24" a="1"/>
  <c r="F716" i="24" s="1"/>
  <c r="F715" i="24" a="1"/>
  <c r="F715" i="24" s="1"/>
  <c r="F714" i="24" a="1"/>
  <c r="F714" i="24" s="1"/>
  <c r="F713" i="24" a="1"/>
  <c r="F713" i="24" s="1"/>
  <c r="F712" i="24" a="1"/>
  <c r="F712" i="24" s="1"/>
  <c r="F711" i="24" a="1"/>
  <c r="F711" i="24" s="1"/>
  <c r="F710" i="24" a="1"/>
  <c r="F710" i="24" s="1"/>
  <c r="F709" i="24" a="1"/>
  <c r="F709" i="24" s="1"/>
  <c r="F708" i="24" a="1"/>
  <c r="F708" i="24" s="1"/>
  <c r="F707" i="24" a="1"/>
  <c r="F707" i="24" s="1"/>
  <c r="F706" i="24" a="1"/>
  <c r="F706" i="24" s="1"/>
  <c r="F705" i="24" a="1"/>
  <c r="F705" i="24" s="1"/>
  <c r="F704" i="24" a="1"/>
  <c r="F704" i="24" s="1"/>
  <c r="F703" i="24" a="1"/>
  <c r="F703" i="24" s="1"/>
  <c r="F702" i="24" a="1"/>
  <c r="F702" i="24" s="1"/>
  <c r="F701" i="24" a="1"/>
  <c r="F701" i="24" s="1"/>
  <c r="F700" i="24" a="1"/>
  <c r="F700" i="24" s="1"/>
  <c r="F699" i="24" a="1"/>
  <c r="F699" i="24" s="1"/>
  <c r="F698" i="24" a="1"/>
  <c r="F698" i="24" s="1"/>
  <c r="F697" i="24" a="1"/>
  <c r="F697" i="24" s="1"/>
  <c r="F696" i="24" a="1"/>
  <c r="F696" i="24" s="1"/>
  <c r="F695" i="24" a="1"/>
  <c r="F695" i="24" s="1"/>
  <c r="F694" i="24" a="1"/>
  <c r="F694" i="24" s="1"/>
  <c r="F693" i="24" a="1"/>
  <c r="F693" i="24" s="1"/>
  <c r="F692" i="24" a="1"/>
  <c r="F692" i="24" s="1"/>
  <c r="F691" i="24" a="1"/>
  <c r="F691" i="24" s="1"/>
  <c r="F690" i="24" a="1"/>
  <c r="F690" i="24" s="1"/>
  <c r="F689" i="24" a="1"/>
  <c r="F689" i="24" s="1"/>
  <c r="F688" i="24" a="1"/>
  <c r="F688" i="24" s="1"/>
  <c r="F687" i="24" a="1"/>
  <c r="F687" i="24" s="1"/>
  <c r="F686" i="24" a="1"/>
  <c r="F686" i="24" s="1"/>
  <c r="F685" i="24" a="1"/>
  <c r="F685" i="24" s="1"/>
  <c r="F684" i="24" a="1"/>
  <c r="F684" i="24" s="1"/>
  <c r="F683" i="24" a="1"/>
  <c r="F683" i="24" s="1"/>
  <c r="F682" i="24" a="1"/>
  <c r="F682" i="24" s="1"/>
  <c r="F681" i="24" a="1"/>
  <c r="F681" i="24" s="1"/>
  <c r="F680" i="24" a="1"/>
  <c r="F680" i="24" s="1"/>
  <c r="F679" i="24" a="1"/>
  <c r="F679" i="24" s="1"/>
  <c r="F678" i="24" a="1"/>
  <c r="F678" i="24" s="1"/>
  <c r="F677" i="24" a="1"/>
  <c r="F677" i="24" s="1"/>
  <c r="F676" i="24" a="1"/>
  <c r="F676" i="24" s="1"/>
  <c r="F675" i="24" a="1"/>
  <c r="F675" i="24" s="1"/>
  <c r="F674" i="24" a="1"/>
  <c r="F674" i="24" s="1"/>
  <c r="F673" i="24" a="1"/>
  <c r="F673" i="24" s="1"/>
  <c r="F672" i="24" a="1"/>
  <c r="F672" i="24" s="1"/>
  <c r="F671" i="24" a="1"/>
  <c r="F671" i="24" s="1"/>
  <c r="F670" i="24" a="1"/>
  <c r="F670" i="24" s="1"/>
  <c r="F669" i="24" a="1"/>
  <c r="F669" i="24" s="1"/>
  <c r="F668" i="24" a="1"/>
  <c r="F668" i="24" s="1"/>
  <c r="F667" i="24" a="1"/>
  <c r="F667" i="24" s="1"/>
  <c r="F666" i="24" a="1"/>
  <c r="F666" i="24" s="1"/>
  <c r="F665" i="24" a="1"/>
  <c r="F665" i="24" s="1"/>
  <c r="F664" i="24" a="1"/>
  <c r="F664" i="24" s="1"/>
  <c r="F663" i="24" a="1"/>
  <c r="F663" i="24" s="1"/>
  <c r="F662" i="24" a="1"/>
  <c r="F662" i="24" s="1"/>
  <c r="F661" i="24" a="1"/>
  <c r="F661" i="24" s="1"/>
  <c r="F660" i="24" a="1"/>
  <c r="F660" i="24" s="1"/>
  <c r="F659" i="24" a="1"/>
  <c r="F659" i="24" s="1"/>
  <c r="F658" i="24" a="1"/>
  <c r="F658" i="24" s="1"/>
  <c r="F657" i="24" a="1"/>
  <c r="F657" i="24" s="1"/>
  <c r="F656" i="24" a="1"/>
  <c r="F656" i="24" s="1"/>
  <c r="F655" i="24" a="1"/>
  <c r="F655" i="24" s="1"/>
  <c r="F654" i="24" a="1"/>
  <c r="F654" i="24" s="1"/>
  <c r="F653" i="24" a="1"/>
  <c r="F653" i="24" s="1"/>
  <c r="F652" i="24" a="1"/>
  <c r="F652" i="24" s="1"/>
  <c r="F651" i="24" a="1"/>
  <c r="F651" i="24" s="1"/>
  <c r="F650" i="24" a="1"/>
  <c r="F650" i="24" s="1"/>
  <c r="F649" i="24" a="1"/>
  <c r="F649" i="24" s="1"/>
  <c r="F648" i="24" a="1"/>
  <c r="F648" i="24" s="1"/>
  <c r="F647" i="24" a="1"/>
  <c r="F647" i="24" s="1"/>
  <c r="F646" i="24" a="1"/>
  <c r="F646" i="24" s="1"/>
  <c r="F645" i="24" a="1"/>
  <c r="F645" i="24" s="1"/>
  <c r="F644" i="24" a="1"/>
  <c r="F644" i="24" s="1"/>
  <c r="F643" i="24" a="1"/>
  <c r="F643" i="24" s="1"/>
  <c r="F642" i="24" a="1"/>
  <c r="F642" i="24" s="1"/>
  <c r="F641" i="24" a="1"/>
  <c r="F641" i="24" s="1"/>
  <c r="F640" i="24" a="1"/>
  <c r="F640" i="24" s="1"/>
  <c r="F639" i="24" a="1"/>
  <c r="F639" i="24" s="1"/>
  <c r="F638" i="24" a="1"/>
  <c r="F638" i="24" s="1"/>
  <c r="F637" i="24" a="1"/>
  <c r="F637" i="24" s="1"/>
  <c r="F636" i="24" a="1"/>
  <c r="F636" i="24" s="1"/>
  <c r="F635" i="24" a="1"/>
  <c r="F635" i="24" s="1"/>
  <c r="F634" i="24" a="1"/>
  <c r="F634" i="24" s="1"/>
  <c r="F633" i="24" a="1"/>
  <c r="F633" i="24" s="1"/>
  <c r="F632" i="24" a="1"/>
  <c r="F632" i="24" s="1"/>
  <c r="F631" i="24" a="1"/>
  <c r="F631" i="24" s="1"/>
  <c r="F630" i="24" a="1"/>
  <c r="F630" i="24" s="1"/>
  <c r="F629" i="24" a="1"/>
  <c r="F629" i="24" s="1"/>
  <c r="F628" i="24" a="1"/>
  <c r="F628" i="24" s="1"/>
  <c r="F627" i="24" a="1"/>
  <c r="F627" i="24" s="1"/>
  <c r="F626" i="24" a="1"/>
  <c r="F626" i="24" s="1"/>
  <c r="F625" i="24" a="1"/>
  <c r="F625" i="24" s="1"/>
  <c r="F624" i="24" a="1"/>
  <c r="F624" i="24" s="1"/>
  <c r="F623" i="24" a="1"/>
  <c r="F623" i="24" s="1"/>
  <c r="F622" i="24" a="1"/>
  <c r="F622" i="24" s="1"/>
  <c r="F621" i="24" a="1"/>
  <c r="F621" i="24" s="1"/>
  <c r="F620" i="24" a="1"/>
  <c r="F620" i="24" s="1"/>
  <c r="F619" i="24" a="1"/>
  <c r="F619" i="24" s="1"/>
  <c r="F618" i="24" a="1"/>
  <c r="F618" i="24" s="1"/>
  <c r="F617" i="24" a="1"/>
  <c r="F617" i="24" s="1"/>
  <c r="F616" i="24" a="1"/>
  <c r="F616" i="24" s="1"/>
  <c r="F615" i="24" a="1"/>
  <c r="F615" i="24" s="1"/>
  <c r="F614" i="24" a="1"/>
  <c r="F614" i="24" s="1"/>
  <c r="F613" i="24" a="1"/>
  <c r="F613" i="24" s="1"/>
  <c r="F612" i="24" a="1"/>
  <c r="F612" i="24" s="1"/>
  <c r="F611" i="24" a="1"/>
  <c r="F611" i="24" s="1"/>
  <c r="F610" i="24" a="1"/>
  <c r="F610" i="24" s="1"/>
  <c r="F609" i="24" a="1"/>
  <c r="F609" i="24" s="1"/>
  <c r="F608" i="24" a="1"/>
  <c r="F608" i="24" s="1"/>
  <c r="F607" i="24" a="1"/>
  <c r="F607" i="24" s="1"/>
  <c r="F606" i="24" a="1"/>
  <c r="F606" i="24" s="1"/>
  <c r="F605" i="24" a="1"/>
  <c r="F605" i="24" s="1"/>
  <c r="F604" i="24" a="1"/>
  <c r="F604" i="24" s="1"/>
  <c r="F603" i="24" a="1"/>
  <c r="F603" i="24" s="1"/>
  <c r="F602" i="24" a="1"/>
  <c r="F602" i="24" s="1"/>
  <c r="F601" i="24" a="1"/>
  <c r="F601" i="24" s="1"/>
  <c r="F600" i="24" a="1"/>
  <c r="F600" i="24" s="1"/>
  <c r="F599" i="24" a="1"/>
  <c r="F599" i="24" s="1"/>
  <c r="F598" i="24" a="1"/>
  <c r="F598" i="24" s="1"/>
  <c r="F597" i="24" a="1"/>
  <c r="F597" i="24" s="1"/>
  <c r="F596" i="24" a="1"/>
  <c r="F596" i="24" s="1"/>
  <c r="F595" i="24" a="1"/>
  <c r="F595" i="24" s="1"/>
  <c r="F594" i="24" a="1"/>
  <c r="F594" i="24" s="1"/>
  <c r="F593" i="24" a="1"/>
  <c r="F593" i="24" s="1"/>
  <c r="F592" i="24" a="1"/>
  <c r="F592" i="24" s="1"/>
  <c r="F591" i="24" a="1"/>
  <c r="F591" i="24" s="1"/>
  <c r="F590" i="24" a="1"/>
  <c r="F590" i="24" s="1"/>
  <c r="F589" i="24" a="1"/>
  <c r="F589" i="24" s="1"/>
  <c r="F588" i="24" a="1"/>
  <c r="F588" i="24" s="1"/>
  <c r="F587" i="24" a="1"/>
  <c r="F587" i="24" s="1"/>
  <c r="F586" i="24" a="1"/>
  <c r="F586" i="24" s="1"/>
  <c r="F585" i="24" a="1"/>
  <c r="F585" i="24" s="1"/>
  <c r="F584" i="24" a="1"/>
  <c r="F584" i="24" s="1"/>
  <c r="F583" i="24" a="1"/>
  <c r="F583" i="24" s="1"/>
  <c r="F582" i="24" a="1"/>
  <c r="F582" i="24" s="1"/>
  <c r="F581" i="24" a="1"/>
  <c r="F581" i="24" s="1"/>
  <c r="F580" i="24" a="1"/>
  <c r="F580" i="24" s="1"/>
  <c r="F579" i="24" a="1"/>
  <c r="F579" i="24" s="1"/>
  <c r="F578" i="24" a="1"/>
  <c r="F578" i="24" s="1"/>
  <c r="F577" i="24" a="1"/>
  <c r="F577" i="24" s="1"/>
  <c r="F576" i="24" a="1"/>
  <c r="F576" i="24" s="1"/>
  <c r="F575" i="24" a="1"/>
  <c r="F575" i="24" s="1"/>
  <c r="F574" i="24" a="1"/>
  <c r="F574" i="24" s="1"/>
  <c r="F573" i="24" a="1"/>
  <c r="F573" i="24" s="1"/>
  <c r="F572" i="24" a="1"/>
  <c r="F572" i="24" s="1"/>
  <c r="F571" i="24" a="1"/>
  <c r="F571" i="24" s="1"/>
  <c r="F570" i="24" a="1"/>
  <c r="F570" i="24" s="1"/>
  <c r="F569" i="24" a="1"/>
  <c r="F569" i="24" s="1"/>
  <c r="F568" i="24" a="1"/>
  <c r="F568" i="24" s="1"/>
  <c r="F567" i="24" a="1"/>
  <c r="F567" i="24" s="1"/>
  <c r="F566" i="24" a="1"/>
  <c r="F566" i="24" s="1"/>
  <c r="F565" i="24" a="1"/>
  <c r="F565" i="24" s="1"/>
  <c r="F564" i="24" a="1"/>
  <c r="F564" i="24" s="1"/>
  <c r="F563" i="24" a="1"/>
  <c r="F563" i="24" s="1"/>
  <c r="F562" i="24" a="1"/>
  <c r="F562" i="24" s="1"/>
  <c r="F561" i="24" a="1"/>
  <c r="F561" i="24" s="1"/>
  <c r="F560" i="24" a="1"/>
  <c r="F560" i="24" s="1"/>
  <c r="F559" i="24" a="1"/>
  <c r="F559" i="24" s="1"/>
  <c r="F558" i="24" a="1"/>
  <c r="F558" i="24" s="1"/>
  <c r="F557" i="24" a="1"/>
  <c r="F557" i="24" s="1"/>
  <c r="F556" i="24" a="1"/>
  <c r="F556" i="24" s="1"/>
  <c r="F555" i="24" a="1"/>
  <c r="F555" i="24" s="1"/>
  <c r="F554" i="24" a="1"/>
  <c r="F554" i="24" s="1"/>
  <c r="F553" i="24" a="1"/>
  <c r="F553" i="24" s="1"/>
  <c r="F552" i="24" a="1"/>
  <c r="F552" i="24" s="1"/>
  <c r="F551" i="24" a="1"/>
  <c r="F551" i="24" s="1"/>
  <c r="F550" i="24" a="1"/>
  <c r="F550" i="24" s="1"/>
  <c r="F549" i="24" a="1"/>
  <c r="F549" i="24" s="1"/>
  <c r="F548" i="24" a="1"/>
  <c r="F548" i="24" s="1"/>
  <c r="F547" i="24" a="1"/>
  <c r="F547" i="24" s="1"/>
  <c r="F546" i="24" a="1"/>
  <c r="F546" i="24" s="1"/>
  <c r="F545" i="24" a="1"/>
  <c r="F545" i="24" s="1"/>
  <c r="F544" i="24" a="1"/>
  <c r="F544" i="24" s="1"/>
  <c r="F543" i="24" a="1"/>
  <c r="F543" i="24" s="1"/>
  <c r="F542" i="24" a="1"/>
  <c r="F542" i="24" s="1"/>
  <c r="F541" i="24" a="1"/>
  <c r="F541" i="24" s="1"/>
  <c r="F540" i="24" a="1"/>
  <c r="F540" i="24" s="1"/>
  <c r="F539" i="24" a="1"/>
  <c r="F539" i="24" s="1"/>
  <c r="F538" i="24" a="1"/>
  <c r="F538" i="24" s="1"/>
  <c r="F537" i="24" a="1"/>
  <c r="F537" i="24" s="1"/>
  <c r="F536" i="24" a="1"/>
  <c r="F536" i="24" s="1"/>
  <c r="F535" i="24" a="1"/>
  <c r="F535" i="24" s="1"/>
  <c r="F534" i="24" a="1"/>
  <c r="F534" i="24" s="1"/>
  <c r="F533" i="24" a="1"/>
  <c r="F533" i="24" s="1"/>
  <c r="F532" i="24" a="1"/>
  <c r="F532" i="24" s="1"/>
  <c r="F531" i="24" a="1"/>
  <c r="F531" i="24" s="1"/>
  <c r="F530" i="24" a="1"/>
  <c r="F530" i="24" s="1"/>
  <c r="F529" i="24" a="1"/>
  <c r="F529" i="24" s="1"/>
  <c r="F528" i="24" a="1"/>
  <c r="F528" i="24" s="1"/>
  <c r="F527" i="24" a="1"/>
  <c r="F527" i="24" s="1"/>
  <c r="F526" i="24" a="1"/>
  <c r="F526" i="24" s="1"/>
  <c r="F525" i="24" a="1"/>
  <c r="F525" i="24" s="1"/>
  <c r="F524" i="24" a="1"/>
  <c r="F524" i="24" s="1"/>
  <c r="F523" i="24" a="1"/>
  <c r="F523" i="24" s="1"/>
  <c r="F522" i="24" a="1"/>
  <c r="F522" i="24" s="1"/>
  <c r="F521" i="24" a="1"/>
  <c r="F521" i="24" s="1"/>
  <c r="F520" i="24" a="1"/>
  <c r="F520" i="24" s="1"/>
  <c r="F519" i="24" a="1"/>
  <c r="F519" i="24" s="1"/>
  <c r="F518" i="24" a="1"/>
  <c r="F518" i="24" s="1"/>
  <c r="F517" i="24" a="1"/>
  <c r="F517" i="24" s="1"/>
  <c r="F516" i="24" a="1"/>
  <c r="F516" i="24" s="1"/>
  <c r="F515" i="24" a="1"/>
  <c r="F515" i="24" s="1"/>
  <c r="F514" i="24" a="1"/>
  <c r="F514" i="24" s="1"/>
  <c r="F513" i="24" a="1"/>
  <c r="F513" i="24" s="1"/>
  <c r="F512" i="24" a="1"/>
  <c r="F512" i="24" s="1"/>
  <c r="F511" i="24" a="1"/>
  <c r="F511" i="24" s="1"/>
  <c r="F510" i="24" a="1"/>
  <c r="F510" i="24" s="1"/>
  <c r="F509" i="24" a="1"/>
  <c r="F509" i="24" s="1"/>
  <c r="F508" i="24" a="1"/>
  <c r="F508" i="24" s="1"/>
  <c r="F507" i="24" a="1"/>
  <c r="F507" i="24" s="1"/>
  <c r="F506" i="24" a="1"/>
  <c r="F506" i="24" s="1"/>
  <c r="F505" i="24" a="1"/>
  <c r="F505" i="24" s="1"/>
  <c r="F504" i="24" a="1"/>
  <c r="F504" i="24" s="1"/>
  <c r="F503" i="24" a="1"/>
  <c r="F503" i="24" s="1"/>
  <c r="F502" i="24" a="1"/>
  <c r="F502" i="24" s="1"/>
  <c r="F501" i="24" a="1"/>
  <c r="F501" i="24" s="1"/>
  <c r="F500" i="24" a="1"/>
  <c r="F500" i="24" s="1"/>
  <c r="F499" i="24" a="1"/>
  <c r="F499" i="24" s="1"/>
  <c r="F498" i="24" a="1"/>
  <c r="F498" i="24" s="1"/>
  <c r="F497" i="24" a="1"/>
  <c r="F497" i="24" s="1"/>
  <c r="F496" i="24" a="1"/>
  <c r="F496" i="24" s="1"/>
  <c r="F495" i="24" a="1"/>
  <c r="F495" i="24" s="1"/>
  <c r="F494" i="24" a="1"/>
  <c r="F494" i="24" s="1"/>
  <c r="F493" i="24" a="1"/>
  <c r="F493" i="24" s="1"/>
  <c r="F492" i="24" a="1"/>
  <c r="F492" i="24" s="1"/>
  <c r="F491" i="24" a="1"/>
  <c r="F491" i="24" s="1"/>
  <c r="F490" i="24" a="1"/>
  <c r="F490" i="24" s="1"/>
  <c r="F489" i="24" a="1"/>
  <c r="F489" i="24" s="1"/>
  <c r="F488" i="24" a="1"/>
  <c r="F488" i="24" s="1"/>
  <c r="F487" i="24" a="1"/>
  <c r="F487" i="24" s="1"/>
  <c r="F486" i="24" a="1"/>
  <c r="F486" i="24" s="1"/>
  <c r="F485" i="24" a="1"/>
  <c r="F485" i="24" s="1"/>
  <c r="F484" i="24" a="1"/>
  <c r="F484" i="24" s="1"/>
  <c r="F483" i="24" a="1"/>
  <c r="F483" i="24" s="1"/>
  <c r="F482" i="24" a="1"/>
  <c r="F482" i="24" s="1"/>
  <c r="F481" i="24" a="1"/>
  <c r="F481" i="24" s="1"/>
  <c r="F480" i="24" a="1"/>
  <c r="F480" i="24" s="1"/>
  <c r="F479" i="24" a="1"/>
  <c r="F479" i="24" s="1"/>
  <c r="F478" i="24" a="1"/>
  <c r="F478" i="24" s="1"/>
  <c r="F477" i="24" a="1"/>
  <c r="F477" i="24" s="1"/>
  <c r="F476" i="24" a="1"/>
  <c r="F476" i="24" s="1"/>
  <c r="F475" i="24" a="1"/>
  <c r="F475" i="24" s="1"/>
  <c r="F474" i="24" a="1"/>
  <c r="F474" i="24" s="1"/>
  <c r="F473" i="24" a="1"/>
  <c r="F473" i="24" s="1"/>
  <c r="F472" i="24" a="1"/>
  <c r="F472" i="24" s="1"/>
  <c r="F471" i="24" a="1"/>
  <c r="F471" i="24" s="1"/>
  <c r="F470" i="24" a="1"/>
  <c r="F470" i="24" s="1"/>
  <c r="F469" i="24" a="1"/>
  <c r="F469" i="24" s="1"/>
  <c r="F468" i="24" a="1"/>
  <c r="F468" i="24" s="1"/>
  <c r="F467" i="24" a="1"/>
  <c r="F467" i="24" s="1"/>
  <c r="F466" i="24" a="1"/>
  <c r="F466" i="24" s="1"/>
  <c r="F465" i="24" a="1"/>
  <c r="F465" i="24" s="1"/>
  <c r="F464" i="24" a="1"/>
  <c r="F464" i="24" s="1"/>
  <c r="F463" i="24" a="1"/>
  <c r="F463" i="24" s="1"/>
  <c r="F462" i="24" a="1"/>
  <c r="F462" i="24" s="1"/>
  <c r="F461" i="24" a="1"/>
  <c r="F461" i="24" s="1"/>
  <c r="F460" i="24" a="1"/>
  <c r="F460" i="24" s="1"/>
  <c r="F459" i="24" a="1"/>
  <c r="F459" i="24" s="1"/>
  <c r="F458" i="24" a="1"/>
  <c r="F458" i="24" s="1"/>
  <c r="F457" i="24" a="1"/>
  <c r="F457" i="24" s="1"/>
  <c r="F456" i="24" a="1"/>
  <c r="F456" i="24" s="1"/>
  <c r="F455" i="24" a="1"/>
  <c r="F455" i="24" s="1"/>
  <c r="F454" i="24" a="1"/>
  <c r="F454" i="24" s="1"/>
  <c r="F453" i="24" a="1"/>
  <c r="F453" i="24" s="1"/>
  <c r="F452" i="24" a="1"/>
  <c r="F452" i="24" s="1"/>
  <c r="F451" i="24" a="1"/>
  <c r="F451" i="24" s="1"/>
  <c r="F450" i="24" a="1"/>
  <c r="F450" i="24" s="1"/>
  <c r="F449" i="24" a="1"/>
  <c r="F449" i="24" s="1"/>
  <c r="F448" i="24" a="1"/>
  <c r="F448" i="24" s="1"/>
  <c r="F447" i="24" a="1"/>
  <c r="F447" i="24" s="1"/>
  <c r="F446" i="24" a="1"/>
  <c r="F446" i="24" s="1"/>
  <c r="F445" i="24" a="1"/>
  <c r="F445" i="24" s="1"/>
  <c r="F444" i="24" a="1"/>
  <c r="F444" i="24" s="1"/>
  <c r="F443" i="24" a="1"/>
  <c r="F443" i="24" s="1"/>
  <c r="F442" i="24" a="1"/>
  <c r="F442" i="24" s="1"/>
  <c r="F441" i="24" a="1"/>
  <c r="F441" i="24" s="1"/>
  <c r="F440" i="24" a="1"/>
  <c r="F440" i="24" s="1"/>
  <c r="F439" i="24" a="1"/>
  <c r="F439" i="24" s="1"/>
  <c r="F438" i="24" a="1"/>
  <c r="F438" i="24" s="1"/>
  <c r="F437" i="24" a="1"/>
  <c r="F437" i="24" s="1"/>
  <c r="F436" i="24" a="1"/>
  <c r="F436" i="24" s="1"/>
  <c r="F435" i="24" a="1"/>
  <c r="F435" i="24" s="1"/>
  <c r="F434" i="24" a="1"/>
  <c r="F434" i="24" s="1"/>
  <c r="F433" i="24" a="1"/>
  <c r="F433" i="24" s="1"/>
  <c r="F432" i="24" a="1"/>
  <c r="F432" i="24" s="1"/>
  <c r="F431" i="24" a="1"/>
  <c r="F431" i="24" s="1"/>
  <c r="F430" i="24" a="1"/>
  <c r="F430" i="24" s="1"/>
  <c r="F429" i="24" a="1"/>
  <c r="F429" i="24" s="1"/>
  <c r="F428" i="24" a="1"/>
  <c r="F428" i="24" s="1"/>
  <c r="F427" i="24" a="1"/>
  <c r="F427" i="24" s="1"/>
  <c r="F426" i="24" a="1"/>
  <c r="F426" i="24" s="1"/>
  <c r="F425" i="24" a="1"/>
  <c r="F425" i="24" s="1"/>
  <c r="F424" i="24" a="1"/>
  <c r="F424" i="24" s="1"/>
  <c r="F423" i="24" a="1"/>
  <c r="F423" i="24" s="1"/>
  <c r="F422" i="24" a="1"/>
  <c r="F422" i="24" s="1"/>
  <c r="F421" i="24" a="1"/>
  <c r="F421" i="24" s="1"/>
  <c r="F420" i="24" a="1"/>
  <c r="F420" i="24" s="1"/>
  <c r="F419" i="24" a="1"/>
  <c r="F419" i="24" s="1"/>
  <c r="F418" i="24" a="1"/>
  <c r="F418" i="24" s="1"/>
  <c r="F417" i="24" a="1"/>
  <c r="F417" i="24" s="1"/>
  <c r="F416" i="24" a="1"/>
  <c r="F416" i="24" s="1"/>
  <c r="F415" i="24" a="1"/>
  <c r="F415" i="24" s="1"/>
  <c r="F414" i="24" a="1"/>
  <c r="F414" i="24" s="1"/>
  <c r="F413" i="24" a="1"/>
  <c r="F413" i="24" s="1"/>
  <c r="F412" i="24" a="1"/>
  <c r="F412" i="24" s="1"/>
  <c r="F411" i="24" a="1"/>
  <c r="F411" i="24" s="1"/>
  <c r="F410" i="24" a="1"/>
  <c r="F410" i="24" s="1"/>
  <c r="F409" i="24" a="1"/>
  <c r="F409" i="24" s="1"/>
  <c r="F408" i="24" a="1"/>
  <c r="F408" i="24" s="1"/>
  <c r="F407" i="24" a="1"/>
  <c r="F407" i="24" s="1"/>
  <c r="F406" i="24" a="1"/>
  <c r="F406" i="24" s="1"/>
  <c r="F405" i="24" a="1"/>
  <c r="F405" i="24" s="1"/>
  <c r="F404" i="24" a="1"/>
  <c r="F404" i="24" s="1"/>
  <c r="F403" i="24" a="1"/>
  <c r="F403" i="24" s="1"/>
  <c r="F402" i="24" a="1"/>
  <c r="F402" i="24" s="1"/>
  <c r="F401" i="24" a="1"/>
  <c r="F401" i="24" s="1"/>
  <c r="F400" i="24" a="1"/>
  <c r="F400" i="24" s="1"/>
  <c r="F399" i="24" a="1"/>
  <c r="F399" i="24" s="1"/>
  <c r="F398" i="24" a="1"/>
  <c r="F398" i="24" s="1"/>
  <c r="F397" i="24" a="1"/>
  <c r="F397" i="24" s="1"/>
  <c r="F396" i="24" a="1"/>
  <c r="F396" i="24" s="1"/>
  <c r="F395" i="24" a="1"/>
  <c r="F395" i="24" s="1"/>
  <c r="F394" i="24" a="1"/>
  <c r="F394" i="24" s="1"/>
  <c r="F393" i="24" a="1"/>
  <c r="F393" i="24" s="1"/>
  <c r="F392" i="24" a="1"/>
  <c r="F392" i="24" s="1"/>
  <c r="F391" i="24" a="1"/>
  <c r="F391" i="24" s="1"/>
  <c r="F390" i="24" a="1"/>
  <c r="F390" i="24" s="1"/>
  <c r="F389" i="24" a="1"/>
  <c r="F389" i="24" s="1"/>
  <c r="F388" i="24" a="1"/>
  <c r="F388" i="24" s="1"/>
  <c r="F387" i="24" a="1"/>
  <c r="F387" i="24" s="1"/>
  <c r="F386" i="24" a="1"/>
  <c r="F386" i="24" s="1"/>
  <c r="F385" i="24" a="1"/>
  <c r="F385" i="24" s="1"/>
  <c r="F384" i="24" a="1"/>
  <c r="F384" i="24" s="1"/>
  <c r="F383" i="24" a="1"/>
  <c r="F383" i="24" s="1"/>
  <c r="F382" i="24" a="1"/>
  <c r="F382" i="24" s="1"/>
  <c r="F381" i="24" a="1"/>
  <c r="F381" i="24" s="1"/>
  <c r="F380" i="24" a="1"/>
  <c r="F380" i="24" s="1"/>
  <c r="F379" i="24" a="1"/>
  <c r="F379" i="24" s="1"/>
  <c r="F378" i="24" a="1"/>
  <c r="F378" i="24" s="1"/>
  <c r="F377" i="24" a="1"/>
  <c r="F377" i="24" s="1"/>
  <c r="F376" i="24" a="1"/>
  <c r="F376" i="24" s="1"/>
  <c r="F375" i="24" a="1"/>
  <c r="F375" i="24" s="1"/>
  <c r="F374" i="24" a="1"/>
  <c r="F374" i="24" s="1"/>
  <c r="F373" i="24" a="1"/>
  <c r="F373" i="24" s="1"/>
  <c r="F372" i="24" a="1"/>
  <c r="F372" i="24" s="1"/>
  <c r="F371" i="24" a="1"/>
  <c r="F371" i="24" s="1"/>
  <c r="F370" i="24" a="1"/>
  <c r="F370" i="24" s="1"/>
  <c r="F369" i="24" a="1"/>
  <c r="F369" i="24" s="1"/>
  <c r="F368" i="24" a="1"/>
  <c r="F368" i="24" s="1"/>
  <c r="F367" i="24" a="1"/>
  <c r="F367" i="24" s="1"/>
  <c r="F366" i="24" a="1"/>
  <c r="F366" i="24" s="1"/>
  <c r="F365" i="24" a="1"/>
  <c r="F365" i="24" s="1"/>
  <c r="F364" i="24" a="1"/>
  <c r="F364" i="24" s="1"/>
  <c r="F363" i="24" a="1"/>
  <c r="F363" i="24" s="1"/>
  <c r="F362" i="24" a="1"/>
  <c r="F362" i="24" s="1"/>
  <c r="F361" i="24" a="1"/>
  <c r="F361" i="24" s="1"/>
  <c r="F360" i="24" a="1"/>
  <c r="F360" i="24" s="1"/>
  <c r="F359" i="24" a="1"/>
  <c r="F359" i="24" s="1"/>
  <c r="F358" i="24" a="1"/>
  <c r="F358" i="24" s="1"/>
  <c r="F357" i="24" a="1"/>
  <c r="F357" i="24" s="1"/>
  <c r="F356" i="24" a="1"/>
  <c r="F356" i="24" s="1"/>
  <c r="F355" i="24" a="1"/>
  <c r="F355" i="24" s="1"/>
  <c r="F354" i="24" a="1"/>
  <c r="F354" i="24" s="1"/>
  <c r="F353" i="24" a="1"/>
  <c r="F353" i="24" s="1"/>
  <c r="F352" i="24" a="1"/>
  <c r="F352" i="24" s="1"/>
  <c r="F351" i="24" a="1"/>
  <c r="F351" i="24" s="1"/>
  <c r="F350" i="24" a="1"/>
  <c r="F350" i="24" s="1"/>
  <c r="F349" i="24" a="1"/>
  <c r="F349" i="24" s="1"/>
  <c r="F348" i="24" a="1"/>
  <c r="F348" i="24" s="1"/>
  <c r="F347" i="24" a="1"/>
  <c r="F347" i="24" s="1"/>
  <c r="F346" i="24" a="1"/>
  <c r="F346" i="24" s="1"/>
  <c r="F345" i="24" a="1"/>
  <c r="F345" i="24" s="1"/>
  <c r="F344" i="24" a="1"/>
  <c r="F344" i="24" s="1"/>
  <c r="F343" i="24" a="1"/>
  <c r="F343" i="24" s="1"/>
  <c r="F342" i="24" a="1"/>
  <c r="F342" i="24" s="1"/>
  <c r="F341" i="24" a="1"/>
  <c r="F341" i="24" s="1"/>
  <c r="F340" i="24" a="1"/>
  <c r="F340" i="24" s="1"/>
  <c r="F339" i="24" a="1"/>
  <c r="F339" i="24" s="1"/>
  <c r="F338" i="24" a="1"/>
  <c r="F338" i="24" s="1"/>
  <c r="F337" i="24" a="1"/>
  <c r="F337" i="24" s="1"/>
  <c r="F336" i="24" a="1"/>
  <c r="F336" i="24" s="1"/>
  <c r="F335" i="24" a="1"/>
  <c r="F335" i="24" s="1"/>
  <c r="F334" i="24" a="1"/>
  <c r="F334" i="24" s="1"/>
  <c r="F333" i="24" a="1"/>
  <c r="F333" i="24" s="1"/>
  <c r="F332" i="24" a="1"/>
  <c r="F332" i="24" s="1"/>
  <c r="F331" i="24" a="1"/>
  <c r="F331" i="24" s="1"/>
  <c r="F330" i="24" a="1"/>
  <c r="F330" i="24" s="1"/>
  <c r="F329" i="24" a="1"/>
  <c r="F329" i="24" s="1"/>
  <c r="F328" i="24" a="1"/>
  <c r="F328" i="24" s="1"/>
  <c r="F327" i="24" a="1"/>
  <c r="F327" i="24" s="1"/>
  <c r="F326" i="24" a="1"/>
  <c r="F326" i="24" s="1"/>
  <c r="F325" i="24" a="1"/>
  <c r="F325" i="24" s="1"/>
  <c r="F324" i="24" a="1"/>
  <c r="F324" i="24" s="1"/>
  <c r="F323" i="24" a="1"/>
  <c r="F323" i="24" s="1"/>
  <c r="F322" i="24" a="1"/>
  <c r="F322" i="24" s="1"/>
  <c r="F321" i="24" a="1"/>
  <c r="F321" i="24" s="1"/>
  <c r="F320" i="24" a="1"/>
  <c r="F320" i="24" s="1"/>
  <c r="F319" i="24" a="1"/>
  <c r="F319" i="24" s="1"/>
  <c r="F318" i="24" a="1"/>
  <c r="F318" i="24" s="1"/>
  <c r="F317" i="24" a="1"/>
  <c r="F317" i="24" s="1"/>
  <c r="F316" i="24" a="1"/>
  <c r="F316" i="24" s="1"/>
  <c r="F315" i="24" a="1"/>
  <c r="F315" i="24" s="1"/>
  <c r="F314" i="24" a="1"/>
  <c r="F314" i="24" s="1"/>
  <c r="F313" i="24" a="1"/>
  <c r="F313" i="24" s="1"/>
  <c r="F312" i="24" a="1"/>
  <c r="F312" i="24" s="1"/>
  <c r="F311" i="24" a="1"/>
  <c r="F311" i="24" s="1"/>
  <c r="F310" i="24" a="1"/>
  <c r="F310" i="24" s="1"/>
  <c r="F309" i="24" a="1"/>
  <c r="F309" i="24" s="1"/>
  <c r="F308" i="24" a="1"/>
  <c r="F308" i="24" s="1"/>
  <c r="F307" i="24" a="1"/>
  <c r="F307" i="24" s="1"/>
  <c r="F306" i="24" a="1"/>
  <c r="F306" i="24" s="1"/>
  <c r="F305" i="24" a="1"/>
  <c r="F305" i="24" s="1"/>
  <c r="F304" i="24" a="1"/>
  <c r="F304" i="24" s="1"/>
  <c r="F303" i="24" a="1"/>
  <c r="F303" i="24" s="1"/>
  <c r="F302" i="24" a="1"/>
  <c r="F302" i="24" s="1"/>
  <c r="F301" i="24" a="1"/>
  <c r="F301" i="24" s="1"/>
  <c r="F300" i="24" a="1"/>
  <c r="F300" i="24" s="1"/>
  <c r="F299" i="24" a="1"/>
  <c r="F299" i="24" s="1"/>
  <c r="F298" i="24" a="1"/>
  <c r="F298" i="24" s="1"/>
  <c r="F297" i="24" a="1"/>
  <c r="F297" i="24" s="1"/>
  <c r="F296" i="24" a="1"/>
  <c r="F296" i="24" s="1"/>
  <c r="F295" i="24" a="1"/>
  <c r="F295" i="24" s="1"/>
  <c r="F294" i="24" a="1"/>
  <c r="F294" i="24" s="1"/>
  <c r="F293" i="24" a="1"/>
  <c r="F293" i="24" s="1"/>
  <c r="F292" i="24" a="1"/>
  <c r="F292" i="24" s="1"/>
  <c r="F291" i="24" a="1"/>
  <c r="F291" i="24" s="1"/>
  <c r="F290" i="24" a="1"/>
  <c r="F290" i="24" s="1"/>
  <c r="F289" i="24" a="1"/>
  <c r="F289" i="24" s="1"/>
  <c r="F288" i="24" a="1"/>
  <c r="F288" i="24" s="1"/>
  <c r="F287" i="24" a="1"/>
  <c r="F287" i="24" s="1"/>
  <c r="F286" i="24" a="1"/>
  <c r="F286" i="24" s="1"/>
  <c r="F285" i="24" a="1"/>
  <c r="F285" i="24" s="1"/>
  <c r="F284" i="24" a="1"/>
  <c r="F284" i="24" s="1"/>
  <c r="F283" i="24" a="1"/>
  <c r="F283" i="24" s="1"/>
  <c r="F282" i="24" a="1"/>
  <c r="F282" i="24" s="1"/>
  <c r="F281" i="24" a="1"/>
  <c r="F281" i="24" s="1"/>
  <c r="F280" i="24" a="1"/>
  <c r="F280" i="24" s="1"/>
  <c r="F279" i="24" a="1"/>
  <c r="F279" i="24" s="1"/>
  <c r="F278" i="24" a="1"/>
  <c r="F278" i="24" s="1"/>
  <c r="F277" i="24" a="1"/>
  <c r="F277" i="24" s="1"/>
  <c r="F276" i="24" a="1"/>
  <c r="F276" i="24" s="1"/>
  <c r="F275" i="24" a="1"/>
  <c r="F275" i="24" s="1"/>
  <c r="F274" i="24" a="1"/>
  <c r="F274" i="24" s="1"/>
  <c r="F273" i="24" a="1"/>
  <c r="F273" i="24" s="1"/>
  <c r="F272" i="24" a="1"/>
  <c r="F272" i="24" s="1"/>
  <c r="F271" i="24" a="1"/>
  <c r="F271" i="24" s="1"/>
  <c r="F270" i="24" a="1"/>
  <c r="F270" i="24" s="1"/>
  <c r="F269" i="24" a="1"/>
  <c r="F269" i="24" s="1"/>
  <c r="F268" i="24" a="1"/>
  <c r="F268" i="24" s="1"/>
  <c r="F267" i="24" a="1"/>
  <c r="F267" i="24" s="1"/>
  <c r="F266" i="24" a="1"/>
  <c r="F266" i="24" s="1"/>
  <c r="F265" i="24" a="1"/>
  <c r="F265" i="24" s="1"/>
  <c r="F264" i="24" a="1"/>
  <c r="F264" i="24" s="1"/>
  <c r="F263" i="24" a="1"/>
  <c r="F263" i="24" s="1"/>
  <c r="F262" i="24" a="1"/>
  <c r="F262" i="24" s="1"/>
  <c r="F261" i="24" a="1"/>
  <c r="F261" i="24" s="1"/>
  <c r="F260" i="24" a="1"/>
  <c r="F260" i="24" s="1"/>
  <c r="F259" i="24" a="1"/>
  <c r="F259" i="24" s="1"/>
  <c r="F258" i="24" a="1"/>
  <c r="F258" i="24" s="1"/>
  <c r="F257" i="24" a="1"/>
  <c r="F257" i="24" s="1"/>
  <c r="F256" i="24" a="1"/>
  <c r="F256" i="24" s="1"/>
  <c r="F255" i="24" a="1"/>
  <c r="F255" i="24" s="1"/>
  <c r="F254" i="24" a="1"/>
  <c r="F254" i="24" s="1"/>
  <c r="F253" i="24" a="1"/>
  <c r="F253" i="24" s="1"/>
  <c r="F252" i="24" a="1"/>
  <c r="F252" i="24" s="1"/>
  <c r="F251" i="24" a="1"/>
  <c r="F251" i="24" s="1"/>
  <c r="F250" i="24" a="1"/>
  <c r="F250" i="24" s="1"/>
  <c r="F249" i="24" a="1"/>
  <c r="F249" i="24" s="1"/>
  <c r="F248" i="24" a="1"/>
  <c r="F248" i="24" s="1"/>
  <c r="F247" i="24" a="1"/>
  <c r="F247" i="24" s="1"/>
  <c r="F246" i="24" a="1"/>
  <c r="F246" i="24" s="1"/>
  <c r="F245" i="24" a="1"/>
  <c r="F245" i="24" s="1"/>
  <c r="F244" i="24" a="1"/>
  <c r="F244" i="24" s="1"/>
  <c r="F243" i="24" a="1"/>
  <c r="F243" i="24" s="1"/>
  <c r="F242" i="24" a="1"/>
  <c r="F242" i="24" s="1"/>
  <c r="F241" i="24" a="1"/>
  <c r="F241" i="24" s="1"/>
  <c r="F240" i="24" a="1"/>
  <c r="F240" i="24" s="1"/>
  <c r="F239" i="24" a="1"/>
  <c r="F239" i="24" s="1"/>
  <c r="F238" i="24" a="1"/>
  <c r="F238" i="24" s="1"/>
  <c r="F237" i="24" a="1"/>
  <c r="F237" i="24" s="1"/>
  <c r="F236" i="24" a="1"/>
  <c r="F236" i="24" s="1"/>
  <c r="F235" i="24" a="1"/>
  <c r="F235" i="24" s="1"/>
  <c r="F234" i="24" a="1"/>
  <c r="F234" i="24" s="1"/>
  <c r="F233" i="24" a="1"/>
  <c r="F233" i="24" s="1"/>
  <c r="F232" i="24" a="1"/>
  <c r="F232" i="24" s="1"/>
  <c r="F231" i="24" a="1"/>
  <c r="F231" i="24" s="1"/>
  <c r="F230" i="24" a="1"/>
  <c r="F230" i="24" s="1"/>
  <c r="F229" i="24" a="1"/>
  <c r="F229" i="24" s="1"/>
  <c r="F228" i="24" a="1"/>
  <c r="F228" i="24" s="1"/>
  <c r="F227" i="24" a="1"/>
  <c r="F227" i="24" s="1"/>
  <c r="F226" i="24" a="1"/>
  <c r="F226" i="24" s="1"/>
  <c r="F225" i="24" a="1"/>
  <c r="F225" i="24" s="1"/>
  <c r="F224" i="24" a="1"/>
  <c r="F224" i="24" s="1"/>
  <c r="F223" i="24" a="1"/>
  <c r="F223" i="24" s="1"/>
  <c r="F222" i="24" a="1"/>
  <c r="F222" i="24" s="1"/>
  <c r="F221" i="24" a="1"/>
  <c r="F221" i="24" s="1"/>
  <c r="F220" i="24" a="1"/>
  <c r="F220" i="24" s="1"/>
  <c r="F219" i="24" a="1"/>
  <c r="F219" i="24" s="1"/>
  <c r="F218" i="24" a="1"/>
  <c r="F218" i="24" s="1"/>
  <c r="F217" i="24" a="1"/>
  <c r="F217" i="24" s="1"/>
  <c r="F216" i="24" a="1"/>
  <c r="F216" i="24" s="1"/>
  <c r="F215" i="24" a="1"/>
  <c r="F215" i="24" s="1"/>
  <c r="F214" i="24" a="1"/>
  <c r="F214" i="24" s="1"/>
  <c r="F213" i="24" a="1"/>
  <c r="F213" i="24" s="1"/>
  <c r="F212" i="24" a="1"/>
  <c r="F212" i="24" s="1"/>
  <c r="F211" i="24" a="1"/>
  <c r="F211" i="24" s="1"/>
  <c r="F210" i="24" a="1"/>
  <c r="F210" i="24" s="1"/>
  <c r="F209" i="24" a="1"/>
  <c r="F209" i="24" s="1"/>
  <c r="F208" i="24" a="1"/>
  <c r="F208" i="24" s="1"/>
  <c r="F207" i="24" a="1"/>
  <c r="F207" i="24" s="1"/>
  <c r="F206" i="24" a="1"/>
  <c r="F206" i="24" s="1"/>
  <c r="F205" i="24" a="1"/>
  <c r="F205" i="24" s="1"/>
  <c r="F204" i="24" a="1"/>
  <c r="F204" i="24" s="1"/>
  <c r="F203" i="24" a="1"/>
  <c r="F203" i="24" s="1"/>
  <c r="F202" i="24" a="1"/>
  <c r="F202" i="24" s="1"/>
  <c r="F201" i="24" a="1"/>
  <c r="F201" i="24" s="1"/>
  <c r="F200" i="24" a="1"/>
  <c r="F200" i="24" s="1"/>
  <c r="F199" i="24" a="1"/>
  <c r="F199" i="24" s="1"/>
  <c r="F198" i="24" a="1"/>
  <c r="F198" i="24" s="1"/>
  <c r="F197" i="24" a="1"/>
  <c r="F197" i="24" s="1"/>
  <c r="F196" i="24" a="1"/>
  <c r="F196" i="24" s="1"/>
  <c r="F195" i="24" a="1"/>
  <c r="F195" i="24" s="1"/>
  <c r="F194" i="24" a="1"/>
  <c r="F194" i="24" s="1"/>
  <c r="F193" i="24" a="1"/>
  <c r="F193" i="24" s="1"/>
  <c r="F192" i="24" a="1"/>
  <c r="F192" i="24" s="1"/>
  <c r="F191" i="24" a="1"/>
  <c r="F191" i="24" s="1"/>
  <c r="F190" i="24" a="1"/>
  <c r="F190" i="24" s="1"/>
  <c r="F189" i="24" a="1"/>
  <c r="F189" i="24" s="1"/>
  <c r="F188" i="24" a="1"/>
  <c r="F188" i="24" s="1"/>
  <c r="F187" i="24" a="1"/>
  <c r="F187" i="24" s="1"/>
  <c r="F186" i="24" a="1"/>
  <c r="F186" i="24" s="1"/>
  <c r="F185" i="24" a="1"/>
  <c r="F185" i="24" s="1"/>
  <c r="F184" i="24" a="1"/>
  <c r="F184" i="24" s="1"/>
  <c r="F183" i="24" a="1"/>
  <c r="F183" i="24" s="1"/>
  <c r="F182" i="24" a="1"/>
  <c r="F182" i="24" s="1"/>
  <c r="F181" i="24" a="1"/>
  <c r="F181" i="24" s="1"/>
  <c r="F180" i="24" a="1"/>
  <c r="F180" i="24" s="1"/>
  <c r="F179" i="24" a="1"/>
  <c r="F179" i="24" s="1"/>
  <c r="F178" i="24" a="1"/>
  <c r="F178" i="24" s="1"/>
  <c r="F177" i="24" a="1"/>
  <c r="F177" i="24" s="1"/>
  <c r="F176" i="24" a="1"/>
  <c r="F176" i="24" s="1"/>
  <c r="F175" i="24" a="1"/>
  <c r="F175" i="24" s="1"/>
  <c r="F174" i="24" a="1"/>
  <c r="F174" i="24" s="1"/>
  <c r="F173" i="24" a="1"/>
  <c r="F173" i="24" s="1"/>
  <c r="F172" i="24" a="1"/>
  <c r="F172" i="24" s="1"/>
  <c r="F171" i="24" a="1"/>
  <c r="F171" i="24" s="1"/>
  <c r="F170" i="24" a="1"/>
  <c r="F170" i="24" s="1"/>
  <c r="F169" i="24" a="1"/>
  <c r="F169" i="24" s="1"/>
  <c r="F168" i="24" a="1"/>
  <c r="F168" i="24" s="1"/>
  <c r="F167" i="24" a="1"/>
  <c r="F167" i="24" s="1"/>
  <c r="F166" i="24" a="1"/>
  <c r="F166" i="24" s="1"/>
  <c r="F165" i="24" a="1"/>
  <c r="F165" i="24" s="1"/>
  <c r="F164" i="24" a="1"/>
  <c r="F164" i="24" s="1"/>
  <c r="F163" i="24" a="1"/>
  <c r="F163" i="24" s="1"/>
  <c r="F162" i="24" a="1"/>
  <c r="F162" i="24" s="1"/>
  <c r="F161" i="24" a="1"/>
  <c r="F161" i="24" s="1"/>
  <c r="F160" i="24" a="1"/>
  <c r="F160" i="24" s="1"/>
  <c r="F159" i="24" a="1"/>
  <c r="F159" i="24" s="1"/>
  <c r="F158" i="24" a="1"/>
  <c r="F158" i="24" s="1"/>
  <c r="F157" i="24" a="1"/>
  <c r="F157" i="24" s="1"/>
  <c r="F156" i="24" a="1"/>
  <c r="F156" i="24" s="1"/>
  <c r="F155" i="24" a="1"/>
  <c r="F155" i="24" s="1"/>
  <c r="F154" i="24" a="1"/>
  <c r="F154" i="24" s="1"/>
  <c r="F153" i="24" a="1"/>
  <c r="F153" i="24" s="1"/>
  <c r="F152" i="24" a="1"/>
  <c r="F152" i="24" s="1"/>
  <c r="F151" i="24" a="1"/>
  <c r="F151" i="24" s="1"/>
  <c r="F150" i="24" a="1"/>
  <c r="F150" i="24" s="1"/>
  <c r="F149" i="24" a="1"/>
  <c r="F149" i="24" s="1"/>
  <c r="F148" i="24" a="1"/>
  <c r="F148" i="24" s="1"/>
  <c r="F147" i="24" a="1"/>
  <c r="F147" i="24" s="1"/>
  <c r="F146" i="24" a="1"/>
  <c r="F146" i="24" s="1"/>
  <c r="F145" i="24" a="1"/>
  <c r="F145" i="24" s="1"/>
  <c r="F144" i="24" a="1"/>
  <c r="F144" i="24" s="1"/>
  <c r="F143" i="24" a="1"/>
  <c r="F143" i="24" s="1"/>
  <c r="F142" i="24" a="1"/>
  <c r="F142" i="24" s="1"/>
  <c r="F141" i="24" a="1"/>
  <c r="F141" i="24" s="1"/>
  <c r="F140" i="24" a="1"/>
  <c r="F140" i="24" s="1"/>
  <c r="F139" i="24" a="1"/>
  <c r="F139" i="24" s="1"/>
  <c r="F138" i="24" a="1"/>
  <c r="F138" i="24" s="1"/>
  <c r="F137" i="24" a="1"/>
  <c r="F137" i="24" s="1"/>
  <c r="F136" i="24" a="1"/>
  <c r="F136" i="24" s="1"/>
  <c r="F135" i="24" a="1"/>
  <c r="F135" i="24" s="1"/>
  <c r="F134" i="24" a="1"/>
  <c r="F134" i="24" s="1"/>
  <c r="F133" i="24" a="1"/>
  <c r="F133" i="24" s="1"/>
  <c r="F132" i="24" a="1"/>
  <c r="F132" i="24" s="1"/>
  <c r="F131" i="24" a="1"/>
  <c r="F131" i="24" s="1"/>
  <c r="F130" i="24" a="1"/>
  <c r="F130" i="24" s="1"/>
  <c r="F129" i="24" a="1"/>
  <c r="F129" i="24" s="1"/>
  <c r="F128" i="24" a="1"/>
  <c r="F128" i="24" s="1"/>
  <c r="F127" i="24" a="1"/>
  <c r="F127" i="24" s="1"/>
  <c r="F126" i="24" a="1"/>
  <c r="F126" i="24" s="1"/>
  <c r="F125" i="24" a="1"/>
  <c r="F125" i="24" s="1"/>
  <c r="F124" i="24" a="1"/>
  <c r="F124" i="24" s="1"/>
  <c r="F123" i="24" a="1"/>
  <c r="F123" i="24" s="1"/>
  <c r="F122" i="24" a="1"/>
  <c r="F122" i="24" s="1"/>
  <c r="F121" i="24" a="1"/>
  <c r="F121" i="24" s="1"/>
  <c r="F120" i="24" a="1"/>
  <c r="F120" i="24" s="1"/>
  <c r="F119" i="24" a="1"/>
  <c r="F119" i="24" s="1"/>
  <c r="F118" i="24" a="1"/>
  <c r="F118" i="24" s="1"/>
  <c r="F117" i="24" a="1"/>
  <c r="F117" i="24" s="1"/>
  <c r="F116" i="24" a="1"/>
  <c r="F116" i="24" s="1"/>
  <c r="F115" i="24" a="1"/>
  <c r="F115" i="24" s="1"/>
  <c r="F114" i="24" a="1"/>
  <c r="F114" i="24" s="1"/>
  <c r="F113" i="24" a="1"/>
  <c r="F113" i="24" s="1"/>
  <c r="F112" i="24" a="1"/>
  <c r="F112" i="24" s="1"/>
  <c r="F111" i="24" a="1"/>
  <c r="F111" i="24" s="1"/>
  <c r="F110" i="24" a="1"/>
  <c r="F110" i="24" s="1"/>
  <c r="F109" i="24" a="1"/>
  <c r="F109" i="24" s="1"/>
  <c r="F108" i="24" a="1"/>
  <c r="F108" i="24" s="1"/>
  <c r="F107" i="24" a="1"/>
  <c r="F107" i="24" s="1"/>
  <c r="F106" i="24" a="1"/>
  <c r="F106" i="24" s="1"/>
  <c r="F105" i="24" a="1"/>
  <c r="F105" i="24" s="1"/>
  <c r="F104" i="24" a="1"/>
  <c r="F104" i="24" s="1"/>
  <c r="F103" i="24" a="1"/>
  <c r="F103" i="24" s="1"/>
  <c r="F102" i="24" a="1"/>
  <c r="F102" i="24" s="1"/>
  <c r="F101" i="24" a="1"/>
  <c r="F101" i="24" s="1"/>
  <c r="F100" i="24" a="1"/>
  <c r="F100" i="24" s="1"/>
  <c r="F99" i="24" a="1"/>
  <c r="F99" i="24" s="1"/>
  <c r="F98" i="24" a="1"/>
  <c r="F98" i="24" s="1"/>
  <c r="F97" i="24" a="1"/>
  <c r="F97" i="24" s="1"/>
  <c r="F96" i="24" a="1"/>
  <c r="F96" i="24" s="1"/>
  <c r="F95" i="24" a="1"/>
  <c r="F95" i="24" s="1"/>
  <c r="F94" i="24" a="1"/>
  <c r="F94" i="24" s="1"/>
  <c r="F93" i="24" a="1"/>
  <c r="F93" i="24" s="1"/>
  <c r="F92" i="24" a="1"/>
  <c r="F92" i="24" s="1"/>
  <c r="F91" i="24" a="1"/>
  <c r="F91" i="24" s="1"/>
  <c r="F90" i="24" a="1"/>
  <c r="F90" i="24" s="1"/>
  <c r="F89" i="24" a="1"/>
  <c r="F89" i="24" s="1"/>
  <c r="F88" i="24" a="1"/>
  <c r="F88" i="24" s="1"/>
  <c r="F87" i="24" a="1"/>
  <c r="F87" i="24" s="1"/>
  <c r="F86" i="24" a="1"/>
  <c r="F86" i="24" s="1"/>
  <c r="F85" i="24" a="1"/>
  <c r="F85" i="24" s="1"/>
  <c r="F84" i="24" a="1"/>
  <c r="F84" i="24" s="1"/>
  <c r="F83" i="24" a="1"/>
  <c r="F83" i="24" s="1"/>
  <c r="F82" i="24" a="1"/>
  <c r="F82" i="24" s="1"/>
  <c r="F81" i="24" a="1"/>
  <c r="F81" i="24" s="1"/>
  <c r="F80" i="24" a="1"/>
  <c r="F80" i="24" s="1"/>
  <c r="F79" i="24" a="1"/>
  <c r="F79" i="24" s="1"/>
  <c r="F78" i="24" a="1"/>
  <c r="F78" i="24" s="1"/>
  <c r="F77" i="24" a="1"/>
  <c r="F77" i="24" s="1"/>
  <c r="F76" i="24" a="1"/>
  <c r="F76" i="24" s="1"/>
  <c r="F75" i="24" a="1"/>
  <c r="F75" i="24" s="1"/>
  <c r="F74" i="24" a="1"/>
  <c r="F74" i="24" s="1"/>
  <c r="F73" i="24" a="1"/>
  <c r="F73" i="24" s="1"/>
  <c r="F72" i="24" a="1"/>
  <c r="F72" i="24" s="1"/>
  <c r="F71" i="24" a="1"/>
  <c r="F71" i="24" s="1"/>
  <c r="F70" i="24" a="1"/>
  <c r="F70" i="24" s="1"/>
  <c r="F69" i="24" a="1"/>
  <c r="F69" i="24" s="1"/>
  <c r="F68" i="24" a="1"/>
  <c r="F68" i="24" s="1"/>
  <c r="F67" i="24" a="1"/>
  <c r="F67" i="24" s="1"/>
  <c r="F66" i="24" a="1"/>
  <c r="F66" i="24" s="1"/>
  <c r="F65" i="24" a="1"/>
  <c r="F65" i="24" s="1"/>
  <c r="F64" i="24" a="1"/>
  <c r="F64" i="24" s="1"/>
  <c r="F63" i="24" a="1"/>
  <c r="F63" i="24" s="1"/>
  <c r="F62" i="24" a="1"/>
  <c r="F62" i="24" s="1"/>
  <c r="F61" i="24" a="1"/>
  <c r="F61" i="24" s="1"/>
  <c r="F60" i="24" a="1"/>
  <c r="F60" i="24" s="1"/>
  <c r="F59" i="24" a="1"/>
  <c r="F59" i="24" s="1"/>
  <c r="F58" i="24" a="1"/>
  <c r="F58" i="24" s="1"/>
  <c r="F57" i="24" a="1"/>
  <c r="F57" i="24" s="1"/>
  <c r="F56" i="24" a="1"/>
  <c r="F56" i="24" s="1"/>
  <c r="F55" i="24" a="1"/>
  <c r="F55" i="24" s="1"/>
  <c r="F54" i="24" a="1"/>
  <c r="F54" i="24" s="1"/>
  <c r="F53" i="24" a="1"/>
  <c r="F53" i="24" s="1"/>
  <c r="F52" i="24" a="1"/>
  <c r="F52" i="24" s="1"/>
  <c r="F51" i="24" a="1"/>
  <c r="F51" i="24" s="1"/>
  <c r="F50" i="24" a="1"/>
  <c r="F50" i="24" s="1"/>
  <c r="F49" i="24" a="1"/>
  <c r="F49" i="24" s="1"/>
  <c r="F48" i="24" a="1"/>
  <c r="F48" i="24" s="1"/>
  <c r="F47" i="24" a="1"/>
  <c r="F47" i="24" s="1"/>
  <c r="F46" i="24" a="1"/>
  <c r="F46" i="24" s="1"/>
  <c r="F45" i="24" a="1"/>
  <c r="F45" i="24" s="1"/>
  <c r="F44" i="24" a="1"/>
  <c r="F44" i="24" s="1"/>
  <c r="F43" i="24" a="1"/>
  <c r="F43" i="24" s="1"/>
  <c r="F42" i="24" a="1"/>
  <c r="F42" i="24" s="1"/>
  <c r="F41" i="24" a="1"/>
  <c r="F41" i="24" s="1"/>
  <c r="F40" i="24" a="1"/>
  <c r="F40" i="24" s="1"/>
  <c r="F39" i="24" a="1"/>
  <c r="F39" i="24" s="1"/>
  <c r="F38" i="24" a="1"/>
  <c r="F38" i="24" s="1"/>
  <c r="F37" i="24" a="1"/>
  <c r="F37" i="24" s="1"/>
  <c r="F36" i="24" a="1"/>
  <c r="F36" i="24" s="1"/>
  <c r="F35" i="24" a="1"/>
  <c r="F35" i="24" s="1"/>
  <c r="F34" i="24" a="1"/>
  <c r="F34" i="24" s="1"/>
  <c r="F33" i="24" a="1"/>
  <c r="F33" i="24" s="1"/>
  <c r="F32" i="24" a="1"/>
  <c r="F32" i="24" s="1"/>
  <c r="F31" i="24" a="1"/>
  <c r="F31" i="24" s="1"/>
  <c r="F30" i="24" a="1"/>
  <c r="F30" i="24" s="1"/>
  <c r="F29" i="24" a="1"/>
  <c r="F29" i="24" s="1"/>
  <c r="F28" i="24" a="1"/>
  <c r="F28" i="24" s="1"/>
  <c r="F27" i="24" a="1"/>
  <c r="F27" i="24" s="1"/>
  <c r="F26" i="24" a="1"/>
  <c r="F26" i="24" s="1"/>
  <c r="F25" i="24" a="1"/>
  <c r="F25" i="24" s="1"/>
  <c r="F24" i="24" a="1"/>
  <c r="F24" i="24" s="1"/>
  <c r="F23" i="24" a="1"/>
  <c r="F23" i="24" s="1"/>
  <c r="F22" i="24" a="1"/>
  <c r="F22" i="24" s="1"/>
  <c r="F21" i="24" a="1"/>
  <c r="F21" i="24" s="1"/>
  <c r="F20" i="24" a="1"/>
  <c r="F20" i="24" s="1"/>
  <c r="F19" i="24" a="1"/>
  <c r="F19" i="24" s="1"/>
  <c r="F18" i="24" a="1"/>
  <c r="F18" i="24" s="1"/>
  <c r="F17" i="24" a="1"/>
  <c r="F17" i="24" s="1"/>
  <c r="F16" i="24" a="1"/>
  <c r="F16" i="24" s="1"/>
  <c r="F15" i="24" a="1"/>
  <c r="F15" i="24" s="1"/>
  <c r="F14" i="24" a="1"/>
  <c r="F14" i="24" s="1"/>
  <c r="F13" i="24" a="1"/>
  <c r="F13" i="24" s="1"/>
  <c r="F12" i="24" a="1"/>
  <c r="F12" i="24" s="1"/>
  <c r="F11" i="24" a="1"/>
  <c r="F11" i="24" s="1"/>
  <c r="F10" i="24" a="1"/>
  <c r="F10" i="24" s="1"/>
  <c r="F9" i="24" a="1"/>
  <c r="F9" i="24" s="1"/>
  <c r="F8" i="24" a="1"/>
  <c r="F8" i="24" s="1"/>
  <c r="F6" i="24" a="1"/>
  <c r="F6" i="24" s="1"/>
  <c r="F5" i="24" a="1"/>
  <c r="F5" i="24" s="1"/>
  <c r="F4" i="24" a="1"/>
  <c r="F4" i="24" s="1"/>
  <c r="F3" i="24" a="1"/>
  <c r="F3" i="24" s="1"/>
  <c r="F2" i="24" a="1"/>
  <c r="F2" i="24" s="1"/>
  <c r="H804" i="24" a="1"/>
  <c r="H804" i="24" s="1"/>
  <c r="G2" i="24" s="1" a="1"/>
  <c r="G2" i="24" s="1"/>
  <c r="F804" i="24" a="1"/>
  <c r="F804" i="24" s="1"/>
  <c r="H803" i="24" a="1"/>
  <c r="H803" i="24" s="1"/>
  <c r="G3" i="24" s="1" a="1"/>
  <c r="G3" i="24" s="1"/>
  <c r="H802" i="24" a="1"/>
  <c r="H802" i="24" s="1"/>
  <c r="G4" i="24" s="1" a="1"/>
  <c r="G4" i="24" s="1"/>
  <c r="H801" i="24" a="1"/>
  <c r="H801" i="24" s="1"/>
  <c r="G5" i="24" s="1" a="1"/>
  <c r="G5" i="24" s="1"/>
  <c r="H800" i="24" a="1"/>
  <c r="H800" i="24" s="1"/>
  <c r="G6" i="24" s="1" a="1"/>
  <c r="G6" i="24" s="1"/>
  <c r="H799" i="24" a="1"/>
  <c r="H799" i="24" s="1"/>
  <c r="G7" i="24" s="1" a="1"/>
  <c r="G7" i="24" s="1"/>
  <c r="H798" i="24" a="1"/>
  <c r="H798" i="24" s="1"/>
  <c r="G8" i="24" s="1" a="1"/>
  <c r="G8" i="24" s="1"/>
  <c r="H797" i="24" a="1"/>
  <c r="H797" i="24" s="1"/>
  <c r="G9" i="24" s="1" a="1"/>
  <c r="G9" i="24" s="1"/>
  <c r="H796" i="24" a="1"/>
  <c r="H796" i="24" s="1"/>
  <c r="G10" i="24" s="1" a="1"/>
  <c r="G10" i="24" s="1"/>
  <c r="H795" i="24" a="1"/>
  <c r="H795" i="24" s="1"/>
  <c r="G11" i="24" s="1" a="1"/>
  <c r="G11" i="24" s="1"/>
  <c r="H794" i="24" a="1"/>
  <c r="H794" i="24" s="1"/>
  <c r="G12" i="24" s="1" a="1"/>
  <c r="G12" i="24" s="1"/>
  <c r="H793" i="24" a="1"/>
  <c r="H793" i="24" s="1"/>
  <c r="G13" i="24" s="1" a="1"/>
  <c r="G13" i="24" s="1"/>
  <c r="H792" i="24" a="1"/>
  <c r="H792" i="24" s="1"/>
  <c r="G14" i="24" s="1" a="1"/>
  <c r="G14" i="24" s="1"/>
  <c r="H791" i="24" a="1"/>
  <c r="H791" i="24" s="1"/>
  <c r="G15" i="24" s="1" a="1"/>
  <c r="G15" i="24" s="1"/>
  <c r="H790" i="24" a="1"/>
  <c r="H790" i="24" s="1"/>
  <c r="G16" i="24" s="1" a="1"/>
  <c r="G16" i="24" s="1"/>
  <c r="H789" i="24" a="1"/>
  <c r="H789" i="24" s="1"/>
  <c r="G17" i="24" s="1" a="1"/>
  <c r="G17" i="24" s="1"/>
  <c r="H788" i="24" a="1"/>
  <c r="H788" i="24" s="1"/>
  <c r="G18" i="24" s="1" a="1"/>
  <c r="G18" i="24" s="1"/>
  <c r="H787" i="24" a="1"/>
  <c r="H787" i="24" s="1"/>
  <c r="G19" i="24" s="1" a="1"/>
  <c r="G19" i="24" s="1"/>
  <c r="H786" i="24" a="1"/>
  <c r="H786" i="24" s="1"/>
  <c r="G20" i="24" s="1" a="1"/>
  <c r="G20" i="24" s="1"/>
  <c r="H785" i="24" a="1"/>
  <c r="H785" i="24" s="1"/>
  <c r="G21" i="24" s="1" a="1"/>
  <c r="G21" i="24" s="1"/>
  <c r="H784" i="24" a="1"/>
  <c r="H784" i="24" s="1"/>
  <c r="G22" i="24" s="1" a="1"/>
  <c r="G22" i="24" s="1"/>
  <c r="H783" i="24" a="1"/>
  <c r="H783" i="24" s="1"/>
  <c r="G23" i="24" s="1" a="1"/>
  <c r="G23" i="24" s="1"/>
  <c r="H782" i="24" a="1"/>
  <c r="H782" i="24" s="1"/>
  <c r="G24" i="24" s="1" a="1"/>
  <c r="G24" i="24" s="1"/>
  <c r="H781" i="24" a="1"/>
  <c r="H781" i="24" s="1"/>
  <c r="G25" i="24" s="1" a="1"/>
  <c r="G25" i="24" s="1"/>
  <c r="H780" i="24" a="1"/>
  <c r="H780" i="24" s="1"/>
  <c r="G26" i="24" s="1" a="1"/>
  <c r="G26" i="24" s="1"/>
  <c r="H779" i="24" a="1"/>
  <c r="H779" i="24" s="1"/>
  <c r="G27" i="24" s="1" a="1"/>
  <c r="G27" i="24" s="1"/>
  <c r="H778" i="24" a="1"/>
  <c r="H778" i="24" s="1"/>
  <c r="G28" i="24" s="1" a="1"/>
  <c r="G28" i="24" s="1"/>
  <c r="H777" i="24" a="1"/>
  <c r="H777" i="24" s="1"/>
  <c r="G29" i="24" s="1" a="1"/>
  <c r="G29" i="24" s="1"/>
  <c r="H776" i="24" a="1"/>
  <c r="H776" i="24" s="1"/>
  <c r="G30" i="24" s="1" a="1"/>
  <c r="G30" i="24" s="1"/>
  <c r="H775" i="24" a="1"/>
  <c r="H775" i="24" s="1"/>
  <c r="G31" i="24" s="1" a="1"/>
  <c r="G31" i="24" s="1"/>
  <c r="H774" i="24" a="1"/>
  <c r="H774" i="24" s="1"/>
  <c r="G32" i="24" s="1" a="1"/>
  <c r="G32" i="24" s="1"/>
  <c r="H773" i="24" a="1"/>
  <c r="H773" i="24" s="1"/>
  <c r="G33" i="24" s="1" a="1"/>
  <c r="G33" i="24" s="1"/>
  <c r="H772" i="24" a="1"/>
  <c r="H772" i="24" s="1"/>
  <c r="G34" i="24" s="1" a="1"/>
  <c r="G34" i="24" s="1"/>
  <c r="H771" i="24" a="1"/>
  <c r="H771" i="24" s="1"/>
  <c r="G35" i="24" s="1" a="1"/>
  <c r="G35" i="24" s="1"/>
  <c r="H770" i="24" a="1"/>
  <c r="H770" i="24" s="1"/>
  <c r="G36" i="24" s="1" a="1"/>
  <c r="G36" i="24" s="1"/>
  <c r="H769" i="24" a="1"/>
  <c r="H769" i="24" s="1"/>
  <c r="G37" i="24" s="1" a="1"/>
  <c r="G37" i="24" s="1"/>
  <c r="H768" i="24" a="1"/>
  <c r="H768" i="24" s="1"/>
  <c r="G38" i="24" s="1" a="1"/>
  <c r="G38" i="24" s="1"/>
  <c r="H767" i="24" a="1"/>
  <c r="H767" i="24" s="1"/>
  <c r="G39" i="24" s="1" a="1"/>
  <c r="G39" i="24" s="1"/>
  <c r="H766" i="24" a="1"/>
  <c r="H766" i="24" s="1"/>
  <c r="G40" i="24" s="1" a="1"/>
  <c r="G40" i="24" s="1"/>
  <c r="H765" i="24" a="1"/>
  <c r="H765" i="24" s="1"/>
  <c r="G41" i="24" s="1" a="1"/>
  <c r="G41" i="24" s="1"/>
  <c r="H764" i="24" a="1"/>
  <c r="H764" i="24" s="1"/>
  <c r="G42" i="24" s="1" a="1"/>
  <c r="G42" i="24" s="1"/>
  <c r="H763" i="24" a="1"/>
  <c r="H763" i="24" s="1"/>
  <c r="G43" i="24" s="1" a="1"/>
  <c r="G43" i="24" s="1"/>
  <c r="H762" i="24" a="1"/>
  <c r="H762" i="24" s="1"/>
  <c r="G44" i="24" s="1" a="1"/>
  <c r="G44" i="24" s="1"/>
  <c r="H761" i="24" a="1"/>
  <c r="H761" i="24" s="1"/>
  <c r="G45" i="24" s="1" a="1"/>
  <c r="G45" i="24" s="1"/>
  <c r="H760" i="24" a="1"/>
  <c r="H760" i="24" s="1"/>
  <c r="G46" i="24" s="1" a="1"/>
  <c r="G46" i="24" s="1"/>
  <c r="H759" i="24" a="1"/>
  <c r="H759" i="24" s="1"/>
  <c r="G47" i="24" s="1" a="1"/>
  <c r="G47" i="24" s="1"/>
  <c r="H758" i="24" a="1"/>
  <c r="H758" i="24" s="1"/>
  <c r="G48" i="24" s="1" a="1"/>
  <c r="G48" i="24" s="1"/>
  <c r="H757" i="24" a="1"/>
  <c r="H757" i="24" s="1"/>
  <c r="G49" i="24" s="1" a="1"/>
  <c r="G49" i="24" s="1"/>
  <c r="H756" i="24" a="1"/>
  <c r="H756" i="24" s="1"/>
  <c r="G50" i="24" s="1" a="1"/>
  <c r="G50" i="24" s="1"/>
  <c r="H755" i="24" a="1"/>
  <c r="H755" i="24" s="1"/>
  <c r="G51" i="24" s="1" a="1"/>
  <c r="G51" i="24" s="1"/>
  <c r="H754" i="24" a="1"/>
  <c r="H754" i="24" s="1"/>
  <c r="G52" i="24" s="1" a="1"/>
  <c r="G52" i="24" s="1"/>
  <c r="H753" i="24" a="1"/>
  <c r="H753" i="24" s="1"/>
  <c r="G53" i="24" s="1" a="1"/>
  <c r="G53" i="24" s="1"/>
  <c r="H752" i="24" a="1"/>
  <c r="H752" i="24" s="1"/>
  <c r="G54" i="24" s="1" a="1"/>
  <c r="G54" i="24" s="1"/>
  <c r="H751" i="24" a="1"/>
  <c r="H751" i="24" s="1"/>
  <c r="G55" i="24" s="1" a="1"/>
  <c r="G55" i="24" s="1"/>
  <c r="H750" i="24" a="1"/>
  <c r="H750" i="24" s="1"/>
  <c r="G56" i="24" s="1" a="1"/>
  <c r="G56" i="24" s="1"/>
  <c r="H749" i="24" a="1"/>
  <c r="H749" i="24" s="1"/>
  <c r="G57" i="24" s="1" a="1"/>
  <c r="G57" i="24" s="1"/>
  <c r="H748" i="24" a="1"/>
  <c r="H748" i="24" s="1"/>
  <c r="G58" i="24" s="1" a="1"/>
  <c r="G58" i="24" s="1"/>
  <c r="H747" i="24" a="1"/>
  <c r="H747" i="24" s="1"/>
  <c r="G59" i="24" s="1" a="1"/>
  <c r="G59" i="24" s="1"/>
  <c r="H746" i="24" a="1"/>
  <c r="H746" i="24" s="1"/>
  <c r="G60" i="24" s="1" a="1"/>
  <c r="G60" i="24" s="1"/>
  <c r="H745" i="24" a="1"/>
  <c r="H745" i="24" s="1"/>
  <c r="G61" i="24" s="1" a="1"/>
  <c r="G61" i="24" s="1"/>
  <c r="H744" i="24" a="1"/>
  <c r="H744" i="24" s="1"/>
  <c r="G62" i="24" s="1" a="1"/>
  <c r="G62" i="24" s="1"/>
  <c r="H743" i="24" a="1"/>
  <c r="H743" i="24" s="1"/>
  <c r="G63" i="24" s="1" a="1"/>
  <c r="G63" i="24" s="1"/>
  <c r="H742" i="24" a="1"/>
  <c r="H742" i="24" s="1"/>
  <c r="G64" i="24" s="1" a="1"/>
  <c r="G64" i="24" s="1"/>
  <c r="H741" i="24" a="1"/>
  <c r="H741" i="24" s="1"/>
  <c r="G65" i="24" s="1" a="1"/>
  <c r="G65" i="24" s="1"/>
  <c r="H740" i="24" a="1"/>
  <c r="H740" i="24" s="1"/>
  <c r="G66" i="24" s="1" a="1"/>
  <c r="G66" i="24" s="1"/>
  <c r="H739" i="24" a="1"/>
  <c r="H739" i="24" s="1"/>
  <c r="G67" i="24" s="1" a="1"/>
  <c r="G67" i="24" s="1"/>
  <c r="H738" i="24" a="1"/>
  <c r="H738" i="24" s="1"/>
  <c r="G68" i="24" s="1" a="1"/>
  <c r="G68" i="24" s="1"/>
  <c r="H737" i="24" a="1"/>
  <c r="H737" i="24" s="1"/>
  <c r="G69" i="24" s="1" a="1"/>
  <c r="G69" i="24" s="1"/>
  <c r="H736" i="24" a="1"/>
  <c r="H736" i="24" s="1"/>
  <c r="G70" i="24" s="1" a="1"/>
  <c r="G70" i="24" s="1"/>
  <c r="H735" i="24" a="1"/>
  <c r="H735" i="24" s="1"/>
  <c r="G71" i="24" s="1" a="1"/>
  <c r="G71" i="24" s="1"/>
  <c r="H734" i="24" a="1"/>
  <c r="H734" i="24" s="1"/>
  <c r="G72" i="24" s="1" a="1"/>
  <c r="G72" i="24" s="1"/>
  <c r="H733" i="24" a="1"/>
  <c r="H733" i="24" s="1"/>
  <c r="G73" i="24" s="1" a="1"/>
  <c r="G73" i="24" s="1"/>
  <c r="H732" i="24" a="1"/>
  <c r="H732" i="24" s="1"/>
  <c r="G74" i="24" s="1" a="1"/>
  <c r="G74" i="24" s="1"/>
  <c r="H731" i="24" a="1"/>
  <c r="H731" i="24" s="1"/>
  <c r="G75" i="24" s="1" a="1"/>
  <c r="G75" i="24" s="1"/>
  <c r="H730" i="24" a="1"/>
  <c r="H730" i="24" s="1"/>
  <c r="G76" i="24" s="1" a="1"/>
  <c r="G76" i="24" s="1"/>
  <c r="H729" i="24" a="1"/>
  <c r="H729" i="24" s="1"/>
  <c r="G77" i="24" s="1" a="1"/>
  <c r="G77" i="24" s="1"/>
  <c r="H728" i="24" a="1"/>
  <c r="H728" i="24" s="1"/>
  <c r="G78" i="24" s="1" a="1"/>
  <c r="G78" i="24" s="1"/>
  <c r="H727" i="24" a="1"/>
  <c r="H727" i="24" s="1"/>
  <c r="G79" i="24" s="1" a="1"/>
  <c r="G79" i="24" s="1"/>
  <c r="H726" i="24" a="1"/>
  <c r="H726" i="24" s="1"/>
  <c r="G80" i="24" s="1" a="1"/>
  <c r="G80" i="24" s="1"/>
  <c r="H725" i="24" a="1"/>
  <c r="H725" i="24" s="1"/>
  <c r="G81" i="24" s="1" a="1"/>
  <c r="G81" i="24" s="1"/>
  <c r="H724" i="24" a="1"/>
  <c r="H724" i="24" s="1"/>
  <c r="G82" i="24" s="1" a="1"/>
  <c r="G82" i="24" s="1"/>
  <c r="H723" i="24" a="1"/>
  <c r="H723" i="24" s="1"/>
  <c r="G83" i="24" s="1" a="1"/>
  <c r="G83" i="24" s="1"/>
  <c r="H722" i="24" a="1"/>
  <c r="H722" i="24" s="1"/>
  <c r="G84" i="24" s="1" a="1"/>
  <c r="G84" i="24" s="1"/>
  <c r="H721" i="24" a="1"/>
  <c r="H721" i="24" s="1"/>
  <c r="G85" i="24" s="1" a="1"/>
  <c r="G85" i="24" s="1"/>
  <c r="H720" i="24" a="1"/>
  <c r="H720" i="24" s="1"/>
  <c r="G86" i="24" s="1" a="1"/>
  <c r="G86" i="24" s="1"/>
  <c r="H719" i="24" a="1"/>
  <c r="H719" i="24" s="1"/>
  <c r="G87" i="24" s="1" a="1"/>
  <c r="G87" i="24" s="1"/>
  <c r="H718" i="24" a="1"/>
  <c r="H718" i="24" s="1"/>
  <c r="G88" i="24" s="1" a="1"/>
  <c r="G88" i="24" s="1"/>
  <c r="H717" i="24" a="1"/>
  <c r="H717" i="24" s="1"/>
  <c r="G89" i="24" s="1" a="1"/>
  <c r="G89" i="24" s="1"/>
  <c r="H716" i="24" a="1"/>
  <c r="H716" i="24" s="1"/>
  <c r="G90" i="24" s="1" a="1"/>
  <c r="G90" i="24" s="1"/>
  <c r="H715" i="24" a="1"/>
  <c r="H715" i="24" s="1"/>
  <c r="G91" i="24" s="1" a="1"/>
  <c r="G91" i="24" s="1"/>
  <c r="H714" i="24" a="1"/>
  <c r="H714" i="24" s="1"/>
  <c r="G92" i="24" s="1" a="1"/>
  <c r="G92" i="24" s="1"/>
  <c r="H713" i="24" a="1"/>
  <c r="H713" i="24" s="1"/>
  <c r="G93" i="24" s="1" a="1"/>
  <c r="G93" i="24" s="1"/>
  <c r="H712" i="24" a="1"/>
  <c r="H712" i="24" s="1"/>
  <c r="G94" i="24" s="1" a="1"/>
  <c r="G94" i="24" s="1"/>
  <c r="H711" i="24" a="1"/>
  <c r="H711" i="24" s="1"/>
  <c r="G95" i="24" s="1" a="1"/>
  <c r="G95" i="24" s="1"/>
  <c r="H710" i="24" a="1"/>
  <c r="H710" i="24" s="1"/>
  <c r="G96" i="24" s="1" a="1"/>
  <c r="G96" i="24" s="1"/>
  <c r="H709" i="24" a="1"/>
  <c r="H709" i="24" s="1"/>
  <c r="G97" i="24" s="1" a="1"/>
  <c r="G97" i="24" s="1"/>
  <c r="H708" i="24" a="1"/>
  <c r="H708" i="24" s="1"/>
  <c r="G98" i="24" s="1" a="1"/>
  <c r="G98" i="24" s="1"/>
  <c r="H707" i="24" a="1"/>
  <c r="H707" i="24" s="1"/>
  <c r="G99" i="24" s="1" a="1"/>
  <c r="G99" i="24" s="1"/>
  <c r="H706" i="24" a="1"/>
  <c r="H706" i="24" s="1"/>
  <c r="G100" i="24" s="1" a="1"/>
  <c r="G100" i="24" s="1"/>
  <c r="H705" i="24" a="1"/>
  <c r="H705" i="24" s="1"/>
  <c r="G101" i="24" s="1" a="1"/>
  <c r="G101" i="24" s="1"/>
  <c r="H704" i="24" a="1"/>
  <c r="H704" i="24" s="1"/>
  <c r="G102" i="24" s="1" a="1"/>
  <c r="G102" i="24" s="1"/>
  <c r="H703" i="24" a="1"/>
  <c r="H703" i="24" s="1"/>
  <c r="G103" i="24" s="1" a="1"/>
  <c r="G103" i="24" s="1"/>
  <c r="H702" i="24" a="1"/>
  <c r="H702" i="24" s="1"/>
  <c r="G104" i="24" s="1" a="1"/>
  <c r="G104" i="24" s="1"/>
  <c r="H701" i="24" a="1"/>
  <c r="H701" i="24" s="1"/>
  <c r="G105" i="24" s="1" a="1"/>
  <c r="G105" i="24" s="1"/>
  <c r="H700" i="24" a="1"/>
  <c r="H700" i="24" s="1"/>
  <c r="G106" i="24" s="1" a="1"/>
  <c r="G106" i="24" s="1"/>
  <c r="H699" i="24" a="1"/>
  <c r="H699" i="24" s="1"/>
  <c r="G107" i="24" s="1" a="1"/>
  <c r="G107" i="24" s="1"/>
  <c r="H698" i="24" a="1"/>
  <c r="H698" i="24" s="1"/>
  <c r="G108" i="24" s="1" a="1"/>
  <c r="G108" i="24" s="1"/>
  <c r="H697" i="24" a="1"/>
  <c r="H697" i="24" s="1"/>
  <c r="G109" i="24" s="1" a="1"/>
  <c r="G109" i="24" s="1"/>
  <c r="H696" i="24" a="1"/>
  <c r="H696" i="24" s="1"/>
  <c r="G110" i="24" s="1" a="1"/>
  <c r="G110" i="24" s="1"/>
  <c r="H695" i="24" a="1"/>
  <c r="H695" i="24" s="1"/>
  <c r="G111" i="24" s="1" a="1"/>
  <c r="G111" i="24" s="1"/>
  <c r="H694" i="24" a="1"/>
  <c r="H694" i="24" s="1"/>
  <c r="G112" i="24" s="1" a="1"/>
  <c r="G112" i="24" s="1"/>
  <c r="H693" i="24" a="1"/>
  <c r="H693" i="24" s="1"/>
  <c r="G113" i="24" s="1" a="1"/>
  <c r="G113" i="24" s="1"/>
  <c r="H692" i="24" a="1"/>
  <c r="H692" i="24" s="1"/>
  <c r="G114" i="24" s="1" a="1"/>
  <c r="G114" i="24" s="1"/>
  <c r="H691" i="24" a="1"/>
  <c r="H691" i="24" s="1"/>
  <c r="G115" i="24" s="1" a="1"/>
  <c r="G115" i="24" s="1"/>
  <c r="H690" i="24" a="1"/>
  <c r="H690" i="24" s="1"/>
  <c r="G116" i="24" s="1" a="1"/>
  <c r="G116" i="24" s="1"/>
  <c r="H689" i="24" a="1"/>
  <c r="H689" i="24" s="1"/>
  <c r="G117" i="24" s="1" a="1"/>
  <c r="G117" i="24" s="1"/>
  <c r="H688" i="24" a="1"/>
  <c r="H688" i="24" s="1"/>
  <c r="G118" i="24" s="1" a="1"/>
  <c r="G118" i="24" s="1"/>
  <c r="H687" i="24" a="1"/>
  <c r="H687" i="24" s="1"/>
  <c r="G119" i="24" s="1" a="1"/>
  <c r="G119" i="24" s="1"/>
  <c r="H686" i="24" a="1"/>
  <c r="H686" i="24" s="1"/>
  <c r="G120" i="24" s="1" a="1"/>
  <c r="G120" i="24" s="1"/>
  <c r="H685" i="24" a="1"/>
  <c r="H685" i="24" s="1"/>
  <c r="G121" i="24" s="1" a="1"/>
  <c r="G121" i="24" s="1"/>
  <c r="H684" i="24" a="1"/>
  <c r="H684" i="24" s="1"/>
  <c r="G122" i="24" s="1" a="1"/>
  <c r="G122" i="24" s="1"/>
  <c r="H683" i="24" a="1"/>
  <c r="H683" i="24" s="1"/>
  <c r="G123" i="24" s="1" a="1"/>
  <c r="G123" i="24" s="1"/>
  <c r="H682" i="24" a="1"/>
  <c r="H682" i="24" s="1"/>
  <c r="G124" i="24" s="1" a="1"/>
  <c r="G124" i="24" s="1"/>
  <c r="H681" i="24" a="1"/>
  <c r="H681" i="24" s="1"/>
  <c r="G125" i="24" s="1" a="1"/>
  <c r="G125" i="24" s="1"/>
  <c r="H680" i="24" a="1"/>
  <c r="H680" i="24" s="1"/>
  <c r="G126" i="24" s="1" a="1"/>
  <c r="G126" i="24" s="1"/>
  <c r="H679" i="24" a="1"/>
  <c r="H679" i="24" s="1"/>
  <c r="G127" i="24" s="1" a="1"/>
  <c r="G127" i="24" s="1"/>
  <c r="H678" i="24" a="1"/>
  <c r="H678" i="24" s="1"/>
  <c r="G128" i="24" s="1" a="1"/>
  <c r="G128" i="24" s="1"/>
  <c r="H677" i="24" a="1"/>
  <c r="H677" i="24" s="1"/>
  <c r="G129" i="24" s="1" a="1"/>
  <c r="G129" i="24" s="1"/>
  <c r="H676" i="24" a="1"/>
  <c r="H676" i="24" s="1"/>
  <c r="G130" i="24" s="1" a="1"/>
  <c r="G130" i="24" s="1"/>
  <c r="H675" i="24" a="1"/>
  <c r="H675" i="24" s="1"/>
  <c r="G131" i="24" s="1" a="1"/>
  <c r="G131" i="24" s="1"/>
  <c r="H674" i="24" a="1"/>
  <c r="H674" i="24" s="1"/>
  <c r="G132" i="24" s="1" a="1"/>
  <c r="G132" i="24" s="1"/>
  <c r="H673" i="24" a="1"/>
  <c r="H673" i="24" s="1"/>
  <c r="G133" i="24" s="1" a="1"/>
  <c r="G133" i="24" s="1"/>
  <c r="H672" i="24" a="1"/>
  <c r="H672" i="24" s="1"/>
  <c r="G134" i="24" s="1" a="1"/>
  <c r="G134" i="24" s="1"/>
  <c r="H671" i="24" a="1"/>
  <c r="H671" i="24" s="1"/>
  <c r="G135" i="24" s="1" a="1"/>
  <c r="G135" i="24" s="1"/>
  <c r="H670" i="24" a="1"/>
  <c r="H670" i="24" s="1"/>
  <c r="G136" i="24" s="1" a="1"/>
  <c r="G136" i="24" s="1"/>
  <c r="H669" i="24" a="1"/>
  <c r="H669" i="24" s="1"/>
  <c r="G137" i="24" s="1" a="1"/>
  <c r="G137" i="24" s="1"/>
  <c r="H668" i="24" a="1"/>
  <c r="H668" i="24" s="1"/>
  <c r="G138" i="24" s="1" a="1"/>
  <c r="G138" i="24" s="1"/>
  <c r="H667" i="24" a="1"/>
  <c r="H667" i="24" s="1"/>
  <c r="G139" i="24" s="1" a="1"/>
  <c r="G139" i="24" s="1"/>
  <c r="H666" i="24" a="1"/>
  <c r="H666" i="24" s="1"/>
  <c r="G140" i="24" s="1" a="1"/>
  <c r="G140" i="24" s="1"/>
  <c r="H665" i="24" a="1"/>
  <c r="H665" i="24" s="1"/>
  <c r="G141" i="24" s="1" a="1"/>
  <c r="G141" i="24" s="1"/>
  <c r="H664" i="24" a="1"/>
  <c r="H664" i="24" s="1"/>
  <c r="G142" i="24" s="1" a="1"/>
  <c r="G142" i="24" s="1"/>
  <c r="H663" i="24" a="1"/>
  <c r="H663" i="24" s="1"/>
  <c r="G143" i="24" s="1" a="1"/>
  <c r="G143" i="24" s="1"/>
  <c r="H662" i="24" a="1"/>
  <c r="H662" i="24" s="1"/>
  <c r="G144" i="24" s="1" a="1"/>
  <c r="G144" i="24" s="1"/>
  <c r="H661" i="24" a="1"/>
  <c r="H661" i="24" s="1"/>
  <c r="G145" i="24" s="1" a="1"/>
  <c r="G145" i="24" s="1"/>
  <c r="H660" i="24" a="1"/>
  <c r="H660" i="24" s="1"/>
  <c r="G146" i="24" s="1" a="1"/>
  <c r="G146" i="24" s="1"/>
  <c r="H659" i="24" a="1"/>
  <c r="H659" i="24" s="1"/>
  <c r="G147" i="24" s="1" a="1"/>
  <c r="G147" i="24" s="1"/>
  <c r="H658" i="24" a="1"/>
  <c r="H658" i="24" s="1"/>
  <c r="G148" i="24" s="1" a="1"/>
  <c r="G148" i="24" s="1"/>
  <c r="H657" i="24" a="1"/>
  <c r="H657" i="24" s="1"/>
  <c r="G149" i="24" s="1" a="1"/>
  <c r="G149" i="24" s="1"/>
  <c r="H656" i="24" a="1"/>
  <c r="H656" i="24" s="1"/>
  <c r="G150" i="24" s="1" a="1"/>
  <c r="G150" i="24" s="1"/>
  <c r="H655" i="24" a="1"/>
  <c r="H655" i="24" s="1"/>
  <c r="G151" i="24" s="1" a="1"/>
  <c r="G151" i="24" s="1"/>
  <c r="H654" i="24" a="1"/>
  <c r="H654" i="24" s="1"/>
  <c r="G152" i="24" s="1" a="1"/>
  <c r="G152" i="24" s="1"/>
  <c r="H653" i="24" a="1"/>
  <c r="H653" i="24" s="1"/>
  <c r="G153" i="24" s="1" a="1"/>
  <c r="G153" i="24" s="1"/>
  <c r="H652" i="24" a="1"/>
  <c r="H652" i="24" s="1"/>
  <c r="G154" i="24" s="1" a="1"/>
  <c r="G154" i="24" s="1"/>
  <c r="H651" i="24" a="1"/>
  <c r="H651" i="24" s="1"/>
  <c r="G155" i="24" s="1" a="1"/>
  <c r="G155" i="24" s="1"/>
  <c r="H650" i="24" a="1"/>
  <c r="H650" i="24" s="1"/>
  <c r="G156" i="24" s="1" a="1"/>
  <c r="G156" i="24" s="1"/>
  <c r="H649" i="24" a="1"/>
  <c r="H649" i="24" s="1"/>
  <c r="G157" i="24" s="1" a="1"/>
  <c r="G157" i="24" s="1"/>
  <c r="H648" i="24" a="1"/>
  <c r="H648" i="24" s="1"/>
  <c r="G158" i="24" s="1" a="1"/>
  <c r="G158" i="24" s="1"/>
  <c r="H647" i="24" a="1"/>
  <c r="H647" i="24" s="1"/>
  <c r="G159" i="24" s="1" a="1"/>
  <c r="G159" i="24" s="1"/>
  <c r="H646" i="24" a="1"/>
  <c r="H646" i="24" s="1"/>
  <c r="G160" i="24" s="1" a="1"/>
  <c r="G160" i="24" s="1"/>
  <c r="H645" i="24" a="1"/>
  <c r="H645" i="24" s="1"/>
  <c r="G161" i="24" s="1" a="1"/>
  <c r="G161" i="24" s="1"/>
  <c r="H644" i="24" a="1"/>
  <c r="H644" i="24" s="1"/>
  <c r="G162" i="24" s="1" a="1"/>
  <c r="G162" i="24" s="1"/>
  <c r="H643" i="24" a="1"/>
  <c r="H643" i="24" s="1"/>
  <c r="G163" i="24" s="1" a="1"/>
  <c r="G163" i="24" s="1"/>
  <c r="H642" i="24" a="1"/>
  <c r="H642" i="24" s="1"/>
  <c r="G164" i="24" s="1" a="1"/>
  <c r="G164" i="24" s="1"/>
  <c r="H641" i="24" a="1"/>
  <c r="H641" i="24" s="1"/>
  <c r="G165" i="24" s="1" a="1"/>
  <c r="G165" i="24" s="1"/>
  <c r="H640" i="24" a="1"/>
  <c r="H640" i="24" s="1"/>
  <c r="G166" i="24" s="1" a="1"/>
  <c r="G166" i="24" s="1"/>
  <c r="H639" i="24" a="1"/>
  <c r="H639" i="24" s="1"/>
  <c r="G167" i="24" s="1" a="1"/>
  <c r="G167" i="24" s="1"/>
  <c r="H638" i="24" a="1"/>
  <c r="H638" i="24" s="1"/>
  <c r="G168" i="24" s="1" a="1"/>
  <c r="G168" i="24" s="1"/>
  <c r="H637" i="24" a="1"/>
  <c r="H637" i="24" s="1"/>
  <c r="G169" i="24" s="1" a="1"/>
  <c r="G169" i="24" s="1"/>
  <c r="H636" i="24" a="1"/>
  <c r="H636" i="24" s="1"/>
  <c r="G170" i="24" s="1" a="1"/>
  <c r="G170" i="24" s="1"/>
  <c r="H635" i="24" a="1"/>
  <c r="H635" i="24" s="1"/>
  <c r="G171" i="24" s="1" a="1"/>
  <c r="G171" i="24" s="1"/>
  <c r="H634" i="24" a="1"/>
  <c r="H634" i="24" s="1"/>
  <c r="G172" i="24" s="1" a="1"/>
  <c r="G172" i="24" s="1"/>
  <c r="H633" i="24" a="1"/>
  <c r="H633" i="24" s="1"/>
  <c r="G173" i="24" s="1" a="1"/>
  <c r="G173" i="24" s="1"/>
  <c r="H632" i="24" a="1"/>
  <c r="H632" i="24" s="1"/>
  <c r="G174" i="24" s="1" a="1"/>
  <c r="G174" i="24" s="1"/>
  <c r="H631" i="24" a="1"/>
  <c r="H631" i="24" s="1"/>
  <c r="G175" i="24" s="1" a="1"/>
  <c r="G175" i="24" s="1"/>
  <c r="H630" i="24" a="1"/>
  <c r="H630" i="24" s="1"/>
  <c r="G176" i="24" s="1" a="1"/>
  <c r="G176" i="24" s="1"/>
  <c r="H629" i="24" a="1"/>
  <c r="H629" i="24" s="1"/>
  <c r="G177" i="24" s="1" a="1"/>
  <c r="G177" i="24" s="1"/>
  <c r="H628" i="24" a="1"/>
  <c r="H628" i="24" s="1"/>
  <c r="G178" i="24" s="1" a="1"/>
  <c r="G178" i="24" s="1"/>
  <c r="H627" i="24" a="1"/>
  <c r="H627" i="24" s="1"/>
  <c r="G179" i="24" s="1" a="1"/>
  <c r="G179" i="24" s="1"/>
  <c r="H626" i="24" a="1"/>
  <c r="H626" i="24" s="1"/>
  <c r="G180" i="24" s="1" a="1"/>
  <c r="G180" i="24" s="1"/>
  <c r="H625" i="24" a="1"/>
  <c r="H625" i="24" s="1"/>
  <c r="G181" i="24" s="1" a="1"/>
  <c r="G181" i="24" s="1"/>
  <c r="H624" i="24" a="1"/>
  <c r="H624" i="24" s="1"/>
  <c r="G182" i="24" s="1" a="1"/>
  <c r="G182" i="24" s="1"/>
  <c r="H623" i="24" a="1"/>
  <c r="H623" i="24" s="1"/>
  <c r="G183" i="24" s="1" a="1"/>
  <c r="G183" i="24" s="1"/>
  <c r="H622" i="24" a="1"/>
  <c r="H622" i="24" s="1"/>
  <c r="G184" i="24" s="1" a="1"/>
  <c r="G184" i="24" s="1"/>
  <c r="H621" i="24" a="1"/>
  <c r="H621" i="24" s="1"/>
  <c r="G185" i="24" s="1" a="1"/>
  <c r="G185" i="24" s="1"/>
  <c r="H620" i="24" a="1"/>
  <c r="H620" i="24" s="1"/>
  <c r="G186" i="24" s="1" a="1"/>
  <c r="G186" i="24" s="1"/>
  <c r="H619" i="24" a="1"/>
  <c r="H619" i="24" s="1"/>
  <c r="G187" i="24" s="1" a="1"/>
  <c r="G187" i="24" s="1"/>
  <c r="H618" i="24" a="1"/>
  <c r="H618" i="24" s="1"/>
  <c r="G188" i="24" s="1" a="1"/>
  <c r="G188" i="24" s="1"/>
  <c r="H617" i="24" a="1"/>
  <c r="H617" i="24" s="1"/>
  <c r="G189" i="24" s="1" a="1"/>
  <c r="G189" i="24" s="1"/>
  <c r="H616" i="24" a="1"/>
  <c r="H616" i="24" s="1"/>
  <c r="G190" i="24" s="1" a="1"/>
  <c r="G190" i="24" s="1"/>
  <c r="H615" i="24" a="1"/>
  <c r="H615" i="24" s="1"/>
  <c r="G191" i="24" s="1" a="1"/>
  <c r="G191" i="24" s="1"/>
  <c r="H614" i="24" a="1"/>
  <c r="H614" i="24" s="1"/>
  <c r="G192" i="24" s="1" a="1"/>
  <c r="G192" i="24" s="1"/>
  <c r="H613" i="24" a="1"/>
  <c r="H613" i="24" s="1"/>
  <c r="G193" i="24" s="1" a="1"/>
  <c r="G193" i="24" s="1"/>
  <c r="H612" i="24" a="1"/>
  <c r="H612" i="24" s="1"/>
  <c r="G194" i="24" s="1" a="1"/>
  <c r="G194" i="24" s="1"/>
  <c r="H611" i="24" a="1"/>
  <c r="H611" i="24" s="1"/>
  <c r="G195" i="24" s="1" a="1"/>
  <c r="G195" i="24" s="1"/>
  <c r="H610" i="24" a="1"/>
  <c r="H610" i="24" s="1"/>
  <c r="G196" i="24" s="1" a="1"/>
  <c r="G196" i="24" s="1"/>
  <c r="H609" i="24" a="1"/>
  <c r="H609" i="24" s="1"/>
  <c r="G197" i="24" s="1" a="1"/>
  <c r="G197" i="24" s="1"/>
  <c r="H608" i="24" a="1"/>
  <c r="H608" i="24" s="1"/>
  <c r="G198" i="24" s="1" a="1"/>
  <c r="G198" i="24" s="1"/>
  <c r="H607" i="24" a="1"/>
  <c r="H607" i="24" s="1"/>
  <c r="G199" i="24" s="1" a="1"/>
  <c r="G199" i="24" s="1"/>
  <c r="H606" i="24" a="1"/>
  <c r="H606" i="24" s="1"/>
  <c r="G200" i="24" s="1" a="1"/>
  <c r="G200" i="24" s="1"/>
  <c r="H605" i="24" a="1"/>
  <c r="H605" i="24" s="1"/>
  <c r="G201" i="24" s="1" a="1"/>
  <c r="G201" i="24" s="1"/>
  <c r="H604" i="24" a="1"/>
  <c r="H604" i="24" s="1"/>
  <c r="G202" i="24" s="1" a="1"/>
  <c r="G202" i="24" s="1"/>
  <c r="H603" i="24" a="1"/>
  <c r="H603" i="24" s="1"/>
  <c r="G203" i="24" s="1" a="1"/>
  <c r="G203" i="24" s="1"/>
  <c r="H602" i="24" a="1"/>
  <c r="H602" i="24" s="1"/>
  <c r="G204" i="24" s="1" a="1"/>
  <c r="G204" i="24" s="1"/>
  <c r="H601" i="24" a="1"/>
  <c r="H601" i="24" s="1"/>
  <c r="G205" i="24" s="1" a="1"/>
  <c r="G205" i="24" s="1"/>
  <c r="H600" i="24" a="1"/>
  <c r="H600" i="24" s="1"/>
  <c r="G206" i="24" s="1" a="1"/>
  <c r="G206" i="24" s="1"/>
  <c r="H599" i="24" a="1"/>
  <c r="H599" i="24" s="1"/>
  <c r="G207" i="24" s="1" a="1"/>
  <c r="G207" i="24" s="1"/>
  <c r="H598" i="24" a="1"/>
  <c r="H598" i="24" s="1"/>
  <c r="G208" i="24" s="1" a="1"/>
  <c r="G208" i="24" s="1"/>
  <c r="H597" i="24" a="1"/>
  <c r="H597" i="24" s="1"/>
  <c r="G209" i="24" s="1" a="1"/>
  <c r="G209" i="24" s="1"/>
  <c r="H596" i="24" a="1"/>
  <c r="H596" i="24" s="1"/>
  <c r="G210" i="24" s="1" a="1"/>
  <c r="G210" i="24" s="1"/>
  <c r="H595" i="24" a="1"/>
  <c r="H595" i="24" s="1"/>
  <c r="G211" i="24" s="1" a="1"/>
  <c r="G211" i="24" s="1"/>
  <c r="H594" i="24" a="1"/>
  <c r="H594" i="24" s="1"/>
  <c r="G212" i="24" s="1" a="1"/>
  <c r="G212" i="24" s="1"/>
  <c r="H593" i="24" a="1"/>
  <c r="H593" i="24" s="1"/>
  <c r="G213" i="24" s="1" a="1"/>
  <c r="G213" i="24" s="1"/>
  <c r="H592" i="24" a="1"/>
  <c r="H592" i="24" s="1"/>
  <c r="G214" i="24" s="1" a="1"/>
  <c r="G214" i="24" s="1"/>
  <c r="H591" i="24" a="1"/>
  <c r="H591" i="24" s="1"/>
  <c r="G215" i="24" s="1" a="1"/>
  <c r="G215" i="24" s="1"/>
  <c r="H590" i="24" a="1"/>
  <c r="H590" i="24" s="1"/>
  <c r="G216" i="24" s="1" a="1"/>
  <c r="G216" i="24" s="1"/>
  <c r="H589" i="24" a="1"/>
  <c r="H589" i="24" s="1"/>
  <c r="G217" i="24" s="1" a="1"/>
  <c r="G217" i="24" s="1"/>
  <c r="H588" i="24" a="1"/>
  <c r="H588" i="24" s="1"/>
  <c r="G218" i="24" s="1" a="1"/>
  <c r="G218" i="24" s="1"/>
  <c r="H587" i="24" a="1"/>
  <c r="H587" i="24" s="1"/>
  <c r="G219" i="24" s="1" a="1"/>
  <c r="G219" i="24" s="1"/>
  <c r="H586" i="24" a="1"/>
  <c r="H586" i="24" s="1"/>
  <c r="G220" i="24" s="1" a="1"/>
  <c r="G220" i="24" s="1"/>
  <c r="H585" i="24" a="1"/>
  <c r="H585" i="24" s="1"/>
  <c r="G221" i="24" s="1" a="1"/>
  <c r="G221" i="24" s="1"/>
  <c r="H584" i="24" a="1"/>
  <c r="H584" i="24" s="1"/>
  <c r="G222" i="24" s="1" a="1"/>
  <c r="G222" i="24" s="1"/>
  <c r="H583" i="24" a="1"/>
  <c r="H583" i="24" s="1"/>
  <c r="G223" i="24" s="1" a="1"/>
  <c r="G223" i="24" s="1"/>
  <c r="H582" i="24" a="1"/>
  <c r="H582" i="24" s="1"/>
  <c r="G224" i="24" s="1" a="1"/>
  <c r="G224" i="24" s="1"/>
  <c r="H581" i="24" a="1"/>
  <c r="H581" i="24" s="1"/>
  <c r="G225" i="24" s="1" a="1"/>
  <c r="G225" i="24" s="1"/>
  <c r="H580" i="24" a="1"/>
  <c r="H580" i="24" s="1"/>
  <c r="G226" i="24" s="1" a="1"/>
  <c r="G226" i="24" s="1"/>
  <c r="H579" i="24" a="1"/>
  <c r="H579" i="24" s="1"/>
  <c r="G227" i="24" s="1" a="1"/>
  <c r="G227" i="24" s="1"/>
  <c r="H578" i="24" a="1"/>
  <c r="H578" i="24" s="1"/>
  <c r="G228" i="24" s="1" a="1"/>
  <c r="G228" i="24" s="1"/>
  <c r="H577" i="24" a="1"/>
  <c r="H577" i="24" s="1"/>
  <c r="G229" i="24" s="1" a="1"/>
  <c r="G229" i="24" s="1"/>
  <c r="H576" i="24" a="1"/>
  <c r="H576" i="24" s="1"/>
  <c r="G230" i="24" s="1" a="1"/>
  <c r="G230" i="24" s="1"/>
  <c r="H575" i="24" a="1"/>
  <c r="H575" i="24" s="1"/>
  <c r="G231" i="24" s="1" a="1"/>
  <c r="G231" i="24" s="1"/>
  <c r="H574" i="24" a="1"/>
  <c r="H574" i="24" s="1"/>
  <c r="G232" i="24" s="1" a="1"/>
  <c r="G232" i="24" s="1"/>
  <c r="H573" i="24" a="1"/>
  <c r="H573" i="24" s="1"/>
  <c r="G233" i="24" s="1" a="1"/>
  <c r="G233" i="24" s="1"/>
  <c r="H572" i="24" a="1"/>
  <c r="H572" i="24" s="1"/>
  <c r="G234" i="24" s="1" a="1"/>
  <c r="G234" i="24" s="1"/>
  <c r="H571" i="24" a="1"/>
  <c r="H571" i="24" s="1"/>
  <c r="G235" i="24" s="1" a="1"/>
  <c r="G235" i="24" s="1"/>
  <c r="H570" i="24" a="1"/>
  <c r="H570" i="24" s="1"/>
  <c r="G236" i="24" s="1" a="1"/>
  <c r="G236" i="24" s="1"/>
  <c r="H569" i="24" a="1"/>
  <c r="H569" i="24" s="1"/>
  <c r="G237" i="24" s="1" a="1"/>
  <c r="G237" i="24" s="1"/>
  <c r="H568" i="24" a="1"/>
  <c r="H568" i="24" s="1"/>
  <c r="G238" i="24" s="1" a="1"/>
  <c r="G238" i="24" s="1"/>
  <c r="H567" i="24" a="1"/>
  <c r="H567" i="24" s="1"/>
  <c r="G239" i="24" s="1" a="1"/>
  <c r="G239" i="24" s="1"/>
  <c r="H566" i="24" a="1"/>
  <c r="H566" i="24" s="1"/>
  <c r="G240" i="24" s="1" a="1"/>
  <c r="G240" i="24" s="1"/>
  <c r="H565" i="24" a="1"/>
  <c r="H565" i="24" s="1"/>
  <c r="G241" i="24" s="1" a="1"/>
  <c r="G241" i="24" s="1"/>
  <c r="H564" i="24" a="1"/>
  <c r="H564" i="24" s="1"/>
  <c r="G242" i="24" s="1" a="1"/>
  <c r="G242" i="24" s="1"/>
  <c r="H563" i="24" a="1"/>
  <c r="H563" i="24" s="1"/>
  <c r="G243" i="24" s="1" a="1"/>
  <c r="G243" i="24" s="1"/>
  <c r="H562" i="24" a="1"/>
  <c r="H562" i="24" s="1"/>
  <c r="G244" i="24" s="1" a="1"/>
  <c r="G244" i="24" s="1"/>
  <c r="H561" i="24" a="1"/>
  <c r="H561" i="24" s="1"/>
  <c r="G245" i="24" s="1" a="1"/>
  <c r="G245" i="24" s="1"/>
  <c r="H560" i="24" a="1"/>
  <c r="H560" i="24" s="1"/>
  <c r="G246" i="24" s="1" a="1"/>
  <c r="G246" i="24" s="1"/>
  <c r="H559" i="24" a="1"/>
  <c r="H559" i="24" s="1"/>
  <c r="G247" i="24" s="1" a="1"/>
  <c r="G247" i="24" s="1"/>
  <c r="H558" i="24" a="1"/>
  <c r="H558" i="24" s="1"/>
  <c r="G248" i="24" s="1" a="1"/>
  <c r="G248" i="24" s="1"/>
  <c r="H557" i="24" a="1"/>
  <c r="H557" i="24" s="1"/>
  <c r="G249" i="24" s="1" a="1"/>
  <c r="G249" i="24" s="1"/>
  <c r="H556" i="24" a="1"/>
  <c r="H556" i="24" s="1"/>
  <c r="G250" i="24" s="1" a="1"/>
  <c r="G250" i="24" s="1"/>
  <c r="H555" i="24" a="1"/>
  <c r="H555" i="24" s="1"/>
  <c r="G251" i="24" s="1" a="1"/>
  <c r="G251" i="24" s="1"/>
  <c r="H554" i="24" a="1"/>
  <c r="H554" i="24" s="1"/>
  <c r="G252" i="24" s="1" a="1"/>
  <c r="G252" i="24" s="1"/>
  <c r="H553" i="24" a="1"/>
  <c r="H553" i="24" s="1"/>
  <c r="G253" i="24" s="1" a="1"/>
  <c r="G253" i="24" s="1"/>
  <c r="H552" i="24" a="1"/>
  <c r="H552" i="24" s="1"/>
  <c r="G254" i="24" s="1" a="1"/>
  <c r="G254" i="24" s="1"/>
  <c r="H551" i="24" a="1"/>
  <c r="H551" i="24" s="1"/>
  <c r="G255" i="24" s="1" a="1"/>
  <c r="G255" i="24" s="1"/>
  <c r="H550" i="24" a="1"/>
  <c r="H550" i="24" s="1"/>
  <c r="G256" i="24" s="1" a="1"/>
  <c r="G256" i="24" s="1"/>
  <c r="H549" i="24" a="1"/>
  <c r="H549" i="24" s="1"/>
  <c r="G257" i="24" s="1" a="1"/>
  <c r="G257" i="24" s="1"/>
  <c r="H548" i="24" a="1"/>
  <c r="H548" i="24" s="1"/>
  <c r="G258" i="24" s="1" a="1"/>
  <c r="G258" i="24" s="1"/>
  <c r="H547" i="24" a="1"/>
  <c r="H547" i="24" s="1"/>
  <c r="G259" i="24" s="1" a="1"/>
  <c r="G259" i="24" s="1"/>
  <c r="H546" i="24" a="1"/>
  <c r="H546" i="24" s="1"/>
  <c r="G260" i="24" s="1" a="1"/>
  <c r="G260" i="24" s="1"/>
  <c r="H545" i="24" a="1"/>
  <c r="H545" i="24" s="1"/>
  <c r="G261" i="24" s="1" a="1"/>
  <c r="G261" i="24" s="1"/>
  <c r="H544" i="24" a="1"/>
  <c r="H544" i="24" s="1"/>
  <c r="G262" i="24" s="1" a="1"/>
  <c r="G262" i="24" s="1"/>
  <c r="H543" i="24" a="1"/>
  <c r="H543" i="24" s="1"/>
  <c r="G263" i="24" s="1" a="1"/>
  <c r="G263" i="24" s="1"/>
  <c r="H542" i="24" a="1"/>
  <c r="H542" i="24" s="1"/>
  <c r="G264" i="24" s="1" a="1"/>
  <c r="G264" i="24" s="1"/>
  <c r="H541" i="24" a="1"/>
  <c r="H541" i="24" s="1"/>
  <c r="G265" i="24" s="1" a="1"/>
  <c r="G265" i="24" s="1"/>
  <c r="H540" i="24" a="1"/>
  <c r="H540" i="24" s="1"/>
  <c r="G266" i="24" s="1" a="1"/>
  <c r="G266" i="24" s="1"/>
  <c r="H539" i="24" a="1"/>
  <c r="H539" i="24" s="1"/>
  <c r="G267" i="24" s="1" a="1"/>
  <c r="G267" i="24" s="1"/>
  <c r="H538" i="24" a="1"/>
  <c r="H538" i="24" s="1"/>
  <c r="G268" i="24" s="1" a="1"/>
  <c r="G268" i="24" s="1"/>
  <c r="H537" i="24" a="1"/>
  <c r="H537" i="24" s="1"/>
  <c r="G269" i="24" s="1" a="1"/>
  <c r="G269" i="24" s="1"/>
  <c r="H536" i="24" a="1"/>
  <c r="H536" i="24" s="1"/>
  <c r="G270" i="24" s="1" a="1"/>
  <c r="G270" i="24" s="1"/>
  <c r="H535" i="24" a="1"/>
  <c r="H535" i="24" s="1"/>
  <c r="G271" i="24" s="1" a="1"/>
  <c r="G271" i="24" s="1"/>
  <c r="H534" i="24" a="1"/>
  <c r="H534" i="24" s="1"/>
  <c r="G272" i="24" s="1" a="1"/>
  <c r="G272" i="24" s="1"/>
  <c r="H533" i="24" a="1"/>
  <c r="H533" i="24" s="1"/>
  <c r="G273" i="24" s="1" a="1"/>
  <c r="G273" i="24" s="1"/>
  <c r="H532" i="24" a="1"/>
  <c r="H532" i="24" s="1"/>
  <c r="G274" i="24" s="1" a="1"/>
  <c r="G274" i="24" s="1"/>
  <c r="H531" i="24" a="1"/>
  <c r="H531" i="24" s="1"/>
  <c r="G275" i="24" s="1" a="1"/>
  <c r="G275" i="24" s="1"/>
  <c r="H530" i="24" a="1"/>
  <c r="H530" i="24" s="1"/>
  <c r="G276" i="24" s="1" a="1"/>
  <c r="G276" i="24" s="1"/>
  <c r="H529" i="24" a="1"/>
  <c r="H529" i="24" s="1"/>
  <c r="G277" i="24" s="1" a="1"/>
  <c r="G277" i="24" s="1"/>
  <c r="H528" i="24" a="1"/>
  <c r="H528" i="24" s="1"/>
  <c r="G278" i="24" s="1" a="1"/>
  <c r="G278" i="24" s="1"/>
  <c r="H527" i="24" a="1"/>
  <c r="H527" i="24" s="1"/>
  <c r="G279" i="24" s="1" a="1"/>
  <c r="G279" i="24" s="1"/>
  <c r="H526" i="24" a="1"/>
  <c r="H526" i="24" s="1"/>
  <c r="G280" i="24" s="1" a="1"/>
  <c r="G280" i="24" s="1"/>
  <c r="H525" i="24" a="1"/>
  <c r="H525" i="24" s="1"/>
  <c r="G281" i="24" s="1" a="1"/>
  <c r="G281" i="24" s="1"/>
  <c r="H524" i="24" a="1"/>
  <c r="H524" i="24" s="1"/>
  <c r="G282" i="24" s="1" a="1"/>
  <c r="G282" i="24" s="1"/>
  <c r="H523" i="24" a="1"/>
  <c r="H523" i="24" s="1"/>
  <c r="G283" i="24" s="1" a="1"/>
  <c r="G283" i="24" s="1"/>
  <c r="H522" i="24" a="1"/>
  <c r="H522" i="24" s="1"/>
  <c r="G284" i="24" s="1" a="1"/>
  <c r="G284" i="24" s="1"/>
  <c r="H521" i="24" a="1"/>
  <c r="H521" i="24" s="1"/>
  <c r="G285" i="24" s="1" a="1"/>
  <c r="G285" i="24" s="1"/>
  <c r="H520" i="24" a="1"/>
  <c r="H520" i="24" s="1"/>
  <c r="G286" i="24" s="1" a="1"/>
  <c r="G286" i="24" s="1"/>
  <c r="H519" i="24" a="1"/>
  <c r="H519" i="24" s="1"/>
  <c r="G287" i="24" s="1" a="1"/>
  <c r="G287" i="24" s="1"/>
  <c r="H518" i="24" a="1"/>
  <c r="H518" i="24" s="1"/>
  <c r="G288" i="24" s="1" a="1"/>
  <c r="G288" i="24" s="1"/>
  <c r="H517" i="24" a="1"/>
  <c r="H517" i="24" s="1"/>
  <c r="G289" i="24" s="1" a="1"/>
  <c r="G289" i="24" s="1"/>
  <c r="H516" i="24" a="1"/>
  <c r="H516" i="24" s="1"/>
  <c r="G290" i="24" s="1" a="1"/>
  <c r="G290" i="24" s="1"/>
  <c r="H515" i="24" a="1"/>
  <c r="H515" i="24" s="1"/>
  <c r="G291" i="24" s="1" a="1"/>
  <c r="G291" i="24" s="1"/>
  <c r="H514" i="24" a="1"/>
  <c r="H514" i="24" s="1"/>
  <c r="G292" i="24" s="1" a="1"/>
  <c r="G292" i="24" s="1"/>
  <c r="H513" i="24" a="1"/>
  <c r="H513" i="24" s="1"/>
  <c r="G293" i="24" s="1" a="1"/>
  <c r="G293" i="24" s="1"/>
  <c r="H512" i="24" a="1"/>
  <c r="H512" i="24" s="1"/>
  <c r="G294" i="24" s="1" a="1"/>
  <c r="G294" i="24" s="1"/>
  <c r="H511" i="24" a="1"/>
  <c r="H511" i="24" s="1"/>
  <c r="G295" i="24" s="1" a="1"/>
  <c r="G295" i="24" s="1"/>
  <c r="H510" i="24" a="1"/>
  <c r="H510" i="24" s="1"/>
  <c r="G296" i="24" s="1" a="1"/>
  <c r="G296" i="24" s="1"/>
  <c r="H509" i="24" a="1"/>
  <c r="H509" i="24" s="1"/>
  <c r="G297" i="24" s="1" a="1"/>
  <c r="G297" i="24" s="1"/>
  <c r="H508" i="24" a="1"/>
  <c r="H508" i="24" s="1"/>
  <c r="G298" i="24" s="1" a="1"/>
  <c r="G298" i="24" s="1"/>
  <c r="H507" i="24" a="1"/>
  <c r="H507" i="24" s="1"/>
  <c r="G299" i="24" s="1" a="1"/>
  <c r="G299" i="24" s="1"/>
  <c r="H506" i="24" a="1"/>
  <c r="H506" i="24" s="1"/>
  <c r="G300" i="24" s="1" a="1"/>
  <c r="G300" i="24" s="1"/>
  <c r="H505" i="24" a="1"/>
  <c r="H505" i="24" s="1"/>
  <c r="G301" i="24" s="1" a="1"/>
  <c r="G301" i="24" s="1"/>
  <c r="H504" i="24" a="1"/>
  <c r="H504" i="24" s="1"/>
  <c r="G302" i="24" s="1" a="1"/>
  <c r="G302" i="24" s="1"/>
  <c r="H503" i="24" a="1"/>
  <c r="H503" i="24" s="1"/>
  <c r="G303" i="24" s="1" a="1"/>
  <c r="G303" i="24" s="1"/>
  <c r="H502" i="24" a="1"/>
  <c r="H502" i="24" s="1"/>
  <c r="G304" i="24" s="1" a="1"/>
  <c r="G304" i="24" s="1"/>
  <c r="H501" i="24" a="1"/>
  <c r="H501" i="24" s="1"/>
  <c r="G305" i="24" s="1" a="1"/>
  <c r="G305" i="24" s="1"/>
  <c r="H500" i="24" a="1"/>
  <c r="H500" i="24" s="1"/>
  <c r="G306" i="24" s="1" a="1"/>
  <c r="G306" i="24" s="1"/>
  <c r="H499" i="24" a="1"/>
  <c r="H499" i="24" s="1"/>
  <c r="G307" i="24" s="1" a="1"/>
  <c r="G307" i="24" s="1"/>
  <c r="H498" i="24" a="1"/>
  <c r="H498" i="24" s="1"/>
  <c r="G308" i="24" s="1" a="1"/>
  <c r="G308" i="24" s="1"/>
  <c r="H497" i="24" a="1"/>
  <c r="H497" i="24" s="1"/>
  <c r="G309" i="24" s="1" a="1"/>
  <c r="G309" i="24" s="1"/>
  <c r="H496" i="24" a="1"/>
  <c r="H496" i="24" s="1"/>
  <c r="G310" i="24" s="1" a="1"/>
  <c r="G310" i="24" s="1"/>
  <c r="H495" i="24" a="1"/>
  <c r="H495" i="24" s="1"/>
  <c r="G311" i="24" s="1" a="1"/>
  <c r="G311" i="24" s="1"/>
  <c r="H494" i="24" a="1"/>
  <c r="H494" i="24" s="1"/>
  <c r="G312" i="24" s="1" a="1"/>
  <c r="G312" i="24" s="1"/>
  <c r="H493" i="24" a="1"/>
  <c r="H493" i="24" s="1"/>
  <c r="G313" i="24" s="1" a="1"/>
  <c r="G313" i="24" s="1"/>
  <c r="H492" i="24" a="1"/>
  <c r="H492" i="24" s="1"/>
  <c r="G314" i="24" s="1" a="1"/>
  <c r="G314" i="24" s="1"/>
  <c r="H491" i="24" a="1"/>
  <c r="H491" i="24" s="1"/>
  <c r="G315" i="24" s="1" a="1"/>
  <c r="G315" i="24" s="1"/>
  <c r="H490" i="24" a="1"/>
  <c r="H490" i="24" s="1"/>
  <c r="G316" i="24" s="1" a="1"/>
  <c r="G316" i="24" s="1"/>
  <c r="H489" i="24" a="1"/>
  <c r="H489" i="24" s="1"/>
  <c r="G317" i="24" s="1" a="1"/>
  <c r="G317" i="24" s="1"/>
  <c r="H488" i="24" a="1"/>
  <c r="H488" i="24" s="1"/>
  <c r="G318" i="24" s="1" a="1"/>
  <c r="G318" i="24" s="1"/>
  <c r="H487" i="24" a="1"/>
  <c r="H487" i="24" s="1"/>
  <c r="G319" i="24" s="1" a="1"/>
  <c r="G319" i="24" s="1"/>
  <c r="H486" i="24" a="1"/>
  <c r="H486" i="24" s="1"/>
  <c r="G320" i="24" s="1" a="1"/>
  <c r="G320" i="24" s="1"/>
  <c r="H485" i="24" a="1"/>
  <c r="H485" i="24" s="1"/>
  <c r="G321" i="24" s="1" a="1"/>
  <c r="G321" i="24" s="1"/>
  <c r="H484" i="24" a="1"/>
  <c r="H484" i="24" s="1"/>
  <c r="G322" i="24" s="1" a="1"/>
  <c r="G322" i="24" s="1"/>
  <c r="H483" i="24" a="1"/>
  <c r="H483" i="24" s="1"/>
  <c r="G323" i="24" s="1" a="1"/>
  <c r="G323" i="24" s="1"/>
  <c r="H482" i="24" a="1"/>
  <c r="H482" i="24" s="1"/>
  <c r="G324" i="24" s="1" a="1"/>
  <c r="G324" i="24" s="1"/>
  <c r="H481" i="24" a="1"/>
  <c r="H481" i="24" s="1"/>
  <c r="G325" i="24" s="1" a="1"/>
  <c r="G325" i="24" s="1"/>
  <c r="H480" i="24" a="1"/>
  <c r="H480" i="24" s="1"/>
  <c r="G326" i="24" s="1" a="1"/>
  <c r="G326" i="24" s="1"/>
  <c r="H479" i="24" a="1"/>
  <c r="H479" i="24" s="1"/>
  <c r="G327" i="24" s="1" a="1"/>
  <c r="G327" i="24" s="1"/>
  <c r="H478" i="24" a="1"/>
  <c r="H478" i="24" s="1"/>
  <c r="G328" i="24" s="1" a="1"/>
  <c r="G328" i="24" s="1"/>
  <c r="H477" i="24" a="1"/>
  <c r="H477" i="24" s="1"/>
  <c r="G329" i="24" s="1" a="1"/>
  <c r="G329" i="24" s="1"/>
  <c r="H476" i="24" a="1"/>
  <c r="H476" i="24" s="1"/>
  <c r="G330" i="24" s="1" a="1"/>
  <c r="G330" i="24" s="1"/>
  <c r="H475" i="24" a="1"/>
  <c r="H475" i="24" s="1"/>
  <c r="G331" i="24" s="1" a="1"/>
  <c r="G331" i="24" s="1"/>
  <c r="H474" i="24" a="1"/>
  <c r="H474" i="24" s="1"/>
  <c r="G332" i="24" s="1" a="1"/>
  <c r="G332" i="24" s="1"/>
  <c r="H473" i="24" a="1"/>
  <c r="H473" i="24" s="1"/>
  <c r="G333" i="24" s="1" a="1"/>
  <c r="G333" i="24" s="1"/>
  <c r="H472" i="24" a="1"/>
  <c r="H472" i="24" s="1"/>
  <c r="G334" i="24" s="1" a="1"/>
  <c r="G334" i="24" s="1"/>
  <c r="H471" i="24" a="1"/>
  <c r="H471" i="24" s="1"/>
  <c r="G335" i="24" s="1" a="1"/>
  <c r="G335" i="24" s="1"/>
  <c r="H470" i="24" a="1"/>
  <c r="H470" i="24" s="1"/>
  <c r="G336" i="24" s="1" a="1"/>
  <c r="G336" i="24" s="1"/>
  <c r="H469" i="24" a="1"/>
  <c r="H469" i="24" s="1"/>
  <c r="G337" i="24" s="1" a="1"/>
  <c r="G337" i="24" s="1"/>
  <c r="H468" i="24" a="1"/>
  <c r="H468" i="24" s="1"/>
  <c r="G338" i="24" s="1" a="1"/>
  <c r="G338" i="24" s="1"/>
  <c r="H467" i="24" a="1"/>
  <c r="H467" i="24" s="1"/>
  <c r="G339" i="24" s="1" a="1"/>
  <c r="G339" i="24" s="1"/>
  <c r="H466" i="24" a="1"/>
  <c r="H466" i="24" s="1"/>
  <c r="G340" i="24" s="1" a="1"/>
  <c r="G340" i="24" s="1"/>
  <c r="H465" i="24" a="1"/>
  <c r="H465" i="24" s="1"/>
  <c r="G341" i="24" s="1" a="1"/>
  <c r="G341" i="24" s="1"/>
  <c r="H464" i="24" a="1"/>
  <c r="H464" i="24" s="1"/>
  <c r="G342" i="24" s="1" a="1"/>
  <c r="G342" i="24" s="1"/>
  <c r="H463" i="24" a="1"/>
  <c r="H463" i="24" s="1"/>
  <c r="G343" i="24" s="1" a="1"/>
  <c r="G343" i="24" s="1"/>
  <c r="H462" i="24" a="1"/>
  <c r="H462" i="24" s="1"/>
  <c r="G344" i="24" s="1" a="1"/>
  <c r="G344" i="24" s="1"/>
  <c r="H461" i="24" a="1"/>
  <c r="H461" i="24" s="1"/>
  <c r="G345" i="24" s="1" a="1"/>
  <c r="G345" i="24" s="1"/>
  <c r="H460" i="24" a="1"/>
  <c r="H460" i="24" s="1"/>
  <c r="G346" i="24" s="1" a="1"/>
  <c r="G346" i="24" s="1"/>
  <c r="H459" i="24" a="1"/>
  <c r="H459" i="24" s="1"/>
  <c r="G347" i="24" s="1" a="1"/>
  <c r="G347" i="24" s="1"/>
  <c r="H458" i="24" a="1"/>
  <c r="H458" i="24" s="1"/>
  <c r="G348" i="24" s="1" a="1"/>
  <c r="G348" i="24" s="1"/>
  <c r="H457" i="24" a="1"/>
  <c r="H457" i="24" s="1"/>
  <c r="G349" i="24" s="1" a="1"/>
  <c r="G349" i="24" s="1"/>
  <c r="H456" i="24" a="1"/>
  <c r="H456" i="24" s="1"/>
  <c r="G350" i="24" s="1" a="1"/>
  <c r="G350" i="24" s="1"/>
  <c r="H455" i="24" a="1"/>
  <c r="H455" i="24" s="1"/>
  <c r="G351" i="24" s="1" a="1"/>
  <c r="G351" i="24" s="1"/>
  <c r="H454" i="24" a="1"/>
  <c r="H454" i="24" s="1"/>
  <c r="G352" i="24" s="1" a="1"/>
  <c r="G352" i="24" s="1"/>
  <c r="H453" i="24" a="1"/>
  <c r="H453" i="24" s="1"/>
  <c r="G353" i="24" s="1" a="1"/>
  <c r="G353" i="24" s="1"/>
  <c r="H452" i="24" a="1"/>
  <c r="H452" i="24" s="1"/>
  <c r="G354" i="24" s="1" a="1"/>
  <c r="G354" i="24" s="1"/>
  <c r="H451" i="24" a="1"/>
  <c r="H451" i="24" s="1"/>
  <c r="G355" i="24" s="1" a="1"/>
  <c r="G355" i="24" s="1"/>
  <c r="H450" i="24" a="1"/>
  <c r="H450" i="24" s="1"/>
  <c r="G356" i="24" s="1" a="1"/>
  <c r="G356" i="24" s="1"/>
  <c r="H449" i="24" a="1"/>
  <c r="H449" i="24" s="1"/>
  <c r="G357" i="24" s="1" a="1"/>
  <c r="G357" i="24" s="1"/>
  <c r="H448" i="24" a="1"/>
  <c r="H448" i="24" s="1"/>
  <c r="G358" i="24" s="1" a="1"/>
  <c r="G358" i="24" s="1"/>
  <c r="H447" i="24" a="1"/>
  <c r="H447" i="24" s="1"/>
  <c r="G359" i="24" s="1" a="1"/>
  <c r="G359" i="24" s="1"/>
  <c r="H446" i="24" a="1"/>
  <c r="H446" i="24" s="1"/>
  <c r="G360" i="24" s="1" a="1"/>
  <c r="G360" i="24" s="1"/>
  <c r="H445" i="24" a="1"/>
  <c r="H445" i="24" s="1"/>
  <c r="G361" i="24" s="1" a="1"/>
  <c r="G361" i="24" s="1"/>
  <c r="H444" i="24" a="1"/>
  <c r="H444" i="24" s="1"/>
  <c r="G362" i="24" s="1" a="1"/>
  <c r="G362" i="24" s="1"/>
  <c r="H443" i="24" a="1"/>
  <c r="H443" i="24" s="1"/>
  <c r="G363" i="24" s="1" a="1"/>
  <c r="G363" i="24" s="1"/>
  <c r="H442" i="24" a="1"/>
  <c r="H442" i="24" s="1"/>
  <c r="G364" i="24" s="1" a="1"/>
  <c r="G364" i="24" s="1"/>
  <c r="H441" i="24" a="1"/>
  <c r="H441" i="24" s="1"/>
  <c r="G365" i="24" s="1" a="1"/>
  <c r="G365" i="24" s="1"/>
  <c r="H440" i="24" a="1"/>
  <c r="H440" i="24" s="1"/>
  <c r="G366" i="24" s="1" a="1"/>
  <c r="G366" i="24" s="1"/>
  <c r="H439" i="24" a="1"/>
  <c r="H439" i="24" s="1"/>
  <c r="G367" i="24" s="1" a="1"/>
  <c r="G367" i="24" s="1"/>
  <c r="H438" i="24" a="1"/>
  <c r="H438" i="24" s="1"/>
  <c r="G368" i="24" s="1" a="1"/>
  <c r="G368" i="24" s="1"/>
  <c r="H437" i="24" a="1"/>
  <c r="H437" i="24" s="1"/>
  <c r="G369" i="24" s="1" a="1"/>
  <c r="G369" i="24" s="1"/>
  <c r="H436" i="24" a="1"/>
  <c r="H436" i="24" s="1"/>
  <c r="G370" i="24" s="1" a="1"/>
  <c r="G370" i="24" s="1"/>
  <c r="H435" i="24" a="1"/>
  <c r="H435" i="24" s="1"/>
  <c r="G371" i="24" s="1" a="1"/>
  <c r="G371" i="24" s="1"/>
  <c r="H434" i="24" a="1"/>
  <c r="H434" i="24" s="1"/>
  <c r="G372" i="24" s="1" a="1"/>
  <c r="G372" i="24" s="1"/>
  <c r="H433" i="24" a="1"/>
  <c r="H433" i="24" s="1"/>
  <c r="G373" i="24" s="1" a="1"/>
  <c r="G373" i="24" s="1"/>
  <c r="H432" i="24" a="1"/>
  <c r="H432" i="24" s="1"/>
  <c r="G374" i="24" s="1" a="1"/>
  <c r="G374" i="24" s="1"/>
  <c r="H431" i="24" a="1"/>
  <c r="H431" i="24" s="1"/>
  <c r="G375" i="24" s="1" a="1"/>
  <c r="G375" i="24" s="1"/>
  <c r="H430" i="24" a="1"/>
  <c r="H430" i="24" s="1"/>
  <c r="G376" i="24" s="1" a="1"/>
  <c r="G376" i="24" s="1"/>
  <c r="H429" i="24" a="1"/>
  <c r="H429" i="24" s="1"/>
  <c r="G377" i="24" s="1" a="1"/>
  <c r="G377" i="24" s="1"/>
  <c r="H428" i="24" a="1"/>
  <c r="H428" i="24" s="1"/>
  <c r="G378" i="24" s="1" a="1"/>
  <c r="G378" i="24" s="1"/>
  <c r="H427" i="24" a="1"/>
  <c r="H427" i="24" s="1"/>
  <c r="G379" i="24" s="1" a="1"/>
  <c r="G379" i="24" s="1"/>
  <c r="H426" i="24" a="1"/>
  <c r="H426" i="24" s="1"/>
  <c r="G380" i="24" s="1" a="1"/>
  <c r="G380" i="24" s="1"/>
  <c r="H425" i="24" a="1"/>
  <c r="H425" i="24" s="1"/>
  <c r="G381" i="24" s="1" a="1"/>
  <c r="G381" i="24" s="1"/>
  <c r="H424" i="24" a="1"/>
  <c r="H424" i="24" s="1"/>
  <c r="G382" i="24" s="1" a="1"/>
  <c r="G382" i="24" s="1"/>
  <c r="H423" i="24" a="1"/>
  <c r="H423" i="24" s="1"/>
  <c r="G383" i="24" s="1" a="1"/>
  <c r="G383" i="24" s="1"/>
  <c r="H422" i="24" a="1"/>
  <c r="H422" i="24" s="1"/>
  <c r="G384" i="24" s="1" a="1"/>
  <c r="G384" i="24" s="1"/>
  <c r="H421" i="24" a="1"/>
  <c r="H421" i="24" s="1"/>
  <c r="G385" i="24" s="1" a="1"/>
  <c r="G385" i="24" s="1"/>
  <c r="H420" i="24" a="1"/>
  <c r="H420" i="24" s="1"/>
  <c r="G386" i="24" s="1" a="1"/>
  <c r="G386" i="24" s="1"/>
  <c r="H419" i="24" a="1"/>
  <c r="H419" i="24" s="1"/>
  <c r="G387" i="24" s="1" a="1"/>
  <c r="G387" i="24" s="1"/>
  <c r="H418" i="24" a="1"/>
  <c r="H418" i="24" s="1"/>
  <c r="G388" i="24" s="1" a="1"/>
  <c r="G388" i="24" s="1"/>
  <c r="H417" i="24" a="1"/>
  <c r="H417" i="24" s="1"/>
  <c r="G389" i="24" s="1" a="1"/>
  <c r="G389" i="24" s="1"/>
  <c r="H416" i="24" a="1"/>
  <c r="H416" i="24" s="1"/>
  <c r="G390" i="24" s="1" a="1"/>
  <c r="G390" i="24" s="1"/>
  <c r="H415" i="24" a="1"/>
  <c r="H415" i="24" s="1"/>
  <c r="G391" i="24" s="1" a="1"/>
  <c r="G391" i="24" s="1"/>
  <c r="H414" i="24" a="1"/>
  <c r="H414" i="24" s="1"/>
  <c r="G392" i="24" s="1" a="1"/>
  <c r="G392" i="24" s="1"/>
  <c r="H413" i="24" a="1"/>
  <c r="H413" i="24" s="1"/>
  <c r="G393" i="24" s="1" a="1"/>
  <c r="G393" i="24" s="1"/>
  <c r="H412" i="24" a="1"/>
  <c r="H412" i="24" s="1"/>
  <c r="G394" i="24" s="1" a="1"/>
  <c r="G394" i="24" s="1"/>
  <c r="H411" i="24" a="1"/>
  <c r="H411" i="24" s="1"/>
  <c r="G395" i="24" s="1" a="1"/>
  <c r="G395" i="24" s="1"/>
  <c r="H410" i="24" a="1"/>
  <c r="H410" i="24" s="1"/>
  <c r="G396" i="24" s="1" a="1"/>
  <c r="G396" i="24" s="1"/>
  <c r="H409" i="24" a="1"/>
  <c r="H409" i="24" s="1"/>
  <c r="G397" i="24" s="1" a="1"/>
  <c r="G397" i="24" s="1"/>
  <c r="H408" i="24" a="1"/>
  <c r="H408" i="24" s="1"/>
  <c r="G398" i="24" s="1" a="1"/>
  <c r="G398" i="24" s="1"/>
  <c r="H407" i="24" a="1"/>
  <c r="H407" i="24" s="1"/>
  <c r="G399" i="24" s="1" a="1"/>
  <c r="G399" i="24" s="1"/>
  <c r="H406" i="24" a="1"/>
  <c r="H406" i="24" s="1"/>
  <c r="G400" i="24" s="1" a="1"/>
  <c r="G400" i="24" s="1"/>
  <c r="H405" i="24" a="1"/>
  <c r="H405" i="24" s="1"/>
  <c r="G401" i="24" s="1" a="1"/>
  <c r="G401" i="24" s="1"/>
  <c r="H404" i="24" a="1"/>
  <c r="H404" i="24" s="1"/>
  <c r="G402" i="24" s="1" a="1"/>
  <c r="G402" i="24" s="1"/>
  <c r="H403" i="24" a="1"/>
  <c r="H403" i="24" s="1"/>
  <c r="G403" i="24" s="1" a="1"/>
  <c r="G403" i="24" s="1"/>
  <c r="H402" i="24" a="1"/>
  <c r="H402" i="24" s="1"/>
  <c r="G404" i="24" s="1" a="1"/>
  <c r="G404" i="24" s="1"/>
  <c r="H401" i="24" a="1"/>
  <c r="H401" i="24" s="1"/>
  <c r="G405" i="24" s="1" a="1"/>
  <c r="G405" i="24" s="1"/>
  <c r="H400" i="24" a="1"/>
  <c r="H400" i="24" s="1"/>
  <c r="G406" i="24" s="1" a="1"/>
  <c r="G406" i="24" s="1"/>
  <c r="H399" i="24" a="1"/>
  <c r="H399" i="24" s="1"/>
  <c r="G407" i="24" s="1" a="1"/>
  <c r="G407" i="24" s="1"/>
  <c r="H398" i="24" a="1"/>
  <c r="H398" i="24" s="1"/>
  <c r="G408" i="24" s="1" a="1"/>
  <c r="G408" i="24" s="1"/>
  <c r="H397" i="24" a="1"/>
  <c r="H397" i="24" s="1"/>
  <c r="G409" i="24" s="1" a="1"/>
  <c r="G409" i="24" s="1"/>
  <c r="H396" i="24" a="1"/>
  <c r="H396" i="24" s="1"/>
  <c r="G410" i="24" s="1" a="1"/>
  <c r="G410" i="24" s="1"/>
  <c r="H395" i="24" a="1"/>
  <c r="H395" i="24" s="1"/>
  <c r="G411" i="24" s="1" a="1"/>
  <c r="G411" i="24" s="1"/>
  <c r="H394" i="24" a="1"/>
  <c r="H394" i="24" s="1"/>
  <c r="G412" i="24" s="1" a="1"/>
  <c r="G412" i="24" s="1"/>
  <c r="H393" i="24" a="1"/>
  <c r="H393" i="24" s="1"/>
  <c r="G413" i="24" s="1" a="1"/>
  <c r="G413" i="24" s="1"/>
  <c r="H392" i="24" a="1"/>
  <c r="H392" i="24" s="1"/>
  <c r="G414" i="24" s="1" a="1"/>
  <c r="G414" i="24" s="1"/>
  <c r="H391" i="24" a="1"/>
  <c r="H391" i="24" s="1"/>
  <c r="G415" i="24" s="1" a="1"/>
  <c r="G415" i="24" s="1"/>
  <c r="H390" i="24" a="1"/>
  <c r="H390" i="24" s="1"/>
  <c r="G416" i="24" s="1" a="1"/>
  <c r="G416" i="24" s="1"/>
  <c r="H389" i="24" a="1"/>
  <c r="H389" i="24" s="1"/>
  <c r="G417" i="24" s="1" a="1"/>
  <c r="G417" i="24" s="1"/>
  <c r="H388" i="24" a="1"/>
  <c r="H388" i="24" s="1"/>
  <c r="G418" i="24" s="1" a="1"/>
  <c r="G418" i="24" s="1"/>
  <c r="H387" i="24" a="1"/>
  <c r="H387" i="24" s="1"/>
  <c r="G419" i="24" s="1" a="1"/>
  <c r="G419" i="24" s="1"/>
  <c r="H386" i="24" a="1"/>
  <c r="H386" i="24" s="1"/>
  <c r="G420" i="24" s="1" a="1"/>
  <c r="G420" i="24" s="1"/>
  <c r="H385" i="24" a="1"/>
  <c r="H385" i="24" s="1"/>
  <c r="G421" i="24" s="1" a="1"/>
  <c r="G421" i="24" s="1"/>
  <c r="H384" i="24" a="1"/>
  <c r="H384" i="24" s="1"/>
  <c r="G422" i="24" s="1" a="1"/>
  <c r="G422" i="24" s="1"/>
  <c r="H383" i="24" a="1"/>
  <c r="H383" i="24" s="1"/>
  <c r="G423" i="24" s="1" a="1"/>
  <c r="G423" i="24" s="1"/>
  <c r="H382" i="24" a="1"/>
  <c r="H382" i="24" s="1"/>
  <c r="G424" i="24" s="1" a="1"/>
  <c r="G424" i="24" s="1"/>
  <c r="H381" i="24" a="1"/>
  <c r="H381" i="24" s="1"/>
  <c r="G425" i="24" s="1" a="1"/>
  <c r="G425" i="24" s="1"/>
  <c r="H380" i="24" a="1"/>
  <c r="H380" i="24" s="1"/>
  <c r="G426" i="24" s="1" a="1"/>
  <c r="G426" i="24" s="1"/>
  <c r="H379" i="24" a="1"/>
  <c r="H379" i="24" s="1"/>
  <c r="G427" i="24" s="1" a="1"/>
  <c r="G427" i="24" s="1"/>
  <c r="H378" i="24" a="1"/>
  <c r="H378" i="24" s="1"/>
  <c r="G428" i="24" s="1" a="1"/>
  <c r="G428" i="24" s="1"/>
  <c r="H377" i="24" a="1"/>
  <c r="H377" i="24" s="1"/>
  <c r="G429" i="24" s="1" a="1"/>
  <c r="G429" i="24" s="1"/>
  <c r="H376" i="24" a="1"/>
  <c r="H376" i="24" s="1"/>
  <c r="G430" i="24" s="1" a="1"/>
  <c r="G430" i="24" s="1"/>
  <c r="H375" i="24" a="1"/>
  <c r="H375" i="24" s="1"/>
  <c r="G431" i="24" s="1" a="1"/>
  <c r="G431" i="24" s="1"/>
  <c r="H374" i="24" a="1"/>
  <c r="H374" i="24" s="1"/>
  <c r="G432" i="24" s="1" a="1"/>
  <c r="G432" i="24" s="1"/>
  <c r="H373" i="24" a="1"/>
  <c r="H373" i="24" s="1"/>
  <c r="G433" i="24" s="1" a="1"/>
  <c r="G433" i="24" s="1"/>
  <c r="H372" i="24" a="1"/>
  <c r="H372" i="24" s="1"/>
  <c r="G434" i="24" s="1" a="1"/>
  <c r="G434" i="24" s="1"/>
  <c r="H371" i="24" a="1"/>
  <c r="H371" i="24" s="1"/>
  <c r="G435" i="24" s="1" a="1"/>
  <c r="G435" i="24" s="1"/>
  <c r="H370" i="24" a="1"/>
  <c r="H370" i="24" s="1"/>
  <c r="G436" i="24" s="1" a="1"/>
  <c r="G436" i="24" s="1"/>
  <c r="H369" i="24" a="1"/>
  <c r="H369" i="24" s="1"/>
  <c r="G437" i="24" s="1" a="1"/>
  <c r="G437" i="24" s="1"/>
  <c r="H368" i="24" a="1"/>
  <c r="H368" i="24" s="1"/>
  <c r="G438" i="24" s="1" a="1"/>
  <c r="G438" i="24" s="1"/>
  <c r="H367" i="24" a="1"/>
  <c r="H367" i="24" s="1"/>
  <c r="G439" i="24" s="1" a="1"/>
  <c r="G439" i="24" s="1"/>
  <c r="H366" i="24" a="1"/>
  <c r="H366" i="24" s="1"/>
  <c r="G440" i="24" s="1" a="1"/>
  <c r="G440" i="24" s="1"/>
  <c r="H365" i="24" a="1"/>
  <c r="H365" i="24" s="1"/>
  <c r="G441" i="24" s="1" a="1"/>
  <c r="G441" i="24" s="1"/>
  <c r="H364" i="24" a="1"/>
  <c r="H364" i="24" s="1"/>
  <c r="G442" i="24" s="1" a="1"/>
  <c r="G442" i="24" s="1"/>
  <c r="H363" i="24" a="1"/>
  <c r="H363" i="24" s="1"/>
  <c r="G443" i="24" s="1" a="1"/>
  <c r="G443" i="24" s="1"/>
  <c r="H362" i="24" a="1"/>
  <c r="H362" i="24" s="1"/>
  <c r="G444" i="24" s="1" a="1"/>
  <c r="G444" i="24" s="1"/>
  <c r="H361" i="24" a="1"/>
  <c r="H361" i="24" s="1"/>
  <c r="G445" i="24" s="1" a="1"/>
  <c r="G445" i="24" s="1"/>
  <c r="H360" i="24" a="1"/>
  <c r="H360" i="24" s="1"/>
  <c r="G446" i="24" s="1" a="1"/>
  <c r="G446" i="24" s="1"/>
  <c r="H359" i="24" a="1"/>
  <c r="H359" i="24" s="1"/>
  <c r="G447" i="24" s="1" a="1"/>
  <c r="G447" i="24" s="1"/>
  <c r="H358" i="24" a="1"/>
  <c r="H358" i="24" s="1"/>
  <c r="G448" i="24" s="1" a="1"/>
  <c r="G448" i="24" s="1"/>
  <c r="H357" i="24" a="1"/>
  <c r="H357" i="24" s="1"/>
  <c r="G449" i="24" s="1" a="1"/>
  <c r="G449" i="24" s="1"/>
  <c r="H356" i="24" a="1"/>
  <c r="H356" i="24" s="1"/>
  <c r="G450" i="24" s="1" a="1"/>
  <c r="G450" i="24" s="1"/>
  <c r="H355" i="24" a="1"/>
  <c r="H355" i="24" s="1"/>
  <c r="G451" i="24" s="1" a="1"/>
  <c r="G451" i="24" s="1"/>
  <c r="H354" i="24" a="1"/>
  <c r="H354" i="24" s="1"/>
  <c r="G452" i="24" s="1" a="1"/>
  <c r="G452" i="24" s="1"/>
  <c r="H353" i="24" a="1"/>
  <c r="H353" i="24" s="1"/>
  <c r="G453" i="24" s="1" a="1"/>
  <c r="G453" i="24" s="1"/>
  <c r="H352" i="24" a="1"/>
  <c r="H352" i="24" s="1"/>
  <c r="G454" i="24" s="1" a="1"/>
  <c r="G454" i="24" s="1"/>
  <c r="H351" i="24" a="1"/>
  <c r="H351" i="24" s="1"/>
  <c r="G455" i="24" s="1" a="1"/>
  <c r="G455" i="24" s="1"/>
  <c r="H350" i="24" a="1"/>
  <c r="H350" i="24" s="1"/>
  <c r="G456" i="24" s="1" a="1"/>
  <c r="G456" i="24" s="1"/>
  <c r="H349" i="24" a="1"/>
  <c r="H349" i="24" s="1"/>
  <c r="G457" i="24" s="1" a="1"/>
  <c r="G457" i="24" s="1"/>
  <c r="H348" i="24" a="1"/>
  <c r="H348" i="24" s="1"/>
  <c r="G458" i="24" s="1" a="1"/>
  <c r="G458" i="24" s="1"/>
  <c r="H347" i="24" a="1"/>
  <c r="H347" i="24" s="1"/>
  <c r="G459" i="24" s="1" a="1"/>
  <c r="G459" i="24" s="1"/>
  <c r="H346" i="24" a="1"/>
  <c r="H346" i="24" s="1"/>
  <c r="G460" i="24" s="1" a="1"/>
  <c r="G460" i="24" s="1"/>
  <c r="H345" i="24" a="1"/>
  <c r="H345" i="24" s="1"/>
  <c r="G461" i="24" s="1" a="1"/>
  <c r="G461" i="24" s="1"/>
  <c r="H344" i="24" a="1"/>
  <c r="H344" i="24" s="1"/>
  <c r="G462" i="24" s="1" a="1"/>
  <c r="G462" i="24" s="1"/>
  <c r="H343" i="24" a="1"/>
  <c r="H343" i="24" s="1"/>
  <c r="G463" i="24" s="1" a="1"/>
  <c r="G463" i="24" s="1"/>
  <c r="H342" i="24" a="1"/>
  <c r="H342" i="24" s="1"/>
  <c r="G464" i="24" s="1" a="1"/>
  <c r="G464" i="24" s="1"/>
  <c r="H341" i="24" a="1"/>
  <c r="H341" i="24" s="1"/>
  <c r="G465" i="24" s="1" a="1"/>
  <c r="G465" i="24" s="1"/>
  <c r="H340" i="24" a="1"/>
  <c r="H340" i="24" s="1"/>
  <c r="G466" i="24" s="1" a="1"/>
  <c r="G466" i="24" s="1"/>
  <c r="H339" i="24" a="1"/>
  <c r="H339" i="24" s="1"/>
  <c r="G467" i="24" s="1" a="1"/>
  <c r="G467" i="24" s="1"/>
  <c r="H338" i="24" a="1"/>
  <c r="H338" i="24" s="1"/>
  <c r="G468" i="24" s="1" a="1"/>
  <c r="G468" i="24" s="1"/>
  <c r="H337" i="24" a="1"/>
  <c r="H337" i="24" s="1"/>
  <c r="G469" i="24" s="1" a="1"/>
  <c r="G469" i="24" s="1"/>
  <c r="H336" i="24" a="1"/>
  <c r="H336" i="24" s="1"/>
  <c r="G470" i="24" s="1" a="1"/>
  <c r="G470" i="24" s="1"/>
  <c r="H335" i="24" a="1"/>
  <c r="H335" i="24" s="1"/>
  <c r="G471" i="24" s="1" a="1"/>
  <c r="G471" i="24" s="1"/>
  <c r="H334" i="24" a="1"/>
  <c r="H334" i="24" s="1"/>
  <c r="G472" i="24" s="1" a="1"/>
  <c r="G472" i="24" s="1"/>
  <c r="H333" i="24" a="1"/>
  <c r="H333" i="24" s="1"/>
  <c r="G473" i="24" s="1" a="1"/>
  <c r="G473" i="24" s="1"/>
  <c r="H332" i="24" a="1"/>
  <c r="H332" i="24" s="1"/>
  <c r="G474" i="24" s="1" a="1"/>
  <c r="G474" i="24" s="1"/>
  <c r="H331" i="24" a="1"/>
  <c r="H331" i="24" s="1"/>
  <c r="G475" i="24" s="1" a="1"/>
  <c r="G475" i="24" s="1"/>
  <c r="H330" i="24" a="1"/>
  <c r="H330" i="24" s="1"/>
  <c r="G476" i="24" s="1" a="1"/>
  <c r="G476" i="24" s="1"/>
  <c r="H329" i="24" a="1"/>
  <c r="H329" i="24" s="1"/>
  <c r="G477" i="24" s="1" a="1"/>
  <c r="G477" i="24" s="1"/>
  <c r="H328" i="24" a="1"/>
  <c r="H328" i="24" s="1"/>
  <c r="G478" i="24" s="1" a="1"/>
  <c r="G478" i="24" s="1"/>
  <c r="H327" i="24" a="1"/>
  <c r="H327" i="24" s="1"/>
  <c r="G479" i="24" s="1" a="1"/>
  <c r="G479" i="24" s="1"/>
  <c r="H326" i="24" a="1"/>
  <c r="H326" i="24" s="1"/>
  <c r="G480" i="24" s="1" a="1"/>
  <c r="G480" i="24" s="1"/>
  <c r="H325" i="24" a="1"/>
  <c r="H325" i="24" s="1"/>
  <c r="G481" i="24" s="1" a="1"/>
  <c r="G481" i="24" s="1"/>
  <c r="H324" i="24" a="1"/>
  <c r="H324" i="24" s="1"/>
  <c r="G482" i="24" s="1" a="1"/>
  <c r="G482" i="24" s="1"/>
  <c r="H323" i="24" a="1"/>
  <c r="H323" i="24" s="1"/>
  <c r="G483" i="24" s="1" a="1"/>
  <c r="G483" i="24" s="1"/>
  <c r="H322" i="24" a="1"/>
  <c r="H322" i="24" s="1"/>
  <c r="G484" i="24" s="1" a="1"/>
  <c r="G484" i="24" s="1"/>
  <c r="H321" i="24" a="1"/>
  <c r="H321" i="24" s="1"/>
  <c r="G485" i="24" s="1" a="1"/>
  <c r="G485" i="24" s="1"/>
  <c r="H320" i="24" a="1"/>
  <c r="H320" i="24" s="1"/>
  <c r="G486" i="24" s="1" a="1"/>
  <c r="G486" i="24" s="1"/>
  <c r="H319" i="24" a="1"/>
  <c r="H319" i="24" s="1"/>
  <c r="G487" i="24" s="1" a="1"/>
  <c r="G487" i="24" s="1"/>
  <c r="H318" i="24" a="1"/>
  <c r="H318" i="24" s="1"/>
  <c r="G488" i="24" s="1" a="1"/>
  <c r="G488" i="24" s="1"/>
  <c r="H317" i="24" a="1"/>
  <c r="H317" i="24" s="1"/>
  <c r="G489" i="24" s="1" a="1"/>
  <c r="G489" i="24" s="1"/>
  <c r="H316" i="24" a="1"/>
  <c r="H316" i="24" s="1"/>
  <c r="G490" i="24" s="1" a="1"/>
  <c r="G490" i="24" s="1"/>
  <c r="H315" i="24" a="1"/>
  <c r="H315" i="24" s="1"/>
  <c r="G491" i="24" s="1" a="1"/>
  <c r="G491" i="24" s="1"/>
  <c r="H314" i="24" a="1"/>
  <c r="H314" i="24" s="1"/>
  <c r="G492" i="24" s="1" a="1"/>
  <c r="G492" i="24" s="1"/>
  <c r="H313" i="24" a="1"/>
  <c r="H313" i="24" s="1"/>
  <c r="G493" i="24" s="1" a="1"/>
  <c r="G493" i="24" s="1"/>
  <c r="H312" i="24" a="1"/>
  <c r="H312" i="24" s="1"/>
  <c r="G494" i="24" s="1" a="1"/>
  <c r="G494" i="24" s="1"/>
  <c r="H311" i="24" a="1"/>
  <c r="H311" i="24" s="1"/>
  <c r="G495" i="24" s="1" a="1"/>
  <c r="G495" i="24" s="1"/>
  <c r="H310" i="24" a="1"/>
  <c r="H310" i="24" s="1"/>
  <c r="G496" i="24" s="1" a="1"/>
  <c r="G496" i="24" s="1"/>
  <c r="H309" i="24" a="1"/>
  <c r="H309" i="24" s="1"/>
  <c r="G497" i="24" s="1" a="1"/>
  <c r="G497" i="24" s="1"/>
  <c r="H308" i="24" a="1"/>
  <c r="H308" i="24" s="1"/>
  <c r="G498" i="24" s="1" a="1"/>
  <c r="G498" i="24" s="1"/>
  <c r="H307" i="24" a="1"/>
  <c r="H307" i="24" s="1"/>
  <c r="G499" i="24" s="1" a="1"/>
  <c r="G499" i="24" s="1"/>
  <c r="H306" i="24" a="1"/>
  <c r="H306" i="24" s="1"/>
  <c r="G500" i="24" s="1" a="1"/>
  <c r="G500" i="24" s="1"/>
  <c r="H305" i="24" a="1"/>
  <c r="H305" i="24" s="1"/>
  <c r="G501" i="24" s="1" a="1"/>
  <c r="G501" i="24" s="1"/>
  <c r="H304" i="24" a="1"/>
  <c r="H304" i="24" s="1"/>
  <c r="G502" i="24" s="1" a="1"/>
  <c r="G502" i="24" s="1"/>
  <c r="H303" i="24" a="1"/>
  <c r="H303" i="24" s="1"/>
  <c r="G503" i="24" s="1" a="1"/>
  <c r="G503" i="24" s="1"/>
  <c r="H302" i="24" a="1"/>
  <c r="H302" i="24" s="1"/>
  <c r="G504" i="24" s="1" a="1"/>
  <c r="G504" i="24" s="1"/>
  <c r="H301" i="24" a="1"/>
  <c r="H301" i="24" s="1"/>
  <c r="G505" i="24" s="1" a="1"/>
  <c r="G505" i="24" s="1"/>
  <c r="H300" i="24" a="1"/>
  <c r="H300" i="24" s="1"/>
  <c r="G506" i="24" s="1" a="1"/>
  <c r="G506" i="24" s="1"/>
  <c r="H299" i="24" a="1"/>
  <c r="H299" i="24" s="1"/>
  <c r="G507" i="24" s="1" a="1"/>
  <c r="G507" i="24" s="1"/>
  <c r="H298" i="24" a="1"/>
  <c r="H298" i="24" s="1"/>
  <c r="G508" i="24" s="1" a="1"/>
  <c r="G508" i="24" s="1"/>
  <c r="H297" i="24" a="1"/>
  <c r="H297" i="24" s="1"/>
  <c r="G509" i="24" s="1" a="1"/>
  <c r="G509" i="24" s="1"/>
  <c r="H296" i="24" a="1"/>
  <c r="H296" i="24" s="1"/>
  <c r="G510" i="24" s="1" a="1"/>
  <c r="G510" i="24" s="1"/>
  <c r="H295" i="24" a="1"/>
  <c r="H295" i="24" s="1"/>
  <c r="G511" i="24" s="1" a="1"/>
  <c r="G511" i="24" s="1"/>
  <c r="H294" i="24" a="1"/>
  <c r="H294" i="24" s="1"/>
  <c r="G512" i="24" s="1" a="1"/>
  <c r="G512" i="24" s="1"/>
  <c r="H293" i="24" a="1"/>
  <c r="H293" i="24" s="1"/>
  <c r="G513" i="24" s="1" a="1"/>
  <c r="G513" i="24" s="1"/>
  <c r="H292" i="24" a="1"/>
  <c r="H292" i="24" s="1"/>
  <c r="G514" i="24" s="1" a="1"/>
  <c r="G514" i="24" s="1"/>
  <c r="H291" i="24" a="1"/>
  <c r="H291" i="24" s="1"/>
  <c r="G515" i="24" s="1" a="1"/>
  <c r="G515" i="24" s="1"/>
  <c r="H290" i="24" a="1"/>
  <c r="H290" i="24" s="1"/>
  <c r="G516" i="24" s="1" a="1"/>
  <c r="G516" i="24" s="1"/>
  <c r="H289" i="24" a="1"/>
  <c r="H289" i="24" s="1"/>
  <c r="G517" i="24" s="1" a="1"/>
  <c r="G517" i="24" s="1"/>
  <c r="H288" i="24" a="1"/>
  <c r="H288" i="24" s="1"/>
  <c r="G518" i="24" s="1" a="1"/>
  <c r="G518" i="24" s="1"/>
  <c r="H287" i="24" a="1"/>
  <c r="H287" i="24" s="1"/>
  <c r="G519" i="24" s="1" a="1"/>
  <c r="G519" i="24" s="1"/>
  <c r="H286" i="24" a="1"/>
  <c r="H286" i="24" s="1"/>
  <c r="G520" i="24" s="1" a="1"/>
  <c r="G520" i="24" s="1"/>
  <c r="H285" i="24" a="1"/>
  <c r="H285" i="24" s="1"/>
  <c r="G521" i="24" s="1" a="1"/>
  <c r="G521" i="24" s="1"/>
  <c r="H284" i="24" a="1"/>
  <c r="H284" i="24" s="1"/>
  <c r="G522" i="24" s="1" a="1"/>
  <c r="G522" i="24" s="1"/>
  <c r="H283" i="24" a="1"/>
  <c r="H283" i="24" s="1"/>
  <c r="G523" i="24" s="1" a="1"/>
  <c r="G523" i="24" s="1"/>
  <c r="H282" i="24" a="1"/>
  <c r="H282" i="24" s="1"/>
  <c r="G524" i="24" s="1" a="1"/>
  <c r="G524" i="24" s="1"/>
  <c r="H281" i="24" a="1"/>
  <c r="H281" i="24" s="1"/>
  <c r="G525" i="24" s="1" a="1"/>
  <c r="G525" i="24" s="1"/>
  <c r="H280" i="24" a="1"/>
  <c r="H280" i="24" s="1"/>
  <c r="G526" i="24" s="1" a="1"/>
  <c r="G526" i="24" s="1"/>
  <c r="H279" i="24" a="1"/>
  <c r="H279" i="24" s="1"/>
  <c r="G527" i="24" s="1" a="1"/>
  <c r="G527" i="24" s="1"/>
  <c r="H278" i="24" a="1"/>
  <c r="H278" i="24" s="1"/>
  <c r="G528" i="24" s="1" a="1"/>
  <c r="G528" i="24" s="1"/>
  <c r="H277" i="24" a="1"/>
  <c r="H277" i="24" s="1"/>
  <c r="G529" i="24" s="1" a="1"/>
  <c r="G529" i="24" s="1"/>
  <c r="H276" i="24" a="1"/>
  <c r="H276" i="24" s="1"/>
  <c r="G530" i="24" s="1" a="1"/>
  <c r="G530" i="24" s="1"/>
  <c r="H275" i="24" a="1"/>
  <c r="H275" i="24" s="1"/>
  <c r="G531" i="24" s="1" a="1"/>
  <c r="G531" i="24" s="1"/>
  <c r="H274" i="24" a="1"/>
  <c r="H274" i="24" s="1"/>
  <c r="G532" i="24" s="1" a="1"/>
  <c r="G532" i="24" s="1"/>
  <c r="H273" i="24" a="1"/>
  <c r="H273" i="24" s="1"/>
  <c r="G533" i="24" s="1" a="1"/>
  <c r="G533" i="24" s="1"/>
  <c r="H272" i="24" a="1"/>
  <c r="H272" i="24" s="1"/>
  <c r="G534" i="24" s="1" a="1"/>
  <c r="G534" i="24" s="1"/>
  <c r="H271" i="24" a="1"/>
  <c r="H271" i="24" s="1"/>
  <c r="G535" i="24" s="1" a="1"/>
  <c r="G535" i="24" s="1"/>
  <c r="H270" i="24" a="1"/>
  <c r="H270" i="24" s="1"/>
  <c r="G536" i="24" s="1" a="1"/>
  <c r="G536" i="24" s="1"/>
  <c r="H269" i="24" a="1"/>
  <c r="H269" i="24" s="1"/>
  <c r="G537" i="24" s="1" a="1"/>
  <c r="G537" i="24" s="1"/>
  <c r="H268" i="24" a="1"/>
  <c r="H268" i="24" s="1"/>
  <c r="G538" i="24" s="1" a="1"/>
  <c r="G538" i="24" s="1"/>
  <c r="H267" i="24" a="1"/>
  <c r="H267" i="24" s="1"/>
  <c r="G539" i="24" s="1" a="1"/>
  <c r="G539" i="24" s="1"/>
  <c r="H266" i="24" a="1"/>
  <c r="H266" i="24" s="1"/>
  <c r="G540" i="24" s="1" a="1"/>
  <c r="G540" i="24" s="1"/>
  <c r="H265" i="24" a="1"/>
  <c r="H265" i="24" s="1"/>
  <c r="G541" i="24" s="1" a="1"/>
  <c r="G541" i="24" s="1"/>
  <c r="H264" i="24" a="1"/>
  <c r="H264" i="24" s="1"/>
  <c r="G542" i="24" s="1" a="1"/>
  <c r="G542" i="24" s="1"/>
  <c r="H263" i="24" a="1"/>
  <c r="H263" i="24" s="1"/>
  <c r="G543" i="24" s="1" a="1"/>
  <c r="G543" i="24" s="1"/>
  <c r="H262" i="24" a="1"/>
  <c r="H262" i="24" s="1"/>
  <c r="G544" i="24" s="1" a="1"/>
  <c r="G544" i="24" s="1"/>
  <c r="H261" i="24" a="1"/>
  <c r="H261" i="24" s="1"/>
  <c r="G545" i="24" s="1" a="1"/>
  <c r="G545" i="24" s="1"/>
  <c r="H260" i="24" a="1"/>
  <c r="H260" i="24" s="1"/>
  <c r="G546" i="24" s="1" a="1"/>
  <c r="G546" i="24" s="1"/>
  <c r="H259" i="24" a="1"/>
  <c r="H259" i="24" s="1"/>
  <c r="G547" i="24" s="1" a="1"/>
  <c r="G547" i="24" s="1"/>
  <c r="H258" i="24" a="1"/>
  <c r="H258" i="24" s="1"/>
  <c r="G548" i="24" s="1" a="1"/>
  <c r="G548" i="24" s="1"/>
  <c r="H257" i="24" a="1"/>
  <c r="H257" i="24" s="1"/>
  <c r="G549" i="24" s="1" a="1"/>
  <c r="G549" i="24" s="1"/>
  <c r="H256" i="24" a="1"/>
  <c r="H256" i="24" s="1"/>
  <c r="G550" i="24" s="1" a="1"/>
  <c r="G550" i="24" s="1"/>
  <c r="H255" i="24" a="1"/>
  <c r="H255" i="24" s="1"/>
  <c r="G551" i="24" s="1" a="1"/>
  <c r="G551" i="24" s="1"/>
  <c r="H254" i="24" a="1"/>
  <c r="H254" i="24" s="1"/>
  <c r="G552" i="24" s="1" a="1"/>
  <c r="G552" i="24" s="1"/>
  <c r="H253" i="24" a="1"/>
  <c r="H253" i="24" s="1"/>
  <c r="G553" i="24" s="1" a="1"/>
  <c r="G553" i="24" s="1"/>
  <c r="H252" i="24" a="1"/>
  <c r="H252" i="24" s="1"/>
  <c r="G554" i="24" s="1" a="1"/>
  <c r="G554" i="24" s="1"/>
  <c r="H251" i="24" a="1"/>
  <c r="H251" i="24" s="1"/>
  <c r="G555" i="24" s="1" a="1"/>
  <c r="G555" i="24" s="1"/>
  <c r="H250" i="24" a="1"/>
  <c r="H250" i="24" s="1"/>
  <c r="G556" i="24" s="1" a="1"/>
  <c r="G556" i="24" s="1"/>
  <c r="H249" i="24" a="1"/>
  <c r="H249" i="24" s="1"/>
  <c r="G557" i="24" s="1" a="1"/>
  <c r="G557" i="24" s="1"/>
  <c r="H248" i="24" a="1"/>
  <c r="H248" i="24" s="1"/>
  <c r="G558" i="24" s="1" a="1"/>
  <c r="G558" i="24" s="1"/>
  <c r="H247" i="24" a="1"/>
  <c r="H247" i="24" s="1"/>
  <c r="G559" i="24" s="1" a="1"/>
  <c r="G559" i="24" s="1"/>
  <c r="H246" i="24" a="1"/>
  <c r="H246" i="24" s="1"/>
  <c r="G560" i="24" s="1" a="1"/>
  <c r="G560" i="24" s="1"/>
  <c r="H245" i="24" a="1"/>
  <c r="H245" i="24" s="1"/>
  <c r="G561" i="24" s="1" a="1"/>
  <c r="G561" i="24" s="1"/>
  <c r="H244" i="24" a="1"/>
  <c r="H244" i="24" s="1"/>
  <c r="G562" i="24" s="1" a="1"/>
  <c r="G562" i="24" s="1"/>
  <c r="H243" i="24" a="1"/>
  <c r="H243" i="24" s="1"/>
  <c r="G563" i="24" s="1" a="1"/>
  <c r="G563" i="24" s="1"/>
  <c r="H242" i="24" a="1"/>
  <c r="H242" i="24" s="1"/>
  <c r="G564" i="24" s="1" a="1"/>
  <c r="G564" i="24" s="1"/>
  <c r="H241" i="24" a="1"/>
  <c r="H241" i="24" s="1"/>
  <c r="G565" i="24" s="1" a="1"/>
  <c r="G565" i="24" s="1"/>
  <c r="H240" i="24" a="1"/>
  <c r="H240" i="24" s="1"/>
  <c r="G566" i="24" s="1" a="1"/>
  <c r="G566" i="24" s="1"/>
  <c r="H239" i="24" a="1"/>
  <c r="H239" i="24" s="1"/>
  <c r="G567" i="24" s="1" a="1"/>
  <c r="G567" i="24" s="1"/>
  <c r="H238" i="24" a="1"/>
  <c r="H238" i="24" s="1"/>
  <c r="G568" i="24" s="1" a="1"/>
  <c r="G568" i="24" s="1"/>
  <c r="H237" i="24" a="1"/>
  <c r="H237" i="24" s="1"/>
  <c r="G569" i="24" s="1" a="1"/>
  <c r="G569" i="24" s="1"/>
  <c r="H236" i="24" a="1"/>
  <c r="H236" i="24" s="1"/>
  <c r="G570" i="24" s="1" a="1"/>
  <c r="G570" i="24" s="1"/>
  <c r="H235" i="24" a="1"/>
  <c r="H235" i="24" s="1"/>
  <c r="G571" i="24" s="1" a="1"/>
  <c r="G571" i="24" s="1"/>
  <c r="H234" i="24" a="1"/>
  <c r="H234" i="24" s="1"/>
  <c r="G572" i="24" s="1" a="1"/>
  <c r="G572" i="24" s="1"/>
  <c r="H233" i="24" a="1"/>
  <c r="H233" i="24" s="1"/>
  <c r="G573" i="24" s="1" a="1"/>
  <c r="G573" i="24" s="1"/>
  <c r="H232" i="24" a="1"/>
  <c r="H232" i="24" s="1"/>
  <c r="G574" i="24" s="1" a="1"/>
  <c r="G574" i="24" s="1"/>
  <c r="H231" i="24" a="1"/>
  <c r="H231" i="24" s="1"/>
  <c r="G575" i="24" s="1" a="1"/>
  <c r="G575" i="24" s="1"/>
  <c r="H230" i="24" a="1"/>
  <c r="H230" i="24" s="1"/>
  <c r="G576" i="24" s="1" a="1"/>
  <c r="G576" i="24" s="1"/>
  <c r="H229" i="24" a="1"/>
  <c r="H229" i="24" s="1"/>
  <c r="G577" i="24" s="1" a="1"/>
  <c r="G577" i="24" s="1"/>
  <c r="H228" i="24" a="1"/>
  <c r="H228" i="24" s="1"/>
  <c r="G578" i="24" s="1" a="1"/>
  <c r="G578" i="24" s="1"/>
  <c r="H227" i="24" a="1"/>
  <c r="H227" i="24" s="1"/>
  <c r="G579" i="24" s="1" a="1"/>
  <c r="G579" i="24" s="1"/>
  <c r="H226" i="24" a="1"/>
  <c r="H226" i="24" s="1"/>
  <c r="G580" i="24" s="1" a="1"/>
  <c r="G580" i="24" s="1"/>
  <c r="H225" i="24" a="1"/>
  <c r="H225" i="24" s="1"/>
  <c r="G581" i="24" s="1" a="1"/>
  <c r="G581" i="24" s="1"/>
  <c r="H224" i="24" a="1"/>
  <c r="H224" i="24" s="1"/>
  <c r="G582" i="24" s="1" a="1"/>
  <c r="G582" i="24" s="1"/>
  <c r="H223" i="24" a="1"/>
  <c r="H223" i="24" s="1"/>
  <c r="G583" i="24" s="1" a="1"/>
  <c r="G583" i="24" s="1"/>
  <c r="H222" i="24" a="1"/>
  <c r="H222" i="24" s="1"/>
  <c r="G584" i="24" s="1" a="1"/>
  <c r="G584" i="24" s="1"/>
  <c r="H221" i="24" a="1"/>
  <c r="H221" i="24" s="1"/>
  <c r="G585" i="24" s="1" a="1"/>
  <c r="G585" i="24" s="1"/>
  <c r="H220" i="24" a="1"/>
  <c r="H220" i="24" s="1"/>
  <c r="G586" i="24" s="1" a="1"/>
  <c r="G586" i="24" s="1"/>
  <c r="H219" i="24" a="1"/>
  <c r="H219" i="24" s="1"/>
  <c r="G587" i="24" s="1" a="1"/>
  <c r="G587" i="24" s="1"/>
  <c r="H218" i="24" a="1"/>
  <c r="H218" i="24" s="1"/>
  <c r="G588" i="24" s="1" a="1"/>
  <c r="G588" i="24" s="1"/>
  <c r="H217" i="24" a="1"/>
  <c r="H217" i="24" s="1"/>
  <c r="G589" i="24" s="1" a="1"/>
  <c r="G589" i="24" s="1"/>
  <c r="H216" i="24" a="1"/>
  <c r="H216" i="24" s="1"/>
  <c r="G590" i="24" s="1" a="1"/>
  <c r="G590" i="24" s="1"/>
  <c r="H215" i="24" a="1"/>
  <c r="H215" i="24" s="1"/>
  <c r="G591" i="24" s="1" a="1"/>
  <c r="G591" i="24" s="1"/>
  <c r="H214" i="24" a="1"/>
  <c r="H214" i="24" s="1"/>
  <c r="G592" i="24" s="1" a="1"/>
  <c r="G592" i="24" s="1"/>
  <c r="H213" i="24" a="1"/>
  <c r="H213" i="24" s="1"/>
  <c r="G593" i="24" s="1" a="1"/>
  <c r="G593" i="24" s="1"/>
  <c r="H212" i="24" a="1"/>
  <c r="H212" i="24" s="1"/>
  <c r="G594" i="24" s="1" a="1"/>
  <c r="G594" i="24" s="1"/>
  <c r="H211" i="24" a="1"/>
  <c r="H211" i="24" s="1"/>
  <c r="G595" i="24" s="1" a="1"/>
  <c r="G595" i="24" s="1"/>
  <c r="H210" i="24" a="1"/>
  <c r="H210" i="24" s="1"/>
  <c r="G596" i="24" s="1" a="1"/>
  <c r="G596" i="24" s="1"/>
  <c r="H209" i="24" a="1"/>
  <c r="H209" i="24" s="1"/>
  <c r="G597" i="24" s="1" a="1"/>
  <c r="G597" i="24" s="1"/>
  <c r="H208" i="24" a="1"/>
  <c r="H208" i="24" s="1"/>
  <c r="G598" i="24" s="1" a="1"/>
  <c r="G598" i="24" s="1"/>
  <c r="H207" i="24" a="1"/>
  <c r="H207" i="24" s="1"/>
  <c r="G599" i="24" s="1" a="1"/>
  <c r="G599" i="24" s="1"/>
  <c r="H206" i="24" a="1"/>
  <c r="H206" i="24" s="1"/>
  <c r="G600" i="24" s="1" a="1"/>
  <c r="G600" i="24" s="1"/>
  <c r="H205" i="24" a="1"/>
  <c r="H205" i="24" s="1"/>
  <c r="G601" i="24" s="1" a="1"/>
  <c r="G601" i="24" s="1"/>
  <c r="H204" i="24" a="1"/>
  <c r="H204" i="24" s="1"/>
  <c r="G602" i="24" s="1" a="1"/>
  <c r="G602" i="24" s="1"/>
  <c r="H203" i="24" a="1"/>
  <c r="H203" i="24" s="1"/>
  <c r="G603" i="24" s="1" a="1"/>
  <c r="G603" i="24" s="1"/>
  <c r="H202" i="24" a="1"/>
  <c r="H202" i="24" s="1"/>
  <c r="G604" i="24" s="1" a="1"/>
  <c r="G604" i="24" s="1"/>
  <c r="H201" i="24" a="1"/>
  <c r="H201" i="24" s="1"/>
  <c r="G605" i="24" s="1" a="1"/>
  <c r="G605" i="24" s="1"/>
  <c r="H200" i="24" a="1"/>
  <c r="H200" i="24" s="1"/>
  <c r="G606" i="24" s="1" a="1"/>
  <c r="G606" i="24" s="1"/>
  <c r="H199" i="24" a="1"/>
  <c r="H199" i="24" s="1"/>
  <c r="G607" i="24" s="1" a="1"/>
  <c r="G607" i="24" s="1"/>
  <c r="H198" i="24" a="1"/>
  <c r="H198" i="24" s="1"/>
  <c r="G608" i="24" s="1" a="1"/>
  <c r="G608" i="24" s="1"/>
  <c r="H197" i="24" a="1"/>
  <c r="H197" i="24" s="1"/>
  <c r="G609" i="24" s="1" a="1"/>
  <c r="G609" i="24" s="1"/>
  <c r="H196" i="24" a="1"/>
  <c r="H196" i="24" s="1"/>
  <c r="G610" i="24" s="1" a="1"/>
  <c r="G610" i="24" s="1"/>
  <c r="H195" i="24" a="1"/>
  <c r="H195" i="24" s="1"/>
  <c r="G611" i="24" s="1" a="1"/>
  <c r="G611" i="24" s="1"/>
  <c r="H194" i="24" a="1"/>
  <c r="H194" i="24" s="1"/>
  <c r="G612" i="24" s="1" a="1"/>
  <c r="G612" i="24" s="1"/>
  <c r="H193" i="24" a="1"/>
  <c r="H193" i="24" s="1"/>
  <c r="G613" i="24" s="1" a="1"/>
  <c r="G613" i="24" s="1"/>
  <c r="H192" i="24" a="1"/>
  <c r="H192" i="24" s="1"/>
  <c r="G614" i="24" s="1" a="1"/>
  <c r="G614" i="24" s="1"/>
  <c r="H191" i="24" a="1"/>
  <c r="H191" i="24" s="1"/>
  <c r="G615" i="24" s="1" a="1"/>
  <c r="G615" i="24" s="1"/>
  <c r="H190" i="24" a="1"/>
  <c r="H190" i="24" s="1"/>
  <c r="G616" i="24" s="1" a="1"/>
  <c r="G616" i="24" s="1"/>
  <c r="H189" i="24" a="1"/>
  <c r="H189" i="24" s="1"/>
  <c r="G617" i="24" s="1" a="1"/>
  <c r="G617" i="24" s="1"/>
  <c r="H188" i="24" a="1"/>
  <c r="H188" i="24" s="1"/>
  <c r="G618" i="24" s="1" a="1"/>
  <c r="G618" i="24" s="1"/>
  <c r="H187" i="24" a="1"/>
  <c r="H187" i="24" s="1"/>
  <c r="G619" i="24" s="1" a="1"/>
  <c r="G619" i="24" s="1"/>
  <c r="H186" i="24" a="1"/>
  <c r="H186" i="24" s="1"/>
  <c r="G620" i="24" s="1" a="1"/>
  <c r="G620" i="24" s="1"/>
  <c r="H185" i="24" a="1"/>
  <c r="H185" i="24" s="1"/>
  <c r="G621" i="24" s="1" a="1"/>
  <c r="G621" i="24" s="1"/>
  <c r="H184" i="24" a="1"/>
  <c r="H184" i="24" s="1"/>
  <c r="G622" i="24" s="1" a="1"/>
  <c r="G622" i="24" s="1"/>
  <c r="H183" i="24" a="1"/>
  <c r="H183" i="24" s="1"/>
  <c r="G623" i="24" s="1" a="1"/>
  <c r="G623" i="24" s="1"/>
  <c r="H182" i="24" a="1"/>
  <c r="H182" i="24" s="1"/>
  <c r="G624" i="24" s="1" a="1"/>
  <c r="G624" i="24" s="1"/>
  <c r="H181" i="24" a="1"/>
  <c r="H181" i="24" s="1"/>
  <c r="G625" i="24" s="1" a="1"/>
  <c r="G625" i="24" s="1"/>
  <c r="H180" i="24" a="1"/>
  <c r="H180" i="24" s="1"/>
  <c r="G626" i="24" s="1" a="1"/>
  <c r="G626" i="24" s="1"/>
  <c r="H179" i="24" a="1"/>
  <c r="H179" i="24" s="1"/>
  <c r="G627" i="24" s="1" a="1"/>
  <c r="G627" i="24" s="1"/>
  <c r="H178" i="24" a="1"/>
  <c r="H178" i="24" s="1"/>
  <c r="G628" i="24" s="1" a="1"/>
  <c r="G628" i="24" s="1"/>
  <c r="H177" i="24" a="1"/>
  <c r="H177" i="24" s="1"/>
  <c r="G629" i="24" s="1" a="1"/>
  <c r="G629" i="24" s="1"/>
  <c r="H176" i="24" a="1"/>
  <c r="H176" i="24" s="1"/>
  <c r="G630" i="24" s="1" a="1"/>
  <c r="G630" i="24" s="1"/>
  <c r="H175" i="24" a="1"/>
  <c r="H175" i="24" s="1"/>
  <c r="G631" i="24" s="1" a="1"/>
  <c r="G631" i="24" s="1"/>
  <c r="H174" i="24" a="1"/>
  <c r="H174" i="24" s="1"/>
  <c r="G632" i="24" s="1" a="1"/>
  <c r="G632" i="24" s="1"/>
  <c r="H173" i="24" a="1"/>
  <c r="H173" i="24" s="1"/>
  <c r="G633" i="24" s="1" a="1"/>
  <c r="G633" i="24" s="1"/>
  <c r="H172" i="24" a="1"/>
  <c r="H172" i="24" s="1"/>
  <c r="G634" i="24" s="1" a="1"/>
  <c r="G634" i="24" s="1"/>
  <c r="H171" i="24" a="1"/>
  <c r="H171" i="24" s="1"/>
  <c r="G635" i="24" s="1" a="1"/>
  <c r="G635" i="24" s="1"/>
  <c r="H170" i="24" a="1"/>
  <c r="H170" i="24" s="1"/>
  <c r="G636" i="24" s="1" a="1"/>
  <c r="G636" i="24" s="1"/>
  <c r="H169" i="24" a="1"/>
  <c r="H169" i="24" s="1"/>
  <c r="G637" i="24" s="1" a="1"/>
  <c r="G637" i="24" s="1"/>
  <c r="H168" i="24" a="1"/>
  <c r="H168" i="24" s="1"/>
  <c r="G638" i="24" s="1" a="1"/>
  <c r="G638" i="24" s="1"/>
  <c r="H167" i="24" a="1"/>
  <c r="H167" i="24" s="1"/>
  <c r="G639" i="24" s="1" a="1"/>
  <c r="G639" i="24" s="1"/>
  <c r="H166" i="24" a="1"/>
  <c r="H166" i="24" s="1"/>
  <c r="G640" i="24" s="1" a="1"/>
  <c r="G640" i="24" s="1"/>
  <c r="H165" i="24" a="1"/>
  <c r="H165" i="24" s="1"/>
  <c r="G641" i="24" s="1" a="1"/>
  <c r="G641" i="24" s="1"/>
  <c r="H164" i="24" a="1"/>
  <c r="H164" i="24" s="1"/>
  <c r="G642" i="24" s="1" a="1"/>
  <c r="G642" i="24" s="1"/>
  <c r="H163" i="24" a="1"/>
  <c r="H163" i="24" s="1"/>
  <c r="G643" i="24" s="1" a="1"/>
  <c r="G643" i="24" s="1"/>
  <c r="H162" i="24" a="1"/>
  <c r="H162" i="24" s="1"/>
  <c r="G644" i="24" s="1" a="1"/>
  <c r="G644" i="24" s="1"/>
  <c r="H161" i="24" a="1"/>
  <c r="H161" i="24" s="1"/>
  <c r="G645" i="24" s="1" a="1"/>
  <c r="G645" i="24" s="1"/>
  <c r="H160" i="24" a="1"/>
  <c r="H160" i="24" s="1"/>
  <c r="G646" i="24" s="1" a="1"/>
  <c r="G646" i="24" s="1"/>
  <c r="H159" i="24" a="1"/>
  <c r="H159" i="24" s="1"/>
  <c r="G647" i="24" s="1" a="1"/>
  <c r="G647" i="24" s="1"/>
  <c r="H158" i="24" a="1"/>
  <c r="H158" i="24" s="1"/>
  <c r="G648" i="24" s="1" a="1"/>
  <c r="G648" i="24" s="1"/>
  <c r="H157" i="24" a="1"/>
  <c r="H157" i="24" s="1"/>
  <c r="G649" i="24" s="1" a="1"/>
  <c r="G649" i="24" s="1"/>
  <c r="H156" i="24" a="1"/>
  <c r="H156" i="24" s="1"/>
  <c r="G650" i="24" s="1" a="1"/>
  <c r="G650" i="24" s="1"/>
  <c r="H155" i="24" a="1"/>
  <c r="H155" i="24" s="1"/>
  <c r="G651" i="24" s="1" a="1"/>
  <c r="G651" i="24" s="1"/>
  <c r="H154" i="24" a="1"/>
  <c r="H154" i="24" s="1"/>
  <c r="G652" i="24" s="1" a="1"/>
  <c r="G652" i="24" s="1"/>
  <c r="H153" i="24" a="1"/>
  <c r="H153" i="24" s="1"/>
  <c r="G653" i="24" s="1" a="1"/>
  <c r="G653" i="24" s="1"/>
  <c r="H152" i="24" a="1"/>
  <c r="H152" i="24" s="1"/>
  <c r="G654" i="24" s="1" a="1"/>
  <c r="G654" i="24" s="1"/>
  <c r="H151" i="24" a="1"/>
  <c r="H151" i="24" s="1"/>
  <c r="G655" i="24" s="1" a="1"/>
  <c r="G655" i="24" s="1"/>
  <c r="H150" i="24" a="1"/>
  <c r="H150" i="24" s="1"/>
  <c r="G656" i="24" s="1" a="1"/>
  <c r="G656" i="24" s="1"/>
  <c r="H149" i="24" a="1"/>
  <c r="H149" i="24" s="1"/>
  <c r="G657" i="24" s="1" a="1"/>
  <c r="G657" i="24" s="1"/>
  <c r="H148" i="24" a="1"/>
  <c r="H148" i="24" s="1"/>
  <c r="G658" i="24" s="1" a="1"/>
  <c r="G658" i="24" s="1"/>
  <c r="H147" i="24" a="1"/>
  <c r="H147" i="24" s="1"/>
  <c r="G659" i="24" s="1" a="1"/>
  <c r="G659" i="24" s="1"/>
  <c r="H146" i="24" a="1"/>
  <c r="H146" i="24" s="1"/>
  <c r="G660" i="24" s="1" a="1"/>
  <c r="G660" i="24" s="1"/>
  <c r="H145" i="24" a="1"/>
  <c r="H145" i="24" s="1"/>
  <c r="G661" i="24" s="1" a="1"/>
  <c r="G661" i="24" s="1"/>
  <c r="H144" i="24" a="1"/>
  <c r="H144" i="24" s="1"/>
  <c r="G662" i="24" s="1" a="1"/>
  <c r="G662" i="24" s="1"/>
  <c r="H143" i="24" a="1"/>
  <c r="H143" i="24" s="1"/>
  <c r="G663" i="24" s="1" a="1"/>
  <c r="G663" i="24" s="1"/>
  <c r="H142" i="24" a="1"/>
  <c r="H142" i="24" s="1"/>
  <c r="G664" i="24" s="1" a="1"/>
  <c r="G664" i="24" s="1"/>
  <c r="H141" i="24" a="1"/>
  <c r="H141" i="24" s="1"/>
  <c r="G665" i="24" s="1" a="1"/>
  <c r="G665" i="24" s="1"/>
  <c r="H140" i="24" a="1"/>
  <c r="H140" i="24" s="1"/>
  <c r="G666" i="24" s="1" a="1"/>
  <c r="G666" i="24" s="1"/>
  <c r="H139" i="24" a="1"/>
  <c r="H139" i="24" s="1"/>
  <c r="G667" i="24" s="1" a="1"/>
  <c r="G667" i="24" s="1"/>
  <c r="H138" i="24" a="1"/>
  <c r="H138" i="24" s="1"/>
  <c r="G668" i="24" s="1" a="1"/>
  <c r="G668" i="24" s="1"/>
  <c r="H137" i="24" a="1"/>
  <c r="H137" i="24" s="1"/>
  <c r="G669" i="24" s="1" a="1"/>
  <c r="G669" i="24" s="1"/>
  <c r="H136" i="24" a="1"/>
  <c r="H136" i="24" s="1"/>
  <c r="G670" i="24" s="1" a="1"/>
  <c r="G670" i="24" s="1"/>
  <c r="H135" i="24" a="1"/>
  <c r="H135" i="24" s="1"/>
  <c r="G671" i="24" s="1" a="1"/>
  <c r="G671" i="24" s="1"/>
  <c r="H134" i="24" a="1"/>
  <c r="H134" i="24" s="1"/>
  <c r="G672" i="24" s="1" a="1"/>
  <c r="G672" i="24" s="1"/>
  <c r="H133" i="24" a="1"/>
  <c r="H133" i="24" s="1"/>
  <c r="G673" i="24" s="1" a="1"/>
  <c r="G673" i="24" s="1"/>
  <c r="H132" i="24" a="1"/>
  <c r="H132" i="24" s="1"/>
  <c r="G674" i="24" s="1" a="1"/>
  <c r="G674" i="24" s="1"/>
  <c r="H131" i="24" a="1"/>
  <c r="H131" i="24" s="1"/>
  <c r="G675" i="24" s="1" a="1"/>
  <c r="G675" i="24" s="1"/>
  <c r="H130" i="24" a="1"/>
  <c r="H130" i="24" s="1"/>
  <c r="G676" i="24" s="1" a="1"/>
  <c r="G676" i="24" s="1"/>
  <c r="H129" i="24" a="1"/>
  <c r="H129" i="24" s="1"/>
  <c r="G677" i="24" s="1" a="1"/>
  <c r="G677" i="24" s="1"/>
  <c r="H128" i="24" a="1"/>
  <c r="H128" i="24" s="1"/>
  <c r="G678" i="24" s="1" a="1"/>
  <c r="G678" i="24" s="1"/>
  <c r="H127" i="24" a="1"/>
  <c r="H127" i="24" s="1"/>
  <c r="G679" i="24" s="1" a="1"/>
  <c r="G679" i="24" s="1"/>
  <c r="H126" i="24" a="1"/>
  <c r="H126" i="24" s="1"/>
  <c r="G680" i="24" s="1" a="1"/>
  <c r="G680" i="24" s="1"/>
  <c r="H125" i="24" a="1"/>
  <c r="H125" i="24" s="1"/>
  <c r="G681" i="24" s="1" a="1"/>
  <c r="G681" i="24" s="1"/>
  <c r="H124" i="24" a="1"/>
  <c r="H124" i="24" s="1"/>
  <c r="G682" i="24" s="1" a="1"/>
  <c r="G682" i="24" s="1"/>
  <c r="H123" i="24" a="1"/>
  <c r="H123" i="24" s="1"/>
  <c r="G683" i="24" s="1" a="1"/>
  <c r="G683" i="24" s="1"/>
  <c r="H122" i="24" a="1"/>
  <c r="H122" i="24" s="1"/>
  <c r="G684" i="24" s="1" a="1"/>
  <c r="G684" i="24" s="1"/>
  <c r="H121" i="24" a="1"/>
  <c r="H121" i="24" s="1"/>
  <c r="G685" i="24" s="1" a="1"/>
  <c r="G685" i="24" s="1"/>
  <c r="H120" i="24" a="1"/>
  <c r="H120" i="24" s="1"/>
  <c r="G686" i="24" s="1" a="1"/>
  <c r="G686" i="24" s="1"/>
  <c r="H119" i="24" a="1"/>
  <c r="H119" i="24" s="1"/>
  <c r="G687" i="24" s="1" a="1"/>
  <c r="G687" i="24" s="1"/>
  <c r="H118" i="24" a="1"/>
  <c r="H118" i="24" s="1"/>
  <c r="G688" i="24" s="1" a="1"/>
  <c r="G688" i="24" s="1"/>
  <c r="H117" i="24" a="1"/>
  <c r="H117" i="24" s="1"/>
  <c r="G689" i="24" s="1" a="1"/>
  <c r="G689" i="24" s="1"/>
  <c r="H116" i="24" a="1"/>
  <c r="H116" i="24" s="1"/>
  <c r="G690" i="24" s="1" a="1"/>
  <c r="G690" i="24" s="1"/>
  <c r="H115" i="24" a="1"/>
  <c r="H115" i="24" s="1"/>
  <c r="G691" i="24" s="1" a="1"/>
  <c r="G691" i="24" s="1"/>
  <c r="H114" i="24" a="1"/>
  <c r="H114" i="24" s="1"/>
  <c r="G692" i="24" s="1" a="1"/>
  <c r="G692" i="24" s="1"/>
  <c r="H113" i="24" a="1"/>
  <c r="H113" i="24" s="1"/>
  <c r="G693" i="24" s="1" a="1"/>
  <c r="G693" i="24" s="1"/>
  <c r="H112" i="24" a="1"/>
  <c r="H112" i="24" s="1"/>
  <c r="G694" i="24" s="1" a="1"/>
  <c r="G694" i="24" s="1"/>
  <c r="H111" i="24" a="1"/>
  <c r="H111" i="24" s="1"/>
  <c r="G695" i="24" s="1" a="1"/>
  <c r="G695" i="24" s="1"/>
  <c r="H110" i="24" a="1"/>
  <c r="H110" i="24" s="1"/>
  <c r="G696" i="24" s="1" a="1"/>
  <c r="G696" i="24" s="1"/>
  <c r="H109" i="24" a="1"/>
  <c r="H109" i="24" s="1"/>
  <c r="G697" i="24" s="1" a="1"/>
  <c r="G697" i="24" s="1"/>
  <c r="H108" i="24" a="1"/>
  <c r="H108" i="24" s="1"/>
  <c r="G698" i="24" s="1" a="1"/>
  <c r="G698" i="24" s="1"/>
  <c r="H107" i="24" a="1"/>
  <c r="H107" i="24" s="1"/>
  <c r="G699" i="24" s="1" a="1"/>
  <c r="G699" i="24" s="1"/>
  <c r="H106" i="24" a="1"/>
  <c r="H106" i="24" s="1"/>
  <c r="G700" i="24" s="1" a="1"/>
  <c r="G700" i="24" s="1"/>
  <c r="H105" i="24" a="1"/>
  <c r="H105" i="24" s="1"/>
  <c r="G701" i="24" s="1" a="1"/>
  <c r="G701" i="24" s="1"/>
  <c r="H104" i="24" a="1"/>
  <c r="H104" i="24" s="1"/>
  <c r="G702" i="24" s="1" a="1"/>
  <c r="G702" i="24" s="1"/>
  <c r="H103" i="24" a="1"/>
  <c r="H103" i="24" s="1"/>
  <c r="G703" i="24" s="1" a="1"/>
  <c r="G703" i="24" s="1"/>
  <c r="H102" i="24" a="1"/>
  <c r="H102" i="24" s="1"/>
  <c r="G704" i="24" s="1" a="1"/>
  <c r="G704" i="24" s="1"/>
  <c r="H101" i="24" a="1"/>
  <c r="H101" i="24" s="1"/>
  <c r="G705" i="24" s="1" a="1"/>
  <c r="G705" i="24" s="1"/>
  <c r="H100" i="24" a="1"/>
  <c r="H100" i="24" s="1"/>
  <c r="G706" i="24" s="1" a="1"/>
  <c r="G706" i="24" s="1"/>
  <c r="H99" i="24" a="1"/>
  <c r="H99" i="24" s="1"/>
  <c r="G707" i="24" s="1" a="1"/>
  <c r="G707" i="24" s="1"/>
  <c r="H98" i="24" a="1"/>
  <c r="H98" i="24" s="1"/>
  <c r="G708" i="24" s="1" a="1"/>
  <c r="G708" i="24" s="1"/>
  <c r="H97" i="24" a="1"/>
  <c r="H97" i="24" s="1"/>
  <c r="G709" i="24" s="1" a="1"/>
  <c r="G709" i="24" s="1"/>
  <c r="H96" i="24" a="1"/>
  <c r="H96" i="24" s="1"/>
  <c r="G710" i="24" s="1" a="1"/>
  <c r="G710" i="24" s="1"/>
  <c r="H95" i="24" a="1"/>
  <c r="H95" i="24" s="1"/>
  <c r="G711" i="24" s="1" a="1"/>
  <c r="G711" i="24" s="1"/>
  <c r="H94" i="24" a="1"/>
  <c r="H94" i="24" s="1"/>
  <c r="G712" i="24" s="1" a="1"/>
  <c r="G712" i="24" s="1"/>
  <c r="H93" i="24" a="1"/>
  <c r="H93" i="24" s="1"/>
  <c r="G713" i="24" s="1" a="1"/>
  <c r="G713" i="24" s="1"/>
  <c r="H92" i="24" a="1"/>
  <c r="H92" i="24" s="1"/>
  <c r="G714" i="24" s="1" a="1"/>
  <c r="G714" i="24" s="1"/>
  <c r="H91" i="24" a="1"/>
  <c r="H91" i="24" s="1"/>
  <c r="G715" i="24" s="1" a="1"/>
  <c r="G715" i="24" s="1"/>
  <c r="H90" i="24" a="1"/>
  <c r="H90" i="24" s="1"/>
  <c r="G716" i="24" s="1" a="1"/>
  <c r="G716" i="24" s="1"/>
  <c r="H89" i="24" a="1"/>
  <c r="H89" i="24" s="1"/>
  <c r="G717" i="24" s="1" a="1"/>
  <c r="G717" i="24" s="1"/>
  <c r="H88" i="24" a="1"/>
  <c r="H88" i="24" s="1"/>
  <c r="G718" i="24" s="1" a="1"/>
  <c r="G718" i="24" s="1"/>
  <c r="H87" i="24" a="1"/>
  <c r="H87" i="24" s="1"/>
  <c r="G719" i="24" s="1" a="1"/>
  <c r="G719" i="24" s="1"/>
  <c r="H86" i="24" a="1"/>
  <c r="H86" i="24" s="1"/>
  <c r="G720" i="24" s="1" a="1"/>
  <c r="G720" i="24" s="1"/>
  <c r="H85" i="24" a="1"/>
  <c r="H85" i="24" s="1"/>
  <c r="G721" i="24" s="1" a="1"/>
  <c r="G721" i="24" s="1"/>
  <c r="H84" i="24" a="1"/>
  <c r="H84" i="24" s="1"/>
  <c r="G722" i="24" s="1" a="1"/>
  <c r="G722" i="24" s="1"/>
  <c r="H83" i="24" a="1"/>
  <c r="H83" i="24" s="1"/>
  <c r="G723" i="24" s="1" a="1"/>
  <c r="G723" i="24" s="1"/>
  <c r="H82" i="24" a="1"/>
  <c r="H82" i="24" s="1"/>
  <c r="G724" i="24" s="1" a="1"/>
  <c r="G724" i="24" s="1"/>
  <c r="H81" i="24" a="1"/>
  <c r="H81" i="24" s="1"/>
  <c r="G725" i="24" s="1" a="1"/>
  <c r="G725" i="24" s="1"/>
  <c r="H80" i="24" a="1"/>
  <c r="H80" i="24" s="1"/>
  <c r="G726" i="24" s="1" a="1"/>
  <c r="G726" i="24" s="1"/>
  <c r="H79" i="24" a="1"/>
  <c r="H79" i="24" s="1"/>
  <c r="G727" i="24" s="1" a="1"/>
  <c r="G727" i="24" s="1"/>
  <c r="H78" i="24" a="1"/>
  <c r="H78" i="24" s="1"/>
  <c r="G728" i="24" s="1" a="1"/>
  <c r="G728" i="24" s="1"/>
  <c r="H77" i="24" a="1"/>
  <c r="H77" i="24" s="1"/>
  <c r="G729" i="24" s="1" a="1"/>
  <c r="G729" i="24" s="1"/>
  <c r="H76" i="24" a="1"/>
  <c r="H76" i="24" s="1"/>
  <c r="G730" i="24" s="1" a="1"/>
  <c r="G730" i="24" s="1"/>
  <c r="H75" i="24" a="1"/>
  <c r="H75" i="24" s="1"/>
  <c r="G731" i="24" s="1" a="1"/>
  <c r="G731" i="24" s="1"/>
  <c r="H74" i="24" a="1"/>
  <c r="H74" i="24" s="1"/>
  <c r="G732" i="24" s="1" a="1"/>
  <c r="G732" i="24" s="1"/>
  <c r="H73" i="24" a="1"/>
  <c r="H73" i="24" s="1"/>
  <c r="G733" i="24" s="1" a="1"/>
  <c r="G733" i="24" s="1"/>
  <c r="H72" i="24" a="1"/>
  <c r="H72" i="24" s="1"/>
  <c r="G734" i="24" s="1" a="1"/>
  <c r="G734" i="24" s="1"/>
  <c r="H71" i="24" a="1"/>
  <c r="H71" i="24" s="1"/>
  <c r="G735" i="24" s="1" a="1"/>
  <c r="G735" i="24" s="1"/>
  <c r="H70" i="24" a="1"/>
  <c r="H70" i="24" s="1"/>
  <c r="G736" i="24" s="1" a="1"/>
  <c r="G736" i="24" s="1"/>
  <c r="H69" i="24" a="1"/>
  <c r="H69" i="24" s="1"/>
  <c r="G737" i="24" s="1" a="1"/>
  <c r="G737" i="24" s="1"/>
  <c r="H68" i="24" a="1"/>
  <c r="H68" i="24" s="1"/>
  <c r="G738" i="24" s="1" a="1"/>
  <c r="G738" i="24" s="1"/>
  <c r="H67" i="24" a="1"/>
  <c r="H67" i="24" s="1"/>
  <c r="G739" i="24" s="1" a="1"/>
  <c r="G739" i="24" s="1"/>
  <c r="H66" i="24" a="1"/>
  <c r="H66" i="24" s="1"/>
  <c r="G740" i="24" s="1" a="1"/>
  <c r="G740" i="24" s="1"/>
  <c r="H65" i="24" a="1"/>
  <c r="H65" i="24" s="1"/>
  <c r="G741" i="24" s="1" a="1"/>
  <c r="G741" i="24" s="1"/>
  <c r="H64" i="24" a="1"/>
  <c r="H64" i="24" s="1"/>
  <c r="G742" i="24" s="1" a="1"/>
  <c r="G742" i="24" s="1"/>
  <c r="H63" i="24" a="1"/>
  <c r="H63" i="24" s="1"/>
  <c r="G743" i="24" s="1" a="1"/>
  <c r="G743" i="24" s="1"/>
  <c r="H62" i="24" a="1"/>
  <c r="H62" i="24" s="1"/>
  <c r="G744" i="24" s="1" a="1"/>
  <c r="G744" i="24" s="1"/>
  <c r="H61" i="24" a="1"/>
  <c r="H61" i="24" s="1"/>
  <c r="G745" i="24" s="1" a="1"/>
  <c r="G745" i="24" s="1"/>
  <c r="H60" i="24" a="1"/>
  <c r="H60" i="24" s="1"/>
  <c r="G746" i="24" s="1" a="1"/>
  <c r="G746" i="24" s="1"/>
  <c r="H59" i="24" a="1"/>
  <c r="H59" i="24" s="1"/>
  <c r="G747" i="24" s="1" a="1"/>
  <c r="G747" i="24" s="1"/>
  <c r="H58" i="24" a="1"/>
  <c r="H58" i="24" s="1"/>
  <c r="G748" i="24" s="1" a="1"/>
  <c r="G748" i="24" s="1"/>
  <c r="H57" i="24" a="1"/>
  <c r="H57" i="24" s="1"/>
  <c r="G749" i="24" s="1" a="1"/>
  <c r="G749" i="24" s="1"/>
  <c r="H56" i="24" a="1"/>
  <c r="H56" i="24" s="1"/>
  <c r="G750" i="24" s="1" a="1"/>
  <c r="G750" i="24" s="1"/>
  <c r="H55" i="24" a="1"/>
  <c r="H55" i="24" s="1"/>
  <c r="G751" i="24" s="1" a="1"/>
  <c r="G751" i="24" s="1"/>
  <c r="H54" i="24" a="1"/>
  <c r="H54" i="24" s="1"/>
  <c r="G752" i="24" s="1" a="1"/>
  <c r="G752" i="24" s="1"/>
  <c r="H53" i="24" a="1"/>
  <c r="H53" i="24" s="1"/>
  <c r="G753" i="24" s="1" a="1"/>
  <c r="G753" i="24" s="1"/>
  <c r="H52" i="24" a="1"/>
  <c r="H52" i="24" s="1"/>
  <c r="G754" i="24" s="1" a="1"/>
  <c r="G754" i="24" s="1"/>
  <c r="H51" i="24" a="1"/>
  <c r="H51" i="24" s="1"/>
  <c r="G755" i="24" s="1" a="1"/>
  <c r="G755" i="24" s="1"/>
  <c r="H50" i="24" a="1"/>
  <c r="H50" i="24" s="1"/>
  <c r="G756" i="24" s="1" a="1"/>
  <c r="G756" i="24" s="1"/>
  <c r="H49" i="24" a="1"/>
  <c r="H49" i="24" s="1"/>
  <c r="G757" i="24" s="1" a="1"/>
  <c r="G757" i="24" s="1"/>
  <c r="H48" i="24" a="1"/>
  <c r="H48" i="24" s="1"/>
  <c r="G758" i="24" s="1" a="1"/>
  <c r="G758" i="24" s="1"/>
  <c r="H47" i="24" a="1"/>
  <c r="H47" i="24" s="1"/>
  <c r="G759" i="24" s="1" a="1"/>
  <c r="G759" i="24" s="1"/>
  <c r="H46" i="24" a="1"/>
  <c r="H46" i="24" s="1"/>
  <c r="G760" i="24" s="1" a="1"/>
  <c r="G760" i="24" s="1"/>
  <c r="H45" i="24" a="1"/>
  <c r="H45" i="24" s="1"/>
  <c r="G761" i="24" s="1" a="1"/>
  <c r="G761" i="24" s="1"/>
  <c r="H44" i="24" a="1"/>
  <c r="H44" i="24" s="1"/>
  <c r="G762" i="24" s="1" a="1"/>
  <c r="G762" i="24" s="1"/>
  <c r="H43" i="24" a="1"/>
  <c r="H43" i="24" s="1"/>
  <c r="G763" i="24" s="1" a="1"/>
  <c r="G763" i="24" s="1"/>
  <c r="H42" i="24" a="1"/>
  <c r="H42" i="24" s="1"/>
  <c r="G764" i="24" s="1" a="1"/>
  <c r="G764" i="24" s="1"/>
  <c r="H41" i="24" a="1"/>
  <c r="H41" i="24" s="1"/>
  <c r="G765" i="24" s="1" a="1"/>
  <c r="G765" i="24" s="1"/>
  <c r="H40" i="24" a="1"/>
  <c r="H40" i="24" s="1"/>
  <c r="G766" i="24" s="1" a="1"/>
  <c r="G766" i="24" s="1"/>
  <c r="H39" i="24" a="1"/>
  <c r="H39" i="24" s="1"/>
  <c r="G767" i="24" s="1" a="1"/>
  <c r="G767" i="24" s="1"/>
  <c r="H38" i="24" a="1"/>
  <c r="H38" i="24" s="1"/>
  <c r="G768" i="24" s="1" a="1"/>
  <c r="G768" i="24" s="1"/>
  <c r="H37" i="24" a="1"/>
  <c r="H37" i="24" s="1"/>
  <c r="G769" i="24" s="1" a="1"/>
  <c r="G769" i="24" s="1"/>
  <c r="H36" i="24" a="1"/>
  <c r="H36" i="24" s="1"/>
  <c r="G770" i="24" s="1" a="1"/>
  <c r="G770" i="24" s="1"/>
  <c r="H35" i="24" a="1"/>
  <c r="H35" i="24" s="1"/>
  <c r="G771" i="24" s="1" a="1"/>
  <c r="G771" i="24" s="1"/>
  <c r="H34" i="24" a="1"/>
  <c r="H34" i="24" s="1"/>
  <c r="G772" i="24" s="1" a="1"/>
  <c r="G772" i="24" s="1"/>
  <c r="H33" i="24" a="1"/>
  <c r="H33" i="24" s="1"/>
  <c r="G773" i="24" s="1" a="1"/>
  <c r="G773" i="24" s="1"/>
  <c r="H32" i="24" a="1"/>
  <c r="H32" i="24" s="1"/>
  <c r="G774" i="24" s="1" a="1"/>
  <c r="G774" i="24" s="1"/>
  <c r="H31" i="24" a="1"/>
  <c r="H31" i="24" s="1"/>
  <c r="G775" i="24" s="1" a="1"/>
  <c r="G775" i="24" s="1"/>
  <c r="H30" i="24" a="1"/>
  <c r="H30" i="24" s="1"/>
  <c r="G776" i="24" s="1" a="1"/>
  <c r="G776" i="24" s="1"/>
  <c r="H29" i="24" a="1"/>
  <c r="H29" i="24" s="1"/>
  <c r="G777" i="24" s="1" a="1"/>
  <c r="G777" i="24" s="1"/>
  <c r="H28" i="24" a="1"/>
  <c r="H28" i="24" s="1"/>
  <c r="G778" i="24" s="1" a="1"/>
  <c r="G778" i="24" s="1"/>
  <c r="H27" i="24" a="1"/>
  <c r="H27" i="24" s="1"/>
  <c r="G779" i="24" s="1" a="1"/>
  <c r="G779" i="24" s="1"/>
  <c r="H26" i="24" a="1"/>
  <c r="H26" i="24" s="1"/>
  <c r="G780" i="24" s="1" a="1"/>
  <c r="G780" i="24" s="1"/>
  <c r="H25" i="24" a="1"/>
  <c r="H25" i="24" s="1"/>
  <c r="G781" i="24" s="1" a="1"/>
  <c r="G781" i="24" s="1"/>
  <c r="H24" i="24" a="1"/>
  <c r="H24" i="24" s="1"/>
  <c r="G782" i="24" s="1" a="1"/>
  <c r="G782" i="24" s="1"/>
  <c r="H23" i="24" a="1"/>
  <c r="H23" i="24" s="1"/>
  <c r="G783" i="24" s="1" a="1"/>
  <c r="G783" i="24" s="1"/>
  <c r="H22" i="24" a="1"/>
  <c r="H22" i="24" s="1"/>
  <c r="G784" i="24" s="1" a="1"/>
  <c r="G784" i="24" s="1"/>
  <c r="H21" i="24" a="1"/>
  <c r="H21" i="24" s="1"/>
  <c r="G785" i="24" s="1" a="1"/>
  <c r="G785" i="24" s="1"/>
  <c r="H20" i="24" a="1"/>
  <c r="H20" i="24" s="1"/>
  <c r="G786" i="24" s="1" a="1"/>
  <c r="G786" i="24" s="1"/>
  <c r="H19" i="24" a="1"/>
  <c r="H19" i="24" s="1"/>
  <c r="G787" i="24" s="1" a="1"/>
  <c r="G787" i="24" s="1"/>
  <c r="H18" i="24" a="1"/>
  <c r="H18" i="24" s="1"/>
  <c r="G788" i="24" s="1" a="1"/>
  <c r="G788" i="24" s="1"/>
  <c r="H17" i="24" a="1"/>
  <c r="H17" i="24" s="1"/>
  <c r="G789" i="24" s="1" a="1"/>
  <c r="G789" i="24" s="1"/>
  <c r="H16" i="24" a="1"/>
  <c r="H16" i="24" s="1"/>
  <c r="G790" i="24" s="1" a="1"/>
  <c r="G790" i="24" s="1"/>
  <c r="H15" i="24" a="1"/>
  <c r="H15" i="24" s="1"/>
  <c r="G791" i="24" s="1" a="1"/>
  <c r="G791" i="24" s="1"/>
  <c r="H14" i="24" a="1"/>
  <c r="H14" i="24" s="1"/>
  <c r="G792" i="24" s="1" a="1"/>
  <c r="G792" i="24" s="1"/>
  <c r="H13" i="24" a="1"/>
  <c r="H13" i="24" s="1"/>
  <c r="G793" i="24" s="1" a="1"/>
  <c r="G793" i="24" s="1"/>
  <c r="H12" i="24" a="1"/>
  <c r="H12" i="24" s="1"/>
  <c r="G794" i="24" s="1" a="1"/>
  <c r="G794" i="24" s="1"/>
  <c r="H11" i="24" a="1"/>
  <c r="H11" i="24" s="1"/>
  <c r="G795" i="24" s="1" a="1"/>
  <c r="G795" i="24" s="1"/>
  <c r="H10" i="24" a="1"/>
  <c r="H10" i="24" s="1"/>
  <c r="G796" i="24" s="1" a="1"/>
  <c r="G796" i="24" s="1"/>
  <c r="H9" i="24" a="1"/>
  <c r="H9" i="24" s="1"/>
  <c r="G797" i="24" s="1" a="1"/>
  <c r="G797" i="24" s="1"/>
  <c r="H8" i="24" a="1"/>
  <c r="H8" i="24" s="1"/>
  <c r="G798" i="24" s="1" a="1"/>
  <c r="G798" i="24" s="1"/>
  <c r="H7" i="24" a="1"/>
  <c r="H7" i="24" s="1"/>
  <c r="G799" i="24" s="1" a="1"/>
  <c r="G799" i="24" s="1"/>
  <c r="H6" i="24" a="1"/>
  <c r="H6" i="24" s="1"/>
  <c r="G800" i="24" s="1" a="1"/>
  <c r="G800" i="24" s="1"/>
  <c r="H5" i="24" a="1"/>
  <c r="H5" i="24" s="1"/>
  <c r="G801" i="24" s="1" a="1"/>
  <c r="G801" i="24" s="1"/>
  <c r="H4" i="24" a="1"/>
  <c r="H4" i="24" s="1"/>
  <c r="G802" i="24" s="1" a="1"/>
  <c r="G802" i="24" s="1"/>
  <c r="H3" i="24" a="1"/>
  <c r="H3" i="24" s="1"/>
  <c r="G803" i="24" s="1" a="1"/>
  <c r="G803" i="24" s="1"/>
  <c r="H2" i="24" a="1"/>
  <c r="H2" i="24" s="1"/>
  <c r="G804" i="24" s="1" a="1"/>
  <c r="G804" i="24" s="1"/>
  <c r="V46" i="2"/>
  <c r="H323" i="22" a="1"/>
  <c r="H323" i="22" s="1"/>
  <c r="I3" i="22" a="1"/>
  <c r="I3" i="22" s="1"/>
  <c r="H9" i="22" a="1"/>
  <c r="H9" i="22" s="1"/>
  <c r="H18" i="22" a="1"/>
  <c r="H18" i="22" s="1"/>
  <c r="H27" i="22" a="1"/>
  <c r="H27" i="22" s="1"/>
  <c r="H36" i="22" a="1"/>
  <c r="H36" i="22" s="1"/>
  <c r="H45" i="22" a="1"/>
  <c r="H45" i="22" s="1"/>
  <c r="H54" i="22" a="1"/>
  <c r="H54" i="22" s="1"/>
  <c r="H63" i="22" a="1"/>
  <c r="H63" i="22" s="1"/>
  <c r="H72" i="22" a="1"/>
  <c r="H72" i="22" s="1"/>
  <c r="H81" i="22" a="1"/>
  <c r="H81" i="22" s="1"/>
  <c r="H90" i="22" a="1"/>
  <c r="H90" i="22" s="1"/>
  <c r="H99" i="22" a="1"/>
  <c r="H99" i="22" s="1"/>
  <c r="H108" i="22" a="1"/>
  <c r="H108" i="22" s="1"/>
  <c r="H117" i="22" a="1"/>
  <c r="H117" i="22" s="1"/>
  <c r="H126" i="22" a="1"/>
  <c r="H126" i="22" s="1"/>
  <c r="H135" i="22" a="1"/>
  <c r="H135" i="22" s="1"/>
  <c r="H144" i="22" a="1"/>
  <c r="H144" i="22" s="1"/>
  <c r="H153" i="22" a="1"/>
  <c r="H153" i="22" s="1"/>
  <c r="H162" i="22" a="1"/>
  <c r="H162" i="22" s="1"/>
  <c r="H171" i="22" a="1"/>
  <c r="H171" i="22" s="1"/>
  <c r="H180" i="22" a="1"/>
  <c r="H180" i="22" s="1"/>
  <c r="H189" i="22" a="1"/>
  <c r="H189" i="22" s="1"/>
  <c r="H198" i="22" a="1"/>
  <c r="H198" i="22" s="1"/>
  <c r="H207" i="22" a="1"/>
  <c r="H207" i="22" s="1"/>
  <c r="H216" i="22" a="1"/>
  <c r="H216" i="22" s="1"/>
  <c r="H225" i="22" a="1"/>
  <c r="H225" i="22" s="1"/>
  <c r="H234" i="22" a="1"/>
  <c r="H234" i="22" s="1"/>
  <c r="H243" i="22" a="1"/>
  <c r="H243" i="22" s="1"/>
  <c r="H252" i="22" a="1"/>
  <c r="H252" i="22" s="1"/>
  <c r="H261" i="22" a="1"/>
  <c r="H261" i="22" s="1"/>
  <c r="H270" i="22" a="1"/>
  <c r="H270" i="22" s="1"/>
  <c r="H279" i="22" a="1"/>
  <c r="H279" i="22" s="1"/>
  <c r="H288" i="22" a="1"/>
  <c r="H288" i="22" s="1"/>
  <c r="H297" i="22" a="1"/>
  <c r="H297" i="22" s="1"/>
  <c r="H306" i="22" a="1"/>
  <c r="H306" i="22" s="1"/>
  <c r="H315" i="22" a="1"/>
  <c r="H315" i="22" s="1"/>
  <c r="H4" i="22" a="1"/>
  <c r="H4" i="22" s="1"/>
  <c r="H13" i="22" a="1"/>
  <c r="H13" i="22" s="1"/>
  <c r="H22" i="22" a="1"/>
  <c r="H22" i="22" s="1"/>
  <c r="H31" i="22" a="1"/>
  <c r="H31" i="22" s="1"/>
  <c r="H40" i="22" a="1"/>
  <c r="H40" i="22" s="1"/>
  <c r="H49" i="22" a="1"/>
  <c r="H49" i="22" s="1"/>
  <c r="H58" i="22" a="1"/>
  <c r="H58" i="22" s="1"/>
  <c r="H67" i="22" a="1"/>
  <c r="H67" i="22" s="1"/>
  <c r="H76" i="22" a="1"/>
  <c r="H76" i="22" s="1"/>
  <c r="H85" i="22" a="1"/>
  <c r="H85" i="22" s="1"/>
  <c r="H94" i="22" a="1"/>
  <c r="H94" i="22" s="1"/>
  <c r="H103" i="22" a="1"/>
  <c r="H103" i="22" s="1"/>
  <c r="H112" i="22" a="1"/>
  <c r="H112" i="22" s="1"/>
  <c r="H121" i="22" a="1"/>
  <c r="H121" i="22" s="1"/>
  <c r="H130" i="22" a="1"/>
  <c r="H130" i="22" s="1"/>
  <c r="H139" i="22" a="1"/>
  <c r="H139" i="22" s="1"/>
  <c r="H148" i="22" a="1"/>
  <c r="H148" i="22" s="1"/>
  <c r="H157" i="22" a="1"/>
  <c r="H157" i="22" s="1"/>
  <c r="H166" i="22" a="1"/>
  <c r="H166" i="22" s="1"/>
  <c r="H175" i="22" a="1"/>
  <c r="H175" i="22" s="1"/>
  <c r="H184" i="22" a="1"/>
  <c r="H184" i="22" s="1"/>
  <c r="H193" i="22" a="1"/>
  <c r="H193" i="22" s="1"/>
  <c r="H202" i="22" a="1"/>
  <c r="H202" i="22" s="1"/>
  <c r="H211" i="22" a="1"/>
  <c r="H211" i="22" s="1"/>
  <c r="H220" i="22" a="1"/>
  <c r="H220" i="22" s="1"/>
  <c r="H229" i="22" a="1"/>
  <c r="H229" i="22" s="1"/>
  <c r="H238" i="22" a="1"/>
  <c r="H238" i="22" s="1"/>
  <c r="H247" i="22" a="1"/>
  <c r="H247" i="22" s="1"/>
  <c r="H256" i="22" a="1"/>
  <c r="H256" i="22" s="1"/>
  <c r="H265" i="22" a="1"/>
  <c r="H265" i="22" s="1"/>
  <c r="H274" i="22" a="1"/>
  <c r="H274" i="22" s="1"/>
  <c r="H283" i="22" a="1"/>
  <c r="H283" i="22" s="1"/>
  <c r="H292" i="22" a="1"/>
  <c r="H292" i="22" s="1"/>
  <c r="H301" i="22" a="1"/>
  <c r="H301" i="22" s="1"/>
  <c r="H310" i="22" a="1"/>
  <c r="H310" i="22" s="1"/>
  <c r="H319" i="22" a="1"/>
  <c r="H319" i="22" s="1"/>
  <c r="H3" i="22" a="1"/>
  <c r="H3" i="22" s="1"/>
  <c r="H12" i="22" a="1"/>
  <c r="H12" i="22" s="1"/>
  <c r="H21" i="22" a="1"/>
  <c r="H21" i="22" s="1"/>
  <c r="H30" i="22" a="1"/>
  <c r="H30" i="22" s="1"/>
  <c r="H39" i="22" a="1"/>
  <c r="H39" i="22" s="1"/>
  <c r="H48" i="22" a="1"/>
  <c r="H48" i="22" s="1"/>
  <c r="H57" i="22" a="1"/>
  <c r="H57" i="22" s="1"/>
  <c r="H66" i="22" a="1"/>
  <c r="H66" i="22" s="1"/>
  <c r="H75" i="22" a="1"/>
  <c r="H75" i="22" s="1"/>
  <c r="H84" i="22" a="1"/>
  <c r="H84" i="22" s="1"/>
  <c r="H93" i="22" a="1"/>
  <c r="H93" i="22" s="1"/>
  <c r="H102" i="22" a="1"/>
  <c r="H102" i="22" s="1"/>
  <c r="H111" i="22" a="1"/>
  <c r="H111" i="22" s="1"/>
  <c r="H120" i="22" a="1"/>
  <c r="H120" i="22" s="1"/>
  <c r="H129" i="22" a="1"/>
  <c r="H129" i="22" s="1"/>
  <c r="H138" i="22" a="1"/>
  <c r="H138" i="22" s="1"/>
  <c r="H147" i="22" a="1"/>
  <c r="H147" i="22" s="1"/>
  <c r="H156" i="22" a="1"/>
  <c r="H156" i="22" s="1"/>
  <c r="H165" i="22" a="1"/>
  <c r="H165" i="22" s="1"/>
  <c r="H174" i="22" a="1"/>
  <c r="H174" i="22" s="1"/>
  <c r="H183" i="22" a="1"/>
  <c r="H183" i="22" s="1"/>
  <c r="H192" i="22" a="1"/>
  <c r="H192" i="22" s="1"/>
  <c r="H201" i="22" a="1"/>
  <c r="H201" i="22" s="1"/>
  <c r="H210" i="22" a="1"/>
  <c r="H210" i="22" s="1"/>
  <c r="H219" i="22" a="1"/>
  <c r="H219" i="22" s="1"/>
  <c r="H228" i="22" a="1"/>
  <c r="H228" i="22" s="1"/>
  <c r="H237" i="22" a="1"/>
  <c r="H237" i="22" s="1"/>
  <c r="H246" i="22" a="1"/>
  <c r="H246" i="22" s="1"/>
  <c r="H255" i="22" a="1"/>
  <c r="H255" i="22" s="1"/>
  <c r="H264" i="22" a="1"/>
  <c r="H264" i="22" s="1"/>
  <c r="H273" i="22" a="1"/>
  <c r="H273" i="22" s="1"/>
  <c r="H282" i="22" a="1"/>
  <c r="H282" i="22" s="1"/>
  <c r="H291" i="22" a="1"/>
  <c r="H291" i="22" s="1"/>
  <c r="H300" i="22" a="1"/>
  <c r="H300" i="22" s="1"/>
  <c r="H309" i="22" a="1"/>
  <c r="H309" i="22" s="1"/>
  <c r="H318" i="22" a="1"/>
  <c r="H318" i="22" s="1"/>
  <c r="H7" i="22" a="1"/>
  <c r="H7" i="22" s="1"/>
  <c r="H16" i="22" a="1"/>
  <c r="H16" i="22" s="1"/>
  <c r="H25" i="22" a="1"/>
  <c r="H25" i="22" s="1"/>
  <c r="H34" i="22" a="1"/>
  <c r="H34" i="22" s="1"/>
  <c r="H43" i="22" a="1"/>
  <c r="H43" i="22" s="1"/>
  <c r="H52" i="22" a="1"/>
  <c r="H52" i="22" s="1"/>
  <c r="H61" i="22" a="1"/>
  <c r="H61" i="22" s="1"/>
  <c r="H70" i="22" a="1"/>
  <c r="H70" i="22" s="1"/>
  <c r="H79" i="22" a="1"/>
  <c r="H79" i="22" s="1"/>
  <c r="H88" i="22" a="1"/>
  <c r="H88" i="22" s="1"/>
  <c r="H97" i="22" a="1"/>
  <c r="H97" i="22" s="1"/>
  <c r="H106" i="22" a="1"/>
  <c r="H106" i="22" s="1"/>
  <c r="H115" i="22" a="1"/>
  <c r="H115" i="22" s="1"/>
  <c r="H124" i="22" a="1"/>
  <c r="H124" i="22" s="1"/>
  <c r="H133" i="22" a="1"/>
  <c r="H133" i="22" s="1"/>
  <c r="H142" i="22" a="1"/>
  <c r="H142" i="22" s="1"/>
  <c r="H151" i="22" a="1"/>
  <c r="H151" i="22" s="1"/>
  <c r="H160" i="22" a="1"/>
  <c r="H160" i="22" s="1"/>
  <c r="H169" i="22" a="1"/>
  <c r="H169" i="22" s="1"/>
  <c r="H178" i="22" a="1"/>
  <c r="H178" i="22" s="1"/>
  <c r="H187" i="22" a="1"/>
  <c r="H187" i="22" s="1"/>
  <c r="H196" i="22" a="1"/>
  <c r="H196" i="22" s="1"/>
  <c r="H205" i="22" a="1"/>
  <c r="H205" i="22" s="1"/>
  <c r="H214" i="22" a="1"/>
  <c r="H214" i="22" s="1"/>
  <c r="H223" i="22" a="1"/>
  <c r="H223" i="22" s="1"/>
  <c r="H232" i="22" a="1"/>
  <c r="H232" i="22" s="1"/>
  <c r="H241" i="22" a="1"/>
  <c r="H241" i="22" s="1"/>
  <c r="H250" i="22" a="1"/>
  <c r="H250" i="22" s="1"/>
  <c r="H259" i="22" a="1"/>
  <c r="H259" i="22" s="1"/>
  <c r="H268" i="22" a="1"/>
  <c r="H268" i="22" s="1"/>
  <c r="H277" i="22" a="1"/>
  <c r="H277" i="22" s="1"/>
  <c r="H286" i="22" a="1"/>
  <c r="H286" i="22" s="1"/>
  <c r="H295" i="22" a="1"/>
  <c r="H295" i="22" s="1"/>
  <c r="H304" i="22" a="1"/>
  <c r="H304" i="22" s="1"/>
  <c r="H313" i="22" a="1"/>
  <c r="H313" i="22" s="1"/>
  <c r="H6" i="22" a="1"/>
  <c r="H6" i="22" s="1"/>
  <c r="H15" i="22" a="1"/>
  <c r="H15" i="22" s="1"/>
  <c r="H24" i="22" a="1"/>
  <c r="H24" i="22" s="1"/>
  <c r="H33" i="22" a="1"/>
  <c r="H33" i="22" s="1"/>
  <c r="H42" i="22" a="1"/>
  <c r="H42" i="22" s="1"/>
  <c r="H51" i="22" a="1"/>
  <c r="H51" i="22" s="1"/>
  <c r="H60" i="22" a="1"/>
  <c r="H60" i="22" s="1"/>
  <c r="H69" i="22" a="1"/>
  <c r="H69" i="22" s="1"/>
  <c r="H78" i="22" a="1"/>
  <c r="H78" i="22" s="1"/>
  <c r="H87" i="22" a="1"/>
  <c r="H87" i="22" s="1"/>
  <c r="H96" i="22" a="1"/>
  <c r="H96" i="22" s="1"/>
  <c r="H105" i="22" a="1"/>
  <c r="H105" i="22" s="1"/>
  <c r="H114" i="22" a="1"/>
  <c r="H114" i="22" s="1"/>
  <c r="H123" i="22" a="1"/>
  <c r="H123" i="22" s="1"/>
  <c r="H132" i="22" a="1"/>
  <c r="H132" i="22" s="1"/>
  <c r="H141" i="22" a="1"/>
  <c r="H141" i="22" s="1"/>
  <c r="H150" i="22" a="1"/>
  <c r="H150" i="22" s="1"/>
  <c r="H159" i="22" a="1"/>
  <c r="H159" i="22" s="1"/>
  <c r="H168" i="22" a="1"/>
  <c r="H168" i="22" s="1"/>
  <c r="H177" i="22" a="1"/>
  <c r="H177" i="22" s="1"/>
  <c r="H186" i="22" a="1"/>
  <c r="H186" i="22" s="1"/>
  <c r="H195" i="22" a="1"/>
  <c r="H195" i="22" s="1"/>
  <c r="H204" i="22" a="1"/>
  <c r="H204" i="22" s="1"/>
  <c r="H213" i="22" a="1"/>
  <c r="H213" i="22" s="1"/>
  <c r="H222" i="22" a="1"/>
  <c r="H222" i="22" s="1"/>
  <c r="H231" i="22" a="1"/>
  <c r="H231" i="22" s="1"/>
  <c r="H240" i="22" a="1"/>
  <c r="H240" i="22" s="1"/>
  <c r="H249" i="22" a="1"/>
  <c r="H249" i="22" s="1"/>
  <c r="H258" i="22" a="1"/>
  <c r="H258" i="22" s="1"/>
  <c r="H267" i="22" a="1"/>
  <c r="H267" i="22" s="1"/>
  <c r="H276" i="22" a="1"/>
  <c r="H276" i="22" s="1"/>
  <c r="H285" i="22" a="1"/>
  <c r="H285" i="22" s="1"/>
  <c r="H294" i="22" a="1"/>
  <c r="H294" i="22" s="1"/>
  <c r="H303" i="22" a="1"/>
  <c r="H303" i="22" s="1"/>
  <c r="H312" i="22" a="1"/>
  <c r="H312" i="22" s="1"/>
  <c r="H322" i="22" a="1"/>
  <c r="H322" i="22" s="1"/>
  <c r="H10" i="22" a="1"/>
  <c r="H10" i="22" s="1"/>
  <c r="H19" i="22" a="1"/>
  <c r="H19" i="22" s="1"/>
  <c r="H28" i="22" a="1"/>
  <c r="H28" i="22" s="1"/>
  <c r="H37" i="22" a="1"/>
  <c r="H37" i="22" s="1"/>
  <c r="H46" i="22" a="1"/>
  <c r="H46" i="22" s="1"/>
  <c r="H55" i="22" a="1"/>
  <c r="H55" i="22" s="1"/>
  <c r="H64" i="22" a="1"/>
  <c r="H64" i="22" s="1"/>
  <c r="H73" i="22" a="1"/>
  <c r="H73" i="22" s="1"/>
  <c r="H82" i="22" a="1"/>
  <c r="H82" i="22" s="1"/>
  <c r="H91" i="22" a="1"/>
  <c r="H91" i="22" s="1"/>
  <c r="H100" i="22" a="1"/>
  <c r="H100" i="22" s="1"/>
  <c r="H109" i="22" a="1"/>
  <c r="H109" i="22" s="1"/>
  <c r="H118" i="22" a="1"/>
  <c r="H118" i="22" s="1"/>
  <c r="H127" i="22" a="1"/>
  <c r="H127" i="22" s="1"/>
  <c r="H136" i="22" a="1"/>
  <c r="H136" i="22" s="1"/>
  <c r="H145" i="22" a="1"/>
  <c r="H145" i="22" s="1"/>
  <c r="H154" i="22" a="1"/>
  <c r="H154" i="22" s="1"/>
  <c r="H163" i="22" a="1"/>
  <c r="H163" i="22" s="1"/>
  <c r="H172" i="22" a="1"/>
  <c r="H172" i="22" s="1"/>
  <c r="H181" i="22" a="1"/>
  <c r="H181" i="22" s="1"/>
  <c r="H190" i="22" a="1"/>
  <c r="H190" i="22" s="1"/>
  <c r="H199" i="22" a="1"/>
  <c r="H199" i="22" s="1"/>
  <c r="H208" i="22" a="1"/>
  <c r="H208" i="22" s="1"/>
  <c r="H217" i="22" a="1"/>
  <c r="H217" i="22" s="1"/>
  <c r="H226" i="22" a="1"/>
  <c r="H226" i="22" s="1"/>
  <c r="H235" i="22" a="1"/>
  <c r="H235" i="22" s="1"/>
  <c r="H244" i="22" a="1"/>
  <c r="H244" i="22" s="1"/>
  <c r="H253" i="22" a="1"/>
  <c r="H253" i="22" s="1"/>
  <c r="H262" i="22" a="1"/>
  <c r="H262" i="22" s="1"/>
  <c r="H271" i="22" a="1"/>
  <c r="H271" i="22" s="1"/>
  <c r="H280" i="22" a="1"/>
  <c r="H280" i="22" s="1"/>
  <c r="H289" i="22" a="1"/>
  <c r="H289" i="22" s="1"/>
  <c r="H298" i="22" a="1"/>
  <c r="H298" i="22" s="1"/>
  <c r="H307" i="22" a="1"/>
  <c r="H307" i="22" s="1"/>
  <c r="H316" i="22" a="1"/>
  <c r="H316" i="22" s="1"/>
  <c r="H2" i="22" a="1"/>
  <c r="H2" i="22" s="1"/>
  <c r="G801" i="22" a="1"/>
  <c r="G801" i="22" s="1"/>
  <c r="G798" i="22" a="1"/>
  <c r="G798" i="22" s="1"/>
  <c r="G795" i="22" a="1"/>
  <c r="G795" i="22" s="1"/>
  <c r="G792" i="22" a="1"/>
  <c r="G792" i="22" s="1"/>
  <c r="G789" i="22" a="1"/>
  <c r="G789" i="22" s="1"/>
  <c r="G786" i="22" a="1"/>
  <c r="G786" i="22" s="1"/>
  <c r="G783" i="22" a="1"/>
  <c r="G783" i="22" s="1"/>
  <c r="G780" i="22" a="1"/>
  <c r="G780" i="22" s="1"/>
  <c r="G777" i="22" a="1"/>
  <c r="G777" i="22" s="1"/>
  <c r="G774" i="22" a="1"/>
  <c r="G774" i="22" s="1"/>
  <c r="G771" i="22" a="1"/>
  <c r="G771" i="22" s="1"/>
  <c r="G768" i="22" a="1"/>
  <c r="G768" i="22" s="1"/>
  <c r="G765" i="22" a="1"/>
  <c r="G765" i="22" s="1"/>
  <c r="G762" i="22" a="1"/>
  <c r="G762" i="22" s="1"/>
  <c r="G759" i="22" a="1"/>
  <c r="G759" i="22" s="1"/>
  <c r="G756" i="22" a="1"/>
  <c r="G756" i="22" s="1"/>
  <c r="G753" i="22" a="1"/>
  <c r="G753" i="22" s="1"/>
  <c r="G750" i="22" a="1"/>
  <c r="G750" i="22" s="1"/>
  <c r="G747" i="22" a="1"/>
  <c r="G747" i="22" s="1"/>
  <c r="G744" i="22" a="1"/>
  <c r="G744" i="22" s="1"/>
  <c r="G741" i="22" a="1"/>
  <c r="G741" i="22" s="1"/>
  <c r="G738" i="22" a="1"/>
  <c r="G738" i="22" s="1"/>
  <c r="G735" i="22" a="1"/>
  <c r="G735" i="22" s="1"/>
  <c r="G732" i="22" a="1"/>
  <c r="G732" i="22" s="1"/>
  <c r="G729" i="22" a="1"/>
  <c r="G729" i="22" s="1"/>
  <c r="G726" i="22" a="1"/>
  <c r="G726" i="22" s="1"/>
  <c r="G723" i="22" a="1"/>
  <c r="G723" i="22" s="1"/>
  <c r="G720" i="22" a="1"/>
  <c r="G720" i="22" s="1"/>
  <c r="G717" i="22" a="1"/>
  <c r="G717" i="22" s="1"/>
  <c r="G714" i="22" a="1"/>
  <c r="G714" i="22" s="1"/>
  <c r="G711" i="22" a="1"/>
  <c r="G711" i="22" s="1"/>
  <c r="G708" i="22" a="1"/>
  <c r="G708" i="22" s="1"/>
  <c r="G705" i="22" a="1"/>
  <c r="G705" i="22" s="1"/>
  <c r="G702" i="22" a="1"/>
  <c r="G702" i="22" s="1"/>
  <c r="G699" i="22" a="1"/>
  <c r="G699" i="22" s="1"/>
  <c r="G696" i="22" a="1"/>
  <c r="G696" i="22" s="1"/>
  <c r="G693" i="22" a="1"/>
  <c r="G693" i="22" s="1"/>
  <c r="G690" i="22" a="1"/>
  <c r="G690" i="22" s="1"/>
  <c r="G687" i="22" a="1"/>
  <c r="G687" i="22" s="1"/>
  <c r="G684" i="22" a="1"/>
  <c r="G684" i="22" s="1"/>
  <c r="G681" i="22" a="1"/>
  <c r="G681" i="22" s="1"/>
  <c r="G678" i="22" a="1"/>
  <c r="G678" i="22" s="1"/>
  <c r="G675" i="22" a="1"/>
  <c r="G675" i="22" s="1"/>
  <c r="G672" i="22" a="1"/>
  <c r="G672" i="22" s="1"/>
  <c r="G669" i="22" a="1"/>
  <c r="G669" i="22" s="1"/>
  <c r="G666" i="22" a="1"/>
  <c r="G666" i="22" s="1"/>
  <c r="G663" i="22" a="1"/>
  <c r="G663" i="22" s="1"/>
  <c r="G660" i="22" a="1"/>
  <c r="G660" i="22" s="1"/>
  <c r="G657" i="22" a="1"/>
  <c r="G657" i="22" s="1"/>
  <c r="G654" i="22" a="1"/>
  <c r="G654" i="22" s="1"/>
  <c r="G651" i="22" a="1"/>
  <c r="G651" i="22" s="1"/>
  <c r="G648" i="22" a="1"/>
  <c r="G648" i="22" s="1"/>
  <c r="G645" i="22" a="1"/>
  <c r="G645" i="22" s="1"/>
  <c r="G642" i="22" a="1"/>
  <c r="G642" i="22" s="1"/>
  <c r="G639" i="22" a="1"/>
  <c r="G639" i="22" s="1"/>
  <c r="G636" i="22" a="1"/>
  <c r="G636" i="22" s="1"/>
  <c r="G633" i="22" a="1"/>
  <c r="G633" i="22" s="1"/>
  <c r="G630" i="22" a="1"/>
  <c r="G630" i="22" s="1"/>
  <c r="G627" i="22" a="1"/>
  <c r="G627" i="22" s="1"/>
  <c r="G624" i="22" a="1"/>
  <c r="G624" i="22" s="1"/>
  <c r="G621" i="22" a="1"/>
  <c r="G621" i="22" s="1"/>
  <c r="G618" i="22" a="1"/>
  <c r="G618" i="22" s="1"/>
  <c r="G615" i="22" a="1"/>
  <c r="G615" i="22" s="1"/>
  <c r="G612" i="22" a="1"/>
  <c r="G612" i="22" s="1"/>
  <c r="G609" i="22" a="1"/>
  <c r="G609" i="22" s="1"/>
  <c r="G606" i="22" a="1"/>
  <c r="G606" i="22" s="1"/>
  <c r="G603" i="22" a="1"/>
  <c r="G603" i="22" s="1"/>
  <c r="G600" i="22" a="1"/>
  <c r="G600" i="22" s="1"/>
  <c r="G597" i="22" a="1"/>
  <c r="G597" i="22" s="1"/>
  <c r="G594" i="22" a="1"/>
  <c r="G594" i="22" s="1"/>
  <c r="G591" i="22" a="1"/>
  <c r="G591" i="22" s="1"/>
  <c r="G588" i="22" a="1"/>
  <c r="G588" i="22" s="1"/>
  <c r="G585" i="22" a="1"/>
  <c r="G585" i="22" s="1"/>
  <c r="G582" i="22" a="1"/>
  <c r="G582" i="22" s="1"/>
  <c r="G579" i="22" a="1"/>
  <c r="G579" i="22" s="1"/>
  <c r="G576" i="22" a="1"/>
  <c r="G576" i="22" s="1"/>
  <c r="G573" i="22" a="1"/>
  <c r="G573" i="22" s="1"/>
  <c r="G570" i="22" a="1"/>
  <c r="G570" i="22" s="1"/>
  <c r="G567" i="22" a="1"/>
  <c r="G567" i="22" s="1"/>
  <c r="G564" i="22" a="1"/>
  <c r="G564" i="22" s="1"/>
  <c r="G561" i="22" a="1"/>
  <c r="G561" i="22" s="1"/>
  <c r="G558" i="22" a="1"/>
  <c r="G558" i="22" s="1"/>
  <c r="G555" i="22" a="1"/>
  <c r="G555" i="22" s="1"/>
  <c r="G552" i="22" a="1"/>
  <c r="G552" i="22" s="1"/>
  <c r="G549" i="22" a="1"/>
  <c r="G549" i="22" s="1"/>
  <c r="G546" i="22" a="1"/>
  <c r="G546" i="22" s="1"/>
  <c r="G543" i="22" a="1"/>
  <c r="G543" i="22" s="1"/>
  <c r="G540" i="22" a="1"/>
  <c r="G540" i="22" s="1"/>
  <c r="G537" i="22" a="1"/>
  <c r="G537" i="22" s="1"/>
  <c r="G534" i="22" a="1"/>
  <c r="G534" i="22" s="1"/>
  <c r="G531" i="22" a="1"/>
  <c r="G531" i="22" s="1"/>
  <c r="G528" i="22" a="1"/>
  <c r="G528" i="22" s="1"/>
  <c r="G525" i="22" a="1"/>
  <c r="G525" i="22" s="1"/>
  <c r="G522" i="22" a="1"/>
  <c r="G522" i="22" s="1"/>
  <c r="G519" i="22" a="1"/>
  <c r="G519" i="22" s="1"/>
  <c r="G516" i="22" a="1"/>
  <c r="G516" i="22" s="1"/>
  <c r="G513" i="22" a="1"/>
  <c r="G513" i="22" s="1"/>
  <c r="G510" i="22" a="1"/>
  <c r="G510" i="22" s="1"/>
  <c r="G507" i="22" a="1"/>
  <c r="G507" i="22" s="1"/>
  <c r="G504" i="22" a="1"/>
  <c r="G504" i="22" s="1"/>
  <c r="G501" i="22" a="1"/>
  <c r="G501" i="22" s="1"/>
  <c r="G498" i="22" a="1"/>
  <c r="G498" i="22" s="1"/>
  <c r="G495" i="22" a="1"/>
  <c r="G495" i="22" s="1"/>
  <c r="G492" i="22" a="1"/>
  <c r="G492" i="22" s="1"/>
  <c r="G489" i="22" a="1"/>
  <c r="G489" i="22" s="1"/>
  <c r="G486" i="22" a="1"/>
  <c r="G486" i="22" s="1"/>
  <c r="G483" i="22" a="1"/>
  <c r="G483" i="22" s="1"/>
  <c r="G480" i="22" a="1"/>
  <c r="G480" i="22" s="1"/>
  <c r="G477" i="22" a="1"/>
  <c r="G477" i="22" s="1"/>
  <c r="G474" i="22" a="1"/>
  <c r="G474" i="22" s="1"/>
  <c r="G471" i="22" a="1"/>
  <c r="G471" i="22" s="1"/>
  <c r="G468" i="22" a="1"/>
  <c r="G468" i="22" s="1"/>
  <c r="G465" i="22" a="1"/>
  <c r="G465" i="22" s="1"/>
  <c r="G462" i="22" a="1"/>
  <c r="G462" i="22" s="1"/>
  <c r="G459" i="22" a="1"/>
  <c r="G459" i="22" s="1"/>
  <c r="G456" i="22" a="1"/>
  <c r="G456" i="22" s="1"/>
  <c r="G453" i="22" a="1"/>
  <c r="G453" i="22" s="1"/>
  <c r="G450" i="22" a="1"/>
  <c r="G450" i="22" s="1"/>
  <c r="G447" i="22" a="1"/>
  <c r="G447" i="22" s="1"/>
  <c r="G444" i="22" a="1"/>
  <c r="G444" i="22" s="1"/>
  <c r="G441" i="22" a="1"/>
  <c r="G441" i="22" s="1"/>
  <c r="G438" i="22" a="1"/>
  <c r="G438" i="22" s="1"/>
  <c r="G435" i="22" a="1"/>
  <c r="G435" i="22" s="1"/>
  <c r="G432" i="22" a="1"/>
  <c r="G432" i="22" s="1"/>
  <c r="G429" i="22" a="1"/>
  <c r="G429" i="22" s="1"/>
  <c r="G426" i="22" a="1"/>
  <c r="G426" i="22" s="1"/>
  <c r="G423" i="22" a="1"/>
  <c r="G423" i="22" s="1"/>
  <c r="G420" i="22" a="1"/>
  <c r="G420" i="22" s="1"/>
  <c r="G417" i="22" a="1"/>
  <c r="G417" i="22" s="1"/>
  <c r="G414" i="22" a="1"/>
  <c r="G414" i="22" s="1"/>
  <c r="G411" i="22" a="1"/>
  <c r="G411" i="22" s="1"/>
  <c r="G408" i="22" a="1"/>
  <c r="G408" i="22" s="1"/>
  <c r="G405" i="22" a="1"/>
  <c r="G405" i="22" s="1"/>
  <c r="G402" i="22" a="1"/>
  <c r="G402" i="22" s="1"/>
  <c r="G399" i="22" a="1"/>
  <c r="G399" i="22" s="1"/>
  <c r="G396" i="22" a="1"/>
  <c r="G396" i="22" s="1"/>
  <c r="G393" i="22" a="1"/>
  <c r="G393" i="22" s="1"/>
  <c r="G390" i="22" a="1"/>
  <c r="G390" i="22" s="1"/>
  <c r="G387" i="22" a="1"/>
  <c r="G387" i="22" s="1"/>
  <c r="G384" i="22" a="1"/>
  <c r="G384" i="22" s="1"/>
  <c r="G381" i="22" a="1"/>
  <c r="G381" i="22" s="1"/>
  <c r="G378" i="22" a="1"/>
  <c r="G378" i="22" s="1"/>
  <c r="G375" i="22" a="1"/>
  <c r="G375" i="22" s="1"/>
  <c r="G372" i="22" a="1"/>
  <c r="G372" i="22" s="1"/>
  <c r="G369" i="22" a="1"/>
  <c r="G369" i="22" s="1"/>
  <c r="G366" i="22" a="1"/>
  <c r="G366" i="22" s="1"/>
  <c r="G363" i="22" a="1"/>
  <c r="G363" i="22" s="1"/>
  <c r="G360" i="22" a="1"/>
  <c r="G360" i="22" s="1"/>
  <c r="G357" i="22" a="1"/>
  <c r="G357" i="22" s="1"/>
  <c r="G354" i="22" a="1"/>
  <c r="G354" i="22" s="1"/>
  <c r="G351" i="22" a="1"/>
  <c r="G351" i="22" s="1"/>
  <c r="G348" i="22" a="1"/>
  <c r="G348" i="22" s="1"/>
  <c r="G345" i="22" a="1"/>
  <c r="G345" i="22" s="1"/>
  <c r="G342" i="22" a="1"/>
  <c r="G342" i="22" s="1"/>
  <c r="G339" i="22" a="1"/>
  <c r="G339" i="22" s="1"/>
  <c r="G336" i="22" a="1"/>
  <c r="G336" i="22" s="1"/>
  <c r="G333" i="22" a="1"/>
  <c r="G333" i="22" s="1"/>
  <c r="G330" i="22" a="1"/>
  <c r="G330" i="22" s="1"/>
  <c r="G327" i="22" a="1"/>
  <c r="G327" i="22" s="1"/>
  <c r="G324" i="22" a="1"/>
  <c r="G324" i="22" s="1"/>
  <c r="G321" i="22" a="1"/>
  <c r="G321" i="22" s="1"/>
  <c r="G318" i="22" a="1"/>
  <c r="G318" i="22" s="1"/>
  <c r="G315" i="22" a="1"/>
  <c r="G315" i="22" s="1"/>
  <c r="G312" i="22" a="1"/>
  <c r="G312" i="22" s="1"/>
  <c r="G309" i="22" a="1"/>
  <c r="G309" i="22" s="1"/>
  <c r="G306" i="22" a="1"/>
  <c r="G306" i="22" s="1"/>
  <c r="G303" i="22" a="1"/>
  <c r="G303" i="22" s="1"/>
  <c r="G300" i="22" a="1"/>
  <c r="G300" i="22" s="1"/>
  <c r="G297" i="22" a="1"/>
  <c r="G297" i="22" s="1"/>
  <c r="G294" i="22" a="1"/>
  <c r="G294" i="22" s="1"/>
  <c r="G291" i="22" a="1"/>
  <c r="G291" i="22" s="1"/>
  <c r="G803" i="22" a="1"/>
  <c r="G803" i="22" s="1"/>
  <c r="G800" i="22" a="1"/>
  <c r="G800" i="22" s="1"/>
  <c r="G797" i="22" a="1"/>
  <c r="G797" i="22" s="1"/>
  <c r="G794" i="22" a="1"/>
  <c r="G794" i="22" s="1"/>
  <c r="G791" i="22" a="1"/>
  <c r="G791" i="22" s="1"/>
  <c r="G788" i="22" a="1"/>
  <c r="G788" i="22" s="1"/>
  <c r="G785" i="22" a="1"/>
  <c r="G785" i="22" s="1"/>
  <c r="G782" i="22" a="1"/>
  <c r="G782" i="22" s="1"/>
  <c r="G779" i="22" a="1"/>
  <c r="G779" i="22" s="1"/>
  <c r="G776" i="22" a="1"/>
  <c r="G776" i="22" s="1"/>
  <c r="G773" i="22" a="1"/>
  <c r="G773" i="22" s="1"/>
  <c r="G770" i="22" a="1"/>
  <c r="G770" i="22" s="1"/>
  <c r="G767" i="22" a="1"/>
  <c r="G767" i="22" s="1"/>
  <c r="G764" i="22" a="1"/>
  <c r="G764" i="22" s="1"/>
  <c r="G761" i="22" a="1"/>
  <c r="G761" i="22" s="1"/>
  <c r="G758" i="22" a="1"/>
  <c r="G758" i="22" s="1"/>
  <c r="G755" i="22" a="1"/>
  <c r="G755" i="22" s="1"/>
  <c r="G752" i="22" a="1"/>
  <c r="G752" i="22" s="1"/>
  <c r="G749" i="22" a="1"/>
  <c r="G749" i="22" s="1"/>
  <c r="G746" i="22" a="1"/>
  <c r="G746" i="22" s="1"/>
  <c r="G743" i="22" a="1"/>
  <c r="G743" i="22" s="1"/>
  <c r="G740" i="22" a="1"/>
  <c r="G740" i="22" s="1"/>
  <c r="G737" i="22" a="1"/>
  <c r="G737" i="22" s="1"/>
  <c r="G734" i="22" a="1"/>
  <c r="G734" i="22" s="1"/>
  <c r="G731" i="22" a="1"/>
  <c r="G731" i="22" s="1"/>
  <c r="G728" i="22" a="1"/>
  <c r="G728" i="22" s="1"/>
  <c r="G725" i="22" a="1"/>
  <c r="G725" i="22" s="1"/>
  <c r="G722" i="22" a="1"/>
  <c r="G722" i="22" s="1"/>
  <c r="G719" i="22" a="1"/>
  <c r="G719" i="22" s="1"/>
  <c r="G716" i="22" a="1"/>
  <c r="G716" i="22" s="1"/>
  <c r="G713" i="22" a="1"/>
  <c r="G713" i="22" s="1"/>
  <c r="G710" i="22" a="1"/>
  <c r="G710" i="22" s="1"/>
  <c r="G707" i="22" a="1"/>
  <c r="G707" i="22" s="1"/>
  <c r="G704" i="22" a="1"/>
  <c r="G704" i="22" s="1"/>
  <c r="G701" i="22" a="1"/>
  <c r="G701" i="22" s="1"/>
  <c r="G698" i="22" a="1"/>
  <c r="G698" i="22" s="1"/>
  <c r="G695" i="22" a="1"/>
  <c r="G695" i="22" s="1"/>
  <c r="G692" i="22" a="1"/>
  <c r="G692" i="22" s="1"/>
  <c r="G689" i="22" a="1"/>
  <c r="G689" i="22" s="1"/>
  <c r="G686" i="22" a="1"/>
  <c r="G686" i="22" s="1"/>
  <c r="G683" i="22" a="1"/>
  <c r="G683" i="22" s="1"/>
  <c r="G680" i="22" a="1"/>
  <c r="G680" i="22" s="1"/>
  <c r="G677" i="22" a="1"/>
  <c r="G677" i="22" s="1"/>
  <c r="G674" i="22" a="1"/>
  <c r="G674" i="22" s="1"/>
  <c r="G671" i="22" a="1"/>
  <c r="G671" i="22" s="1"/>
  <c r="G668" i="22" a="1"/>
  <c r="G668" i="22" s="1"/>
  <c r="G665" i="22" a="1"/>
  <c r="G665" i="22" s="1"/>
  <c r="G662" i="22" a="1"/>
  <c r="G662" i="22" s="1"/>
  <c r="G659" i="22" a="1"/>
  <c r="G659" i="22" s="1"/>
  <c r="G656" i="22" a="1"/>
  <c r="G656" i="22" s="1"/>
  <c r="G653" i="22" a="1"/>
  <c r="G653" i="22" s="1"/>
  <c r="G650" i="22" a="1"/>
  <c r="G650" i="22" s="1"/>
  <c r="G647" i="22" a="1"/>
  <c r="G647" i="22" s="1"/>
  <c r="G644" i="22" a="1"/>
  <c r="G644" i="22" s="1"/>
  <c r="G641" i="22" a="1"/>
  <c r="G641" i="22" s="1"/>
  <c r="G638" i="22" a="1"/>
  <c r="G638" i="22" s="1"/>
  <c r="G635" i="22" a="1"/>
  <c r="G635" i="22" s="1"/>
  <c r="G632" i="22" a="1"/>
  <c r="G632" i="22" s="1"/>
  <c r="G629" i="22" a="1"/>
  <c r="G629" i="22" s="1"/>
  <c r="G626" i="22" a="1"/>
  <c r="G626" i="22" s="1"/>
  <c r="G623" i="22" a="1"/>
  <c r="G623" i="22" s="1"/>
  <c r="G620" i="22" a="1"/>
  <c r="G620" i="22" s="1"/>
  <c r="G617" i="22" a="1"/>
  <c r="G617" i="22" s="1"/>
  <c r="G614" i="22" a="1"/>
  <c r="G614" i="22" s="1"/>
  <c r="G611" i="22" a="1"/>
  <c r="G611" i="22" s="1"/>
  <c r="G608" i="22" a="1"/>
  <c r="G608" i="22" s="1"/>
  <c r="G605" i="22" a="1"/>
  <c r="G605" i="22" s="1"/>
  <c r="G602" i="22" a="1"/>
  <c r="G602" i="22" s="1"/>
  <c r="G599" i="22" a="1"/>
  <c r="G599" i="22" s="1"/>
  <c r="G596" i="22" a="1"/>
  <c r="G596" i="22" s="1"/>
  <c r="G593" i="22" a="1"/>
  <c r="G593" i="22" s="1"/>
  <c r="G590" i="22" a="1"/>
  <c r="G590" i="22" s="1"/>
  <c r="G587" i="22" a="1"/>
  <c r="G587" i="22" s="1"/>
  <c r="G584" i="22" a="1"/>
  <c r="G584" i="22" s="1"/>
  <c r="G581" i="22" a="1"/>
  <c r="G581" i="22" s="1"/>
  <c r="G578" i="22" a="1"/>
  <c r="G578" i="22" s="1"/>
  <c r="G575" i="22" a="1"/>
  <c r="G575" i="22" s="1"/>
  <c r="G572" i="22" a="1"/>
  <c r="G572" i="22" s="1"/>
  <c r="G569" i="22" a="1"/>
  <c r="G569" i="22" s="1"/>
  <c r="G566" i="22" a="1"/>
  <c r="G566" i="22" s="1"/>
  <c r="G563" i="22" a="1"/>
  <c r="G563" i="22" s="1"/>
  <c r="G560" i="22" a="1"/>
  <c r="G560" i="22" s="1"/>
  <c r="G557" i="22" a="1"/>
  <c r="G557" i="22" s="1"/>
  <c r="G554" i="22" a="1"/>
  <c r="G554" i="22" s="1"/>
  <c r="G551" i="22" a="1"/>
  <c r="G551" i="22" s="1"/>
  <c r="G548" i="22" a="1"/>
  <c r="G548" i="22" s="1"/>
  <c r="G545" i="22" a="1"/>
  <c r="G545" i="22" s="1"/>
  <c r="G542" i="22" a="1"/>
  <c r="G542" i="22" s="1"/>
  <c r="G539" i="22" a="1"/>
  <c r="G539" i="22" s="1"/>
  <c r="G536" i="22" a="1"/>
  <c r="G536" i="22" s="1"/>
  <c r="G533" i="22" a="1"/>
  <c r="G533" i="22" s="1"/>
  <c r="G530" i="22" a="1"/>
  <c r="G530" i="22" s="1"/>
  <c r="G527" i="22" a="1"/>
  <c r="G527" i="22" s="1"/>
  <c r="G524" i="22" a="1"/>
  <c r="G524" i="22" s="1"/>
  <c r="G521" i="22" a="1"/>
  <c r="G521" i="22" s="1"/>
  <c r="G518" i="22" a="1"/>
  <c r="G518" i="22" s="1"/>
  <c r="G515" i="22" a="1"/>
  <c r="G515" i="22" s="1"/>
  <c r="G512" i="22" a="1"/>
  <c r="G512" i="22" s="1"/>
  <c r="G509" i="22" a="1"/>
  <c r="G509" i="22" s="1"/>
  <c r="G506" i="22" a="1"/>
  <c r="G506" i="22" s="1"/>
  <c r="G503" i="22" a="1"/>
  <c r="G503" i="22" s="1"/>
  <c r="G500" i="22" a="1"/>
  <c r="G500" i="22" s="1"/>
  <c r="G497" i="22" a="1"/>
  <c r="G497" i="22" s="1"/>
  <c r="G494" i="22" a="1"/>
  <c r="G494" i="22" s="1"/>
  <c r="G491" i="22" a="1"/>
  <c r="G491" i="22" s="1"/>
  <c r="G488" i="22" a="1"/>
  <c r="G488" i="22" s="1"/>
  <c r="G485" i="22" a="1"/>
  <c r="G485" i="22" s="1"/>
  <c r="G482" i="22" a="1"/>
  <c r="G482" i="22" s="1"/>
  <c r="G479" i="22" a="1"/>
  <c r="G479" i="22" s="1"/>
  <c r="G476" i="22" a="1"/>
  <c r="G476" i="22" s="1"/>
  <c r="G473" i="22" a="1"/>
  <c r="G473" i="22" s="1"/>
  <c r="G470" i="22" a="1"/>
  <c r="G470" i="22" s="1"/>
  <c r="G467" i="22" a="1"/>
  <c r="G467" i="22" s="1"/>
  <c r="G464" i="22" a="1"/>
  <c r="G464" i="22" s="1"/>
  <c r="G461" i="22" a="1"/>
  <c r="G461" i="22" s="1"/>
  <c r="G458" i="22" a="1"/>
  <c r="G458" i="22" s="1"/>
  <c r="G455" i="22" a="1"/>
  <c r="G455" i="22" s="1"/>
  <c r="G452" i="22" a="1"/>
  <c r="G452" i="22" s="1"/>
  <c r="G449" i="22" a="1"/>
  <c r="G449" i="22" s="1"/>
  <c r="G446" i="22" a="1"/>
  <c r="G446" i="22" s="1"/>
  <c r="G443" i="22" a="1"/>
  <c r="G443" i="22" s="1"/>
  <c r="G440" i="22" a="1"/>
  <c r="G440" i="22" s="1"/>
  <c r="G437" i="22" a="1"/>
  <c r="G437" i="22" s="1"/>
  <c r="G434" i="22" a="1"/>
  <c r="G434" i="22" s="1"/>
  <c r="G431" i="22" a="1"/>
  <c r="G431" i="22" s="1"/>
  <c r="G428" i="22" a="1"/>
  <c r="G428" i="22" s="1"/>
  <c r="G425" i="22" a="1"/>
  <c r="G425" i="22" s="1"/>
  <c r="G422" i="22" a="1"/>
  <c r="G422" i="22" s="1"/>
  <c r="G419" i="22" a="1"/>
  <c r="G419" i="22" s="1"/>
  <c r="G416" i="22" a="1"/>
  <c r="G416" i="22" s="1"/>
  <c r="G413" i="22" a="1"/>
  <c r="G413" i="22" s="1"/>
  <c r="G410" i="22" a="1"/>
  <c r="G410" i="22" s="1"/>
  <c r="G407" i="22" a="1"/>
  <c r="G407" i="22" s="1"/>
  <c r="G404" i="22" a="1"/>
  <c r="G404" i="22" s="1"/>
  <c r="G401" i="22" a="1"/>
  <c r="G401" i="22" s="1"/>
  <c r="G398" i="22" a="1"/>
  <c r="G398" i="22" s="1"/>
  <c r="G395" i="22" a="1"/>
  <c r="G395" i="22" s="1"/>
  <c r="G392" i="22" a="1"/>
  <c r="G392" i="22" s="1"/>
  <c r="G389" i="22" a="1"/>
  <c r="G389" i="22" s="1"/>
  <c r="G386" i="22" a="1"/>
  <c r="G386" i="22" s="1"/>
  <c r="G383" i="22" a="1"/>
  <c r="G383" i="22" s="1"/>
  <c r="G380" i="22" a="1"/>
  <c r="G380" i="22" s="1"/>
  <c r="G377" i="22" a="1"/>
  <c r="G377" i="22" s="1"/>
  <c r="G374" i="22" a="1"/>
  <c r="G374" i="22" s="1"/>
  <c r="G371" i="22" a="1"/>
  <c r="G371" i="22" s="1"/>
  <c r="G368" i="22" a="1"/>
  <c r="G368" i="22" s="1"/>
  <c r="G365" i="22" a="1"/>
  <c r="G365" i="22" s="1"/>
  <c r="G362" i="22" a="1"/>
  <c r="G362" i="22" s="1"/>
  <c r="G359" i="22" a="1"/>
  <c r="G359" i="22" s="1"/>
  <c r="G356" i="22" a="1"/>
  <c r="G356" i="22" s="1"/>
  <c r="G353" i="22" a="1"/>
  <c r="G353" i="22" s="1"/>
  <c r="G350" i="22" a="1"/>
  <c r="G350" i="22" s="1"/>
  <c r="G347" i="22" a="1"/>
  <c r="G347" i="22" s="1"/>
  <c r="G344" i="22" a="1"/>
  <c r="G344" i="22" s="1"/>
  <c r="G341" i="22" a="1"/>
  <c r="G341" i="22" s="1"/>
  <c r="G338" i="22" a="1"/>
  <c r="G338" i="22" s="1"/>
  <c r="G335" i="22" a="1"/>
  <c r="G335" i="22" s="1"/>
  <c r="G332" i="22" a="1"/>
  <c r="G332" i="22" s="1"/>
  <c r="G329" i="22" a="1"/>
  <c r="G329" i="22" s="1"/>
  <c r="G326" i="22" a="1"/>
  <c r="G326" i="22" s="1"/>
  <c r="G323" i="22" a="1"/>
  <c r="G323" i="22" s="1"/>
  <c r="G320" i="22" a="1"/>
  <c r="G320" i="22" s="1"/>
  <c r="G317" i="22" a="1"/>
  <c r="G317" i="22" s="1"/>
  <c r="G314" i="22" a="1"/>
  <c r="G314" i="22" s="1"/>
  <c r="G311" i="22" a="1"/>
  <c r="G311" i="22" s="1"/>
  <c r="G308" i="22" a="1"/>
  <c r="G308" i="22" s="1"/>
  <c r="G305" i="22" a="1"/>
  <c r="G305" i="22" s="1"/>
  <c r="G302" i="22" a="1"/>
  <c r="G302" i="22" s="1"/>
  <c r="G299" i="22" a="1"/>
  <c r="G299" i="22" s="1"/>
  <c r="G296" i="22" a="1"/>
  <c r="G296" i="22" s="1"/>
  <c r="G293" i="22" a="1"/>
  <c r="G293" i="22" s="1"/>
  <c r="G290" i="22" a="1"/>
  <c r="G290" i="22" s="1"/>
  <c r="G802" i="22" a="1"/>
  <c r="G802" i="22" s="1"/>
  <c r="G799" i="22" a="1"/>
  <c r="G799" i="22" s="1"/>
  <c r="G796" i="22" a="1"/>
  <c r="G796" i="22" s="1"/>
  <c r="G793" i="22" a="1"/>
  <c r="G793" i="22" s="1"/>
  <c r="G790" i="22" a="1"/>
  <c r="G790" i="22" s="1"/>
  <c r="G787" i="22" a="1"/>
  <c r="G787" i="22" s="1"/>
  <c r="G784" i="22" a="1"/>
  <c r="G784" i="22" s="1"/>
  <c r="G781" i="22" a="1"/>
  <c r="G781" i="22" s="1"/>
  <c r="G778" i="22" a="1"/>
  <c r="G778" i="22" s="1"/>
  <c r="G775" i="22" a="1"/>
  <c r="G775" i="22" s="1"/>
  <c r="G772" i="22" a="1"/>
  <c r="G772" i="22" s="1"/>
  <c r="G769" i="22" a="1"/>
  <c r="G769" i="22" s="1"/>
  <c r="G766" i="22" a="1"/>
  <c r="G766" i="22" s="1"/>
  <c r="G763" i="22" a="1"/>
  <c r="G763" i="22" s="1"/>
  <c r="G760" i="22" a="1"/>
  <c r="G760" i="22" s="1"/>
  <c r="G757" i="22" a="1"/>
  <c r="G757" i="22" s="1"/>
  <c r="G754" i="22" a="1"/>
  <c r="G754" i="22" s="1"/>
  <c r="G751" i="22" a="1"/>
  <c r="G751" i="22" s="1"/>
  <c r="G748" i="22" a="1"/>
  <c r="G748" i="22" s="1"/>
  <c r="G745" i="22" a="1"/>
  <c r="G745" i="22" s="1"/>
  <c r="G742" i="22" a="1"/>
  <c r="G742" i="22" s="1"/>
  <c r="G739" i="22" a="1"/>
  <c r="G739" i="22" s="1"/>
  <c r="G736" i="22" a="1"/>
  <c r="G736" i="22" s="1"/>
  <c r="G733" i="22" a="1"/>
  <c r="G733" i="22" s="1"/>
  <c r="G730" i="22" a="1"/>
  <c r="G730" i="22" s="1"/>
  <c r="G727" i="22" a="1"/>
  <c r="G727" i="22" s="1"/>
  <c r="G724" i="22" a="1"/>
  <c r="G724" i="22" s="1"/>
  <c r="G721" i="22" a="1"/>
  <c r="G721" i="22" s="1"/>
  <c r="G718" i="22" a="1"/>
  <c r="G718" i="22" s="1"/>
  <c r="G715" i="22" a="1"/>
  <c r="G715" i="22" s="1"/>
  <c r="G712" i="22" a="1"/>
  <c r="G712" i="22" s="1"/>
  <c r="G709" i="22" a="1"/>
  <c r="G709" i="22" s="1"/>
  <c r="G706" i="22" a="1"/>
  <c r="G706" i="22" s="1"/>
  <c r="G703" i="22" a="1"/>
  <c r="G703" i="22" s="1"/>
  <c r="G700" i="22" a="1"/>
  <c r="G700" i="22" s="1"/>
  <c r="G697" i="22" a="1"/>
  <c r="G697" i="22" s="1"/>
  <c r="G694" i="22" a="1"/>
  <c r="G694" i="22" s="1"/>
  <c r="G691" i="22" a="1"/>
  <c r="G691" i="22" s="1"/>
  <c r="G688" i="22" a="1"/>
  <c r="G688" i="22" s="1"/>
  <c r="G685" i="22" a="1"/>
  <c r="G685" i="22" s="1"/>
  <c r="G682" i="22" a="1"/>
  <c r="G682" i="22" s="1"/>
  <c r="G679" i="22" a="1"/>
  <c r="G679" i="22" s="1"/>
  <c r="G676" i="22" a="1"/>
  <c r="G676" i="22" s="1"/>
  <c r="G673" i="22" a="1"/>
  <c r="G673" i="22" s="1"/>
  <c r="G670" i="22" a="1"/>
  <c r="G670" i="22" s="1"/>
  <c r="G667" i="22" a="1"/>
  <c r="G667" i="22" s="1"/>
  <c r="G664" i="22" a="1"/>
  <c r="G664" i="22" s="1"/>
  <c r="G661" i="22" a="1"/>
  <c r="G661" i="22" s="1"/>
  <c r="G658" i="22" a="1"/>
  <c r="G658" i="22" s="1"/>
  <c r="G655" i="22" a="1"/>
  <c r="G655" i="22" s="1"/>
  <c r="G652" i="22" a="1"/>
  <c r="G652" i="22" s="1"/>
  <c r="G649" i="22" a="1"/>
  <c r="G649" i="22" s="1"/>
  <c r="G646" i="22" a="1"/>
  <c r="G646" i="22" s="1"/>
  <c r="G643" i="22" a="1"/>
  <c r="G643" i="22" s="1"/>
  <c r="G640" i="22" a="1"/>
  <c r="G640" i="22" s="1"/>
  <c r="G637" i="22" a="1"/>
  <c r="G637" i="22" s="1"/>
  <c r="G634" i="22" a="1"/>
  <c r="G634" i="22" s="1"/>
  <c r="G631" i="22" a="1"/>
  <c r="G631" i="22" s="1"/>
  <c r="G628" i="22" a="1"/>
  <c r="G628" i="22" s="1"/>
  <c r="G625" i="22" a="1"/>
  <c r="G625" i="22" s="1"/>
  <c r="G622" i="22" a="1"/>
  <c r="G622" i="22" s="1"/>
  <c r="G619" i="22" a="1"/>
  <c r="G619" i="22" s="1"/>
  <c r="G616" i="22" a="1"/>
  <c r="G616" i="22" s="1"/>
  <c r="G613" i="22" a="1"/>
  <c r="G613" i="22" s="1"/>
  <c r="G610" i="22" a="1"/>
  <c r="G610" i="22" s="1"/>
  <c r="G607" i="22" a="1"/>
  <c r="G607" i="22" s="1"/>
  <c r="G604" i="22" a="1"/>
  <c r="G604" i="22" s="1"/>
  <c r="G601" i="22" a="1"/>
  <c r="G601" i="22" s="1"/>
  <c r="G598" i="22" a="1"/>
  <c r="G598" i="22" s="1"/>
  <c r="G595" i="22" a="1"/>
  <c r="G595" i="22" s="1"/>
  <c r="G592" i="22" a="1"/>
  <c r="G592" i="22" s="1"/>
  <c r="G589" i="22" a="1"/>
  <c r="G589" i="22" s="1"/>
  <c r="G586" i="22" a="1"/>
  <c r="G586" i="22" s="1"/>
  <c r="G583" i="22" a="1"/>
  <c r="G583" i="22" s="1"/>
  <c r="G580" i="22" a="1"/>
  <c r="G580" i="22" s="1"/>
  <c r="G577" i="22" a="1"/>
  <c r="G577" i="22" s="1"/>
  <c r="G574" i="22" a="1"/>
  <c r="G574" i="22" s="1"/>
  <c r="G571" i="22" a="1"/>
  <c r="G571" i="22" s="1"/>
  <c r="G568" i="22" a="1"/>
  <c r="G568" i="22" s="1"/>
  <c r="G565" i="22" a="1"/>
  <c r="G565" i="22" s="1"/>
  <c r="G562" i="22" a="1"/>
  <c r="G562" i="22" s="1"/>
  <c r="G559" i="22" a="1"/>
  <c r="G559" i="22" s="1"/>
  <c r="G556" i="22" a="1"/>
  <c r="G556" i="22" s="1"/>
  <c r="G553" i="22" a="1"/>
  <c r="G553" i="22" s="1"/>
  <c r="G550" i="22" a="1"/>
  <c r="G550" i="22" s="1"/>
  <c r="G547" i="22" a="1"/>
  <c r="G547" i="22" s="1"/>
  <c r="G544" i="22" a="1"/>
  <c r="G544" i="22" s="1"/>
  <c r="G541" i="22" a="1"/>
  <c r="G541" i="22" s="1"/>
  <c r="G538" i="22" a="1"/>
  <c r="G538" i="22" s="1"/>
  <c r="G535" i="22" a="1"/>
  <c r="G535" i="22" s="1"/>
  <c r="G532" i="22" a="1"/>
  <c r="G532" i="22" s="1"/>
  <c r="G529" i="22" a="1"/>
  <c r="G529" i="22" s="1"/>
  <c r="G526" i="22" a="1"/>
  <c r="G526" i="22" s="1"/>
  <c r="G523" i="22" a="1"/>
  <c r="G523" i="22" s="1"/>
  <c r="G520" i="22" a="1"/>
  <c r="G520" i="22" s="1"/>
  <c r="G517" i="22" a="1"/>
  <c r="G517" i="22" s="1"/>
  <c r="G514" i="22" a="1"/>
  <c r="G514" i="22" s="1"/>
  <c r="G511" i="22" a="1"/>
  <c r="G511" i="22" s="1"/>
  <c r="G508" i="22" a="1"/>
  <c r="G508" i="22" s="1"/>
  <c r="G505" i="22" a="1"/>
  <c r="G505" i="22" s="1"/>
  <c r="G502" i="22" a="1"/>
  <c r="G502" i="22" s="1"/>
  <c r="G499" i="22" a="1"/>
  <c r="G499" i="22" s="1"/>
  <c r="G496" i="22" a="1"/>
  <c r="G496" i="22" s="1"/>
  <c r="G493" i="22" a="1"/>
  <c r="G493" i="22" s="1"/>
  <c r="G490" i="22" a="1"/>
  <c r="G490" i="22" s="1"/>
  <c r="G487" i="22" a="1"/>
  <c r="G487" i="22" s="1"/>
  <c r="G484" i="22" a="1"/>
  <c r="G484" i="22" s="1"/>
  <c r="G481" i="22" a="1"/>
  <c r="G481" i="22" s="1"/>
  <c r="G478" i="22" a="1"/>
  <c r="G478" i="22" s="1"/>
  <c r="G475" i="22" a="1"/>
  <c r="G475" i="22" s="1"/>
  <c r="G472" i="22" a="1"/>
  <c r="G472" i="22" s="1"/>
  <c r="G469" i="22" a="1"/>
  <c r="G469" i="22" s="1"/>
  <c r="G466" i="22" a="1"/>
  <c r="G466" i="22" s="1"/>
  <c r="G463" i="22" a="1"/>
  <c r="G463" i="22" s="1"/>
  <c r="G460" i="22" a="1"/>
  <c r="G460" i="22" s="1"/>
  <c r="G457" i="22" a="1"/>
  <c r="G457" i="22" s="1"/>
  <c r="G454" i="22" a="1"/>
  <c r="G454" i="22" s="1"/>
  <c r="G451" i="22" a="1"/>
  <c r="G451" i="22" s="1"/>
  <c r="G448" i="22" a="1"/>
  <c r="G448" i="22" s="1"/>
  <c r="G445" i="22" a="1"/>
  <c r="G445" i="22" s="1"/>
  <c r="G442" i="22" a="1"/>
  <c r="G442" i="22" s="1"/>
  <c r="G439" i="22" a="1"/>
  <c r="G439" i="22" s="1"/>
  <c r="G436" i="22" a="1"/>
  <c r="G436" i="22" s="1"/>
  <c r="G433" i="22" a="1"/>
  <c r="G433" i="22" s="1"/>
  <c r="G430" i="22" a="1"/>
  <c r="G430" i="22" s="1"/>
  <c r="G427" i="22" a="1"/>
  <c r="G427" i="22" s="1"/>
  <c r="G424" i="22" a="1"/>
  <c r="G424" i="22" s="1"/>
  <c r="G421" i="22" a="1"/>
  <c r="G421" i="22" s="1"/>
  <c r="G418" i="22" a="1"/>
  <c r="G418" i="22" s="1"/>
  <c r="G415" i="22" a="1"/>
  <c r="G415" i="22" s="1"/>
  <c r="G409" i="22" a="1"/>
  <c r="G409" i="22" s="1"/>
  <c r="G400" i="22" a="1"/>
  <c r="G400" i="22" s="1"/>
  <c r="G391" i="22" a="1"/>
  <c r="G391" i="22" s="1"/>
  <c r="G382" i="22" a="1"/>
  <c r="G382" i="22" s="1"/>
  <c r="G373" i="22" a="1"/>
  <c r="G373" i="22" s="1"/>
  <c r="G364" i="22" a="1"/>
  <c r="G364" i="22" s="1"/>
  <c r="G355" i="22" a="1"/>
  <c r="G355" i="22" s="1"/>
  <c r="G346" i="22" a="1"/>
  <c r="G346" i="22" s="1"/>
  <c r="G337" i="22" a="1"/>
  <c r="G337" i="22" s="1"/>
  <c r="G328" i="22" a="1"/>
  <c r="G328" i="22" s="1"/>
  <c r="G319" i="22" a="1"/>
  <c r="G319" i="22" s="1"/>
  <c r="G310" i="22" a="1"/>
  <c r="G310" i="22" s="1"/>
  <c r="G301" i="22" a="1"/>
  <c r="G301" i="22" s="1"/>
  <c r="G292" i="22" a="1"/>
  <c r="G292" i="22" s="1"/>
  <c r="G287" i="22" a="1"/>
  <c r="G287" i="22" s="1"/>
  <c r="G284" i="22" a="1"/>
  <c r="G284" i="22" s="1"/>
  <c r="G281" i="22" a="1"/>
  <c r="G281" i="22" s="1"/>
  <c r="G278" i="22" a="1"/>
  <c r="G278" i="22" s="1"/>
  <c r="G275" i="22" a="1"/>
  <c r="G275" i="22" s="1"/>
  <c r="G272" i="22" a="1"/>
  <c r="G272" i="22" s="1"/>
  <c r="G269" i="22" a="1"/>
  <c r="G269" i="22" s="1"/>
  <c r="G266" i="22" a="1"/>
  <c r="G266" i="22" s="1"/>
  <c r="G263" i="22" a="1"/>
  <c r="G263" i="22" s="1"/>
  <c r="G260" i="22" a="1"/>
  <c r="G260" i="22" s="1"/>
  <c r="G257" i="22" a="1"/>
  <c r="G257" i="22" s="1"/>
  <c r="G254" i="22" a="1"/>
  <c r="G254" i="22" s="1"/>
  <c r="G251" i="22" a="1"/>
  <c r="G251" i="22" s="1"/>
  <c r="G248" i="22" a="1"/>
  <c r="G248" i="22" s="1"/>
  <c r="G245" i="22" a="1"/>
  <c r="G245" i="22" s="1"/>
  <c r="G242" i="22" a="1"/>
  <c r="G242" i="22" s="1"/>
  <c r="G239" i="22" a="1"/>
  <c r="G239" i="22" s="1"/>
  <c r="G236" i="22" a="1"/>
  <c r="G236" i="22" s="1"/>
  <c r="G233" i="22" a="1"/>
  <c r="G233" i="22" s="1"/>
  <c r="G230" i="22" a="1"/>
  <c r="G230" i="22" s="1"/>
  <c r="G227" i="22" a="1"/>
  <c r="G227" i="22" s="1"/>
  <c r="G224" i="22" a="1"/>
  <c r="G224" i="22" s="1"/>
  <c r="G221" i="22" a="1"/>
  <c r="G221" i="22" s="1"/>
  <c r="G218" i="22" a="1"/>
  <c r="G218" i="22" s="1"/>
  <c r="G215" i="22" a="1"/>
  <c r="G215" i="22" s="1"/>
  <c r="G212" i="22" a="1"/>
  <c r="G212" i="22" s="1"/>
  <c r="G209" i="22" a="1"/>
  <c r="G209" i="22" s="1"/>
  <c r="G206" i="22" a="1"/>
  <c r="G206" i="22" s="1"/>
  <c r="G203" i="22" a="1"/>
  <c r="G203" i="22" s="1"/>
  <c r="G200" i="22" a="1"/>
  <c r="G200" i="22" s="1"/>
  <c r="G197" i="22" a="1"/>
  <c r="G197" i="22" s="1"/>
  <c r="G194" i="22" a="1"/>
  <c r="G194" i="22" s="1"/>
  <c r="G191" i="22" a="1"/>
  <c r="G191" i="22" s="1"/>
  <c r="G188" i="22" a="1"/>
  <c r="G188" i="22" s="1"/>
  <c r="G185" i="22" a="1"/>
  <c r="G185" i="22" s="1"/>
  <c r="G182" i="22" a="1"/>
  <c r="G182" i="22" s="1"/>
  <c r="G179" i="22" a="1"/>
  <c r="G179" i="22" s="1"/>
  <c r="G176" i="22" a="1"/>
  <c r="G176" i="22" s="1"/>
  <c r="G173" i="22" a="1"/>
  <c r="G173" i="22" s="1"/>
  <c r="G170" i="22" a="1"/>
  <c r="G170" i="22" s="1"/>
  <c r="G167" i="22" a="1"/>
  <c r="G167" i="22" s="1"/>
  <c r="G164" i="22" a="1"/>
  <c r="G164" i="22" s="1"/>
  <c r="G161" i="22" a="1"/>
  <c r="G161" i="22" s="1"/>
  <c r="G158" i="22" a="1"/>
  <c r="G158" i="22" s="1"/>
  <c r="G155" i="22" a="1"/>
  <c r="G155" i="22" s="1"/>
  <c r="G152" i="22" a="1"/>
  <c r="G152" i="22" s="1"/>
  <c r="G149" i="22" a="1"/>
  <c r="G149" i="22" s="1"/>
  <c r="G146" i="22" a="1"/>
  <c r="G146" i="22" s="1"/>
  <c r="G143" i="22" a="1"/>
  <c r="G143" i="22" s="1"/>
  <c r="G138" i="22" a="1"/>
  <c r="G138" i="22" s="1"/>
  <c r="G129" i="22" a="1"/>
  <c r="G129" i="22" s="1"/>
  <c r="G120" i="22" a="1"/>
  <c r="G120" i="22" s="1"/>
  <c r="G111" i="22" a="1"/>
  <c r="G111" i="22" s="1"/>
  <c r="G102" i="22" a="1"/>
  <c r="G102" i="22" s="1"/>
  <c r="G93" i="22" a="1"/>
  <c r="G93" i="22" s="1"/>
  <c r="G84" i="22" a="1"/>
  <c r="G84" i="22" s="1"/>
  <c r="G75" i="22" a="1"/>
  <c r="G75" i="22" s="1"/>
  <c r="G66" i="22" a="1"/>
  <c r="G66" i="22" s="1"/>
  <c r="G57" i="22" a="1"/>
  <c r="G57" i="22" s="1"/>
  <c r="G48" i="22" a="1"/>
  <c r="G48" i="22" s="1"/>
  <c r="G39" i="22" a="1"/>
  <c r="G39" i="22" s="1"/>
  <c r="G30" i="22" a="1"/>
  <c r="G30" i="22" s="1"/>
  <c r="G21" i="22" a="1"/>
  <c r="G21" i="22" s="1"/>
  <c r="G139" i="22" a="1"/>
  <c r="G139" i="22" s="1"/>
  <c r="G130" i="22" a="1"/>
  <c r="G130" i="22" s="1"/>
  <c r="G121" i="22" a="1"/>
  <c r="G121" i="22" s="1"/>
  <c r="G112" i="22" a="1"/>
  <c r="G112" i="22" s="1"/>
  <c r="G103" i="22" a="1"/>
  <c r="G103" i="22" s="1"/>
  <c r="G94" i="22" a="1"/>
  <c r="G94" i="22" s="1"/>
  <c r="G85" i="22" a="1"/>
  <c r="G85" i="22" s="1"/>
  <c r="G76" i="22" a="1"/>
  <c r="G76" i="22" s="1"/>
  <c r="G67" i="22" a="1"/>
  <c r="G67" i="22" s="1"/>
  <c r="G58" i="22" a="1"/>
  <c r="G58" i="22" s="1"/>
  <c r="G49" i="22" a="1"/>
  <c r="G49" i="22" s="1"/>
  <c r="G40" i="22" a="1"/>
  <c r="G40" i="22" s="1"/>
  <c r="G31" i="22" a="1"/>
  <c r="G31" i="22" s="1"/>
  <c r="G22" i="22" a="1"/>
  <c r="G22" i="22" s="1"/>
  <c r="G140" i="22" a="1"/>
  <c r="G140" i="22" s="1"/>
  <c r="G131" i="22" a="1"/>
  <c r="G131" i="22" s="1"/>
  <c r="G122" i="22" a="1"/>
  <c r="G122" i="22" s="1"/>
  <c r="G113" i="22" a="1"/>
  <c r="G113" i="22" s="1"/>
  <c r="G104" i="22" a="1"/>
  <c r="G104" i="22" s="1"/>
  <c r="G95" i="22" a="1"/>
  <c r="G95" i="22" s="1"/>
  <c r="G86" i="22" a="1"/>
  <c r="G86" i="22" s="1"/>
  <c r="G77" i="22" a="1"/>
  <c r="G77" i="22" s="1"/>
  <c r="G68" i="22" a="1"/>
  <c r="G68" i="22" s="1"/>
  <c r="G59" i="22" a="1"/>
  <c r="G59" i="22" s="1"/>
  <c r="G50" i="22" a="1"/>
  <c r="G50" i="22" s="1"/>
  <c r="G41" i="22" a="1"/>
  <c r="G41" i="22" s="1"/>
  <c r="G32" i="22" a="1"/>
  <c r="G32" i="22" s="1"/>
  <c r="G23" i="22" a="1"/>
  <c r="G23" i="22" s="1"/>
  <c r="G14" i="22" a="1"/>
  <c r="G14" i="22" s="1"/>
  <c r="G6" i="22" a="1"/>
  <c r="G6" i="22" s="1"/>
  <c r="H802" i="22" a="1"/>
  <c r="H802" i="22" s="1"/>
  <c r="H793" i="22" a="1"/>
  <c r="H793" i="22" s="1"/>
  <c r="H784" i="22" a="1"/>
  <c r="H784" i="22" s="1"/>
  <c r="H775" i="22" a="1"/>
  <c r="H775" i="22" s="1"/>
  <c r="H766" i="22" a="1"/>
  <c r="H766" i="22" s="1"/>
  <c r="H757" i="22" a="1"/>
  <c r="H757" i="22" s="1"/>
  <c r="H748" i="22" a="1"/>
  <c r="H748" i="22" s="1"/>
  <c r="H739" i="22" a="1"/>
  <c r="H739" i="22" s="1"/>
  <c r="H730" i="22" a="1"/>
  <c r="H730" i="22" s="1"/>
  <c r="H721" i="22" a="1"/>
  <c r="H721" i="22" s="1"/>
  <c r="H712" i="22" a="1"/>
  <c r="H712" i="22" s="1"/>
  <c r="H703" i="22" a="1"/>
  <c r="H703" i="22" s="1"/>
  <c r="H694" i="22" a="1"/>
  <c r="H694" i="22" s="1"/>
  <c r="H685" i="22" a="1"/>
  <c r="H685" i="22" s="1"/>
  <c r="H676" i="22" a="1"/>
  <c r="H676" i="22" s="1"/>
  <c r="H667" i="22" a="1"/>
  <c r="H667" i="22" s="1"/>
  <c r="H658" i="22" a="1"/>
  <c r="H658" i="22" s="1"/>
  <c r="H649" i="22" a="1"/>
  <c r="H649" i="22" s="1"/>
  <c r="H640" i="22" a="1"/>
  <c r="H640" i="22" s="1"/>
  <c r="H631" i="22" a="1"/>
  <c r="H631" i="22" s="1"/>
  <c r="H622" i="22" a="1"/>
  <c r="H622" i="22" s="1"/>
  <c r="H613" i="22" a="1"/>
  <c r="H613" i="22" s="1"/>
  <c r="H604" i="22" a="1"/>
  <c r="H604" i="22" s="1"/>
  <c r="H595" i="22" a="1"/>
  <c r="H595" i="22" s="1"/>
  <c r="H586" i="22" a="1"/>
  <c r="H586" i="22" s="1"/>
  <c r="H577" i="22" a="1"/>
  <c r="H577" i="22" s="1"/>
  <c r="H568" i="22" a="1"/>
  <c r="H568" i="22" s="1"/>
  <c r="H559" i="22" a="1"/>
  <c r="H559" i="22" s="1"/>
  <c r="H550" i="22" a="1"/>
  <c r="H550" i="22" s="1"/>
  <c r="H541" i="22" a="1"/>
  <c r="H541" i="22" s="1"/>
  <c r="H532" i="22" a="1"/>
  <c r="H532" i="22" s="1"/>
  <c r="H523" i="22" a="1"/>
  <c r="H523" i="22" s="1"/>
  <c r="H514" i="22" a="1"/>
  <c r="H514" i="22" s="1"/>
  <c r="H505" i="22" a="1"/>
  <c r="H505" i="22" s="1"/>
  <c r="H496" i="22" a="1"/>
  <c r="H496" i="22" s="1"/>
  <c r="H487" i="22" a="1"/>
  <c r="H487" i="22" s="1"/>
  <c r="H478" i="22" a="1"/>
  <c r="H478" i="22" s="1"/>
  <c r="H469" i="22" a="1"/>
  <c r="H469" i="22" s="1"/>
  <c r="H460" i="22" a="1"/>
  <c r="H460" i="22" s="1"/>
  <c r="H451" i="22" a="1"/>
  <c r="H451" i="22" s="1"/>
  <c r="H442" i="22" a="1"/>
  <c r="H442" i="22" s="1"/>
  <c r="H433" i="22" a="1"/>
  <c r="H433" i="22" s="1"/>
  <c r="H424" i="22" a="1"/>
  <c r="H424" i="22" s="1"/>
  <c r="H415" i="22" a="1"/>
  <c r="H415" i="22" s="1"/>
  <c r="H406" i="22" a="1"/>
  <c r="H406" i="22" s="1"/>
  <c r="H397" i="22" a="1"/>
  <c r="H397" i="22" s="1"/>
  <c r="H388" i="22" a="1"/>
  <c r="H388" i="22" s="1"/>
  <c r="H379" i="22" a="1"/>
  <c r="H379" i="22" s="1"/>
  <c r="H370" i="22" a="1"/>
  <c r="H370" i="22" s="1"/>
  <c r="H361" i="22" a="1"/>
  <c r="H361" i="22" s="1"/>
  <c r="H352" i="22" a="1"/>
  <c r="H352" i="22" s="1"/>
  <c r="H343" i="22" a="1"/>
  <c r="H343" i="22" s="1"/>
  <c r="H334" i="22" a="1"/>
  <c r="H334" i="22" s="1"/>
  <c r="H325" i="22" a="1"/>
  <c r="H325" i="22" s="1"/>
  <c r="G7" i="22" a="1"/>
  <c r="G7" i="22" s="1"/>
  <c r="G804" i="22" a="1"/>
  <c r="G804" i="22" s="1"/>
  <c r="H795" i="22" a="1"/>
  <c r="H795" i="22" s="1"/>
  <c r="H786" i="22" a="1"/>
  <c r="H786" i="22" s="1"/>
  <c r="H777" i="22" a="1"/>
  <c r="H777" i="22" s="1"/>
  <c r="H768" i="22" a="1"/>
  <c r="H768" i="22" s="1"/>
  <c r="H759" i="22" a="1"/>
  <c r="H759" i="22" s="1"/>
  <c r="H750" i="22" a="1"/>
  <c r="H750" i="22" s="1"/>
  <c r="H741" i="22" a="1"/>
  <c r="H741" i="22" s="1"/>
  <c r="H732" i="22" a="1"/>
  <c r="H732" i="22" s="1"/>
  <c r="H723" i="22" a="1"/>
  <c r="H723" i="22" s="1"/>
  <c r="H714" i="22" a="1"/>
  <c r="H714" i="22" s="1"/>
  <c r="H705" i="22" a="1"/>
  <c r="H705" i="22" s="1"/>
  <c r="H696" i="22" a="1"/>
  <c r="H696" i="22" s="1"/>
  <c r="H687" i="22" a="1"/>
  <c r="H687" i="22" s="1"/>
  <c r="H678" i="22" a="1"/>
  <c r="H678" i="22" s="1"/>
  <c r="H669" i="22" a="1"/>
  <c r="H669" i="22" s="1"/>
  <c r="H660" i="22" a="1"/>
  <c r="H660" i="22" s="1"/>
  <c r="H651" i="22" a="1"/>
  <c r="H651" i="22" s="1"/>
  <c r="H642" i="22" a="1"/>
  <c r="H642" i="22" s="1"/>
  <c r="H633" i="22" a="1"/>
  <c r="H633" i="22" s="1"/>
  <c r="H624" i="22" a="1"/>
  <c r="H624" i="22" s="1"/>
  <c r="H615" i="22" a="1"/>
  <c r="H615" i="22" s="1"/>
  <c r="H606" i="22" a="1"/>
  <c r="H606" i="22" s="1"/>
  <c r="H597" i="22" a="1"/>
  <c r="H597" i="22" s="1"/>
  <c r="H588" i="22" a="1"/>
  <c r="H588" i="22" s="1"/>
  <c r="H579" i="22" a="1"/>
  <c r="H579" i="22" s="1"/>
  <c r="H570" i="22" a="1"/>
  <c r="H570" i="22" s="1"/>
  <c r="H561" i="22" a="1"/>
  <c r="H561" i="22" s="1"/>
  <c r="H552" i="22" a="1"/>
  <c r="H552" i="22" s="1"/>
  <c r="H543" i="22" a="1"/>
  <c r="H543" i="22" s="1"/>
  <c r="H534" i="22" a="1"/>
  <c r="H534" i="22" s="1"/>
  <c r="H525" i="22" a="1"/>
  <c r="H525" i="22" s="1"/>
  <c r="H516" i="22" a="1"/>
  <c r="H516" i="22" s="1"/>
  <c r="H507" i="22" a="1"/>
  <c r="H507" i="22" s="1"/>
  <c r="H498" i="22" a="1"/>
  <c r="H498" i="22" s="1"/>
  <c r="H489" i="22" a="1"/>
  <c r="H489" i="22" s="1"/>
  <c r="H480" i="22" a="1"/>
  <c r="H480" i="22" s="1"/>
  <c r="H471" i="22" a="1"/>
  <c r="H471" i="22" s="1"/>
  <c r="H462" i="22" a="1"/>
  <c r="H462" i="22" s="1"/>
  <c r="H453" i="22" a="1"/>
  <c r="H453" i="22" s="1"/>
  <c r="H444" i="22" a="1"/>
  <c r="H444" i="22" s="1"/>
  <c r="H435" i="22" a="1"/>
  <c r="H435" i="22" s="1"/>
  <c r="H426" i="22" a="1"/>
  <c r="H426" i="22" s="1"/>
  <c r="H417" i="22" a="1"/>
  <c r="H417" i="22" s="1"/>
  <c r="H408" i="22" a="1"/>
  <c r="H408" i="22" s="1"/>
  <c r="H399" i="22" a="1"/>
  <c r="H399" i="22" s="1"/>
  <c r="H390" i="22" a="1"/>
  <c r="H390" i="22" s="1"/>
  <c r="H381" i="22" a="1"/>
  <c r="H381" i="22" s="1"/>
  <c r="H372" i="22" a="1"/>
  <c r="H372" i="22" s="1"/>
  <c r="H363" i="22" a="1"/>
  <c r="H363" i="22" s="1"/>
  <c r="H354" i="22" a="1"/>
  <c r="H354" i="22" s="1"/>
  <c r="H345" i="22" a="1"/>
  <c r="H345" i="22" s="1"/>
  <c r="H336" i="22" a="1"/>
  <c r="H336" i="22" s="1"/>
  <c r="H327" i="22" a="1"/>
  <c r="H327" i="22" s="1"/>
  <c r="G11" i="22" a="1"/>
  <c r="G11" i="22" s="1"/>
  <c r="G2" i="22" a="1"/>
  <c r="G2" i="22" s="1"/>
  <c r="H797" i="22" a="1"/>
  <c r="H797" i="22" s="1"/>
  <c r="H788" i="22" a="1"/>
  <c r="H788" i="22" s="1"/>
  <c r="H779" i="22" a="1"/>
  <c r="H779" i="22" s="1"/>
  <c r="H770" i="22" a="1"/>
  <c r="H770" i="22" s="1"/>
  <c r="H761" i="22" a="1"/>
  <c r="H761" i="22" s="1"/>
  <c r="H752" i="22" a="1"/>
  <c r="H752" i="22" s="1"/>
  <c r="H743" i="22" a="1"/>
  <c r="H743" i="22" s="1"/>
  <c r="H734" i="22" a="1"/>
  <c r="H734" i="22" s="1"/>
  <c r="H725" i="22" a="1"/>
  <c r="H725" i="22" s="1"/>
  <c r="H716" i="22" a="1"/>
  <c r="H716" i="22" s="1"/>
  <c r="H707" i="22" a="1"/>
  <c r="H707" i="22" s="1"/>
  <c r="H698" i="22" a="1"/>
  <c r="H698" i="22" s="1"/>
  <c r="H689" i="22" a="1"/>
  <c r="H689" i="22" s="1"/>
  <c r="H680" i="22" a="1"/>
  <c r="H680" i="22" s="1"/>
  <c r="H671" i="22" a="1"/>
  <c r="H671" i="22" s="1"/>
  <c r="H662" i="22" a="1"/>
  <c r="H662" i="22" s="1"/>
  <c r="H653" i="22" a="1"/>
  <c r="H653" i="22" s="1"/>
  <c r="H644" i="22" a="1"/>
  <c r="H644" i="22" s="1"/>
  <c r="H635" i="22" a="1"/>
  <c r="H635" i="22" s="1"/>
  <c r="H626" i="22" a="1"/>
  <c r="H626" i="22" s="1"/>
  <c r="H617" i="22" a="1"/>
  <c r="H617" i="22" s="1"/>
  <c r="H608" i="22" a="1"/>
  <c r="H608" i="22" s="1"/>
  <c r="H599" i="22" a="1"/>
  <c r="H599" i="22" s="1"/>
  <c r="H590" i="22" a="1"/>
  <c r="H590" i="22" s="1"/>
  <c r="H581" i="22" a="1"/>
  <c r="H581" i="22" s="1"/>
  <c r="H572" i="22" a="1"/>
  <c r="H572" i="22" s="1"/>
  <c r="H563" i="22" a="1"/>
  <c r="H563" i="22" s="1"/>
  <c r="H554" i="22" a="1"/>
  <c r="H554" i="22" s="1"/>
  <c r="H545" i="22" a="1"/>
  <c r="H545" i="22" s="1"/>
  <c r="H536" i="22" a="1"/>
  <c r="H536" i="22" s="1"/>
  <c r="H527" i="22" a="1"/>
  <c r="H527" i="22" s="1"/>
  <c r="H518" i="22" a="1"/>
  <c r="H518" i="22" s="1"/>
  <c r="H509" i="22" a="1"/>
  <c r="H509" i="22" s="1"/>
  <c r="H500" i="22" a="1"/>
  <c r="H500" i="22" s="1"/>
  <c r="H491" i="22" a="1"/>
  <c r="H491" i="22" s="1"/>
  <c r="H482" i="22" a="1"/>
  <c r="H482" i="22" s="1"/>
  <c r="H473" i="22" a="1"/>
  <c r="H473" i="22" s="1"/>
  <c r="H464" i="22" a="1"/>
  <c r="H464" i="22" s="1"/>
  <c r="H455" i="22" a="1"/>
  <c r="H455" i="22" s="1"/>
  <c r="H446" i="22" a="1"/>
  <c r="H446" i="22" s="1"/>
  <c r="H437" i="22" a="1"/>
  <c r="H437" i="22" s="1"/>
  <c r="H428" i="22" a="1"/>
  <c r="H428" i="22" s="1"/>
  <c r="H419" i="22" a="1"/>
  <c r="H419" i="22" s="1"/>
  <c r="H410" i="22" a="1"/>
  <c r="H410" i="22" s="1"/>
  <c r="H401" i="22" a="1"/>
  <c r="H401" i="22" s="1"/>
  <c r="H392" i="22" a="1"/>
  <c r="H392" i="22" s="1"/>
  <c r="H383" i="22" a="1"/>
  <c r="H383" i="22" s="1"/>
  <c r="H374" i="22" a="1"/>
  <c r="H374" i="22" s="1"/>
  <c r="H365" i="22" a="1"/>
  <c r="H365" i="22" s="1"/>
  <c r="H356" i="22" a="1"/>
  <c r="H356" i="22" s="1"/>
  <c r="H347" i="22" a="1"/>
  <c r="H347" i="22" s="1"/>
  <c r="H338" i="22" a="1"/>
  <c r="H338" i="22" s="1"/>
  <c r="H329" i="22" a="1"/>
  <c r="H329" i="22" s="1"/>
  <c r="H11" i="22" a="1"/>
  <c r="H11" i="22" s="1"/>
  <c r="H20" i="22" a="1"/>
  <c r="H20" i="22" s="1"/>
  <c r="H29" i="22" a="1"/>
  <c r="H29" i="22" s="1"/>
  <c r="H38" i="22" a="1"/>
  <c r="H38" i="22" s="1"/>
  <c r="H47" i="22" a="1"/>
  <c r="H47" i="22" s="1"/>
  <c r="H56" i="22" a="1"/>
  <c r="H56" i="22" s="1"/>
  <c r="H65" i="22" a="1"/>
  <c r="H65" i="22" s="1"/>
  <c r="H74" i="22" a="1"/>
  <c r="H74" i="22" s="1"/>
  <c r="H83" i="22" a="1"/>
  <c r="H83" i="22" s="1"/>
  <c r="H92" i="22" a="1"/>
  <c r="H92" i="22" s="1"/>
  <c r="H101" i="22" a="1"/>
  <c r="H101" i="22" s="1"/>
  <c r="H110" i="22" a="1"/>
  <c r="H110" i="22" s="1"/>
  <c r="H119" i="22" a="1"/>
  <c r="H119" i="22" s="1"/>
  <c r="H128" i="22" a="1"/>
  <c r="H128" i="22" s="1"/>
  <c r="H137" i="22" a="1"/>
  <c r="H137" i="22" s="1"/>
  <c r="H146" i="22" a="1"/>
  <c r="H146" i="22" s="1"/>
  <c r="H155" i="22" a="1"/>
  <c r="H155" i="22" s="1"/>
  <c r="H164" i="22" a="1"/>
  <c r="H164" i="22" s="1"/>
  <c r="H173" i="22" a="1"/>
  <c r="H173" i="22" s="1"/>
  <c r="H182" i="22" a="1"/>
  <c r="H182" i="22" s="1"/>
  <c r="H191" i="22" a="1"/>
  <c r="H191" i="22" s="1"/>
  <c r="H200" i="22" a="1"/>
  <c r="H200" i="22" s="1"/>
  <c r="H209" i="22" a="1"/>
  <c r="H209" i="22" s="1"/>
  <c r="H218" i="22" a="1"/>
  <c r="H218" i="22" s="1"/>
  <c r="H227" i="22" a="1"/>
  <c r="H227" i="22" s="1"/>
  <c r="H236" i="22" a="1"/>
  <c r="H236" i="22" s="1"/>
  <c r="H245" i="22" a="1"/>
  <c r="H245" i="22" s="1"/>
  <c r="H254" i="22" a="1"/>
  <c r="H254" i="22" s="1"/>
  <c r="H263" i="22" a="1"/>
  <c r="H263" i="22" s="1"/>
  <c r="H272" i="22" a="1"/>
  <c r="H272" i="22" s="1"/>
  <c r="H281" i="22" a="1"/>
  <c r="H281" i="22" s="1"/>
  <c r="H290" i="22" a="1"/>
  <c r="H290" i="22" s="1"/>
  <c r="H299" i="22" a="1"/>
  <c r="H299" i="22" s="1"/>
  <c r="H308" i="22" a="1"/>
  <c r="H308" i="22" s="1"/>
  <c r="H317" i="22" a="1"/>
  <c r="H317" i="22" s="1"/>
  <c r="G406" i="22" a="1"/>
  <c r="G406" i="22" s="1"/>
  <c r="G397" i="22" a="1"/>
  <c r="G397" i="22" s="1"/>
  <c r="G388" i="22" a="1"/>
  <c r="G388" i="22" s="1"/>
  <c r="G379" i="22" a="1"/>
  <c r="G379" i="22" s="1"/>
  <c r="G370" i="22" a="1"/>
  <c r="G370" i="22" s="1"/>
  <c r="G361" i="22" a="1"/>
  <c r="G361" i="22" s="1"/>
  <c r="G352" i="22" a="1"/>
  <c r="G352" i="22" s="1"/>
  <c r="G343" i="22" a="1"/>
  <c r="G343" i="22" s="1"/>
  <c r="G334" i="22" a="1"/>
  <c r="G334" i="22" s="1"/>
  <c r="G325" i="22" a="1"/>
  <c r="G325" i="22" s="1"/>
  <c r="G316" i="22" a="1"/>
  <c r="G316" i="22" s="1"/>
  <c r="G307" i="22" a="1"/>
  <c r="G307" i="22" s="1"/>
  <c r="G298" i="22" a="1"/>
  <c r="G298" i="22" s="1"/>
  <c r="G289" i="22" a="1"/>
  <c r="G289" i="22" s="1"/>
  <c r="G286" i="22" a="1"/>
  <c r="G286" i="22" s="1"/>
  <c r="G283" i="22" a="1"/>
  <c r="G283" i="22" s="1"/>
  <c r="G280" i="22" a="1"/>
  <c r="G280" i="22" s="1"/>
  <c r="G277" i="22" a="1"/>
  <c r="G277" i="22" s="1"/>
  <c r="G274" i="22" a="1"/>
  <c r="G274" i="22" s="1"/>
  <c r="G271" i="22" a="1"/>
  <c r="G271" i="22" s="1"/>
  <c r="G268" i="22" a="1"/>
  <c r="G268" i="22" s="1"/>
  <c r="G265" i="22" a="1"/>
  <c r="G265" i="22" s="1"/>
  <c r="G262" i="22" a="1"/>
  <c r="G262" i="22" s="1"/>
  <c r="G259" i="22" a="1"/>
  <c r="G259" i="22" s="1"/>
  <c r="G256" i="22" a="1"/>
  <c r="G256" i="22" s="1"/>
  <c r="G253" i="22" a="1"/>
  <c r="G253" i="22" s="1"/>
  <c r="G250" i="22" a="1"/>
  <c r="G250" i="22" s="1"/>
  <c r="G247" i="22" a="1"/>
  <c r="G247" i="22" s="1"/>
  <c r="G244" i="22" a="1"/>
  <c r="G244" i="22" s="1"/>
  <c r="G241" i="22" a="1"/>
  <c r="G241" i="22" s="1"/>
  <c r="G238" i="22" a="1"/>
  <c r="G238" i="22" s="1"/>
  <c r="G235" i="22" a="1"/>
  <c r="G235" i="22" s="1"/>
  <c r="G232" i="22" a="1"/>
  <c r="G232" i="22" s="1"/>
  <c r="G229" i="22" a="1"/>
  <c r="G229" i="22" s="1"/>
  <c r="G226" i="22" a="1"/>
  <c r="G226" i="22" s="1"/>
  <c r="G223" i="22" a="1"/>
  <c r="G223" i="22" s="1"/>
  <c r="G220" i="22" a="1"/>
  <c r="G220" i="22" s="1"/>
  <c r="G217" i="22" a="1"/>
  <c r="G217" i="22" s="1"/>
  <c r="G214" i="22" a="1"/>
  <c r="G214" i="22" s="1"/>
  <c r="G211" i="22" a="1"/>
  <c r="G211" i="22" s="1"/>
  <c r="G208" i="22" a="1"/>
  <c r="G208" i="22" s="1"/>
  <c r="G205" i="22" a="1"/>
  <c r="G205" i="22" s="1"/>
  <c r="G202" i="22" a="1"/>
  <c r="G202" i="22" s="1"/>
  <c r="G199" i="22" a="1"/>
  <c r="G199" i="22" s="1"/>
  <c r="G196" i="22" a="1"/>
  <c r="G196" i="22" s="1"/>
  <c r="G193" i="22" a="1"/>
  <c r="G193" i="22" s="1"/>
  <c r="G190" i="22" a="1"/>
  <c r="G190" i="22" s="1"/>
  <c r="G187" i="22" a="1"/>
  <c r="G187" i="22" s="1"/>
  <c r="G184" i="22" a="1"/>
  <c r="G184" i="22" s="1"/>
  <c r="G181" i="22" a="1"/>
  <c r="G181" i="22" s="1"/>
  <c r="G178" i="22" a="1"/>
  <c r="G178" i="22" s="1"/>
  <c r="G175" i="22" a="1"/>
  <c r="G175" i="22" s="1"/>
  <c r="G172" i="22" a="1"/>
  <c r="G172" i="22" s="1"/>
  <c r="G169" i="22" a="1"/>
  <c r="G169" i="22" s="1"/>
  <c r="G166" i="22" a="1"/>
  <c r="G166" i="22" s="1"/>
  <c r="G163" i="22" a="1"/>
  <c r="G163" i="22" s="1"/>
  <c r="G160" i="22" a="1"/>
  <c r="G160" i="22" s="1"/>
  <c r="G157" i="22" a="1"/>
  <c r="G157" i="22" s="1"/>
  <c r="G154" i="22" a="1"/>
  <c r="G154" i="22" s="1"/>
  <c r="G151" i="22" a="1"/>
  <c r="G151" i="22" s="1"/>
  <c r="G148" i="22" a="1"/>
  <c r="G148" i="22" s="1"/>
  <c r="G145" i="22" a="1"/>
  <c r="G145" i="22" s="1"/>
  <c r="G142" i="22" a="1"/>
  <c r="G142" i="22" s="1"/>
  <c r="G135" i="22" a="1"/>
  <c r="G135" i="22" s="1"/>
  <c r="G126" i="22" a="1"/>
  <c r="G126" i="22" s="1"/>
  <c r="G117" i="22" a="1"/>
  <c r="G117" i="22" s="1"/>
  <c r="G108" i="22" a="1"/>
  <c r="G108" i="22" s="1"/>
  <c r="G99" i="22" a="1"/>
  <c r="G99" i="22" s="1"/>
  <c r="G90" i="22" a="1"/>
  <c r="G90" i="22" s="1"/>
  <c r="G81" i="22" a="1"/>
  <c r="G81" i="22" s="1"/>
  <c r="G72" i="22" a="1"/>
  <c r="G72" i="22" s="1"/>
  <c r="G63" i="22" a="1"/>
  <c r="G63" i="22" s="1"/>
  <c r="G54" i="22" a="1"/>
  <c r="G54" i="22" s="1"/>
  <c r="G45" i="22" a="1"/>
  <c r="G45" i="22" s="1"/>
  <c r="G36" i="22" a="1"/>
  <c r="G36" i="22" s="1"/>
  <c r="G27" i="22" a="1"/>
  <c r="G27" i="22" s="1"/>
  <c r="G18" i="22" a="1"/>
  <c r="G18" i="22" s="1"/>
  <c r="G136" i="22" a="1"/>
  <c r="G136" i="22" s="1"/>
  <c r="G127" i="22" a="1"/>
  <c r="G127" i="22" s="1"/>
  <c r="G118" i="22" a="1"/>
  <c r="G118" i="22" s="1"/>
  <c r="G109" i="22" a="1"/>
  <c r="G109" i="22" s="1"/>
  <c r="G100" i="22" a="1"/>
  <c r="G100" i="22" s="1"/>
  <c r="G91" i="22" a="1"/>
  <c r="G91" i="22" s="1"/>
  <c r="G82" i="22" a="1"/>
  <c r="G82" i="22" s="1"/>
  <c r="G73" i="22" a="1"/>
  <c r="G73" i="22" s="1"/>
  <c r="G64" i="22" a="1"/>
  <c r="G64" i="22" s="1"/>
  <c r="G55" i="22" a="1"/>
  <c r="G55" i="22" s="1"/>
  <c r="G46" i="22" a="1"/>
  <c r="G46" i="22" s="1"/>
  <c r="G37" i="22" a="1"/>
  <c r="G37" i="22" s="1"/>
  <c r="G28" i="22" a="1"/>
  <c r="G28" i="22" s="1"/>
  <c r="G19" i="22" a="1"/>
  <c r="G19" i="22" s="1"/>
  <c r="G137" i="22" a="1"/>
  <c r="G137" i="22" s="1"/>
  <c r="G128" i="22" a="1"/>
  <c r="G128" i="22" s="1"/>
  <c r="G119" i="22" a="1"/>
  <c r="G119" i="22" s="1"/>
  <c r="G110" i="22" a="1"/>
  <c r="G110" i="22" s="1"/>
  <c r="G101" i="22" a="1"/>
  <c r="G101" i="22" s="1"/>
  <c r="G92" i="22" a="1"/>
  <c r="G92" i="22" s="1"/>
  <c r="G83" i="22" a="1"/>
  <c r="G83" i="22" s="1"/>
  <c r="G74" i="22" a="1"/>
  <c r="G74" i="22" s="1"/>
  <c r="G65" i="22" a="1"/>
  <c r="G65" i="22" s="1"/>
  <c r="G56" i="22" a="1"/>
  <c r="G56" i="22" s="1"/>
  <c r="G47" i="22" a="1"/>
  <c r="G47" i="22" s="1"/>
  <c r="G38" i="22" a="1"/>
  <c r="G38" i="22" s="1"/>
  <c r="G29" i="22" a="1"/>
  <c r="G29" i="22" s="1"/>
  <c r="G20" i="22" a="1"/>
  <c r="G20" i="22" s="1"/>
  <c r="G12" i="22" a="1"/>
  <c r="G12" i="22" s="1"/>
  <c r="G3" i="22" a="1"/>
  <c r="G3" i="22" s="1"/>
  <c r="H799" i="22" a="1"/>
  <c r="H799" i="22" s="1"/>
  <c r="H790" i="22" a="1"/>
  <c r="H790" i="22" s="1"/>
  <c r="H781" i="22" a="1"/>
  <c r="H781" i="22" s="1"/>
  <c r="H772" i="22" a="1"/>
  <c r="H772" i="22" s="1"/>
  <c r="H763" i="22" a="1"/>
  <c r="H763" i="22" s="1"/>
  <c r="H754" i="22" a="1"/>
  <c r="H754" i="22" s="1"/>
  <c r="H745" i="22" a="1"/>
  <c r="H745" i="22" s="1"/>
  <c r="H736" i="22" a="1"/>
  <c r="H736" i="22" s="1"/>
  <c r="H727" i="22" a="1"/>
  <c r="H727" i="22" s="1"/>
  <c r="H718" i="22" a="1"/>
  <c r="H718" i="22" s="1"/>
  <c r="H709" i="22" a="1"/>
  <c r="H709" i="22" s="1"/>
  <c r="H700" i="22" a="1"/>
  <c r="H700" i="22" s="1"/>
  <c r="H691" i="22" a="1"/>
  <c r="H691" i="22" s="1"/>
  <c r="H682" i="22" a="1"/>
  <c r="H682" i="22" s="1"/>
  <c r="H673" i="22" a="1"/>
  <c r="H673" i="22" s="1"/>
  <c r="H664" i="22" a="1"/>
  <c r="H664" i="22" s="1"/>
  <c r="H655" i="22" a="1"/>
  <c r="H655" i="22" s="1"/>
  <c r="H646" i="22" a="1"/>
  <c r="H646" i="22" s="1"/>
  <c r="H637" i="22" a="1"/>
  <c r="H637" i="22" s="1"/>
  <c r="H628" i="22" a="1"/>
  <c r="H628" i="22" s="1"/>
  <c r="H619" i="22" a="1"/>
  <c r="H619" i="22" s="1"/>
  <c r="H610" i="22" a="1"/>
  <c r="H610" i="22" s="1"/>
  <c r="H601" i="22" a="1"/>
  <c r="H601" i="22" s="1"/>
  <c r="H592" i="22" a="1"/>
  <c r="H592" i="22" s="1"/>
  <c r="H583" i="22" a="1"/>
  <c r="H583" i="22" s="1"/>
  <c r="H574" i="22" a="1"/>
  <c r="H574" i="22" s="1"/>
  <c r="H565" i="22" a="1"/>
  <c r="H565" i="22" s="1"/>
  <c r="H556" i="22" a="1"/>
  <c r="H556" i="22" s="1"/>
  <c r="H547" i="22" a="1"/>
  <c r="H547" i="22" s="1"/>
  <c r="H538" i="22" a="1"/>
  <c r="H538" i="22" s="1"/>
  <c r="H529" i="22" a="1"/>
  <c r="H529" i="22" s="1"/>
  <c r="H520" i="22" a="1"/>
  <c r="H520" i="22" s="1"/>
  <c r="H511" i="22" a="1"/>
  <c r="H511" i="22" s="1"/>
  <c r="H502" i="22" a="1"/>
  <c r="H502" i="22" s="1"/>
  <c r="H493" i="22" a="1"/>
  <c r="H493" i="22" s="1"/>
  <c r="H484" i="22" a="1"/>
  <c r="H484" i="22" s="1"/>
  <c r="H475" i="22" a="1"/>
  <c r="H475" i="22" s="1"/>
  <c r="H466" i="22" a="1"/>
  <c r="H466" i="22" s="1"/>
  <c r="H457" i="22" a="1"/>
  <c r="H457" i="22" s="1"/>
  <c r="H448" i="22" a="1"/>
  <c r="H448" i="22" s="1"/>
  <c r="H439" i="22" a="1"/>
  <c r="H439" i="22" s="1"/>
  <c r="H430" i="22" a="1"/>
  <c r="H430" i="22" s="1"/>
  <c r="H421" i="22" a="1"/>
  <c r="H421" i="22" s="1"/>
  <c r="H412" i="22" a="1"/>
  <c r="H412" i="22" s="1"/>
  <c r="H403" i="22" a="1"/>
  <c r="H403" i="22" s="1"/>
  <c r="H394" i="22" a="1"/>
  <c r="H394" i="22" s="1"/>
  <c r="H385" i="22" a="1"/>
  <c r="H385" i="22" s="1"/>
  <c r="H376" i="22" a="1"/>
  <c r="H376" i="22" s="1"/>
  <c r="H367" i="22" a="1"/>
  <c r="H367" i="22" s="1"/>
  <c r="H358" i="22" a="1"/>
  <c r="H358" i="22" s="1"/>
  <c r="H349" i="22" a="1"/>
  <c r="H349" i="22" s="1"/>
  <c r="H340" i="22" a="1"/>
  <c r="H340" i="22" s="1"/>
  <c r="H331" i="22" a="1"/>
  <c r="H331" i="22" s="1"/>
  <c r="G13" i="22" a="1"/>
  <c r="G13" i="22" s="1"/>
  <c r="G4" i="22" a="1"/>
  <c r="G4" i="22" s="1"/>
  <c r="H801" i="22" a="1"/>
  <c r="H801" i="22" s="1"/>
  <c r="H792" i="22" a="1"/>
  <c r="H792" i="22" s="1"/>
  <c r="H783" i="22" a="1"/>
  <c r="H783" i="22" s="1"/>
  <c r="H774" i="22" a="1"/>
  <c r="H774" i="22" s="1"/>
  <c r="H765" i="22" a="1"/>
  <c r="H765" i="22" s="1"/>
  <c r="H756" i="22" a="1"/>
  <c r="H756" i="22" s="1"/>
  <c r="H747" i="22" a="1"/>
  <c r="H747" i="22" s="1"/>
  <c r="H738" i="22" a="1"/>
  <c r="H738" i="22" s="1"/>
  <c r="H729" i="22" a="1"/>
  <c r="H729" i="22" s="1"/>
  <c r="H720" i="22" a="1"/>
  <c r="H720" i="22" s="1"/>
  <c r="H711" i="22" a="1"/>
  <c r="H711" i="22" s="1"/>
  <c r="H702" i="22" a="1"/>
  <c r="H702" i="22" s="1"/>
  <c r="H693" i="22" a="1"/>
  <c r="H693" i="22" s="1"/>
  <c r="H684" i="22" a="1"/>
  <c r="H684" i="22" s="1"/>
  <c r="H675" i="22" a="1"/>
  <c r="H675" i="22" s="1"/>
  <c r="H666" i="22" a="1"/>
  <c r="H666" i="22" s="1"/>
  <c r="H657" i="22" a="1"/>
  <c r="H657" i="22" s="1"/>
  <c r="H648" i="22" a="1"/>
  <c r="H648" i="22" s="1"/>
  <c r="H639" i="22" a="1"/>
  <c r="H639" i="22" s="1"/>
  <c r="H630" i="22" a="1"/>
  <c r="H630" i="22" s="1"/>
  <c r="H621" i="22" a="1"/>
  <c r="H621" i="22" s="1"/>
  <c r="H612" i="22" a="1"/>
  <c r="H612" i="22" s="1"/>
  <c r="H603" i="22" a="1"/>
  <c r="H603" i="22" s="1"/>
  <c r="H594" i="22" a="1"/>
  <c r="H594" i="22" s="1"/>
  <c r="H585" i="22" a="1"/>
  <c r="H585" i="22" s="1"/>
  <c r="H576" i="22" a="1"/>
  <c r="H576" i="22" s="1"/>
  <c r="H567" i="22" a="1"/>
  <c r="H567" i="22" s="1"/>
  <c r="H558" i="22" a="1"/>
  <c r="H558" i="22" s="1"/>
  <c r="H549" i="22" a="1"/>
  <c r="H549" i="22" s="1"/>
  <c r="H540" i="22" a="1"/>
  <c r="H540" i="22" s="1"/>
  <c r="H531" i="22" a="1"/>
  <c r="H531" i="22" s="1"/>
  <c r="H522" i="22" a="1"/>
  <c r="H522" i="22" s="1"/>
  <c r="H513" i="22" a="1"/>
  <c r="H513" i="22" s="1"/>
  <c r="H504" i="22" a="1"/>
  <c r="H504" i="22" s="1"/>
  <c r="H495" i="22" a="1"/>
  <c r="H495" i="22" s="1"/>
  <c r="H486" i="22" a="1"/>
  <c r="H486" i="22" s="1"/>
  <c r="H477" i="22" a="1"/>
  <c r="H477" i="22" s="1"/>
  <c r="H468" i="22" a="1"/>
  <c r="H468" i="22" s="1"/>
  <c r="H459" i="22" a="1"/>
  <c r="H459" i="22" s="1"/>
  <c r="H450" i="22" a="1"/>
  <c r="H450" i="22" s="1"/>
  <c r="H441" i="22" a="1"/>
  <c r="H441" i="22" s="1"/>
  <c r="H432" i="22" a="1"/>
  <c r="H432" i="22" s="1"/>
  <c r="H423" i="22" a="1"/>
  <c r="H423" i="22" s="1"/>
  <c r="H414" i="22" a="1"/>
  <c r="H414" i="22" s="1"/>
  <c r="H405" i="22" a="1"/>
  <c r="H405" i="22" s="1"/>
  <c r="H396" i="22" a="1"/>
  <c r="H396" i="22" s="1"/>
  <c r="H387" i="22" a="1"/>
  <c r="H387" i="22" s="1"/>
  <c r="H378" i="22" a="1"/>
  <c r="H378" i="22" s="1"/>
  <c r="H369" i="22" a="1"/>
  <c r="H369" i="22" s="1"/>
  <c r="H360" i="22" a="1"/>
  <c r="H360" i="22" s="1"/>
  <c r="H351" i="22" a="1"/>
  <c r="H351" i="22" s="1"/>
  <c r="H342" i="22" a="1"/>
  <c r="H342" i="22" s="1"/>
  <c r="H333" i="22" a="1"/>
  <c r="H333" i="22" s="1"/>
  <c r="H324" i="22" a="1"/>
  <c r="H324" i="22" s="1"/>
  <c r="G8" i="22" a="1"/>
  <c r="G8" i="22" s="1"/>
  <c r="H803" i="22" a="1"/>
  <c r="H803" i="22" s="1"/>
  <c r="H794" i="22" a="1"/>
  <c r="H794" i="22" s="1"/>
  <c r="H785" i="22" a="1"/>
  <c r="H785" i="22" s="1"/>
  <c r="H776" i="22" a="1"/>
  <c r="H776" i="22" s="1"/>
  <c r="H767" i="22" a="1"/>
  <c r="H767" i="22" s="1"/>
  <c r="H758" i="22" a="1"/>
  <c r="H758" i="22" s="1"/>
  <c r="H749" i="22" a="1"/>
  <c r="H749" i="22" s="1"/>
  <c r="H740" i="22" a="1"/>
  <c r="H740" i="22" s="1"/>
  <c r="H731" i="22" a="1"/>
  <c r="H731" i="22" s="1"/>
  <c r="H722" i="22" a="1"/>
  <c r="H722" i="22" s="1"/>
  <c r="H713" i="22" a="1"/>
  <c r="H713" i="22" s="1"/>
  <c r="H704" i="22" a="1"/>
  <c r="H704" i="22" s="1"/>
  <c r="H695" i="22" a="1"/>
  <c r="H695" i="22" s="1"/>
  <c r="H686" i="22" a="1"/>
  <c r="H686" i="22" s="1"/>
  <c r="H677" i="22" a="1"/>
  <c r="H677" i="22" s="1"/>
  <c r="H668" i="22" a="1"/>
  <c r="H668" i="22" s="1"/>
  <c r="H659" i="22" a="1"/>
  <c r="H659" i="22" s="1"/>
  <c r="H650" i="22" a="1"/>
  <c r="H650" i="22" s="1"/>
  <c r="H641" i="22" a="1"/>
  <c r="H641" i="22" s="1"/>
  <c r="H632" i="22" a="1"/>
  <c r="H632" i="22" s="1"/>
  <c r="H623" i="22" a="1"/>
  <c r="H623" i="22" s="1"/>
  <c r="H614" i="22" a="1"/>
  <c r="H614" i="22" s="1"/>
  <c r="H605" i="22" a="1"/>
  <c r="H605" i="22" s="1"/>
  <c r="H596" i="22" a="1"/>
  <c r="H596" i="22" s="1"/>
  <c r="H587" i="22" a="1"/>
  <c r="H587" i="22" s="1"/>
  <c r="H578" i="22" a="1"/>
  <c r="H578" i="22" s="1"/>
  <c r="H569" i="22" a="1"/>
  <c r="H569" i="22" s="1"/>
  <c r="H560" i="22" a="1"/>
  <c r="H560" i="22" s="1"/>
  <c r="H551" i="22" a="1"/>
  <c r="H551" i="22" s="1"/>
  <c r="H542" i="22" a="1"/>
  <c r="H542" i="22" s="1"/>
  <c r="H533" i="22" a="1"/>
  <c r="H533" i="22" s="1"/>
  <c r="H524" i="22" a="1"/>
  <c r="H524" i="22" s="1"/>
  <c r="H515" i="22" a="1"/>
  <c r="H515" i="22" s="1"/>
  <c r="H506" i="22" a="1"/>
  <c r="H506" i="22" s="1"/>
  <c r="H497" i="22" a="1"/>
  <c r="H497" i="22" s="1"/>
  <c r="H488" i="22" a="1"/>
  <c r="H488" i="22" s="1"/>
  <c r="H479" i="22" a="1"/>
  <c r="H479" i="22" s="1"/>
  <c r="H470" i="22" a="1"/>
  <c r="H470" i="22" s="1"/>
  <c r="H461" i="22" a="1"/>
  <c r="H461" i="22" s="1"/>
  <c r="H452" i="22" a="1"/>
  <c r="H452" i="22" s="1"/>
  <c r="H443" i="22" a="1"/>
  <c r="H443" i="22" s="1"/>
  <c r="H434" i="22" a="1"/>
  <c r="H434" i="22" s="1"/>
  <c r="H425" i="22" a="1"/>
  <c r="H425" i="22" s="1"/>
  <c r="H416" i="22" a="1"/>
  <c r="H416" i="22" s="1"/>
  <c r="H407" i="22" a="1"/>
  <c r="H407" i="22" s="1"/>
  <c r="H398" i="22" a="1"/>
  <c r="H398" i="22" s="1"/>
  <c r="H389" i="22" a="1"/>
  <c r="H389" i="22" s="1"/>
  <c r="H380" i="22" a="1"/>
  <c r="H380" i="22" s="1"/>
  <c r="H371" i="22" a="1"/>
  <c r="H371" i="22" s="1"/>
  <c r="H362" i="22" a="1"/>
  <c r="H362" i="22" s="1"/>
  <c r="H353" i="22" a="1"/>
  <c r="H353" i="22" s="1"/>
  <c r="H344" i="22" a="1"/>
  <c r="H344" i="22" s="1"/>
  <c r="H335" i="22" a="1"/>
  <c r="H335" i="22" s="1"/>
  <c r="H5" i="22" a="1"/>
  <c r="H5" i="22" s="1"/>
  <c r="H14" i="22" a="1"/>
  <c r="H14" i="22" s="1"/>
  <c r="H23" i="22" a="1"/>
  <c r="H23" i="22" s="1"/>
  <c r="H32" i="22" a="1"/>
  <c r="H32" i="22" s="1"/>
  <c r="H41" i="22" a="1"/>
  <c r="H41" i="22" s="1"/>
  <c r="H50" i="22" a="1"/>
  <c r="H50" i="22" s="1"/>
  <c r="H59" i="22" a="1"/>
  <c r="H59" i="22" s="1"/>
  <c r="H68" i="22" a="1"/>
  <c r="H68" i="22" s="1"/>
  <c r="H77" i="22" a="1"/>
  <c r="H77" i="22" s="1"/>
  <c r="H86" i="22" a="1"/>
  <c r="H86" i="22" s="1"/>
  <c r="H95" i="22" a="1"/>
  <c r="H95" i="22" s="1"/>
  <c r="H104" i="22" a="1"/>
  <c r="H104" i="22" s="1"/>
  <c r="H113" i="22" a="1"/>
  <c r="H113" i="22" s="1"/>
  <c r="H122" i="22" a="1"/>
  <c r="H122" i="22" s="1"/>
  <c r="H131" i="22" a="1"/>
  <c r="H131" i="22" s="1"/>
  <c r="H140" i="22" a="1"/>
  <c r="H140" i="22" s="1"/>
  <c r="H149" i="22" a="1"/>
  <c r="H149" i="22" s="1"/>
  <c r="H158" i="22" a="1"/>
  <c r="H158" i="22" s="1"/>
  <c r="H167" i="22" a="1"/>
  <c r="H167" i="22" s="1"/>
  <c r="H176" i="22" a="1"/>
  <c r="H176" i="22" s="1"/>
  <c r="H185" i="22" a="1"/>
  <c r="H185" i="22" s="1"/>
  <c r="H194" i="22" a="1"/>
  <c r="H194" i="22" s="1"/>
  <c r="H203" i="22" a="1"/>
  <c r="H203" i="22" s="1"/>
  <c r="H212" i="22" a="1"/>
  <c r="H212" i="22" s="1"/>
  <c r="H221" i="22" a="1"/>
  <c r="H221" i="22" s="1"/>
  <c r="H230" i="22" a="1"/>
  <c r="H230" i="22" s="1"/>
  <c r="H239" i="22" a="1"/>
  <c r="H239" i="22" s="1"/>
  <c r="H248" i="22" a="1"/>
  <c r="H248" i="22" s="1"/>
  <c r="H257" i="22" a="1"/>
  <c r="H257" i="22" s="1"/>
  <c r="H266" i="22" a="1"/>
  <c r="H266" i="22" s="1"/>
  <c r="H275" i="22" a="1"/>
  <c r="H275" i="22" s="1"/>
  <c r="H284" i="22" a="1"/>
  <c r="H284" i="22" s="1"/>
  <c r="H293" i="22" a="1"/>
  <c r="H293" i="22" s="1"/>
  <c r="H302" i="22" a="1"/>
  <c r="H302" i="22" s="1"/>
  <c r="H311" i="22" a="1"/>
  <c r="H311" i="22" s="1"/>
  <c r="H320" i="22" a="1"/>
  <c r="H320" i="22" s="1"/>
  <c r="G412" i="22" a="1"/>
  <c r="G412" i="22" s="1"/>
  <c r="G403" i="22" a="1"/>
  <c r="G403" i="22" s="1"/>
  <c r="G394" i="22" a="1"/>
  <c r="G394" i="22" s="1"/>
  <c r="G385" i="22" a="1"/>
  <c r="G385" i="22" s="1"/>
  <c r="G376" i="22" a="1"/>
  <c r="G376" i="22" s="1"/>
  <c r="G367" i="22" a="1"/>
  <c r="G367" i="22" s="1"/>
  <c r="G358" i="22" a="1"/>
  <c r="G358" i="22" s="1"/>
  <c r="G349" i="22" a="1"/>
  <c r="G349" i="22" s="1"/>
  <c r="G340" i="22" a="1"/>
  <c r="G340" i="22" s="1"/>
  <c r="G331" i="22" a="1"/>
  <c r="G331" i="22" s="1"/>
  <c r="G322" i="22" a="1"/>
  <c r="G322" i="22" s="1"/>
  <c r="G313" i="22" a="1"/>
  <c r="G313" i="22" s="1"/>
  <c r="G304" i="22" a="1"/>
  <c r="G304" i="22" s="1"/>
  <c r="G295" i="22" a="1"/>
  <c r="G295" i="22" s="1"/>
  <c r="G288" i="22" a="1"/>
  <c r="G288" i="22" s="1"/>
  <c r="G285" i="22" a="1"/>
  <c r="G285" i="22" s="1"/>
  <c r="G282" i="22" a="1"/>
  <c r="G282" i="22" s="1"/>
  <c r="G279" i="22" a="1"/>
  <c r="G279" i="22" s="1"/>
  <c r="G276" i="22" a="1"/>
  <c r="G276" i="22" s="1"/>
  <c r="G273" i="22" a="1"/>
  <c r="G273" i="22" s="1"/>
  <c r="G270" i="22" a="1"/>
  <c r="G270" i="22" s="1"/>
  <c r="G267" i="22" a="1"/>
  <c r="G267" i="22" s="1"/>
  <c r="G264" i="22" a="1"/>
  <c r="G264" i="22" s="1"/>
  <c r="G261" i="22" a="1"/>
  <c r="G261" i="22" s="1"/>
  <c r="G258" i="22" a="1"/>
  <c r="G258" i="22" s="1"/>
  <c r="G255" i="22" a="1"/>
  <c r="G255" i="22" s="1"/>
  <c r="G252" i="22" a="1"/>
  <c r="G252" i="22" s="1"/>
  <c r="G249" i="22" a="1"/>
  <c r="G249" i="22" s="1"/>
  <c r="G246" i="22" a="1"/>
  <c r="G246" i="22" s="1"/>
  <c r="G243" i="22" a="1"/>
  <c r="G243" i="22" s="1"/>
  <c r="G240" i="22" a="1"/>
  <c r="G240" i="22" s="1"/>
  <c r="G237" i="22" a="1"/>
  <c r="G237" i="22" s="1"/>
  <c r="G234" i="22" a="1"/>
  <c r="G234" i="22" s="1"/>
  <c r="G231" i="22" a="1"/>
  <c r="G231" i="22" s="1"/>
  <c r="G228" i="22" a="1"/>
  <c r="G228" i="22" s="1"/>
  <c r="G225" i="22" a="1"/>
  <c r="G225" i="22" s="1"/>
  <c r="G222" i="22" a="1"/>
  <c r="G222" i="22" s="1"/>
  <c r="G219" i="22" a="1"/>
  <c r="G219" i="22" s="1"/>
  <c r="G216" i="22" a="1"/>
  <c r="G216" i="22" s="1"/>
  <c r="G213" i="22" a="1"/>
  <c r="G213" i="22" s="1"/>
  <c r="G210" i="22" a="1"/>
  <c r="G210" i="22" s="1"/>
  <c r="G207" i="22" a="1"/>
  <c r="G207" i="22" s="1"/>
  <c r="G204" i="22" a="1"/>
  <c r="G204" i="22" s="1"/>
  <c r="G201" i="22" a="1"/>
  <c r="G201" i="22" s="1"/>
  <c r="G198" i="22" a="1"/>
  <c r="G198" i="22" s="1"/>
  <c r="G195" i="22" a="1"/>
  <c r="G195" i="22" s="1"/>
  <c r="G192" i="22" a="1"/>
  <c r="G192" i="22" s="1"/>
  <c r="G189" i="22" a="1"/>
  <c r="G189" i="22" s="1"/>
  <c r="G186" i="22" a="1"/>
  <c r="G186" i="22" s="1"/>
  <c r="G183" i="22" a="1"/>
  <c r="G183" i="22" s="1"/>
  <c r="G180" i="22" a="1"/>
  <c r="G180" i="22" s="1"/>
  <c r="G177" i="22" a="1"/>
  <c r="G177" i="22" s="1"/>
  <c r="G174" i="22" a="1"/>
  <c r="G174" i="22" s="1"/>
  <c r="G171" i="22" a="1"/>
  <c r="G171" i="22" s="1"/>
  <c r="G168" i="22" a="1"/>
  <c r="G168" i="22" s="1"/>
  <c r="G165" i="22" a="1"/>
  <c r="G165" i="22" s="1"/>
  <c r="G162" i="22" a="1"/>
  <c r="G162" i="22" s="1"/>
  <c r="G159" i="22" a="1"/>
  <c r="G159" i="22" s="1"/>
  <c r="G156" i="22" a="1"/>
  <c r="G156" i="22" s="1"/>
  <c r="G153" i="22" a="1"/>
  <c r="G153" i="22" s="1"/>
  <c r="G150" i="22" a="1"/>
  <c r="G150" i="22" s="1"/>
  <c r="G147" i="22" a="1"/>
  <c r="G147" i="22" s="1"/>
  <c r="G144" i="22" a="1"/>
  <c r="G144" i="22" s="1"/>
  <c r="G141" i="22" a="1"/>
  <c r="G141" i="22" s="1"/>
  <c r="G132" i="22" a="1"/>
  <c r="G132" i="22" s="1"/>
  <c r="G123" i="22" a="1"/>
  <c r="G123" i="22" s="1"/>
  <c r="G114" i="22" a="1"/>
  <c r="G114" i="22" s="1"/>
  <c r="G105" i="22" a="1"/>
  <c r="G105" i="22" s="1"/>
  <c r="G96" i="22" a="1"/>
  <c r="G96" i="22" s="1"/>
  <c r="G87" i="22" a="1"/>
  <c r="G87" i="22" s="1"/>
  <c r="G78" i="22" a="1"/>
  <c r="G78" i="22" s="1"/>
  <c r="G69" i="22" a="1"/>
  <c r="G69" i="22" s="1"/>
  <c r="G60" i="22" a="1"/>
  <c r="G60" i="22" s="1"/>
  <c r="G51" i="22" a="1"/>
  <c r="G51" i="22" s="1"/>
  <c r="G42" i="22" a="1"/>
  <c r="G42" i="22" s="1"/>
  <c r="G33" i="22" a="1"/>
  <c r="G33" i="22" s="1"/>
  <c r="G24" i="22" a="1"/>
  <c r="G24" i="22" s="1"/>
  <c r="G15" i="22" a="1"/>
  <c r="G15" i="22" s="1"/>
  <c r="G133" i="22" a="1"/>
  <c r="G133" i="22" s="1"/>
  <c r="G124" i="22" a="1"/>
  <c r="G124" i="22" s="1"/>
  <c r="G115" i="22" a="1"/>
  <c r="G115" i="22" s="1"/>
  <c r="G106" i="22" a="1"/>
  <c r="G106" i="22" s="1"/>
  <c r="G97" i="22" a="1"/>
  <c r="G97" i="22" s="1"/>
  <c r="G88" i="22" a="1"/>
  <c r="G88" i="22" s="1"/>
  <c r="G79" i="22" a="1"/>
  <c r="G79" i="22" s="1"/>
  <c r="G70" i="22" a="1"/>
  <c r="G70" i="22" s="1"/>
  <c r="G61" i="22" a="1"/>
  <c r="G61" i="22" s="1"/>
  <c r="G52" i="22" a="1"/>
  <c r="G52" i="22" s="1"/>
  <c r="G43" i="22" a="1"/>
  <c r="G43" i="22" s="1"/>
  <c r="G34" i="22" a="1"/>
  <c r="G34" i="22" s="1"/>
  <c r="G25" i="22" a="1"/>
  <c r="G25" i="22" s="1"/>
  <c r="G16" i="22" a="1"/>
  <c r="G16" i="22" s="1"/>
  <c r="G134" i="22" a="1"/>
  <c r="G134" i="22" s="1"/>
  <c r="G125" i="22" a="1"/>
  <c r="G125" i="22" s="1"/>
  <c r="G116" i="22" a="1"/>
  <c r="G116" i="22" s="1"/>
  <c r="G107" i="22" a="1"/>
  <c r="G107" i="22" s="1"/>
  <c r="G98" i="22" a="1"/>
  <c r="G98" i="22" s="1"/>
  <c r="G89" i="22" a="1"/>
  <c r="G89" i="22" s="1"/>
  <c r="G80" i="22" a="1"/>
  <c r="G80" i="22" s="1"/>
  <c r="G71" i="22" a="1"/>
  <c r="G71" i="22" s="1"/>
  <c r="G62" i="22" a="1"/>
  <c r="G62" i="22" s="1"/>
  <c r="G53" i="22" a="1"/>
  <c r="G53" i="22" s="1"/>
  <c r="G44" i="22" a="1"/>
  <c r="G44" i="22" s="1"/>
  <c r="G35" i="22" a="1"/>
  <c r="G35" i="22" s="1"/>
  <c r="G26" i="22" a="1"/>
  <c r="G26" i="22" s="1"/>
  <c r="G17" i="22" a="1"/>
  <c r="G17" i="22" s="1"/>
  <c r="G9" i="22" a="1"/>
  <c r="G9" i="22" s="1"/>
  <c r="H804" i="22" a="1"/>
  <c r="H804" i="22" s="1"/>
  <c r="H796" i="22" a="1"/>
  <c r="H796" i="22" s="1"/>
  <c r="H787" i="22" a="1"/>
  <c r="H787" i="22" s="1"/>
  <c r="H778" i="22" a="1"/>
  <c r="H778" i="22" s="1"/>
  <c r="H769" i="22" a="1"/>
  <c r="H769" i="22" s="1"/>
  <c r="H760" i="22" a="1"/>
  <c r="H760" i="22" s="1"/>
  <c r="H751" i="22" a="1"/>
  <c r="H751" i="22" s="1"/>
  <c r="H742" i="22" a="1"/>
  <c r="H742" i="22" s="1"/>
  <c r="H733" i="22" a="1"/>
  <c r="H733" i="22" s="1"/>
  <c r="H724" i="22" a="1"/>
  <c r="H724" i="22" s="1"/>
  <c r="H715" i="22" a="1"/>
  <c r="H715" i="22" s="1"/>
  <c r="H706" i="22" a="1"/>
  <c r="H706" i="22" s="1"/>
  <c r="H697" i="22" a="1"/>
  <c r="H697" i="22" s="1"/>
  <c r="H688" i="22" a="1"/>
  <c r="H688" i="22" s="1"/>
  <c r="H679" i="22" a="1"/>
  <c r="H679" i="22" s="1"/>
  <c r="H670" i="22" a="1"/>
  <c r="H670" i="22" s="1"/>
  <c r="H661" i="22" a="1"/>
  <c r="H661" i="22" s="1"/>
  <c r="H652" i="22" a="1"/>
  <c r="H652" i="22" s="1"/>
  <c r="H643" i="22" a="1"/>
  <c r="H643" i="22" s="1"/>
  <c r="H634" i="22" a="1"/>
  <c r="H634" i="22" s="1"/>
  <c r="H625" i="22" a="1"/>
  <c r="H625" i="22" s="1"/>
  <c r="H616" i="22" a="1"/>
  <c r="H616" i="22" s="1"/>
  <c r="H607" i="22" a="1"/>
  <c r="H607" i="22" s="1"/>
  <c r="H598" i="22" a="1"/>
  <c r="H598" i="22" s="1"/>
  <c r="H589" i="22" a="1"/>
  <c r="H589" i="22" s="1"/>
  <c r="H580" i="22" a="1"/>
  <c r="H580" i="22" s="1"/>
  <c r="H571" i="22" a="1"/>
  <c r="H571" i="22" s="1"/>
  <c r="H562" i="22" a="1"/>
  <c r="H562" i="22" s="1"/>
  <c r="H553" i="22" a="1"/>
  <c r="H553" i="22" s="1"/>
  <c r="H544" i="22" a="1"/>
  <c r="H544" i="22" s="1"/>
  <c r="H535" i="22" a="1"/>
  <c r="H535" i="22" s="1"/>
  <c r="H526" i="22" a="1"/>
  <c r="H526" i="22" s="1"/>
  <c r="H517" i="22" a="1"/>
  <c r="H517" i="22" s="1"/>
  <c r="H508" i="22" a="1"/>
  <c r="H508" i="22" s="1"/>
  <c r="H499" i="22" a="1"/>
  <c r="H499" i="22" s="1"/>
  <c r="H490" i="22" a="1"/>
  <c r="H490" i="22" s="1"/>
  <c r="H481" i="22" a="1"/>
  <c r="H481" i="22" s="1"/>
  <c r="H472" i="22" a="1"/>
  <c r="H472" i="22" s="1"/>
  <c r="H463" i="22" a="1"/>
  <c r="H463" i="22" s="1"/>
  <c r="H454" i="22" a="1"/>
  <c r="H454" i="22" s="1"/>
  <c r="H445" i="22" a="1"/>
  <c r="H445" i="22" s="1"/>
  <c r="H436" i="22" a="1"/>
  <c r="H436" i="22" s="1"/>
  <c r="H427" i="22" a="1"/>
  <c r="H427" i="22" s="1"/>
  <c r="H418" i="22" a="1"/>
  <c r="H418" i="22" s="1"/>
  <c r="H409" i="22" a="1"/>
  <c r="H409" i="22" s="1"/>
  <c r="H400" i="22" a="1"/>
  <c r="H400" i="22" s="1"/>
  <c r="H391" i="22" a="1"/>
  <c r="H391" i="22" s="1"/>
  <c r="H382" i="22" a="1"/>
  <c r="H382" i="22" s="1"/>
  <c r="H373" i="22" a="1"/>
  <c r="H373" i="22" s="1"/>
  <c r="H364" i="22" a="1"/>
  <c r="H364" i="22" s="1"/>
  <c r="H355" i="22" a="1"/>
  <c r="H355" i="22" s="1"/>
  <c r="H346" i="22" a="1"/>
  <c r="H346" i="22" s="1"/>
  <c r="H337" i="22" a="1"/>
  <c r="H337" i="22" s="1"/>
  <c r="H328" i="22" a="1"/>
  <c r="H328" i="22" s="1"/>
  <c r="G10" i="22" a="1"/>
  <c r="G10" i="22" s="1"/>
  <c r="I2" i="22" a="1"/>
  <c r="I2" i="22" s="1"/>
  <c r="H798" i="22" a="1"/>
  <c r="H798" i="22" s="1"/>
  <c r="H789" i="22" a="1"/>
  <c r="H789" i="22" s="1"/>
  <c r="H780" i="22" a="1"/>
  <c r="H780" i="22" s="1"/>
  <c r="H771" i="22" a="1"/>
  <c r="H771" i="22" s="1"/>
  <c r="H762" i="22" a="1"/>
  <c r="H762" i="22" s="1"/>
  <c r="H753" i="22" a="1"/>
  <c r="H753" i="22" s="1"/>
  <c r="H744" i="22" a="1"/>
  <c r="H744" i="22" s="1"/>
  <c r="H735" i="22" a="1"/>
  <c r="H735" i="22" s="1"/>
  <c r="H726" i="22" a="1"/>
  <c r="H726" i="22" s="1"/>
  <c r="H717" i="22" a="1"/>
  <c r="H717" i="22" s="1"/>
  <c r="H708" i="22" a="1"/>
  <c r="H708" i="22" s="1"/>
  <c r="H699" i="22" a="1"/>
  <c r="H699" i="22" s="1"/>
  <c r="H690" i="22" a="1"/>
  <c r="H690" i="22" s="1"/>
  <c r="H681" i="22" a="1"/>
  <c r="H681" i="22" s="1"/>
  <c r="H672" i="22" a="1"/>
  <c r="H672" i="22" s="1"/>
  <c r="H663" i="22" a="1"/>
  <c r="H663" i="22" s="1"/>
  <c r="H654" i="22" a="1"/>
  <c r="H654" i="22" s="1"/>
  <c r="H645" i="22" a="1"/>
  <c r="H645" i="22" s="1"/>
  <c r="H636" i="22" a="1"/>
  <c r="H636" i="22" s="1"/>
  <c r="H627" i="22" a="1"/>
  <c r="H627" i="22" s="1"/>
  <c r="H618" i="22" a="1"/>
  <c r="H618" i="22" s="1"/>
  <c r="H609" i="22" a="1"/>
  <c r="H609" i="22" s="1"/>
  <c r="H600" i="22" a="1"/>
  <c r="H600" i="22" s="1"/>
  <c r="H591" i="22" a="1"/>
  <c r="H591" i="22" s="1"/>
  <c r="H582" i="22" a="1"/>
  <c r="H582" i="22" s="1"/>
  <c r="H573" i="22" a="1"/>
  <c r="H573" i="22" s="1"/>
  <c r="H564" i="22" a="1"/>
  <c r="H564" i="22" s="1"/>
  <c r="H555" i="22" a="1"/>
  <c r="H555" i="22" s="1"/>
  <c r="H546" i="22" a="1"/>
  <c r="H546" i="22" s="1"/>
  <c r="H537" i="22" a="1"/>
  <c r="H537" i="22" s="1"/>
  <c r="H528" i="22" a="1"/>
  <c r="H528" i="22" s="1"/>
  <c r="H519" i="22" a="1"/>
  <c r="H519" i="22" s="1"/>
  <c r="H510" i="22" a="1"/>
  <c r="H510" i="22" s="1"/>
  <c r="H501" i="22" a="1"/>
  <c r="H501" i="22" s="1"/>
  <c r="H492" i="22" a="1"/>
  <c r="H492" i="22" s="1"/>
  <c r="H483" i="22" a="1"/>
  <c r="H483" i="22" s="1"/>
  <c r="H474" i="22" a="1"/>
  <c r="H474" i="22" s="1"/>
  <c r="H465" i="22" a="1"/>
  <c r="H465" i="22" s="1"/>
  <c r="H456" i="22" a="1"/>
  <c r="H456" i="22" s="1"/>
  <c r="H447" i="22" a="1"/>
  <c r="H447" i="22" s="1"/>
  <c r="H438" i="22" a="1"/>
  <c r="H438" i="22" s="1"/>
  <c r="H429" i="22" a="1"/>
  <c r="H429" i="22" s="1"/>
  <c r="H420" i="22" a="1"/>
  <c r="H420" i="22" s="1"/>
  <c r="H411" i="22" a="1"/>
  <c r="H411" i="22" s="1"/>
  <c r="H402" i="22" a="1"/>
  <c r="H402" i="22" s="1"/>
  <c r="H393" i="22" a="1"/>
  <c r="H393" i="22" s="1"/>
  <c r="H384" i="22" a="1"/>
  <c r="H384" i="22" s="1"/>
  <c r="H375" i="22" a="1"/>
  <c r="H375" i="22" s="1"/>
  <c r="H366" i="22" a="1"/>
  <c r="H366" i="22" s="1"/>
  <c r="H357" i="22" a="1"/>
  <c r="H357" i="22" s="1"/>
  <c r="H348" i="22" a="1"/>
  <c r="H348" i="22" s="1"/>
  <c r="H339" i="22" a="1"/>
  <c r="H339" i="22" s="1"/>
  <c r="H330" i="22" a="1"/>
  <c r="H330" i="22" s="1"/>
  <c r="H321" i="22" a="1"/>
  <c r="H321" i="22" s="1"/>
  <c r="G5" i="22" a="1"/>
  <c r="G5" i="22" s="1"/>
  <c r="H800" i="22" a="1"/>
  <c r="H800" i="22" s="1"/>
  <c r="H791" i="22" a="1"/>
  <c r="H791" i="22" s="1"/>
  <c r="H782" i="22" a="1"/>
  <c r="H782" i="22" s="1"/>
  <c r="H773" i="22" a="1"/>
  <c r="H773" i="22" s="1"/>
  <c r="H764" i="22" a="1"/>
  <c r="H764" i="22" s="1"/>
  <c r="H755" i="22" a="1"/>
  <c r="H755" i="22" s="1"/>
  <c r="H746" i="22" a="1"/>
  <c r="H746" i="22" s="1"/>
  <c r="H737" i="22" a="1"/>
  <c r="H737" i="22" s="1"/>
  <c r="H728" i="22" a="1"/>
  <c r="H728" i="22" s="1"/>
  <c r="H719" i="22" a="1"/>
  <c r="H719" i="22" s="1"/>
  <c r="H710" i="22" a="1"/>
  <c r="H710" i="22" s="1"/>
  <c r="H701" i="22" a="1"/>
  <c r="H701" i="22" s="1"/>
  <c r="H692" i="22" a="1"/>
  <c r="H692" i="22" s="1"/>
  <c r="H683" i="22" a="1"/>
  <c r="H683" i="22" s="1"/>
  <c r="H674" i="22" a="1"/>
  <c r="H674" i="22" s="1"/>
  <c r="H665" i="22" a="1"/>
  <c r="H665" i="22" s="1"/>
  <c r="H656" i="22" a="1"/>
  <c r="H656" i="22" s="1"/>
  <c r="H647" i="22" a="1"/>
  <c r="H647" i="22" s="1"/>
  <c r="H638" i="22" a="1"/>
  <c r="H638" i="22" s="1"/>
  <c r="H629" i="22" a="1"/>
  <c r="H629" i="22" s="1"/>
  <c r="H620" i="22" a="1"/>
  <c r="H620" i="22" s="1"/>
  <c r="H611" i="22" a="1"/>
  <c r="H611" i="22" s="1"/>
  <c r="H602" i="22" a="1"/>
  <c r="H602" i="22" s="1"/>
  <c r="H593" i="22" a="1"/>
  <c r="H593" i="22" s="1"/>
  <c r="H584" i="22" a="1"/>
  <c r="H584" i="22" s="1"/>
  <c r="H575" i="22" a="1"/>
  <c r="H575" i="22" s="1"/>
  <c r="H566" i="22" a="1"/>
  <c r="H566" i="22" s="1"/>
  <c r="H557" i="22" a="1"/>
  <c r="H557" i="22" s="1"/>
  <c r="H548" i="22" a="1"/>
  <c r="H548" i="22" s="1"/>
  <c r="H539" i="22" a="1"/>
  <c r="H539" i="22" s="1"/>
  <c r="H530" i="22" a="1"/>
  <c r="H530" i="22" s="1"/>
  <c r="H521" i="22" a="1"/>
  <c r="H521" i="22" s="1"/>
  <c r="H512" i="22" a="1"/>
  <c r="H512" i="22" s="1"/>
  <c r="H503" i="22" a="1"/>
  <c r="H503" i="22" s="1"/>
  <c r="H494" i="22" a="1"/>
  <c r="H494" i="22" s="1"/>
  <c r="H485" i="22" a="1"/>
  <c r="H485" i="22" s="1"/>
  <c r="H476" i="22" a="1"/>
  <c r="H476" i="22" s="1"/>
  <c r="H467" i="22" a="1"/>
  <c r="H467" i="22" s="1"/>
  <c r="H458" i="22" a="1"/>
  <c r="H458" i="22" s="1"/>
  <c r="H449" i="22" a="1"/>
  <c r="H449" i="22" s="1"/>
  <c r="H440" i="22" a="1"/>
  <c r="H440" i="22" s="1"/>
  <c r="H431" i="22" a="1"/>
  <c r="H431" i="22" s="1"/>
  <c r="H422" i="22" a="1"/>
  <c r="H422" i="22" s="1"/>
  <c r="H413" i="22" a="1"/>
  <c r="H413" i="22" s="1"/>
  <c r="H404" i="22" a="1"/>
  <c r="H404" i="22" s="1"/>
  <c r="H395" i="22" a="1"/>
  <c r="H395" i="22" s="1"/>
  <c r="H386" i="22" a="1"/>
  <c r="H386" i="22" s="1"/>
  <c r="H377" i="22" a="1"/>
  <c r="H377" i="22" s="1"/>
  <c r="H368" i="22" a="1"/>
  <c r="H368" i="22" s="1"/>
  <c r="H359" i="22" a="1"/>
  <c r="H359" i="22" s="1"/>
  <c r="H350" i="22" a="1"/>
  <c r="H350" i="22" s="1"/>
  <c r="H341" i="22" a="1"/>
  <c r="H341" i="22" s="1"/>
  <c r="H332" i="22" a="1"/>
  <c r="H332" i="22" s="1"/>
  <c r="H8" i="22" a="1"/>
  <c r="H8" i="22" s="1"/>
  <c r="H17" i="22" a="1"/>
  <c r="H17" i="22" s="1"/>
  <c r="H26" i="22" a="1"/>
  <c r="H26" i="22" s="1"/>
  <c r="H35" i="22" a="1"/>
  <c r="H35" i="22" s="1"/>
  <c r="H44" i="22" a="1"/>
  <c r="H44" i="22" s="1"/>
  <c r="H53" i="22" a="1"/>
  <c r="H53" i="22" s="1"/>
  <c r="H62" i="22" a="1"/>
  <c r="H62" i="22" s="1"/>
  <c r="H71" i="22" a="1"/>
  <c r="H71" i="22" s="1"/>
  <c r="H80" i="22" a="1"/>
  <c r="H80" i="22" s="1"/>
  <c r="H89" i="22" a="1"/>
  <c r="H89" i="22" s="1"/>
  <c r="H98" i="22" a="1"/>
  <c r="H98" i="22" s="1"/>
  <c r="H107" i="22" a="1"/>
  <c r="H107" i="22" s="1"/>
  <c r="H116" i="22" a="1"/>
  <c r="H116" i="22" s="1"/>
  <c r="H125" i="22" a="1"/>
  <c r="H125" i="22" s="1"/>
  <c r="H134" i="22" a="1"/>
  <c r="H134" i="22" s="1"/>
  <c r="H143" i="22" a="1"/>
  <c r="H143" i="22" s="1"/>
  <c r="H152" i="22" a="1"/>
  <c r="H152" i="22" s="1"/>
  <c r="H161" i="22" a="1"/>
  <c r="H161" i="22" s="1"/>
  <c r="H170" i="22" a="1"/>
  <c r="H170" i="22" s="1"/>
  <c r="H179" i="22" a="1"/>
  <c r="H179" i="22" s="1"/>
  <c r="H188" i="22" a="1"/>
  <c r="H188" i="22" s="1"/>
  <c r="H197" i="22" a="1"/>
  <c r="H197" i="22" s="1"/>
  <c r="H206" i="22" a="1"/>
  <c r="H206" i="22" s="1"/>
  <c r="H215" i="22" a="1"/>
  <c r="H215" i="22" s="1"/>
  <c r="H224" i="22" a="1"/>
  <c r="H224" i="22" s="1"/>
  <c r="H233" i="22" a="1"/>
  <c r="H233" i="22" s="1"/>
  <c r="H242" i="22" a="1"/>
  <c r="H242" i="22" s="1"/>
  <c r="H251" i="22" a="1"/>
  <c r="H251" i="22" s="1"/>
  <c r="H260" i="22" a="1"/>
  <c r="H260" i="22" s="1"/>
  <c r="H269" i="22" a="1"/>
  <c r="H269" i="22" s="1"/>
  <c r="H278" i="22" a="1"/>
  <c r="H278" i="22" s="1"/>
  <c r="H287" i="22" a="1"/>
  <c r="H287" i="22" s="1"/>
  <c r="H296" i="22" a="1"/>
  <c r="H296" i="22" s="1"/>
  <c r="H305" i="22" a="1"/>
  <c r="H305" i="22" s="1"/>
  <c r="H314" i="22" a="1"/>
  <c r="H314" i="22" s="1"/>
  <c r="H326" i="22" a="1"/>
  <c r="H326" i="22" s="1"/>
  <c r="I4" i="22" a="1"/>
  <c r="I4" i="22" s="1"/>
  <c r="I6" i="22" a="1"/>
  <c r="I6" i="22" s="1"/>
  <c r="I7" i="22" a="1"/>
  <c r="I7" i="22" s="1"/>
  <c r="I5" i="22" a="1"/>
  <c r="I5" i="22" s="1"/>
  <c r="I8" i="22" a="1"/>
  <c r="I8" i="22" s="1"/>
  <c r="I9" i="22" a="1"/>
  <c r="I9" i="22" s="1"/>
  <c r="I10" i="22" a="1"/>
  <c r="I10" i="22" s="1"/>
  <c r="I11" i="22" a="1"/>
  <c r="I11" i="22" s="1"/>
  <c r="I12" i="22" a="1"/>
  <c r="I12" i="22" s="1"/>
  <c r="I13" i="22" a="1"/>
  <c r="I13" i="22" s="1"/>
  <c r="I14" i="22" a="1"/>
  <c r="I14" i="22" s="1"/>
  <c r="I15" i="22" a="1"/>
  <c r="I15" i="22" s="1"/>
  <c r="I16" i="22" a="1"/>
  <c r="I16" i="22" s="1"/>
  <c r="I18" i="22" a="1"/>
  <c r="I18" i="22" s="1"/>
  <c r="I17" i="22" a="1"/>
  <c r="I17" i="22" s="1"/>
  <c r="I19" i="22" a="1"/>
  <c r="I19" i="22" s="1"/>
  <c r="I20" i="22" a="1"/>
  <c r="I20" i="22" s="1"/>
  <c r="I21" i="22" a="1"/>
  <c r="I21" i="22" s="1"/>
  <c r="I22" i="22" a="1"/>
  <c r="I22" i="22" s="1"/>
  <c r="I23" i="22" a="1"/>
  <c r="I23" i="22" s="1"/>
  <c r="I24" i="22" a="1"/>
  <c r="I24" i="22" s="1"/>
  <c r="I25" i="22" a="1"/>
  <c r="I25" i="22" s="1"/>
  <c r="I26" i="22" a="1"/>
  <c r="I26" i="22" s="1"/>
  <c r="I27" i="22" a="1"/>
  <c r="I27" i="22" s="1"/>
  <c r="I28" i="22" a="1"/>
  <c r="I28" i="22" s="1"/>
  <c r="I29" i="22" a="1"/>
  <c r="I29" i="22" s="1"/>
  <c r="I30" i="22" a="1"/>
  <c r="I30" i="22" s="1"/>
  <c r="I31" i="22" a="1"/>
  <c r="I31" i="22" s="1"/>
  <c r="I32" i="22" a="1"/>
  <c r="I32" i="22" s="1"/>
  <c r="I33" i="22" a="1"/>
  <c r="I33" i="22" s="1"/>
  <c r="I34" i="22" a="1"/>
  <c r="I34" i="22" s="1"/>
  <c r="I35" i="22" a="1"/>
  <c r="I35" i="22" s="1"/>
  <c r="I36" i="22" a="1"/>
  <c r="I36" i="22" s="1"/>
  <c r="I37" i="22" a="1"/>
  <c r="I37" i="22" s="1"/>
  <c r="I38" i="22" a="1"/>
  <c r="I38" i="22" s="1"/>
  <c r="I39" i="22" a="1"/>
  <c r="I39" i="22" s="1"/>
  <c r="I40" i="22" a="1"/>
  <c r="I40" i="22" s="1"/>
  <c r="I41" i="22" a="1"/>
  <c r="I41" i="22" s="1"/>
  <c r="I42" i="22" a="1"/>
  <c r="I42" i="22" s="1"/>
  <c r="I43" i="22" a="1"/>
  <c r="I43" i="22" s="1"/>
  <c r="I44" i="22" a="1"/>
  <c r="I44" i="22" s="1"/>
  <c r="I45" i="22" a="1"/>
  <c r="I45" i="22" s="1"/>
  <c r="I46" i="22" a="1"/>
  <c r="I46" i="22" s="1"/>
  <c r="I47" i="22" a="1"/>
  <c r="I47" i="22" s="1"/>
  <c r="I48" i="22" a="1"/>
  <c r="I48" i="22" s="1"/>
  <c r="I49" i="22" a="1"/>
  <c r="I49" i="22" s="1"/>
  <c r="I50" i="22" a="1"/>
  <c r="I50" i="22" s="1"/>
  <c r="I51" i="22" a="1"/>
  <c r="I51" i="22" s="1"/>
  <c r="I52" i="22" a="1"/>
  <c r="I52" i="22" s="1"/>
  <c r="I53" i="22" a="1"/>
  <c r="I53" i="22" s="1"/>
  <c r="I54" i="22" a="1"/>
  <c r="I54" i="22" s="1"/>
  <c r="I55" i="22" a="1"/>
  <c r="I55" i="22" s="1"/>
  <c r="I56" i="22" a="1"/>
  <c r="I56" i="22" s="1"/>
  <c r="I57" i="22" a="1"/>
  <c r="I57" i="22" s="1"/>
  <c r="I58" i="22" a="1"/>
  <c r="I58" i="22" s="1"/>
  <c r="I59" i="22" a="1"/>
  <c r="I59" i="22" s="1"/>
  <c r="I60" i="22" a="1"/>
  <c r="I60" i="22" s="1"/>
  <c r="I61" i="22" a="1"/>
  <c r="I61" i="22" s="1"/>
  <c r="I62" i="22" a="1"/>
  <c r="I62" i="22" s="1"/>
  <c r="I63" i="22" a="1"/>
  <c r="I63" i="22" s="1"/>
  <c r="I64" i="22" a="1"/>
  <c r="I64" i="22" s="1"/>
  <c r="I65" i="22" a="1"/>
  <c r="I65" i="22" s="1"/>
  <c r="I66" i="22" a="1"/>
  <c r="I66" i="22" s="1"/>
  <c r="I67" i="22" a="1"/>
  <c r="I67" i="22" s="1"/>
  <c r="I68" i="22" a="1"/>
  <c r="I68" i="22" s="1"/>
  <c r="I69" i="22" a="1"/>
  <c r="I69" i="22" s="1"/>
  <c r="I70" i="22" a="1"/>
  <c r="I70" i="22" s="1"/>
  <c r="I71" i="22" a="1"/>
  <c r="I71" i="22" s="1"/>
  <c r="I72" i="22" a="1"/>
  <c r="I72" i="22" s="1"/>
  <c r="I73" i="22" a="1"/>
  <c r="I73" i="22" s="1"/>
  <c r="I74" i="22" a="1"/>
  <c r="I74" i="22" s="1"/>
  <c r="I75" i="22" a="1"/>
  <c r="I75" i="22" s="1"/>
  <c r="I76" i="22" a="1"/>
  <c r="I76" i="22" s="1"/>
  <c r="I77" i="22" a="1"/>
  <c r="I77" i="22" s="1"/>
  <c r="I78" i="22" a="1"/>
  <c r="I78" i="22" s="1"/>
  <c r="I79" i="22" a="1"/>
  <c r="I79" i="22" s="1"/>
  <c r="I80" i="22" a="1"/>
  <c r="I80" i="22" s="1"/>
  <c r="I81" i="22" a="1"/>
  <c r="I81" i="22" s="1"/>
  <c r="I82" i="22" a="1"/>
  <c r="I82" i="22" s="1"/>
  <c r="I83" i="22" a="1"/>
  <c r="I83" i="22" s="1"/>
  <c r="I84" i="22" a="1"/>
  <c r="I84" i="22" s="1"/>
  <c r="I85" i="22" a="1"/>
  <c r="I85" i="22" s="1"/>
  <c r="I86" i="22" a="1"/>
  <c r="I86" i="22" s="1"/>
  <c r="I87" i="22" a="1"/>
  <c r="I87" i="22" s="1"/>
  <c r="I88" i="22" a="1"/>
  <c r="I88" i="22" s="1"/>
  <c r="I89" i="22" a="1"/>
  <c r="I89" i="22" s="1"/>
  <c r="I90" i="22" a="1"/>
  <c r="I90" i="22" s="1"/>
  <c r="I91" i="22" a="1"/>
  <c r="I91" i="22" s="1"/>
  <c r="I92" i="22" a="1"/>
  <c r="I92" i="22" s="1"/>
  <c r="I93" i="22" a="1"/>
  <c r="I93" i="22" s="1"/>
  <c r="I94" i="22" a="1"/>
  <c r="I94" i="22" s="1"/>
  <c r="I95" i="22" a="1"/>
  <c r="I95" i="22" s="1"/>
  <c r="I96" i="22" a="1"/>
  <c r="I96" i="22" s="1"/>
  <c r="I97" i="22" a="1"/>
  <c r="I97" i="22" s="1"/>
  <c r="I98" i="22" a="1"/>
  <c r="I98" i="22" s="1"/>
  <c r="I99" i="22" a="1"/>
  <c r="I99" i="22" s="1"/>
  <c r="I100" i="22" a="1"/>
  <c r="I100" i="22" s="1"/>
  <c r="I101" i="22" a="1"/>
  <c r="I101" i="22" s="1"/>
  <c r="I102" i="22" a="1"/>
  <c r="I102" i="22" s="1"/>
  <c r="I103" i="22" a="1"/>
  <c r="I103" i="22" s="1"/>
  <c r="I104" i="22" a="1"/>
  <c r="I104" i="22" s="1"/>
  <c r="I105" i="22" a="1"/>
  <c r="I105" i="22" s="1"/>
  <c r="I106" i="22" a="1"/>
  <c r="I106" i="22" s="1"/>
  <c r="I107" i="22" a="1"/>
  <c r="I107" i="22" s="1"/>
  <c r="I108" i="22" a="1"/>
  <c r="I108" i="22" s="1"/>
  <c r="I109" i="22" a="1"/>
  <c r="I109" i="22" s="1"/>
  <c r="I110" i="22" a="1"/>
  <c r="I110" i="22" s="1"/>
  <c r="I111" i="22" a="1"/>
  <c r="I111" i="22" s="1"/>
  <c r="I112" i="22" a="1"/>
  <c r="I112" i="22" s="1"/>
  <c r="I113" i="22" a="1"/>
  <c r="I113" i="22" s="1"/>
  <c r="I114" i="22" a="1"/>
  <c r="I114" i="22" s="1"/>
  <c r="I115" i="22" a="1"/>
  <c r="I115" i="22" s="1"/>
  <c r="I116" i="22" a="1"/>
  <c r="I116" i="22" s="1"/>
  <c r="I117" i="22" a="1"/>
  <c r="I117" i="22" s="1"/>
  <c r="I118" i="22" a="1"/>
  <c r="I118" i="22" s="1"/>
  <c r="I119" i="22" a="1"/>
  <c r="I119" i="22" s="1"/>
  <c r="I120" i="22" a="1"/>
  <c r="I120" i="22" s="1"/>
  <c r="I121" i="22" a="1"/>
  <c r="I121" i="22" s="1"/>
  <c r="I122" i="22" a="1"/>
  <c r="I122" i="22" s="1"/>
  <c r="I123" i="22" a="1"/>
  <c r="I123" i="22" s="1"/>
  <c r="I124" i="22" a="1"/>
  <c r="I124" i="22" s="1"/>
  <c r="I125" i="22" a="1"/>
  <c r="I125" i="22" s="1"/>
  <c r="I126" i="22" a="1"/>
  <c r="I126" i="22" s="1"/>
  <c r="I127" i="22" a="1"/>
  <c r="I127" i="22" s="1"/>
  <c r="I128" i="22" a="1"/>
  <c r="I128" i="22" s="1"/>
  <c r="I129" i="22" a="1"/>
  <c r="I129" i="22" s="1"/>
  <c r="I130" i="22" a="1"/>
  <c r="I130" i="22" s="1"/>
  <c r="I131" i="22" a="1"/>
  <c r="I131" i="22" s="1"/>
  <c r="I132" i="22" a="1"/>
  <c r="I132" i="22" s="1"/>
  <c r="I133" i="22" a="1"/>
  <c r="I133" i="22" s="1"/>
  <c r="I134" i="22" a="1"/>
  <c r="I134" i="22" s="1"/>
  <c r="I135" i="22" a="1"/>
  <c r="I135" i="22" s="1"/>
  <c r="I136" i="22" a="1"/>
  <c r="I136" i="22" s="1"/>
  <c r="I137" i="22" a="1"/>
  <c r="I137" i="22" s="1"/>
  <c r="I138" i="22" a="1"/>
  <c r="I138" i="22" s="1"/>
  <c r="I139" i="22" a="1"/>
  <c r="I139" i="22" s="1"/>
  <c r="I140" i="22" a="1"/>
  <c r="I140" i="22" s="1"/>
  <c r="I141" i="22" a="1"/>
  <c r="I141" i="22" s="1"/>
  <c r="I142" i="22" a="1"/>
  <c r="I142" i="22" s="1"/>
  <c r="I143" i="22" a="1"/>
  <c r="I143" i="22" s="1"/>
  <c r="I144" i="22" a="1"/>
  <c r="I144" i="22" s="1"/>
  <c r="I145" i="22" a="1"/>
  <c r="I145" i="22" s="1"/>
  <c r="I146" i="22" a="1"/>
  <c r="I146" i="22" s="1"/>
  <c r="I147" i="22" a="1"/>
  <c r="I147" i="22" s="1"/>
  <c r="I148" i="22" a="1"/>
  <c r="I148" i="22" s="1"/>
  <c r="I149" i="22" a="1"/>
  <c r="I149" i="22" s="1"/>
  <c r="I150" i="22" a="1"/>
  <c r="I150" i="22" s="1"/>
  <c r="I151" i="22" a="1"/>
  <c r="I151" i="22" s="1"/>
  <c r="I152" i="22" a="1"/>
  <c r="I152" i="22" s="1"/>
  <c r="I153" i="22" a="1"/>
  <c r="I153" i="22" s="1"/>
  <c r="I154" i="22" a="1"/>
  <c r="I154" i="22" s="1"/>
  <c r="I155" i="22" a="1"/>
  <c r="I155" i="22" s="1"/>
  <c r="I156" i="22" a="1"/>
  <c r="I156" i="22" s="1"/>
  <c r="I157" i="22" a="1"/>
  <c r="I157" i="22" s="1"/>
  <c r="I158" i="22" a="1"/>
  <c r="I158" i="22" s="1"/>
  <c r="I159" i="22" a="1"/>
  <c r="I159" i="22" s="1"/>
  <c r="I160" i="22" a="1"/>
  <c r="I160" i="22" s="1"/>
  <c r="I161" i="22" a="1"/>
  <c r="I161" i="22" s="1"/>
  <c r="I162" i="22" a="1"/>
  <c r="I162" i="22" s="1"/>
  <c r="I163" i="22" a="1"/>
  <c r="I163" i="22" s="1"/>
  <c r="I164" i="22" a="1"/>
  <c r="I164" i="22" s="1"/>
  <c r="I165" i="22" a="1"/>
  <c r="I165" i="22" s="1"/>
  <c r="I166" i="22" a="1"/>
  <c r="I166" i="22" s="1"/>
  <c r="I167" i="22" a="1"/>
  <c r="I167" i="22" s="1"/>
  <c r="I168" i="22" a="1"/>
  <c r="I168" i="22" s="1"/>
  <c r="I169" i="22" a="1"/>
  <c r="I169" i="22" s="1"/>
  <c r="I170" i="22" a="1"/>
  <c r="I170" i="22" s="1"/>
  <c r="I171" i="22" a="1"/>
  <c r="I171" i="22" s="1"/>
  <c r="I172" i="22" a="1"/>
  <c r="I172" i="22" s="1"/>
  <c r="I173" i="22" a="1"/>
  <c r="I173" i="22" s="1"/>
  <c r="I174" i="22" a="1"/>
  <c r="I174" i="22" s="1"/>
  <c r="I175" i="22" a="1"/>
  <c r="I175" i="22" s="1"/>
  <c r="I176" i="22" a="1"/>
  <c r="I176" i="22" s="1"/>
  <c r="I177" i="22" a="1"/>
  <c r="I177" i="22" s="1"/>
  <c r="I178" i="22" a="1"/>
  <c r="I178" i="22" s="1"/>
  <c r="I179" i="22" a="1"/>
  <c r="I179" i="22" s="1"/>
  <c r="I180" i="22" a="1"/>
  <c r="I180" i="22" s="1"/>
  <c r="I181" i="22" a="1"/>
  <c r="I181" i="22" s="1"/>
  <c r="I182" i="22" a="1"/>
  <c r="I182" i="22" s="1"/>
  <c r="I183" i="22" a="1"/>
  <c r="I183" i="22" s="1"/>
  <c r="I184" i="22" a="1"/>
  <c r="I184" i="22" s="1"/>
  <c r="I185" i="22" a="1"/>
  <c r="I185" i="22" s="1"/>
  <c r="I186" i="22" a="1"/>
  <c r="I186" i="22" s="1"/>
  <c r="I187" i="22" a="1"/>
  <c r="I187" i="22" s="1"/>
  <c r="I188" i="22" a="1"/>
  <c r="I188" i="22" s="1"/>
  <c r="I189" i="22" a="1"/>
  <c r="I189" i="22" s="1"/>
  <c r="I190" i="22" a="1"/>
  <c r="I190" i="22" s="1"/>
  <c r="I191" i="22" a="1"/>
  <c r="I191" i="22" s="1"/>
  <c r="I193" i="22" a="1"/>
  <c r="I193" i="22" s="1"/>
  <c r="I192" i="22" a="1"/>
  <c r="I192" i="22" s="1"/>
  <c r="I195" i="22" a="1"/>
  <c r="I195" i="22" s="1"/>
  <c r="I194" i="22" a="1"/>
  <c r="I194" i="22" s="1"/>
  <c r="I197" i="22" a="1"/>
  <c r="I197" i="22" s="1"/>
  <c r="I196" i="22" a="1"/>
  <c r="I196" i="22" s="1"/>
  <c r="I198" i="22" a="1"/>
  <c r="I198" i="22" s="1"/>
  <c r="I199" i="22" a="1"/>
  <c r="I199" i="22" s="1"/>
  <c r="I200" i="22" a="1"/>
  <c r="I200" i="22" s="1"/>
  <c r="I201" i="22" a="1"/>
  <c r="I201" i="22" s="1"/>
  <c r="I202" i="22" a="1"/>
  <c r="I202" i="22" s="1"/>
  <c r="I203" i="22" a="1"/>
  <c r="I203" i="22" s="1"/>
  <c r="I204" i="22" a="1"/>
  <c r="I204" i="22" s="1"/>
  <c r="I205" i="22" a="1"/>
  <c r="I205" i="22" s="1"/>
  <c r="I206" i="22" a="1"/>
  <c r="I206" i="22" s="1"/>
  <c r="I207" i="22" a="1"/>
  <c r="I207" i="22" s="1"/>
  <c r="I209" i="22" a="1"/>
  <c r="I209" i="22" s="1"/>
  <c r="I210" i="22" a="1"/>
  <c r="I210" i="22" s="1"/>
  <c r="I208" i="22" a="1"/>
  <c r="I208" i="22" s="1"/>
  <c r="I211" i="22" a="1"/>
  <c r="I211" i="22" s="1"/>
  <c r="I212" i="22" a="1"/>
  <c r="I212" i="22" s="1"/>
  <c r="I213" i="22" a="1"/>
  <c r="I213" i="22" s="1"/>
  <c r="I214" i="22" a="1"/>
  <c r="I214" i="22" s="1"/>
  <c r="I215" i="22" a="1"/>
  <c r="I215" i="22" s="1"/>
  <c r="I216" i="22" a="1"/>
  <c r="I216" i="22" s="1"/>
  <c r="I217" i="22" a="1"/>
  <c r="I217" i="22" s="1"/>
  <c r="I218" i="22" a="1"/>
  <c r="I218" i="22" s="1"/>
  <c r="I219" i="22" a="1"/>
  <c r="I219" i="22" s="1"/>
  <c r="I220" i="22" a="1"/>
  <c r="I220" i="22" s="1"/>
  <c r="I221" i="22" a="1"/>
  <c r="I221" i="22" s="1"/>
  <c r="I222" i="22" a="1"/>
  <c r="I222" i="22" s="1"/>
  <c r="I223" i="22" a="1"/>
  <c r="I223" i="22" s="1"/>
  <c r="I224" i="22" a="1"/>
  <c r="I224" i="22" s="1"/>
  <c r="I225" i="22" a="1"/>
  <c r="I225" i="22" s="1"/>
  <c r="I226" i="22" a="1"/>
  <c r="I226" i="22" s="1"/>
  <c r="I227" i="22" a="1"/>
  <c r="I227" i="22" s="1"/>
  <c r="I228" i="22" a="1"/>
  <c r="I228" i="22" s="1"/>
  <c r="I229" i="22" a="1"/>
  <c r="I229" i="22" s="1"/>
  <c r="I230" i="22" a="1"/>
  <c r="I230" i="22" s="1"/>
  <c r="I231" i="22" a="1"/>
  <c r="I231" i="22" s="1"/>
  <c r="I232" i="22" a="1"/>
  <c r="I232" i="22" s="1"/>
  <c r="I233" i="22" a="1"/>
  <c r="I233" i="22" s="1"/>
  <c r="I234" i="22" a="1"/>
  <c r="I234" i="22" s="1"/>
  <c r="I235" i="22" a="1"/>
  <c r="I235" i="22" s="1"/>
  <c r="I236" i="22" a="1"/>
  <c r="I236" i="22" s="1"/>
  <c r="I237" i="22" a="1"/>
  <c r="I237" i="22" s="1"/>
  <c r="I238" i="22" a="1"/>
  <c r="I238" i="22" s="1"/>
  <c r="I239" i="22" a="1"/>
  <c r="I239" i="22" s="1"/>
  <c r="I240" i="22" a="1"/>
  <c r="I240" i="22" s="1"/>
  <c r="I241" i="22" a="1"/>
  <c r="I241" i="22" s="1"/>
  <c r="I242" i="22" a="1"/>
  <c r="I242" i="22" s="1"/>
  <c r="I243" i="22" a="1"/>
  <c r="I243" i="22" s="1"/>
  <c r="I244" i="22" a="1"/>
  <c r="I244" i="22" s="1"/>
  <c r="I245" i="22" a="1"/>
  <c r="I245" i="22" s="1"/>
  <c r="I246" i="22" a="1"/>
  <c r="I246" i="22" s="1"/>
  <c r="I247" i="22" a="1"/>
  <c r="I247" i="22" s="1"/>
  <c r="I248" i="22" a="1"/>
  <c r="I248" i="22" s="1"/>
  <c r="I249" i="22" a="1"/>
  <c r="I249" i="22" s="1"/>
  <c r="I250" i="22" a="1"/>
  <c r="I250" i="22" s="1"/>
  <c r="I251" i="22" a="1"/>
  <c r="I251" i="22" s="1"/>
  <c r="I252" i="22" a="1"/>
  <c r="I252" i="22" s="1"/>
  <c r="I253" i="22" a="1"/>
  <c r="I253" i="22" s="1"/>
  <c r="I254" i="22" a="1"/>
  <c r="I254" i="22" s="1"/>
  <c r="I255" i="22" a="1"/>
  <c r="I255" i="22" s="1"/>
  <c r="I256" i="22" a="1"/>
  <c r="I256" i="22" s="1"/>
  <c r="I257" i="22" a="1"/>
  <c r="I257" i="22" s="1"/>
  <c r="I258" i="22" a="1"/>
  <c r="I258" i="22" s="1"/>
  <c r="I259" i="22" a="1"/>
  <c r="I259" i="22" s="1"/>
  <c r="I260" i="22" a="1"/>
  <c r="I260" i="22" s="1"/>
  <c r="I261" i="22" a="1"/>
  <c r="I261" i="22" s="1"/>
  <c r="I262" i="22" a="1"/>
  <c r="I262" i="22" s="1"/>
  <c r="I263" i="22" a="1"/>
  <c r="I263" i="22" s="1"/>
  <c r="I264" i="22" a="1"/>
  <c r="I264" i="22" s="1"/>
  <c r="I265" i="22" a="1"/>
  <c r="I265" i="22" s="1"/>
  <c r="I266" i="22" a="1"/>
  <c r="I266" i="22" s="1"/>
  <c r="I267" i="22" a="1"/>
  <c r="I267" i="22" s="1"/>
  <c r="I268" i="22" a="1"/>
  <c r="I268" i="22" s="1"/>
  <c r="I269" i="22" a="1"/>
  <c r="I269" i="22" s="1"/>
  <c r="I270" i="22" a="1"/>
  <c r="I270" i="22" s="1"/>
  <c r="I271" i="22" a="1"/>
  <c r="I271" i="22" s="1"/>
  <c r="I272" i="22" a="1"/>
  <c r="I272" i="22" s="1"/>
  <c r="I273" i="22" a="1"/>
  <c r="I273" i="22" s="1"/>
  <c r="I274" i="22" a="1"/>
  <c r="I274" i="22" s="1"/>
  <c r="I275" i="22" a="1"/>
  <c r="I275" i="22" s="1"/>
  <c r="I276" i="22" a="1"/>
  <c r="I276" i="22" s="1"/>
  <c r="I277" i="22" a="1"/>
  <c r="I277" i="22" s="1"/>
  <c r="I278" i="22" a="1"/>
  <c r="I278" i="22" s="1"/>
  <c r="I279" i="22" a="1"/>
  <c r="I279" i="22" s="1"/>
  <c r="I280" i="22" a="1"/>
  <c r="I280" i="22" s="1"/>
  <c r="I281" i="22" a="1"/>
  <c r="I281" i="22" s="1"/>
  <c r="I282" i="22" a="1"/>
  <c r="I282" i="22" s="1"/>
  <c r="I283" i="22" a="1"/>
  <c r="I283" i="22" s="1"/>
  <c r="I284" i="22" a="1"/>
  <c r="I284" i="22" s="1"/>
  <c r="I285" i="22" a="1"/>
  <c r="I285" i="22" s="1"/>
  <c r="I286" i="22" a="1"/>
  <c r="I286" i="22" s="1"/>
  <c r="I287" i="22" a="1"/>
  <c r="I287" i="22" s="1"/>
  <c r="I288" i="22" a="1"/>
  <c r="I288" i="22" s="1"/>
  <c r="I289" i="22" a="1"/>
  <c r="I289" i="22" s="1"/>
  <c r="I290" i="22" a="1"/>
  <c r="I290" i="22" s="1"/>
  <c r="I291" i="22" a="1"/>
  <c r="I291" i="22" s="1"/>
  <c r="I292" i="22" a="1"/>
  <c r="I292" i="22" s="1"/>
  <c r="I293" i="22" a="1"/>
  <c r="I293" i="22" s="1"/>
  <c r="I294" i="22" a="1"/>
  <c r="I294" i="22" s="1"/>
  <c r="I295" i="22" a="1"/>
  <c r="I295" i="22" s="1"/>
  <c r="I296" i="22" a="1"/>
  <c r="I296" i="22" s="1"/>
  <c r="I297" i="22" a="1"/>
  <c r="I297" i="22" s="1"/>
  <c r="I298" i="22" a="1"/>
  <c r="I298" i="22" s="1"/>
  <c r="I299" i="22" a="1"/>
  <c r="I299" i="22" s="1"/>
  <c r="I300" i="22" a="1"/>
  <c r="I300" i="22" s="1"/>
  <c r="I301" i="22" a="1"/>
  <c r="I301" i="22" s="1"/>
  <c r="I302" i="22" a="1"/>
  <c r="I302" i="22" s="1"/>
  <c r="I303" i="22" a="1"/>
  <c r="I303" i="22" s="1"/>
  <c r="I304" i="22" a="1"/>
  <c r="I304" i="22" s="1"/>
  <c r="I305" i="22" a="1"/>
  <c r="I305" i="22" s="1"/>
  <c r="I306" i="22" a="1"/>
  <c r="I306" i="22" s="1"/>
  <c r="I307" i="22" a="1"/>
  <c r="I307" i="22" s="1"/>
  <c r="I308" i="22" a="1"/>
  <c r="I308" i="22" s="1"/>
  <c r="I309" i="22" a="1"/>
  <c r="I309" i="22" s="1"/>
  <c r="I310" i="22" a="1"/>
  <c r="I310" i="22" s="1"/>
  <c r="I311" i="22" a="1"/>
  <c r="I311" i="22" s="1"/>
  <c r="I312" i="22" a="1"/>
  <c r="I312" i="22" s="1"/>
  <c r="I313" i="22" a="1"/>
  <c r="I313" i="22" s="1"/>
  <c r="I314" i="22" a="1"/>
  <c r="I314" i="22" s="1"/>
  <c r="I315" i="22" a="1"/>
  <c r="I315" i="22" s="1"/>
  <c r="I316" i="22" a="1"/>
  <c r="I316" i="22" s="1"/>
  <c r="I317" i="22" a="1"/>
  <c r="I317" i="22" s="1"/>
  <c r="I318" i="22" a="1"/>
  <c r="I318" i="22" s="1"/>
  <c r="I319" i="22" a="1"/>
  <c r="I319" i="22" s="1"/>
  <c r="I320" i="22" a="1"/>
  <c r="I320" i="22" s="1"/>
  <c r="I321" i="22" a="1"/>
  <c r="I321" i="22" s="1"/>
  <c r="I322" i="22" a="1"/>
  <c r="I322" i="22" s="1"/>
  <c r="I323" i="22" a="1"/>
  <c r="I323" i="22" s="1"/>
  <c r="I324" i="22" a="1"/>
  <c r="I324" i="22" s="1"/>
  <c r="I325" i="22" a="1"/>
  <c r="I325" i="22" s="1"/>
  <c r="I326" i="22" a="1"/>
  <c r="I326" i="22" s="1"/>
  <c r="I327" i="22" a="1"/>
  <c r="I327" i="22" s="1"/>
  <c r="I328" i="22" a="1"/>
  <c r="I328" i="22" s="1"/>
  <c r="I329" i="22" a="1"/>
  <c r="I329" i="22" s="1"/>
  <c r="I330" i="22" a="1"/>
  <c r="I330" i="22" s="1"/>
  <c r="I331" i="22" a="1"/>
  <c r="I331" i="22" s="1"/>
  <c r="I332" i="22" a="1"/>
  <c r="I332" i="22" s="1"/>
  <c r="I333" i="22" a="1"/>
  <c r="I333" i="22" s="1"/>
  <c r="I334" i="22" a="1"/>
  <c r="I334" i="22" s="1"/>
  <c r="I335" i="22" a="1"/>
  <c r="I335" i="22" s="1"/>
  <c r="I336" i="22" a="1"/>
  <c r="I336" i="22" s="1"/>
  <c r="I337" i="22" a="1"/>
  <c r="I337" i="22" s="1"/>
  <c r="I338" i="22" a="1"/>
  <c r="I338" i="22" s="1"/>
  <c r="I339" i="22" a="1"/>
  <c r="I339" i="22" s="1"/>
  <c r="I340" i="22" a="1"/>
  <c r="I340" i="22" s="1"/>
  <c r="I341" i="22" a="1"/>
  <c r="I341" i="22" s="1"/>
  <c r="I342" i="22" a="1"/>
  <c r="I342" i="22" s="1"/>
  <c r="I343" i="22" a="1"/>
  <c r="I343" i="22" s="1"/>
  <c r="I344" i="22" a="1"/>
  <c r="I344" i="22" s="1"/>
  <c r="I345" i="22" a="1"/>
  <c r="I345" i="22" s="1"/>
  <c r="I346" i="22" a="1"/>
  <c r="I346" i="22" s="1"/>
  <c r="I347" i="22" a="1"/>
  <c r="I347" i="22" s="1"/>
  <c r="I348" i="22" a="1"/>
  <c r="I348" i="22" s="1"/>
  <c r="I349" i="22" a="1"/>
  <c r="I349" i="22" s="1"/>
  <c r="I350" i="22" a="1"/>
  <c r="I350" i="22" s="1"/>
  <c r="I351" i="22" a="1"/>
  <c r="I351" i="22" s="1"/>
  <c r="I352" i="22" a="1"/>
  <c r="I352" i="22" s="1"/>
  <c r="I353" i="22" a="1"/>
  <c r="I353" i="22" s="1"/>
  <c r="I354" i="22" a="1"/>
  <c r="I354" i="22" s="1"/>
  <c r="I355" i="22" a="1"/>
  <c r="I355" i="22" s="1"/>
  <c r="I356" i="22" a="1"/>
  <c r="I356" i="22" s="1"/>
  <c r="I357" i="22" a="1"/>
  <c r="I357" i="22" s="1"/>
  <c r="I358" i="22" a="1"/>
  <c r="I358" i="22" s="1"/>
  <c r="I359" i="22" a="1"/>
  <c r="I359" i="22" s="1"/>
  <c r="I360" i="22" a="1"/>
  <c r="I360" i="22" s="1"/>
  <c r="I361" i="22" a="1"/>
  <c r="I361" i="22" s="1"/>
  <c r="I362" i="22" a="1"/>
  <c r="I362" i="22" s="1"/>
  <c r="I363" i="22" a="1"/>
  <c r="I363" i="22" s="1"/>
  <c r="I364" i="22" a="1"/>
  <c r="I364" i="22" s="1"/>
  <c r="I365" i="22" a="1"/>
  <c r="I365" i="22" s="1"/>
  <c r="I366" i="22" a="1"/>
  <c r="I366" i="22" s="1"/>
  <c r="I367" i="22" a="1"/>
  <c r="I367" i="22" s="1"/>
  <c r="I368" i="22" a="1"/>
  <c r="I368" i="22" s="1"/>
  <c r="I369" i="22" a="1"/>
  <c r="I369" i="22" s="1"/>
  <c r="I370" i="22" a="1"/>
  <c r="I370" i="22" s="1"/>
  <c r="I371" i="22" a="1"/>
  <c r="I371" i="22" s="1"/>
  <c r="I372" i="22" a="1"/>
  <c r="I372" i="22" s="1"/>
  <c r="I373" i="22" a="1"/>
  <c r="I373" i="22" s="1"/>
  <c r="I374" i="22" a="1"/>
  <c r="I374" i="22" s="1"/>
  <c r="I375" i="22" a="1"/>
  <c r="I375" i="22" s="1"/>
  <c r="I376" i="22" a="1"/>
  <c r="I376" i="22" s="1"/>
  <c r="I377" i="22" a="1"/>
  <c r="I377" i="22" s="1"/>
  <c r="I378" i="22" a="1"/>
  <c r="I378" i="22" s="1"/>
  <c r="I379" i="22" a="1"/>
  <c r="I379" i="22" s="1"/>
  <c r="I380" i="22" a="1"/>
  <c r="I380" i="22" s="1"/>
  <c r="I381" i="22" a="1"/>
  <c r="I381" i="22" s="1"/>
  <c r="I382" i="22" a="1"/>
  <c r="I382" i="22" s="1"/>
  <c r="I383" i="22" a="1"/>
  <c r="I383" i="22" s="1"/>
  <c r="I384" i="22" a="1"/>
  <c r="I384" i="22" s="1"/>
  <c r="I385" i="22" a="1"/>
  <c r="I385" i="22" s="1"/>
  <c r="I386" i="22" a="1"/>
  <c r="I386" i="22" s="1"/>
  <c r="I387" i="22" a="1"/>
  <c r="I387" i="22" s="1"/>
  <c r="I388" i="22" a="1"/>
  <c r="I388" i="22" s="1"/>
  <c r="I389" i="22" a="1"/>
  <c r="I389" i="22" s="1"/>
  <c r="I390" i="22" a="1"/>
  <c r="I390" i="22" s="1"/>
  <c r="I391" i="22" a="1"/>
  <c r="I391" i="22" s="1"/>
  <c r="I392" i="22" a="1"/>
  <c r="I392" i="22" s="1"/>
  <c r="I393" i="22" a="1"/>
  <c r="I393" i="22" s="1"/>
  <c r="I394" i="22" a="1"/>
  <c r="I394" i="22" s="1"/>
  <c r="I395" i="22" a="1"/>
  <c r="I395" i="22" s="1"/>
  <c r="I396" i="22" a="1"/>
  <c r="I396" i="22" s="1"/>
  <c r="I397" i="22" a="1"/>
  <c r="I397" i="22" s="1"/>
  <c r="I398" i="22" a="1"/>
  <c r="I398" i="22" s="1"/>
  <c r="I399" i="22" a="1"/>
  <c r="I399" i="22" s="1"/>
  <c r="I400" i="22" a="1"/>
  <c r="I400" i="22" s="1"/>
  <c r="I401" i="22" a="1"/>
  <c r="I401" i="22" s="1"/>
  <c r="I402" i="22" a="1"/>
  <c r="I402" i="22" s="1"/>
  <c r="I403" i="22" a="1"/>
  <c r="I403" i="22" s="1"/>
  <c r="I404" i="22" a="1"/>
  <c r="I404" i="22" s="1"/>
  <c r="I405" i="22" a="1"/>
  <c r="I405" i="22" s="1"/>
  <c r="I406" i="22" a="1"/>
  <c r="I406" i="22" s="1"/>
  <c r="I407" i="22" a="1"/>
  <c r="I407" i="22" s="1"/>
  <c r="I408" i="22" a="1"/>
  <c r="I408" i="22" s="1"/>
  <c r="I409" i="22" a="1"/>
  <c r="I409" i="22" s="1"/>
  <c r="I410" i="22" a="1"/>
  <c r="I410" i="22" s="1"/>
  <c r="I411" i="22" a="1"/>
  <c r="I411" i="22" s="1"/>
  <c r="I412" i="22" a="1"/>
  <c r="I412" i="22" s="1"/>
  <c r="I413" i="22" a="1"/>
  <c r="I413" i="22" s="1"/>
  <c r="I414" i="22" a="1"/>
  <c r="I414" i="22" s="1"/>
  <c r="I415" i="22" a="1"/>
  <c r="I415" i="22" s="1"/>
  <c r="I416" i="22" a="1"/>
  <c r="I416" i="22" s="1"/>
  <c r="I417" i="22" a="1"/>
  <c r="I417" i="22" s="1"/>
  <c r="I418" i="22" a="1"/>
  <c r="I418" i="22" s="1"/>
  <c r="I419" i="22" a="1"/>
  <c r="I419" i="22" s="1"/>
  <c r="I420" i="22" a="1"/>
  <c r="I420" i="22" s="1"/>
  <c r="I421" i="22" a="1"/>
  <c r="I421" i="22" s="1"/>
  <c r="I422" i="22" a="1"/>
  <c r="I422" i="22" s="1"/>
  <c r="I423" i="22" a="1"/>
  <c r="I423" i="22" s="1"/>
  <c r="I424" i="22" a="1"/>
  <c r="I424" i="22" s="1"/>
  <c r="I425" i="22" a="1"/>
  <c r="I425" i="22" s="1"/>
  <c r="I426" i="22" a="1"/>
  <c r="I426" i="22" s="1"/>
  <c r="I427" i="22" a="1"/>
  <c r="I427" i="22" s="1"/>
  <c r="I428" i="22" a="1"/>
  <c r="I428" i="22" s="1"/>
  <c r="I429" i="22" a="1"/>
  <c r="I429" i="22" s="1"/>
  <c r="I430" i="22" a="1"/>
  <c r="I430" i="22" s="1"/>
  <c r="I431" i="22" a="1"/>
  <c r="I431" i="22" s="1"/>
  <c r="I432" i="22" a="1"/>
  <c r="I432" i="22" s="1"/>
  <c r="I433" i="22" a="1"/>
  <c r="I433" i="22" s="1"/>
  <c r="I434" i="22" a="1"/>
  <c r="I434" i="22" s="1"/>
  <c r="I435" i="22" a="1"/>
  <c r="I435" i="22" s="1"/>
  <c r="I436" i="22" a="1"/>
  <c r="I436" i="22" s="1"/>
  <c r="I437" i="22" a="1"/>
  <c r="I437" i="22" s="1"/>
  <c r="I438" i="22" a="1"/>
  <c r="I438" i="22" s="1"/>
  <c r="I439" i="22" a="1"/>
  <c r="I439" i="22" s="1"/>
  <c r="I440" i="22" a="1"/>
  <c r="I440" i="22" s="1"/>
  <c r="I441" i="22" a="1"/>
  <c r="I441" i="22" s="1"/>
  <c r="I442" i="22" a="1"/>
  <c r="I442" i="22" s="1"/>
  <c r="I443" i="22" a="1"/>
  <c r="I443" i="22" s="1"/>
  <c r="I444" i="22" a="1"/>
  <c r="I444" i="22" s="1"/>
  <c r="I445" i="22" a="1"/>
  <c r="I445" i="22" s="1"/>
  <c r="I446" i="22" a="1"/>
  <c r="I446" i="22" s="1"/>
  <c r="I447" i="22" a="1"/>
  <c r="I447" i="22" s="1"/>
  <c r="I448" i="22" a="1"/>
  <c r="I448" i="22" s="1"/>
  <c r="I449" i="22" a="1"/>
  <c r="I449" i="22" s="1"/>
  <c r="I450" i="22" a="1"/>
  <c r="I450" i="22" s="1"/>
  <c r="I451" i="22" a="1"/>
  <c r="I451" i="22" s="1"/>
  <c r="I453" i="22" a="1"/>
  <c r="I453" i="22" s="1"/>
  <c r="I452" i="22" a="1"/>
  <c r="I452" i="22" s="1"/>
  <c r="I455" i="22" a="1"/>
  <c r="I455" i="22" s="1"/>
  <c r="I454" i="22" a="1"/>
  <c r="I454" i="22" s="1"/>
  <c r="I457" i="22" a="1"/>
  <c r="I457" i="22" s="1"/>
  <c r="I458" i="22" a="1"/>
  <c r="I458" i="22" s="1"/>
  <c r="I456" i="22" a="1"/>
  <c r="I456" i="22" s="1"/>
  <c r="I459" i="22" a="1"/>
  <c r="I459" i="22" s="1"/>
  <c r="I460" i="22" a="1"/>
  <c r="I460" i="22" s="1"/>
  <c r="I461" i="22" a="1"/>
  <c r="I461" i="22" s="1"/>
  <c r="I462" i="22" a="1"/>
  <c r="I462" i="22" s="1"/>
  <c r="I463" i="22" a="1"/>
  <c r="I463" i="22" s="1"/>
  <c r="I464" i="22" a="1"/>
  <c r="I464" i="22" s="1"/>
  <c r="I465" i="22" a="1"/>
  <c r="I465" i="22" s="1"/>
  <c r="I467" i="22" a="1"/>
  <c r="I467" i="22" s="1"/>
  <c r="I468" i="22" a="1"/>
  <c r="I468" i="22" s="1"/>
  <c r="I466" i="22" a="1"/>
  <c r="I466" i="22" s="1"/>
  <c r="I469" i="22" a="1"/>
  <c r="I469" i="22" s="1"/>
  <c r="I471" i="22" a="1"/>
  <c r="I471" i="22" s="1"/>
  <c r="I470" i="22" a="1"/>
  <c r="I470" i="22" s="1"/>
  <c r="I473" i="22" a="1"/>
  <c r="I473" i="22" s="1"/>
  <c r="I474" i="22" a="1"/>
  <c r="I474" i="22" s="1"/>
  <c r="I472" i="22" a="1"/>
  <c r="I472" i="22" s="1"/>
  <c r="I475" i="22" a="1"/>
  <c r="I475" i="22" s="1"/>
  <c r="I476" i="22" a="1"/>
  <c r="I476" i="22" s="1"/>
  <c r="I477" i="22" a="1"/>
  <c r="I477" i="22" s="1"/>
  <c r="I478" i="22" a="1"/>
  <c r="I478" i="22" s="1"/>
  <c r="I479" i="22" a="1"/>
  <c r="I479" i="22" s="1"/>
  <c r="I480" i="22" a="1"/>
  <c r="I480" i="22" s="1"/>
  <c r="I481" i="22" a="1"/>
  <c r="I481" i="22" s="1"/>
  <c r="I482" i="22" a="1"/>
  <c r="I482" i="22" s="1"/>
  <c r="I483" i="22" a="1"/>
  <c r="I483" i="22" s="1"/>
  <c r="I484" i="22" a="1"/>
  <c r="I484" i="22" s="1"/>
  <c r="I485" i="22" a="1"/>
  <c r="I485" i="22" s="1"/>
  <c r="I486" i="22" a="1"/>
  <c r="I486" i="22" s="1"/>
  <c r="I487" i="22" a="1"/>
  <c r="I487" i="22" s="1"/>
  <c r="I488" i="22" a="1"/>
  <c r="I488" i="22" s="1"/>
  <c r="I489" i="22" a="1"/>
  <c r="I489" i="22" s="1"/>
  <c r="I490" i="22" a="1"/>
  <c r="I490" i="22" s="1"/>
  <c r="I491" i="22" a="1"/>
  <c r="I491" i="22" s="1"/>
  <c r="I492" i="22" a="1"/>
  <c r="I492" i="22" s="1"/>
  <c r="I493" i="22" a="1"/>
  <c r="I493" i="22" s="1"/>
  <c r="I494" i="22" a="1"/>
  <c r="I494" i="22" s="1"/>
  <c r="I495" i="22" a="1"/>
  <c r="I495" i="22" s="1"/>
  <c r="I496" i="22" a="1"/>
  <c r="I496" i="22" s="1"/>
  <c r="I497" i="22" a="1"/>
  <c r="I497" i="22" s="1"/>
  <c r="I498" i="22" a="1"/>
  <c r="I498" i="22" s="1"/>
  <c r="I499" i="22" a="1"/>
  <c r="I499" i="22" s="1"/>
  <c r="I500" i="22" a="1"/>
  <c r="I500" i="22" s="1"/>
  <c r="I501" i="22" a="1"/>
  <c r="I501" i="22" s="1"/>
  <c r="I502" i="22" a="1"/>
  <c r="I502" i="22" s="1"/>
  <c r="I503" i="22" a="1"/>
  <c r="I503" i="22" s="1"/>
  <c r="I504" i="22" a="1"/>
  <c r="I504" i="22" s="1"/>
  <c r="I505" i="22" a="1"/>
  <c r="I505" i="22" s="1"/>
  <c r="I506" i="22" a="1"/>
  <c r="I506" i="22" s="1"/>
  <c r="I507" i="22" a="1"/>
  <c r="I507" i="22" s="1"/>
  <c r="I508" i="22" a="1"/>
  <c r="I508" i="22" s="1"/>
  <c r="I509" i="22" a="1"/>
  <c r="I509" i="22" s="1"/>
  <c r="I510" i="22" a="1"/>
  <c r="I510" i="22" s="1"/>
  <c r="I511" i="22" a="1"/>
  <c r="I511" i="22" s="1"/>
  <c r="I512" i="22" a="1"/>
  <c r="I512" i="22" s="1"/>
  <c r="I513" i="22" a="1"/>
  <c r="I513" i="22" s="1"/>
  <c r="I514" i="22" a="1"/>
  <c r="I514" i="22" s="1"/>
  <c r="I515" i="22" a="1"/>
  <c r="I515" i="22" s="1"/>
  <c r="I516" i="22" a="1"/>
  <c r="I516" i="22" s="1"/>
  <c r="I517" i="22" a="1"/>
  <c r="I517" i="22" s="1"/>
  <c r="I518" i="22" a="1"/>
  <c r="I518" i="22" s="1"/>
  <c r="I519" i="22" a="1"/>
  <c r="I519" i="22" s="1"/>
  <c r="I520" i="22" a="1"/>
  <c r="I520" i="22" s="1"/>
  <c r="I521" i="22" a="1"/>
  <c r="I521" i="22" s="1"/>
  <c r="I522" i="22" a="1"/>
  <c r="I522" i="22" s="1"/>
  <c r="I523" i="22" a="1"/>
  <c r="I523" i="22" s="1"/>
  <c r="I524" i="22" a="1"/>
  <c r="I524" i="22" s="1"/>
  <c r="I525" i="22" a="1"/>
  <c r="I525" i="22" s="1"/>
  <c r="I526" i="22" a="1"/>
  <c r="I526" i="22" s="1"/>
  <c r="I527" i="22" a="1"/>
  <c r="I527" i="22" s="1"/>
  <c r="I528" i="22" a="1"/>
  <c r="I528" i="22" s="1"/>
  <c r="I529" i="22" a="1"/>
  <c r="I529" i="22" s="1"/>
  <c r="I530" i="22" a="1"/>
  <c r="I530" i="22" s="1"/>
  <c r="I531" i="22" a="1"/>
  <c r="I531" i="22" s="1"/>
  <c r="I532" i="22" a="1"/>
  <c r="I532" i="22" s="1"/>
  <c r="I533" i="22" a="1"/>
  <c r="I533" i="22" s="1"/>
  <c r="I534" i="22" a="1"/>
  <c r="I534" i="22" s="1"/>
  <c r="I535" i="22" a="1"/>
  <c r="I535" i="22" s="1"/>
  <c r="I536" i="22" a="1"/>
  <c r="I536" i="22" s="1"/>
  <c r="I537" i="22" a="1"/>
  <c r="I537" i="22" s="1"/>
  <c r="I538" i="22" a="1"/>
  <c r="I538" i="22" s="1"/>
  <c r="I539" i="22" a="1"/>
  <c r="I539" i="22" s="1"/>
  <c r="I540" i="22" a="1"/>
  <c r="I540" i="22" s="1"/>
  <c r="I541" i="22" a="1"/>
  <c r="I541" i="22" s="1"/>
  <c r="I542" i="22" a="1"/>
  <c r="I542" i="22" s="1"/>
  <c r="I543" i="22" a="1"/>
  <c r="I543" i="22" s="1"/>
  <c r="I544" i="22" a="1"/>
  <c r="I544" i="22" s="1"/>
  <c r="I545" i="22" a="1"/>
  <c r="I545" i="22" s="1"/>
  <c r="I546" i="22" a="1"/>
  <c r="I546" i="22" s="1"/>
  <c r="I547" i="22" a="1"/>
  <c r="I547" i="22" s="1"/>
  <c r="I548" i="22" a="1"/>
  <c r="I548" i="22" s="1"/>
  <c r="I549" i="22" a="1"/>
  <c r="I549" i="22" s="1"/>
  <c r="I550" i="22" a="1"/>
  <c r="I550" i="22" s="1"/>
  <c r="I551" i="22" a="1"/>
  <c r="I551" i="22" s="1"/>
  <c r="I552" i="22" a="1"/>
  <c r="I552" i="22" s="1"/>
  <c r="I553" i="22" a="1"/>
  <c r="I553" i="22" s="1"/>
  <c r="I554" i="22" a="1"/>
  <c r="I554" i="22" s="1"/>
  <c r="I555" i="22" a="1"/>
  <c r="I555" i="22" s="1"/>
  <c r="I556" i="22" a="1"/>
  <c r="I556" i="22" s="1"/>
  <c r="I557" i="22" a="1"/>
  <c r="I557" i="22" s="1"/>
  <c r="I558" i="22" a="1"/>
  <c r="I558" i="22" s="1"/>
  <c r="I559" i="22" a="1"/>
  <c r="I559" i="22" s="1"/>
  <c r="I560" i="22" a="1"/>
  <c r="I560" i="22" s="1"/>
  <c r="I561" i="22" a="1"/>
  <c r="I561" i="22" s="1"/>
  <c r="I562" i="22" a="1"/>
  <c r="I562" i="22" s="1"/>
  <c r="I563" i="22" a="1"/>
  <c r="I563" i="22" s="1"/>
  <c r="I564" i="22" a="1"/>
  <c r="I564" i="22" s="1"/>
  <c r="I565" i="22" a="1"/>
  <c r="I565" i="22" s="1"/>
  <c r="I566" i="22" a="1"/>
  <c r="I566" i="22" s="1"/>
  <c r="I567" i="22" a="1"/>
  <c r="I567" i="22" s="1"/>
  <c r="I568" i="22" a="1"/>
  <c r="I568" i="22" s="1"/>
  <c r="I569" i="22" a="1"/>
  <c r="I569" i="22" s="1"/>
  <c r="I570" i="22" a="1"/>
  <c r="I570" i="22" s="1"/>
  <c r="I571" i="22" a="1"/>
  <c r="I571" i="22" s="1"/>
  <c r="I572" i="22" a="1"/>
  <c r="I572" i="22" s="1"/>
  <c r="I573" i="22" a="1"/>
  <c r="I573" i="22" s="1"/>
  <c r="I574" i="22" a="1"/>
  <c r="I574" i="22" s="1"/>
  <c r="I575" i="22" a="1"/>
  <c r="I575" i="22" s="1"/>
  <c r="I576" i="22" a="1"/>
  <c r="I576" i="22" s="1"/>
  <c r="I577" i="22" a="1"/>
  <c r="I577" i="22" s="1"/>
  <c r="I578" i="22" a="1"/>
  <c r="I578" i="22" s="1"/>
  <c r="I579" i="22" a="1"/>
  <c r="I579" i="22" s="1"/>
  <c r="I580" i="22" a="1"/>
  <c r="I580" i="22" s="1"/>
  <c r="I581" i="22" a="1"/>
  <c r="I581" i="22" s="1"/>
  <c r="I582" i="22" a="1"/>
  <c r="I582" i="22" s="1"/>
  <c r="I583" i="22" a="1"/>
  <c r="I583" i="22" s="1"/>
  <c r="I584" i="22" a="1"/>
  <c r="I584" i="22" s="1"/>
  <c r="I585" i="22" a="1"/>
  <c r="I585" i="22" s="1"/>
  <c r="I586" i="22" a="1"/>
  <c r="I586" i="22" s="1"/>
  <c r="I587" i="22" a="1"/>
  <c r="I587" i="22" s="1"/>
  <c r="I588" i="22" a="1"/>
  <c r="I588" i="22" s="1"/>
  <c r="I589" i="22" a="1"/>
  <c r="I589" i="22" s="1"/>
  <c r="I590" i="22" a="1"/>
  <c r="I590" i="22" s="1"/>
  <c r="I591" i="22" a="1"/>
  <c r="I591" i="22" s="1"/>
  <c r="I592" i="22" a="1"/>
  <c r="I592" i="22" s="1"/>
  <c r="I593" i="22" a="1"/>
  <c r="I593" i="22" s="1"/>
  <c r="I594" i="22" a="1"/>
  <c r="I594" i="22" s="1"/>
  <c r="I595" i="22" a="1"/>
  <c r="I595" i="22" s="1"/>
  <c r="I596" i="22" a="1"/>
  <c r="I596" i="22" s="1"/>
  <c r="I597" i="22" a="1"/>
  <c r="I597" i="22" s="1"/>
  <c r="I598" i="22" a="1"/>
  <c r="I598" i="22" s="1"/>
  <c r="I599" i="22" a="1"/>
  <c r="I599" i="22" s="1"/>
  <c r="I600" i="22" a="1"/>
  <c r="I600" i="22" s="1"/>
  <c r="I601" i="22" a="1"/>
  <c r="I601" i="22" s="1"/>
  <c r="I602" i="22" a="1"/>
  <c r="I602" i="22" s="1"/>
  <c r="I603" i="22" a="1"/>
  <c r="I603" i="22" s="1"/>
  <c r="I604" i="22" a="1"/>
  <c r="I604" i="22" s="1"/>
  <c r="I605" i="22" a="1"/>
  <c r="I605" i="22" s="1"/>
  <c r="I606" i="22" a="1"/>
  <c r="I606" i="22" s="1"/>
  <c r="I607" i="22" a="1"/>
  <c r="I607" i="22" s="1"/>
  <c r="I608" i="22" a="1"/>
  <c r="I608" i="22" s="1"/>
  <c r="I609" i="22" a="1"/>
  <c r="I609" i="22" s="1"/>
  <c r="I610" i="22" a="1"/>
  <c r="I610" i="22" s="1"/>
  <c r="I611" i="22" a="1"/>
  <c r="I611" i="22" s="1"/>
  <c r="I612" i="22" a="1"/>
  <c r="I612" i="22" s="1"/>
  <c r="I613" i="22" a="1"/>
  <c r="I613" i="22" s="1"/>
  <c r="I614" i="22" a="1"/>
  <c r="I614" i="22" s="1"/>
  <c r="I615" i="22" a="1"/>
  <c r="I615" i="22" s="1"/>
  <c r="I616" i="22" a="1"/>
  <c r="I616" i="22" s="1"/>
  <c r="I617" i="22" a="1"/>
  <c r="I617" i="22" s="1"/>
  <c r="I618" i="22" a="1"/>
  <c r="I618" i="22" s="1"/>
  <c r="I619" i="22" a="1"/>
  <c r="I619" i="22" s="1"/>
  <c r="I620" i="22" a="1"/>
  <c r="I620" i="22" s="1"/>
  <c r="I621" i="22" a="1"/>
  <c r="I621" i="22" s="1"/>
  <c r="I622" i="22" a="1"/>
  <c r="I622" i="22" s="1"/>
  <c r="I623" i="22" a="1"/>
  <c r="I623" i="22" s="1"/>
  <c r="I624" i="22" a="1"/>
  <c r="I624" i="22" s="1"/>
  <c r="I625" i="22" a="1"/>
  <c r="I625" i="22" s="1"/>
  <c r="I626" i="22" a="1"/>
  <c r="I626" i="22" s="1"/>
  <c r="I627" i="22" a="1"/>
  <c r="I627" i="22" s="1"/>
  <c r="I628" i="22" a="1"/>
  <c r="I628" i="22" s="1"/>
  <c r="I629" i="22" a="1"/>
  <c r="I629" i="22" s="1"/>
  <c r="I630" i="22" a="1"/>
  <c r="I630" i="22" s="1"/>
  <c r="I631" i="22" a="1"/>
  <c r="I631" i="22" s="1"/>
  <c r="I632" i="22" a="1"/>
  <c r="I632" i="22" s="1"/>
  <c r="I633" i="22" a="1"/>
  <c r="I633" i="22" s="1"/>
  <c r="I634" i="22" a="1"/>
  <c r="I634" i="22" s="1"/>
  <c r="I635" i="22" a="1"/>
  <c r="I635" i="22" s="1"/>
  <c r="I636" i="22" a="1"/>
  <c r="I636" i="22" s="1"/>
  <c r="I637" i="22" a="1"/>
  <c r="I637" i="22" s="1"/>
  <c r="I638" i="22" a="1"/>
  <c r="I638" i="22" s="1"/>
  <c r="I639" i="22" a="1"/>
  <c r="I639" i="22" s="1"/>
  <c r="I640" i="22" a="1"/>
  <c r="I640" i="22" s="1"/>
  <c r="I641" i="22" a="1"/>
  <c r="I641" i="22" s="1"/>
  <c r="I642" i="22" a="1"/>
  <c r="I642" i="22" s="1"/>
  <c r="I643" i="22" a="1"/>
  <c r="I643" i="22" s="1"/>
  <c r="I644" i="22" a="1"/>
  <c r="I644" i="22" s="1"/>
  <c r="I645" i="22" a="1"/>
  <c r="I645" i="22" s="1"/>
  <c r="I646" i="22" a="1"/>
  <c r="I646" i="22" s="1"/>
  <c r="I647" i="22" a="1"/>
  <c r="I647" i="22" s="1"/>
  <c r="I648" i="22" a="1"/>
  <c r="I648" i="22" s="1"/>
  <c r="I649" i="22" a="1"/>
  <c r="I649" i="22" s="1"/>
  <c r="I650" i="22" a="1"/>
  <c r="I650" i="22" s="1"/>
  <c r="I651" i="22" a="1"/>
  <c r="I651" i="22" s="1"/>
  <c r="I652" i="22" a="1"/>
  <c r="I652" i="22" s="1"/>
  <c r="I653" i="22" a="1"/>
  <c r="I653" i="22" s="1"/>
  <c r="I654" i="22" a="1"/>
  <c r="I654" i="22" s="1"/>
  <c r="I655" i="22" a="1"/>
  <c r="I655" i="22" s="1"/>
  <c r="I656" i="22" a="1"/>
  <c r="I656" i="22" s="1"/>
  <c r="I657" i="22" a="1"/>
  <c r="I657" i="22" s="1"/>
  <c r="I658" i="22" a="1"/>
  <c r="I658" i="22" s="1"/>
  <c r="I659" i="22" a="1"/>
  <c r="I659" i="22" s="1"/>
  <c r="I660" i="22" a="1"/>
  <c r="I660" i="22" s="1"/>
  <c r="I661" i="22" a="1"/>
  <c r="I661" i="22" s="1"/>
  <c r="I662" i="22" a="1"/>
  <c r="I662" i="22" s="1"/>
  <c r="I663" i="22" a="1"/>
  <c r="I663" i="22" s="1"/>
  <c r="I664" i="22" a="1"/>
  <c r="I664" i="22" s="1"/>
  <c r="I665" i="22" a="1"/>
  <c r="I665" i="22" s="1"/>
  <c r="I666" i="22" a="1"/>
  <c r="I666" i="22" s="1"/>
  <c r="I667" i="22" a="1"/>
  <c r="I667" i="22" s="1"/>
  <c r="I668" i="22" a="1"/>
  <c r="I668" i="22" s="1"/>
  <c r="I669" i="22" a="1"/>
  <c r="I669" i="22" s="1"/>
  <c r="I670" i="22" a="1"/>
  <c r="I670" i="22" s="1"/>
  <c r="I671" i="22" a="1"/>
  <c r="I671" i="22" s="1"/>
  <c r="I672" i="22" a="1"/>
  <c r="I672" i="22" s="1"/>
  <c r="I673" i="22" a="1"/>
  <c r="I673" i="22" s="1"/>
  <c r="I674" i="22" a="1"/>
  <c r="I674" i="22" s="1"/>
  <c r="I675" i="22" a="1"/>
  <c r="I675" i="22" s="1"/>
  <c r="I676" i="22" a="1"/>
  <c r="I676" i="22" s="1"/>
  <c r="I677" i="22" a="1"/>
  <c r="I677" i="22" s="1"/>
  <c r="I678" i="22" a="1"/>
  <c r="I678" i="22" s="1"/>
  <c r="I679" i="22" a="1"/>
  <c r="I679" i="22" s="1"/>
  <c r="I680" i="22" a="1"/>
  <c r="I680" i="22" s="1"/>
  <c r="I681" i="22" a="1"/>
  <c r="I681" i="22" s="1"/>
  <c r="I682" i="22" a="1"/>
  <c r="I682" i="22" s="1"/>
  <c r="I683" i="22" a="1"/>
  <c r="I683" i="22" s="1"/>
  <c r="I684" i="22" a="1"/>
  <c r="I684" i="22" s="1"/>
  <c r="I685" i="22" a="1"/>
  <c r="I685" i="22" s="1"/>
  <c r="I686" i="22" a="1"/>
  <c r="I686" i="22" s="1"/>
  <c r="I687" i="22" a="1"/>
  <c r="I687" i="22" s="1"/>
  <c r="I688" i="22" a="1"/>
  <c r="I688" i="22" s="1"/>
  <c r="I689" i="22" a="1"/>
  <c r="I689" i="22" s="1"/>
  <c r="I690" i="22" a="1"/>
  <c r="I690" i="22" s="1"/>
  <c r="I691" i="22" a="1"/>
  <c r="I691" i="22" s="1"/>
  <c r="I692" i="22" a="1"/>
  <c r="I692" i="22" s="1"/>
  <c r="I693" i="22" a="1"/>
  <c r="I693" i="22" s="1"/>
  <c r="I694" i="22" a="1"/>
  <c r="I694" i="22" s="1"/>
  <c r="I695" i="22" a="1"/>
  <c r="I695" i="22" s="1"/>
  <c r="I696" i="22" a="1"/>
  <c r="I696" i="22" s="1"/>
  <c r="I697" i="22" a="1"/>
  <c r="I697" i="22" s="1"/>
  <c r="I698" i="22" a="1"/>
  <c r="I698" i="22" s="1"/>
  <c r="I699" i="22" a="1"/>
  <c r="I699" i="22" s="1"/>
  <c r="I700" i="22" a="1"/>
  <c r="I700" i="22" s="1"/>
  <c r="I701" i="22" a="1"/>
  <c r="I701" i="22" s="1"/>
  <c r="I702" i="22" a="1"/>
  <c r="I702" i="22" s="1"/>
  <c r="I703" i="22" a="1"/>
  <c r="I703" i="22" s="1"/>
  <c r="I704" i="22" a="1"/>
  <c r="I704" i="22" s="1"/>
  <c r="I705" i="22" a="1"/>
  <c r="I705" i="22" s="1"/>
  <c r="I706" i="22" a="1"/>
  <c r="I706" i="22" s="1"/>
  <c r="I707" i="22" a="1"/>
  <c r="I707" i="22" s="1"/>
  <c r="I708" i="22" a="1"/>
  <c r="I708" i="22" s="1"/>
  <c r="I709" i="22" a="1"/>
  <c r="I709" i="22" s="1"/>
  <c r="I710" i="22" a="1"/>
  <c r="I710" i="22" s="1"/>
  <c r="I711" i="22" a="1"/>
  <c r="I711" i="22" s="1"/>
  <c r="I712" i="22" a="1"/>
  <c r="I712" i="22" s="1"/>
  <c r="I714" i="22" a="1"/>
  <c r="I714" i="22" s="1"/>
  <c r="I713" i="22" a="1"/>
  <c r="I713" i="22" s="1"/>
  <c r="I716" i="22" a="1"/>
  <c r="I716" i="22" s="1"/>
  <c r="I715" i="22" a="1"/>
  <c r="I715" i="22" s="1"/>
  <c r="I717" i="22" a="1"/>
  <c r="I717" i="22" s="1"/>
  <c r="I718" i="22" a="1"/>
  <c r="I718" i="22" s="1"/>
  <c r="I719" i="22" a="1"/>
  <c r="I719" i="22" s="1"/>
  <c r="I720" i="22" a="1"/>
  <c r="I720" i="22" s="1"/>
  <c r="I721" i="22" a="1"/>
  <c r="I721" i="22" s="1"/>
  <c r="I722" i="22" a="1"/>
  <c r="I722" i="22" s="1"/>
  <c r="I723" i="22" a="1"/>
  <c r="I723" i="22" s="1"/>
  <c r="I724" i="22" a="1"/>
  <c r="I724" i="22" s="1"/>
  <c r="I725" i="22" a="1"/>
  <c r="I725" i="22" s="1"/>
  <c r="I726" i="22" a="1"/>
  <c r="I726" i="22" s="1"/>
  <c r="I727" i="22" a="1"/>
  <c r="I727" i="22" s="1"/>
  <c r="I729" i="22" a="1"/>
  <c r="I729" i="22" s="1"/>
  <c r="I728" i="22" a="1"/>
  <c r="I728" i="22" s="1"/>
  <c r="I731" i="22" a="1"/>
  <c r="I731" i="22" s="1"/>
  <c r="I730" i="22" a="1"/>
  <c r="I730" i="22" s="1"/>
  <c r="I733" i="22" a="1"/>
  <c r="I733" i="22" s="1"/>
  <c r="I734" i="22" a="1"/>
  <c r="I734" i="22" s="1"/>
  <c r="I732" i="22" a="1"/>
  <c r="I732" i="22" s="1"/>
  <c r="I735" i="22" a="1"/>
  <c r="I735" i="22" s="1"/>
  <c r="I736" i="22" a="1"/>
  <c r="I736" i="22" s="1"/>
  <c r="I737" i="22" a="1"/>
  <c r="I737" i="22" s="1"/>
  <c r="I738" i="22" a="1"/>
  <c r="I738" i="22" s="1"/>
  <c r="I739" i="22" a="1"/>
  <c r="I739" i="22" s="1"/>
  <c r="I740" i="22" a="1"/>
  <c r="I740" i="22" s="1"/>
  <c r="I741" i="22" a="1"/>
  <c r="I741" i="22" s="1"/>
  <c r="I742" i="22" a="1"/>
  <c r="I742" i="22" s="1"/>
  <c r="I743" i="22" a="1"/>
  <c r="I743" i="22" s="1"/>
  <c r="I744" i="22" a="1"/>
  <c r="I744" i="22" s="1"/>
  <c r="I745" i="22" a="1"/>
  <c r="I745" i="22" s="1"/>
  <c r="I746" i="22" a="1"/>
  <c r="I746" i="22" s="1"/>
  <c r="I747" i="22" a="1"/>
  <c r="I747" i="22" s="1"/>
  <c r="I748" i="22" a="1"/>
  <c r="I748" i="22" s="1"/>
  <c r="I749" i="22" a="1"/>
  <c r="I749" i="22" s="1"/>
  <c r="I750" i="22" a="1"/>
  <c r="I750" i="22" s="1"/>
  <c r="I751" i="22" a="1"/>
  <c r="I751" i="22" s="1"/>
  <c r="I752" i="22" a="1"/>
  <c r="I752" i="22" s="1"/>
  <c r="I753" i="22" a="1"/>
  <c r="I753" i="22" s="1"/>
  <c r="I754" i="22" a="1"/>
  <c r="I754" i="22" s="1"/>
  <c r="I755" i="22" a="1"/>
  <c r="I755" i="22" s="1"/>
  <c r="I756" i="22" a="1"/>
  <c r="I756" i="22" s="1"/>
  <c r="I757" i="22" a="1"/>
  <c r="I757" i="22" s="1"/>
  <c r="I758" i="22" a="1"/>
  <c r="I758" i="22" s="1"/>
  <c r="I759" i="22" a="1"/>
  <c r="I759" i="22" s="1"/>
  <c r="I760" i="22" a="1"/>
  <c r="I760" i="22" s="1"/>
  <c r="I761" i="22" a="1"/>
  <c r="I761" i="22" s="1"/>
  <c r="I762" i="22" a="1"/>
  <c r="I762" i="22" s="1"/>
  <c r="I763" i="22" a="1"/>
  <c r="I763" i="22" s="1"/>
  <c r="I764" i="22" a="1"/>
  <c r="I764" i="22" s="1"/>
  <c r="I765" i="22" a="1"/>
  <c r="I765" i="22" s="1"/>
  <c r="I766" i="22" a="1"/>
  <c r="I766" i="22" s="1"/>
  <c r="I767" i="22" a="1"/>
  <c r="I767" i="22" s="1"/>
  <c r="I768" i="22" a="1"/>
  <c r="I768" i="22" s="1"/>
  <c r="I769" i="22" a="1"/>
  <c r="I769" i="22" s="1"/>
  <c r="I770" i="22" a="1"/>
  <c r="I770" i="22" s="1"/>
  <c r="I771" i="22" a="1"/>
  <c r="I771" i="22" s="1"/>
  <c r="I772" i="22" a="1"/>
  <c r="I772" i="22" s="1"/>
  <c r="I773" i="22" a="1"/>
  <c r="I773" i="22" s="1"/>
  <c r="I774" i="22" a="1"/>
  <c r="I774" i="22" s="1"/>
  <c r="I775" i="22" a="1"/>
  <c r="I775" i="22" s="1"/>
  <c r="I776" i="22" a="1"/>
  <c r="I776" i="22" s="1"/>
  <c r="I777" i="22" a="1"/>
  <c r="I777" i="22" s="1"/>
  <c r="I778" i="22" a="1"/>
  <c r="I778" i="22" s="1"/>
  <c r="I779" i="22" a="1"/>
  <c r="I779" i="22" s="1"/>
  <c r="I780" i="22" a="1"/>
  <c r="I780" i="22" s="1"/>
  <c r="I781" i="22" a="1"/>
  <c r="I781" i="22" s="1"/>
  <c r="I782" i="22" a="1"/>
  <c r="I782" i="22" s="1"/>
  <c r="I783" i="22" a="1"/>
  <c r="I783" i="22" s="1"/>
  <c r="I784" i="22" a="1"/>
  <c r="I784" i="22" s="1"/>
  <c r="I785" i="22" a="1"/>
  <c r="I785" i="22" s="1"/>
  <c r="I786" i="22" a="1"/>
  <c r="I786" i="22" s="1"/>
  <c r="I787" i="22" a="1"/>
  <c r="I787" i="22" s="1"/>
  <c r="I788" i="22" a="1"/>
  <c r="I788" i="22" s="1"/>
  <c r="I789" i="22" a="1"/>
  <c r="I789" i="22" s="1"/>
  <c r="I790" i="22" a="1"/>
  <c r="I790" i="22" s="1"/>
  <c r="I791" i="22" a="1"/>
  <c r="I791" i="22" s="1"/>
  <c r="I792" i="22" a="1"/>
  <c r="I792" i="22" s="1"/>
  <c r="I793" i="22" a="1"/>
  <c r="I793" i="22" s="1"/>
  <c r="I794" i="22" a="1"/>
  <c r="I794" i="22" s="1"/>
  <c r="I795" i="22" a="1"/>
  <c r="I795" i="22" s="1"/>
  <c r="I796" i="22" a="1"/>
  <c r="I796" i="22" s="1"/>
  <c r="I797" i="22" a="1"/>
  <c r="I797" i="22" s="1"/>
  <c r="I798" i="22" a="1"/>
  <c r="I798" i="22" s="1"/>
  <c r="I799" i="22" a="1"/>
  <c r="I799" i="22" s="1"/>
  <c r="I800" i="22" a="1"/>
  <c r="I800" i="22" s="1"/>
  <c r="I801" i="22" a="1"/>
  <c r="I801" i="22" s="1"/>
  <c r="I802" i="22" a="1"/>
  <c r="I802" i="22" s="1"/>
  <c r="I803" i="22" a="1"/>
  <c r="I803" i="22" s="1"/>
  <c r="AH166" i="26"/>
  <c r="AJ166" i="26" s="1"/>
  <c r="I804" i="22" a="1"/>
  <c r="I804" i="22" s="1"/>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4"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5" i="3"/>
  <c r="N6" i="3"/>
  <c r="N7" i="3"/>
  <c r="N8" i="3"/>
  <c r="N9" i="3"/>
  <c r="N10" i="3"/>
  <c r="N11" i="3"/>
  <c r="N4" i="3"/>
  <c r="BD836" i="36" l="1"/>
  <c r="BC835" i="36"/>
  <c r="AY835" i="36"/>
  <c r="AX834" i="36"/>
  <c r="AO836" i="36"/>
  <c r="AM835" i="36"/>
  <c r="AT835" i="36"/>
  <c r="AS834" i="36"/>
  <c r="J804" i="24"/>
  <c r="J2" i="24"/>
  <c r="J3" i="24"/>
  <c r="J5" i="24"/>
  <c r="J6" i="24"/>
  <c r="J9" i="24"/>
  <c r="J10" i="24"/>
  <c r="J12" i="24"/>
  <c r="J13" i="24"/>
  <c r="J16" i="24"/>
  <c r="J19" i="24"/>
  <c r="J22" i="24"/>
  <c r="J25" i="24"/>
  <c r="J28" i="24"/>
  <c r="J31" i="24"/>
  <c r="J34" i="24"/>
  <c r="J37" i="24"/>
  <c r="J40" i="24"/>
  <c r="J43" i="24"/>
  <c r="J46" i="24"/>
  <c r="J49" i="24"/>
  <c r="J52" i="24"/>
  <c r="J55" i="24"/>
  <c r="J58" i="24"/>
  <c r="J61" i="24"/>
  <c r="J64" i="24"/>
  <c r="J67" i="24"/>
  <c r="J70" i="24"/>
  <c r="J73" i="24"/>
  <c r="J76" i="24"/>
  <c r="J79" i="24"/>
  <c r="J82" i="24"/>
  <c r="J85" i="24"/>
  <c r="J88" i="24"/>
  <c r="J91" i="24"/>
  <c r="J94" i="24"/>
  <c r="J97" i="24"/>
  <c r="J100" i="24"/>
  <c r="J103" i="24"/>
  <c r="J106" i="24"/>
  <c r="J109" i="24"/>
  <c r="J112" i="24"/>
  <c r="J115" i="24"/>
  <c r="J118" i="24"/>
  <c r="J121" i="24"/>
  <c r="J124" i="24"/>
  <c r="J127" i="24"/>
  <c r="J130" i="24"/>
  <c r="J133" i="24"/>
  <c r="J136" i="24"/>
  <c r="J139" i="24"/>
  <c r="J142" i="24"/>
  <c r="J145" i="24"/>
  <c r="J148" i="24"/>
  <c r="J151" i="24"/>
  <c r="J154" i="24"/>
  <c r="J157" i="24"/>
  <c r="J160" i="24"/>
  <c r="J163" i="24"/>
  <c r="J166" i="24"/>
  <c r="J169" i="24"/>
  <c r="J172" i="24"/>
  <c r="J175" i="24"/>
  <c r="J178" i="24"/>
  <c r="J181" i="24"/>
  <c r="J184" i="24"/>
  <c r="J187" i="24"/>
  <c r="J190" i="24"/>
  <c r="J193" i="24"/>
  <c r="J196" i="24"/>
  <c r="J199" i="24"/>
  <c r="J202" i="24"/>
  <c r="J205" i="24"/>
  <c r="J208" i="24"/>
  <c r="J211" i="24"/>
  <c r="J214" i="24"/>
  <c r="J217" i="24"/>
  <c r="J220" i="24"/>
  <c r="J223" i="24"/>
  <c r="J226" i="24"/>
  <c r="J229" i="24"/>
  <c r="J232" i="24"/>
  <c r="J235" i="24"/>
  <c r="J238" i="24"/>
  <c r="J241" i="24"/>
  <c r="J244" i="24"/>
  <c r="J247" i="24"/>
  <c r="J250" i="24"/>
  <c r="J253" i="24"/>
  <c r="J256" i="24"/>
  <c r="J259" i="24"/>
  <c r="J262" i="24"/>
  <c r="J265" i="24"/>
  <c r="J268" i="24"/>
  <c r="J271" i="24"/>
  <c r="J274" i="24"/>
  <c r="J277" i="24"/>
  <c r="J280" i="24"/>
  <c r="J283" i="24"/>
  <c r="J286" i="24"/>
  <c r="J289" i="24"/>
  <c r="J292" i="24"/>
  <c r="J295" i="24"/>
  <c r="J298" i="24"/>
  <c r="J301" i="24"/>
  <c r="J304" i="24"/>
  <c r="J307" i="24"/>
  <c r="J310" i="24"/>
  <c r="J4" i="24"/>
  <c r="J8" i="24"/>
  <c r="J11" i="24"/>
  <c r="J14" i="24"/>
  <c r="J17" i="24"/>
  <c r="J20" i="24"/>
  <c r="J23" i="24"/>
  <c r="J26" i="24"/>
  <c r="J29" i="24"/>
  <c r="J32" i="24"/>
  <c r="J35" i="24"/>
  <c r="J38" i="24"/>
  <c r="J41" i="24"/>
  <c r="J44" i="24"/>
  <c r="J47" i="24"/>
  <c r="J50" i="24"/>
  <c r="J53" i="24"/>
  <c r="J56" i="24"/>
  <c r="J59" i="24"/>
  <c r="J62" i="24"/>
  <c r="J65" i="24"/>
  <c r="J68" i="24"/>
  <c r="J71" i="24"/>
  <c r="J74" i="24"/>
  <c r="J77" i="24"/>
  <c r="J80" i="24"/>
  <c r="J83" i="24"/>
  <c r="J86" i="24"/>
  <c r="J89" i="24"/>
  <c r="J92" i="24"/>
  <c r="J95" i="24"/>
  <c r="J98" i="24"/>
  <c r="J101" i="24"/>
  <c r="J104" i="24"/>
  <c r="J107" i="24"/>
  <c r="J110" i="24"/>
  <c r="J113" i="24"/>
  <c r="J116" i="24"/>
  <c r="J119" i="24"/>
  <c r="J122" i="24"/>
  <c r="J125" i="24"/>
  <c r="J128" i="24"/>
  <c r="J131" i="24"/>
  <c r="J134" i="24"/>
  <c r="J137" i="24"/>
  <c r="J140" i="24"/>
  <c r="J143" i="24"/>
  <c r="J146" i="24"/>
  <c r="J149" i="24"/>
  <c r="J152" i="24"/>
  <c r="J155" i="24"/>
  <c r="J158" i="24"/>
  <c r="J161" i="24"/>
  <c r="J164" i="24"/>
  <c r="J167" i="24"/>
  <c r="J170" i="24"/>
  <c r="J173" i="24"/>
  <c r="J176" i="24"/>
  <c r="J179" i="24"/>
  <c r="J182" i="24"/>
  <c r="J185" i="24"/>
  <c r="J188" i="24"/>
  <c r="J191" i="24"/>
  <c r="J194" i="24"/>
  <c r="J197" i="24"/>
  <c r="J200" i="24"/>
  <c r="J203" i="24"/>
  <c r="J206" i="24"/>
  <c r="J209" i="24"/>
  <c r="J212" i="24"/>
  <c r="J215" i="24"/>
  <c r="J218" i="24"/>
  <c r="J221" i="24"/>
  <c r="J224" i="24"/>
  <c r="J227" i="24"/>
  <c r="J230" i="24"/>
  <c r="J233" i="24"/>
  <c r="J236" i="24"/>
  <c r="J239" i="24"/>
  <c r="J242" i="24"/>
  <c r="J245" i="24"/>
  <c r="J248" i="24"/>
  <c r="J251" i="24"/>
  <c r="J254" i="24"/>
  <c r="J257" i="24"/>
  <c r="J260" i="24"/>
  <c r="J263" i="24"/>
  <c r="J266" i="24"/>
  <c r="J269" i="24"/>
  <c r="J272" i="24"/>
  <c r="J275" i="24"/>
  <c r="J278" i="24"/>
  <c r="J281" i="24"/>
  <c r="J284" i="24"/>
  <c r="J287" i="24"/>
  <c r="J290" i="24"/>
  <c r="J293" i="24"/>
  <c r="J15" i="24"/>
  <c r="J18" i="24"/>
  <c r="J21" i="24"/>
  <c r="J24" i="24"/>
  <c r="J27" i="24"/>
  <c r="J30" i="24"/>
  <c r="J33" i="24"/>
  <c r="J36" i="24"/>
  <c r="J39" i="24"/>
  <c r="J42" i="24"/>
  <c r="J45" i="24"/>
  <c r="J48" i="24"/>
  <c r="J51" i="24"/>
  <c r="J54" i="24"/>
  <c r="J57" i="24"/>
  <c r="J60" i="24"/>
  <c r="J63" i="24"/>
  <c r="J66" i="24"/>
  <c r="J69" i="24"/>
  <c r="J72" i="24"/>
  <c r="J75" i="24"/>
  <c r="J78" i="24"/>
  <c r="J81" i="24"/>
  <c r="J84" i="24"/>
  <c r="J87" i="24"/>
  <c r="J90" i="24"/>
  <c r="J93" i="24"/>
  <c r="J96" i="24"/>
  <c r="J99" i="24"/>
  <c r="J102" i="24"/>
  <c r="J105" i="24"/>
  <c r="J108" i="24"/>
  <c r="J111" i="24"/>
  <c r="J114" i="24"/>
  <c r="J117" i="24"/>
  <c r="J120" i="24"/>
  <c r="J123" i="24"/>
  <c r="J126" i="24"/>
  <c r="J129" i="24"/>
  <c r="J132" i="24"/>
  <c r="J135" i="24"/>
  <c r="J138" i="24"/>
  <c r="J141" i="24"/>
  <c r="J144" i="24"/>
  <c r="J147" i="24"/>
  <c r="J150" i="24"/>
  <c r="J153" i="24"/>
  <c r="J156" i="24"/>
  <c r="J159" i="24"/>
  <c r="J162" i="24"/>
  <c r="J165" i="24"/>
  <c r="J168" i="24"/>
  <c r="J171" i="24"/>
  <c r="J174" i="24"/>
  <c r="J177" i="24"/>
  <c r="J180" i="24"/>
  <c r="J183" i="24"/>
  <c r="J186" i="24"/>
  <c r="J189" i="24"/>
  <c r="J192" i="24"/>
  <c r="J195" i="24"/>
  <c r="J198" i="24"/>
  <c r="J201" i="24"/>
  <c r="J204" i="24"/>
  <c r="J207" i="24"/>
  <c r="J210" i="24"/>
  <c r="J213" i="24"/>
  <c r="J216" i="24"/>
  <c r="J219" i="24"/>
  <c r="J222" i="24"/>
  <c r="J225" i="24"/>
  <c r="J228" i="24"/>
  <c r="J231" i="24"/>
  <c r="J234" i="24"/>
  <c r="J237" i="24"/>
  <c r="J240" i="24"/>
  <c r="J243" i="24"/>
  <c r="J246" i="24"/>
  <c r="J249" i="24"/>
  <c r="J252" i="24"/>
  <c r="J255" i="24"/>
  <c r="J258" i="24"/>
  <c r="J261" i="24"/>
  <c r="J264" i="24"/>
  <c r="J267" i="24"/>
  <c r="J270" i="24"/>
  <c r="J273" i="24"/>
  <c r="J276" i="24"/>
  <c r="J279" i="24"/>
  <c r="J282" i="24"/>
  <c r="J285" i="24"/>
  <c r="J288" i="24"/>
  <c r="J291" i="24"/>
  <c r="J294" i="24"/>
  <c r="J297" i="24"/>
  <c r="J300" i="24"/>
  <c r="J303" i="24"/>
  <c r="J306" i="24"/>
  <c r="J313" i="24"/>
  <c r="J316" i="24"/>
  <c r="J319" i="24"/>
  <c r="J322" i="24"/>
  <c r="J325" i="24"/>
  <c r="J328" i="24"/>
  <c r="J331" i="24"/>
  <c r="J334" i="24"/>
  <c r="J337" i="24"/>
  <c r="J340" i="24"/>
  <c r="J343" i="24"/>
  <c r="J346" i="24"/>
  <c r="J349" i="24"/>
  <c r="J352" i="24"/>
  <c r="J355" i="24"/>
  <c r="J358" i="24"/>
  <c r="J361" i="24"/>
  <c r="J364" i="24"/>
  <c r="J367" i="24"/>
  <c r="J370" i="24"/>
  <c r="J373" i="24"/>
  <c r="J376" i="24"/>
  <c r="J379" i="24"/>
  <c r="J382" i="24"/>
  <c r="J385" i="24"/>
  <c r="J388" i="24"/>
  <c r="J391" i="24"/>
  <c r="J394" i="24"/>
  <c r="J397" i="24"/>
  <c r="J400" i="24"/>
  <c r="J403" i="24"/>
  <c r="J406" i="24"/>
  <c r="J409" i="24"/>
  <c r="J412" i="24"/>
  <c r="J415" i="24"/>
  <c r="J418" i="24"/>
  <c r="J421" i="24"/>
  <c r="J424" i="24"/>
  <c r="J427" i="24"/>
  <c r="J430" i="24"/>
  <c r="J433" i="24"/>
  <c r="J436" i="24"/>
  <c r="J439" i="24"/>
  <c r="J442" i="24"/>
  <c r="J445" i="24"/>
  <c r="J448" i="24"/>
  <c r="J451" i="24"/>
  <c r="J454" i="24"/>
  <c r="J457" i="24"/>
  <c r="J460" i="24"/>
  <c r="J463" i="24"/>
  <c r="J466" i="24"/>
  <c r="J469" i="24"/>
  <c r="J472" i="24"/>
  <c r="J475" i="24"/>
  <c r="J478" i="24"/>
  <c r="J481" i="24"/>
  <c r="J484" i="24"/>
  <c r="J487" i="24"/>
  <c r="J490" i="24"/>
  <c r="J493" i="24"/>
  <c r="J496" i="24"/>
  <c r="J499" i="24"/>
  <c r="J502" i="24"/>
  <c r="J505" i="24"/>
  <c r="J508" i="24"/>
  <c r="J511" i="24"/>
  <c r="J514" i="24"/>
  <c r="J517" i="24"/>
  <c r="J520" i="24"/>
  <c r="J523" i="24"/>
  <c r="J526" i="24"/>
  <c r="J529" i="24"/>
  <c r="J532" i="24"/>
  <c r="J535" i="24"/>
  <c r="J538" i="24"/>
  <c r="J541" i="24"/>
  <c r="J544" i="24"/>
  <c r="J547" i="24"/>
  <c r="J550" i="24"/>
  <c r="J553" i="24"/>
  <c r="J556" i="24"/>
  <c r="J559" i="24"/>
  <c r="J562" i="24"/>
  <c r="J565" i="24"/>
  <c r="J568" i="24"/>
  <c r="J571" i="24"/>
  <c r="J574" i="24"/>
  <c r="J577" i="24"/>
  <c r="J580" i="24"/>
  <c r="J583" i="24"/>
  <c r="J586" i="24"/>
  <c r="J589" i="24"/>
  <c r="J592" i="24"/>
  <c r="J595" i="24"/>
  <c r="J598" i="24"/>
  <c r="J601" i="24"/>
  <c r="J604" i="24"/>
  <c r="J607" i="24"/>
  <c r="J610" i="24"/>
  <c r="J613" i="24"/>
  <c r="J616" i="24"/>
  <c r="J619" i="24"/>
  <c r="J622" i="24"/>
  <c r="J625" i="24"/>
  <c r="J628" i="24"/>
  <c r="J631" i="24"/>
  <c r="J634" i="24"/>
  <c r="J637" i="24"/>
  <c r="J640" i="24"/>
  <c r="J643" i="24"/>
  <c r="J646" i="24"/>
  <c r="J649" i="24"/>
  <c r="J652" i="24"/>
  <c r="J655" i="24"/>
  <c r="J658" i="24"/>
  <c r="J661" i="24"/>
  <c r="J664" i="24"/>
  <c r="J667" i="24"/>
  <c r="J670" i="24"/>
  <c r="J673" i="24"/>
  <c r="J676" i="24"/>
  <c r="J679" i="24"/>
  <c r="J682" i="24"/>
  <c r="J685" i="24"/>
  <c r="J688" i="24"/>
  <c r="J691" i="24"/>
  <c r="J694" i="24"/>
  <c r="J697" i="24"/>
  <c r="J700" i="24"/>
  <c r="J703" i="24"/>
  <c r="J706" i="24"/>
  <c r="J709" i="24"/>
  <c r="J712" i="24"/>
  <c r="J715" i="24"/>
  <c r="J718" i="24"/>
  <c r="J721" i="24"/>
  <c r="J724" i="24"/>
  <c r="J727" i="24"/>
  <c r="J730" i="24"/>
  <c r="J733" i="24"/>
  <c r="J736" i="24"/>
  <c r="J739" i="24"/>
  <c r="J742" i="24"/>
  <c r="J745" i="24"/>
  <c r="J748" i="24"/>
  <c r="J751" i="24"/>
  <c r="J754" i="24"/>
  <c r="J757" i="24"/>
  <c r="J760" i="24"/>
  <c r="J763" i="24"/>
  <c r="J766" i="24"/>
  <c r="J769" i="24"/>
  <c r="J772" i="24"/>
  <c r="J775" i="24"/>
  <c r="J778" i="24"/>
  <c r="J781" i="24"/>
  <c r="J784" i="24"/>
  <c r="J787" i="24"/>
  <c r="J790" i="24"/>
  <c r="J793" i="24"/>
  <c r="J796" i="24"/>
  <c r="J799" i="24"/>
  <c r="J802" i="24"/>
  <c r="J296" i="24"/>
  <c r="J299" i="24"/>
  <c r="J302" i="24"/>
  <c r="J305" i="24"/>
  <c r="J308" i="24"/>
  <c r="J311" i="24"/>
  <c r="J314" i="24"/>
  <c r="J317" i="24"/>
  <c r="J320" i="24"/>
  <c r="J323" i="24"/>
  <c r="J326" i="24"/>
  <c r="J329" i="24"/>
  <c r="J332" i="24"/>
  <c r="J335" i="24"/>
  <c r="J338" i="24"/>
  <c r="J341" i="24"/>
  <c r="J344" i="24"/>
  <c r="J347" i="24"/>
  <c r="J350" i="24"/>
  <c r="J353" i="24"/>
  <c r="J356" i="24"/>
  <c r="J359" i="24"/>
  <c r="J362" i="24"/>
  <c r="J365" i="24"/>
  <c r="J368" i="24"/>
  <c r="J371" i="24"/>
  <c r="J374" i="24"/>
  <c r="J377" i="24"/>
  <c r="J380" i="24"/>
  <c r="J383" i="24"/>
  <c r="J386" i="24"/>
  <c r="J389" i="24"/>
  <c r="J392" i="24"/>
  <c r="J395" i="24"/>
  <c r="J398" i="24"/>
  <c r="J401" i="24"/>
  <c r="J404" i="24"/>
  <c r="J407" i="24"/>
  <c r="J410" i="24"/>
  <c r="J413" i="24"/>
  <c r="J416" i="24"/>
  <c r="J419" i="24"/>
  <c r="J422" i="24"/>
  <c r="J425" i="24"/>
  <c r="J428" i="24"/>
  <c r="J431" i="24"/>
  <c r="J434" i="24"/>
  <c r="J437" i="24"/>
  <c r="J440" i="24"/>
  <c r="J443" i="24"/>
  <c r="J446" i="24"/>
  <c r="J449" i="24"/>
  <c r="J452" i="24"/>
  <c r="J455" i="24"/>
  <c r="J458" i="24"/>
  <c r="J461" i="24"/>
  <c r="J464" i="24"/>
  <c r="J467" i="24"/>
  <c r="J470" i="24"/>
  <c r="J473" i="24"/>
  <c r="J476" i="24"/>
  <c r="J479" i="24"/>
  <c r="J482" i="24"/>
  <c r="J485" i="24"/>
  <c r="J488" i="24"/>
  <c r="J491" i="24"/>
  <c r="J494" i="24"/>
  <c r="J497" i="24"/>
  <c r="J500" i="24"/>
  <c r="J503" i="24"/>
  <c r="J506" i="24"/>
  <c r="J509" i="24"/>
  <c r="J512" i="24"/>
  <c r="J515" i="24"/>
  <c r="J518" i="24"/>
  <c r="J521" i="24"/>
  <c r="J524" i="24"/>
  <c r="J527" i="24"/>
  <c r="J530" i="24"/>
  <c r="J533" i="24"/>
  <c r="J536" i="24"/>
  <c r="J539" i="24"/>
  <c r="J542" i="24"/>
  <c r="J545" i="24"/>
  <c r="J548" i="24"/>
  <c r="J551" i="24"/>
  <c r="J554" i="24"/>
  <c r="J557" i="24"/>
  <c r="J560" i="24"/>
  <c r="J563" i="24"/>
  <c r="J566" i="24"/>
  <c r="J569" i="24"/>
  <c r="J572" i="24"/>
  <c r="J575" i="24"/>
  <c r="J578" i="24"/>
  <c r="J581" i="24"/>
  <c r="J584" i="24"/>
  <c r="J587" i="24"/>
  <c r="J590" i="24"/>
  <c r="J593" i="24"/>
  <c r="J596" i="24"/>
  <c r="J599" i="24"/>
  <c r="J602" i="24"/>
  <c r="J605" i="24"/>
  <c r="J608" i="24"/>
  <c r="J611" i="24"/>
  <c r="J614" i="24"/>
  <c r="J617" i="24"/>
  <c r="J620" i="24"/>
  <c r="J623" i="24"/>
  <c r="J626" i="24"/>
  <c r="J629" i="24"/>
  <c r="J632" i="24"/>
  <c r="J635" i="24"/>
  <c r="J638" i="24"/>
  <c r="J641" i="24"/>
  <c r="J644" i="24"/>
  <c r="J647" i="24"/>
  <c r="J650" i="24"/>
  <c r="J653" i="24"/>
  <c r="J656" i="24"/>
  <c r="J659" i="24"/>
  <c r="J662" i="24"/>
  <c r="J665" i="24"/>
  <c r="J668" i="24"/>
  <c r="J671" i="24"/>
  <c r="J674" i="24"/>
  <c r="J677" i="24"/>
  <c r="J680" i="24"/>
  <c r="J683" i="24"/>
  <c r="J686" i="24"/>
  <c r="J689" i="24"/>
  <c r="J692" i="24"/>
  <c r="J695" i="24"/>
  <c r="J698" i="24"/>
  <c r="J701" i="24"/>
  <c r="J704" i="24"/>
  <c r="J707" i="24"/>
  <c r="J710" i="24"/>
  <c r="J713" i="24"/>
  <c r="J716" i="24"/>
  <c r="J719" i="24"/>
  <c r="J722" i="24"/>
  <c r="J725" i="24"/>
  <c r="J728" i="24"/>
  <c r="J731" i="24"/>
  <c r="J734" i="24"/>
  <c r="J737" i="24"/>
  <c r="J740" i="24"/>
  <c r="J743" i="24"/>
  <c r="J746" i="24"/>
  <c r="J749" i="24"/>
  <c r="J752" i="24"/>
  <c r="J755" i="24"/>
  <c r="J758" i="24"/>
  <c r="J761" i="24"/>
  <c r="J764" i="24"/>
  <c r="J767" i="24"/>
  <c r="J770" i="24"/>
  <c r="J773" i="24"/>
  <c r="J776" i="24"/>
  <c r="J779" i="24"/>
  <c r="J782" i="24"/>
  <c r="J785" i="24"/>
  <c r="J788" i="24"/>
  <c r="J791" i="24"/>
  <c r="J794" i="24"/>
  <c r="J797" i="24"/>
  <c r="J800" i="24"/>
  <c r="J803" i="24"/>
  <c r="J309" i="24"/>
  <c r="J312" i="24"/>
  <c r="J315" i="24"/>
  <c r="J318" i="24"/>
  <c r="J321" i="24"/>
  <c r="J324" i="24"/>
  <c r="J327" i="24"/>
  <c r="J330" i="24"/>
  <c r="J333" i="24"/>
  <c r="J336" i="24"/>
  <c r="J339" i="24"/>
  <c r="J342" i="24"/>
  <c r="J345" i="24"/>
  <c r="J348" i="24"/>
  <c r="J351" i="24"/>
  <c r="J354" i="24"/>
  <c r="J357" i="24"/>
  <c r="J360" i="24"/>
  <c r="J363" i="24"/>
  <c r="J366" i="24"/>
  <c r="J369" i="24"/>
  <c r="J372" i="24"/>
  <c r="J375" i="24"/>
  <c r="J378" i="24"/>
  <c r="J381" i="24"/>
  <c r="J384" i="24"/>
  <c r="J387" i="24"/>
  <c r="J390" i="24"/>
  <c r="J393" i="24"/>
  <c r="J396" i="24"/>
  <c r="J399" i="24"/>
  <c r="J402" i="24"/>
  <c r="J405" i="24"/>
  <c r="J408" i="24"/>
  <c r="J411" i="24"/>
  <c r="J414" i="24"/>
  <c r="J417" i="24"/>
  <c r="J420" i="24"/>
  <c r="J423" i="24"/>
  <c r="J426" i="24"/>
  <c r="J429" i="24"/>
  <c r="J432" i="24"/>
  <c r="J435" i="24"/>
  <c r="J438" i="24"/>
  <c r="J441" i="24"/>
  <c r="J444" i="24"/>
  <c r="J447" i="24"/>
  <c r="J450" i="24"/>
  <c r="J453" i="24"/>
  <c r="J456" i="24"/>
  <c r="J459" i="24"/>
  <c r="J462" i="24"/>
  <c r="J465" i="24"/>
  <c r="J468" i="24"/>
  <c r="J471" i="24"/>
  <c r="J474" i="24"/>
  <c r="J477" i="24"/>
  <c r="J480" i="24"/>
  <c r="J483" i="24"/>
  <c r="J486" i="24"/>
  <c r="J489" i="24"/>
  <c r="J492" i="24"/>
  <c r="J495" i="24"/>
  <c r="J498" i="24"/>
  <c r="J501" i="24"/>
  <c r="J504" i="24"/>
  <c r="J507" i="24"/>
  <c r="J510" i="24"/>
  <c r="J513" i="24"/>
  <c r="J516" i="24"/>
  <c r="J519" i="24"/>
  <c r="J522" i="24"/>
  <c r="J525" i="24"/>
  <c r="J528" i="24"/>
  <c r="J531" i="24"/>
  <c r="J534" i="24"/>
  <c r="J537" i="24"/>
  <c r="J540" i="24"/>
  <c r="J543" i="24"/>
  <c r="J546" i="24"/>
  <c r="J549" i="24"/>
  <c r="J552" i="24"/>
  <c r="J555" i="24"/>
  <c r="J558" i="24"/>
  <c r="J561" i="24"/>
  <c r="J564" i="24"/>
  <c r="J567" i="24"/>
  <c r="J570" i="24"/>
  <c r="J573" i="24"/>
  <c r="J576" i="24"/>
  <c r="J579" i="24"/>
  <c r="J582" i="24"/>
  <c r="J585" i="24"/>
  <c r="J588" i="24"/>
  <c r="J591" i="24"/>
  <c r="J594" i="24"/>
  <c r="J597" i="24"/>
  <c r="J600" i="24"/>
  <c r="J603" i="24"/>
  <c r="J606" i="24"/>
  <c r="J609" i="24"/>
  <c r="J612" i="24"/>
  <c r="J615" i="24"/>
  <c r="J618" i="24"/>
  <c r="J621" i="24"/>
  <c r="J624" i="24"/>
  <c r="J627" i="24"/>
  <c r="J630" i="24"/>
  <c r="J633" i="24"/>
  <c r="J636" i="24"/>
  <c r="J639" i="24"/>
  <c r="J642" i="24"/>
  <c r="J645" i="24"/>
  <c r="J648" i="24"/>
  <c r="J651" i="24"/>
  <c r="J654" i="24"/>
  <c r="J657" i="24"/>
  <c r="J660" i="24"/>
  <c r="J663" i="24"/>
  <c r="J666" i="24"/>
  <c r="J669" i="24"/>
  <c r="J672" i="24"/>
  <c r="J675" i="24"/>
  <c r="J678" i="24"/>
  <c r="J681" i="24"/>
  <c r="J684" i="24"/>
  <c r="J687" i="24"/>
  <c r="J690" i="24"/>
  <c r="J693" i="24"/>
  <c r="J696" i="24"/>
  <c r="J699" i="24"/>
  <c r="J702" i="24"/>
  <c r="J705" i="24"/>
  <c r="J708" i="24"/>
  <c r="J711" i="24"/>
  <c r="J714" i="24"/>
  <c r="J717" i="24"/>
  <c r="J720" i="24"/>
  <c r="J723" i="24"/>
  <c r="J726" i="24"/>
  <c r="J729" i="24"/>
  <c r="J732" i="24"/>
  <c r="J735" i="24"/>
  <c r="J738" i="24"/>
  <c r="J741" i="24"/>
  <c r="J744" i="24"/>
  <c r="J747" i="24"/>
  <c r="J750" i="24"/>
  <c r="J753" i="24"/>
  <c r="J756" i="24"/>
  <c r="J759" i="24"/>
  <c r="J762" i="24"/>
  <c r="J765" i="24"/>
  <c r="J768" i="24"/>
  <c r="J771" i="24"/>
  <c r="J774" i="24"/>
  <c r="J777" i="24"/>
  <c r="J780" i="24"/>
  <c r="J783" i="24"/>
  <c r="J786" i="24"/>
  <c r="J789" i="24"/>
  <c r="J792" i="24"/>
  <c r="J795" i="24"/>
  <c r="J798" i="24"/>
  <c r="J801" i="24"/>
  <c r="J7" i="24"/>
  <c r="J5" i="22"/>
  <c r="J10" i="22"/>
  <c r="J9" i="22"/>
  <c r="J35" i="22"/>
  <c r="J62" i="22"/>
  <c r="J89" i="22"/>
  <c r="J116" i="22"/>
  <c r="J16" i="22"/>
  <c r="J43" i="22"/>
  <c r="J70" i="22"/>
  <c r="J97" i="22"/>
  <c r="J124" i="22"/>
  <c r="J24" i="22"/>
  <c r="J51" i="22"/>
  <c r="J78" i="22"/>
  <c r="J105" i="22"/>
  <c r="J132" i="22"/>
  <c r="J147" i="22"/>
  <c r="J156" i="22"/>
  <c r="J165" i="22"/>
  <c r="J174" i="22"/>
  <c r="J183" i="22"/>
  <c r="J192" i="22"/>
  <c r="J201" i="22"/>
  <c r="J210" i="22"/>
  <c r="J219" i="22"/>
  <c r="J228" i="22"/>
  <c r="J237" i="22"/>
  <c r="J246" i="22"/>
  <c r="J255" i="22"/>
  <c r="J264" i="22"/>
  <c r="J273" i="22"/>
  <c r="J282" i="22"/>
  <c r="J295" i="22"/>
  <c r="J322" i="22"/>
  <c r="J349" i="22"/>
  <c r="J376" i="22"/>
  <c r="J403" i="22"/>
  <c r="J13" i="22"/>
  <c r="J3" i="22"/>
  <c r="J29" i="22"/>
  <c r="J56" i="22"/>
  <c r="J83" i="22"/>
  <c r="J110" i="22"/>
  <c r="J137" i="22"/>
  <c r="J37" i="22"/>
  <c r="J64" i="22"/>
  <c r="J91" i="22"/>
  <c r="J118" i="22"/>
  <c r="J18" i="22"/>
  <c r="J45" i="22"/>
  <c r="J72" i="22"/>
  <c r="J99" i="22"/>
  <c r="J126" i="22"/>
  <c r="J145" i="22"/>
  <c r="J154" i="22"/>
  <c r="J163" i="22"/>
  <c r="J172" i="22"/>
  <c r="J181" i="22"/>
  <c r="J190" i="22"/>
  <c r="J199" i="22"/>
  <c r="J208" i="22"/>
  <c r="J217" i="22"/>
  <c r="J226" i="22"/>
  <c r="J235" i="22"/>
  <c r="J244" i="22"/>
  <c r="J253" i="22"/>
  <c r="J262" i="22"/>
  <c r="J271" i="22"/>
  <c r="J280" i="22"/>
  <c r="J289" i="22"/>
  <c r="J316" i="22"/>
  <c r="J343" i="22"/>
  <c r="J370" i="22"/>
  <c r="J397" i="22"/>
  <c r="J2" i="22"/>
  <c r="J6" i="22"/>
  <c r="J32" i="22"/>
  <c r="J59" i="22"/>
  <c r="J86" i="22"/>
  <c r="J113" i="22"/>
  <c r="J140" i="22"/>
  <c r="J40" i="22"/>
  <c r="J67" i="22"/>
  <c r="J94" i="22"/>
  <c r="J121" i="22"/>
  <c r="J21" i="22"/>
  <c r="J48" i="22"/>
  <c r="J75" i="22"/>
  <c r="J102" i="22"/>
  <c r="J129" i="22"/>
  <c r="J146" i="22"/>
  <c r="J155" i="22"/>
  <c r="J164" i="22"/>
  <c r="J173" i="22"/>
  <c r="J182" i="22"/>
  <c r="J191" i="22"/>
  <c r="J200" i="22"/>
  <c r="J209" i="22"/>
  <c r="J218" i="22"/>
  <c r="J227" i="22"/>
  <c r="J236" i="22"/>
  <c r="J245" i="22"/>
  <c r="J254" i="22"/>
  <c r="J263" i="22"/>
  <c r="J272" i="22"/>
  <c r="J281" i="22"/>
  <c r="J292" i="22"/>
  <c r="J319" i="22"/>
  <c r="J346" i="22"/>
  <c r="J373" i="22"/>
  <c r="J400" i="22"/>
  <c r="J418" i="22"/>
  <c r="J427" i="22"/>
  <c r="J436" i="22"/>
  <c r="J445" i="22"/>
  <c r="J454" i="22"/>
  <c r="J463" i="22"/>
  <c r="J472" i="22"/>
  <c r="J481" i="22"/>
  <c r="J490" i="22"/>
  <c r="J499" i="22"/>
  <c r="J508" i="22"/>
  <c r="J517" i="22"/>
  <c r="J526" i="22"/>
  <c r="J535" i="22"/>
  <c r="J544" i="22"/>
  <c r="J553" i="22"/>
  <c r="J562" i="22"/>
  <c r="J571" i="22"/>
  <c r="J580" i="22"/>
  <c r="J589" i="22"/>
  <c r="J598" i="22"/>
  <c r="J607" i="22"/>
  <c r="J616" i="22"/>
  <c r="J625" i="22"/>
  <c r="J634" i="22"/>
  <c r="J643" i="22"/>
  <c r="J652" i="22"/>
  <c r="J661" i="22"/>
  <c r="J670" i="22"/>
  <c r="J679" i="22"/>
  <c r="J688" i="22"/>
  <c r="J697" i="22"/>
  <c r="J706" i="22"/>
  <c r="J715" i="22"/>
  <c r="J724" i="22"/>
  <c r="J733" i="22"/>
  <c r="J742" i="22"/>
  <c r="J751" i="22"/>
  <c r="J760" i="22"/>
  <c r="J769" i="22"/>
  <c r="J778" i="22"/>
  <c r="J787" i="22"/>
  <c r="J796" i="22"/>
  <c r="J290" i="22"/>
  <c r="J299" i="22"/>
  <c r="J308" i="22"/>
  <c r="J317" i="22"/>
  <c r="J326" i="22"/>
  <c r="J335" i="22"/>
  <c r="J344" i="22"/>
  <c r="J353" i="22"/>
  <c r="J362" i="22"/>
  <c r="J371" i="22"/>
  <c r="J380" i="22"/>
  <c r="J389" i="22"/>
  <c r="J398" i="22"/>
  <c r="J407" i="22"/>
  <c r="J416" i="22"/>
  <c r="J425" i="22"/>
  <c r="J434" i="22"/>
  <c r="J443" i="22"/>
  <c r="J452" i="22"/>
  <c r="J461" i="22"/>
  <c r="J470" i="22"/>
  <c r="J479" i="22"/>
  <c r="J488" i="22"/>
  <c r="J497" i="22"/>
  <c r="J506" i="22"/>
  <c r="J515" i="22"/>
  <c r="J524" i="22"/>
  <c r="J533" i="22"/>
  <c r="J542" i="22"/>
  <c r="J551" i="22"/>
  <c r="J560" i="22"/>
  <c r="J569" i="22"/>
  <c r="J578" i="22"/>
  <c r="J587" i="22"/>
  <c r="J596" i="22"/>
  <c r="J605" i="22"/>
  <c r="J614" i="22"/>
  <c r="J623" i="22"/>
  <c r="J632" i="22"/>
  <c r="J641" i="22"/>
  <c r="J650" i="22"/>
  <c r="J659" i="22"/>
  <c r="J668" i="22"/>
  <c r="J677" i="22"/>
  <c r="J686" i="22"/>
  <c r="J695" i="22"/>
  <c r="J704" i="22"/>
  <c r="J713" i="22"/>
  <c r="J722" i="22"/>
  <c r="J731" i="22"/>
  <c r="J740" i="22"/>
  <c r="J749" i="22"/>
  <c r="J758" i="22"/>
  <c r="J767" i="22"/>
  <c r="J776" i="22"/>
  <c r="J785" i="22"/>
  <c r="J794" i="22"/>
  <c r="J803" i="22"/>
  <c r="J297" i="22"/>
  <c r="J306" i="22"/>
  <c r="J315" i="22"/>
  <c r="J324" i="22"/>
  <c r="J333" i="22"/>
  <c r="J342" i="22"/>
  <c r="J351" i="22"/>
  <c r="J360" i="22"/>
  <c r="J369" i="22"/>
  <c r="J378" i="22"/>
  <c r="J387" i="22"/>
  <c r="J396" i="22"/>
  <c r="J405" i="22"/>
  <c r="J414" i="22"/>
  <c r="J423" i="22"/>
  <c r="J432" i="22"/>
  <c r="J441" i="22"/>
  <c r="J450" i="22"/>
  <c r="J459" i="22"/>
  <c r="J468" i="22"/>
  <c r="J477" i="22"/>
  <c r="J486" i="22"/>
  <c r="J495" i="22"/>
  <c r="J504" i="22"/>
  <c r="J513" i="22"/>
  <c r="J522" i="22"/>
  <c r="J531" i="22"/>
  <c r="J540" i="22"/>
  <c r="J549" i="22"/>
  <c r="J558" i="22"/>
  <c r="J567" i="22"/>
  <c r="J576" i="22"/>
  <c r="J585" i="22"/>
  <c r="J594" i="22"/>
  <c r="J603" i="22"/>
  <c r="J612" i="22"/>
  <c r="J621" i="22"/>
  <c r="J630" i="22"/>
  <c r="J639" i="22"/>
  <c r="J648" i="22"/>
  <c r="J657" i="22"/>
  <c r="J666" i="22"/>
  <c r="J675" i="22"/>
  <c r="J684" i="22"/>
  <c r="J693" i="22"/>
  <c r="J702" i="22"/>
  <c r="J711" i="22"/>
  <c r="J720" i="22"/>
  <c r="J729" i="22"/>
  <c r="J738" i="22"/>
  <c r="J747" i="22"/>
  <c r="J756" i="22"/>
  <c r="J765" i="22"/>
  <c r="J774" i="22"/>
  <c r="J783" i="22"/>
  <c r="J792" i="22"/>
  <c r="J801" i="22"/>
  <c r="J17" i="22"/>
  <c r="J44" i="22"/>
  <c r="J71" i="22"/>
  <c r="J98" i="22"/>
  <c r="J125" i="22"/>
  <c r="J25" i="22"/>
  <c r="J52" i="22"/>
  <c r="J79" i="22"/>
  <c r="J106" i="22"/>
  <c r="J133" i="22"/>
  <c r="J33" i="22"/>
  <c r="J60" i="22"/>
  <c r="J87" i="22"/>
  <c r="J114" i="22"/>
  <c r="J141" i="22"/>
  <c r="J150" i="22"/>
  <c r="J159" i="22"/>
  <c r="J168" i="22"/>
  <c r="J177" i="22"/>
  <c r="J186" i="22"/>
  <c r="J195" i="22"/>
  <c r="J204" i="22"/>
  <c r="J213" i="22"/>
  <c r="J222" i="22"/>
  <c r="J231" i="22"/>
  <c r="J240" i="22"/>
  <c r="J249" i="22"/>
  <c r="J258" i="22"/>
  <c r="J267" i="22"/>
  <c r="J276" i="22"/>
  <c r="J285" i="22"/>
  <c r="J304" i="22"/>
  <c r="J331" i="22"/>
  <c r="J358" i="22"/>
  <c r="J385" i="22"/>
  <c r="J412" i="22"/>
  <c r="J8" i="22"/>
  <c r="J12" i="22"/>
  <c r="J38" i="22"/>
  <c r="J65" i="22"/>
  <c r="J92" i="22"/>
  <c r="J119" i="22"/>
  <c r="J19" i="22"/>
  <c r="J46" i="22"/>
  <c r="J73" i="22"/>
  <c r="J100" i="22"/>
  <c r="J127" i="22"/>
  <c r="J27" i="22"/>
  <c r="J54" i="22"/>
  <c r="J81" i="22"/>
  <c r="J108" i="22"/>
  <c r="J135" i="22"/>
  <c r="J148" i="22"/>
  <c r="J157" i="22"/>
  <c r="J166" i="22"/>
  <c r="J175" i="22"/>
  <c r="J184" i="22"/>
  <c r="J193" i="22"/>
  <c r="J202" i="22"/>
  <c r="J211" i="22"/>
  <c r="J220" i="22"/>
  <c r="J229" i="22"/>
  <c r="J238" i="22"/>
  <c r="J247" i="22"/>
  <c r="J256" i="22"/>
  <c r="J265" i="22"/>
  <c r="J274" i="22"/>
  <c r="J283" i="22"/>
  <c r="J298" i="22"/>
  <c r="J325" i="22"/>
  <c r="J352" i="22"/>
  <c r="J379" i="22"/>
  <c r="J406" i="22"/>
  <c r="J11" i="22"/>
  <c r="J804" i="22"/>
  <c r="J14" i="22"/>
  <c r="J41" i="22"/>
  <c r="J68" i="22"/>
  <c r="J95" i="22"/>
  <c r="J122" i="22"/>
  <c r="J22" i="22"/>
  <c r="J49" i="22"/>
  <c r="J76" i="22"/>
  <c r="J103" i="22"/>
  <c r="J130" i="22"/>
  <c r="J30" i="22"/>
  <c r="J57" i="22"/>
  <c r="J84" i="22"/>
  <c r="J111" i="22"/>
  <c r="J138" i="22"/>
  <c r="J149" i="22"/>
  <c r="J158" i="22"/>
  <c r="J167" i="22"/>
  <c r="J176" i="22"/>
  <c r="J185" i="22"/>
  <c r="J194" i="22"/>
  <c r="J203" i="22"/>
  <c r="J212" i="22"/>
  <c r="J221" i="22"/>
  <c r="J230" i="22"/>
  <c r="J239" i="22"/>
  <c r="J248" i="22"/>
  <c r="J257" i="22"/>
  <c r="J266" i="22"/>
  <c r="J275" i="22"/>
  <c r="J284" i="22"/>
  <c r="J301" i="22"/>
  <c r="J328" i="22"/>
  <c r="J355" i="22"/>
  <c r="J382" i="22"/>
  <c r="J409" i="22"/>
  <c r="J421" i="22"/>
  <c r="J430" i="22"/>
  <c r="J439" i="22"/>
  <c r="J448" i="22"/>
  <c r="J457" i="22"/>
  <c r="J466" i="22"/>
  <c r="J475" i="22"/>
  <c r="J484" i="22"/>
  <c r="J493" i="22"/>
  <c r="J502" i="22"/>
  <c r="J511" i="22"/>
  <c r="J520" i="22"/>
  <c r="J529" i="22"/>
  <c r="J538" i="22"/>
  <c r="J547" i="22"/>
  <c r="J556" i="22"/>
  <c r="J565" i="22"/>
  <c r="J574" i="22"/>
  <c r="J583" i="22"/>
  <c r="J592" i="22"/>
  <c r="J601" i="22"/>
  <c r="J610" i="22"/>
  <c r="J619" i="22"/>
  <c r="J628" i="22"/>
  <c r="J637" i="22"/>
  <c r="J646" i="22"/>
  <c r="J655" i="22"/>
  <c r="J664" i="22"/>
  <c r="J673" i="22"/>
  <c r="J682" i="22"/>
  <c r="J691" i="22"/>
  <c r="J700" i="22"/>
  <c r="J709" i="22"/>
  <c r="J718" i="22"/>
  <c r="J727" i="22"/>
  <c r="J736" i="22"/>
  <c r="J745" i="22"/>
  <c r="J754" i="22"/>
  <c r="J763" i="22"/>
  <c r="J772" i="22"/>
  <c r="J781" i="22"/>
  <c r="J790" i="22"/>
  <c r="J799" i="22"/>
  <c r="J293" i="22"/>
  <c r="J302" i="22"/>
  <c r="J311" i="22"/>
  <c r="J320" i="22"/>
  <c r="J329" i="22"/>
  <c r="J338" i="22"/>
  <c r="J347" i="22"/>
  <c r="J356" i="22"/>
  <c r="J365" i="22"/>
  <c r="J374" i="22"/>
  <c r="J383" i="22"/>
  <c r="J392" i="22"/>
  <c r="J401" i="22"/>
  <c r="J410" i="22"/>
  <c r="J419" i="22"/>
  <c r="J428" i="22"/>
  <c r="J437" i="22"/>
  <c r="J446" i="22"/>
  <c r="J455" i="22"/>
  <c r="J464" i="22"/>
  <c r="J473" i="22"/>
  <c r="J482" i="22"/>
  <c r="J491" i="22"/>
  <c r="J500" i="22"/>
  <c r="J509" i="22"/>
  <c r="J518" i="22"/>
  <c r="J527" i="22"/>
  <c r="J536" i="22"/>
  <c r="J545" i="22"/>
  <c r="J554" i="22"/>
  <c r="J563" i="22"/>
  <c r="J572" i="22"/>
  <c r="J581" i="22"/>
  <c r="J590" i="22"/>
  <c r="J599" i="22"/>
  <c r="J608" i="22"/>
  <c r="J617" i="22"/>
  <c r="J626" i="22"/>
  <c r="J635" i="22"/>
  <c r="J644" i="22"/>
  <c r="J653" i="22"/>
  <c r="J662" i="22"/>
  <c r="J671" i="22"/>
  <c r="J680" i="22"/>
  <c r="J689" i="22"/>
  <c r="J698" i="22"/>
  <c r="J707" i="22"/>
  <c r="J716" i="22"/>
  <c r="J725" i="22"/>
  <c r="J734" i="22"/>
  <c r="J743" i="22"/>
  <c r="J752" i="22"/>
  <c r="J761" i="22"/>
  <c r="J770" i="22"/>
  <c r="J779" i="22"/>
  <c r="J788" i="22"/>
  <c r="J797" i="22"/>
  <c r="J291" i="22"/>
  <c r="J300" i="22"/>
  <c r="J309" i="22"/>
  <c r="J318" i="22"/>
  <c r="J327" i="22"/>
  <c r="J336" i="22"/>
  <c r="J345" i="22"/>
  <c r="J354" i="22"/>
  <c r="J363" i="22"/>
  <c r="J372" i="22"/>
  <c r="J381" i="22"/>
  <c r="J390" i="22"/>
  <c r="J399" i="22"/>
  <c r="J408" i="22"/>
  <c r="J417" i="22"/>
  <c r="J426" i="22"/>
  <c r="J435" i="22"/>
  <c r="J444" i="22"/>
  <c r="J453" i="22"/>
  <c r="J462" i="22"/>
  <c r="J471" i="22"/>
  <c r="J480" i="22"/>
  <c r="J489" i="22"/>
  <c r="J498" i="22"/>
  <c r="J507" i="22"/>
  <c r="J516" i="22"/>
  <c r="J525" i="22"/>
  <c r="J534" i="22"/>
  <c r="J543" i="22"/>
  <c r="J552" i="22"/>
  <c r="J561" i="22"/>
  <c r="J570" i="22"/>
  <c r="J579" i="22"/>
  <c r="J588" i="22"/>
  <c r="J597" i="22"/>
  <c r="J606" i="22"/>
  <c r="J615" i="22"/>
  <c r="J624" i="22"/>
  <c r="J633" i="22"/>
  <c r="J642" i="22"/>
  <c r="J651" i="22"/>
  <c r="J660" i="22"/>
  <c r="J669" i="22"/>
  <c r="J678" i="22"/>
  <c r="J687" i="22"/>
  <c r="J696" i="22"/>
  <c r="J705" i="22"/>
  <c r="J714" i="22"/>
  <c r="J723" i="22"/>
  <c r="J732" i="22"/>
  <c r="J741" i="22"/>
  <c r="J750" i="22"/>
  <c r="J759" i="22"/>
  <c r="J768" i="22"/>
  <c r="J777" i="22"/>
  <c r="J786" i="22"/>
  <c r="J795" i="22"/>
  <c r="J26" i="22"/>
  <c r="J53" i="22"/>
  <c r="J80" i="22"/>
  <c r="J107" i="22"/>
  <c r="J134" i="22"/>
  <c r="J34" i="22"/>
  <c r="J61" i="22"/>
  <c r="J88" i="22"/>
  <c r="J115" i="22"/>
  <c r="J15" i="22"/>
  <c r="J42" i="22"/>
  <c r="J69" i="22"/>
  <c r="J96" i="22"/>
  <c r="J123" i="22"/>
  <c r="J144" i="22"/>
  <c r="J153" i="22"/>
  <c r="J162" i="22"/>
  <c r="J171" i="22"/>
  <c r="J180" i="22"/>
  <c r="J189" i="22"/>
  <c r="J198" i="22"/>
  <c r="J207" i="22"/>
  <c r="J216" i="22"/>
  <c r="J225" i="22"/>
  <c r="J234" i="22"/>
  <c r="J243" i="22"/>
  <c r="J252" i="22"/>
  <c r="J261" i="22"/>
  <c r="J270" i="22"/>
  <c r="J279" i="22"/>
  <c r="J288" i="22"/>
  <c r="J313" i="22"/>
  <c r="J340" i="22"/>
  <c r="J367" i="22"/>
  <c r="J394" i="22"/>
  <c r="J4" i="22"/>
  <c r="J20" i="22"/>
  <c r="J47" i="22"/>
  <c r="J74" i="22"/>
  <c r="J101" i="22"/>
  <c r="J128" i="22"/>
  <c r="J28" i="22"/>
  <c r="J55" i="22"/>
  <c r="J82" i="22"/>
  <c r="J109" i="22"/>
  <c r="J136" i="22"/>
  <c r="J36" i="22"/>
  <c r="J63" i="22"/>
  <c r="J90" i="22"/>
  <c r="J117" i="22"/>
  <c r="J142" i="22"/>
  <c r="J151" i="22"/>
  <c r="J160" i="22"/>
  <c r="J169" i="22"/>
  <c r="J178" i="22"/>
  <c r="J187" i="22"/>
  <c r="J196" i="22"/>
  <c r="J205" i="22"/>
  <c r="J214" i="22"/>
  <c r="J223" i="22"/>
  <c r="J232" i="22"/>
  <c r="J241" i="22"/>
  <c r="J250" i="22"/>
  <c r="J259" i="22"/>
  <c r="J268" i="22"/>
  <c r="J277" i="22"/>
  <c r="J286" i="22"/>
  <c r="J307" i="22"/>
  <c r="J334" i="22"/>
  <c r="J361" i="22"/>
  <c r="J388" i="22"/>
  <c r="J7" i="22"/>
  <c r="J23" i="22"/>
  <c r="J50" i="22"/>
  <c r="J77" i="22"/>
  <c r="J104" i="22"/>
  <c r="J131" i="22"/>
  <c r="J31" i="22"/>
  <c r="J58" i="22"/>
  <c r="J85" i="22"/>
  <c r="J112" i="22"/>
  <c r="J139" i="22"/>
  <c r="J39" i="22"/>
  <c r="J66" i="22"/>
  <c r="J93" i="22"/>
  <c r="J120" i="22"/>
  <c r="J143" i="22"/>
  <c r="J152" i="22"/>
  <c r="J161" i="22"/>
  <c r="J170" i="22"/>
  <c r="J179" i="22"/>
  <c r="J188" i="22"/>
  <c r="J197" i="22"/>
  <c r="J206" i="22"/>
  <c r="J215" i="22"/>
  <c r="J224" i="22"/>
  <c r="J233" i="22"/>
  <c r="J242" i="22"/>
  <c r="J251" i="22"/>
  <c r="J260" i="22"/>
  <c r="J269" i="22"/>
  <c r="J278" i="22"/>
  <c r="J287" i="22"/>
  <c r="J310" i="22"/>
  <c r="J337" i="22"/>
  <c r="J364" i="22"/>
  <c r="J391" i="22"/>
  <c r="J415" i="22"/>
  <c r="J424" i="22"/>
  <c r="J433" i="22"/>
  <c r="J442" i="22"/>
  <c r="J451" i="22"/>
  <c r="J460" i="22"/>
  <c r="J469" i="22"/>
  <c r="J478" i="22"/>
  <c r="J487" i="22"/>
  <c r="J496" i="22"/>
  <c r="J505" i="22"/>
  <c r="J514" i="22"/>
  <c r="J523" i="22"/>
  <c r="J532" i="22"/>
  <c r="J541" i="22"/>
  <c r="J550" i="22"/>
  <c r="J559" i="22"/>
  <c r="J568" i="22"/>
  <c r="J577" i="22"/>
  <c r="J586" i="22"/>
  <c r="J595" i="22"/>
  <c r="J604" i="22"/>
  <c r="J613" i="22"/>
  <c r="J622" i="22"/>
  <c r="J631" i="22"/>
  <c r="J640" i="22"/>
  <c r="J649" i="22"/>
  <c r="J658" i="22"/>
  <c r="J667" i="22"/>
  <c r="J676" i="22"/>
  <c r="J685" i="22"/>
  <c r="J694" i="22"/>
  <c r="J703" i="22"/>
  <c r="J712" i="22"/>
  <c r="J721" i="22"/>
  <c r="J730" i="22"/>
  <c r="J739" i="22"/>
  <c r="J748" i="22"/>
  <c r="J757" i="22"/>
  <c r="J766" i="22"/>
  <c r="J775" i="22"/>
  <c r="J784" i="22"/>
  <c r="J793" i="22"/>
  <c r="J802" i="22"/>
  <c r="J296" i="22"/>
  <c r="J305" i="22"/>
  <c r="J314" i="22"/>
  <c r="J323" i="22"/>
  <c r="J332" i="22"/>
  <c r="J341" i="22"/>
  <c r="J350" i="22"/>
  <c r="J359" i="22"/>
  <c r="J368" i="22"/>
  <c r="J377" i="22"/>
  <c r="J386" i="22"/>
  <c r="J395" i="22"/>
  <c r="J404" i="22"/>
  <c r="J413" i="22"/>
  <c r="J422" i="22"/>
  <c r="J431" i="22"/>
  <c r="J440" i="22"/>
  <c r="J449" i="22"/>
  <c r="J458" i="22"/>
  <c r="J467" i="22"/>
  <c r="J476" i="22"/>
  <c r="J485" i="22"/>
  <c r="J494" i="22"/>
  <c r="J503" i="22"/>
  <c r="J512" i="22"/>
  <c r="J521" i="22"/>
  <c r="J530" i="22"/>
  <c r="J539" i="22"/>
  <c r="J548" i="22"/>
  <c r="J557" i="22"/>
  <c r="J566" i="22"/>
  <c r="J575" i="22"/>
  <c r="J584" i="22"/>
  <c r="J593" i="22"/>
  <c r="J602" i="22"/>
  <c r="J611" i="22"/>
  <c r="J620" i="22"/>
  <c r="J629" i="22"/>
  <c r="J638" i="22"/>
  <c r="J647" i="22"/>
  <c r="J656" i="22"/>
  <c r="J665" i="22"/>
  <c r="J674" i="22"/>
  <c r="J683" i="22"/>
  <c r="J692" i="22"/>
  <c r="J701" i="22"/>
  <c r="J710" i="22"/>
  <c r="J719" i="22"/>
  <c r="J728" i="22"/>
  <c r="J737" i="22"/>
  <c r="J746" i="22"/>
  <c r="J755" i="22"/>
  <c r="J764" i="22"/>
  <c r="J773" i="22"/>
  <c r="J782" i="22"/>
  <c r="J791" i="22"/>
  <c r="J800" i="22"/>
  <c r="J294" i="22"/>
  <c r="J303" i="22"/>
  <c r="J312" i="22"/>
  <c r="J321" i="22"/>
  <c r="J330" i="22"/>
  <c r="J339" i="22"/>
  <c r="J348" i="22"/>
  <c r="J357" i="22"/>
  <c r="J366" i="22"/>
  <c r="J375" i="22"/>
  <c r="J384" i="22"/>
  <c r="J393" i="22"/>
  <c r="J402" i="22"/>
  <c r="J411" i="22"/>
  <c r="J420" i="22"/>
  <c r="J429" i="22"/>
  <c r="J438" i="22"/>
  <c r="J447" i="22"/>
  <c r="J456" i="22"/>
  <c r="J465" i="22"/>
  <c r="J474" i="22"/>
  <c r="J483" i="22"/>
  <c r="J492" i="22"/>
  <c r="J501" i="22"/>
  <c r="J510" i="22"/>
  <c r="J519" i="22"/>
  <c r="J528" i="22"/>
  <c r="J537" i="22"/>
  <c r="J546" i="22"/>
  <c r="J555" i="22"/>
  <c r="J564" i="22"/>
  <c r="J573" i="22"/>
  <c r="J582" i="22"/>
  <c r="J591" i="22"/>
  <c r="J600" i="22"/>
  <c r="J609" i="22"/>
  <c r="J618" i="22"/>
  <c r="J627" i="22"/>
  <c r="J636" i="22"/>
  <c r="J645" i="22"/>
  <c r="J654" i="22"/>
  <c r="J663" i="22"/>
  <c r="J672" i="22"/>
  <c r="J681" i="22"/>
  <c r="J690" i="22"/>
  <c r="J699" i="22"/>
  <c r="J708" i="22"/>
  <c r="J717" i="22"/>
  <c r="J726" i="22"/>
  <c r="J735" i="22"/>
  <c r="J744" i="22"/>
  <c r="J753" i="22"/>
  <c r="J762" i="22"/>
  <c r="J771" i="22"/>
  <c r="J780" i="22"/>
  <c r="J789" i="22"/>
  <c r="J798" i="22"/>
  <c r="O52" i="2"/>
  <c r="O71" i="2"/>
  <c r="O295" i="2"/>
  <c r="O765" i="2"/>
  <c r="O205" i="2"/>
  <c r="O664" i="2"/>
  <c r="O341" i="2"/>
  <c r="O672" i="2"/>
  <c r="O477" i="2"/>
  <c r="O616" i="2"/>
  <c r="O250" i="2"/>
  <c r="O503" i="2"/>
  <c r="O630" i="2"/>
  <c r="O276" i="2"/>
  <c r="O31" i="2"/>
  <c r="O32" i="2"/>
  <c r="O517" i="2"/>
  <c r="O674" i="2"/>
  <c r="O290" i="2"/>
  <c r="O420" i="2"/>
  <c r="O314" i="2"/>
  <c r="O605" i="2"/>
  <c r="O79" i="2"/>
  <c r="O42" i="2"/>
  <c r="O737" i="2"/>
  <c r="O430" i="2"/>
  <c r="O635" i="2"/>
  <c r="O109" i="2"/>
  <c r="O793" i="2"/>
  <c r="O484" i="2"/>
  <c r="O588" i="2"/>
  <c r="O448" i="2"/>
  <c r="O466" i="2"/>
  <c r="O579" i="2"/>
  <c r="O802" i="2"/>
  <c r="O568" i="2"/>
  <c r="O647" i="2"/>
  <c r="O300" i="2"/>
  <c r="O740" i="2"/>
  <c r="O335" i="2"/>
  <c r="O511" i="2"/>
  <c r="O421" i="2"/>
  <c r="O768" i="2"/>
  <c r="O263" i="2"/>
  <c r="O195" i="2"/>
  <c r="O411" i="2"/>
  <c r="O269" i="2"/>
  <c r="O728" i="2"/>
  <c r="O533" i="2"/>
  <c r="O800" i="2"/>
  <c r="O211" i="2"/>
  <c r="O27" i="2"/>
  <c r="O270" i="2"/>
  <c r="O271" i="2"/>
  <c r="O456" i="2"/>
  <c r="O487" i="2"/>
  <c r="O155" i="2"/>
  <c r="O408" i="2"/>
  <c r="O156" i="2"/>
  <c r="O754" i="2"/>
  <c r="O53" i="2"/>
  <c r="O80" i="2"/>
  <c r="O460" i="2"/>
  <c r="O797" i="2"/>
  <c r="O763" i="2"/>
  <c r="O403" i="2"/>
  <c r="O324" i="2"/>
  <c r="O563" i="2"/>
  <c r="O401" i="2"/>
  <c r="O476" i="2"/>
  <c r="O352" i="2"/>
  <c r="O803" i="2"/>
  <c r="O402" i="2"/>
  <c r="O399" i="2"/>
  <c r="O417" i="2"/>
  <c r="O564" i="2"/>
  <c r="O638" i="2"/>
  <c r="O516" i="2"/>
  <c r="O592" i="2"/>
  <c r="O283" i="2"/>
  <c r="O108" i="2"/>
  <c r="O216" i="2"/>
  <c r="O251" i="2"/>
  <c r="O479" i="2"/>
  <c r="O668" i="2"/>
  <c r="O342" i="2"/>
  <c r="O739" i="2"/>
  <c r="O461" i="2"/>
  <c r="O792" i="2"/>
  <c r="O55" i="2"/>
  <c r="O585" i="2"/>
  <c r="O284" i="2"/>
  <c r="O35" i="2"/>
  <c r="O361" i="2"/>
  <c r="O22" i="2"/>
  <c r="O9" i="2"/>
  <c r="O278" i="2"/>
  <c r="O521" i="2"/>
  <c r="O439" i="2"/>
  <c r="O121" i="2"/>
  <c r="O41" i="2"/>
  <c r="O236" i="2"/>
  <c r="O661" i="2"/>
  <c r="O68" i="2"/>
  <c r="O362" i="2"/>
  <c r="O537" i="2"/>
  <c r="O591" i="2"/>
  <c r="O416" i="2"/>
  <c r="O755" i="2"/>
  <c r="O153" i="2"/>
  <c r="O655" i="2"/>
  <c r="O553" i="2"/>
  <c r="O199" i="2"/>
  <c r="O806" i="2"/>
  <c r="O345" i="2"/>
  <c r="O400" i="2"/>
  <c r="O219" i="2"/>
  <c r="O627" i="2"/>
  <c r="O99" i="2"/>
  <c r="O34" i="2"/>
  <c r="O234" i="2"/>
  <c r="O427" i="2"/>
  <c r="O764" i="2"/>
  <c r="O233" i="2"/>
  <c r="O613" i="2"/>
  <c r="O625" i="2"/>
  <c r="O89" i="2"/>
  <c r="O266" i="2"/>
  <c r="O67" i="2"/>
  <c r="O567" i="2"/>
  <c r="O649" i="2"/>
  <c r="O504" i="2"/>
  <c r="O111" i="2"/>
  <c r="O471" i="2"/>
  <c r="O254" i="2"/>
  <c r="O645" i="2"/>
  <c r="O569" i="2"/>
  <c r="O718" i="2"/>
  <c r="O500" i="2"/>
  <c r="O680" i="2"/>
  <c r="O227" i="2"/>
  <c r="O164" i="2"/>
  <c r="O184" i="2"/>
  <c r="O297" i="2"/>
  <c r="O545" i="2"/>
  <c r="O347" i="2"/>
  <c r="O775" i="2"/>
  <c r="O507" i="2"/>
  <c r="O144" i="2"/>
  <c r="O678" i="2"/>
  <c r="O231" i="2"/>
  <c r="O10" i="2"/>
  <c r="O418" i="2"/>
  <c r="O208" i="2"/>
  <c r="O30" i="2"/>
  <c r="O547" i="2"/>
  <c r="O651" i="2"/>
  <c r="O667" i="2"/>
  <c r="O782" i="2"/>
  <c r="O783" i="2"/>
  <c r="O353" i="2"/>
  <c r="O378" i="2"/>
  <c r="O132" i="2"/>
  <c r="O595" i="2"/>
  <c r="O267" i="2"/>
  <c r="O628" i="2"/>
  <c r="O344" i="2"/>
  <c r="O246" i="2"/>
  <c r="O26" i="2"/>
  <c r="O69" i="2"/>
  <c r="O371" i="2"/>
  <c r="O204" i="2"/>
  <c r="O475" i="2"/>
  <c r="O306" i="2"/>
  <c r="O61" i="2"/>
  <c r="O462" i="2"/>
  <c r="O235" i="2"/>
  <c r="O339" i="2"/>
  <c r="O38" i="2"/>
  <c r="O631" i="2"/>
  <c r="O713" i="2"/>
  <c r="O703" i="2"/>
  <c r="O679" i="2"/>
  <c r="O562" i="2"/>
  <c r="O436" i="2"/>
  <c r="O165" i="2"/>
  <c r="O178" i="2"/>
  <c r="O106" i="2"/>
  <c r="O726" i="2"/>
  <c r="O5" i="2"/>
  <c r="O410" i="2"/>
  <c r="O444" i="2"/>
  <c r="O583" i="2"/>
  <c r="O586" i="2"/>
  <c r="O707" i="2"/>
  <c r="O409" i="2"/>
  <c r="O158" i="2"/>
  <c r="O770" i="2"/>
  <c r="O327" i="2"/>
  <c r="O789" i="2"/>
  <c r="O423" i="2"/>
  <c r="O538" i="2"/>
  <c r="O596" i="2"/>
  <c r="O244" i="2"/>
  <c r="O499" i="2"/>
  <c r="O237" i="2"/>
  <c r="O261" i="2"/>
  <c r="O354" i="2"/>
  <c r="O771" i="2"/>
  <c r="O720" i="2"/>
  <c r="O710" i="2"/>
  <c r="O64" i="2"/>
  <c r="O49" i="2"/>
  <c r="O248" i="2"/>
  <c r="O152" i="2"/>
  <c r="O11" i="2"/>
  <c r="O24" i="2"/>
  <c r="O717" i="2"/>
  <c r="O493" i="2"/>
  <c r="O372" i="2"/>
  <c r="O773" i="2"/>
  <c r="O692" i="2"/>
  <c r="O18" i="2"/>
  <c r="O534" i="2"/>
  <c r="O230" i="2"/>
  <c r="O785" i="2"/>
  <c r="O224" i="2"/>
  <c r="O393" i="2"/>
  <c r="O23" i="2"/>
  <c r="O666" i="2"/>
  <c r="O382" i="2"/>
  <c r="O751" i="2"/>
  <c r="O114" i="2"/>
  <c r="O176" i="2"/>
  <c r="O777" i="2"/>
  <c r="O36" i="2"/>
  <c r="O56" i="2"/>
  <c r="O642" i="2"/>
  <c r="O8" i="2"/>
  <c r="O325" i="2"/>
  <c r="O480" i="2"/>
  <c r="O675" i="2"/>
  <c r="O565" i="2"/>
  <c r="O159" i="2"/>
  <c r="O574" i="2"/>
  <c r="O716" i="2"/>
  <c r="O743" i="2"/>
  <c r="O12" i="2"/>
  <c r="O126" i="2"/>
  <c r="O474" i="2"/>
  <c r="O350" i="2"/>
  <c r="O447" i="2"/>
  <c r="O310" i="2"/>
  <c r="O581" i="2"/>
  <c r="O95" i="2"/>
  <c r="O701" i="2"/>
  <c r="O73" i="2"/>
  <c r="O748" i="2"/>
  <c r="O709" i="2"/>
  <c r="O377" i="2"/>
  <c r="O232" i="2"/>
  <c r="O774" i="2"/>
  <c r="O724" i="2"/>
  <c r="O524" i="2"/>
  <c r="O555" i="2"/>
  <c r="O170" i="2"/>
  <c r="O787" i="2"/>
  <c r="O63" i="2"/>
  <c r="O94" i="2"/>
  <c r="O395" i="2"/>
  <c r="O112" i="2"/>
  <c r="O554" i="2"/>
  <c r="O570" i="2"/>
  <c r="O593" i="2"/>
  <c r="O523" i="2"/>
  <c r="O226" i="2"/>
  <c r="O316" i="2"/>
  <c r="O82" i="2"/>
  <c r="O657" i="2"/>
  <c r="O115" i="2"/>
  <c r="O618" i="2"/>
  <c r="O637" i="2"/>
  <c r="O320" i="2"/>
  <c r="O604" i="2"/>
  <c r="O101" i="2"/>
  <c r="O615" i="2"/>
  <c r="O566" i="2"/>
  <c r="O626" i="2"/>
  <c r="O162" i="2"/>
  <c r="O298" i="2"/>
  <c r="O796" i="2"/>
  <c r="O168" i="2"/>
  <c r="O665" i="2"/>
  <c r="O413" i="2"/>
  <c r="O481" i="2"/>
  <c r="O313" i="2"/>
  <c r="O522" i="2"/>
  <c r="O428" i="2"/>
  <c r="O302" i="2"/>
  <c r="O173" i="2"/>
  <c r="O434" i="2"/>
  <c r="O15" i="2"/>
  <c r="O650" i="2"/>
  <c r="O183" i="2"/>
  <c r="O536" i="2"/>
  <c r="O118" i="2"/>
  <c r="O609" i="2"/>
  <c r="O104" i="2"/>
  <c r="O468" i="2"/>
  <c r="O29" i="2"/>
  <c r="O700" i="2"/>
  <c r="O57" i="2"/>
  <c r="O228" i="2"/>
  <c r="O343" i="2"/>
  <c r="O527" i="2"/>
  <c r="O723" i="2"/>
  <c r="O185" i="2"/>
  <c r="O58" i="2"/>
  <c r="O210" i="2"/>
  <c r="O761" i="2"/>
  <c r="O735" i="2"/>
  <c r="O299" i="2"/>
  <c r="O693" i="2"/>
  <c r="O376" i="2"/>
  <c r="O790" i="2"/>
  <c r="O287" i="2"/>
  <c r="O268" i="2"/>
  <c r="O549" i="2"/>
  <c r="O656" i="2"/>
  <c r="O736" i="2"/>
  <c r="O699" i="2"/>
  <c r="O725" i="2"/>
  <c r="O419" i="2"/>
  <c r="O380" i="2"/>
  <c r="O16" i="2"/>
  <c r="O731" i="2"/>
  <c r="O374" i="2"/>
  <c r="O469" i="2"/>
  <c r="O509" i="2"/>
  <c r="O180" i="2"/>
  <c r="O257" i="2"/>
  <c r="O457" i="2"/>
  <c r="O192" i="2"/>
  <c r="O304" i="2"/>
  <c r="O207" i="2"/>
  <c r="O76" i="2"/>
  <c r="O535" i="2"/>
  <c r="O744" i="2"/>
  <c r="O520" i="2"/>
  <c r="O260" i="2"/>
  <c r="O215" i="2"/>
  <c r="O729" i="2"/>
  <c r="O451" i="2"/>
  <c r="O131" i="2"/>
  <c r="O632" i="2"/>
  <c r="O422" i="2"/>
  <c r="O502" i="2"/>
  <c r="O286" i="2"/>
  <c r="O694" i="2"/>
  <c r="O519" i="2"/>
  <c r="O39" i="2"/>
  <c r="O548" i="2"/>
  <c r="O135" i="2"/>
  <c r="O715" i="2"/>
  <c r="O575" i="2"/>
  <c r="O532" i="2"/>
  <c r="O102" i="2"/>
  <c r="O349" i="2"/>
  <c r="O214" i="2"/>
  <c r="O794" i="2"/>
  <c r="O786" i="2"/>
  <c r="O542" i="2"/>
  <c r="O45" i="2"/>
  <c r="O607" i="2"/>
  <c r="O385" i="2"/>
  <c r="O482" i="2"/>
  <c r="O259" i="2"/>
  <c r="O148" i="2"/>
  <c r="O483" i="2"/>
  <c r="O169" i="2"/>
  <c r="O274" i="2"/>
  <c r="O599" i="2"/>
  <c r="O318" i="2"/>
  <c r="O719" i="2"/>
  <c r="O485" i="2"/>
  <c r="O149" i="2"/>
  <c r="O388" i="2"/>
  <c r="O346" i="2"/>
  <c r="O779" i="2"/>
  <c r="O463" i="2"/>
  <c r="O60" i="2"/>
  <c r="O218" i="2"/>
  <c r="O612" i="2"/>
  <c r="O486" i="2"/>
  <c r="O464" i="2"/>
  <c r="O123" i="2"/>
  <c r="O459" i="2"/>
  <c r="O17" i="2"/>
  <c r="O617" i="2"/>
  <c r="O759" i="2"/>
  <c r="O77" i="2"/>
  <c r="O189" i="2"/>
  <c r="O43" i="2"/>
  <c r="O597" i="2"/>
  <c r="O394" i="2"/>
  <c r="O526" i="2"/>
  <c r="O415" i="2"/>
  <c r="O217" i="2"/>
  <c r="O13" i="2"/>
  <c r="O86" i="2"/>
  <c r="O734" i="2"/>
  <c r="O556" i="2"/>
  <c r="O528" i="2"/>
  <c r="O454" i="2"/>
  <c r="O124" i="2"/>
  <c r="O91" i="2"/>
  <c r="O641" i="2"/>
  <c r="O139" i="2"/>
  <c r="O238" i="2"/>
  <c r="O435" i="2"/>
  <c r="O323" i="2"/>
  <c r="O281" i="2"/>
  <c r="O733" i="2"/>
  <c r="O240" i="2"/>
  <c r="O247" i="2"/>
  <c r="O795" i="2"/>
  <c r="O606" i="2"/>
  <c r="O587" i="2"/>
  <c r="O405" i="2"/>
  <c r="O44" i="2"/>
  <c r="O83" i="2"/>
  <c r="O197" i="2"/>
  <c r="O741" i="2"/>
  <c r="O404" i="2"/>
  <c r="O514" i="2"/>
  <c r="O756" i="2"/>
  <c r="O708" i="2"/>
  <c r="O691" i="2"/>
  <c r="O702" i="2"/>
  <c r="O333" i="2"/>
  <c r="O644" i="2"/>
  <c r="O687" i="2"/>
  <c r="O47" i="2"/>
  <c r="O202" i="2"/>
  <c r="O788" i="2"/>
  <c r="O315" i="2"/>
  <c r="O280" i="2"/>
  <c r="O381" i="2"/>
  <c r="O745" i="2"/>
  <c r="O670" i="2"/>
  <c r="O19" i="2"/>
  <c r="O275" i="2"/>
  <c r="O222" i="2"/>
  <c r="O681" i="2"/>
  <c r="O338" i="2"/>
  <c r="O455" i="2"/>
  <c r="O203" i="2"/>
  <c r="O442" i="2"/>
  <c r="O758" i="2"/>
  <c r="O660" i="2"/>
  <c r="O174" i="2"/>
  <c r="O494" i="2"/>
  <c r="O550" i="2"/>
  <c r="O277" i="2"/>
  <c r="O753" i="2"/>
  <c r="O363" i="2"/>
  <c r="O206" i="2"/>
  <c r="O791" i="2"/>
  <c r="O465" i="2"/>
  <c r="O103" i="2"/>
  <c r="O72" i="2"/>
  <c r="O187" i="2"/>
  <c r="O98" i="2"/>
  <c r="O762" i="2"/>
  <c r="O151" i="2"/>
  <c r="O160" i="2"/>
  <c r="O389" i="2"/>
  <c r="O433" i="2"/>
  <c r="O265" i="2"/>
  <c r="O576" i="2"/>
  <c r="O798" i="2"/>
  <c r="O440" i="2"/>
  <c r="O546" i="2"/>
  <c r="O747" i="2"/>
  <c r="O200" i="2"/>
  <c r="O412" i="2"/>
  <c r="O51" i="2"/>
  <c r="O603" i="2"/>
  <c r="O336" i="2"/>
  <c r="O129" i="2"/>
  <c r="O658" i="2"/>
  <c r="O105" i="2"/>
  <c r="O188" i="2"/>
  <c r="O690" i="2"/>
  <c r="O365" i="2"/>
  <c r="O272" i="2"/>
  <c r="O543" i="2"/>
  <c r="O577" i="2"/>
  <c r="O571" i="2"/>
  <c r="O74" i="2"/>
  <c r="O633" i="2"/>
  <c r="O201" i="2"/>
  <c r="O407" i="2"/>
  <c r="O780" i="2"/>
  <c r="O490" i="2"/>
  <c r="O695" i="2"/>
  <c r="O368" i="2"/>
  <c r="O429" i="2"/>
  <c r="O752" i="2"/>
  <c r="O696" i="2"/>
  <c r="O340" i="2"/>
  <c r="O330" i="2"/>
  <c r="O501" i="2"/>
  <c r="O541" i="2"/>
  <c r="O505" i="2"/>
  <c r="O653" i="2"/>
  <c r="O513" i="2"/>
  <c r="O598" i="2"/>
  <c r="O688" i="2"/>
  <c r="O738" i="2"/>
  <c r="O125" i="2"/>
  <c r="O698" i="2"/>
  <c r="O557" i="2"/>
  <c r="O384" i="2"/>
  <c r="O506" i="2"/>
  <c r="O732" i="2"/>
  <c r="O308" i="2"/>
  <c r="O289" i="2"/>
  <c r="O196" i="2"/>
  <c r="O369" i="2"/>
  <c r="O640" i="2"/>
  <c r="O311" i="2"/>
  <c r="O727" i="2"/>
  <c r="O648" i="2"/>
  <c r="O772" i="2"/>
  <c r="O784" i="2"/>
  <c r="O212" i="2"/>
  <c r="O140" i="2"/>
  <c r="O621" i="2"/>
  <c r="O317" i="2"/>
  <c r="O379" i="2"/>
  <c r="O163" i="2"/>
  <c r="O496" i="2"/>
  <c r="O544" i="2"/>
  <c r="O589" i="2"/>
  <c r="O358" i="2"/>
  <c r="O198" i="2"/>
  <c r="O154" i="2"/>
  <c r="O100" i="2"/>
  <c r="O130" i="2"/>
  <c r="O85" i="2"/>
  <c r="O611" i="2"/>
  <c r="O386" i="2"/>
  <c r="O594" i="2"/>
  <c r="O383" i="2"/>
  <c r="O746" i="2"/>
  <c r="O498" i="2"/>
  <c r="O652" i="2"/>
  <c r="O93" i="2"/>
  <c r="O264" i="2"/>
  <c r="O326" i="2"/>
  <c r="O328" i="2"/>
  <c r="O769" i="2"/>
  <c r="O623" i="2"/>
  <c r="O712" i="2"/>
  <c r="O614" i="2"/>
  <c r="O446" i="2"/>
  <c r="O194" i="2"/>
  <c r="O470" i="2"/>
  <c r="O721" i="2"/>
  <c r="O760" i="2"/>
  <c r="O209" i="2"/>
  <c r="O239" i="2"/>
  <c r="O398" i="2"/>
  <c r="O137" i="2"/>
  <c r="O14" i="2"/>
  <c r="O629" i="2"/>
  <c r="O414" i="2"/>
  <c r="O714" i="2"/>
  <c r="O220" i="2"/>
  <c r="O676" i="2"/>
  <c r="O28" i="2"/>
  <c r="O478" i="2"/>
  <c r="O193" i="2"/>
  <c r="O406" i="2"/>
  <c r="O351" i="2"/>
  <c r="O256" i="2"/>
  <c r="O610" i="2"/>
  <c r="O438" i="2"/>
  <c r="O50" i="2"/>
  <c r="O396" i="2"/>
  <c r="O360" i="2"/>
  <c r="O426" i="2"/>
  <c r="O662" i="2"/>
  <c r="O529" i="2"/>
  <c r="O329" i="2"/>
  <c r="O646" i="2"/>
  <c r="O364" i="2"/>
  <c r="O677" i="2"/>
  <c r="O391" i="2"/>
  <c r="O639" i="2"/>
  <c r="O600" i="2"/>
  <c r="O175" i="2"/>
  <c r="O778" i="2"/>
  <c r="O70" i="2"/>
  <c r="O766" i="2"/>
  <c r="O375" i="2"/>
  <c r="O781" i="2"/>
  <c r="O392" i="2"/>
  <c r="O21" i="2"/>
  <c r="O150" i="2"/>
  <c r="O291" i="2"/>
  <c r="O749" i="2"/>
  <c r="O608" i="2"/>
  <c r="O120" i="2"/>
  <c r="O671" i="2"/>
  <c r="O458" i="2"/>
  <c r="O213" i="2"/>
  <c r="O472" i="2"/>
  <c r="O127" i="2"/>
  <c r="O561" i="2"/>
  <c r="O510" i="2"/>
  <c r="O166" i="2"/>
  <c r="O742" i="2"/>
  <c r="O186" i="2"/>
  <c r="O75" i="2"/>
  <c r="O337" i="2"/>
  <c r="O582" i="2"/>
  <c r="O62" i="2"/>
  <c r="O136" i="2"/>
  <c r="O682" i="2"/>
  <c r="O489" i="2"/>
  <c r="O801" i="2"/>
  <c r="O249" i="2"/>
  <c r="O87" i="2"/>
  <c r="O25" i="2"/>
  <c r="O141" i="2"/>
  <c r="O245" i="2"/>
  <c r="O705" i="2"/>
  <c r="O119" i="2"/>
  <c r="O539" i="2"/>
  <c r="O161" i="2"/>
  <c r="O181" i="2"/>
  <c r="O805" i="2"/>
  <c r="O432" i="2"/>
  <c r="O452" i="2"/>
  <c r="O643" i="2"/>
  <c r="O225" i="2"/>
  <c r="O138" i="2"/>
  <c r="O128" i="2"/>
  <c r="O171" i="2"/>
  <c r="O133" i="2"/>
  <c r="O20" i="2"/>
  <c r="O282" i="2"/>
  <c r="O294" i="2"/>
  <c r="O255" i="2"/>
  <c r="O157" i="2"/>
  <c r="O686" i="2"/>
  <c r="O449" i="2"/>
  <c r="O229" i="2"/>
  <c r="O697" i="2"/>
  <c r="O525" i="2"/>
  <c r="O620" i="2"/>
  <c r="O90" i="2"/>
  <c r="O508" i="2"/>
  <c r="O397" i="2"/>
  <c r="O142" i="2"/>
  <c r="O305" i="2"/>
  <c r="O355" i="2"/>
  <c r="O684" i="2"/>
  <c r="O730" i="2"/>
  <c r="O242" i="2"/>
  <c r="O443" i="2"/>
  <c r="O767" i="2"/>
  <c r="O390" i="2"/>
  <c r="O241" i="2"/>
  <c r="O312" i="2"/>
  <c r="O573" i="2"/>
  <c r="O624" i="2"/>
  <c r="O301" i="2"/>
  <c r="O273" i="2"/>
  <c r="O552" i="2"/>
  <c r="O92" i="2"/>
  <c r="O424" i="2"/>
  <c r="O704" i="2"/>
  <c r="O4" i="2"/>
  <c r="O659" i="2"/>
  <c r="O293" i="2"/>
  <c r="O373" i="2"/>
  <c r="O578" i="2"/>
  <c r="O334" i="2"/>
  <c r="O331" i="2"/>
  <c r="O307" i="2"/>
  <c r="O445" i="2"/>
  <c r="O117" i="2"/>
  <c r="O683" i="2"/>
  <c r="O530" i="2"/>
  <c r="O357" i="2"/>
  <c r="O551" i="2"/>
  <c r="O799" i="2"/>
  <c r="O40" i="2"/>
  <c r="O367" i="2"/>
  <c r="O673" i="2"/>
  <c r="O6" i="2"/>
  <c r="O497" i="2"/>
  <c r="O622" i="2"/>
  <c r="O387" i="2"/>
  <c r="O636" i="2"/>
  <c r="O356" i="2"/>
  <c r="O84" i="2"/>
  <c r="O431" i="2"/>
  <c r="O292" i="2"/>
  <c r="O531" i="2"/>
  <c r="O580" i="2"/>
  <c r="O654" i="2"/>
  <c r="O177" i="2"/>
  <c r="O492" i="2"/>
  <c r="O172" i="2"/>
  <c r="O303" i="2"/>
  <c r="O167" i="2"/>
  <c r="O191" i="2"/>
  <c r="O685" i="2"/>
  <c r="O757" i="2"/>
  <c r="O619" i="2"/>
  <c r="O243" i="2"/>
  <c r="O110" i="2"/>
  <c r="O804" i="2"/>
  <c r="O65" i="2"/>
  <c r="O559" i="2"/>
  <c r="O366" i="2"/>
  <c r="O81" i="2"/>
  <c r="O279" i="2"/>
  <c r="O179" i="2"/>
  <c r="O253" i="2"/>
  <c r="O776" i="2"/>
  <c r="O321" i="2"/>
  <c r="O262" i="2"/>
  <c r="O288" i="2"/>
  <c r="O634" i="2"/>
  <c r="O258" i="2"/>
  <c r="O182" i="2"/>
  <c r="O107" i="2"/>
  <c r="O706" i="2"/>
  <c r="O601" i="2"/>
  <c r="O348" i="2"/>
  <c r="O285" i="2"/>
  <c r="O663" i="2"/>
  <c r="O515" i="2"/>
  <c r="O190" i="2"/>
  <c r="O425" i="2"/>
  <c r="O252" i="2"/>
  <c r="O146" i="2"/>
  <c r="O96" i="2"/>
  <c r="O467" i="2"/>
  <c r="O495" i="2"/>
  <c r="O221" i="2"/>
  <c r="O97" i="2"/>
  <c r="O122" i="2"/>
  <c r="O558" i="2"/>
  <c r="O370" i="2"/>
  <c r="O453" i="2"/>
  <c r="O441" i="2"/>
  <c r="O584" i="2"/>
  <c r="O359" i="2"/>
  <c r="O66" i="2"/>
  <c r="O518" i="2"/>
  <c r="O572" i="2"/>
  <c r="O116" i="2"/>
  <c r="O473" i="2"/>
  <c r="O332" i="2"/>
  <c r="O491" i="2"/>
  <c r="O88" i="2"/>
  <c r="O78" i="2"/>
  <c r="O450" i="2"/>
  <c r="O145" i="2"/>
  <c r="O722" i="2"/>
  <c r="O134" i="2"/>
  <c r="O143" i="2"/>
  <c r="O37" i="2"/>
  <c r="O689" i="2"/>
  <c r="O750" i="2"/>
  <c r="O602" i="2"/>
  <c r="O711" i="2"/>
  <c r="O669" i="2"/>
  <c r="O590" i="2"/>
  <c r="O223" i="2"/>
  <c r="O560" i="2"/>
  <c r="O147" i="2"/>
  <c r="O437" i="2"/>
  <c r="O48" i="2"/>
  <c r="O488" i="2"/>
  <c r="O113" i="2"/>
  <c r="O46" i="2"/>
  <c r="O540" i="2"/>
  <c r="O59" i="2"/>
  <c r="O54" i="2"/>
  <c r="O512" i="2"/>
  <c r="O319" i="2"/>
  <c r="O322" i="2"/>
  <c r="O33" i="2"/>
  <c r="O309" i="2"/>
  <c r="O296" i="2"/>
  <c r="O7" i="2"/>
  <c r="N404" i="2"/>
  <c r="N300" i="2"/>
  <c r="N237" i="2"/>
  <c r="N81" i="2"/>
  <c r="N736" i="2"/>
  <c r="N265" i="2"/>
  <c r="N801" i="2"/>
  <c r="N11" i="2"/>
  <c r="N32" i="2"/>
  <c r="N152" i="2"/>
  <c r="N154" i="2"/>
  <c r="N170" i="2"/>
  <c r="N171" i="2"/>
  <c r="N375" i="2"/>
  <c r="N380" i="2"/>
  <c r="N309" i="2"/>
  <c r="N177" i="2"/>
  <c r="N8" i="2"/>
  <c r="N262" i="2"/>
  <c r="N316" i="2"/>
  <c r="N253" i="2"/>
  <c r="N103" i="2"/>
  <c r="N396" i="2"/>
  <c r="N325" i="2"/>
  <c r="N199" i="2"/>
  <c r="N484" i="2"/>
  <c r="N580" i="2"/>
  <c r="N469" i="2"/>
  <c r="N776" i="2"/>
  <c r="N399" i="2"/>
  <c r="N595" i="2"/>
  <c r="N702" i="2"/>
  <c r="N16" i="2"/>
  <c r="N321" i="2"/>
  <c r="N778" i="2"/>
  <c r="N690" i="2"/>
  <c r="N387" i="2"/>
  <c r="N633" i="2"/>
  <c r="N681" i="2"/>
  <c r="N506" i="2"/>
  <c r="N780" i="2"/>
  <c r="N477" i="2"/>
  <c r="N104" i="2"/>
  <c r="N764" i="2"/>
  <c r="N288" i="2"/>
  <c r="N471" i="2"/>
  <c r="N632" i="2"/>
  <c r="N725" i="2"/>
  <c r="N71" i="2"/>
  <c r="N222" i="2"/>
  <c r="N682" i="2"/>
  <c r="N299" i="2"/>
  <c r="N368" i="2"/>
  <c r="N667" i="2"/>
  <c r="N141" i="2"/>
  <c r="N529" i="2"/>
  <c r="N243" i="2"/>
  <c r="N298" i="2"/>
  <c r="N426" i="2"/>
  <c r="N550" i="2"/>
  <c r="N515" i="2"/>
  <c r="N717" i="2"/>
  <c r="N70" i="2"/>
  <c r="N149" i="2"/>
  <c r="N539" i="2"/>
  <c r="N255" i="2"/>
  <c r="N312" i="2"/>
  <c r="N439" i="2"/>
  <c r="N562" i="2"/>
  <c r="N542" i="2"/>
  <c r="N735" i="2"/>
  <c r="N239" i="2"/>
  <c r="N461" i="2"/>
  <c r="N768" i="2"/>
  <c r="N386" i="2"/>
  <c r="N584" i="2"/>
  <c r="N693" i="2"/>
  <c r="N786" i="2"/>
  <c r="N291" i="2"/>
  <c r="N669" i="2"/>
  <c r="N65" i="2"/>
  <c r="N358" i="2"/>
  <c r="N618" i="2"/>
  <c r="N698" i="2"/>
  <c r="N274" i="2"/>
  <c r="N770" i="2"/>
  <c r="N64" i="2"/>
  <c r="N761" i="2"/>
  <c r="N63" i="2"/>
  <c r="N483" i="2"/>
  <c r="N159" i="2"/>
  <c r="N652" i="2"/>
  <c r="N310" i="2"/>
  <c r="N194" i="2"/>
  <c r="N796" i="2"/>
  <c r="N315" i="2"/>
  <c r="N35" i="2"/>
  <c r="N13" i="2"/>
  <c r="N353" i="2"/>
  <c r="N578" i="2"/>
  <c r="N734" i="2"/>
  <c r="N523" i="2"/>
  <c r="N397" i="2"/>
  <c r="N522" i="2"/>
  <c r="N740" i="2"/>
  <c r="N576" i="2"/>
  <c r="N405" i="2"/>
  <c r="N323" i="2"/>
  <c r="N749" i="2"/>
  <c r="N624" i="2"/>
  <c r="N74" i="2"/>
  <c r="N630" i="2"/>
  <c r="N98" i="2"/>
  <c r="N716" i="2"/>
  <c r="N466" i="2"/>
  <c r="N431" i="2"/>
  <c r="N203" i="2"/>
  <c r="N413" i="2"/>
  <c r="N218" i="2"/>
  <c r="N530" i="2"/>
  <c r="N216" i="2"/>
  <c r="N51" i="2"/>
  <c r="N455" i="2"/>
  <c r="N478" i="2"/>
  <c r="N33" i="2"/>
  <c r="N4" i="2"/>
  <c r="N468" i="2"/>
  <c r="N372" i="2"/>
  <c r="N301" i="2"/>
  <c r="N167" i="2"/>
  <c r="N800" i="2"/>
  <c r="N110" i="2"/>
  <c r="N129" i="2"/>
  <c r="N150" i="2"/>
  <c r="N166" i="2"/>
  <c r="N393" i="2"/>
  <c r="N395" i="2"/>
  <c r="N527" i="2"/>
  <c r="N601" i="2"/>
  <c r="N569" i="2"/>
  <c r="N452" i="2"/>
  <c r="N373" i="2"/>
  <c r="N263" i="2"/>
  <c r="N178" i="2"/>
  <c r="N472" i="2"/>
  <c r="N388" i="2"/>
  <c r="N317" i="2"/>
  <c r="N187" i="2"/>
  <c r="N476" i="2"/>
  <c r="N389" i="2"/>
  <c r="N283" i="2"/>
  <c r="N68" i="2"/>
  <c r="N29" i="2"/>
  <c r="N597" i="2"/>
  <c r="N72" i="2"/>
  <c r="N521" i="2"/>
  <c r="N692" i="2"/>
  <c r="N785" i="2"/>
  <c r="N319" i="2"/>
  <c r="N543" i="2"/>
  <c r="N528" i="2"/>
  <c r="N503" i="2"/>
  <c r="N608" i="2"/>
  <c r="N48" i="2"/>
  <c r="N66" i="2"/>
  <c r="N710" i="2"/>
  <c r="N689" i="2"/>
  <c r="N605" i="2"/>
  <c r="N210" i="2"/>
  <c r="N248" i="2"/>
  <c r="N526" i="2"/>
  <c r="N430" i="2"/>
  <c r="N427" i="2"/>
  <c r="N268" i="2"/>
  <c r="N241" i="2"/>
  <c r="N328" i="2"/>
  <c r="N773" i="2"/>
  <c r="N415" i="2"/>
  <c r="N787" i="2"/>
  <c r="N384" i="2"/>
  <c r="N269" i="2"/>
  <c r="N634" i="2"/>
  <c r="N143" i="2"/>
  <c r="N414" i="2"/>
  <c r="N536" i="2"/>
  <c r="N655" i="2"/>
  <c r="N715" i="2"/>
  <c r="N134" i="2"/>
  <c r="N647" i="2"/>
  <c r="N277" i="2"/>
  <c r="N643" i="2"/>
  <c r="N161" i="2"/>
  <c r="N425" i="2"/>
  <c r="N547" i="2"/>
  <c r="N665" i="2"/>
  <c r="N733" i="2"/>
  <c r="N106" i="2"/>
  <c r="N687" i="2"/>
  <c r="N589" i="2"/>
  <c r="N62" i="2"/>
  <c r="N510" i="2"/>
  <c r="N683" i="2"/>
  <c r="N775" i="2"/>
  <c r="N289" i="2"/>
  <c r="N518" i="2"/>
  <c r="N551" i="2"/>
  <c r="N575" i="2"/>
  <c r="N602" i="2"/>
  <c r="N339" i="2"/>
  <c r="N790" i="2"/>
  <c r="N176" i="2"/>
  <c r="N56" i="2"/>
  <c r="N235" i="2"/>
  <c r="N174" i="2"/>
  <c r="N43" i="2"/>
  <c r="N651" i="2"/>
  <c r="N182" i="2"/>
  <c r="N676" i="2"/>
  <c r="N757" i="2"/>
  <c r="N718" i="2"/>
  <c r="N760" i="2"/>
  <c r="N752" i="2"/>
  <c r="N762" i="2"/>
  <c r="N549" i="2"/>
  <c r="N766" i="2"/>
  <c r="N304" i="2"/>
  <c r="N381" i="2"/>
  <c r="N127" i="2"/>
  <c r="N720" i="2"/>
  <c r="N642" i="2"/>
  <c r="N795" i="2"/>
  <c r="N728" i="2"/>
  <c r="N654" i="2"/>
  <c r="N192" i="2"/>
  <c r="N39" i="2"/>
  <c r="N765" i="2"/>
  <c r="N514" i="2"/>
  <c r="N146" i="2"/>
  <c r="N759" i="2"/>
  <c r="N709" i="2"/>
  <c r="N694" i="2"/>
  <c r="N684" i="2"/>
  <c r="N464" i="2"/>
  <c r="N449" i="2"/>
  <c r="N327" i="2"/>
  <c r="N600" i="2"/>
  <c r="N499" i="2"/>
  <c r="N622" i="2"/>
  <c r="N20" i="2"/>
  <c r="N532" i="2"/>
  <c r="N444" i="2"/>
  <c r="N365" i="2"/>
  <c r="N251" i="2"/>
  <c r="N82" i="2"/>
  <c r="N247" i="2"/>
  <c r="N266" i="2"/>
  <c r="N282" i="2"/>
  <c r="N302" i="2"/>
  <c r="N587" i="2"/>
  <c r="N591" i="2"/>
  <c r="N107" i="2"/>
  <c r="N555" i="2"/>
  <c r="N737" i="2"/>
  <c r="N524" i="2"/>
  <c r="N437" i="2"/>
  <c r="N347" i="2"/>
  <c r="N264" i="2"/>
  <c r="N660" i="2"/>
  <c r="N460" i="2"/>
  <c r="N273" i="2"/>
  <c r="N548" i="2"/>
  <c r="N453" i="2"/>
  <c r="N44" i="2"/>
  <c r="N140" i="2"/>
  <c r="N101" i="2"/>
  <c r="N49" i="2"/>
  <c r="N200" i="2"/>
  <c r="N640" i="2"/>
  <c r="N774" i="2"/>
  <c r="N118" i="2"/>
  <c r="N538" i="2"/>
  <c r="N278" i="2"/>
  <c r="N406" i="2"/>
  <c r="N783" i="2"/>
  <c r="N344" i="2"/>
  <c r="N34" i="2"/>
  <c r="N721" i="2"/>
  <c r="N648" i="2"/>
  <c r="N59" i="2"/>
  <c r="N318" i="2"/>
  <c r="N498" i="2"/>
  <c r="N722" i="2"/>
  <c r="N335" i="2"/>
  <c r="N86" i="2"/>
  <c r="N556" i="2"/>
  <c r="N391" i="2"/>
  <c r="N111" i="2"/>
  <c r="N491" i="2"/>
  <c r="N531" i="2"/>
  <c r="N311" i="2"/>
  <c r="N121" i="2"/>
  <c r="N535" i="2"/>
  <c r="N190" i="2"/>
  <c r="N756" i="2"/>
  <c r="N54" i="2"/>
  <c r="N593" i="2"/>
  <c r="N84" i="2"/>
  <c r="N596" i="2"/>
  <c r="N516" i="2"/>
  <c r="N429" i="2"/>
  <c r="N337" i="2"/>
  <c r="N168" i="2"/>
  <c r="N362" i="2"/>
  <c r="N376" i="2"/>
  <c r="N390" i="2"/>
  <c r="N403" i="2"/>
  <c r="N750" i="2"/>
  <c r="N753" i="2"/>
  <c r="N577" i="2"/>
  <c r="N797" i="2"/>
  <c r="N12" i="2"/>
  <c r="N604" i="2"/>
  <c r="N501" i="2"/>
  <c r="N433" i="2"/>
  <c r="N19" i="2"/>
  <c r="N10" i="2"/>
  <c r="N540" i="2"/>
  <c r="N445" i="2"/>
  <c r="N36" i="2"/>
  <c r="N620" i="2"/>
  <c r="N517" i="2"/>
  <c r="N116" i="2"/>
  <c r="N220" i="2"/>
  <c r="N196" i="2"/>
  <c r="N219" i="2"/>
  <c r="N306" i="2"/>
  <c r="N755" i="2"/>
  <c r="N97" i="2"/>
  <c r="N270" i="2"/>
  <c r="N732" i="2"/>
  <c r="N193" i="2"/>
  <c r="N707" i="2"/>
  <c r="N303" i="2"/>
  <c r="N267" i="2"/>
  <c r="N769" i="2"/>
  <c r="N626" i="2"/>
  <c r="N644" i="2"/>
  <c r="N204" i="2"/>
  <c r="N231" i="2"/>
  <c r="N115" i="2"/>
  <c r="N701" i="2"/>
  <c r="N563" i="2"/>
  <c r="N482" i="2"/>
  <c r="N257" i="2"/>
  <c r="N93" i="2"/>
  <c r="N497" i="2"/>
  <c r="N233" i="2"/>
  <c r="N281" i="2"/>
  <c r="N803" i="2"/>
  <c r="N88" i="2"/>
  <c r="N553" i="2"/>
  <c r="N525" i="2"/>
  <c r="N18" i="2"/>
  <c r="N435" i="2"/>
  <c r="N631" i="2"/>
  <c r="N730" i="2"/>
  <c r="N119" i="2"/>
  <c r="N419" i="2"/>
  <c r="N272" i="2"/>
  <c r="N458" i="2"/>
  <c r="N533" i="2"/>
  <c r="N30" i="2"/>
  <c r="N448" i="2"/>
  <c r="N641" i="2"/>
  <c r="N739" i="2"/>
  <c r="N185" i="2"/>
  <c r="N446" i="2"/>
  <c r="N334" i="2"/>
  <c r="N132" i="2"/>
  <c r="N209" i="2"/>
  <c r="N296" i="2"/>
  <c r="N746" i="2"/>
  <c r="N79" i="2"/>
  <c r="N250" i="2"/>
  <c r="N714" i="2"/>
  <c r="N122" i="2"/>
  <c r="N287" i="2"/>
  <c r="N566" i="2"/>
  <c r="N165" i="2"/>
  <c r="N463" i="2"/>
  <c r="N208" i="2"/>
  <c r="N438" i="2"/>
  <c r="N480" i="2"/>
  <c r="N788" i="2"/>
  <c r="N198" i="2"/>
  <c r="N666" i="2"/>
  <c r="N470" i="2"/>
  <c r="N568" i="2"/>
  <c r="N331" i="2"/>
  <c r="N124" i="2"/>
  <c r="N574" i="2"/>
  <c r="N258" i="2"/>
  <c r="N338" i="2"/>
  <c r="N559" i="2"/>
  <c r="N50" i="2"/>
  <c r="N256" i="2"/>
  <c r="N240" i="2"/>
  <c r="N169" i="2"/>
  <c r="N276" i="2"/>
  <c r="N621" i="2"/>
  <c r="N663" i="2"/>
  <c r="N685" i="2"/>
  <c r="N592" i="2"/>
  <c r="N236" i="2"/>
  <c r="N680" i="2"/>
  <c r="N125" i="2"/>
  <c r="N197" i="2"/>
  <c r="N436" i="2"/>
  <c r="N57" i="2"/>
  <c r="N623" i="2"/>
  <c r="N672" i="2"/>
  <c r="N454" i="2"/>
  <c r="N221" i="2"/>
  <c r="N409" i="2"/>
  <c r="N424" i="2"/>
  <c r="N148" i="2"/>
  <c r="N37" i="2"/>
  <c r="N588" i="2"/>
  <c r="N493" i="2"/>
  <c r="N423" i="2"/>
  <c r="N254" i="2"/>
  <c r="N459" i="2"/>
  <c r="N473" i="2"/>
  <c r="N488" i="2"/>
  <c r="N502" i="2"/>
  <c r="N153" i="2"/>
  <c r="N160" i="2"/>
  <c r="N207" i="2"/>
  <c r="N360" i="2"/>
  <c r="N92" i="2"/>
  <c r="N53" i="2"/>
  <c r="N565" i="2"/>
  <c r="N519" i="2"/>
  <c r="N105" i="2"/>
  <c r="N28" i="2"/>
  <c r="N612" i="2"/>
  <c r="N509" i="2"/>
  <c r="N108" i="2"/>
  <c r="N69" i="2"/>
  <c r="N581" i="2"/>
  <c r="N188" i="2"/>
  <c r="N292" i="2"/>
  <c r="N492" i="2"/>
  <c r="N369" i="2"/>
  <c r="N83" i="2"/>
  <c r="N78" i="2"/>
  <c r="N249" i="2"/>
  <c r="N392" i="2"/>
  <c r="N186" i="2"/>
  <c r="N447" i="2"/>
  <c r="N434" i="2"/>
  <c r="N487" i="2"/>
  <c r="N512" i="2"/>
  <c r="N467" i="2"/>
  <c r="N743" i="2"/>
  <c r="N611" i="2"/>
  <c r="N500" i="2"/>
  <c r="N379" i="2"/>
  <c r="N223" i="2"/>
  <c r="N112" i="2"/>
  <c r="N224" i="2"/>
  <c r="N504" i="2"/>
  <c r="N371" i="2"/>
  <c r="N229" i="2"/>
  <c r="N625" i="2"/>
  <c r="N90" i="2"/>
  <c r="N400" i="2"/>
  <c r="N151" i="2"/>
  <c r="N616" i="2"/>
  <c r="N355" i="2"/>
  <c r="N653" i="2"/>
  <c r="N126" i="2"/>
  <c r="N582" i="2"/>
  <c r="N719" i="2"/>
  <c r="N14" i="2"/>
  <c r="N417" i="2"/>
  <c r="N638" i="2"/>
  <c r="N706" i="2"/>
  <c r="N175" i="2"/>
  <c r="N661" i="2"/>
  <c r="N136" i="2"/>
  <c r="N594" i="2"/>
  <c r="N729" i="2"/>
  <c r="N47" i="2"/>
  <c r="N441" i="2"/>
  <c r="N658" i="2"/>
  <c r="N742" i="2"/>
  <c r="N428" i="2"/>
  <c r="N359" i="2"/>
  <c r="N73" i="2"/>
  <c r="N58" i="2"/>
  <c r="N234" i="2"/>
  <c r="N378" i="2"/>
  <c r="N120" i="2"/>
  <c r="N422" i="2"/>
  <c r="N607" i="2"/>
  <c r="N679" i="2"/>
  <c r="N677" i="2"/>
  <c r="N80" i="2"/>
  <c r="N407" i="2"/>
  <c r="N46" i="2"/>
  <c r="N336" i="2"/>
  <c r="N89" i="2"/>
  <c r="N225" i="2"/>
  <c r="N138" i="2"/>
  <c r="N781" i="2"/>
  <c r="N457" i="2"/>
  <c r="N361" i="2"/>
  <c r="N293" i="2"/>
  <c r="N695" i="2"/>
  <c r="N505" i="2"/>
  <c r="N25" i="2"/>
  <c r="N87" i="2"/>
  <c r="N370" i="2"/>
  <c r="N156" i="2"/>
  <c r="N95" i="2"/>
  <c r="N674" i="2"/>
  <c r="N279" i="2"/>
  <c r="N181" i="2"/>
  <c r="N275" i="2"/>
  <c r="N637" i="2"/>
  <c r="N27" i="2"/>
  <c r="N583" i="2"/>
  <c r="N657" i="2"/>
  <c r="N567" i="2"/>
  <c r="N704" i="2"/>
  <c r="N485" i="2"/>
  <c r="N212" i="2"/>
  <c r="N76" i="2"/>
  <c r="N45" i="2"/>
  <c r="N557" i="2"/>
  <c r="N507" i="2"/>
  <c r="N9" i="2"/>
  <c r="N558" i="2"/>
  <c r="N570" i="2"/>
  <c r="N585" i="2"/>
  <c r="N599" i="2"/>
  <c r="N394" i="2"/>
  <c r="N398" i="2"/>
  <c r="N627" i="2"/>
  <c r="N726" i="2"/>
  <c r="N164" i="2"/>
  <c r="N117" i="2"/>
  <c r="N629" i="2"/>
  <c r="N603" i="2"/>
  <c r="N191" i="2"/>
  <c r="N100" i="2"/>
  <c r="N61" i="2"/>
  <c r="N573" i="2"/>
  <c r="N180" i="2"/>
  <c r="N133" i="2"/>
  <c r="N645" i="2"/>
  <c r="N260" i="2"/>
  <c r="N364" i="2"/>
  <c r="N77" i="2"/>
  <c r="N475" i="2"/>
  <c r="N211" i="2"/>
  <c r="N230" i="2"/>
  <c r="N377" i="2"/>
  <c r="N513" i="2"/>
  <c r="N442" i="2"/>
  <c r="N659" i="2"/>
  <c r="N67" i="2"/>
  <c r="N410" i="2"/>
  <c r="N711" i="2"/>
  <c r="N55" i="2"/>
  <c r="N142" i="2"/>
  <c r="N697" i="2"/>
  <c r="N85" i="2"/>
  <c r="N615" i="2"/>
  <c r="N75" i="2"/>
  <c r="N402" i="2"/>
  <c r="N678" i="2"/>
  <c r="N606" i="2"/>
  <c r="N495" i="2"/>
  <c r="N357" i="2"/>
  <c r="N712" i="2"/>
  <c r="N297" i="2"/>
  <c r="N511" i="2"/>
  <c r="N314" i="2"/>
  <c r="N259" i="2"/>
  <c r="N554" i="2"/>
  <c r="N123" i="2"/>
  <c r="N232" i="2"/>
  <c r="N691" i="2"/>
  <c r="N802" i="2"/>
  <c r="N184" i="2"/>
  <c r="N635" i="2"/>
  <c r="N805" i="2"/>
  <c r="N432" i="2"/>
  <c r="N52" i="2"/>
  <c r="N135" i="2"/>
  <c r="N242" i="2"/>
  <c r="N700" i="2"/>
  <c r="N26" i="2"/>
  <c r="N202" i="2"/>
  <c r="N656" i="2"/>
  <c r="N23" i="2"/>
  <c r="N481" i="2"/>
  <c r="N21" i="2"/>
  <c r="N465" i="2"/>
  <c r="N201" i="2"/>
  <c r="N215" i="2"/>
  <c r="N366" i="2"/>
  <c r="N489" i="2"/>
  <c r="N418" i="2"/>
  <c r="N639" i="2"/>
  <c r="N326" i="2"/>
  <c r="N772" i="2"/>
  <c r="N561" i="2"/>
  <c r="N586" i="2"/>
  <c r="N723" i="2"/>
  <c r="N560" i="2"/>
  <c r="N724" i="2"/>
  <c r="N271" i="2"/>
  <c r="N708" i="2"/>
  <c r="N686" i="2"/>
  <c r="N777" i="2"/>
  <c r="N763" i="2"/>
  <c r="N351" i="2"/>
  <c r="N155" i="2"/>
  <c r="N649" i="2"/>
  <c r="N342" i="2"/>
  <c r="N546" i="2"/>
  <c r="N745" i="2"/>
  <c r="N496" i="2"/>
  <c r="N494" i="2"/>
  <c r="N109" i="2"/>
  <c r="N650" i="2"/>
  <c r="N590" i="2"/>
  <c r="N552" i="2"/>
  <c r="N7" i="2"/>
  <c r="N172" i="2"/>
  <c r="N252" i="2"/>
  <c r="N332" i="2"/>
  <c r="N213" i="2"/>
  <c r="N363" i="2"/>
  <c r="N456" i="2"/>
  <c r="N131" i="2"/>
  <c r="N789" i="2"/>
  <c r="N280" i="2"/>
  <c r="N206" i="2"/>
  <c r="N173" i="2"/>
  <c r="N751" i="2"/>
  <c r="N128" i="2"/>
  <c r="N508" i="2"/>
  <c r="N382" i="2"/>
  <c r="N784" i="2"/>
  <c r="N792" i="2"/>
  <c r="N99" i="2"/>
  <c r="N144" i="2"/>
  <c r="N520" i="2"/>
  <c r="N147" i="2"/>
  <c r="N320" i="2"/>
  <c r="N688" i="2"/>
  <c r="N703" i="2"/>
  <c r="N668" i="2"/>
  <c r="N675" i="2"/>
  <c r="N40" i="2"/>
  <c r="N286" i="2"/>
  <c r="N646" i="2"/>
  <c r="N754" i="2"/>
  <c r="N244" i="2"/>
  <c r="N341" i="2"/>
  <c r="N534" i="2"/>
  <c r="N114" i="2"/>
  <c r="N284" i="2"/>
  <c r="N163" i="2"/>
  <c r="N38" i="2"/>
  <c r="N791" i="2"/>
  <c r="N322" i="2"/>
  <c r="N42" i="2"/>
  <c r="N636" i="2"/>
  <c r="N158" i="2"/>
  <c r="N5" i="2"/>
  <c r="N354" i="2"/>
  <c r="N195" i="2"/>
  <c r="N96" i="2"/>
  <c r="N545" i="2"/>
  <c r="N564" i="2"/>
  <c r="N313" i="2"/>
  <c r="N162" i="2"/>
  <c r="N544" i="2"/>
  <c r="N804" i="2"/>
  <c r="N24" i="2"/>
  <c r="N443" i="2"/>
  <c r="N673" i="2"/>
  <c r="N139" i="2"/>
  <c r="N779" i="2"/>
  <c r="N617" i="2"/>
  <c r="N385" i="2"/>
  <c r="N738" i="2"/>
  <c r="N245" i="2"/>
  <c r="N102" i="2"/>
  <c r="N799" i="2"/>
  <c r="N474" i="2"/>
  <c r="N367" i="2"/>
  <c r="N758" i="2"/>
  <c r="N613" i="2"/>
  <c r="N610" i="2"/>
  <c r="N541" i="2"/>
  <c r="N6" i="2"/>
  <c r="N307" i="2"/>
  <c r="N798" i="2"/>
  <c r="N350" i="2"/>
  <c r="N348" i="2"/>
  <c r="N490" i="2"/>
  <c r="N705" i="2"/>
  <c r="N285" i="2"/>
  <c r="N31" i="2"/>
  <c r="N246" i="2"/>
  <c r="N782" i="2"/>
  <c r="N383" i="2"/>
  <c r="N671" i="2"/>
  <c r="N670" i="2"/>
  <c r="N189" i="2"/>
  <c r="N696" i="2"/>
  <c r="N794" i="2"/>
  <c r="N579" i="2"/>
  <c r="N214" i="2"/>
  <c r="N408" i="2"/>
  <c r="N352" i="2"/>
  <c r="N60" i="2"/>
  <c r="N614" i="2"/>
  <c r="N741" i="2"/>
  <c r="N793" i="2"/>
  <c r="N205" i="2"/>
  <c r="N664" i="2"/>
  <c r="N22" i="2"/>
  <c r="N294" i="2"/>
  <c r="N217" i="2"/>
  <c r="N179" i="2"/>
  <c r="N94" i="2"/>
  <c r="N17" i="2"/>
  <c r="N227" i="2"/>
  <c r="N416" i="2"/>
  <c r="N346" i="2"/>
  <c r="N619" i="2"/>
  <c r="N295" i="2"/>
  <c r="N330" i="2"/>
  <c r="N183" i="2"/>
  <c r="N806" i="2"/>
  <c r="N609" i="2"/>
  <c r="N305" i="2"/>
  <c r="N747" i="2"/>
  <c r="N349" i="2"/>
  <c r="N15" i="2"/>
  <c r="N662" i="2"/>
  <c r="N727" i="2"/>
  <c r="N308" i="2"/>
  <c r="N324" i="2"/>
  <c r="N486" i="2"/>
  <c r="N226" i="2"/>
  <c r="N771" i="2"/>
  <c r="N130" i="2"/>
  <c r="N401" i="2"/>
  <c r="N440" i="2"/>
  <c r="N572" i="2"/>
  <c r="N329" i="2"/>
  <c r="N628" i="2"/>
  <c r="N462" i="2"/>
  <c r="N157" i="2"/>
  <c r="N356" i="2"/>
  <c r="N261" i="2"/>
  <c r="N537" i="2"/>
  <c r="N343" i="2"/>
  <c r="N420" i="2"/>
  <c r="N412" i="2"/>
  <c r="N41" i="2"/>
  <c r="N345" i="2"/>
  <c r="N340" i="2"/>
  <c r="N748" i="2"/>
  <c r="N91" i="2"/>
  <c r="N113" i="2"/>
  <c r="N713" i="2"/>
  <c r="N479" i="2"/>
  <c r="N238" i="2"/>
  <c r="N731" i="2"/>
  <c r="N137" i="2"/>
  <c r="N290" i="2"/>
  <c r="N411" i="2"/>
  <c r="N451" i="2"/>
  <c r="N333" i="2"/>
  <c r="N598" i="2"/>
  <c r="N450" i="2"/>
  <c r="N145" i="2"/>
  <c r="N421" i="2"/>
  <c r="N374" i="2"/>
  <c r="N767" i="2"/>
  <c r="N228" i="2"/>
  <c r="N744" i="2"/>
  <c r="N699" i="2"/>
  <c r="N571" i="2"/>
  <c r="H108" i="20"/>
  <c r="AO837" i="36" l="1"/>
  <c r="AM836" i="36"/>
  <c r="AY836" i="36"/>
  <c r="AX835" i="36"/>
  <c r="AT836" i="36"/>
  <c r="AS835" i="36"/>
  <c r="BD837" i="36"/>
  <c r="BC836" i="36"/>
  <c r="D10" i="29"/>
  <c r="C10" i="28"/>
  <c r="AY837" i="36" l="1"/>
  <c r="AX836" i="36"/>
  <c r="BD838" i="36"/>
  <c r="BC837" i="36"/>
  <c r="AT837" i="36"/>
  <c r="AS836" i="36"/>
  <c r="AO838" i="36"/>
  <c r="AM837" i="36"/>
  <c r="D96" i="30"/>
  <c r="E94" i="30"/>
  <c r="E96" i="30" s="1"/>
  <c r="AO839" i="36" l="1"/>
  <c r="AM838" i="36"/>
  <c r="BD839" i="36"/>
  <c r="BC838" i="36"/>
  <c r="AT838" i="36"/>
  <c r="AS837" i="36"/>
  <c r="AY838" i="36"/>
  <c r="AX837" i="36"/>
  <c r="F94" i="30"/>
  <c r="G94" i="30" s="1"/>
  <c r="E95" i="30"/>
  <c r="AY839" i="36" l="1"/>
  <c r="AX838" i="36"/>
  <c r="BD840" i="36"/>
  <c r="BC839" i="36"/>
  <c r="AT839" i="36"/>
  <c r="AS838" i="36"/>
  <c r="AO840" i="36"/>
  <c r="AM839" i="36"/>
  <c r="G96" i="30"/>
  <c r="D100" i="30" s="1"/>
  <c r="H94" i="30"/>
  <c r="F96" i="30"/>
  <c r="F95" i="30"/>
  <c r="G95" i="30"/>
  <c r="AO841" i="36" l="1"/>
  <c r="AM840" i="36"/>
  <c r="AY840" i="36"/>
  <c r="AX839" i="36"/>
  <c r="BD841" i="36"/>
  <c r="BC840" i="36"/>
  <c r="AT840" i="36"/>
  <c r="AS839" i="36"/>
  <c r="D101" i="30"/>
  <c r="E100" i="30"/>
  <c r="H95" i="30"/>
  <c r="H96" i="30"/>
  <c r="I94" i="30"/>
  <c r="AT841" i="36" l="1"/>
  <c r="AS840" i="36"/>
  <c r="AY841" i="36"/>
  <c r="AX840" i="36"/>
  <c r="BD842" i="36"/>
  <c r="BC841" i="36"/>
  <c r="AO842" i="36"/>
  <c r="AM841" i="36"/>
  <c r="D102" i="30"/>
  <c r="D103" i="30"/>
  <c r="F100" i="30"/>
  <c r="E101" i="30"/>
  <c r="I95" i="30"/>
  <c r="I96" i="30"/>
  <c r="J94" i="30"/>
  <c r="AO843" i="36" l="1"/>
  <c r="AM842" i="36"/>
  <c r="BD843" i="36"/>
  <c r="BC842" i="36"/>
  <c r="AY842" i="36"/>
  <c r="AX841" i="36"/>
  <c r="AT842" i="36"/>
  <c r="AS841" i="36"/>
  <c r="E103" i="30"/>
  <c r="E102" i="30"/>
  <c r="F101" i="30"/>
  <c r="J96" i="30"/>
  <c r="K94" i="30"/>
  <c r="J95" i="30"/>
  <c r="AT843" i="36" l="1"/>
  <c r="AS842" i="36"/>
  <c r="BD844" i="36"/>
  <c r="BC843" i="36"/>
  <c r="AY843" i="36"/>
  <c r="AX842" i="36"/>
  <c r="AO844" i="36"/>
  <c r="AM843" i="36"/>
  <c r="F103" i="30"/>
  <c r="F102" i="30"/>
  <c r="G101" i="30"/>
  <c r="L94" i="30"/>
  <c r="K96" i="30"/>
  <c r="K95" i="30"/>
  <c r="AT844" i="36" l="1"/>
  <c r="AS843" i="36"/>
  <c r="AO845" i="36"/>
  <c r="AM844" i="36"/>
  <c r="BD845" i="36"/>
  <c r="BC844" i="36"/>
  <c r="AY844" i="36"/>
  <c r="AX843" i="36"/>
  <c r="H101" i="30"/>
  <c r="G102" i="30"/>
  <c r="G103" i="30"/>
  <c r="D107" i="30" s="1"/>
  <c r="L95" i="30"/>
  <c r="L96" i="30"/>
  <c r="M94" i="30"/>
  <c r="AO846" i="36" l="1"/>
  <c r="AM845" i="36"/>
  <c r="AY845" i="36"/>
  <c r="AX844" i="36"/>
  <c r="BD846" i="36"/>
  <c r="BC845" i="36"/>
  <c r="AT845" i="36"/>
  <c r="AS844" i="36"/>
  <c r="E107" i="30"/>
  <c r="D108" i="30"/>
  <c r="H102" i="30"/>
  <c r="H103" i="30"/>
  <c r="I101" i="30"/>
  <c r="M95" i="30"/>
  <c r="N94" i="30"/>
  <c r="M96" i="30"/>
  <c r="AT846" i="36" l="1"/>
  <c r="AS845" i="36"/>
  <c r="AY846" i="36"/>
  <c r="AX845" i="36"/>
  <c r="BD847" i="36"/>
  <c r="BC846" i="36"/>
  <c r="AO847" i="36"/>
  <c r="AM846" i="36"/>
  <c r="F107" i="30"/>
  <c r="E108" i="30"/>
  <c r="I102" i="30"/>
  <c r="I103" i="30"/>
  <c r="J101" i="30"/>
  <c r="D109" i="30"/>
  <c r="D110" i="30"/>
  <c r="N95" i="30"/>
  <c r="N96" i="30"/>
  <c r="O94" i="30"/>
  <c r="AO848" i="36" l="1"/>
  <c r="AM847" i="36"/>
  <c r="AT847" i="36"/>
  <c r="AS846" i="36"/>
  <c r="BD848" i="36"/>
  <c r="BC847" i="36"/>
  <c r="AY847" i="36"/>
  <c r="AX846" i="36"/>
  <c r="E109" i="30"/>
  <c r="E110" i="30"/>
  <c r="F108" i="30"/>
  <c r="J102" i="30"/>
  <c r="J103" i="30"/>
  <c r="K101" i="30"/>
  <c r="O95" i="30"/>
  <c r="P94" i="30"/>
  <c r="O96" i="30"/>
  <c r="AT848" i="36" l="1"/>
  <c r="AS847" i="36"/>
  <c r="AY848" i="36"/>
  <c r="AX847" i="36"/>
  <c r="AO849" i="36"/>
  <c r="AM848" i="36"/>
  <c r="BD849" i="36"/>
  <c r="BC848" i="36"/>
  <c r="K102" i="30"/>
  <c r="K103" i="30"/>
  <c r="G107" i="30" s="1"/>
  <c r="L101" i="30"/>
  <c r="F109" i="30"/>
  <c r="F110" i="30"/>
  <c r="P96" i="30"/>
  <c r="P95" i="30"/>
  <c r="AT849" i="36" l="1"/>
  <c r="AS848" i="36"/>
  <c r="BD850" i="36"/>
  <c r="BC849" i="36"/>
  <c r="AY849" i="36"/>
  <c r="AX848" i="36"/>
  <c r="AM849" i="36"/>
  <c r="AO850" i="36"/>
  <c r="L102" i="30"/>
  <c r="L103" i="30"/>
  <c r="M101" i="30"/>
  <c r="H107" i="30"/>
  <c r="G108" i="30"/>
  <c r="BD851" i="36" l="1"/>
  <c r="BC850" i="36"/>
  <c r="AO851" i="36"/>
  <c r="AM850" i="36"/>
  <c r="AT850" i="36"/>
  <c r="AS849" i="36"/>
  <c r="AY850" i="36"/>
  <c r="AX849" i="36"/>
  <c r="G109" i="30"/>
  <c r="G110" i="30"/>
  <c r="D114" i="30" s="1"/>
  <c r="I107" i="30"/>
  <c r="H108" i="30"/>
  <c r="M102" i="30"/>
  <c r="M103" i="30"/>
  <c r="N101" i="30"/>
  <c r="D120" i="30" l="1"/>
  <c r="D122" i="30" s="1"/>
  <c r="AT851" i="36"/>
  <c r="AS850" i="36"/>
  <c r="BD852" i="36"/>
  <c r="BC851" i="36"/>
  <c r="AY851" i="36"/>
  <c r="AX850" i="36"/>
  <c r="AO852" i="36"/>
  <c r="AM851" i="36"/>
  <c r="E114" i="30"/>
  <c r="D115" i="30"/>
  <c r="D116" i="30" s="1"/>
  <c r="N102" i="30"/>
  <c r="N103" i="30"/>
  <c r="O101" i="30"/>
  <c r="H109" i="30"/>
  <c r="H110" i="30"/>
  <c r="J107" i="30"/>
  <c r="I108" i="30"/>
  <c r="D125" i="30" l="1"/>
  <c r="G10" i="33"/>
  <c r="F114" i="30"/>
  <c r="J13" i="33"/>
  <c r="J11" i="33"/>
  <c r="J14" i="33"/>
  <c r="J12" i="33"/>
  <c r="H12" i="33" s="1"/>
  <c r="AO853" i="36"/>
  <c r="AM852" i="36"/>
  <c r="BD853" i="36"/>
  <c r="BC852" i="36"/>
  <c r="AY852" i="36"/>
  <c r="AX851" i="36"/>
  <c r="AT852" i="36"/>
  <c r="AS851" i="36"/>
  <c r="D121" i="30"/>
  <c r="D117" i="30"/>
  <c r="I109" i="30"/>
  <c r="I110" i="30"/>
  <c r="E115" i="30"/>
  <c r="K107" i="30"/>
  <c r="J108" i="30"/>
  <c r="O102" i="30"/>
  <c r="O103" i="30"/>
  <c r="P101" i="30"/>
  <c r="D123" i="30" l="1"/>
  <c r="D124" i="30"/>
  <c r="D126" i="30" s="1"/>
  <c r="H11" i="33"/>
  <c r="D13" i="34"/>
  <c r="P12" i="33"/>
  <c r="F12" i="33"/>
  <c r="I12" i="33" s="1"/>
  <c r="M12" i="33"/>
  <c r="K12" i="33"/>
  <c r="L12" i="33"/>
  <c r="D15" i="34"/>
  <c r="H14" i="33"/>
  <c r="M14" i="33"/>
  <c r="K14" i="33"/>
  <c r="L14" i="33"/>
  <c r="P14" i="33"/>
  <c r="F14" i="33"/>
  <c r="I14" i="33" s="1"/>
  <c r="D14" i="34"/>
  <c r="K13" i="33"/>
  <c r="F13" i="33"/>
  <c r="I13" i="33" s="1"/>
  <c r="P13" i="33"/>
  <c r="L13" i="33"/>
  <c r="M13" i="33"/>
  <c r="D12" i="34"/>
  <c r="F11" i="33"/>
  <c r="K11" i="33"/>
  <c r="P11" i="33"/>
  <c r="M11" i="33"/>
  <c r="L11" i="33"/>
  <c r="J17" i="33"/>
  <c r="J15" i="33"/>
  <c r="J18" i="33"/>
  <c r="J16" i="33"/>
  <c r="U12" i="33"/>
  <c r="U11" i="33"/>
  <c r="U13" i="33"/>
  <c r="U14" i="33"/>
  <c r="BD854" i="36"/>
  <c r="BC853" i="36"/>
  <c r="AT853" i="36"/>
  <c r="AS852" i="36"/>
  <c r="AY853" i="36"/>
  <c r="AX852" i="36"/>
  <c r="AM853" i="36"/>
  <c r="AO854" i="36"/>
  <c r="F115" i="30"/>
  <c r="F117" i="30" s="1"/>
  <c r="J110" i="30"/>
  <c r="J109" i="30"/>
  <c r="L107" i="30"/>
  <c r="K108" i="30"/>
  <c r="E116" i="30"/>
  <c r="E117" i="30"/>
  <c r="P102" i="30"/>
  <c r="P103" i="30"/>
  <c r="U15" i="33" l="1"/>
  <c r="G12" i="33"/>
  <c r="D19" i="34"/>
  <c r="M18" i="33"/>
  <c r="L18" i="33"/>
  <c r="H18" i="33"/>
  <c r="K18" i="33"/>
  <c r="P18" i="33"/>
  <c r="F18" i="33"/>
  <c r="I18" i="33" s="1"/>
  <c r="D16" i="34"/>
  <c r="F15" i="33"/>
  <c r="I15" i="33" s="1"/>
  <c r="H15" i="33"/>
  <c r="K15" i="33"/>
  <c r="M15" i="33"/>
  <c r="P15" i="33"/>
  <c r="L15" i="33"/>
  <c r="F12" i="34"/>
  <c r="F13" i="34" s="1"/>
  <c r="F14" i="34" s="1"/>
  <c r="F15" i="34" s="1"/>
  <c r="O12" i="33"/>
  <c r="R12" i="33"/>
  <c r="D18" i="34"/>
  <c r="F17" i="33"/>
  <c r="I17" i="33" s="1"/>
  <c r="K17" i="33"/>
  <c r="M17" i="33"/>
  <c r="P17" i="33"/>
  <c r="H17" i="33"/>
  <c r="L17" i="33"/>
  <c r="U18" i="33"/>
  <c r="R11" i="33"/>
  <c r="O11" i="33"/>
  <c r="Q12" i="33"/>
  <c r="N12" i="33"/>
  <c r="R13" i="33"/>
  <c r="O13" i="33"/>
  <c r="O14" i="33"/>
  <c r="R14" i="33"/>
  <c r="Q14" i="33"/>
  <c r="N14" i="33"/>
  <c r="U16" i="33"/>
  <c r="U17" i="33"/>
  <c r="D17" i="34"/>
  <c r="M16" i="33"/>
  <c r="H16" i="33"/>
  <c r="K16" i="33"/>
  <c r="F16" i="33"/>
  <c r="I16" i="33" s="1"/>
  <c r="P16" i="33"/>
  <c r="L16" i="33"/>
  <c r="Q11" i="33"/>
  <c r="N11" i="33"/>
  <c r="Q13" i="33"/>
  <c r="N13" i="33"/>
  <c r="BD855" i="36"/>
  <c r="BC854" i="36"/>
  <c r="AY854" i="36"/>
  <c r="AX853" i="36"/>
  <c r="AO855" i="36"/>
  <c r="AM854" i="36"/>
  <c r="AT854" i="36"/>
  <c r="AS853" i="36"/>
  <c r="E120" i="30"/>
  <c r="F116" i="30"/>
  <c r="K109" i="30"/>
  <c r="K110" i="30"/>
  <c r="G114" i="30" s="1"/>
  <c r="M107" i="30"/>
  <c r="L108" i="30"/>
  <c r="G13" i="33" l="1"/>
  <c r="G14" i="33" s="1"/>
  <c r="G15" i="33" s="1"/>
  <c r="G16" i="33" s="1"/>
  <c r="G17" i="33" s="1"/>
  <c r="E122" i="30"/>
  <c r="E121" i="30"/>
  <c r="F16" i="34"/>
  <c r="F17" i="34" s="1"/>
  <c r="F18" i="34" s="1"/>
  <c r="F19" i="34" s="1"/>
  <c r="N17" i="33"/>
  <c r="Q17" i="33"/>
  <c r="O15" i="33"/>
  <c r="R15" i="33"/>
  <c r="Q16" i="33"/>
  <c r="N16" i="33"/>
  <c r="R17" i="33"/>
  <c r="O17" i="33"/>
  <c r="Q18" i="33"/>
  <c r="N18" i="33"/>
  <c r="N15" i="33"/>
  <c r="Q15" i="33"/>
  <c r="H114" i="30"/>
  <c r="J21" i="33"/>
  <c r="J19" i="33"/>
  <c r="J20" i="33"/>
  <c r="J22" i="33"/>
  <c r="O16" i="33"/>
  <c r="R16" i="33"/>
  <c r="O18" i="33"/>
  <c r="R18" i="33"/>
  <c r="AT855" i="36"/>
  <c r="AS854" i="36"/>
  <c r="AY855" i="36"/>
  <c r="AX854" i="36"/>
  <c r="BD856" i="36"/>
  <c r="BC855" i="36"/>
  <c r="AO856" i="36"/>
  <c r="AM855" i="36"/>
  <c r="E125" i="30"/>
  <c r="L109" i="30"/>
  <c r="L110" i="30"/>
  <c r="M108" i="30"/>
  <c r="G115" i="30"/>
  <c r="G18" i="33" l="1"/>
  <c r="E123" i="30"/>
  <c r="E124" i="30" s="1"/>
  <c r="D23" i="34"/>
  <c r="P22" i="33"/>
  <c r="M22" i="33"/>
  <c r="L22" i="33"/>
  <c r="F22" i="33"/>
  <c r="I22" i="33" s="1"/>
  <c r="H22" i="33"/>
  <c r="K22" i="33"/>
  <c r="D20" i="34"/>
  <c r="H19" i="33"/>
  <c r="K19" i="33"/>
  <c r="P19" i="33"/>
  <c r="M19" i="33"/>
  <c r="L19" i="33"/>
  <c r="F19" i="33"/>
  <c r="U20" i="33"/>
  <c r="U22" i="33"/>
  <c r="U19" i="33"/>
  <c r="U21" i="33"/>
  <c r="D22" i="34"/>
  <c r="H21" i="33"/>
  <c r="P21" i="33"/>
  <c r="K21" i="33"/>
  <c r="L21" i="33"/>
  <c r="M21" i="33"/>
  <c r="F21" i="33"/>
  <c r="I21" i="33" s="1"/>
  <c r="I114" i="30"/>
  <c r="J25" i="33"/>
  <c r="J26" i="33"/>
  <c r="J23" i="33"/>
  <c r="J24" i="33"/>
  <c r="D21" i="34"/>
  <c r="P20" i="33"/>
  <c r="K20" i="33"/>
  <c r="F20" i="33"/>
  <c r="I20" i="33" s="1"/>
  <c r="L20" i="33"/>
  <c r="M20" i="33"/>
  <c r="H20" i="33"/>
  <c r="AT856" i="36"/>
  <c r="AS855" i="36"/>
  <c r="BD857" i="36"/>
  <c r="BC856" i="36"/>
  <c r="AY856" i="36"/>
  <c r="AX855" i="36"/>
  <c r="AO857" i="36"/>
  <c r="AM856" i="36"/>
  <c r="G117" i="30"/>
  <c r="G116" i="30"/>
  <c r="H115" i="30"/>
  <c r="M110" i="30"/>
  <c r="M109" i="30"/>
  <c r="N114" i="30" s="1"/>
  <c r="N108" i="30"/>
  <c r="G19" i="33" l="1"/>
  <c r="G20" i="33" s="1"/>
  <c r="G21" i="33" s="1"/>
  <c r="G22" i="33" s="1"/>
  <c r="U24" i="33"/>
  <c r="D26" i="34"/>
  <c r="P25" i="33"/>
  <c r="L25" i="33"/>
  <c r="F25" i="33"/>
  <c r="I25" i="33" s="1"/>
  <c r="K25" i="33"/>
  <c r="M25" i="33"/>
  <c r="H25" i="33"/>
  <c r="F20" i="34"/>
  <c r="F21" i="34" s="1"/>
  <c r="F22" i="34" s="1"/>
  <c r="F23" i="34" s="1"/>
  <c r="Q22" i="33"/>
  <c r="N22" i="33"/>
  <c r="U26" i="33"/>
  <c r="I19" i="33"/>
  <c r="O114" i="30"/>
  <c r="J49" i="33"/>
  <c r="J50" i="33"/>
  <c r="J47" i="33"/>
  <c r="J48" i="33"/>
  <c r="R20" i="33"/>
  <c r="O20" i="33"/>
  <c r="Q20" i="33"/>
  <c r="N20" i="33"/>
  <c r="R19" i="33"/>
  <c r="O19" i="33"/>
  <c r="O22" i="33"/>
  <c r="R22" i="33"/>
  <c r="J114" i="30"/>
  <c r="J29" i="33"/>
  <c r="J27" i="33"/>
  <c r="J28" i="33"/>
  <c r="J30" i="33"/>
  <c r="D25" i="34"/>
  <c r="M24" i="33"/>
  <c r="H24" i="33"/>
  <c r="P24" i="33"/>
  <c r="K24" i="33"/>
  <c r="F24" i="33"/>
  <c r="I24" i="33" s="1"/>
  <c r="L24" i="33"/>
  <c r="N21" i="33"/>
  <c r="Q21" i="33"/>
  <c r="D24" i="34"/>
  <c r="F23" i="33"/>
  <c r="I23" i="33" s="1"/>
  <c r="M23" i="33"/>
  <c r="K23" i="33"/>
  <c r="L23" i="33"/>
  <c r="H23" i="33"/>
  <c r="P23" i="33"/>
  <c r="U23" i="33"/>
  <c r="N19" i="33"/>
  <c r="Q19" i="33"/>
  <c r="R21" i="33"/>
  <c r="O21" i="33"/>
  <c r="D27" i="34"/>
  <c r="M26" i="33"/>
  <c r="K26" i="33"/>
  <c r="F26" i="33"/>
  <c r="I26" i="33" s="1"/>
  <c r="H26" i="33"/>
  <c r="L26" i="33"/>
  <c r="P26" i="33"/>
  <c r="U25" i="33"/>
  <c r="AY857" i="36"/>
  <c r="AX856" i="36"/>
  <c r="AT857" i="36"/>
  <c r="AS856" i="36"/>
  <c r="AO858" i="36"/>
  <c r="AM857" i="36"/>
  <c r="BD858" i="36"/>
  <c r="BC857" i="36"/>
  <c r="E126" i="30"/>
  <c r="F120" i="30"/>
  <c r="F122" i="30" s="1"/>
  <c r="O108" i="30"/>
  <c r="N110" i="30"/>
  <c r="N109" i="30"/>
  <c r="H117" i="30"/>
  <c r="H116" i="30"/>
  <c r="I115" i="30"/>
  <c r="F24" i="34" l="1"/>
  <c r="F25" i="34" s="1"/>
  <c r="F26" i="34" s="1"/>
  <c r="F27" i="34" s="1"/>
  <c r="U28" i="33"/>
  <c r="F121" i="30"/>
  <c r="U30" i="33"/>
  <c r="G23" i="33"/>
  <c r="G24" i="33" s="1"/>
  <c r="G25" i="33" s="1"/>
  <c r="G26" i="33" s="1"/>
  <c r="D49" i="34"/>
  <c r="P48" i="33"/>
  <c r="L48" i="33"/>
  <c r="H48" i="33"/>
  <c r="I48" i="33"/>
  <c r="M48" i="33"/>
  <c r="K48" i="33"/>
  <c r="N25" i="33"/>
  <c r="Q25" i="33"/>
  <c r="D48" i="34"/>
  <c r="H47" i="33"/>
  <c r="P47" i="33"/>
  <c r="I47" i="33"/>
  <c r="K47" i="33"/>
  <c r="M47" i="33"/>
  <c r="L47" i="33"/>
  <c r="R26" i="33"/>
  <c r="O26" i="33"/>
  <c r="O23" i="33"/>
  <c r="R23" i="33"/>
  <c r="N24" i="33"/>
  <c r="Q24" i="33"/>
  <c r="D31" i="34"/>
  <c r="L30" i="33"/>
  <c r="I30" i="33"/>
  <c r="M30" i="33"/>
  <c r="K30" i="33"/>
  <c r="H30" i="33"/>
  <c r="P30" i="33"/>
  <c r="D51" i="34"/>
  <c r="H50" i="33"/>
  <c r="K50" i="33"/>
  <c r="L50" i="33"/>
  <c r="M50" i="33"/>
  <c r="P50" i="33"/>
  <c r="I50" i="33"/>
  <c r="N23" i="33"/>
  <c r="Q23" i="33"/>
  <c r="D29" i="34"/>
  <c r="H28" i="33"/>
  <c r="M28" i="33"/>
  <c r="K28" i="33"/>
  <c r="L28" i="33"/>
  <c r="F28" i="33"/>
  <c r="I28" i="33" s="1"/>
  <c r="P28" i="33"/>
  <c r="D50" i="34"/>
  <c r="M49" i="33"/>
  <c r="H49" i="33"/>
  <c r="I49" i="33"/>
  <c r="P49" i="33"/>
  <c r="L49" i="33"/>
  <c r="K49" i="33"/>
  <c r="O25" i="33"/>
  <c r="R25" i="33"/>
  <c r="D28" i="34"/>
  <c r="M27" i="33"/>
  <c r="P27" i="33"/>
  <c r="K27" i="33"/>
  <c r="L27" i="33"/>
  <c r="F27" i="33"/>
  <c r="I27" i="33" s="1"/>
  <c r="H27" i="33"/>
  <c r="U29" i="33"/>
  <c r="P114" i="30"/>
  <c r="J51" i="33"/>
  <c r="J53" i="33"/>
  <c r="J52" i="33"/>
  <c r="J54" i="33"/>
  <c r="O24" i="33"/>
  <c r="R24" i="33"/>
  <c r="Q26" i="33"/>
  <c r="N26" i="33"/>
  <c r="D30" i="34"/>
  <c r="H29" i="33"/>
  <c r="M29" i="33"/>
  <c r="K29" i="33"/>
  <c r="L29" i="33"/>
  <c r="P29" i="33"/>
  <c r="K114" i="30"/>
  <c r="J33" i="33"/>
  <c r="J34" i="33"/>
  <c r="J31" i="33"/>
  <c r="J32" i="33"/>
  <c r="U27" i="33"/>
  <c r="BD859" i="36"/>
  <c r="BC858" i="36"/>
  <c r="AO859" i="36"/>
  <c r="AM858" i="36"/>
  <c r="AT858" i="36"/>
  <c r="AS857" i="36"/>
  <c r="AY858" i="36"/>
  <c r="AX857" i="36"/>
  <c r="F125" i="30"/>
  <c r="J115" i="30"/>
  <c r="I117" i="30"/>
  <c r="I116" i="30"/>
  <c r="O110" i="30"/>
  <c r="P108" i="30"/>
  <c r="O109" i="30"/>
  <c r="F28" i="34" l="1"/>
  <c r="F29" i="34" s="1"/>
  <c r="F30" i="34" s="1"/>
  <c r="F31" i="34" s="1"/>
  <c r="O28" i="33"/>
  <c r="R28" i="33"/>
  <c r="R29" i="33"/>
  <c r="O29" i="33"/>
  <c r="I33" i="33"/>
  <c r="D34" i="34"/>
  <c r="M33" i="33"/>
  <c r="K33" i="33"/>
  <c r="P33" i="33"/>
  <c r="H33" i="33"/>
  <c r="L33" i="33"/>
  <c r="L114" i="30"/>
  <c r="J37" i="33"/>
  <c r="J36" i="33"/>
  <c r="J35" i="33"/>
  <c r="J38" i="33"/>
  <c r="D55" i="34"/>
  <c r="M54" i="33"/>
  <c r="P54" i="33"/>
  <c r="H54" i="33"/>
  <c r="I54" i="33"/>
  <c r="K54" i="33"/>
  <c r="L54" i="33"/>
  <c r="R27" i="33"/>
  <c r="O27" i="33"/>
  <c r="Q48" i="33"/>
  <c r="N48" i="33"/>
  <c r="N30" i="33"/>
  <c r="Q30" i="33"/>
  <c r="N29" i="33"/>
  <c r="Q29" i="33"/>
  <c r="N28" i="33"/>
  <c r="Q28" i="33"/>
  <c r="Q47" i="33"/>
  <c r="N47" i="33"/>
  <c r="Q27" i="33"/>
  <c r="N27" i="33"/>
  <c r="U33" i="33"/>
  <c r="D54" i="34"/>
  <c r="P53" i="33"/>
  <c r="K53" i="33"/>
  <c r="M53" i="33"/>
  <c r="H53" i="33"/>
  <c r="I53" i="33"/>
  <c r="L53" i="33"/>
  <c r="Q49" i="33"/>
  <c r="N49" i="33"/>
  <c r="O50" i="33"/>
  <c r="R50" i="33"/>
  <c r="D32" i="34"/>
  <c r="M31" i="33"/>
  <c r="L31" i="33"/>
  <c r="H31" i="33"/>
  <c r="P31" i="33"/>
  <c r="K31" i="33"/>
  <c r="I31" i="33"/>
  <c r="U31" i="33"/>
  <c r="U34" i="33"/>
  <c r="D53" i="34"/>
  <c r="P52" i="33"/>
  <c r="H52" i="33"/>
  <c r="I52" i="33"/>
  <c r="K52" i="33"/>
  <c r="L52" i="33"/>
  <c r="M52" i="33"/>
  <c r="F29" i="33"/>
  <c r="I29" i="33" s="1"/>
  <c r="D52" i="34"/>
  <c r="I51" i="33"/>
  <c r="L51" i="33"/>
  <c r="P51" i="33"/>
  <c r="M51" i="33"/>
  <c r="K51" i="33"/>
  <c r="H51" i="33"/>
  <c r="R49" i="33"/>
  <c r="O49" i="33"/>
  <c r="N50" i="33"/>
  <c r="Q50" i="33"/>
  <c r="G27" i="33"/>
  <c r="G28" i="33" s="1"/>
  <c r="D35" i="34"/>
  <c r="I34" i="33"/>
  <c r="H34" i="33"/>
  <c r="L34" i="33"/>
  <c r="P34" i="33"/>
  <c r="K34" i="33"/>
  <c r="M34" i="33"/>
  <c r="U32" i="33"/>
  <c r="D33" i="34"/>
  <c r="I32" i="33"/>
  <c r="K32" i="33"/>
  <c r="P32" i="33"/>
  <c r="L32" i="33"/>
  <c r="M32" i="33"/>
  <c r="H32" i="33"/>
  <c r="J57" i="33"/>
  <c r="J58" i="33"/>
  <c r="J55" i="33"/>
  <c r="J56" i="33"/>
  <c r="R30" i="33"/>
  <c r="O30" i="33"/>
  <c r="O47" i="33"/>
  <c r="R47" i="33"/>
  <c r="R48" i="33"/>
  <c r="O48" i="33"/>
  <c r="AO860" i="36"/>
  <c r="AM859" i="36"/>
  <c r="AY859" i="36"/>
  <c r="AX858" i="36"/>
  <c r="AT859" i="36"/>
  <c r="AS858" i="36"/>
  <c r="BD860" i="36"/>
  <c r="BC859" i="36"/>
  <c r="F123" i="30"/>
  <c r="J116" i="30"/>
  <c r="J117" i="30"/>
  <c r="K115" i="30"/>
  <c r="P109" i="30"/>
  <c r="P110" i="30"/>
  <c r="F32" i="34" l="1"/>
  <c r="F33" i="34" s="1"/>
  <c r="F34" i="34" s="1"/>
  <c r="F35" i="34" s="1"/>
  <c r="Q54" i="33"/>
  <c r="N54" i="33"/>
  <c r="D37" i="34"/>
  <c r="M36" i="33"/>
  <c r="P36" i="33"/>
  <c r="K36" i="33"/>
  <c r="L36" i="33"/>
  <c r="I36" i="33"/>
  <c r="H36" i="33"/>
  <c r="R31" i="33"/>
  <c r="O31" i="33"/>
  <c r="O53" i="33"/>
  <c r="R53" i="33"/>
  <c r="D38" i="34"/>
  <c r="I37" i="33"/>
  <c r="K37" i="33"/>
  <c r="H37" i="33"/>
  <c r="M37" i="33"/>
  <c r="P37" i="33"/>
  <c r="L37" i="33"/>
  <c r="U37" i="33"/>
  <c r="D56" i="34"/>
  <c r="P55" i="33"/>
  <c r="M55" i="33"/>
  <c r="L55" i="33"/>
  <c r="K55" i="33"/>
  <c r="H55" i="33"/>
  <c r="I55" i="33"/>
  <c r="Q51" i="33"/>
  <c r="N51" i="33"/>
  <c r="R52" i="33"/>
  <c r="O52" i="33"/>
  <c r="M114" i="30"/>
  <c r="J41" i="33"/>
  <c r="J42" i="33"/>
  <c r="J40" i="33"/>
  <c r="J39" i="33"/>
  <c r="U38" i="33"/>
  <c r="R33" i="33"/>
  <c r="O33" i="33"/>
  <c r="R34" i="33"/>
  <c r="O34" i="33"/>
  <c r="D57" i="34"/>
  <c r="P56" i="33"/>
  <c r="M56" i="33"/>
  <c r="K56" i="33"/>
  <c r="H56" i="33"/>
  <c r="L56" i="33"/>
  <c r="I56" i="33"/>
  <c r="D59" i="34"/>
  <c r="P58" i="33"/>
  <c r="H58" i="33"/>
  <c r="M58" i="33"/>
  <c r="K58" i="33"/>
  <c r="I58" i="33"/>
  <c r="L58" i="33"/>
  <c r="Q52" i="33"/>
  <c r="N52" i="33"/>
  <c r="G29" i="33"/>
  <c r="G30" i="33" s="1"/>
  <c r="G31" i="33" s="1"/>
  <c r="Q32" i="33"/>
  <c r="N32" i="33"/>
  <c r="R51" i="33"/>
  <c r="O51" i="33"/>
  <c r="Q53" i="33"/>
  <c r="N53" i="33"/>
  <c r="U36" i="33"/>
  <c r="D58" i="34"/>
  <c r="M57" i="33"/>
  <c r="K57" i="33"/>
  <c r="I57" i="33"/>
  <c r="P57" i="33"/>
  <c r="L57" i="33"/>
  <c r="H57" i="33"/>
  <c r="N34" i="33"/>
  <c r="Q34" i="33"/>
  <c r="N31" i="33"/>
  <c r="Q31" i="33"/>
  <c r="D39" i="34"/>
  <c r="M38" i="33"/>
  <c r="H38" i="33"/>
  <c r="L38" i="33"/>
  <c r="I38" i="33"/>
  <c r="P38" i="33"/>
  <c r="K38" i="33"/>
  <c r="Q33" i="33"/>
  <c r="N33" i="33"/>
  <c r="O32" i="33"/>
  <c r="R32" i="33"/>
  <c r="R54" i="33"/>
  <c r="O54" i="33"/>
  <c r="D36" i="34"/>
  <c r="H35" i="33"/>
  <c r="L35" i="33"/>
  <c r="K35" i="33"/>
  <c r="I35" i="33"/>
  <c r="M35" i="33"/>
  <c r="P35" i="33"/>
  <c r="U35" i="33"/>
  <c r="AO861" i="36"/>
  <c r="AM860" i="36"/>
  <c r="AT860" i="36"/>
  <c r="AS859" i="36"/>
  <c r="BD861" i="36"/>
  <c r="BC860" i="36"/>
  <c r="AY860" i="36"/>
  <c r="AX859" i="36"/>
  <c r="F124" i="30"/>
  <c r="K117" i="30"/>
  <c r="L115" i="30"/>
  <c r="F36" i="34" l="1"/>
  <c r="F37" i="34" s="1"/>
  <c r="F38" i="34" s="1"/>
  <c r="F39" i="34" s="1"/>
  <c r="G32" i="33"/>
  <c r="G33" i="33" s="1"/>
  <c r="G34" i="33" s="1"/>
  <c r="G35" i="33" s="1"/>
  <c r="G36" i="33" s="1"/>
  <c r="G37" i="33" s="1"/>
  <c r="G38" i="33" s="1"/>
  <c r="G39" i="33" s="1"/>
  <c r="G40" i="33" s="1"/>
  <c r="G41" i="33" s="1"/>
  <c r="G42" i="33" s="1"/>
  <c r="R36" i="33"/>
  <c r="O36" i="33"/>
  <c r="N36" i="33"/>
  <c r="Q36" i="33"/>
  <c r="N35" i="33"/>
  <c r="Q35" i="33"/>
  <c r="D40" i="34"/>
  <c r="I39" i="33"/>
  <c r="P39" i="33"/>
  <c r="M39" i="33"/>
  <c r="L39" i="33"/>
  <c r="K39" i="33"/>
  <c r="H39" i="33"/>
  <c r="U39" i="33"/>
  <c r="O35" i="33"/>
  <c r="R35" i="33"/>
  <c r="Q57" i="33"/>
  <c r="N57" i="33"/>
  <c r="D41" i="34"/>
  <c r="H40" i="33"/>
  <c r="K40" i="33"/>
  <c r="P40" i="33"/>
  <c r="M40" i="33"/>
  <c r="I40" i="33"/>
  <c r="L40" i="33"/>
  <c r="U40" i="33"/>
  <c r="N38" i="33"/>
  <c r="Q38" i="33"/>
  <c r="O56" i="33"/>
  <c r="R56" i="33"/>
  <c r="D43" i="34"/>
  <c r="I42" i="33"/>
  <c r="P42" i="33"/>
  <c r="K42" i="33"/>
  <c r="L42" i="33"/>
  <c r="M42" i="33"/>
  <c r="H42" i="33"/>
  <c r="U42" i="33"/>
  <c r="O37" i="33"/>
  <c r="R37" i="33"/>
  <c r="D42" i="34"/>
  <c r="M41" i="33"/>
  <c r="H41" i="33"/>
  <c r="K41" i="33"/>
  <c r="I41" i="33"/>
  <c r="P41" i="33"/>
  <c r="L41" i="33"/>
  <c r="U41" i="33"/>
  <c r="R58" i="33"/>
  <c r="O58" i="33"/>
  <c r="N58" i="33"/>
  <c r="Q58" i="33"/>
  <c r="N56" i="33"/>
  <c r="Q56" i="33"/>
  <c r="J44" i="33"/>
  <c r="J45" i="33"/>
  <c r="J43" i="33"/>
  <c r="J46" i="33"/>
  <c r="N55" i="33"/>
  <c r="Q55" i="33"/>
  <c r="O55" i="33"/>
  <c r="R55" i="33"/>
  <c r="R38" i="33"/>
  <c r="O38" i="33"/>
  <c r="O57" i="33"/>
  <c r="R57" i="33"/>
  <c r="Q37" i="33"/>
  <c r="N37" i="33"/>
  <c r="AT861" i="36"/>
  <c r="AS860" i="36"/>
  <c r="AY861" i="36"/>
  <c r="AX860" i="36"/>
  <c r="BD862" i="36"/>
  <c r="BC861" i="36"/>
  <c r="AO862" i="36"/>
  <c r="AM861" i="36"/>
  <c r="F126" i="30"/>
  <c r="G120" i="30"/>
  <c r="M115" i="30"/>
  <c r="M117" i="30" s="1"/>
  <c r="L117" i="30"/>
  <c r="L116" i="30"/>
  <c r="G43" i="33" l="1"/>
  <c r="G44" i="33" s="1"/>
  <c r="G45" i="33" s="1"/>
  <c r="G46" i="33" s="1"/>
  <c r="G47" i="33" s="1"/>
  <c r="G48" i="33" s="1"/>
  <c r="G49" i="33" s="1"/>
  <c r="G50" i="33" s="1"/>
  <c r="G51" i="33" s="1"/>
  <c r="G52" i="33" s="1"/>
  <c r="G53" i="33" s="1"/>
  <c r="G54" i="33" s="1"/>
  <c r="G55" i="33" s="1"/>
  <c r="G56" i="33" s="1"/>
  <c r="G57" i="33" s="1"/>
  <c r="G58" i="33" s="1"/>
  <c r="U57" i="33"/>
  <c r="G121" i="30"/>
  <c r="G122" i="30"/>
  <c r="F40" i="34"/>
  <c r="F41" i="34" s="1"/>
  <c r="F42" i="34" s="1"/>
  <c r="F43" i="34" s="1"/>
  <c r="D45" i="34"/>
  <c r="H44" i="33"/>
  <c r="M44" i="33"/>
  <c r="I44" i="33"/>
  <c r="P44" i="33"/>
  <c r="K44" i="33"/>
  <c r="L44" i="33"/>
  <c r="U44" i="33"/>
  <c r="R42" i="33"/>
  <c r="O42" i="33"/>
  <c r="O39" i="33"/>
  <c r="R39" i="33"/>
  <c r="N42" i="33"/>
  <c r="Q42" i="33"/>
  <c r="U55" i="33"/>
  <c r="O40" i="33"/>
  <c r="R40" i="33"/>
  <c r="O41" i="33"/>
  <c r="R41" i="33"/>
  <c r="U53" i="33"/>
  <c r="D47" i="34"/>
  <c r="M46" i="33"/>
  <c r="H46" i="33"/>
  <c r="P46" i="33"/>
  <c r="I46" i="33"/>
  <c r="K46" i="33"/>
  <c r="L46" i="33"/>
  <c r="U47" i="33"/>
  <c r="U50" i="33"/>
  <c r="U46" i="33"/>
  <c r="U49" i="33"/>
  <c r="U51" i="33"/>
  <c r="U48" i="33"/>
  <c r="U54" i="33"/>
  <c r="D44" i="34"/>
  <c r="P43" i="33"/>
  <c r="H43" i="33"/>
  <c r="L43" i="33"/>
  <c r="I43" i="33"/>
  <c r="M43" i="33"/>
  <c r="K43" i="33"/>
  <c r="U43" i="33"/>
  <c r="U58" i="33"/>
  <c r="U56" i="33"/>
  <c r="Q41" i="33"/>
  <c r="N41" i="33"/>
  <c r="Q40" i="33"/>
  <c r="N40" i="33"/>
  <c r="D46" i="34"/>
  <c r="H45" i="33"/>
  <c r="I45" i="33"/>
  <c r="M45" i="33"/>
  <c r="L45" i="33"/>
  <c r="K45" i="33"/>
  <c r="P45" i="33"/>
  <c r="U45" i="33"/>
  <c r="U52" i="33"/>
  <c r="Q39" i="33"/>
  <c r="N39" i="33"/>
  <c r="AY862" i="36"/>
  <c r="AX861" i="36"/>
  <c r="AO863" i="36"/>
  <c r="AM862" i="36"/>
  <c r="AT862" i="36"/>
  <c r="AS861" i="36"/>
  <c r="BD863" i="36"/>
  <c r="BC862" i="36"/>
  <c r="G125" i="30"/>
  <c r="N115" i="30"/>
  <c r="N117" i="30" s="1"/>
  <c r="M116" i="30"/>
  <c r="AN862" i="36" l="1"/>
  <c r="AP862" i="36" s="1"/>
  <c r="C7" i="37"/>
  <c r="C15" i="37" s="1"/>
  <c r="C11" i="37"/>
  <c r="O8" i="37" s="1"/>
  <c r="O15" i="37" s="1"/>
  <c r="C19" i="36"/>
  <c r="R44" i="33"/>
  <c r="O44" i="33"/>
  <c r="N44" i="33"/>
  <c r="Q44" i="33"/>
  <c r="AN822" i="36"/>
  <c r="AP822" i="36" s="1"/>
  <c r="Q43" i="33"/>
  <c r="N43" i="33"/>
  <c r="Q46" i="33"/>
  <c r="N46" i="33"/>
  <c r="R46" i="33"/>
  <c r="O46" i="33"/>
  <c r="F44" i="34"/>
  <c r="F45" i="34" s="1"/>
  <c r="F46" i="34" s="1"/>
  <c r="F47" i="34" s="1"/>
  <c r="F48" i="34" s="1"/>
  <c r="F49" i="34" s="1"/>
  <c r="F50" i="34" s="1"/>
  <c r="F51" i="34" s="1"/>
  <c r="F52" i="34" s="1"/>
  <c r="F53" i="34" s="1"/>
  <c r="F54" i="34" s="1"/>
  <c r="F55" i="34" s="1"/>
  <c r="F56" i="34" s="1"/>
  <c r="F57" i="34" s="1"/>
  <c r="F58" i="34" s="1"/>
  <c r="F59" i="34" s="1"/>
  <c r="Q45" i="33"/>
  <c r="N45" i="33"/>
  <c r="R43" i="33"/>
  <c r="O43" i="33"/>
  <c r="O45" i="33"/>
  <c r="R45" i="33"/>
  <c r="AO864" i="36"/>
  <c r="AM863" i="36"/>
  <c r="BD864" i="36"/>
  <c r="BC863" i="36"/>
  <c r="AY863" i="36"/>
  <c r="AX862" i="36"/>
  <c r="AT863" i="36"/>
  <c r="AS862" i="36"/>
  <c r="G123" i="30"/>
  <c r="O115" i="30"/>
  <c r="O116" i="30" s="1"/>
  <c r="N116" i="30"/>
  <c r="C17" i="37" l="1"/>
  <c r="AB7" i="37"/>
  <c r="G9" i="37"/>
  <c r="G15" i="37" s="1"/>
  <c r="G17" i="37" s="1"/>
  <c r="AN863" i="36"/>
  <c r="AN854" i="36"/>
  <c r="AP854" i="36" s="1"/>
  <c r="AN806" i="36"/>
  <c r="AP806" i="36" s="1"/>
  <c r="AN774" i="36"/>
  <c r="AP774" i="36" s="1"/>
  <c r="AN742" i="36"/>
  <c r="AP742" i="36" s="1"/>
  <c r="AN710" i="36"/>
  <c r="AP710" i="36" s="1"/>
  <c r="AN694" i="36"/>
  <c r="AP694" i="36" s="1"/>
  <c r="AN678" i="36"/>
  <c r="AP678" i="36" s="1"/>
  <c r="AN662" i="36"/>
  <c r="AP662" i="36" s="1"/>
  <c r="AN606" i="36"/>
  <c r="AP606" i="36" s="1"/>
  <c r="AN574" i="36"/>
  <c r="AP574" i="36" s="1"/>
  <c r="AN542" i="36"/>
  <c r="AP542" i="36" s="1"/>
  <c r="AN501" i="36"/>
  <c r="AP501" i="36" s="1"/>
  <c r="AN451" i="36"/>
  <c r="AP451" i="36" s="1"/>
  <c r="AN400" i="36"/>
  <c r="AP400" i="36" s="1"/>
  <c r="AN348" i="36"/>
  <c r="AP348" i="36" s="1"/>
  <c r="AN245" i="36"/>
  <c r="AP245" i="36" s="1"/>
  <c r="AN195" i="36"/>
  <c r="AP195" i="36" s="1"/>
  <c r="AN131" i="36"/>
  <c r="AP131" i="36" s="1"/>
  <c r="AN6" i="36"/>
  <c r="AP6" i="36" s="1"/>
  <c r="AN853" i="36"/>
  <c r="AP853" i="36" s="1"/>
  <c r="AN821" i="36"/>
  <c r="AP821" i="36" s="1"/>
  <c r="AN773" i="36"/>
  <c r="AP773" i="36" s="1"/>
  <c r="AN677" i="36"/>
  <c r="AP677" i="36" s="1"/>
  <c r="AN243" i="36"/>
  <c r="AP243" i="36" s="1"/>
  <c r="AN860" i="36"/>
  <c r="AP860" i="36" s="1"/>
  <c r="AN852" i="36"/>
  <c r="AP852" i="36" s="1"/>
  <c r="AN844" i="36"/>
  <c r="AP844" i="36" s="1"/>
  <c r="AN834" i="36"/>
  <c r="AP834" i="36" s="1"/>
  <c r="AN818" i="36"/>
  <c r="AP818" i="36" s="1"/>
  <c r="AN802" i="36"/>
  <c r="AP802" i="36" s="1"/>
  <c r="AN786" i="36"/>
  <c r="AP786" i="36" s="1"/>
  <c r="AN770" i="36"/>
  <c r="AP770" i="36" s="1"/>
  <c r="AN754" i="36"/>
  <c r="AP754" i="36" s="1"/>
  <c r="AN738" i="36"/>
  <c r="AP738" i="36" s="1"/>
  <c r="AN722" i="36"/>
  <c r="AP722" i="36" s="1"/>
  <c r="AN706" i="36"/>
  <c r="AP706" i="36" s="1"/>
  <c r="AN690" i="36"/>
  <c r="AP690" i="36" s="1"/>
  <c r="AN674" i="36"/>
  <c r="AP674" i="36" s="1"/>
  <c r="AN658" i="36"/>
  <c r="AP658" i="36" s="1"/>
  <c r="AN630" i="36"/>
  <c r="AP630" i="36" s="1"/>
  <c r="AN598" i="36"/>
  <c r="AP598" i="36" s="1"/>
  <c r="AN566" i="36"/>
  <c r="AP566" i="36" s="1"/>
  <c r="AN534" i="36"/>
  <c r="AP534" i="36" s="1"/>
  <c r="AN489" i="36"/>
  <c r="AP489" i="36" s="1"/>
  <c r="AN437" i="36"/>
  <c r="AP437" i="36" s="1"/>
  <c r="AN387" i="36"/>
  <c r="AP387" i="36" s="1"/>
  <c r="AN336" i="36"/>
  <c r="AP336" i="36" s="1"/>
  <c r="AN284" i="36"/>
  <c r="AP284" i="36" s="1"/>
  <c r="AN233" i="36"/>
  <c r="AP233" i="36" s="1"/>
  <c r="AN180" i="36"/>
  <c r="AP180" i="36" s="1"/>
  <c r="AN109" i="36"/>
  <c r="AP109" i="36" s="1"/>
  <c r="AN846" i="36"/>
  <c r="AP846" i="36" s="1"/>
  <c r="AN726" i="36"/>
  <c r="AP726" i="36" s="1"/>
  <c r="AN297" i="36"/>
  <c r="AP297" i="36" s="1"/>
  <c r="AN861" i="36"/>
  <c r="AP861" i="36" s="1"/>
  <c r="AN837" i="36"/>
  <c r="AP837" i="36" s="1"/>
  <c r="AN789" i="36"/>
  <c r="AP789" i="36" s="1"/>
  <c r="AN741" i="36"/>
  <c r="AP741" i="36" s="1"/>
  <c r="AN725" i="36"/>
  <c r="AP725" i="36" s="1"/>
  <c r="AN693" i="36"/>
  <c r="AP693" i="36" s="1"/>
  <c r="AN661" i="36"/>
  <c r="AP661" i="36" s="1"/>
  <c r="AN636" i="36"/>
  <c r="AP636" i="36" s="1"/>
  <c r="AN572" i="36"/>
  <c r="AP572" i="36" s="1"/>
  <c r="AN540" i="36"/>
  <c r="AP540" i="36" s="1"/>
  <c r="AN499" i="36"/>
  <c r="AP499" i="36" s="1"/>
  <c r="AN448" i="36"/>
  <c r="AP448" i="36" s="1"/>
  <c r="AN396" i="36"/>
  <c r="AP396" i="36" s="1"/>
  <c r="AN345" i="36"/>
  <c r="AP345" i="36" s="1"/>
  <c r="AN293" i="36"/>
  <c r="AP293" i="36" s="1"/>
  <c r="AN192" i="36"/>
  <c r="AP192" i="36" s="1"/>
  <c r="AN859" i="36"/>
  <c r="AP859" i="36" s="1"/>
  <c r="AN851" i="36"/>
  <c r="AP851" i="36" s="1"/>
  <c r="AN843" i="36"/>
  <c r="AP843" i="36" s="1"/>
  <c r="AN833" i="36"/>
  <c r="AP833" i="36" s="1"/>
  <c r="AN817" i="36"/>
  <c r="AP817" i="36" s="1"/>
  <c r="AN801" i="36"/>
  <c r="AP801" i="36" s="1"/>
  <c r="AN785" i="36"/>
  <c r="AP785" i="36" s="1"/>
  <c r="AN769" i="36"/>
  <c r="AP769" i="36" s="1"/>
  <c r="AN753" i="36"/>
  <c r="AP753" i="36" s="1"/>
  <c r="AN737" i="36"/>
  <c r="AP737" i="36" s="1"/>
  <c r="AN721" i="36"/>
  <c r="AP721" i="36" s="1"/>
  <c r="AN705" i="36"/>
  <c r="AP705" i="36" s="1"/>
  <c r="AN689" i="36"/>
  <c r="AP689" i="36" s="1"/>
  <c r="AN673" i="36"/>
  <c r="AP673" i="36" s="1"/>
  <c r="AN657" i="36"/>
  <c r="AP657" i="36" s="1"/>
  <c r="AN628" i="36"/>
  <c r="AP628" i="36" s="1"/>
  <c r="AN596" i="36"/>
  <c r="AP596" i="36" s="1"/>
  <c r="AN564" i="36"/>
  <c r="AP564" i="36" s="1"/>
  <c r="AN532" i="36"/>
  <c r="AP532" i="36" s="1"/>
  <c r="AN485" i="36"/>
  <c r="AP485" i="36" s="1"/>
  <c r="AN435" i="36"/>
  <c r="AP435" i="36" s="1"/>
  <c r="AN384" i="36"/>
  <c r="AP384" i="36" s="1"/>
  <c r="AN332" i="36"/>
  <c r="AP332" i="36" s="1"/>
  <c r="AN281" i="36"/>
  <c r="AP281" i="36" s="1"/>
  <c r="AN229" i="36"/>
  <c r="AP229" i="36" s="1"/>
  <c r="AN177" i="36"/>
  <c r="AP177" i="36" s="1"/>
  <c r="AN89" i="36"/>
  <c r="AP89" i="36" s="1"/>
  <c r="AN845" i="36"/>
  <c r="AP845" i="36" s="1"/>
  <c r="AN805" i="36"/>
  <c r="AP805" i="36" s="1"/>
  <c r="AN757" i="36"/>
  <c r="AP757" i="36" s="1"/>
  <c r="AN709" i="36"/>
  <c r="AP709" i="36" s="1"/>
  <c r="AN604" i="36"/>
  <c r="AP604" i="36" s="1"/>
  <c r="AN125" i="36"/>
  <c r="AP125" i="36" s="1"/>
  <c r="AN858" i="36"/>
  <c r="AP858" i="36" s="1"/>
  <c r="AN850" i="36"/>
  <c r="AP850" i="36" s="1"/>
  <c r="AN842" i="36"/>
  <c r="AP842" i="36" s="1"/>
  <c r="AN830" i="36"/>
  <c r="AP830" i="36" s="1"/>
  <c r="AN814" i="36"/>
  <c r="AP814" i="36" s="1"/>
  <c r="AN798" i="36"/>
  <c r="AP798" i="36" s="1"/>
  <c r="AN782" i="36"/>
  <c r="AP782" i="36" s="1"/>
  <c r="AN766" i="36"/>
  <c r="AP766" i="36" s="1"/>
  <c r="AN750" i="36"/>
  <c r="AP750" i="36" s="1"/>
  <c r="AN734" i="36"/>
  <c r="AP734" i="36" s="1"/>
  <c r="AN718" i="36"/>
  <c r="AP718" i="36" s="1"/>
  <c r="AN702" i="36"/>
  <c r="AP702" i="36" s="1"/>
  <c r="AN686" i="36"/>
  <c r="AP686" i="36" s="1"/>
  <c r="AN670" i="36"/>
  <c r="AP670" i="36" s="1"/>
  <c r="AN654" i="36"/>
  <c r="AP654" i="36" s="1"/>
  <c r="AN622" i="36"/>
  <c r="AP622" i="36" s="1"/>
  <c r="AN590" i="36"/>
  <c r="AP590" i="36" s="1"/>
  <c r="AN558" i="36"/>
  <c r="AP558" i="36" s="1"/>
  <c r="AN526" i="36"/>
  <c r="AP526" i="36" s="1"/>
  <c r="AN476" i="36"/>
  <c r="AP476" i="36" s="1"/>
  <c r="AN425" i="36"/>
  <c r="AP425" i="36" s="1"/>
  <c r="AN373" i="36"/>
  <c r="AP373" i="36" s="1"/>
  <c r="AN323" i="36"/>
  <c r="AP323" i="36" s="1"/>
  <c r="AN272" i="36"/>
  <c r="AP272" i="36" s="1"/>
  <c r="AN220" i="36"/>
  <c r="AP220" i="36" s="1"/>
  <c r="AN164" i="36"/>
  <c r="AP164" i="36" s="1"/>
  <c r="AN67" i="36"/>
  <c r="AP67" i="36" s="1"/>
  <c r="AN524" i="36"/>
  <c r="AP524" i="36" s="1"/>
  <c r="AN838" i="36"/>
  <c r="AP838" i="36" s="1"/>
  <c r="AN790" i="36"/>
  <c r="AP790" i="36" s="1"/>
  <c r="AN758" i="36"/>
  <c r="AP758" i="36" s="1"/>
  <c r="AN638" i="36"/>
  <c r="AP638" i="36" s="1"/>
  <c r="AN849" i="36"/>
  <c r="AP849" i="36" s="1"/>
  <c r="AN829" i="36"/>
  <c r="AP829" i="36" s="1"/>
  <c r="AN797" i="36"/>
  <c r="AP797" i="36" s="1"/>
  <c r="AN765" i="36"/>
  <c r="AP765" i="36" s="1"/>
  <c r="AN733" i="36"/>
  <c r="AP733" i="36" s="1"/>
  <c r="AN701" i="36"/>
  <c r="AP701" i="36" s="1"/>
  <c r="AN669" i="36"/>
  <c r="AP669" i="36" s="1"/>
  <c r="AN620" i="36"/>
  <c r="AP620" i="36" s="1"/>
  <c r="AN556" i="36"/>
  <c r="AP556" i="36" s="1"/>
  <c r="AN421" i="36"/>
  <c r="AP421" i="36" s="1"/>
  <c r="AN320" i="36"/>
  <c r="AP320" i="36" s="1"/>
  <c r="AN61" i="36"/>
  <c r="AP61" i="36" s="1"/>
  <c r="AN856" i="36"/>
  <c r="AP856" i="36" s="1"/>
  <c r="AN848" i="36"/>
  <c r="AP848" i="36" s="1"/>
  <c r="AN840" i="36"/>
  <c r="AP840" i="36" s="1"/>
  <c r="AN826" i="36"/>
  <c r="AP826" i="36" s="1"/>
  <c r="AN810" i="36"/>
  <c r="AP810" i="36" s="1"/>
  <c r="AN794" i="36"/>
  <c r="AP794" i="36" s="1"/>
  <c r="AN778" i="36"/>
  <c r="AP778" i="36" s="1"/>
  <c r="AN762" i="36"/>
  <c r="AP762" i="36" s="1"/>
  <c r="AN746" i="36"/>
  <c r="AP746" i="36" s="1"/>
  <c r="AN730" i="36"/>
  <c r="AP730" i="36" s="1"/>
  <c r="AN714" i="36"/>
  <c r="AP714" i="36" s="1"/>
  <c r="AN698" i="36"/>
  <c r="AP698" i="36" s="1"/>
  <c r="AN682" i="36"/>
  <c r="AP682" i="36" s="1"/>
  <c r="AN666" i="36"/>
  <c r="AP666" i="36" s="1"/>
  <c r="AN646" i="36"/>
  <c r="AP646" i="36" s="1"/>
  <c r="AN614" i="36"/>
  <c r="AP614" i="36" s="1"/>
  <c r="AN582" i="36"/>
  <c r="AP582" i="36" s="1"/>
  <c r="AN550" i="36"/>
  <c r="AP550" i="36" s="1"/>
  <c r="AN515" i="36"/>
  <c r="AP515" i="36" s="1"/>
  <c r="AN464" i="36"/>
  <c r="AP464" i="36" s="1"/>
  <c r="AN412" i="36"/>
  <c r="AP412" i="36" s="1"/>
  <c r="AN361" i="36"/>
  <c r="AP361" i="36" s="1"/>
  <c r="AN309" i="36"/>
  <c r="AP309" i="36" s="1"/>
  <c r="AN259" i="36"/>
  <c r="AP259" i="36" s="1"/>
  <c r="AN208" i="36"/>
  <c r="AP208" i="36" s="1"/>
  <c r="AN148" i="36"/>
  <c r="AP148" i="36" s="1"/>
  <c r="AN45" i="36"/>
  <c r="AP45" i="36" s="1"/>
  <c r="AN857" i="36"/>
  <c r="AP857" i="36" s="1"/>
  <c r="AN841" i="36"/>
  <c r="AP841" i="36" s="1"/>
  <c r="AN813" i="36"/>
  <c r="AP813" i="36" s="1"/>
  <c r="AN781" i="36"/>
  <c r="AP781" i="36" s="1"/>
  <c r="AN749" i="36"/>
  <c r="AP749" i="36" s="1"/>
  <c r="AN717" i="36"/>
  <c r="AP717" i="36" s="1"/>
  <c r="AN685" i="36"/>
  <c r="AP685" i="36" s="1"/>
  <c r="AN652" i="36"/>
  <c r="AP652" i="36" s="1"/>
  <c r="AN588" i="36"/>
  <c r="AP588" i="36" s="1"/>
  <c r="AN473" i="36"/>
  <c r="AP473" i="36" s="1"/>
  <c r="AN371" i="36"/>
  <c r="AP371" i="36" s="1"/>
  <c r="AN268" i="36"/>
  <c r="AP268" i="36" s="1"/>
  <c r="AN217" i="36"/>
  <c r="AP217" i="36" s="1"/>
  <c r="AN161" i="36"/>
  <c r="AP161" i="36" s="1"/>
  <c r="AN855" i="36"/>
  <c r="AP855" i="36" s="1"/>
  <c r="AN847" i="36"/>
  <c r="AP847" i="36" s="1"/>
  <c r="AN839" i="36"/>
  <c r="AP839" i="36" s="1"/>
  <c r="AN825" i="36"/>
  <c r="AP825" i="36" s="1"/>
  <c r="AN809" i="36"/>
  <c r="AP809" i="36" s="1"/>
  <c r="AN793" i="36"/>
  <c r="AP793" i="36" s="1"/>
  <c r="AN777" i="36"/>
  <c r="AP777" i="36" s="1"/>
  <c r="AN761" i="36"/>
  <c r="AP761" i="36" s="1"/>
  <c r="AN745" i="36"/>
  <c r="AP745" i="36" s="1"/>
  <c r="AN729" i="36"/>
  <c r="AP729" i="36" s="1"/>
  <c r="AN713" i="36"/>
  <c r="AP713" i="36" s="1"/>
  <c r="AN697" i="36"/>
  <c r="AP697" i="36" s="1"/>
  <c r="AN681" i="36"/>
  <c r="AP681" i="36" s="1"/>
  <c r="AN665" i="36"/>
  <c r="AP665" i="36" s="1"/>
  <c r="AN644" i="36"/>
  <c r="AP644" i="36" s="1"/>
  <c r="AN612" i="36"/>
  <c r="AP612" i="36" s="1"/>
  <c r="AN580" i="36"/>
  <c r="AP580" i="36" s="1"/>
  <c r="AN548" i="36"/>
  <c r="AP548" i="36" s="1"/>
  <c r="AN512" i="36"/>
  <c r="AP512" i="36" s="1"/>
  <c r="AN460" i="36"/>
  <c r="AP460" i="36" s="1"/>
  <c r="AN409" i="36"/>
  <c r="AP409" i="36" s="1"/>
  <c r="AN357" i="36"/>
  <c r="AP357" i="36" s="1"/>
  <c r="AN307" i="36"/>
  <c r="AP307" i="36" s="1"/>
  <c r="AN256" i="36"/>
  <c r="AP256" i="36" s="1"/>
  <c r="AN204" i="36"/>
  <c r="AP204" i="36" s="1"/>
  <c r="AN145" i="36"/>
  <c r="AP145" i="36" s="1"/>
  <c r="AN13" i="36"/>
  <c r="AP13" i="36" s="1"/>
  <c r="K8" i="37"/>
  <c r="K15" i="37" s="1"/>
  <c r="AN105" i="36"/>
  <c r="AP105" i="36" s="1"/>
  <c r="AN832" i="36"/>
  <c r="AP832" i="36" s="1"/>
  <c r="AN824" i="36"/>
  <c r="AP824" i="36" s="1"/>
  <c r="AN816" i="36"/>
  <c r="AP816" i="36" s="1"/>
  <c r="AN808" i="36"/>
  <c r="AP808" i="36" s="1"/>
  <c r="AN800" i="36"/>
  <c r="AP800" i="36" s="1"/>
  <c r="AN792" i="36"/>
  <c r="AP792" i="36" s="1"/>
  <c r="AN784" i="36"/>
  <c r="AP784" i="36" s="1"/>
  <c r="AN776" i="36"/>
  <c r="AP776" i="36" s="1"/>
  <c r="AN768" i="36"/>
  <c r="AP768" i="36" s="1"/>
  <c r="AN760" i="36"/>
  <c r="AP760" i="36" s="1"/>
  <c r="AN752" i="36"/>
  <c r="AP752" i="36" s="1"/>
  <c r="AN744" i="36"/>
  <c r="AP744" i="36" s="1"/>
  <c r="AN736" i="36"/>
  <c r="AP736" i="36" s="1"/>
  <c r="AN728" i="36"/>
  <c r="AP728" i="36" s="1"/>
  <c r="AN720" i="36"/>
  <c r="AP720" i="36" s="1"/>
  <c r="AN712" i="36"/>
  <c r="AP712" i="36" s="1"/>
  <c r="AN704" i="36"/>
  <c r="AP704" i="36" s="1"/>
  <c r="AN696" i="36"/>
  <c r="AP696" i="36" s="1"/>
  <c r="AN688" i="36"/>
  <c r="AP688" i="36" s="1"/>
  <c r="AN680" i="36"/>
  <c r="AP680" i="36" s="1"/>
  <c r="AN672" i="36"/>
  <c r="AP672" i="36" s="1"/>
  <c r="AN664" i="36"/>
  <c r="AP664" i="36" s="1"/>
  <c r="AN656" i="36"/>
  <c r="AP656" i="36" s="1"/>
  <c r="AN642" i="36"/>
  <c r="AP642" i="36" s="1"/>
  <c r="AN626" i="36"/>
  <c r="AP626" i="36" s="1"/>
  <c r="AN610" i="36"/>
  <c r="AP610" i="36" s="1"/>
  <c r="AN594" i="36"/>
  <c r="AP594" i="36" s="1"/>
  <c r="AN578" i="36"/>
  <c r="AP578" i="36" s="1"/>
  <c r="AN562" i="36"/>
  <c r="AP562" i="36" s="1"/>
  <c r="AN546" i="36"/>
  <c r="AP546" i="36" s="1"/>
  <c r="AN530" i="36"/>
  <c r="AP530" i="36" s="1"/>
  <c r="AN508" i="36"/>
  <c r="AP508" i="36" s="1"/>
  <c r="AN483" i="36"/>
  <c r="AP483" i="36" s="1"/>
  <c r="AN457" i="36"/>
  <c r="AP457" i="36" s="1"/>
  <c r="AN432" i="36"/>
  <c r="AP432" i="36" s="1"/>
  <c r="AN405" i="36"/>
  <c r="AP405" i="36" s="1"/>
  <c r="AN380" i="36"/>
  <c r="AP380" i="36" s="1"/>
  <c r="AN355" i="36"/>
  <c r="AP355" i="36" s="1"/>
  <c r="AN329" i="36"/>
  <c r="AP329" i="36" s="1"/>
  <c r="AN304" i="36"/>
  <c r="AP304" i="36" s="1"/>
  <c r="AN277" i="36"/>
  <c r="AP277" i="36" s="1"/>
  <c r="AN252" i="36"/>
  <c r="AP252" i="36" s="1"/>
  <c r="AN227" i="36"/>
  <c r="AP227" i="36" s="1"/>
  <c r="AN201" i="36"/>
  <c r="AP201" i="36" s="1"/>
  <c r="AN172" i="36"/>
  <c r="AP172" i="36" s="1"/>
  <c r="AN140" i="36"/>
  <c r="AP140" i="36" s="1"/>
  <c r="AN99" i="36"/>
  <c r="AP99" i="36" s="1"/>
  <c r="AN57" i="36"/>
  <c r="AP57" i="36" s="1"/>
  <c r="AN831" i="36"/>
  <c r="AP831" i="36" s="1"/>
  <c r="AN823" i="36"/>
  <c r="AP823" i="36" s="1"/>
  <c r="AN815" i="36"/>
  <c r="AP815" i="36" s="1"/>
  <c r="AN807" i="36"/>
  <c r="AP807" i="36" s="1"/>
  <c r="AN799" i="36"/>
  <c r="AP799" i="36" s="1"/>
  <c r="AN791" i="36"/>
  <c r="AP791" i="36" s="1"/>
  <c r="AN783" i="36"/>
  <c r="AP783" i="36" s="1"/>
  <c r="AN775" i="36"/>
  <c r="AP775" i="36" s="1"/>
  <c r="AN767" i="36"/>
  <c r="AP767" i="36" s="1"/>
  <c r="AN759" i="36"/>
  <c r="AP759" i="36" s="1"/>
  <c r="AN751" i="36"/>
  <c r="AP751" i="36" s="1"/>
  <c r="AN743" i="36"/>
  <c r="AP743" i="36" s="1"/>
  <c r="AN735" i="36"/>
  <c r="AP735" i="36" s="1"/>
  <c r="AN727" i="36"/>
  <c r="AP727" i="36" s="1"/>
  <c r="AN719" i="36"/>
  <c r="AP719" i="36" s="1"/>
  <c r="AN711" i="36"/>
  <c r="AP711" i="36" s="1"/>
  <c r="AN703" i="36"/>
  <c r="AP703" i="36" s="1"/>
  <c r="AN695" i="36"/>
  <c r="AP695" i="36" s="1"/>
  <c r="AN687" i="36"/>
  <c r="AP687" i="36" s="1"/>
  <c r="AN679" i="36"/>
  <c r="AP679" i="36" s="1"/>
  <c r="AN671" i="36"/>
  <c r="AP671" i="36" s="1"/>
  <c r="AN663" i="36"/>
  <c r="AP663" i="36" s="1"/>
  <c r="AN655" i="36"/>
  <c r="AP655" i="36" s="1"/>
  <c r="AN639" i="36"/>
  <c r="AP639" i="36" s="1"/>
  <c r="AN623" i="36"/>
  <c r="AP623" i="36" s="1"/>
  <c r="AN607" i="36"/>
  <c r="AP607" i="36" s="1"/>
  <c r="AN591" i="36"/>
  <c r="AP591" i="36" s="1"/>
  <c r="AN575" i="36"/>
  <c r="AP575" i="36" s="1"/>
  <c r="AN559" i="36"/>
  <c r="AP559" i="36" s="1"/>
  <c r="AN543" i="36"/>
  <c r="AP543" i="36" s="1"/>
  <c r="AN527" i="36"/>
  <c r="AP527" i="36" s="1"/>
  <c r="AN504" i="36"/>
  <c r="AP504" i="36" s="1"/>
  <c r="AN477" i="36"/>
  <c r="AP477" i="36" s="1"/>
  <c r="AN452" i="36"/>
  <c r="AP452" i="36" s="1"/>
  <c r="AN427" i="36"/>
  <c r="AP427" i="36" s="1"/>
  <c r="AN401" i="36"/>
  <c r="AP401" i="36" s="1"/>
  <c r="AN376" i="36"/>
  <c r="AP376" i="36" s="1"/>
  <c r="AN349" i="36"/>
  <c r="AP349" i="36" s="1"/>
  <c r="AN324" i="36"/>
  <c r="AP324" i="36" s="1"/>
  <c r="AN299" i="36"/>
  <c r="AP299" i="36" s="1"/>
  <c r="AN273" i="36"/>
  <c r="AP273" i="36" s="1"/>
  <c r="AN248" i="36"/>
  <c r="AP248" i="36" s="1"/>
  <c r="AN221" i="36"/>
  <c r="AP221" i="36" s="1"/>
  <c r="AN196" i="36"/>
  <c r="AP196" i="36" s="1"/>
  <c r="AN165" i="36"/>
  <c r="AP165" i="36" s="1"/>
  <c r="AN133" i="36"/>
  <c r="AP133" i="36" s="1"/>
  <c r="AN91" i="36"/>
  <c r="AP91" i="36" s="1"/>
  <c r="AN49" i="36"/>
  <c r="AP49" i="36" s="1"/>
  <c r="AN83" i="36"/>
  <c r="AP83" i="36" s="1"/>
  <c r="AN41" i="36"/>
  <c r="AP41" i="36" s="1"/>
  <c r="AN836" i="36"/>
  <c r="AP836" i="36" s="1"/>
  <c r="AN828" i="36"/>
  <c r="AP828" i="36" s="1"/>
  <c r="AN820" i="36"/>
  <c r="AP820" i="36" s="1"/>
  <c r="AN812" i="36"/>
  <c r="AP812" i="36" s="1"/>
  <c r="AN804" i="36"/>
  <c r="AP804" i="36" s="1"/>
  <c r="AN796" i="36"/>
  <c r="AP796" i="36" s="1"/>
  <c r="AN788" i="36"/>
  <c r="AP788" i="36" s="1"/>
  <c r="AN780" i="36"/>
  <c r="AP780" i="36" s="1"/>
  <c r="AN772" i="36"/>
  <c r="AP772" i="36" s="1"/>
  <c r="AN764" i="36"/>
  <c r="AP764" i="36" s="1"/>
  <c r="AN756" i="36"/>
  <c r="AP756" i="36" s="1"/>
  <c r="AN748" i="36"/>
  <c r="AP748" i="36" s="1"/>
  <c r="AN740" i="36"/>
  <c r="AP740" i="36" s="1"/>
  <c r="AN732" i="36"/>
  <c r="AP732" i="36" s="1"/>
  <c r="AN724" i="36"/>
  <c r="AP724" i="36" s="1"/>
  <c r="AN716" i="36"/>
  <c r="AP716" i="36" s="1"/>
  <c r="AN708" i="36"/>
  <c r="AP708" i="36" s="1"/>
  <c r="AN700" i="36"/>
  <c r="AP700" i="36" s="1"/>
  <c r="AN692" i="36"/>
  <c r="AP692" i="36" s="1"/>
  <c r="AN684" i="36"/>
  <c r="AP684" i="36" s="1"/>
  <c r="AN676" i="36"/>
  <c r="AP676" i="36" s="1"/>
  <c r="AN668" i="36"/>
  <c r="AP668" i="36" s="1"/>
  <c r="AN660" i="36"/>
  <c r="AP660" i="36" s="1"/>
  <c r="AN650" i="36"/>
  <c r="AP650" i="36" s="1"/>
  <c r="AN634" i="36"/>
  <c r="AP634" i="36" s="1"/>
  <c r="AN618" i="36"/>
  <c r="AP618" i="36" s="1"/>
  <c r="AN602" i="36"/>
  <c r="AP602" i="36" s="1"/>
  <c r="AN586" i="36"/>
  <c r="AP586" i="36" s="1"/>
  <c r="AN570" i="36"/>
  <c r="AP570" i="36" s="1"/>
  <c r="AN554" i="36"/>
  <c r="AP554" i="36" s="1"/>
  <c r="AN538" i="36"/>
  <c r="AP538" i="36" s="1"/>
  <c r="AN521" i="36"/>
  <c r="AP521" i="36" s="1"/>
  <c r="AN496" i="36"/>
  <c r="AP496" i="36" s="1"/>
  <c r="AN469" i="36"/>
  <c r="AP469" i="36" s="1"/>
  <c r="AN444" i="36"/>
  <c r="AP444" i="36" s="1"/>
  <c r="AN419" i="36"/>
  <c r="AP419" i="36" s="1"/>
  <c r="AN393" i="36"/>
  <c r="AP393" i="36" s="1"/>
  <c r="AN368" i="36"/>
  <c r="AP368" i="36" s="1"/>
  <c r="AN341" i="36"/>
  <c r="AP341" i="36" s="1"/>
  <c r="AN316" i="36"/>
  <c r="AP316" i="36" s="1"/>
  <c r="AN291" i="36"/>
  <c r="AP291" i="36" s="1"/>
  <c r="AN265" i="36"/>
  <c r="AP265" i="36" s="1"/>
  <c r="AN240" i="36"/>
  <c r="AP240" i="36" s="1"/>
  <c r="AN213" i="36"/>
  <c r="AP213" i="36" s="1"/>
  <c r="AN188" i="36"/>
  <c r="AP188" i="36" s="1"/>
  <c r="AN156" i="36"/>
  <c r="AP156" i="36" s="1"/>
  <c r="AN121" i="36"/>
  <c r="AP121" i="36" s="1"/>
  <c r="AN77" i="36"/>
  <c r="AP77" i="36" s="1"/>
  <c r="AN35" i="36"/>
  <c r="AP35" i="36" s="1"/>
  <c r="AN835" i="36"/>
  <c r="AP835" i="36" s="1"/>
  <c r="AN827" i="36"/>
  <c r="AP827" i="36" s="1"/>
  <c r="AN819" i="36"/>
  <c r="AP819" i="36" s="1"/>
  <c r="AN811" i="36"/>
  <c r="AP811" i="36" s="1"/>
  <c r="AN803" i="36"/>
  <c r="AP803" i="36" s="1"/>
  <c r="AN795" i="36"/>
  <c r="AP795" i="36" s="1"/>
  <c r="AN787" i="36"/>
  <c r="AP787" i="36" s="1"/>
  <c r="AN779" i="36"/>
  <c r="AP779" i="36" s="1"/>
  <c r="AN771" i="36"/>
  <c r="AP771" i="36" s="1"/>
  <c r="AN763" i="36"/>
  <c r="AP763" i="36" s="1"/>
  <c r="AN755" i="36"/>
  <c r="AP755" i="36" s="1"/>
  <c r="AN747" i="36"/>
  <c r="AP747" i="36" s="1"/>
  <c r="AN739" i="36"/>
  <c r="AP739" i="36" s="1"/>
  <c r="AN731" i="36"/>
  <c r="AP731" i="36" s="1"/>
  <c r="AN723" i="36"/>
  <c r="AP723" i="36" s="1"/>
  <c r="AN715" i="36"/>
  <c r="AP715" i="36" s="1"/>
  <c r="AN707" i="36"/>
  <c r="AP707" i="36" s="1"/>
  <c r="AN699" i="36"/>
  <c r="AP699" i="36" s="1"/>
  <c r="AN691" i="36"/>
  <c r="AP691" i="36" s="1"/>
  <c r="AN683" i="36"/>
  <c r="AP683" i="36" s="1"/>
  <c r="AN675" i="36"/>
  <c r="AP675" i="36" s="1"/>
  <c r="AN667" i="36"/>
  <c r="AP667" i="36" s="1"/>
  <c r="AN659" i="36"/>
  <c r="AP659" i="36" s="1"/>
  <c r="AN647" i="36"/>
  <c r="AP647" i="36" s="1"/>
  <c r="AN631" i="36"/>
  <c r="AP631" i="36" s="1"/>
  <c r="AN615" i="36"/>
  <c r="AP615" i="36" s="1"/>
  <c r="AN599" i="36"/>
  <c r="AP599" i="36" s="1"/>
  <c r="AN583" i="36"/>
  <c r="AP583" i="36" s="1"/>
  <c r="AN567" i="36"/>
  <c r="AP567" i="36" s="1"/>
  <c r="AN551" i="36"/>
  <c r="AP551" i="36" s="1"/>
  <c r="AN535" i="36"/>
  <c r="AP535" i="36" s="1"/>
  <c r="AN516" i="36"/>
  <c r="AP516" i="36" s="1"/>
  <c r="AN491" i="36"/>
  <c r="AP491" i="36" s="1"/>
  <c r="AN465" i="36"/>
  <c r="AP465" i="36" s="1"/>
  <c r="AN440" i="36"/>
  <c r="AP440" i="36" s="1"/>
  <c r="AN413" i="36"/>
  <c r="AP413" i="36" s="1"/>
  <c r="AN388" i="36"/>
  <c r="AP388" i="36" s="1"/>
  <c r="AN363" i="36"/>
  <c r="AP363" i="36" s="1"/>
  <c r="AN337" i="36"/>
  <c r="AP337" i="36" s="1"/>
  <c r="AN312" i="36"/>
  <c r="AP312" i="36" s="1"/>
  <c r="AN285" i="36"/>
  <c r="AP285" i="36" s="1"/>
  <c r="AN260" i="36"/>
  <c r="AP260" i="36" s="1"/>
  <c r="AN235" i="36"/>
  <c r="AP235" i="36" s="1"/>
  <c r="AN209" i="36"/>
  <c r="AP209" i="36" s="1"/>
  <c r="AN181" i="36"/>
  <c r="AP181" i="36" s="1"/>
  <c r="AN149" i="36"/>
  <c r="AP149" i="36" s="1"/>
  <c r="AN113" i="36"/>
  <c r="AP113" i="36" s="1"/>
  <c r="AN69" i="36"/>
  <c r="AP69" i="36" s="1"/>
  <c r="AN27" i="36"/>
  <c r="AP27" i="36" s="1"/>
  <c r="C16" i="37"/>
  <c r="AN649" i="36"/>
  <c r="AP649" i="36" s="1"/>
  <c r="AN641" i="36"/>
  <c r="AP641" i="36" s="1"/>
  <c r="AN633" i="36"/>
  <c r="AP633" i="36" s="1"/>
  <c r="AN625" i="36"/>
  <c r="AP625" i="36" s="1"/>
  <c r="AN617" i="36"/>
  <c r="AP617" i="36" s="1"/>
  <c r="AN609" i="36"/>
  <c r="AP609" i="36" s="1"/>
  <c r="AN601" i="36"/>
  <c r="AP601" i="36" s="1"/>
  <c r="AN593" i="36"/>
  <c r="AP593" i="36" s="1"/>
  <c r="AN585" i="36"/>
  <c r="AP585" i="36" s="1"/>
  <c r="AN577" i="36"/>
  <c r="AP577" i="36" s="1"/>
  <c r="AN569" i="36"/>
  <c r="AP569" i="36" s="1"/>
  <c r="AN561" i="36"/>
  <c r="AP561" i="36" s="1"/>
  <c r="AN553" i="36"/>
  <c r="AP553" i="36" s="1"/>
  <c r="AN545" i="36"/>
  <c r="AP545" i="36" s="1"/>
  <c r="AN537" i="36"/>
  <c r="AP537" i="36" s="1"/>
  <c r="AN529" i="36"/>
  <c r="AP529" i="36" s="1"/>
  <c r="AN520" i="36"/>
  <c r="AP520" i="36" s="1"/>
  <c r="AN507" i="36"/>
  <c r="AP507" i="36" s="1"/>
  <c r="AN493" i="36"/>
  <c r="AP493" i="36" s="1"/>
  <c r="AN481" i="36"/>
  <c r="AP481" i="36" s="1"/>
  <c r="AN468" i="36"/>
  <c r="AP468" i="36" s="1"/>
  <c r="AN456" i="36"/>
  <c r="AP456" i="36" s="1"/>
  <c r="AN443" i="36"/>
  <c r="AP443" i="36" s="1"/>
  <c r="AN429" i="36"/>
  <c r="AP429" i="36" s="1"/>
  <c r="AN417" i="36"/>
  <c r="AP417" i="36" s="1"/>
  <c r="AN404" i="36"/>
  <c r="AP404" i="36" s="1"/>
  <c r="AN392" i="36"/>
  <c r="AP392" i="36" s="1"/>
  <c r="AN379" i="36"/>
  <c r="AP379" i="36" s="1"/>
  <c r="AN365" i="36"/>
  <c r="AP365" i="36" s="1"/>
  <c r="AN353" i="36"/>
  <c r="AP353" i="36" s="1"/>
  <c r="AN340" i="36"/>
  <c r="AP340" i="36" s="1"/>
  <c r="AN328" i="36"/>
  <c r="AP328" i="36" s="1"/>
  <c r="AN315" i="36"/>
  <c r="AP315" i="36" s="1"/>
  <c r="AN301" i="36"/>
  <c r="AP301" i="36" s="1"/>
  <c r="AN289" i="36"/>
  <c r="AP289" i="36" s="1"/>
  <c r="AN276" i="36"/>
  <c r="AP276" i="36" s="1"/>
  <c r="AN264" i="36"/>
  <c r="AP264" i="36" s="1"/>
  <c r="AN251" i="36"/>
  <c r="AP251" i="36" s="1"/>
  <c r="AN237" i="36"/>
  <c r="AP237" i="36" s="1"/>
  <c r="AN225" i="36"/>
  <c r="AP225" i="36" s="1"/>
  <c r="AN212" i="36"/>
  <c r="AP212" i="36" s="1"/>
  <c r="AN200" i="36"/>
  <c r="AP200" i="36" s="1"/>
  <c r="AN187" i="36"/>
  <c r="AP187" i="36" s="1"/>
  <c r="AN171" i="36"/>
  <c r="AP171" i="36" s="1"/>
  <c r="AN155" i="36"/>
  <c r="AP155" i="36" s="1"/>
  <c r="AN139" i="36"/>
  <c r="AP139" i="36" s="1"/>
  <c r="AN117" i="36"/>
  <c r="AP117" i="36" s="1"/>
  <c r="AN97" i="36"/>
  <c r="AP97" i="36" s="1"/>
  <c r="AN75" i="36"/>
  <c r="AP75" i="36" s="1"/>
  <c r="AN53" i="36"/>
  <c r="AP53" i="36" s="1"/>
  <c r="AN33" i="36"/>
  <c r="AP33" i="36" s="1"/>
  <c r="AN648" i="36"/>
  <c r="AP648" i="36" s="1"/>
  <c r="AN640" i="36"/>
  <c r="AP640" i="36" s="1"/>
  <c r="AN632" i="36"/>
  <c r="AP632" i="36" s="1"/>
  <c r="AN624" i="36"/>
  <c r="AP624" i="36" s="1"/>
  <c r="AN616" i="36"/>
  <c r="AP616" i="36" s="1"/>
  <c r="AN608" i="36"/>
  <c r="AP608" i="36" s="1"/>
  <c r="AN600" i="36"/>
  <c r="AP600" i="36" s="1"/>
  <c r="AN592" i="36"/>
  <c r="AP592" i="36" s="1"/>
  <c r="AN584" i="36"/>
  <c r="AP584" i="36" s="1"/>
  <c r="AN576" i="36"/>
  <c r="AP576" i="36" s="1"/>
  <c r="AN568" i="36"/>
  <c r="AP568" i="36" s="1"/>
  <c r="AN560" i="36"/>
  <c r="AP560" i="36" s="1"/>
  <c r="AN552" i="36"/>
  <c r="AP552" i="36" s="1"/>
  <c r="AN544" i="36"/>
  <c r="AP544" i="36" s="1"/>
  <c r="AN536" i="36"/>
  <c r="AP536" i="36" s="1"/>
  <c r="AN528" i="36"/>
  <c r="AP528" i="36" s="1"/>
  <c r="AN517" i="36"/>
  <c r="AP517" i="36" s="1"/>
  <c r="AN505" i="36"/>
  <c r="AP505" i="36" s="1"/>
  <c r="AN492" i="36"/>
  <c r="AP492" i="36" s="1"/>
  <c r="AN480" i="36"/>
  <c r="AP480" i="36" s="1"/>
  <c r="AN467" i="36"/>
  <c r="AP467" i="36" s="1"/>
  <c r="AN453" i="36"/>
  <c r="AP453" i="36" s="1"/>
  <c r="AN441" i="36"/>
  <c r="AP441" i="36" s="1"/>
  <c r="AN428" i="36"/>
  <c r="AP428" i="36" s="1"/>
  <c r="AN416" i="36"/>
  <c r="AP416" i="36" s="1"/>
  <c r="AN403" i="36"/>
  <c r="AP403" i="36" s="1"/>
  <c r="AN389" i="36"/>
  <c r="AP389" i="36" s="1"/>
  <c r="AN377" i="36"/>
  <c r="AP377" i="36" s="1"/>
  <c r="AN364" i="36"/>
  <c r="AP364" i="36" s="1"/>
  <c r="AN352" i="36"/>
  <c r="AP352" i="36" s="1"/>
  <c r="AN339" i="36"/>
  <c r="AP339" i="36" s="1"/>
  <c r="AN325" i="36"/>
  <c r="AP325" i="36" s="1"/>
  <c r="AN313" i="36"/>
  <c r="AP313" i="36" s="1"/>
  <c r="AN300" i="36"/>
  <c r="AP300" i="36" s="1"/>
  <c r="AN288" i="36"/>
  <c r="AP288" i="36" s="1"/>
  <c r="AN275" i="36"/>
  <c r="AP275" i="36" s="1"/>
  <c r="AN261" i="36"/>
  <c r="AP261" i="36" s="1"/>
  <c r="AN249" i="36"/>
  <c r="AP249" i="36" s="1"/>
  <c r="AN236" i="36"/>
  <c r="AP236" i="36" s="1"/>
  <c r="AN224" i="36"/>
  <c r="AP224" i="36" s="1"/>
  <c r="AN211" i="36"/>
  <c r="AP211" i="36" s="1"/>
  <c r="AN197" i="36"/>
  <c r="AP197" i="36" s="1"/>
  <c r="AN185" i="36"/>
  <c r="AP185" i="36" s="1"/>
  <c r="AN169" i="36"/>
  <c r="AP169" i="36" s="1"/>
  <c r="AN153" i="36"/>
  <c r="AP153" i="36" s="1"/>
  <c r="AN137" i="36"/>
  <c r="AP137" i="36" s="1"/>
  <c r="AN115" i="36"/>
  <c r="AP115" i="36" s="1"/>
  <c r="AN93" i="36"/>
  <c r="AP93" i="36" s="1"/>
  <c r="AN73" i="36"/>
  <c r="AP73" i="36" s="1"/>
  <c r="AN51" i="36"/>
  <c r="AP51" i="36" s="1"/>
  <c r="AN29" i="36"/>
  <c r="AP29" i="36" s="1"/>
  <c r="AN21" i="36"/>
  <c r="AP21" i="36" s="1"/>
  <c r="AN653" i="36"/>
  <c r="AP653" i="36" s="1"/>
  <c r="AN645" i="36"/>
  <c r="AP645" i="36" s="1"/>
  <c r="AN637" i="36"/>
  <c r="AP637" i="36" s="1"/>
  <c r="AN629" i="36"/>
  <c r="AP629" i="36" s="1"/>
  <c r="AN621" i="36"/>
  <c r="AP621" i="36" s="1"/>
  <c r="AN613" i="36"/>
  <c r="AP613" i="36" s="1"/>
  <c r="AN605" i="36"/>
  <c r="AP605" i="36" s="1"/>
  <c r="AN597" i="36"/>
  <c r="AP597" i="36" s="1"/>
  <c r="AN589" i="36"/>
  <c r="AP589" i="36" s="1"/>
  <c r="AN581" i="36"/>
  <c r="AP581" i="36" s="1"/>
  <c r="AN573" i="36"/>
  <c r="AP573" i="36" s="1"/>
  <c r="AN565" i="36"/>
  <c r="AP565" i="36" s="1"/>
  <c r="AN557" i="36"/>
  <c r="AP557" i="36" s="1"/>
  <c r="AN549" i="36"/>
  <c r="AP549" i="36" s="1"/>
  <c r="AN541" i="36"/>
  <c r="AP541" i="36" s="1"/>
  <c r="AN533" i="36"/>
  <c r="AP533" i="36" s="1"/>
  <c r="AN525" i="36"/>
  <c r="AP525" i="36" s="1"/>
  <c r="AN513" i="36"/>
  <c r="AP513" i="36" s="1"/>
  <c r="AN500" i="36"/>
  <c r="AP500" i="36" s="1"/>
  <c r="AN488" i="36"/>
  <c r="AP488" i="36" s="1"/>
  <c r="AN475" i="36"/>
  <c r="AP475" i="36" s="1"/>
  <c r="AN461" i="36"/>
  <c r="AP461" i="36" s="1"/>
  <c r="AN449" i="36"/>
  <c r="AP449" i="36" s="1"/>
  <c r="AN436" i="36"/>
  <c r="AP436" i="36" s="1"/>
  <c r="AN424" i="36"/>
  <c r="AP424" i="36" s="1"/>
  <c r="AN411" i="36"/>
  <c r="AP411" i="36" s="1"/>
  <c r="AN397" i="36"/>
  <c r="AP397" i="36" s="1"/>
  <c r="AN385" i="36"/>
  <c r="AP385" i="36" s="1"/>
  <c r="AN372" i="36"/>
  <c r="AP372" i="36" s="1"/>
  <c r="AN360" i="36"/>
  <c r="AP360" i="36" s="1"/>
  <c r="AN347" i="36"/>
  <c r="AP347" i="36" s="1"/>
  <c r="AN333" i="36"/>
  <c r="AP333" i="36" s="1"/>
  <c r="AN321" i="36"/>
  <c r="AP321" i="36" s="1"/>
  <c r="AN308" i="36"/>
  <c r="AP308" i="36" s="1"/>
  <c r="AN296" i="36"/>
  <c r="AP296" i="36" s="1"/>
  <c r="AN283" i="36"/>
  <c r="AP283" i="36" s="1"/>
  <c r="AN269" i="36"/>
  <c r="AP269" i="36" s="1"/>
  <c r="AN257" i="36"/>
  <c r="AP257" i="36" s="1"/>
  <c r="AN244" i="36"/>
  <c r="AP244" i="36" s="1"/>
  <c r="AN232" i="36"/>
  <c r="AP232" i="36" s="1"/>
  <c r="AN219" i="36"/>
  <c r="AP219" i="36" s="1"/>
  <c r="AN205" i="36"/>
  <c r="AP205" i="36" s="1"/>
  <c r="AN193" i="36"/>
  <c r="AP193" i="36" s="1"/>
  <c r="AN179" i="36"/>
  <c r="AP179" i="36" s="1"/>
  <c r="AN163" i="36"/>
  <c r="AP163" i="36" s="1"/>
  <c r="AN147" i="36"/>
  <c r="AP147" i="36" s="1"/>
  <c r="AN129" i="36"/>
  <c r="AP129" i="36" s="1"/>
  <c r="AN107" i="36"/>
  <c r="AP107" i="36" s="1"/>
  <c r="AN85" i="36"/>
  <c r="AP85" i="36" s="1"/>
  <c r="AN65" i="36"/>
  <c r="AP65" i="36" s="1"/>
  <c r="AN43" i="36"/>
  <c r="AP43" i="36" s="1"/>
  <c r="AN19" i="36"/>
  <c r="AP19" i="36" s="1"/>
  <c r="AN651" i="36"/>
  <c r="AP651" i="36" s="1"/>
  <c r="AN643" i="36"/>
  <c r="AP643" i="36" s="1"/>
  <c r="AN635" i="36"/>
  <c r="AP635" i="36" s="1"/>
  <c r="AN627" i="36"/>
  <c r="AP627" i="36" s="1"/>
  <c r="AN619" i="36"/>
  <c r="AP619" i="36" s="1"/>
  <c r="AN611" i="36"/>
  <c r="AP611" i="36" s="1"/>
  <c r="AN603" i="36"/>
  <c r="AP603" i="36" s="1"/>
  <c r="AN595" i="36"/>
  <c r="AP595" i="36" s="1"/>
  <c r="AN587" i="36"/>
  <c r="AP587" i="36" s="1"/>
  <c r="AN579" i="36"/>
  <c r="AP579" i="36" s="1"/>
  <c r="AN571" i="36"/>
  <c r="AP571" i="36" s="1"/>
  <c r="AN563" i="36"/>
  <c r="AP563" i="36" s="1"/>
  <c r="AN555" i="36"/>
  <c r="AP555" i="36" s="1"/>
  <c r="AN547" i="36"/>
  <c r="AP547" i="36" s="1"/>
  <c r="AN539" i="36"/>
  <c r="AP539" i="36" s="1"/>
  <c r="AN531" i="36"/>
  <c r="AP531" i="36" s="1"/>
  <c r="AN523" i="36"/>
  <c r="AP523" i="36" s="1"/>
  <c r="AN509" i="36"/>
  <c r="AP509" i="36" s="1"/>
  <c r="AN497" i="36"/>
  <c r="AP497" i="36" s="1"/>
  <c r="AN484" i="36"/>
  <c r="AP484" i="36" s="1"/>
  <c r="AN472" i="36"/>
  <c r="AP472" i="36" s="1"/>
  <c r="AN459" i="36"/>
  <c r="AP459" i="36" s="1"/>
  <c r="AN445" i="36"/>
  <c r="AP445" i="36" s="1"/>
  <c r="AN433" i="36"/>
  <c r="AP433" i="36" s="1"/>
  <c r="AN420" i="36"/>
  <c r="AP420" i="36" s="1"/>
  <c r="AN408" i="36"/>
  <c r="AP408" i="36" s="1"/>
  <c r="AN395" i="36"/>
  <c r="AP395" i="36" s="1"/>
  <c r="AN381" i="36"/>
  <c r="AP381" i="36" s="1"/>
  <c r="AN369" i="36"/>
  <c r="AP369" i="36" s="1"/>
  <c r="AN356" i="36"/>
  <c r="AP356" i="36" s="1"/>
  <c r="AN344" i="36"/>
  <c r="AP344" i="36" s="1"/>
  <c r="AN331" i="36"/>
  <c r="AP331" i="36" s="1"/>
  <c r="AN317" i="36"/>
  <c r="AP317" i="36" s="1"/>
  <c r="AN305" i="36"/>
  <c r="AP305" i="36" s="1"/>
  <c r="AN292" i="36"/>
  <c r="AP292" i="36" s="1"/>
  <c r="AN280" i="36"/>
  <c r="AP280" i="36" s="1"/>
  <c r="AN267" i="36"/>
  <c r="AP267" i="36" s="1"/>
  <c r="AN253" i="36"/>
  <c r="AP253" i="36" s="1"/>
  <c r="AN241" i="36"/>
  <c r="AP241" i="36" s="1"/>
  <c r="AN228" i="36"/>
  <c r="AP228" i="36" s="1"/>
  <c r="AN216" i="36"/>
  <c r="AP216" i="36" s="1"/>
  <c r="AN203" i="36"/>
  <c r="AP203" i="36" s="1"/>
  <c r="AN189" i="36"/>
  <c r="AP189" i="36" s="1"/>
  <c r="AN173" i="36"/>
  <c r="AP173" i="36" s="1"/>
  <c r="AN157" i="36"/>
  <c r="AP157" i="36" s="1"/>
  <c r="AN141" i="36"/>
  <c r="AP141" i="36" s="1"/>
  <c r="AN123" i="36"/>
  <c r="AP123" i="36" s="1"/>
  <c r="AN101" i="36"/>
  <c r="AP101" i="36" s="1"/>
  <c r="AN81" i="36"/>
  <c r="AP81" i="36" s="1"/>
  <c r="AN59" i="36"/>
  <c r="AP59" i="36" s="1"/>
  <c r="AN37" i="36"/>
  <c r="AP37" i="36" s="1"/>
  <c r="AN11" i="36"/>
  <c r="AP11" i="36" s="1"/>
  <c r="AN522" i="36"/>
  <c r="AP522" i="36" s="1"/>
  <c r="AN514" i="36"/>
  <c r="AP514" i="36" s="1"/>
  <c r="AN506" i="36"/>
  <c r="AP506" i="36" s="1"/>
  <c r="AN498" i="36"/>
  <c r="AP498" i="36" s="1"/>
  <c r="AN490" i="36"/>
  <c r="AP490" i="36" s="1"/>
  <c r="AN482" i="36"/>
  <c r="AP482" i="36" s="1"/>
  <c r="AN474" i="36"/>
  <c r="AP474" i="36" s="1"/>
  <c r="AN466" i="36"/>
  <c r="AP466" i="36" s="1"/>
  <c r="AN458" i="36"/>
  <c r="AP458" i="36" s="1"/>
  <c r="AN450" i="36"/>
  <c r="AP450" i="36" s="1"/>
  <c r="AN442" i="36"/>
  <c r="AP442" i="36" s="1"/>
  <c r="AN434" i="36"/>
  <c r="AP434" i="36" s="1"/>
  <c r="AN426" i="36"/>
  <c r="AP426" i="36" s="1"/>
  <c r="AN418" i="36"/>
  <c r="AP418" i="36" s="1"/>
  <c r="AN410" i="36"/>
  <c r="AP410" i="36" s="1"/>
  <c r="AN402" i="36"/>
  <c r="AP402" i="36" s="1"/>
  <c r="AN394" i="36"/>
  <c r="AP394" i="36" s="1"/>
  <c r="AN386" i="36"/>
  <c r="AP386" i="36" s="1"/>
  <c r="AN378" i="36"/>
  <c r="AP378" i="36" s="1"/>
  <c r="AN370" i="36"/>
  <c r="AP370" i="36" s="1"/>
  <c r="AN362" i="36"/>
  <c r="AP362" i="36" s="1"/>
  <c r="AN354" i="36"/>
  <c r="AP354" i="36" s="1"/>
  <c r="AN346" i="36"/>
  <c r="AP346" i="36" s="1"/>
  <c r="AN338" i="36"/>
  <c r="AP338" i="36" s="1"/>
  <c r="AN330" i="36"/>
  <c r="AP330" i="36" s="1"/>
  <c r="AN322" i="36"/>
  <c r="AP322" i="36" s="1"/>
  <c r="AN314" i="36"/>
  <c r="AP314" i="36" s="1"/>
  <c r="AN306" i="36"/>
  <c r="AP306" i="36" s="1"/>
  <c r="AN298" i="36"/>
  <c r="AP298" i="36" s="1"/>
  <c r="AN290" i="36"/>
  <c r="AP290" i="36" s="1"/>
  <c r="AN282" i="36"/>
  <c r="AP282" i="36" s="1"/>
  <c r="AN274" i="36"/>
  <c r="AP274" i="36" s="1"/>
  <c r="AN266" i="36"/>
  <c r="AP266" i="36" s="1"/>
  <c r="AN258" i="36"/>
  <c r="AP258" i="36" s="1"/>
  <c r="AN250" i="36"/>
  <c r="AP250" i="36" s="1"/>
  <c r="AN242" i="36"/>
  <c r="AP242" i="36" s="1"/>
  <c r="AN234" i="36"/>
  <c r="AP234" i="36" s="1"/>
  <c r="AN226" i="36"/>
  <c r="AP226" i="36" s="1"/>
  <c r="AN218" i="36"/>
  <c r="AP218" i="36" s="1"/>
  <c r="AN210" i="36"/>
  <c r="AP210" i="36" s="1"/>
  <c r="AN202" i="36"/>
  <c r="AP202" i="36" s="1"/>
  <c r="AN194" i="36"/>
  <c r="AP194" i="36" s="1"/>
  <c r="AN186" i="36"/>
  <c r="AP186" i="36" s="1"/>
  <c r="AN178" i="36"/>
  <c r="AP178" i="36" s="1"/>
  <c r="AN170" i="36"/>
  <c r="AP170" i="36" s="1"/>
  <c r="AN162" i="36"/>
  <c r="AP162" i="36" s="1"/>
  <c r="AN154" i="36"/>
  <c r="AP154" i="36" s="1"/>
  <c r="AN146" i="36"/>
  <c r="AP146" i="36" s="1"/>
  <c r="AN138" i="36"/>
  <c r="AP138" i="36" s="1"/>
  <c r="AN130" i="36"/>
  <c r="AP130" i="36" s="1"/>
  <c r="AN122" i="36"/>
  <c r="AP122" i="36" s="1"/>
  <c r="AN114" i="36"/>
  <c r="AP114" i="36" s="1"/>
  <c r="AN106" i="36"/>
  <c r="AP106" i="36" s="1"/>
  <c r="AN98" i="36"/>
  <c r="AP98" i="36" s="1"/>
  <c r="AN90" i="36"/>
  <c r="AP90" i="36" s="1"/>
  <c r="AN82" i="36"/>
  <c r="AP82" i="36" s="1"/>
  <c r="AN74" i="36"/>
  <c r="AP74" i="36" s="1"/>
  <c r="AN66" i="36"/>
  <c r="AP66" i="36" s="1"/>
  <c r="AN58" i="36"/>
  <c r="AP58" i="36" s="1"/>
  <c r="AN50" i="36"/>
  <c r="AP50" i="36" s="1"/>
  <c r="AN42" i="36"/>
  <c r="AP42" i="36" s="1"/>
  <c r="AN34" i="36"/>
  <c r="AP34" i="36" s="1"/>
  <c r="AN26" i="36"/>
  <c r="AP26" i="36" s="1"/>
  <c r="AN18" i="36"/>
  <c r="AP18" i="36" s="1"/>
  <c r="AN10" i="36"/>
  <c r="AP10" i="36" s="1"/>
  <c r="AN25" i="36"/>
  <c r="AP25" i="36" s="1"/>
  <c r="AN17" i="36"/>
  <c r="AP17" i="36" s="1"/>
  <c r="AN9" i="36"/>
  <c r="AP9" i="36" s="1"/>
  <c r="AN184" i="36"/>
  <c r="AP184" i="36" s="1"/>
  <c r="AN176" i="36"/>
  <c r="AP176" i="36" s="1"/>
  <c r="AN168" i="36"/>
  <c r="AP168" i="36" s="1"/>
  <c r="AN160" i="36"/>
  <c r="AP160" i="36" s="1"/>
  <c r="AN152" i="36"/>
  <c r="AP152" i="36" s="1"/>
  <c r="AN144" i="36"/>
  <c r="AP144" i="36" s="1"/>
  <c r="AN136" i="36"/>
  <c r="AP136" i="36" s="1"/>
  <c r="AN128" i="36"/>
  <c r="AP128" i="36" s="1"/>
  <c r="AN120" i="36"/>
  <c r="AP120" i="36" s="1"/>
  <c r="AN112" i="36"/>
  <c r="AP112" i="36" s="1"/>
  <c r="AN104" i="36"/>
  <c r="AP104" i="36" s="1"/>
  <c r="AN96" i="36"/>
  <c r="AP96" i="36" s="1"/>
  <c r="AN88" i="36"/>
  <c r="AP88" i="36" s="1"/>
  <c r="AN80" i="36"/>
  <c r="AP80" i="36" s="1"/>
  <c r="AN72" i="36"/>
  <c r="AP72" i="36" s="1"/>
  <c r="AN64" i="36"/>
  <c r="AP64" i="36" s="1"/>
  <c r="AN56" i="36"/>
  <c r="AP56" i="36" s="1"/>
  <c r="AN48" i="36"/>
  <c r="AP48" i="36" s="1"/>
  <c r="AN40" i="36"/>
  <c r="AP40" i="36" s="1"/>
  <c r="AN32" i="36"/>
  <c r="AP32" i="36" s="1"/>
  <c r="AN24" i="36"/>
  <c r="AP24" i="36" s="1"/>
  <c r="AN16" i="36"/>
  <c r="AP16" i="36" s="1"/>
  <c r="AN7" i="36"/>
  <c r="AP7" i="36" s="1"/>
  <c r="AN519" i="36"/>
  <c r="AP519" i="36" s="1"/>
  <c r="AN511" i="36"/>
  <c r="AP511" i="36" s="1"/>
  <c r="AN503" i="36"/>
  <c r="AP503" i="36" s="1"/>
  <c r="AN495" i="36"/>
  <c r="AP495" i="36" s="1"/>
  <c r="AN487" i="36"/>
  <c r="AP487" i="36" s="1"/>
  <c r="AN479" i="36"/>
  <c r="AP479" i="36" s="1"/>
  <c r="AN471" i="36"/>
  <c r="AP471" i="36" s="1"/>
  <c r="AN463" i="36"/>
  <c r="AP463" i="36" s="1"/>
  <c r="AN455" i="36"/>
  <c r="AP455" i="36" s="1"/>
  <c r="AN447" i="36"/>
  <c r="AP447" i="36" s="1"/>
  <c r="AN439" i="36"/>
  <c r="AP439" i="36" s="1"/>
  <c r="AN431" i="36"/>
  <c r="AP431" i="36" s="1"/>
  <c r="AN423" i="36"/>
  <c r="AP423" i="36" s="1"/>
  <c r="AN415" i="36"/>
  <c r="AP415" i="36" s="1"/>
  <c r="AN407" i="36"/>
  <c r="AP407" i="36" s="1"/>
  <c r="AN399" i="36"/>
  <c r="AP399" i="36" s="1"/>
  <c r="AN391" i="36"/>
  <c r="AP391" i="36" s="1"/>
  <c r="AN383" i="36"/>
  <c r="AP383" i="36" s="1"/>
  <c r="AN375" i="36"/>
  <c r="AP375" i="36" s="1"/>
  <c r="AN367" i="36"/>
  <c r="AP367" i="36" s="1"/>
  <c r="AN359" i="36"/>
  <c r="AP359" i="36" s="1"/>
  <c r="AN351" i="36"/>
  <c r="AP351" i="36" s="1"/>
  <c r="AN343" i="36"/>
  <c r="AP343" i="36" s="1"/>
  <c r="AN335" i="36"/>
  <c r="AP335" i="36" s="1"/>
  <c r="AN327" i="36"/>
  <c r="AP327" i="36" s="1"/>
  <c r="AN319" i="36"/>
  <c r="AP319" i="36" s="1"/>
  <c r="AN311" i="36"/>
  <c r="AP311" i="36" s="1"/>
  <c r="AN303" i="36"/>
  <c r="AP303" i="36" s="1"/>
  <c r="AN295" i="36"/>
  <c r="AP295" i="36" s="1"/>
  <c r="AN287" i="36"/>
  <c r="AP287" i="36" s="1"/>
  <c r="AN279" i="36"/>
  <c r="AP279" i="36" s="1"/>
  <c r="AN271" i="36"/>
  <c r="AP271" i="36" s="1"/>
  <c r="AN263" i="36"/>
  <c r="AP263" i="36" s="1"/>
  <c r="AN255" i="36"/>
  <c r="AP255" i="36" s="1"/>
  <c r="AN247" i="36"/>
  <c r="AP247" i="36" s="1"/>
  <c r="AN239" i="36"/>
  <c r="AP239" i="36" s="1"/>
  <c r="AN231" i="36"/>
  <c r="AP231" i="36" s="1"/>
  <c r="AN223" i="36"/>
  <c r="AP223" i="36" s="1"/>
  <c r="AN215" i="36"/>
  <c r="AP215" i="36" s="1"/>
  <c r="AN207" i="36"/>
  <c r="AP207" i="36" s="1"/>
  <c r="AN199" i="36"/>
  <c r="AP199" i="36" s="1"/>
  <c r="AN191" i="36"/>
  <c r="AP191" i="36" s="1"/>
  <c r="AN183" i="36"/>
  <c r="AP183" i="36" s="1"/>
  <c r="AN175" i="36"/>
  <c r="AP175" i="36" s="1"/>
  <c r="AN167" i="36"/>
  <c r="AP167" i="36" s="1"/>
  <c r="AN159" i="36"/>
  <c r="AP159" i="36" s="1"/>
  <c r="AN151" i="36"/>
  <c r="AP151" i="36" s="1"/>
  <c r="AN143" i="36"/>
  <c r="AP143" i="36" s="1"/>
  <c r="AN135" i="36"/>
  <c r="AP135" i="36" s="1"/>
  <c r="AN127" i="36"/>
  <c r="AP127" i="36" s="1"/>
  <c r="AN119" i="36"/>
  <c r="AP119" i="36" s="1"/>
  <c r="AN111" i="36"/>
  <c r="AP111" i="36" s="1"/>
  <c r="AN103" i="36"/>
  <c r="AP103" i="36" s="1"/>
  <c r="AN95" i="36"/>
  <c r="AP95" i="36" s="1"/>
  <c r="AN87" i="36"/>
  <c r="AP87" i="36" s="1"/>
  <c r="AN79" i="36"/>
  <c r="AP79" i="36" s="1"/>
  <c r="AN71" i="36"/>
  <c r="AP71" i="36" s="1"/>
  <c r="AN63" i="36"/>
  <c r="AP63" i="36" s="1"/>
  <c r="AN55" i="36"/>
  <c r="AP55" i="36" s="1"/>
  <c r="AN47" i="36"/>
  <c r="AP47" i="36" s="1"/>
  <c r="AN39" i="36"/>
  <c r="AP39" i="36" s="1"/>
  <c r="AN31" i="36"/>
  <c r="AP31" i="36" s="1"/>
  <c r="AN23" i="36"/>
  <c r="AP23" i="36" s="1"/>
  <c r="AN15" i="36"/>
  <c r="AP15" i="36" s="1"/>
  <c r="C21" i="36"/>
  <c r="E10" i="42" s="1"/>
  <c r="AN518" i="36"/>
  <c r="AP518" i="36" s="1"/>
  <c r="AN510" i="36"/>
  <c r="AP510" i="36" s="1"/>
  <c r="AN502" i="36"/>
  <c r="AP502" i="36" s="1"/>
  <c r="AN494" i="36"/>
  <c r="AP494" i="36" s="1"/>
  <c r="AN486" i="36"/>
  <c r="AP486" i="36" s="1"/>
  <c r="AN478" i="36"/>
  <c r="AP478" i="36" s="1"/>
  <c r="AN470" i="36"/>
  <c r="AP470" i="36" s="1"/>
  <c r="AN462" i="36"/>
  <c r="AP462" i="36" s="1"/>
  <c r="AN454" i="36"/>
  <c r="AP454" i="36" s="1"/>
  <c r="AN446" i="36"/>
  <c r="AP446" i="36" s="1"/>
  <c r="AN438" i="36"/>
  <c r="AP438" i="36" s="1"/>
  <c r="AN430" i="36"/>
  <c r="AP430" i="36" s="1"/>
  <c r="AN422" i="36"/>
  <c r="AP422" i="36" s="1"/>
  <c r="AN414" i="36"/>
  <c r="AP414" i="36" s="1"/>
  <c r="AN406" i="36"/>
  <c r="AP406" i="36" s="1"/>
  <c r="AN398" i="36"/>
  <c r="AP398" i="36" s="1"/>
  <c r="AN390" i="36"/>
  <c r="AP390" i="36" s="1"/>
  <c r="AN382" i="36"/>
  <c r="AP382" i="36" s="1"/>
  <c r="AN374" i="36"/>
  <c r="AP374" i="36" s="1"/>
  <c r="AN366" i="36"/>
  <c r="AP366" i="36" s="1"/>
  <c r="AN358" i="36"/>
  <c r="AP358" i="36" s="1"/>
  <c r="AN350" i="36"/>
  <c r="AP350" i="36" s="1"/>
  <c r="AN342" i="36"/>
  <c r="AP342" i="36" s="1"/>
  <c r="AN334" i="36"/>
  <c r="AP334" i="36" s="1"/>
  <c r="AN326" i="36"/>
  <c r="AP326" i="36" s="1"/>
  <c r="AN318" i="36"/>
  <c r="AP318" i="36" s="1"/>
  <c r="AN310" i="36"/>
  <c r="AP310" i="36" s="1"/>
  <c r="AN302" i="36"/>
  <c r="AP302" i="36" s="1"/>
  <c r="AN294" i="36"/>
  <c r="AP294" i="36" s="1"/>
  <c r="AN286" i="36"/>
  <c r="AP286" i="36" s="1"/>
  <c r="AN278" i="36"/>
  <c r="AP278" i="36" s="1"/>
  <c r="AN270" i="36"/>
  <c r="AP270" i="36" s="1"/>
  <c r="AN262" i="36"/>
  <c r="AP262" i="36" s="1"/>
  <c r="AN254" i="36"/>
  <c r="AP254" i="36" s="1"/>
  <c r="AN246" i="36"/>
  <c r="AP246" i="36" s="1"/>
  <c r="AN238" i="36"/>
  <c r="AP238" i="36" s="1"/>
  <c r="AN230" i="36"/>
  <c r="AP230" i="36" s="1"/>
  <c r="AN222" i="36"/>
  <c r="AP222" i="36" s="1"/>
  <c r="AN214" i="36"/>
  <c r="AP214" i="36" s="1"/>
  <c r="AN206" i="36"/>
  <c r="AP206" i="36" s="1"/>
  <c r="AN198" i="36"/>
  <c r="AP198" i="36" s="1"/>
  <c r="AN190" i="36"/>
  <c r="AP190" i="36" s="1"/>
  <c r="AN182" i="36"/>
  <c r="AP182" i="36" s="1"/>
  <c r="AN174" i="36"/>
  <c r="AP174" i="36" s="1"/>
  <c r="AN166" i="36"/>
  <c r="AP166" i="36" s="1"/>
  <c r="AN158" i="36"/>
  <c r="AP158" i="36" s="1"/>
  <c r="AN150" i="36"/>
  <c r="AP150" i="36" s="1"/>
  <c r="AN142" i="36"/>
  <c r="AP142" i="36" s="1"/>
  <c r="AN134" i="36"/>
  <c r="AP134" i="36" s="1"/>
  <c r="AN126" i="36"/>
  <c r="AP126" i="36" s="1"/>
  <c r="AN118" i="36"/>
  <c r="AP118" i="36" s="1"/>
  <c r="AN110" i="36"/>
  <c r="AP110" i="36" s="1"/>
  <c r="AN102" i="36"/>
  <c r="AP102" i="36" s="1"/>
  <c r="AN94" i="36"/>
  <c r="AP94" i="36" s="1"/>
  <c r="AN86" i="36"/>
  <c r="AP86" i="36" s="1"/>
  <c r="AN78" i="36"/>
  <c r="AP78" i="36" s="1"/>
  <c r="AN70" i="36"/>
  <c r="AP70" i="36" s="1"/>
  <c r="AN62" i="36"/>
  <c r="AP62" i="36" s="1"/>
  <c r="AN54" i="36"/>
  <c r="AP54" i="36" s="1"/>
  <c r="AN46" i="36"/>
  <c r="AP46" i="36" s="1"/>
  <c r="AN38" i="36"/>
  <c r="AP38" i="36" s="1"/>
  <c r="AN30" i="36"/>
  <c r="AP30" i="36" s="1"/>
  <c r="AN22" i="36"/>
  <c r="AP22" i="36" s="1"/>
  <c r="AN14" i="36"/>
  <c r="AP14" i="36" s="1"/>
  <c r="AN8" i="36"/>
  <c r="AP8" i="36" s="1"/>
  <c r="AN132" i="36"/>
  <c r="AP132" i="36" s="1"/>
  <c r="AN124" i="36"/>
  <c r="AP124" i="36" s="1"/>
  <c r="AN116" i="36"/>
  <c r="AP116" i="36" s="1"/>
  <c r="AN108" i="36"/>
  <c r="AP108" i="36" s="1"/>
  <c r="AN100" i="36"/>
  <c r="AP100" i="36" s="1"/>
  <c r="AN92" i="36"/>
  <c r="AP92" i="36" s="1"/>
  <c r="AN84" i="36"/>
  <c r="AP84" i="36" s="1"/>
  <c r="AN76" i="36"/>
  <c r="AP76" i="36" s="1"/>
  <c r="AN68" i="36"/>
  <c r="AP68" i="36" s="1"/>
  <c r="AN60" i="36"/>
  <c r="AP60" i="36" s="1"/>
  <c r="AN52" i="36"/>
  <c r="AP52" i="36" s="1"/>
  <c r="AN44" i="36"/>
  <c r="AP44" i="36" s="1"/>
  <c r="AN36" i="36"/>
  <c r="AP36" i="36" s="1"/>
  <c r="AN28" i="36"/>
  <c r="AP28" i="36" s="1"/>
  <c r="AN20" i="36"/>
  <c r="AP20" i="36" s="1"/>
  <c r="AN12" i="36"/>
  <c r="AP12" i="36" s="1"/>
  <c r="AB8" i="37"/>
  <c r="AB11" i="37"/>
  <c r="AB10" i="37"/>
  <c r="AB9" i="37"/>
  <c r="C7" i="39"/>
  <c r="C46" i="36"/>
  <c r="AR863" i="36" s="1"/>
  <c r="C73" i="36"/>
  <c r="AW863" i="36" s="1"/>
  <c r="C107" i="36"/>
  <c r="BB864" i="36" s="1"/>
  <c r="AN9" i="37"/>
  <c r="AN21" i="37"/>
  <c r="AN22" i="37" s="1"/>
  <c r="AN23" i="37" s="1"/>
  <c r="AN24" i="37" s="1"/>
  <c r="AN25" i="37" s="1"/>
  <c r="AN26" i="37" s="1"/>
  <c r="AN27" i="37" s="1"/>
  <c r="AN28" i="37" s="1"/>
  <c r="AN29" i="37" s="1"/>
  <c r="AN30" i="37" s="1"/>
  <c r="AN31" i="37" s="1"/>
  <c r="AN32" i="37" s="1"/>
  <c r="AN33" i="37" s="1"/>
  <c r="AN34" i="37" s="1"/>
  <c r="AN35" i="37" s="1"/>
  <c r="AN36" i="37" s="1"/>
  <c r="O17" i="37"/>
  <c r="AN18" i="37"/>
  <c r="AN17" i="37"/>
  <c r="AN13" i="37"/>
  <c r="AN19" i="37"/>
  <c r="AN10" i="37"/>
  <c r="AN14" i="37"/>
  <c r="AN12" i="37"/>
  <c r="AN15" i="37"/>
  <c r="AN11" i="37"/>
  <c r="AN16" i="37"/>
  <c r="AN8" i="37"/>
  <c r="AN20" i="37"/>
  <c r="AN7" i="37"/>
  <c r="AJ11" i="37"/>
  <c r="AJ14" i="37"/>
  <c r="AJ9" i="37"/>
  <c r="AJ13" i="37"/>
  <c r="AJ16" i="37"/>
  <c r="AJ17" i="37" s="1"/>
  <c r="AJ18" i="37" s="1"/>
  <c r="AJ19" i="37" s="1"/>
  <c r="AJ20" i="37" s="1"/>
  <c r="AJ21" i="37" s="1"/>
  <c r="AJ22" i="37" s="1"/>
  <c r="AJ23" i="37" s="1"/>
  <c r="AJ24" i="37" s="1"/>
  <c r="AJ25" i="37" s="1"/>
  <c r="AJ26" i="37" s="1"/>
  <c r="AJ12" i="37"/>
  <c r="K17" i="37"/>
  <c r="AJ7" i="37"/>
  <c r="AJ8" i="37"/>
  <c r="AJ15" i="37"/>
  <c r="AJ10" i="37"/>
  <c r="C22" i="36"/>
  <c r="AF9" i="37"/>
  <c r="AF8" i="37"/>
  <c r="AF11" i="37"/>
  <c r="AF12" i="37" s="1"/>
  <c r="AF13" i="37" s="1"/>
  <c r="AF14" i="37" s="1"/>
  <c r="AF15" i="37" s="1"/>
  <c r="AF16" i="37" s="1"/>
  <c r="AF7" i="37"/>
  <c r="AF10" i="37"/>
  <c r="AY864" i="36"/>
  <c r="AX863" i="36"/>
  <c r="AO865" i="36"/>
  <c r="AM864" i="36"/>
  <c r="AN864" i="36"/>
  <c r="AT864" i="36"/>
  <c r="AS863" i="36"/>
  <c r="BD865" i="36"/>
  <c r="BC864" i="36"/>
  <c r="AP863" i="36"/>
  <c r="G124" i="30"/>
  <c r="P115" i="30"/>
  <c r="P116" i="30" s="1"/>
  <c r="O117" i="30"/>
  <c r="AB14" i="37" l="1"/>
  <c r="AB15" i="37" s="1"/>
  <c r="AB16" i="37" s="1"/>
  <c r="AR6" i="36"/>
  <c r="AU6" i="36" s="1"/>
  <c r="AR7" i="36"/>
  <c r="AU7" i="36" s="1"/>
  <c r="AR5" i="36"/>
  <c r="AU5" i="36" s="1"/>
  <c r="C50" i="36"/>
  <c r="AR8" i="36"/>
  <c r="AU8" i="36" s="1"/>
  <c r="AR9" i="36"/>
  <c r="AU9" i="36" s="1"/>
  <c r="AR10" i="36"/>
  <c r="AU10" i="36" s="1"/>
  <c r="AR11" i="36"/>
  <c r="AU11" i="36" s="1"/>
  <c r="AR12" i="36"/>
  <c r="AU12" i="36" s="1"/>
  <c r="AR13" i="36"/>
  <c r="AU13" i="36" s="1"/>
  <c r="AR14" i="36"/>
  <c r="AU14" i="36" s="1"/>
  <c r="AR15" i="36"/>
  <c r="AU15" i="36" s="1"/>
  <c r="AR16" i="36"/>
  <c r="AU16" i="36" s="1"/>
  <c r="AR17" i="36"/>
  <c r="AU17" i="36" s="1"/>
  <c r="AR18" i="36"/>
  <c r="AU18" i="36" s="1"/>
  <c r="AR19" i="36"/>
  <c r="AU19" i="36" s="1"/>
  <c r="AR20" i="36"/>
  <c r="AU20" i="36" s="1"/>
  <c r="AR21" i="36"/>
  <c r="AU21" i="36" s="1"/>
  <c r="AR22" i="36"/>
  <c r="AU22" i="36" s="1"/>
  <c r="AR23" i="36"/>
  <c r="AU23" i="36" s="1"/>
  <c r="AR24" i="36"/>
  <c r="AU24" i="36" s="1"/>
  <c r="AR25" i="36"/>
  <c r="AU25" i="36" s="1"/>
  <c r="AR26" i="36"/>
  <c r="AU26" i="36" s="1"/>
  <c r="AR27" i="36"/>
  <c r="AU27" i="36" s="1"/>
  <c r="AR28" i="36"/>
  <c r="AU28" i="36" s="1"/>
  <c r="AR29" i="36"/>
  <c r="AU29" i="36" s="1"/>
  <c r="AR30" i="36"/>
  <c r="AU30" i="36" s="1"/>
  <c r="AR31" i="36"/>
  <c r="AU31" i="36" s="1"/>
  <c r="AR32" i="36"/>
  <c r="AU32" i="36" s="1"/>
  <c r="AR33" i="36"/>
  <c r="AU33" i="36" s="1"/>
  <c r="AR34" i="36"/>
  <c r="AU34" i="36" s="1"/>
  <c r="AR35" i="36"/>
  <c r="AU35" i="36" s="1"/>
  <c r="AR36" i="36"/>
  <c r="AU36" i="36" s="1"/>
  <c r="AR37" i="36"/>
  <c r="AU37" i="36" s="1"/>
  <c r="AR38" i="36"/>
  <c r="AU38" i="36" s="1"/>
  <c r="AR39" i="36"/>
  <c r="AU39" i="36" s="1"/>
  <c r="AR40" i="36"/>
  <c r="AU40" i="36" s="1"/>
  <c r="AR41" i="36"/>
  <c r="AU41" i="36" s="1"/>
  <c r="AR42" i="36"/>
  <c r="AU42" i="36" s="1"/>
  <c r="AR43" i="36"/>
  <c r="AU43" i="36" s="1"/>
  <c r="AR44" i="36"/>
  <c r="AU44" i="36" s="1"/>
  <c r="AR45" i="36"/>
  <c r="AU45" i="36" s="1"/>
  <c r="AR46" i="36"/>
  <c r="AU46" i="36" s="1"/>
  <c r="AR47" i="36"/>
  <c r="AU47" i="36" s="1"/>
  <c r="AR48" i="36"/>
  <c r="AU48" i="36" s="1"/>
  <c r="AR49" i="36"/>
  <c r="AU49" i="36" s="1"/>
  <c r="AR50" i="36"/>
  <c r="AU50" i="36" s="1"/>
  <c r="AR51" i="36"/>
  <c r="AU51" i="36" s="1"/>
  <c r="AR52" i="36"/>
  <c r="AU52" i="36" s="1"/>
  <c r="AR53" i="36"/>
  <c r="AU53" i="36" s="1"/>
  <c r="AR54" i="36"/>
  <c r="AU54" i="36" s="1"/>
  <c r="AR55" i="36"/>
  <c r="AU55" i="36" s="1"/>
  <c r="AR56" i="36"/>
  <c r="AU56" i="36" s="1"/>
  <c r="AR57" i="36"/>
  <c r="AU57" i="36" s="1"/>
  <c r="AR58" i="36"/>
  <c r="AU58" i="36" s="1"/>
  <c r="AR59" i="36"/>
  <c r="AU59" i="36" s="1"/>
  <c r="AR60" i="36"/>
  <c r="AU60" i="36" s="1"/>
  <c r="AR61" i="36"/>
  <c r="AU61" i="36" s="1"/>
  <c r="AR62" i="36"/>
  <c r="AU62" i="36" s="1"/>
  <c r="AR63" i="36"/>
  <c r="AU63" i="36" s="1"/>
  <c r="AR64" i="36"/>
  <c r="AU64" i="36" s="1"/>
  <c r="AR65" i="36"/>
  <c r="AU65" i="36" s="1"/>
  <c r="AR66" i="36"/>
  <c r="AU66" i="36" s="1"/>
  <c r="AR67" i="36"/>
  <c r="AU67" i="36" s="1"/>
  <c r="AR68" i="36"/>
  <c r="AU68" i="36" s="1"/>
  <c r="AR69" i="36"/>
  <c r="AU69" i="36" s="1"/>
  <c r="AR70" i="36"/>
  <c r="AU70" i="36" s="1"/>
  <c r="AR71" i="36"/>
  <c r="AU71" i="36" s="1"/>
  <c r="AR72" i="36"/>
  <c r="AU72" i="36" s="1"/>
  <c r="AR73" i="36"/>
  <c r="AU73" i="36" s="1"/>
  <c r="AR74" i="36"/>
  <c r="AU74" i="36" s="1"/>
  <c r="AR75" i="36"/>
  <c r="AU75" i="36" s="1"/>
  <c r="AR76" i="36"/>
  <c r="AU76" i="36" s="1"/>
  <c r="AR77" i="36"/>
  <c r="AU77" i="36" s="1"/>
  <c r="AR78" i="36"/>
  <c r="AU78" i="36" s="1"/>
  <c r="AR79" i="36"/>
  <c r="AU79" i="36" s="1"/>
  <c r="AR80" i="36"/>
  <c r="AU80" i="36" s="1"/>
  <c r="AR81" i="36"/>
  <c r="AU81" i="36" s="1"/>
  <c r="AR82" i="36"/>
  <c r="AU82" i="36" s="1"/>
  <c r="AR83" i="36"/>
  <c r="AU83" i="36" s="1"/>
  <c r="AR84" i="36"/>
  <c r="AU84" i="36" s="1"/>
  <c r="AR85" i="36"/>
  <c r="AU85" i="36" s="1"/>
  <c r="AR86" i="36"/>
  <c r="AU86" i="36" s="1"/>
  <c r="AR87" i="36"/>
  <c r="AU87" i="36" s="1"/>
  <c r="AR88" i="36"/>
  <c r="AU88" i="36" s="1"/>
  <c r="AR89" i="36"/>
  <c r="AU89" i="36" s="1"/>
  <c r="AR90" i="36"/>
  <c r="AU90" i="36" s="1"/>
  <c r="AR91" i="36"/>
  <c r="AU91" i="36" s="1"/>
  <c r="AR92" i="36"/>
  <c r="AU92" i="36" s="1"/>
  <c r="AR93" i="36"/>
  <c r="AU93" i="36" s="1"/>
  <c r="AR94" i="36"/>
  <c r="AU94" i="36" s="1"/>
  <c r="AR95" i="36"/>
  <c r="AU95" i="36" s="1"/>
  <c r="AR96" i="36"/>
  <c r="AU96" i="36" s="1"/>
  <c r="AR97" i="36"/>
  <c r="AU97" i="36" s="1"/>
  <c r="AR98" i="36"/>
  <c r="AU98" i="36" s="1"/>
  <c r="AR99" i="36"/>
  <c r="AU99" i="36" s="1"/>
  <c r="AR100" i="36"/>
  <c r="AU100" i="36" s="1"/>
  <c r="AR101" i="36"/>
  <c r="AU101" i="36" s="1"/>
  <c r="AR102" i="36"/>
  <c r="AU102" i="36" s="1"/>
  <c r="AR103" i="36"/>
  <c r="AU103" i="36" s="1"/>
  <c r="AR104" i="36"/>
  <c r="AU104" i="36" s="1"/>
  <c r="AR105" i="36"/>
  <c r="AU105" i="36" s="1"/>
  <c r="AR106" i="36"/>
  <c r="AU106" i="36" s="1"/>
  <c r="AR107" i="36"/>
  <c r="AU107" i="36" s="1"/>
  <c r="AR108" i="36"/>
  <c r="AU108" i="36" s="1"/>
  <c r="AR109" i="36"/>
  <c r="AU109" i="36" s="1"/>
  <c r="AR110" i="36"/>
  <c r="AU110" i="36" s="1"/>
  <c r="AR111" i="36"/>
  <c r="AU111" i="36" s="1"/>
  <c r="AR112" i="36"/>
  <c r="AU112" i="36" s="1"/>
  <c r="AR113" i="36"/>
  <c r="AU113" i="36" s="1"/>
  <c r="AR114" i="36"/>
  <c r="AU114" i="36" s="1"/>
  <c r="AR115" i="36"/>
  <c r="AU115" i="36" s="1"/>
  <c r="AR116" i="36"/>
  <c r="AU116" i="36" s="1"/>
  <c r="AR117" i="36"/>
  <c r="AU117" i="36" s="1"/>
  <c r="AR118" i="36"/>
  <c r="AU118" i="36" s="1"/>
  <c r="AR119" i="36"/>
  <c r="AU119" i="36" s="1"/>
  <c r="AR120" i="36"/>
  <c r="AU120" i="36" s="1"/>
  <c r="AR121" i="36"/>
  <c r="AU121" i="36" s="1"/>
  <c r="AR122" i="36"/>
  <c r="AU122" i="36" s="1"/>
  <c r="AR123" i="36"/>
  <c r="AU123" i="36" s="1"/>
  <c r="AR124" i="36"/>
  <c r="AU124" i="36" s="1"/>
  <c r="AR125" i="36"/>
  <c r="AU125" i="36" s="1"/>
  <c r="AR126" i="36"/>
  <c r="AU126" i="36" s="1"/>
  <c r="AR127" i="36"/>
  <c r="AU127" i="36" s="1"/>
  <c r="AR128" i="36"/>
  <c r="AU128" i="36" s="1"/>
  <c r="AR129" i="36"/>
  <c r="AU129" i="36" s="1"/>
  <c r="AR130" i="36"/>
  <c r="AU130" i="36" s="1"/>
  <c r="AR131" i="36"/>
  <c r="AU131" i="36" s="1"/>
  <c r="AR132" i="36"/>
  <c r="AU132" i="36" s="1"/>
  <c r="AR133" i="36"/>
  <c r="AU133" i="36" s="1"/>
  <c r="AR134" i="36"/>
  <c r="AU134" i="36" s="1"/>
  <c r="AR135" i="36"/>
  <c r="AU135" i="36" s="1"/>
  <c r="AR136" i="36"/>
  <c r="AU136" i="36" s="1"/>
  <c r="AR137" i="36"/>
  <c r="AU137" i="36" s="1"/>
  <c r="AR138" i="36"/>
  <c r="AU138" i="36" s="1"/>
  <c r="AR139" i="36"/>
  <c r="AU139" i="36" s="1"/>
  <c r="AR140" i="36"/>
  <c r="AU140" i="36" s="1"/>
  <c r="AR141" i="36"/>
  <c r="AU141" i="36" s="1"/>
  <c r="AR142" i="36"/>
  <c r="AU142" i="36" s="1"/>
  <c r="AR143" i="36"/>
  <c r="AU143" i="36" s="1"/>
  <c r="AR144" i="36"/>
  <c r="AU144" i="36" s="1"/>
  <c r="AR145" i="36"/>
  <c r="AU145" i="36" s="1"/>
  <c r="AR146" i="36"/>
  <c r="AU146" i="36" s="1"/>
  <c r="AR147" i="36"/>
  <c r="AU147" i="36" s="1"/>
  <c r="AR148" i="36"/>
  <c r="AU148" i="36" s="1"/>
  <c r="AR149" i="36"/>
  <c r="AU149" i="36" s="1"/>
  <c r="AR150" i="36"/>
  <c r="AU150" i="36" s="1"/>
  <c r="AR151" i="36"/>
  <c r="AU151" i="36" s="1"/>
  <c r="AR152" i="36"/>
  <c r="AU152" i="36" s="1"/>
  <c r="AR153" i="36"/>
  <c r="AU153" i="36" s="1"/>
  <c r="AR154" i="36"/>
  <c r="AU154" i="36" s="1"/>
  <c r="AR155" i="36"/>
  <c r="AU155" i="36" s="1"/>
  <c r="AR156" i="36"/>
  <c r="AU156" i="36" s="1"/>
  <c r="AR157" i="36"/>
  <c r="AU157" i="36" s="1"/>
  <c r="AR158" i="36"/>
  <c r="AU158" i="36" s="1"/>
  <c r="AR159" i="36"/>
  <c r="AU159" i="36" s="1"/>
  <c r="AR160" i="36"/>
  <c r="AU160" i="36" s="1"/>
  <c r="AR161" i="36"/>
  <c r="AU161" i="36" s="1"/>
  <c r="AR162" i="36"/>
  <c r="AU162" i="36" s="1"/>
  <c r="AR163" i="36"/>
  <c r="AU163" i="36" s="1"/>
  <c r="AR164" i="36"/>
  <c r="AU164" i="36" s="1"/>
  <c r="AR165" i="36"/>
  <c r="AU165" i="36" s="1"/>
  <c r="AR166" i="36"/>
  <c r="AU166" i="36" s="1"/>
  <c r="AR167" i="36"/>
  <c r="AU167" i="36" s="1"/>
  <c r="AR168" i="36"/>
  <c r="AU168" i="36" s="1"/>
  <c r="AR169" i="36"/>
  <c r="AU169" i="36" s="1"/>
  <c r="AR170" i="36"/>
  <c r="AU170" i="36" s="1"/>
  <c r="AR171" i="36"/>
  <c r="AU171" i="36" s="1"/>
  <c r="AR172" i="36"/>
  <c r="AU172" i="36" s="1"/>
  <c r="AR173" i="36"/>
  <c r="AU173" i="36" s="1"/>
  <c r="AR174" i="36"/>
  <c r="AU174" i="36" s="1"/>
  <c r="AR175" i="36"/>
  <c r="AU175" i="36" s="1"/>
  <c r="AR176" i="36"/>
  <c r="AU176" i="36" s="1"/>
  <c r="AR177" i="36"/>
  <c r="AU177" i="36" s="1"/>
  <c r="AR178" i="36"/>
  <c r="AU178" i="36" s="1"/>
  <c r="AR179" i="36"/>
  <c r="AU179" i="36" s="1"/>
  <c r="AR180" i="36"/>
  <c r="AU180" i="36" s="1"/>
  <c r="AR181" i="36"/>
  <c r="AU181" i="36" s="1"/>
  <c r="AR182" i="36"/>
  <c r="AU182" i="36" s="1"/>
  <c r="AR183" i="36"/>
  <c r="AU183" i="36" s="1"/>
  <c r="AR184" i="36"/>
  <c r="AU184" i="36" s="1"/>
  <c r="AR185" i="36"/>
  <c r="AU185" i="36" s="1"/>
  <c r="AR186" i="36"/>
  <c r="AU186" i="36" s="1"/>
  <c r="AR187" i="36"/>
  <c r="AU187" i="36" s="1"/>
  <c r="AR188" i="36"/>
  <c r="AU188" i="36" s="1"/>
  <c r="AR189" i="36"/>
  <c r="AU189" i="36" s="1"/>
  <c r="AR190" i="36"/>
  <c r="AU190" i="36" s="1"/>
  <c r="AR191" i="36"/>
  <c r="AU191" i="36" s="1"/>
  <c r="AR192" i="36"/>
  <c r="AU192" i="36" s="1"/>
  <c r="AR193" i="36"/>
  <c r="AU193" i="36" s="1"/>
  <c r="AR194" i="36"/>
  <c r="AU194" i="36" s="1"/>
  <c r="AR195" i="36"/>
  <c r="AU195" i="36" s="1"/>
  <c r="AR196" i="36"/>
  <c r="AU196" i="36" s="1"/>
  <c r="AR197" i="36"/>
  <c r="AU197" i="36" s="1"/>
  <c r="AR198" i="36"/>
  <c r="AU198" i="36" s="1"/>
  <c r="AR199" i="36"/>
  <c r="AU199" i="36" s="1"/>
  <c r="AR200" i="36"/>
  <c r="AU200" i="36" s="1"/>
  <c r="AR201" i="36"/>
  <c r="AU201" i="36" s="1"/>
  <c r="AR202" i="36"/>
  <c r="AU202" i="36" s="1"/>
  <c r="AR203" i="36"/>
  <c r="AU203" i="36" s="1"/>
  <c r="AR204" i="36"/>
  <c r="AU204" i="36" s="1"/>
  <c r="AR205" i="36"/>
  <c r="AU205" i="36" s="1"/>
  <c r="AR206" i="36"/>
  <c r="AU206" i="36" s="1"/>
  <c r="AR207" i="36"/>
  <c r="AU207" i="36" s="1"/>
  <c r="AR208" i="36"/>
  <c r="AU208" i="36" s="1"/>
  <c r="AR209" i="36"/>
  <c r="AU209" i="36" s="1"/>
  <c r="AR210" i="36"/>
  <c r="AU210" i="36" s="1"/>
  <c r="AR211" i="36"/>
  <c r="AU211" i="36" s="1"/>
  <c r="AR212" i="36"/>
  <c r="AU212" i="36" s="1"/>
  <c r="AR213" i="36"/>
  <c r="AU213" i="36" s="1"/>
  <c r="AR214" i="36"/>
  <c r="AU214" i="36" s="1"/>
  <c r="AR215" i="36"/>
  <c r="AU215" i="36" s="1"/>
  <c r="AR216" i="36"/>
  <c r="AU216" i="36" s="1"/>
  <c r="AR217" i="36"/>
  <c r="AU217" i="36" s="1"/>
  <c r="AR218" i="36"/>
  <c r="AU218" i="36" s="1"/>
  <c r="AR219" i="36"/>
  <c r="AU219" i="36" s="1"/>
  <c r="AR220" i="36"/>
  <c r="AU220" i="36" s="1"/>
  <c r="AR221" i="36"/>
  <c r="AU221" i="36" s="1"/>
  <c r="AR222" i="36"/>
  <c r="AU222" i="36" s="1"/>
  <c r="AR223" i="36"/>
  <c r="AU223" i="36" s="1"/>
  <c r="AR224" i="36"/>
  <c r="AU224" i="36" s="1"/>
  <c r="AR225" i="36"/>
  <c r="AU225" i="36" s="1"/>
  <c r="AR226" i="36"/>
  <c r="AU226" i="36" s="1"/>
  <c r="AR227" i="36"/>
  <c r="AU227" i="36" s="1"/>
  <c r="AR228" i="36"/>
  <c r="AU228" i="36" s="1"/>
  <c r="AR229" i="36"/>
  <c r="AU229" i="36" s="1"/>
  <c r="AR230" i="36"/>
  <c r="AU230" i="36" s="1"/>
  <c r="AR231" i="36"/>
  <c r="AU231" i="36" s="1"/>
  <c r="AR232" i="36"/>
  <c r="AU232" i="36" s="1"/>
  <c r="AR233" i="36"/>
  <c r="AU233" i="36" s="1"/>
  <c r="AR234" i="36"/>
  <c r="AU234" i="36" s="1"/>
  <c r="AR235" i="36"/>
  <c r="AU235" i="36" s="1"/>
  <c r="AR236" i="36"/>
  <c r="AU236" i="36" s="1"/>
  <c r="AR237" i="36"/>
  <c r="AU237" i="36" s="1"/>
  <c r="AR238" i="36"/>
  <c r="AU238" i="36" s="1"/>
  <c r="AR239" i="36"/>
  <c r="AU239" i="36" s="1"/>
  <c r="AR240" i="36"/>
  <c r="AU240" i="36" s="1"/>
  <c r="AR241" i="36"/>
  <c r="AU241" i="36" s="1"/>
  <c r="AR242" i="36"/>
  <c r="AU242" i="36" s="1"/>
  <c r="AR243" i="36"/>
  <c r="AU243" i="36" s="1"/>
  <c r="AR244" i="36"/>
  <c r="AU244" i="36" s="1"/>
  <c r="AR245" i="36"/>
  <c r="AU245" i="36" s="1"/>
  <c r="AR246" i="36"/>
  <c r="AU246" i="36" s="1"/>
  <c r="AR247" i="36"/>
  <c r="AU247" i="36" s="1"/>
  <c r="AR248" i="36"/>
  <c r="AU248" i="36" s="1"/>
  <c r="AR249" i="36"/>
  <c r="AU249" i="36" s="1"/>
  <c r="AR250" i="36"/>
  <c r="AU250" i="36" s="1"/>
  <c r="AR251" i="36"/>
  <c r="AU251" i="36" s="1"/>
  <c r="AR252" i="36"/>
  <c r="AU252" i="36" s="1"/>
  <c r="AR253" i="36"/>
  <c r="AU253" i="36" s="1"/>
  <c r="AR254" i="36"/>
  <c r="AU254" i="36" s="1"/>
  <c r="AR255" i="36"/>
  <c r="AU255" i="36" s="1"/>
  <c r="AR256" i="36"/>
  <c r="AU256" i="36" s="1"/>
  <c r="AR257" i="36"/>
  <c r="AU257" i="36" s="1"/>
  <c r="AR258" i="36"/>
  <c r="AU258" i="36" s="1"/>
  <c r="AR259" i="36"/>
  <c r="AU259" i="36" s="1"/>
  <c r="AR260" i="36"/>
  <c r="AU260" i="36" s="1"/>
  <c r="AR261" i="36"/>
  <c r="AU261" i="36" s="1"/>
  <c r="AR262" i="36"/>
  <c r="AU262" i="36" s="1"/>
  <c r="AR263" i="36"/>
  <c r="AU263" i="36" s="1"/>
  <c r="AR264" i="36"/>
  <c r="AU264" i="36" s="1"/>
  <c r="AR265" i="36"/>
  <c r="AU265" i="36" s="1"/>
  <c r="AR266" i="36"/>
  <c r="AU266" i="36" s="1"/>
  <c r="AR267" i="36"/>
  <c r="AU267" i="36" s="1"/>
  <c r="AR268" i="36"/>
  <c r="AU268" i="36" s="1"/>
  <c r="AR269" i="36"/>
  <c r="AU269" i="36" s="1"/>
  <c r="AR270" i="36"/>
  <c r="AU270" i="36" s="1"/>
  <c r="AR271" i="36"/>
  <c r="AU271" i="36" s="1"/>
  <c r="AR272" i="36"/>
  <c r="AU272" i="36" s="1"/>
  <c r="AR273" i="36"/>
  <c r="AU273" i="36" s="1"/>
  <c r="AR274" i="36"/>
  <c r="AU274" i="36" s="1"/>
  <c r="AR275" i="36"/>
  <c r="AU275" i="36" s="1"/>
  <c r="AR276" i="36"/>
  <c r="AU276" i="36" s="1"/>
  <c r="AR277" i="36"/>
  <c r="AU277" i="36" s="1"/>
  <c r="AR278" i="36"/>
  <c r="AU278" i="36" s="1"/>
  <c r="AR279" i="36"/>
  <c r="AU279" i="36" s="1"/>
  <c r="AR280" i="36"/>
  <c r="AU280" i="36" s="1"/>
  <c r="AR281" i="36"/>
  <c r="AU281" i="36" s="1"/>
  <c r="AR282" i="36"/>
  <c r="AU282" i="36" s="1"/>
  <c r="AR283" i="36"/>
  <c r="AU283" i="36" s="1"/>
  <c r="AR284" i="36"/>
  <c r="AU284" i="36" s="1"/>
  <c r="AR285" i="36"/>
  <c r="AU285" i="36" s="1"/>
  <c r="AR286" i="36"/>
  <c r="AU286" i="36" s="1"/>
  <c r="AR287" i="36"/>
  <c r="AU287" i="36" s="1"/>
  <c r="AR288" i="36"/>
  <c r="AU288" i="36" s="1"/>
  <c r="AR289" i="36"/>
  <c r="AU289" i="36" s="1"/>
  <c r="AR290" i="36"/>
  <c r="AU290" i="36" s="1"/>
  <c r="AR291" i="36"/>
  <c r="AU291" i="36" s="1"/>
  <c r="AR292" i="36"/>
  <c r="AU292" i="36" s="1"/>
  <c r="AR293" i="36"/>
  <c r="AU293" i="36" s="1"/>
  <c r="AR294" i="36"/>
  <c r="AU294" i="36" s="1"/>
  <c r="AR295" i="36"/>
  <c r="AU295" i="36" s="1"/>
  <c r="AR296" i="36"/>
  <c r="AU296" i="36" s="1"/>
  <c r="AR297" i="36"/>
  <c r="AU297" i="36" s="1"/>
  <c r="AR298" i="36"/>
  <c r="AU298" i="36" s="1"/>
  <c r="AR299" i="36"/>
  <c r="AU299" i="36" s="1"/>
  <c r="AR300" i="36"/>
  <c r="AU300" i="36" s="1"/>
  <c r="AR301" i="36"/>
  <c r="AU301" i="36" s="1"/>
  <c r="AR302" i="36"/>
  <c r="AU302" i="36" s="1"/>
  <c r="AR303" i="36"/>
  <c r="AU303" i="36" s="1"/>
  <c r="AR304" i="36"/>
  <c r="AU304" i="36" s="1"/>
  <c r="AR305" i="36"/>
  <c r="AU305" i="36" s="1"/>
  <c r="AR306" i="36"/>
  <c r="AU306" i="36" s="1"/>
  <c r="AR307" i="36"/>
  <c r="AU307" i="36" s="1"/>
  <c r="AR308" i="36"/>
  <c r="AU308" i="36" s="1"/>
  <c r="AR309" i="36"/>
  <c r="AU309" i="36" s="1"/>
  <c r="AR310" i="36"/>
  <c r="AU310" i="36" s="1"/>
  <c r="AR311" i="36"/>
  <c r="AU311" i="36" s="1"/>
  <c r="AR312" i="36"/>
  <c r="AU312" i="36" s="1"/>
  <c r="AR313" i="36"/>
  <c r="AU313" i="36" s="1"/>
  <c r="AR314" i="36"/>
  <c r="AU314" i="36" s="1"/>
  <c r="AR315" i="36"/>
  <c r="AU315" i="36" s="1"/>
  <c r="AR316" i="36"/>
  <c r="AU316" i="36" s="1"/>
  <c r="AR317" i="36"/>
  <c r="AU317" i="36" s="1"/>
  <c r="AR318" i="36"/>
  <c r="AU318" i="36" s="1"/>
  <c r="AR319" i="36"/>
  <c r="AU319" i="36" s="1"/>
  <c r="AR320" i="36"/>
  <c r="AU320" i="36" s="1"/>
  <c r="AR321" i="36"/>
  <c r="AU321" i="36" s="1"/>
  <c r="AR322" i="36"/>
  <c r="AU322" i="36" s="1"/>
  <c r="AR323" i="36"/>
  <c r="AU323" i="36" s="1"/>
  <c r="AR324" i="36"/>
  <c r="AU324" i="36" s="1"/>
  <c r="AR325" i="36"/>
  <c r="AU325" i="36" s="1"/>
  <c r="AR326" i="36"/>
  <c r="AU326" i="36" s="1"/>
  <c r="AR327" i="36"/>
  <c r="AU327" i="36" s="1"/>
  <c r="AR328" i="36"/>
  <c r="AU328" i="36" s="1"/>
  <c r="AR329" i="36"/>
  <c r="AU329" i="36" s="1"/>
  <c r="AR330" i="36"/>
  <c r="AU330" i="36" s="1"/>
  <c r="AR331" i="36"/>
  <c r="AU331" i="36" s="1"/>
  <c r="AR332" i="36"/>
  <c r="AU332" i="36" s="1"/>
  <c r="AR333" i="36"/>
  <c r="AU333" i="36" s="1"/>
  <c r="AR334" i="36"/>
  <c r="AU334" i="36" s="1"/>
  <c r="AR335" i="36"/>
  <c r="AU335" i="36" s="1"/>
  <c r="AR336" i="36"/>
  <c r="AU336" i="36" s="1"/>
  <c r="AR337" i="36"/>
  <c r="AU337" i="36" s="1"/>
  <c r="AR338" i="36"/>
  <c r="AU338" i="36" s="1"/>
  <c r="AR339" i="36"/>
  <c r="AU339" i="36" s="1"/>
  <c r="AR340" i="36"/>
  <c r="AU340" i="36" s="1"/>
  <c r="AR341" i="36"/>
  <c r="AU341" i="36" s="1"/>
  <c r="AR342" i="36"/>
  <c r="AU342" i="36" s="1"/>
  <c r="AR343" i="36"/>
  <c r="AU343" i="36" s="1"/>
  <c r="AR344" i="36"/>
  <c r="AU344" i="36" s="1"/>
  <c r="AR345" i="36"/>
  <c r="AU345" i="36" s="1"/>
  <c r="AR346" i="36"/>
  <c r="AU346" i="36" s="1"/>
  <c r="AR347" i="36"/>
  <c r="AU347" i="36" s="1"/>
  <c r="AR348" i="36"/>
  <c r="AU348" i="36" s="1"/>
  <c r="AR349" i="36"/>
  <c r="AU349" i="36" s="1"/>
  <c r="AR350" i="36"/>
  <c r="AU350" i="36" s="1"/>
  <c r="AR351" i="36"/>
  <c r="AU351" i="36" s="1"/>
  <c r="AR352" i="36"/>
  <c r="AU352" i="36" s="1"/>
  <c r="AR353" i="36"/>
  <c r="AU353" i="36" s="1"/>
  <c r="AR354" i="36"/>
  <c r="AU354" i="36" s="1"/>
  <c r="AR355" i="36"/>
  <c r="AU355" i="36" s="1"/>
  <c r="AR356" i="36"/>
  <c r="AU356" i="36" s="1"/>
  <c r="AR357" i="36"/>
  <c r="AU357" i="36" s="1"/>
  <c r="AR358" i="36"/>
  <c r="AU358" i="36" s="1"/>
  <c r="AR359" i="36"/>
  <c r="AU359" i="36" s="1"/>
  <c r="AR360" i="36"/>
  <c r="AU360" i="36" s="1"/>
  <c r="AR361" i="36"/>
  <c r="AU361" i="36" s="1"/>
  <c r="AR362" i="36"/>
  <c r="AU362" i="36" s="1"/>
  <c r="AR363" i="36"/>
  <c r="AU363" i="36" s="1"/>
  <c r="AR364" i="36"/>
  <c r="AU364" i="36" s="1"/>
  <c r="AR365" i="36"/>
  <c r="AU365" i="36" s="1"/>
  <c r="AR366" i="36"/>
  <c r="AU366" i="36" s="1"/>
  <c r="AR367" i="36"/>
  <c r="AU367" i="36" s="1"/>
  <c r="AR368" i="36"/>
  <c r="AU368" i="36" s="1"/>
  <c r="AR369" i="36"/>
  <c r="AU369" i="36" s="1"/>
  <c r="AR370" i="36"/>
  <c r="AU370" i="36" s="1"/>
  <c r="AR371" i="36"/>
  <c r="AU371" i="36" s="1"/>
  <c r="AR372" i="36"/>
  <c r="AU372" i="36" s="1"/>
  <c r="AR373" i="36"/>
  <c r="AU373" i="36" s="1"/>
  <c r="AR374" i="36"/>
  <c r="AU374" i="36" s="1"/>
  <c r="AR375" i="36"/>
  <c r="AU375" i="36" s="1"/>
  <c r="AR376" i="36"/>
  <c r="AU376" i="36" s="1"/>
  <c r="AR377" i="36"/>
  <c r="AU377" i="36" s="1"/>
  <c r="AR378" i="36"/>
  <c r="AU378" i="36" s="1"/>
  <c r="AR379" i="36"/>
  <c r="AU379" i="36" s="1"/>
  <c r="AR380" i="36"/>
  <c r="AU380" i="36" s="1"/>
  <c r="AR381" i="36"/>
  <c r="AU381" i="36" s="1"/>
  <c r="AR382" i="36"/>
  <c r="AU382" i="36" s="1"/>
  <c r="AR383" i="36"/>
  <c r="AU383" i="36" s="1"/>
  <c r="AR384" i="36"/>
  <c r="AU384" i="36" s="1"/>
  <c r="AR385" i="36"/>
  <c r="AU385" i="36" s="1"/>
  <c r="AR386" i="36"/>
  <c r="AU386" i="36" s="1"/>
  <c r="AR387" i="36"/>
  <c r="AU387" i="36" s="1"/>
  <c r="AR388" i="36"/>
  <c r="AU388" i="36" s="1"/>
  <c r="AR389" i="36"/>
  <c r="AU389" i="36" s="1"/>
  <c r="AR390" i="36"/>
  <c r="AU390" i="36" s="1"/>
  <c r="AR391" i="36"/>
  <c r="AU391" i="36" s="1"/>
  <c r="AR392" i="36"/>
  <c r="AU392" i="36" s="1"/>
  <c r="AR393" i="36"/>
  <c r="AU393" i="36" s="1"/>
  <c r="AR394" i="36"/>
  <c r="AU394" i="36" s="1"/>
  <c r="AR395" i="36"/>
  <c r="AU395" i="36" s="1"/>
  <c r="AR396" i="36"/>
  <c r="AU396" i="36" s="1"/>
  <c r="AR397" i="36"/>
  <c r="AU397" i="36" s="1"/>
  <c r="AR398" i="36"/>
  <c r="AU398" i="36" s="1"/>
  <c r="AR399" i="36"/>
  <c r="AU399" i="36" s="1"/>
  <c r="AR400" i="36"/>
  <c r="AU400" i="36" s="1"/>
  <c r="AR401" i="36"/>
  <c r="AU401" i="36" s="1"/>
  <c r="AR402" i="36"/>
  <c r="AU402" i="36" s="1"/>
  <c r="AR403" i="36"/>
  <c r="AU403" i="36" s="1"/>
  <c r="AR404" i="36"/>
  <c r="AU404" i="36" s="1"/>
  <c r="AR405" i="36"/>
  <c r="AU405" i="36" s="1"/>
  <c r="AR406" i="36"/>
  <c r="AU406" i="36" s="1"/>
  <c r="AR407" i="36"/>
  <c r="AU407" i="36" s="1"/>
  <c r="AR408" i="36"/>
  <c r="AU408" i="36" s="1"/>
  <c r="AR409" i="36"/>
  <c r="AU409" i="36" s="1"/>
  <c r="AR410" i="36"/>
  <c r="AU410" i="36" s="1"/>
  <c r="AR411" i="36"/>
  <c r="AU411" i="36" s="1"/>
  <c r="AR412" i="36"/>
  <c r="AU412" i="36" s="1"/>
  <c r="AR413" i="36"/>
  <c r="AU413" i="36" s="1"/>
  <c r="AR414" i="36"/>
  <c r="AU414" i="36" s="1"/>
  <c r="AR415" i="36"/>
  <c r="AU415" i="36" s="1"/>
  <c r="AR416" i="36"/>
  <c r="AU416" i="36" s="1"/>
  <c r="AR417" i="36"/>
  <c r="AU417" i="36" s="1"/>
  <c r="AR418" i="36"/>
  <c r="AU418" i="36" s="1"/>
  <c r="AR419" i="36"/>
  <c r="AU419" i="36" s="1"/>
  <c r="AR420" i="36"/>
  <c r="AU420" i="36" s="1"/>
  <c r="AR421" i="36"/>
  <c r="AU421" i="36" s="1"/>
  <c r="AR422" i="36"/>
  <c r="AU422" i="36" s="1"/>
  <c r="AR423" i="36"/>
  <c r="AU423" i="36" s="1"/>
  <c r="AR424" i="36"/>
  <c r="AU424" i="36" s="1"/>
  <c r="AR425" i="36"/>
  <c r="AU425" i="36" s="1"/>
  <c r="AR426" i="36"/>
  <c r="AU426" i="36" s="1"/>
  <c r="AR427" i="36"/>
  <c r="AU427" i="36" s="1"/>
  <c r="AR428" i="36"/>
  <c r="AU428" i="36" s="1"/>
  <c r="AR429" i="36"/>
  <c r="AU429" i="36" s="1"/>
  <c r="AR430" i="36"/>
  <c r="AU430" i="36" s="1"/>
  <c r="AR431" i="36"/>
  <c r="AU431" i="36" s="1"/>
  <c r="AR432" i="36"/>
  <c r="AU432" i="36" s="1"/>
  <c r="AR433" i="36"/>
  <c r="AU433" i="36" s="1"/>
  <c r="AR434" i="36"/>
  <c r="AU434" i="36" s="1"/>
  <c r="AR435" i="36"/>
  <c r="AU435" i="36" s="1"/>
  <c r="AR436" i="36"/>
  <c r="AU436" i="36" s="1"/>
  <c r="AR437" i="36"/>
  <c r="AU437" i="36" s="1"/>
  <c r="AR438" i="36"/>
  <c r="AU438" i="36" s="1"/>
  <c r="AR439" i="36"/>
  <c r="AU439" i="36" s="1"/>
  <c r="AR440" i="36"/>
  <c r="AU440" i="36" s="1"/>
  <c r="AR441" i="36"/>
  <c r="AU441" i="36" s="1"/>
  <c r="AR442" i="36"/>
  <c r="AU442" i="36" s="1"/>
  <c r="AR443" i="36"/>
  <c r="AU443" i="36" s="1"/>
  <c r="AR444" i="36"/>
  <c r="AU444" i="36" s="1"/>
  <c r="AR445" i="36"/>
  <c r="AU445" i="36" s="1"/>
  <c r="AR446" i="36"/>
  <c r="AU446" i="36" s="1"/>
  <c r="AR447" i="36"/>
  <c r="AU447" i="36" s="1"/>
  <c r="AR448" i="36"/>
  <c r="AU448" i="36" s="1"/>
  <c r="AR449" i="36"/>
  <c r="AU449" i="36" s="1"/>
  <c r="AR450" i="36"/>
  <c r="AU450" i="36" s="1"/>
  <c r="AR451" i="36"/>
  <c r="AU451" i="36" s="1"/>
  <c r="AR452" i="36"/>
  <c r="AU452" i="36" s="1"/>
  <c r="AR453" i="36"/>
  <c r="AU453" i="36" s="1"/>
  <c r="AR454" i="36"/>
  <c r="AU454" i="36" s="1"/>
  <c r="AR455" i="36"/>
  <c r="AU455" i="36" s="1"/>
  <c r="AR456" i="36"/>
  <c r="AU456" i="36" s="1"/>
  <c r="AR457" i="36"/>
  <c r="AU457" i="36" s="1"/>
  <c r="AR458" i="36"/>
  <c r="AU458" i="36" s="1"/>
  <c r="AR459" i="36"/>
  <c r="AU459" i="36" s="1"/>
  <c r="AR460" i="36"/>
  <c r="AU460" i="36" s="1"/>
  <c r="AR461" i="36"/>
  <c r="AU461" i="36" s="1"/>
  <c r="AR462" i="36"/>
  <c r="AU462" i="36" s="1"/>
  <c r="AR463" i="36"/>
  <c r="AU463" i="36" s="1"/>
  <c r="AR464" i="36"/>
  <c r="AU464" i="36" s="1"/>
  <c r="AR465" i="36"/>
  <c r="AU465" i="36" s="1"/>
  <c r="AR466" i="36"/>
  <c r="AU466" i="36" s="1"/>
  <c r="AR467" i="36"/>
  <c r="AU467" i="36" s="1"/>
  <c r="AR468" i="36"/>
  <c r="AU468" i="36" s="1"/>
  <c r="AR469" i="36"/>
  <c r="AU469" i="36" s="1"/>
  <c r="AR470" i="36"/>
  <c r="AU470" i="36" s="1"/>
  <c r="AR471" i="36"/>
  <c r="AU471" i="36" s="1"/>
  <c r="AR472" i="36"/>
  <c r="AU472" i="36" s="1"/>
  <c r="AR473" i="36"/>
  <c r="AU473" i="36" s="1"/>
  <c r="AR474" i="36"/>
  <c r="AU474" i="36" s="1"/>
  <c r="AR475" i="36"/>
  <c r="AU475" i="36" s="1"/>
  <c r="AR476" i="36"/>
  <c r="AU476" i="36" s="1"/>
  <c r="AR477" i="36"/>
  <c r="AU477" i="36" s="1"/>
  <c r="AR478" i="36"/>
  <c r="AU478" i="36" s="1"/>
  <c r="AR479" i="36"/>
  <c r="AU479" i="36" s="1"/>
  <c r="AR480" i="36"/>
  <c r="AU480" i="36" s="1"/>
  <c r="AR481" i="36"/>
  <c r="AU481" i="36" s="1"/>
  <c r="AR482" i="36"/>
  <c r="AU482" i="36" s="1"/>
  <c r="AR483" i="36"/>
  <c r="AU483" i="36" s="1"/>
  <c r="AR484" i="36"/>
  <c r="AU484" i="36" s="1"/>
  <c r="AR485" i="36"/>
  <c r="AU485" i="36" s="1"/>
  <c r="AR486" i="36"/>
  <c r="AU486" i="36" s="1"/>
  <c r="AR487" i="36"/>
  <c r="AU487" i="36" s="1"/>
  <c r="AR488" i="36"/>
  <c r="AU488" i="36" s="1"/>
  <c r="AR489" i="36"/>
  <c r="AU489" i="36" s="1"/>
  <c r="AR490" i="36"/>
  <c r="AU490" i="36" s="1"/>
  <c r="AR491" i="36"/>
  <c r="AU491" i="36" s="1"/>
  <c r="AR492" i="36"/>
  <c r="AU492" i="36" s="1"/>
  <c r="AR493" i="36"/>
  <c r="AU493" i="36" s="1"/>
  <c r="AR494" i="36"/>
  <c r="AU494" i="36" s="1"/>
  <c r="AR495" i="36"/>
  <c r="AU495" i="36" s="1"/>
  <c r="AR496" i="36"/>
  <c r="AU496" i="36" s="1"/>
  <c r="AR497" i="36"/>
  <c r="AU497" i="36" s="1"/>
  <c r="AR498" i="36"/>
  <c r="AU498" i="36" s="1"/>
  <c r="AR499" i="36"/>
  <c r="AU499" i="36" s="1"/>
  <c r="AR500" i="36"/>
  <c r="AU500" i="36" s="1"/>
  <c r="AR501" i="36"/>
  <c r="AU501" i="36" s="1"/>
  <c r="AR502" i="36"/>
  <c r="AU502" i="36" s="1"/>
  <c r="AR503" i="36"/>
  <c r="AU503" i="36" s="1"/>
  <c r="AR504" i="36"/>
  <c r="AU504" i="36" s="1"/>
  <c r="AR505" i="36"/>
  <c r="AU505" i="36" s="1"/>
  <c r="AR506" i="36"/>
  <c r="AU506" i="36" s="1"/>
  <c r="AR507" i="36"/>
  <c r="AU507" i="36" s="1"/>
  <c r="AR508" i="36"/>
  <c r="AU508" i="36" s="1"/>
  <c r="AR509" i="36"/>
  <c r="AU509" i="36" s="1"/>
  <c r="AR510" i="36"/>
  <c r="AU510" i="36" s="1"/>
  <c r="AR511" i="36"/>
  <c r="AU511" i="36" s="1"/>
  <c r="AR512" i="36"/>
  <c r="AU512" i="36" s="1"/>
  <c r="AR513" i="36"/>
  <c r="AU513" i="36" s="1"/>
  <c r="AR514" i="36"/>
  <c r="AU514" i="36" s="1"/>
  <c r="AR515" i="36"/>
  <c r="AU515" i="36" s="1"/>
  <c r="AR516" i="36"/>
  <c r="AU516" i="36" s="1"/>
  <c r="AR517" i="36"/>
  <c r="AU517" i="36" s="1"/>
  <c r="AR518" i="36"/>
  <c r="AU518" i="36" s="1"/>
  <c r="AR519" i="36"/>
  <c r="AU519" i="36" s="1"/>
  <c r="AR520" i="36"/>
  <c r="AU520" i="36" s="1"/>
  <c r="AR521" i="36"/>
  <c r="AU521" i="36" s="1"/>
  <c r="AR522" i="36"/>
  <c r="AU522" i="36" s="1"/>
  <c r="AR523" i="36"/>
  <c r="AU523" i="36" s="1"/>
  <c r="AR524" i="36"/>
  <c r="AU524" i="36" s="1"/>
  <c r="AR525" i="36"/>
  <c r="AU525" i="36" s="1"/>
  <c r="AR526" i="36"/>
  <c r="AU526" i="36" s="1"/>
  <c r="AR527" i="36"/>
  <c r="AU527" i="36" s="1"/>
  <c r="AR528" i="36"/>
  <c r="AU528" i="36" s="1"/>
  <c r="AR529" i="36"/>
  <c r="AU529" i="36" s="1"/>
  <c r="AR530" i="36"/>
  <c r="AU530" i="36" s="1"/>
  <c r="AR531" i="36"/>
  <c r="AU531" i="36" s="1"/>
  <c r="AR532" i="36"/>
  <c r="AU532" i="36" s="1"/>
  <c r="AR533" i="36"/>
  <c r="AU533" i="36" s="1"/>
  <c r="AR534" i="36"/>
  <c r="AU534" i="36" s="1"/>
  <c r="AR535" i="36"/>
  <c r="AU535" i="36" s="1"/>
  <c r="AR536" i="36"/>
  <c r="AU536" i="36" s="1"/>
  <c r="AR537" i="36"/>
  <c r="AU537" i="36" s="1"/>
  <c r="AR538" i="36"/>
  <c r="AU538" i="36" s="1"/>
  <c r="AR539" i="36"/>
  <c r="AU539" i="36" s="1"/>
  <c r="AR540" i="36"/>
  <c r="AU540" i="36" s="1"/>
  <c r="AR541" i="36"/>
  <c r="AU541" i="36" s="1"/>
  <c r="AR542" i="36"/>
  <c r="AU542" i="36" s="1"/>
  <c r="AR543" i="36"/>
  <c r="AU543" i="36" s="1"/>
  <c r="AR544" i="36"/>
  <c r="AU544" i="36" s="1"/>
  <c r="AR545" i="36"/>
  <c r="AU545" i="36" s="1"/>
  <c r="AR546" i="36"/>
  <c r="AU546" i="36" s="1"/>
  <c r="AR547" i="36"/>
  <c r="AU547" i="36" s="1"/>
  <c r="AR548" i="36"/>
  <c r="AU548" i="36" s="1"/>
  <c r="AR549" i="36"/>
  <c r="AU549" i="36" s="1"/>
  <c r="AR550" i="36"/>
  <c r="AU550" i="36" s="1"/>
  <c r="AR551" i="36"/>
  <c r="AU551" i="36" s="1"/>
  <c r="AR552" i="36"/>
  <c r="AU552" i="36" s="1"/>
  <c r="AR553" i="36"/>
  <c r="AU553" i="36" s="1"/>
  <c r="AR554" i="36"/>
  <c r="AU554" i="36" s="1"/>
  <c r="AR555" i="36"/>
  <c r="AU555" i="36" s="1"/>
  <c r="AR556" i="36"/>
  <c r="AU556" i="36" s="1"/>
  <c r="AR557" i="36"/>
  <c r="AU557" i="36" s="1"/>
  <c r="AR558" i="36"/>
  <c r="AU558" i="36" s="1"/>
  <c r="AR559" i="36"/>
  <c r="AU559" i="36" s="1"/>
  <c r="AR560" i="36"/>
  <c r="AU560" i="36" s="1"/>
  <c r="AR561" i="36"/>
  <c r="AU561" i="36" s="1"/>
  <c r="AR562" i="36"/>
  <c r="AU562" i="36" s="1"/>
  <c r="AR563" i="36"/>
  <c r="AU563" i="36" s="1"/>
  <c r="AR564" i="36"/>
  <c r="AU564" i="36" s="1"/>
  <c r="AR565" i="36"/>
  <c r="AU565" i="36" s="1"/>
  <c r="AR566" i="36"/>
  <c r="AU566" i="36" s="1"/>
  <c r="AR567" i="36"/>
  <c r="AU567" i="36" s="1"/>
  <c r="AR568" i="36"/>
  <c r="AU568" i="36" s="1"/>
  <c r="AR569" i="36"/>
  <c r="AU569" i="36" s="1"/>
  <c r="AR570" i="36"/>
  <c r="AU570" i="36" s="1"/>
  <c r="AR571" i="36"/>
  <c r="AU571" i="36" s="1"/>
  <c r="AR572" i="36"/>
  <c r="AU572" i="36" s="1"/>
  <c r="AR573" i="36"/>
  <c r="AU573" i="36" s="1"/>
  <c r="AR574" i="36"/>
  <c r="AU574" i="36" s="1"/>
  <c r="AR575" i="36"/>
  <c r="AU575" i="36" s="1"/>
  <c r="AR576" i="36"/>
  <c r="AU576" i="36" s="1"/>
  <c r="AR577" i="36"/>
  <c r="AU577" i="36" s="1"/>
  <c r="AR578" i="36"/>
  <c r="AU578" i="36" s="1"/>
  <c r="AR579" i="36"/>
  <c r="AU579" i="36" s="1"/>
  <c r="AR580" i="36"/>
  <c r="AU580" i="36" s="1"/>
  <c r="AR581" i="36"/>
  <c r="AU581" i="36" s="1"/>
  <c r="AR582" i="36"/>
  <c r="AU582" i="36" s="1"/>
  <c r="AR583" i="36"/>
  <c r="AU583" i="36" s="1"/>
  <c r="AR584" i="36"/>
  <c r="AU584" i="36" s="1"/>
  <c r="AR585" i="36"/>
  <c r="AU585" i="36" s="1"/>
  <c r="AR586" i="36"/>
  <c r="AU586" i="36" s="1"/>
  <c r="AR587" i="36"/>
  <c r="AU587" i="36" s="1"/>
  <c r="AR588" i="36"/>
  <c r="AU588" i="36" s="1"/>
  <c r="AR589" i="36"/>
  <c r="AU589" i="36" s="1"/>
  <c r="AR590" i="36"/>
  <c r="AU590" i="36" s="1"/>
  <c r="AR591" i="36"/>
  <c r="AU591" i="36" s="1"/>
  <c r="AR592" i="36"/>
  <c r="AU592" i="36" s="1"/>
  <c r="AR593" i="36"/>
  <c r="AU593" i="36" s="1"/>
  <c r="AR594" i="36"/>
  <c r="AU594" i="36" s="1"/>
  <c r="AR595" i="36"/>
  <c r="AU595" i="36" s="1"/>
  <c r="AR596" i="36"/>
  <c r="AU596" i="36" s="1"/>
  <c r="AR597" i="36"/>
  <c r="AU597" i="36" s="1"/>
  <c r="AR598" i="36"/>
  <c r="AU598" i="36" s="1"/>
  <c r="AR599" i="36"/>
  <c r="AU599" i="36" s="1"/>
  <c r="AR600" i="36"/>
  <c r="AU600" i="36" s="1"/>
  <c r="AR601" i="36"/>
  <c r="AU601" i="36" s="1"/>
  <c r="AR602" i="36"/>
  <c r="AU602" i="36" s="1"/>
  <c r="AR603" i="36"/>
  <c r="AU603" i="36" s="1"/>
  <c r="AR604" i="36"/>
  <c r="AU604" i="36" s="1"/>
  <c r="AR605" i="36"/>
  <c r="AU605" i="36" s="1"/>
  <c r="AR606" i="36"/>
  <c r="AU606" i="36" s="1"/>
  <c r="AR607" i="36"/>
  <c r="AU607" i="36" s="1"/>
  <c r="AR608" i="36"/>
  <c r="AU608" i="36" s="1"/>
  <c r="AR609" i="36"/>
  <c r="AU609" i="36" s="1"/>
  <c r="AR610" i="36"/>
  <c r="AU610" i="36" s="1"/>
  <c r="AR611" i="36"/>
  <c r="AU611" i="36" s="1"/>
  <c r="AR612" i="36"/>
  <c r="AU612" i="36" s="1"/>
  <c r="AR613" i="36"/>
  <c r="AU613" i="36" s="1"/>
  <c r="AR614" i="36"/>
  <c r="AU614" i="36" s="1"/>
  <c r="AR615" i="36"/>
  <c r="AU615" i="36" s="1"/>
  <c r="AR616" i="36"/>
  <c r="AU616" i="36" s="1"/>
  <c r="AR617" i="36"/>
  <c r="AU617" i="36" s="1"/>
  <c r="AR618" i="36"/>
  <c r="AU618" i="36" s="1"/>
  <c r="AR619" i="36"/>
  <c r="AU619" i="36" s="1"/>
  <c r="AR620" i="36"/>
  <c r="AU620" i="36" s="1"/>
  <c r="AR621" i="36"/>
  <c r="AU621" i="36" s="1"/>
  <c r="AR622" i="36"/>
  <c r="AU622" i="36" s="1"/>
  <c r="AR623" i="36"/>
  <c r="AU623" i="36" s="1"/>
  <c r="AR624" i="36"/>
  <c r="AU624" i="36" s="1"/>
  <c r="AR625" i="36"/>
  <c r="AU625" i="36" s="1"/>
  <c r="AR626" i="36"/>
  <c r="AU626" i="36" s="1"/>
  <c r="AR627" i="36"/>
  <c r="AU627" i="36" s="1"/>
  <c r="AR628" i="36"/>
  <c r="AU628" i="36" s="1"/>
  <c r="AR629" i="36"/>
  <c r="AU629" i="36" s="1"/>
  <c r="AR630" i="36"/>
  <c r="AU630" i="36" s="1"/>
  <c r="AR631" i="36"/>
  <c r="AU631" i="36" s="1"/>
  <c r="AR632" i="36"/>
  <c r="AU632" i="36" s="1"/>
  <c r="AR633" i="36"/>
  <c r="AU633" i="36" s="1"/>
  <c r="AR634" i="36"/>
  <c r="AU634" i="36" s="1"/>
  <c r="AR635" i="36"/>
  <c r="AU635" i="36" s="1"/>
  <c r="AR636" i="36"/>
  <c r="AU636" i="36" s="1"/>
  <c r="AR637" i="36"/>
  <c r="AU637" i="36" s="1"/>
  <c r="AR638" i="36"/>
  <c r="AU638" i="36" s="1"/>
  <c r="AR639" i="36"/>
  <c r="AU639" i="36" s="1"/>
  <c r="AR640" i="36"/>
  <c r="AU640" i="36" s="1"/>
  <c r="AR641" i="36"/>
  <c r="AU641" i="36" s="1"/>
  <c r="AR642" i="36"/>
  <c r="AU642" i="36" s="1"/>
  <c r="AR643" i="36"/>
  <c r="AU643" i="36" s="1"/>
  <c r="AR644" i="36"/>
  <c r="AU644" i="36" s="1"/>
  <c r="AR645" i="36"/>
  <c r="AU645" i="36" s="1"/>
  <c r="AR646" i="36"/>
  <c r="AU646" i="36" s="1"/>
  <c r="AR647" i="36"/>
  <c r="AU647" i="36" s="1"/>
  <c r="AR648" i="36"/>
  <c r="AU648" i="36" s="1"/>
  <c r="AR649" i="36"/>
  <c r="AU649" i="36" s="1"/>
  <c r="AR650" i="36"/>
  <c r="AU650" i="36" s="1"/>
  <c r="AR651" i="36"/>
  <c r="AU651" i="36" s="1"/>
  <c r="AR652" i="36"/>
  <c r="AU652" i="36" s="1"/>
  <c r="AR653" i="36"/>
  <c r="AU653" i="36" s="1"/>
  <c r="AR654" i="36"/>
  <c r="AU654" i="36" s="1"/>
  <c r="AR655" i="36"/>
  <c r="AU655" i="36" s="1"/>
  <c r="AR656" i="36"/>
  <c r="AU656" i="36" s="1"/>
  <c r="AR657" i="36"/>
  <c r="AU657" i="36" s="1"/>
  <c r="AR658" i="36"/>
  <c r="AU658" i="36" s="1"/>
  <c r="AR659" i="36"/>
  <c r="AU659" i="36" s="1"/>
  <c r="AR660" i="36"/>
  <c r="AU660" i="36" s="1"/>
  <c r="AR661" i="36"/>
  <c r="AU661" i="36" s="1"/>
  <c r="AR662" i="36"/>
  <c r="AU662" i="36" s="1"/>
  <c r="AR663" i="36"/>
  <c r="AU663" i="36" s="1"/>
  <c r="AR664" i="36"/>
  <c r="AU664" i="36" s="1"/>
  <c r="AR665" i="36"/>
  <c r="AU665" i="36" s="1"/>
  <c r="AR666" i="36"/>
  <c r="AU666" i="36" s="1"/>
  <c r="AR667" i="36"/>
  <c r="AU667" i="36" s="1"/>
  <c r="AR668" i="36"/>
  <c r="AU668" i="36" s="1"/>
  <c r="AR669" i="36"/>
  <c r="AU669" i="36" s="1"/>
  <c r="AR670" i="36"/>
  <c r="AU670" i="36" s="1"/>
  <c r="AR671" i="36"/>
  <c r="AU671" i="36" s="1"/>
  <c r="AR672" i="36"/>
  <c r="AU672" i="36" s="1"/>
  <c r="AR673" i="36"/>
  <c r="AU673" i="36" s="1"/>
  <c r="AR674" i="36"/>
  <c r="AU674" i="36" s="1"/>
  <c r="AR675" i="36"/>
  <c r="AU675" i="36" s="1"/>
  <c r="AR676" i="36"/>
  <c r="AU676" i="36" s="1"/>
  <c r="AR677" i="36"/>
  <c r="AU677" i="36" s="1"/>
  <c r="AR678" i="36"/>
  <c r="AU678" i="36" s="1"/>
  <c r="AR679" i="36"/>
  <c r="AU679" i="36" s="1"/>
  <c r="AR680" i="36"/>
  <c r="AU680" i="36" s="1"/>
  <c r="AR681" i="36"/>
  <c r="AU681" i="36" s="1"/>
  <c r="AR682" i="36"/>
  <c r="AU682" i="36" s="1"/>
  <c r="AR683" i="36"/>
  <c r="AU683" i="36" s="1"/>
  <c r="AR684" i="36"/>
  <c r="AU684" i="36" s="1"/>
  <c r="AR685" i="36"/>
  <c r="AU685" i="36" s="1"/>
  <c r="AR686" i="36"/>
  <c r="AU686" i="36" s="1"/>
  <c r="AR687" i="36"/>
  <c r="AU687" i="36" s="1"/>
  <c r="AR688" i="36"/>
  <c r="AU688" i="36" s="1"/>
  <c r="AR689" i="36"/>
  <c r="AU689" i="36" s="1"/>
  <c r="AR690" i="36"/>
  <c r="AU690" i="36" s="1"/>
  <c r="AR691" i="36"/>
  <c r="AU691" i="36" s="1"/>
  <c r="AR692" i="36"/>
  <c r="AU692" i="36" s="1"/>
  <c r="AR693" i="36"/>
  <c r="AU693" i="36" s="1"/>
  <c r="AR694" i="36"/>
  <c r="AU694" i="36" s="1"/>
  <c r="AR695" i="36"/>
  <c r="AU695" i="36" s="1"/>
  <c r="AR696" i="36"/>
  <c r="AU696" i="36" s="1"/>
  <c r="AR697" i="36"/>
  <c r="AU697" i="36" s="1"/>
  <c r="AR698" i="36"/>
  <c r="AU698" i="36" s="1"/>
  <c r="AR699" i="36"/>
  <c r="AU699" i="36" s="1"/>
  <c r="AR700" i="36"/>
  <c r="AU700" i="36" s="1"/>
  <c r="AR701" i="36"/>
  <c r="AU701" i="36" s="1"/>
  <c r="AR702" i="36"/>
  <c r="AU702" i="36" s="1"/>
  <c r="AR703" i="36"/>
  <c r="AU703" i="36" s="1"/>
  <c r="AR704" i="36"/>
  <c r="AU704" i="36" s="1"/>
  <c r="AR705" i="36"/>
  <c r="AU705" i="36" s="1"/>
  <c r="AR706" i="36"/>
  <c r="AU706" i="36" s="1"/>
  <c r="AR707" i="36"/>
  <c r="AU707" i="36" s="1"/>
  <c r="AR708" i="36"/>
  <c r="AU708" i="36" s="1"/>
  <c r="AR709" i="36"/>
  <c r="AU709" i="36" s="1"/>
  <c r="AR710" i="36"/>
  <c r="AU710" i="36" s="1"/>
  <c r="AR711" i="36"/>
  <c r="AU711" i="36" s="1"/>
  <c r="AR712" i="36"/>
  <c r="AU712" i="36" s="1"/>
  <c r="AR713" i="36"/>
  <c r="AU713" i="36" s="1"/>
  <c r="AR714" i="36"/>
  <c r="AU714" i="36" s="1"/>
  <c r="AR715" i="36"/>
  <c r="AU715" i="36" s="1"/>
  <c r="AR716" i="36"/>
  <c r="AU716" i="36" s="1"/>
  <c r="AR717" i="36"/>
  <c r="AU717" i="36" s="1"/>
  <c r="AR718" i="36"/>
  <c r="AU718" i="36" s="1"/>
  <c r="AR719" i="36"/>
  <c r="AU719" i="36" s="1"/>
  <c r="AR720" i="36"/>
  <c r="AU720" i="36" s="1"/>
  <c r="AR721" i="36"/>
  <c r="AU721" i="36" s="1"/>
  <c r="AR722" i="36"/>
  <c r="AU722" i="36" s="1"/>
  <c r="AR723" i="36"/>
  <c r="AU723" i="36" s="1"/>
  <c r="AR724" i="36"/>
  <c r="AU724" i="36" s="1"/>
  <c r="AR725" i="36"/>
  <c r="AU725" i="36" s="1"/>
  <c r="AR726" i="36"/>
  <c r="AU726" i="36" s="1"/>
  <c r="AR727" i="36"/>
  <c r="AU727" i="36" s="1"/>
  <c r="AR728" i="36"/>
  <c r="AU728" i="36" s="1"/>
  <c r="AR729" i="36"/>
  <c r="AU729" i="36" s="1"/>
  <c r="AR730" i="36"/>
  <c r="AU730" i="36" s="1"/>
  <c r="AR731" i="36"/>
  <c r="AU731" i="36" s="1"/>
  <c r="AR732" i="36"/>
  <c r="AU732" i="36" s="1"/>
  <c r="AR733" i="36"/>
  <c r="AU733" i="36" s="1"/>
  <c r="AR734" i="36"/>
  <c r="AU734" i="36" s="1"/>
  <c r="AR735" i="36"/>
  <c r="AU735" i="36" s="1"/>
  <c r="AR736" i="36"/>
  <c r="AU736" i="36" s="1"/>
  <c r="AR737" i="36"/>
  <c r="AU737" i="36" s="1"/>
  <c r="AR738" i="36"/>
  <c r="AU738" i="36" s="1"/>
  <c r="AR739" i="36"/>
  <c r="AU739" i="36" s="1"/>
  <c r="AR740" i="36"/>
  <c r="AU740" i="36" s="1"/>
  <c r="AR741" i="36"/>
  <c r="AU741" i="36" s="1"/>
  <c r="AR742" i="36"/>
  <c r="AU742" i="36" s="1"/>
  <c r="AR743" i="36"/>
  <c r="AU743" i="36" s="1"/>
  <c r="AR744" i="36"/>
  <c r="AU744" i="36" s="1"/>
  <c r="AR745" i="36"/>
  <c r="AU745" i="36" s="1"/>
  <c r="AR746" i="36"/>
  <c r="AU746" i="36" s="1"/>
  <c r="AR747" i="36"/>
  <c r="AU747" i="36" s="1"/>
  <c r="AR748" i="36"/>
  <c r="AU748" i="36" s="1"/>
  <c r="AR749" i="36"/>
  <c r="AU749" i="36" s="1"/>
  <c r="AR750" i="36"/>
  <c r="AU750" i="36" s="1"/>
  <c r="AR751" i="36"/>
  <c r="AU751" i="36" s="1"/>
  <c r="AR752" i="36"/>
  <c r="AU752" i="36" s="1"/>
  <c r="AR753" i="36"/>
  <c r="AU753" i="36" s="1"/>
  <c r="AR754" i="36"/>
  <c r="AU754" i="36" s="1"/>
  <c r="AR755" i="36"/>
  <c r="AU755" i="36" s="1"/>
  <c r="AR756" i="36"/>
  <c r="AU756" i="36" s="1"/>
  <c r="AR757" i="36"/>
  <c r="AU757" i="36" s="1"/>
  <c r="AR758" i="36"/>
  <c r="AU758" i="36" s="1"/>
  <c r="AR759" i="36"/>
  <c r="AU759" i="36" s="1"/>
  <c r="AR760" i="36"/>
  <c r="AU760" i="36" s="1"/>
  <c r="AR761" i="36"/>
  <c r="AU761" i="36" s="1"/>
  <c r="AR762" i="36"/>
  <c r="AU762" i="36" s="1"/>
  <c r="AR763" i="36"/>
  <c r="AU763" i="36" s="1"/>
  <c r="AR764" i="36"/>
  <c r="AU764" i="36" s="1"/>
  <c r="AR765" i="36"/>
  <c r="AU765" i="36" s="1"/>
  <c r="AR766" i="36"/>
  <c r="AU766" i="36" s="1"/>
  <c r="AR767" i="36"/>
  <c r="AU767" i="36" s="1"/>
  <c r="AR768" i="36"/>
  <c r="AU768" i="36" s="1"/>
  <c r="AR769" i="36"/>
  <c r="AU769" i="36" s="1"/>
  <c r="AR770" i="36"/>
  <c r="AU770" i="36" s="1"/>
  <c r="AR771" i="36"/>
  <c r="AU771" i="36" s="1"/>
  <c r="AR772" i="36"/>
  <c r="AU772" i="36" s="1"/>
  <c r="AR773" i="36"/>
  <c r="AU773" i="36" s="1"/>
  <c r="AR774" i="36"/>
  <c r="AU774" i="36" s="1"/>
  <c r="AR775" i="36"/>
  <c r="AU775" i="36" s="1"/>
  <c r="AR776" i="36"/>
  <c r="AU776" i="36" s="1"/>
  <c r="AR777" i="36"/>
  <c r="AU777" i="36" s="1"/>
  <c r="AR778" i="36"/>
  <c r="AU778" i="36" s="1"/>
  <c r="AR779" i="36"/>
  <c r="AU779" i="36" s="1"/>
  <c r="AR780" i="36"/>
  <c r="AU780" i="36" s="1"/>
  <c r="AR781" i="36"/>
  <c r="AU781" i="36" s="1"/>
  <c r="AR782" i="36"/>
  <c r="AU782" i="36" s="1"/>
  <c r="AR783" i="36"/>
  <c r="AU783" i="36" s="1"/>
  <c r="AR784" i="36"/>
  <c r="AU784" i="36" s="1"/>
  <c r="AR785" i="36"/>
  <c r="AU785" i="36" s="1"/>
  <c r="AR786" i="36"/>
  <c r="AU786" i="36" s="1"/>
  <c r="AR787" i="36"/>
  <c r="AU787" i="36" s="1"/>
  <c r="AR788" i="36"/>
  <c r="AU788" i="36" s="1"/>
  <c r="AR789" i="36"/>
  <c r="AU789" i="36" s="1"/>
  <c r="AR790" i="36"/>
  <c r="AU790" i="36" s="1"/>
  <c r="AR791" i="36"/>
  <c r="AU791" i="36" s="1"/>
  <c r="AR792" i="36"/>
  <c r="AU792" i="36" s="1"/>
  <c r="AR793" i="36"/>
  <c r="AU793" i="36" s="1"/>
  <c r="AR794" i="36"/>
  <c r="AU794" i="36" s="1"/>
  <c r="AR795" i="36"/>
  <c r="AU795" i="36" s="1"/>
  <c r="AR796" i="36"/>
  <c r="AU796" i="36" s="1"/>
  <c r="AR797" i="36"/>
  <c r="AU797" i="36" s="1"/>
  <c r="AR798" i="36"/>
  <c r="AU798" i="36" s="1"/>
  <c r="AR799" i="36"/>
  <c r="AU799" i="36" s="1"/>
  <c r="AR800" i="36"/>
  <c r="AU800" i="36" s="1"/>
  <c r="AR801" i="36"/>
  <c r="AU801" i="36" s="1"/>
  <c r="AR802" i="36"/>
  <c r="AU802" i="36" s="1"/>
  <c r="AR803" i="36"/>
  <c r="AU803" i="36" s="1"/>
  <c r="AR804" i="36"/>
  <c r="AU804" i="36" s="1"/>
  <c r="AR805" i="36"/>
  <c r="AU805" i="36" s="1"/>
  <c r="AR806" i="36"/>
  <c r="AU806" i="36" s="1"/>
  <c r="AR807" i="36"/>
  <c r="AU807" i="36" s="1"/>
  <c r="AR808" i="36"/>
  <c r="AU808" i="36" s="1"/>
  <c r="AR809" i="36"/>
  <c r="AU809" i="36" s="1"/>
  <c r="AR810" i="36"/>
  <c r="AU810" i="36" s="1"/>
  <c r="AR811" i="36"/>
  <c r="AU811" i="36" s="1"/>
  <c r="AR812" i="36"/>
  <c r="AU812" i="36" s="1"/>
  <c r="AR813" i="36"/>
  <c r="AU813" i="36" s="1"/>
  <c r="AR814" i="36"/>
  <c r="AU814" i="36" s="1"/>
  <c r="AR815" i="36"/>
  <c r="AU815" i="36" s="1"/>
  <c r="AR816" i="36"/>
  <c r="AU816" i="36" s="1"/>
  <c r="AR817" i="36"/>
  <c r="AU817" i="36" s="1"/>
  <c r="AR818" i="36"/>
  <c r="AU818" i="36" s="1"/>
  <c r="AR819" i="36"/>
  <c r="AU819" i="36" s="1"/>
  <c r="AR820" i="36"/>
  <c r="AU820" i="36" s="1"/>
  <c r="AR821" i="36"/>
  <c r="AU821" i="36" s="1"/>
  <c r="AR822" i="36"/>
  <c r="AU822" i="36" s="1"/>
  <c r="AR823" i="36"/>
  <c r="AU823" i="36" s="1"/>
  <c r="AR824" i="36"/>
  <c r="AU824" i="36" s="1"/>
  <c r="AR825" i="36"/>
  <c r="AU825" i="36" s="1"/>
  <c r="AR826" i="36"/>
  <c r="AU826" i="36" s="1"/>
  <c r="AR827" i="36"/>
  <c r="AU827" i="36" s="1"/>
  <c r="AR828" i="36"/>
  <c r="AU828" i="36" s="1"/>
  <c r="AR829" i="36"/>
  <c r="AU829" i="36" s="1"/>
  <c r="AR830" i="36"/>
  <c r="AU830" i="36" s="1"/>
  <c r="AR831" i="36"/>
  <c r="AU831" i="36" s="1"/>
  <c r="AR832" i="36"/>
  <c r="AU832" i="36" s="1"/>
  <c r="AR833" i="36"/>
  <c r="AU833" i="36" s="1"/>
  <c r="AR834" i="36"/>
  <c r="AU834" i="36" s="1"/>
  <c r="AR835" i="36"/>
  <c r="AU835" i="36" s="1"/>
  <c r="AR836" i="36"/>
  <c r="AU836" i="36" s="1"/>
  <c r="AR837" i="36"/>
  <c r="AU837" i="36" s="1"/>
  <c r="AR838" i="36"/>
  <c r="AU838" i="36" s="1"/>
  <c r="AR839" i="36"/>
  <c r="AU839" i="36" s="1"/>
  <c r="AR840" i="36"/>
  <c r="AU840" i="36" s="1"/>
  <c r="AR841" i="36"/>
  <c r="AU841" i="36" s="1"/>
  <c r="AR842" i="36"/>
  <c r="AU842" i="36" s="1"/>
  <c r="AR843" i="36"/>
  <c r="AU843" i="36" s="1"/>
  <c r="AR844" i="36"/>
  <c r="AU844" i="36" s="1"/>
  <c r="AR845" i="36"/>
  <c r="AU845" i="36" s="1"/>
  <c r="AR846" i="36"/>
  <c r="AU846" i="36" s="1"/>
  <c r="AR847" i="36"/>
  <c r="AU847" i="36" s="1"/>
  <c r="AR848" i="36"/>
  <c r="AU848" i="36" s="1"/>
  <c r="AR849" i="36"/>
  <c r="AU849" i="36" s="1"/>
  <c r="AR850" i="36"/>
  <c r="AU850" i="36" s="1"/>
  <c r="AR851" i="36"/>
  <c r="AU851" i="36" s="1"/>
  <c r="AR852" i="36"/>
  <c r="AU852" i="36" s="1"/>
  <c r="AR853" i="36"/>
  <c r="AU853" i="36" s="1"/>
  <c r="AR854" i="36"/>
  <c r="AU854" i="36" s="1"/>
  <c r="AR855" i="36"/>
  <c r="AU855" i="36" s="1"/>
  <c r="AR856" i="36"/>
  <c r="AU856" i="36" s="1"/>
  <c r="AR857" i="36"/>
  <c r="AU857" i="36" s="1"/>
  <c r="AR858" i="36"/>
  <c r="AU858" i="36" s="1"/>
  <c r="AR859" i="36"/>
  <c r="AU859" i="36" s="1"/>
  <c r="AR860" i="36"/>
  <c r="AU860" i="36" s="1"/>
  <c r="AR861" i="36"/>
  <c r="AU861" i="36" s="1"/>
  <c r="AR862" i="36"/>
  <c r="AU862" i="36" s="1"/>
  <c r="G10" i="39"/>
  <c r="H10" i="39" s="1"/>
  <c r="F11" i="39"/>
  <c r="F12" i="39"/>
  <c r="G12" i="39" s="1"/>
  <c r="BB55" i="36"/>
  <c r="BE55" i="36" s="1"/>
  <c r="BB8" i="36"/>
  <c r="BE8" i="36" s="1"/>
  <c r="BB14" i="36"/>
  <c r="BE14" i="36" s="1"/>
  <c r="BB22" i="36"/>
  <c r="BE22" i="36" s="1"/>
  <c r="BB30" i="36"/>
  <c r="BE30" i="36" s="1"/>
  <c r="BB38" i="36"/>
  <c r="BE38" i="36" s="1"/>
  <c r="BB46" i="36"/>
  <c r="BE46" i="36" s="1"/>
  <c r="BB54" i="36"/>
  <c r="BE54" i="36" s="1"/>
  <c r="BB56" i="36"/>
  <c r="BE56" i="36" s="1"/>
  <c r="BB17" i="36"/>
  <c r="BE17" i="36" s="1"/>
  <c r="BB27" i="36"/>
  <c r="BE27" i="36" s="1"/>
  <c r="C111" i="36"/>
  <c r="BB13" i="36"/>
  <c r="BE13" i="36" s="1"/>
  <c r="BB29" i="36"/>
  <c r="BE29" i="36" s="1"/>
  <c r="BB37" i="36"/>
  <c r="BE37" i="36" s="1"/>
  <c r="BB53" i="36"/>
  <c r="BE53" i="36" s="1"/>
  <c r="BB7" i="36"/>
  <c r="BE7" i="36" s="1"/>
  <c r="BB15" i="36"/>
  <c r="BE15" i="36" s="1"/>
  <c r="BB23" i="36"/>
  <c r="BE23" i="36" s="1"/>
  <c r="BB31" i="36"/>
  <c r="BE31" i="36" s="1"/>
  <c r="BB39" i="36"/>
  <c r="BE39" i="36" s="1"/>
  <c r="BB47" i="36"/>
  <c r="BE47" i="36" s="1"/>
  <c r="BB18" i="36"/>
  <c r="BE18" i="36" s="1"/>
  <c r="BB19" i="36"/>
  <c r="BE19" i="36" s="1"/>
  <c r="BB35" i="36"/>
  <c r="BE35" i="36" s="1"/>
  <c r="BB43" i="36"/>
  <c r="BE43" i="36" s="1"/>
  <c r="BB51" i="36"/>
  <c r="BE51" i="36" s="1"/>
  <c r="BB6" i="36"/>
  <c r="BE6" i="36" s="1"/>
  <c r="BB16" i="36"/>
  <c r="BE16" i="36" s="1"/>
  <c r="BB24" i="36"/>
  <c r="BE24" i="36" s="1"/>
  <c r="BB32" i="36"/>
  <c r="BE32" i="36" s="1"/>
  <c r="BB40" i="36"/>
  <c r="BE40" i="36" s="1"/>
  <c r="BB48" i="36"/>
  <c r="BE48" i="36" s="1"/>
  <c r="BB33" i="36"/>
  <c r="BE33" i="36" s="1"/>
  <c r="BB41" i="36"/>
  <c r="BE41" i="36" s="1"/>
  <c r="BB9" i="36"/>
  <c r="BE9" i="36" s="1"/>
  <c r="BB25" i="36"/>
  <c r="BE25" i="36" s="1"/>
  <c r="BB49" i="36"/>
  <c r="BE49" i="36" s="1"/>
  <c r="BB10" i="36"/>
  <c r="BE10" i="36" s="1"/>
  <c r="BB34" i="36"/>
  <c r="BE34" i="36" s="1"/>
  <c r="BB42" i="36"/>
  <c r="BE42" i="36" s="1"/>
  <c r="BB50" i="36"/>
  <c r="BE50" i="36" s="1"/>
  <c r="BB26" i="36"/>
  <c r="BE26" i="36" s="1"/>
  <c r="BB21" i="36"/>
  <c r="BE21" i="36" s="1"/>
  <c r="BB45" i="36"/>
  <c r="BE45" i="36" s="1"/>
  <c r="BB11" i="36"/>
  <c r="BE11" i="36" s="1"/>
  <c r="BB12" i="36"/>
  <c r="BE12" i="36" s="1"/>
  <c r="BB20" i="36"/>
  <c r="BE20" i="36" s="1"/>
  <c r="BB28" i="36"/>
  <c r="BE28" i="36" s="1"/>
  <c r="BB36" i="36"/>
  <c r="BE36" i="36" s="1"/>
  <c r="BB44" i="36"/>
  <c r="BE44" i="36" s="1"/>
  <c r="BB52" i="36"/>
  <c r="BE52" i="36" s="1"/>
  <c r="BB57" i="36"/>
  <c r="BE57" i="36" s="1"/>
  <c r="BB58" i="36"/>
  <c r="BE58" i="36" s="1"/>
  <c r="BB59" i="36"/>
  <c r="BE59" i="36" s="1"/>
  <c r="BB60" i="36"/>
  <c r="BE60" i="36" s="1"/>
  <c r="BB61" i="36"/>
  <c r="BE61" i="36" s="1"/>
  <c r="BB62" i="36"/>
  <c r="BE62" i="36" s="1"/>
  <c r="BB63" i="36"/>
  <c r="BE63" i="36" s="1"/>
  <c r="BB64" i="36"/>
  <c r="BE64" i="36" s="1"/>
  <c r="BB65" i="36"/>
  <c r="BE65" i="36" s="1"/>
  <c r="BB66" i="36"/>
  <c r="BE66" i="36" s="1"/>
  <c r="BB67" i="36"/>
  <c r="BE67" i="36" s="1"/>
  <c r="BB68" i="36"/>
  <c r="BE68" i="36" s="1"/>
  <c r="BB69" i="36"/>
  <c r="BE69" i="36" s="1"/>
  <c r="BB70" i="36"/>
  <c r="BE70" i="36" s="1"/>
  <c r="BB71" i="36"/>
  <c r="BE71" i="36" s="1"/>
  <c r="BB72" i="36"/>
  <c r="BE72" i="36" s="1"/>
  <c r="BB73" i="36"/>
  <c r="BE73" i="36" s="1"/>
  <c r="BB74" i="36"/>
  <c r="BE74" i="36" s="1"/>
  <c r="BB75" i="36"/>
  <c r="BE75" i="36" s="1"/>
  <c r="BB76" i="36"/>
  <c r="BE76" i="36" s="1"/>
  <c r="BB77" i="36"/>
  <c r="BE77" i="36" s="1"/>
  <c r="BB78" i="36"/>
  <c r="BE78" i="36" s="1"/>
  <c r="BB79" i="36"/>
  <c r="BE79" i="36" s="1"/>
  <c r="BB80" i="36"/>
  <c r="BE80" i="36" s="1"/>
  <c r="BB81" i="36"/>
  <c r="BE81" i="36" s="1"/>
  <c r="BB82" i="36"/>
  <c r="BE82" i="36" s="1"/>
  <c r="BB83" i="36"/>
  <c r="BE83" i="36" s="1"/>
  <c r="BB84" i="36"/>
  <c r="BE84" i="36" s="1"/>
  <c r="BB85" i="36"/>
  <c r="BE85" i="36" s="1"/>
  <c r="BB86" i="36"/>
  <c r="BE86" i="36" s="1"/>
  <c r="BB87" i="36"/>
  <c r="BE87" i="36" s="1"/>
  <c r="BB88" i="36"/>
  <c r="BE88" i="36" s="1"/>
  <c r="BB89" i="36"/>
  <c r="BE89" i="36" s="1"/>
  <c r="BB90" i="36"/>
  <c r="BE90" i="36" s="1"/>
  <c r="BB91" i="36"/>
  <c r="BE91" i="36" s="1"/>
  <c r="BB92" i="36"/>
  <c r="BE92" i="36" s="1"/>
  <c r="BB93" i="36"/>
  <c r="BE93" i="36" s="1"/>
  <c r="BB94" i="36"/>
  <c r="BE94" i="36" s="1"/>
  <c r="BB95" i="36"/>
  <c r="BE95" i="36" s="1"/>
  <c r="BB96" i="36"/>
  <c r="BE96" i="36" s="1"/>
  <c r="BB97" i="36"/>
  <c r="BE97" i="36" s="1"/>
  <c r="BB98" i="36"/>
  <c r="BE98" i="36" s="1"/>
  <c r="BB99" i="36"/>
  <c r="BE99" i="36" s="1"/>
  <c r="BB100" i="36"/>
  <c r="BE100" i="36" s="1"/>
  <c r="BB101" i="36"/>
  <c r="BE101" i="36" s="1"/>
  <c r="BB102" i="36"/>
  <c r="BE102" i="36" s="1"/>
  <c r="BB103" i="36"/>
  <c r="BE103" i="36" s="1"/>
  <c r="BB104" i="36"/>
  <c r="BE104" i="36" s="1"/>
  <c r="BB105" i="36"/>
  <c r="BE105" i="36" s="1"/>
  <c r="BB106" i="36"/>
  <c r="BE106" i="36" s="1"/>
  <c r="BB107" i="36"/>
  <c r="BE107" i="36" s="1"/>
  <c r="BB108" i="36"/>
  <c r="BE108" i="36" s="1"/>
  <c r="BB109" i="36"/>
  <c r="BE109" i="36" s="1"/>
  <c r="BB110" i="36"/>
  <c r="BE110" i="36" s="1"/>
  <c r="BB111" i="36"/>
  <c r="BE111" i="36" s="1"/>
  <c r="BB112" i="36"/>
  <c r="BE112" i="36" s="1"/>
  <c r="BB113" i="36"/>
  <c r="BE113" i="36" s="1"/>
  <c r="BB114" i="36"/>
  <c r="BE114" i="36" s="1"/>
  <c r="BB115" i="36"/>
  <c r="BE115" i="36" s="1"/>
  <c r="BB116" i="36"/>
  <c r="BE116" i="36" s="1"/>
  <c r="BB117" i="36"/>
  <c r="BE117" i="36" s="1"/>
  <c r="BB118" i="36"/>
  <c r="BE118" i="36" s="1"/>
  <c r="BB119" i="36"/>
  <c r="BE119" i="36" s="1"/>
  <c r="BB120" i="36"/>
  <c r="BE120" i="36" s="1"/>
  <c r="BB121" i="36"/>
  <c r="BE121" i="36" s="1"/>
  <c r="BB122" i="36"/>
  <c r="BE122" i="36" s="1"/>
  <c r="BB123" i="36"/>
  <c r="BE123" i="36" s="1"/>
  <c r="BB124" i="36"/>
  <c r="BE124" i="36" s="1"/>
  <c r="BB125" i="36"/>
  <c r="BE125" i="36" s="1"/>
  <c r="BB126" i="36"/>
  <c r="BE126" i="36" s="1"/>
  <c r="BB127" i="36"/>
  <c r="BE127" i="36" s="1"/>
  <c r="BB128" i="36"/>
  <c r="BE128" i="36" s="1"/>
  <c r="BB129" i="36"/>
  <c r="BE129" i="36" s="1"/>
  <c r="BB130" i="36"/>
  <c r="BE130" i="36" s="1"/>
  <c r="BB131" i="36"/>
  <c r="BE131" i="36" s="1"/>
  <c r="BB132" i="36"/>
  <c r="BE132" i="36" s="1"/>
  <c r="BB133" i="36"/>
  <c r="BE133" i="36" s="1"/>
  <c r="BB134" i="36"/>
  <c r="BE134" i="36" s="1"/>
  <c r="BB135" i="36"/>
  <c r="BE135" i="36" s="1"/>
  <c r="BB136" i="36"/>
  <c r="BE136" i="36" s="1"/>
  <c r="BB137" i="36"/>
  <c r="BE137" i="36" s="1"/>
  <c r="BB138" i="36"/>
  <c r="BE138" i="36" s="1"/>
  <c r="BB139" i="36"/>
  <c r="BE139" i="36" s="1"/>
  <c r="BB140" i="36"/>
  <c r="BE140" i="36" s="1"/>
  <c r="BB141" i="36"/>
  <c r="BE141" i="36" s="1"/>
  <c r="BB142" i="36"/>
  <c r="BE142" i="36" s="1"/>
  <c r="BB143" i="36"/>
  <c r="BE143" i="36" s="1"/>
  <c r="BB144" i="36"/>
  <c r="BE144" i="36" s="1"/>
  <c r="BB145" i="36"/>
  <c r="BE145" i="36" s="1"/>
  <c r="BB146" i="36"/>
  <c r="BE146" i="36" s="1"/>
  <c r="BB147" i="36"/>
  <c r="BE147" i="36" s="1"/>
  <c r="BB148" i="36"/>
  <c r="BE148" i="36" s="1"/>
  <c r="BB149" i="36"/>
  <c r="BE149" i="36" s="1"/>
  <c r="BB150" i="36"/>
  <c r="BE150" i="36" s="1"/>
  <c r="BB151" i="36"/>
  <c r="BE151" i="36" s="1"/>
  <c r="BB152" i="36"/>
  <c r="BE152" i="36" s="1"/>
  <c r="BB153" i="36"/>
  <c r="BE153" i="36" s="1"/>
  <c r="BB154" i="36"/>
  <c r="BE154" i="36" s="1"/>
  <c r="BB155" i="36"/>
  <c r="BE155" i="36" s="1"/>
  <c r="BB156" i="36"/>
  <c r="BE156" i="36" s="1"/>
  <c r="BB157" i="36"/>
  <c r="BE157" i="36" s="1"/>
  <c r="BB158" i="36"/>
  <c r="BE158" i="36" s="1"/>
  <c r="BB159" i="36"/>
  <c r="BE159" i="36" s="1"/>
  <c r="BB160" i="36"/>
  <c r="BE160" i="36" s="1"/>
  <c r="BB161" i="36"/>
  <c r="BE161" i="36" s="1"/>
  <c r="BB162" i="36"/>
  <c r="BE162" i="36" s="1"/>
  <c r="BB163" i="36"/>
  <c r="BE163" i="36" s="1"/>
  <c r="BB164" i="36"/>
  <c r="BE164" i="36" s="1"/>
  <c r="BB165" i="36"/>
  <c r="BE165" i="36" s="1"/>
  <c r="BB166" i="36"/>
  <c r="BE166" i="36" s="1"/>
  <c r="BB167" i="36"/>
  <c r="BE167" i="36" s="1"/>
  <c r="BB168" i="36"/>
  <c r="BE168" i="36" s="1"/>
  <c r="BB169" i="36"/>
  <c r="BE169" i="36" s="1"/>
  <c r="BB170" i="36"/>
  <c r="BE170" i="36" s="1"/>
  <c r="BB171" i="36"/>
  <c r="BE171" i="36" s="1"/>
  <c r="BB172" i="36"/>
  <c r="BE172" i="36" s="1"/>
  <c r="BB173" i="36"/>
  <c r="BE173" i="36" s="1"/>
  <c r="BB174" i="36"/>
  <c r="BE174" i="36" s="1"/>
  <c r="BB175" i="36"/>
  <c r="BE175" i="36" s="1"/>
  <c r="BB176" i="36"/>
  <c r="BE176" i="36" s="1"/>
  <c r="BB177" i="36"/>
  <c r="BE177" i="36" s="1"/>
  <c r="BB178" i="36"/>
  <c r="BE178" i="36" s="1"/>
  <c r="BB179" i="36"/>
  <c r="BE179" i="36" s="1"/>
  <c r="BB180" i="36"/>
  <c r="BE180" i="36" s="1"/>
  <c r="BB181" i="36"/>
  <c r="BE181" i="36" s="1"/>
  <c r="BB182" i="36"/>
  <c r="BE182" i="36" s="1"/>
  <c r="BB183" i="36"/>
  <c r="BE183" i="36" s="1"/>
  <c r="BB184" i="36"/>
  <c r="BE184" i="36" s="1"/>
  <c r="BB185" i="36"/>
  <c r="BE185" i="36" s="1"/>
  <c r="BB186" i="36"/>
  <c r="BE186" i="36" s="1"/>
  <c r="BB187" i="36"/>
  <c r="BE187" i="36" s="1"/>
  <c r="BB188" i="36"/>
  <c r="BE188" i="36" s="1"/>
  <c r="BB189" i="36"/>
  <c r="BE189" i="36" s="1"/>
  <c r="BB190" i="36"/>
  <c r="BE190" i="36" s="1"/>
  <c r="BB191" i="36"/>
  <c r="BE191" i="36" s="1"/>
  <c r="BB192" i="36"/>
  <c r="BE192" i="36" s="1"/>
  <c r="BB193" i="36"/>
  <c r="BE193" i="36" s="1"/>
  <c r="BB194" i="36"/>
  <c r="BE194" i="36" s="1"/>
  <c r="BB195" i="36"/>
  <c r="BE195" i="36" s="1"/>
  <c r="BB196" i="36"/>
  <c r="BE196" i="36" s="1"/>
  <c r="BB197" i="36"/>
  <c r="BE197" i="36" s="1"/>
  <c r="BB198" i="36"/>
  <c r="BE198" i="36" s="1"/>
  <c r="BB199" i="36"/>
  <c r="BE199" i="36" s="1"/>
  <c r="BB200" i="36"/>
  <c r="BE200" i="36" s="1"/>
  <c r="BB201" i="36"/>
  <c r="BE201" i="36" s="1"/>
  <c r="BB202" i="36"/>
  <c r="BE202" i="36" s="1"/>
  <c r="BB203" i="36"/>
  <c r="BE203" i="36" s="1"/>
  <c r="BB204" i="36"/>
  <c r="BE204" i="36" s="1"/>
  <c r="BB205" i="36"/>
  <c r="BE205" i="36" s="1"/>
  <c r="BB206" i="36"/>
  <c r="BE206" i="36" s="1"/>
  <c r="BB207" i="36"/>
  <c r="BE207" i="36" s="1"/>
  <c r="BB208" i="36"/>
  <c r="BE208" i="36" s="1"/>
  <c r="BB209" i="36"/>
  <c r="BE209" i="36" s="1"/>
  <c r="BB210" i="36"/>
  <c r="BE210" i="36" s="1"/>
  <c r="BB211" i="36"/>
  <c r="BE211" i="36" s="1"/>
  <c r="BB212" i="36"/>
  <c r="BE212" i="36" s="1"/>
  <c r="BB213" i="36"/>
  <c r="BE213" i="36" s="1"/>
  <c r="BB214" i="36"/>
  <c r="BE214" i="36" s="1"/>
  <c r="BB215" i="36"/>
  <c r="BE215" i="36" s="1"/>
  <c r="BB216" i="36"/>
  <c r="BE216" i="36" s="1"/>
  <c r="BB217" i="36"/>
  <c r="BE217" i="36" s="1"/>
  <c r="BB218" i="36"/>
  <c r="BE218" i="36" s="1"/>
  <c r="BB219" i="36"/>
  <c r="BE219" i="36" s="1"/>
  <c r="BB220" i="36"/>
  <c r="BE220" i="36" s="1"/>
  <c r="BB221" i="36"/>
  <c r="BE221" i="36" s="1"/>
  <c r="BB222" i="36"/>
  <c r="BE222" i="36" s="1"/>
  <c r="BB223" i="36"/>
  <c r="BE223" i="36" s="1"/>
  <c r="BB224" i="36"/>
  <c r="BE224" i="36" s="1"/>
  <c r="BB225" i="36"/>
  <c r="BE225" i="36" s="1"/>
  <c r="BB226" i="36"/>
  <c r="BE226" i="36" s="1"/>
  <c r="BB227" i="36"/>
  <c r="BE227" i="36" s="1"/>
  <c r="BB228" i="36"/>
  <c r="BE228" i="36" s="1"/>
  <c r="BB229" i="36"/>
  <c r="BE229" i="36" s="1"/>
  <c r="BB230" i="36"/>
  <c r="BE230" i="36" s="1"/>
  <c r="BB231" i="36"/>
  <c r="BE231" i="36" s="1"/>
  <c r="BB232" i="36"/>
  <c r="BE232" i="36" s="1"/>
  <c r="BB233" i="36"/>
  <c r="BE233" i="36" s="1"/>
  <c r="BB234" i="36"/>
  <c r="BE234" i="36" s="1"/>
  <c r="BB235" i="36"/>
  <c r="BE235" i="36" s="1"/>
  <c r="BB236" i="36"/>
  <c r="BE236" i="36" s="1"/>
  <c r="BB237" i="36"/>
  <c r="BE237" i="36" s="1"/>
  <c r="BB238" i="36"/>
  <c r="BE238" i="36" s="1"/>
  <c r="BB239" i="36"/>
  <c r="BE239" i="36" s="1"/>
  <c r="BB240" i="36"/>
  <c r="BE240" i="36" s="1"/>
  <c r="BB241" i="36"/>
  <c r="BE241" i="36" s="1"/>
  <c r="BB242" i="36"/>
  <c r="BE242" i="36" s="1"/>
  <c r="BB243" i="36"/>
  <c r="BE243" i="36" s="1"/>
  <c r="BB244" i="36"/>
  <c r="BE244" i="36" s="1"/>
  <c r="BB245" i="36"/>
  <c r="BE245" i="36" s="1"/>
  <c r="BB246" i="36"/>
  <c r="BE246" i="36" s="1"/>
  <c r="BB247" i="36"/>
  <c r="BE247" i="36" s="1"/>
  <c r="BB248" i="36"/>
  <c r="BE248" i="36" s="1"/>
  <c r="BB249" i="36"/>
  <c r="BE249" i="36" s="1"/>
  <c r="BB250" i="36"/>
  <c r="BE250" i="36" s="1"/>
  <c r="BB251" i="36"/>
  <c r="BE251" i="36" s="1"/>
  <c r="BB252" i="36"/>
  <c r="BE252" i="36" s="1"/>
  <c r="BB253" i="36"/>
  <c r="BE253" i="36" s="1"/>
  <c r="BB254" i="36"/>
  <c r="BE254" i="36" s="1"/>
  <c r="BB255" i="36"/>
  <c r="BE255" i="36" s="1"/>
  <c r="BB256" i="36"/>
  <c r="BE256" i="36" s="1"/>
  <c r="BB257" i="36"/>
  <c r="BE257" i="36" s="1"/>
  <c r="BB258" i="36"/>
  <c r="BE258" i="36" s="1"/>
  <c r="BB259" i="36"/>
  <c r="BE259" i="36" s="1"/>
  <c r="BB260" i="36"/>
  <c r="BE260" i="36" s="1"/>
  <c r="BB261" i="36"/>
  <c r="BE261" i="36" s="1"/>
  <c r="BB262" i="36"/>
  <c r="BE262" i="36" s="1"/>
  <c r="BB263" i="36"/>
  <c r="BE263" i="36" s="1"/>
  <c r="BB264" i="36"/>
  <c r="BE264" i="36" s="1"/>
  <c r="BB265" i="36"/>
  <c r="BE265" i="36" s="1"/>
  <c r="BB266" i="36"/>
  <c r="BE266" i="36" s="1"/>
  <c r="BB267" i="36"/>
  <c r="BE267" i="36" s="1"/>
  <c r="BB268" i="36"/>
  <c r="BE268" i="36" s="1"/>
  <c r="BB269" i="36"/>
  <c r="BE269" i="36" s="1"/>
  <c r="BB270" i="36"/>
  <c r="BE270" i="36" s="1"/>
  <c r="BB271" i="36"/>
  <c r="BE271" i="36" s="1"/>
  <c r="BB272" i="36"/>
  <c r="BE272" i="36" s="1"/>
  <c r="BB273" i="36"/>
  <c r="BE273" i="36" s="1"/>
  <c r="BB274" i="36"/>
  <c r="BE274" i="36" s="1"/>
  <c r="BB275" i="36"/>
  <c r="BE275" i="36" s="1"/>
  <c r="BB276" i="36"/>
  <c r="BE276" i="36" s="1"/>
  <c r="BB277" i="36"/>
  <c r="BE277" i="36" s="1"/>
  <c r="BB278" i="36"/>
  <c r="BE278" i="36" s="1"/>
  <c r="BB279" i="36"/>
  <c r="BE279" i="36" s="1"/>
  <c r="BB280" i="36"/>
  <c r="BE280" i="36" s="1"/>
  <c r="BB281" i="36"/>
  <c r="BE281" i="36" s="1"/>
  <c r="BB282" i="36"/>
  <c r="BE282" i="36" s="1"/>
  <c r="BB283" i="36"/>
  <c r="BE283" i="36" s="1"/>
  <c r="BB284" i="36"/>
  <c r="BE284" i="36" s="1"/>
  <c r="BB285" i="36"/>
  <c r="BE285" i="36" s="1"/>
  <c r="BB286" i="36"/>
  <c r="BE286" i="36" s="1"/>
  <c r="BB287" i="36"/>
  <c r="BE287" i="36" s="1"/>
  <c r="BB288" i="36"/>
  <c r="BE288" i="36" s="1"/>
  <c r="BB289" i="36"/>
  <c r="BE289" i="36" s="1"/>
  <c r="BB290" i="36"/>
  <c r="BE290" i="36" s="1"/>
  <c r="BB291" i="36"/>
  <c r="BE291" i="36" s="1"/>
  <c r="BB292" i="36"/>
  <c r="BE292" i="36" s="1"/>
  <c r="BB293" i="36"/>
  <c r="BE293" i="36" s="1"/>
  <c r="BB294" i="36"/>
  <c r="BE294" i="36" s="1"/>
  <c r="BB295" i="36"/>
  <c r="BE295" i="36" s="1"/>
  <c r="BB296" i="36"/>
  <c r="BE296" i="36" s="1"/>
  <c r="BB297" i="36"/>
  <c r="BE297" i="36" s="1"/>
  <c r="BB298" i="36"/>
  <c r="BE298" i="36" s="1"/>
  <c r="BB299" i="36"/>
  <c r="BE299" i="36" s="1"/>
  <c r="BB300" i="36"/>
  <c r="BE300" i="36" s="1"/>
  <c r="BB301" i="36"/>
  <c r="BE301" i="36" s="1"/>
  <c r="BB302" i="36"/>
  <c r="BE302" i="36" s="1"/>
  <c r="BB303" i="36"/>
  <c r="BE303" i="36" s="1"/>
  <c r="BB304" i="36"/>
  <c r="BE304" i="36" s="1"/>
  <c r="BB305" i="36"/>
  <c r="BE305" i="36" s="1"/>
  <c r="BB306" i="36"/>
  <c r="BE306" i="36" s="1"/>
  <c r="BB307" i="36"/>
  <c r="BE307" i="36" s="1"/>
  <c r="BB308" i="36"/>
  <c r="BE308" i="36" s="1"/>
  <c r="BB309" i="36"/>
  <c r="BE309" i="36" s="1"/>
  <c r="BB310" i="36"/>
  <c r="BE310" i="36" s="1"/>
  <c r="BB311" i="36"/>
  <c r="BE311" i="36" s="1"/>
  <c r="BB312" i="36"/>
  <c r="BE312" i="36" s="1"/>
  <c r="BB313" i="36"/>
  <c r="BE313" i="36" s="1"/>
  <c r="BB314" i="36"/>
  <c r="BE314" i="36" s="1"/>
  <c r="BB315" i="36"/>
  <c r="BE315" i="36" s="1"/>
  <c r="BB316" i="36"/>
  <c r="BE316" i="36" s="1"/>
  <c r="BB317" i="36"/>
  <c r="BE317" i="36" s="1"/>
  <c r="BB318" i="36"/>
  <c r="BE318" i="36" s="1"/>
  <c r="BB319" i="36"/>
  <c r="BE319" i="36" s="1"/>
  <c r="BB320" i="36"/>
  <c r="BE320" i="36" s="1"/>
  <c r="BB321" i="36"/>
  <c r="BE321" i="36" s="1"/>
  <c r="BB322" i="36"/>
  <c r="BE322" i="36" s="1"/>
  <c r="BB323" i="36"/>
  <c r="BE323" i="36" s="1"/>
  <c r="BB324" i="36"/>
  <c r="BE324" i="36" s="1"/>
  <c r="BB325" i="36"/>
  <c r="BE325" i="36" s="1"/>
  <c r="BB326" i="36"/>
  <c r="BE326" i="36" s="1"/>
  <c r="BB327" i="36"/>
  <c r="BE327" i="36" s="1"/>
  <c r="BB328" i="36"/>
  <c r="BE328" i="36" s="1"/>
  <c r="BB329" i="36"/>
  <c r="BE329" i="36" s="1"/>
  <c r="BB330" i="36"/>
  <c r="BE330" i="36" s="1"/>
  <c r="BB331" i="36"/>
  <c r="BE331" i="36" s="1"/>
  <c r="BB332" i="36"/>
  <c r="BE332" i="36" s="1"/>
  <c r="BB333" i="36"/>
  <c r="BE333" i="36" s="1"/>
  <c r="BB334" i="36"/>
  <c r="BE334" i="36" s="1"/>
  <c r="BB335" i="36"/>
  <c r="BE335" i="36" s="1"/>
  <c r="BB336" i="36"/>
  <c r="BE336" i="36" s="1"/>
  <c r="BB337" i="36"/>
  <c r="BE337" i="36" s="1"/>
  <c r="BB338" i="36"/>
  <c r="BE338" i="36" s="1"/>
  <c r="BB339" i="36"/>
  <c r="BE339" i="36" s="1"/>
  <c r="BB340" i="36"/>
  <c r="BE340" i="36" s="1"/>
  <c r="BB341" i="36"/>
  <c r="BE341" i="36" s="1"/>
  <c r="BB342" i="36"/>
  <c r="BE342" i="36" s="1"/>
  <c r="BB343" i="36"/>
  <c r="BE343" i="36" s="1"/>
  <c r="BB344" i="36"/>
  <c r="BE344" i="36" s="1"/>
  <c r="BB345" i="36"/>
  <c r="BE345" i="36" s="1"/>
  <c r="BB346" i="36"/>
  <c r="BE346" i="36" s="1"/>
  <c r="BB347" i="36"/>
  <c r="BE347" i="36" s="1"/>
  <c r="BB348" i="36"/>
  <c r="BE348" i="36" s="1"/>
  <c r="BB349" i="36"/>
  <c r="BE349" i="36" s="1"/>
  <c r="BB350" i="36"/>
  <c r="BE350" i="36" s="1"/>
  <c r="BB351" i="36"/>
  <c r="BE351" i="36" s="1"/>
  <c r="BB352" i="36"/>
  <c r="BE352" i="36" s="1"/>
  <c r="BB353" i="36"/>
  <c r="BE353" i="36" s="1"/>
  <c r="BB354" i="36"/>
  <c r="BE354" i="36" s="1"/>
  <c r="BB355" i="36"/>
  <c r="BE355" i="36" s="1"/>
  <c r="BB356" i="36"/>
  <c r="BE356" i="36" s="1"/>
  <c r="BB357" i="36"/>
  <c r="BE357" i="36" s="1"/>
  <c r="BB358" i="36"/>
  <c r="BE358" i="36" s="1"/>
  <c r="BB359" i="36"/>
  <c r="BE359" i="36" s="1"/>
  <c r="BB360" i="36"/>
  <c r="BE360" i="36" s="1"/>
  <c r="BB361" i="36"/>
  <c r="BE361" i="36" s="1"/>
  <c r="BB362" i="36"/>
  <c r="BE362" i="36" s="1"/>
  <c r="BB363" i="36"/>
  <c r="BE363" i="36" s="1"/>
  <c r="BB364" i="36"/>
  <c r="BE364" i="36" s="1"/>
  <c r="BB365" i="36"/>
  <c r="BE365" i="36" s="1"/>
  <c r="BB366" i="36"/>
  <c r="BE366" i="36" s="1"/>
  <c r="BB367" i="36"/>
  <c r="BE367" i="36" s="1"/>
  <c r="BB368" i="36"/>
  <c r="BE368" i="36" s="1"/>
  <c r="BB369" i="36"/>
  <c r="BE369" i="36" s="1"/>
  <c r="BB370" i="36"/>
  <c r="BE370" i="36" s="1"/>
  <c r="BB371" i="36"/>
  <c r="BE371" i="36" s="1"/>
  <c r="BB372" i="36"/>
  <c r="BE372" i="36" s="1"/>
  <c r="BB373" i="36"/>
  <c r="BE373" i="36" s="1"/>
  <c r="BB374" i="36"/>
  <c r="BE374" i="36" s="1"/>
  <c r="BB375" i="36"/>
  <c r="BE375" i="36" s="1"/>
  <c r="BB376" i="36"/>
  <c r="BE376" i="36" s="1"/>
  <c r="BB377" i="36"/>
  <c r="BE377" i="36" s="1"/>
  <c r="BB378" i="36"/>
  <c r="BE378" i="36" s="1"/>
  <c r="BB379" i="36"/>
  <c r="BE379" i="36" s="1"/>
  <c r="BB380" i="36"/>
  <c r="BE380" i="36" s="1"/>
  <c r="BB381" i="36"/>
  <c r="BE381" i="36" s="1"/>
  <c r="BB382" i="36"/>
  <c r="BE382" i="36" s="1"/>
  <c r="BB383" i="36"/>
  <c r="BE383" i="36" s="1"/>
  <c r="BB384" i="36"/>
  <c r="BE384" i="36" s="1"/>
  <c r="BB385" i="36"/>
  <c r="BE385" i="36" s="1"/>
  <c r="BB386" i="36"/>
  <c r="BE386" i="36" s="1"/>
  <c r="BB387" i="36"/>
  <c r="BE387" i="36" s="1"/>
  <c r="BB388" i="36"/>
  <c r="BE388" i="36" s="1"/>
  <c r="BB389" i="36"/>
  <c r="BE389" i="36" s="1"/>
  <c r="BB390" i="36"/>
  <c r="BE390" i="36" s="1"/>
  <c r="BB391" i="36"/>
  <c r="BE391" i="36" s="1"/>
  <c r="BB392" i="36"/>
  <c r="BE392" i="36" s="1"/>
  <c r="BB393" i="36"/>
  <c r="BE393" i="36" s="1"/>
  <c r="BB394" i="36"/>
  <c r="BE394" i="36" s="1"/>
  <c r="BB395" i="36"/>
  <c r="BE395" i="36" s="1"/>
  <c r="BB396" i="36"/>
  <c r="BE396" i="36" s="1"/>
  <c r="BB397" i="36"/>
  <c r="BE397" i="36" s="1"/>
  <c r="BB398" i="36"/>
  <c r="BE398" i="36" s="1"/>
  <c r="BB399" i="36"/>
  <c r="BE399" i="36" s="1"/>
  <c r="BB400" i="36"/>
  <c r="BE400" i="36" s="1"/>
  <c r="BB401" i="36"/>
  <c r="BE401" i="36" s="1"/>
  <c r="BB402" i="36"/>
  <c r="BE402" i="36" s="1"/>
  <c r="BB403" i="36"/>
  <c r="BE403" i="36" s="1"/>
  <c r="BB404" i="36"/>
  <c r="BE404" i="36" s="1"/>
  <c r="BB405" i="36"/>
  <c r="BE405" i="36" s="1"/>
  <c r="BB406" i="36"/>
  <c r="BE406" i="36" s="1"/>
  <c r="BB407" i="36"/>
  <c r="BE407" i="36" s="1"/>
  <c r="BB408" i="36"/>
  <c r="BE408" i="36" s="1"/>
  <c r="BB409" i="36"/>
  <c r="BE409" i="36" s="1"/>
  <c r="BB410" i="36"/>
  <c r="BE410" i="36" s="1"/>
  <c r="BB411" i="36"/>
  <c r="BE411" i="36" s="1"/>
  <c r="BB412" i="36"/>
  <c r="BE412" i="36" s="1"/>
  <c r="BB413" i="36"/>
  <c r="BE413" i="36" s="1"/>
  <c r="BB414" i="36"/>
  <c r="BE414" i="36" s="1"/>
  <c r="BB415" i="36"/>
  <c r="BE415" i="36" s="1"/>
  <c r="BB416" i="36"/>
  <c r="BE416" i="36" s="1"/>
  <c r="BB417" i="36"/>
  <c r="BE417" i="36" s="1"/>
  <c r="BB418" i="36"/>
  <c r="BE418" i="36" s="1"/>
  <c r="BB419" i="36"/>
  <c r="BE419" i="36" s="1"/>
  <c r="BB420" i="36"/>
  <c r="BE420" i="36" s="1"/>
  <c r="BB421" i="36"/>
  <c r="BE421" i="36" s="1"/>
  <c r="BB422" i="36"/>
  <c r="BE422" i="36" s="1"/>
  <c r="BB423" i="36"/>
  <c r="BE423" i="36" s="1"/>
  <c r="BB424" i="36"/>
  <c r="BE424" i="36" s="1"/>
  <c r="BB425" i="36"/>
  <c r="BE425" i="36" s="1"/>
  <c r="BB426" i="36"/>
  <c r="BE426" i="36" s="1"/>
  <c r="BB427" i="36"/>
  <c r="BE427" i="36" s="1"/>
  <c r="BB428" i="36"/>
  <c r="BE428" i="36" s="1"/>
  <c r="BB429" i="36"/>
  <c r="BE429" i="36" s="1"/>
  <c r="BB430" i="36"/>
  <c r="BE430" i="36" s="1"/>
  <c r="BB431" i="36"/>
  <c r="BE431" i="36" s="1"/>
  <c r="BB432" i="36"/>
  <c r="BE432" i="36" s="1"/>
  <c r="BB433" i="36"/>
  <c r="BE433" i="36" s="1"/>
  <c r="BB434" i="36"/>
  <c r="BE434" i="36" s="1"/>
  <c r="BB435" i="36"/>
  <c r="BE435" i="36" s="1"/>
  <c r="BB436" i="36"/>
  <c r="BE436" i="36" s="1"/>
  <c r="BB437" i="36"/>
  <c r="BE437" i="36" s="1"/>
  <c r="BB438" i="36"/>
  <c r="BE438" i="36" s="1"/>
  <c r="BB439" i="36"/>
  <c r="BE439" i="36" s="1"/>
  <c r="BB440" i="36"/>
  <c r="BE440" i="36" s="1"/>
  <c r="BB441" i="36"/>
  <c r="BE441" i="36" s="1"/>
  <c r="BB442" i="36"/>
  <c r="BE442" i="36" s="1"/>
  <c r="BB443" i="36"/>
  <c r="BE443" i="36" s="1"/>
  <c r="BB444" i="36"/>
  <c r="BE444" i="36" s="1"/>
  <c r="BB445" i="36"/>
  <c r="BE445" i="36" s="1"/>
  <c r="BB446" i="36"/>
  <c r="BE446" i="36" s="1"/>
  <c r="BB447" i="36"/>
  <c r="BE447" i="36" s="1"/>
  <c r="BB448" i="36"/>
  <c r="BE448" i="36" s="1"/>
  <c r="BB449" i="36"/>
  <c r="BE449" i="36" s="1"/>
  <c r="BB450" i="36"/>
  <c r="BE450" i="36" s="1"/>
  <c r="BB451" i="36"/>
  <c r="BE451" i="36" s="1"/>
  <c r="BB452" i="36"/>
  <c r="BE452" i="36" s="1"/>
  <c r="BB453" i="36"/>
  <c r="BE453" i="36" s="1"/>
  <c r="BB454" i="36"/>
  <c r="BE454" i="36" s="1"/>
  <c r="BB455" i="36"/>
  <c r="BE455" i="36" s="1"/>
  <c r="BB456" i="36"/>
  <c r="BE456" i="36" s="1"/>
  <c r="BB457" i="36"/>
  <c r="BE457" i="36" s="1"/>
  <c r="BB458" i="36"/>
  <c r="BE458" i="36" s="1"/>
  <c r="BB459" i="36"/>
  <c r="BE459" i="36" s="1"/>
  <c r="BB460" i="36"/>
  <c r="BE460" i="36" s="1"/>
  <c r="BB461" i="36"/>
  <c r="BE461" i="36" s="1"/>
  <c r="BB462" i="36"/>
  <c r="BE462" i="36" s="1"/>
  <c r="BB463" i="36"/>
  <c r="BE463" i="36" s="1"/>
  <c r="BB464" i="36"/>
  <c r="BE464" i="36" s="1"/>
  <c r="BB465" i="36"/>
  <c r="BE465" i="36" s="1"/>
  <c r="BB466" i="36"/>
  <c r="BE466" i="36" s="1"/>
  <c r="BB467" i="36"/>
  <c r="BE467" i="36" s="1"/>
  <c r="BB468" i="36"/>
  <c r="BE468" i="36" s="1"/>
  <c r="BB469" i="36"/>
  <c r="BE469" i="36" s="1"/>
  <c r="BB470" i="36"/>
  <c r="BE470" i="36" s="1"/>
  <c r="BB471" i="36"/>
  <c r="BE471" i="36" s="1"/>
  <c r="BB472" i="36"/>
  <c r="BE472" i="36" s="1"/>
  <c r="BB473" i="36"/>
  <c r="BE473" i="36" s="1"/>
  <c r="BB474" i="36"/>
  <c r="BE474" i="36" s="1"/>
  <c r="BB475" i="36"/>
  <c r="BE475" i="36" s="1"/>
  <c r="BB476" i="36"/>
  <c r="BE476" i="36" s="1"/>
  <c r="BB477" i="36"/>
  <c r="BE477" i="36" s="1"/>
  <c r="BB478" i="36"/>
  <c r="BE478" i="36" s="1"/>
  <c r="BB479" i="36"/>
  <c r="BE479" i="36" s="1"/>
  <c r="BB480" i="36"/>
  <c r="BE480" i="36" s="1"/>
  <c r="BB481" i="36"/>
  <c r="BE481" i="36" s="1"/>
  <c r="BB482" i="36"/>
  <c r="BE482" i="36" s="1"/>
  <c r="BB483" i="36"/>
  <c r="BE483" i="36" s="1"/>
  <c r="BB484" i="36"/>
  <c r="BE484" i="36" s="1"/>
  <c r="BB485" i="36"/>
  <c r="BE485" i="36" s="1"/>
  <c r="BB486" i="36"/>
  <c r="BE486" i="36" s="1"/>
  <c r="BB487" i="36"/>
  <c r="BE487" i="36" s="1"/>
  <c r="BB488" i="36"/>
  <c r="BE488" i="36" s="1"/>
  <c r="BB489" i="36"/>
  <c r="BE489" i="36" s="1"/>
  <c r="BB490" i="36"/>
  <c r="BE490" i="36" s="1"/>
  <c r="BB491" i="36"/>
  <c r="BE491" i="36" s="1"/>
  <c r="BB492" i="36"/>
  <c r="BE492" i="36" s="1"/>
  <c r="BB493" i="36"/>
  <c r="BE493" i="36" s="1"/>
  <c r="BB494" i="36"/>
  <c r="BE494" i="36" s="1"/>
  <c r="BB495" i="36"/>
  <c r="BE495" i="36" s="1"/>
  <c r="BB496" i="36"/>
  <c r="BE496" i="36" s="1"/>
  <c r="BB497" i="36"/>
  <c r="BE497" i="36" s="1"/>
  <c r="BB498" i="36"/>
  <c r="BE498" i="36" s="1"/>
  <c r="BB499" i="36"/>
  <c r="BE499" i="36" s="1"/>
  <c r="BB500" i="36"/>
  <c r="BE500" i="36" s="1"/>
  <c r="BB501" i="36"/>
  <c r="BE501" i="36" s="1"/>
  <c r="BB502" i="36"/>
  <c r="BE502" i="36" s="1"/>
  <c r="BB503" i="36"/>
  <c r="BE503" i="36" s="1"/>
  <c r="BB504" i="36"/>
  <c r="BE504" i="36" s="1"/>
  <c r="BB505" i="36"/>
  <c r="BE505" i="36" s="1"/>
  <c r="BB506" i="36"/>
  <c r="BE506" i="36" s="1"/>
  <c r="BB507" i="36"/>
  <c r="BE507" i="36" s="1"/>
  <c r="BB508" i="36"/>
  <c r="BE508" i="36" s="1"/>
  <c r="BB509" i="36"/>
  <c r="BE509" i="36" s="1"/>
  <c r="BB510" i="36"/>
  <c r="BE510" i="36" s="1"/>
  <c r="BB511" i="36"/>
  <c r="BE511" i="36" s="1"/>
  <c r="BB512" i="36"/>
  <c r="BE512" i="36" s="1"/>
  <c r="BB513" i="36"/>
  <c r="BE513" i="36" s="1"/>
  <c r="BB514" i="36"/>
  <c r="BE514" i="36" s="1"/>
  <c r="BB515" i="36"/>
  <c r="BE515" i="36" s="1"/>
  <c r="BB516" i="36"/>
  <c r="BE516" i="36" s="1"/>
  <c r="BB517" i="36"/>
  <c r="BE517" i="36" s="1"/>
  <c r="BB518" i="36"/>
  <c r="BE518" i="36" s="1"/>
  <c r="BB519" i="36"/>
  <c r="BE519" i="36" s="1"/>
  <c r="BB520" i="36"/>
  <c r="BE520" i="36" s="1"/>
  <c r="BB521" i="36"/>
  <c r="BE521" i="36" s="1"/>
  <c r="BB522" i="36"/>
  <c r="BE522" i="36" s="1"/>
  <c r="BB523" i="36"/>
  <c r="BE523" i="36" s="1"/>
  <c r="BB524" i="36"/>
  <c r="BE524" i="36" s="1"/>
  <c r="BB525" i="36"/>
  <c r="BE525" i="36" s="1"/>
  <c r="BB526" i="36"/>
  <c r="BE526" i="36" s="1"/>
  <c r="BB527" i="36"/>
  <c r="BE527" i="36" s="1"/>
  <c r="BB528" i="36"/>
  <c r="BE528" i="36" s="1"/>
  <c r="BB529" i="36"/>
  <c r="BE529" i="36" s="1"/>
  <c r="BB530" i="36"/>
  <c r="BE530" i="36" s="1"/>
  <c r="BB531" i="36"/>
  <c r="BE531" i="36" s="1"/>
  <c r="BB532" i="36"/>
  <c r="BE532" i="36" s="1"/>
  <c r="BB533" i="36"/>
  <c r="BE533" i="36" s="1"/>
  <c r="BB534" i="36"/>
  <c r="BE534" i="36" s="1"/>
  <c r="BB535" i="36"/>
  <c r="BE535" i="36" s="1"/>
  <c r="BB536" i="36"/>
  <c r="BE536" i="36" s="1"/>
  <c r="BB537" i="36"/>
  <c r="BE537" i="36" s="1"/>
  <c r="BB538" i="36"/>
  <c r="BE538" i="36" s="1"/>
  <c r="BB539" i="36"/>
  <c r="BE539" i="36" s="1"/>
  <c r="BB540" i="36"/>
  <c r="BE540" i="36" s="1"/>
  <c r="BB541" i="36"/>
  <c r="BE541" i="36" s="1"/>
  <c r="BB542" i="36"/>
  <c r="BE542" i="36" s="1"/>
  <c r="BB543" i="36"/>
  <c r="BE543" i="36" s="1"/>
  <c r="BB544" i="36"/>
  <c r="BE544" i="36" s="1"/>
  <c r="BB545" i="36"/>
  <c r="BE545" i="36" s="1"/>
  <c r="BB546" i="36"/>
  <c r="BE546" i="36" s="1"/>
  <c r="BB547" i="36"/>
  <c r="BE547" i="36" s="1"/>
  <c r="BB548" i="36"/>
  <c r="BE548" i="36" s="1"/>
  <c r="BB549" i="36"/>
  <c r="BE549" i="36" s="1"/>
  <c r="BB550" i="36"/>
  <c r="BE550" i="36" s="1"/>
  <c r="BB551" i="36"/>
  <c r="BE551" i="36" s="1"/>
  <c r="BB552" i="36"/>
  <c r="BE552" i="36" s="1"/>
  <c r="BB553" i="36"/>
  <c r="BE553" i="36" s="1"/>
  <c r="BB554" i="36"/>
  <c r="BE554" i="36" s="1"/>
  <c r="BB555" i="36"/>
  <c r="BE555" i="36" s="1"/>
  <c r="BB556" i="36"/>
  <c r="BE556" i="36" s="1"/>
  <c r="BB557" i="36"/>
  <c r="BE557" i="36" s="1"/>
  <c r="BB558" i="36"/>
  <c r="BE558" i="36" s="1"/>
  <c r="BB559" i="36"/>
  <c r="BE559" i="36" s="1"/>
  <c r="BB560" i="36"/>
  <c r="BE560" i="36" s="1"/>
  <c r="BB561" i="36"/>
  <c r="BE561" i="36" s="1"/>
  <c r="BB562" i="36"/>
  <c r="BE562" i="36" s="1"/>
  <c r="BB563" i="36"/>
  <c r="BE563" i="36" s="1"/>
  <c r="BB564" i="36"/>
  <c r="BE564" i="36" s="1"/>
  <c r="BB565" i="36"/>
  <c r="BE565" i="36" s="1"/>
  <c r="BB566" i="36"/>
  <c r="BE566" i="36" s="1"/>
  <c r="BB567" i="36"/>
  <c r="BE567" i="36" s="1"/>
  <c r="BB568" i="36"/>
  <c r="BE568" i="36" s="1"/>
  <c r="BB569" i="36"/>
  <c r="BE569" i="36" s="1"/>
  <c r="BB570" i="36"/>
  <c r="BE570" i="36" s="1"/>
  <c r="BB571" i="36"/>
  <c r="BE571" i="36" s="1"/>
  <c r="BB572" i="36"/>
  <c r="BE572" i="36" s="1"/>
  <c r="BB573" i="36"/>
  <c r="BE573" i="36" s="1"/>
  <c r="BB574" i="36"/>
  <c r="BE574" i="36" s="1"/>
  <c r="BB575" i="36"/>
  <c r="BE575" i="36" s="1"/>
  <c r="BB576" i="36"/>
  <c r="BE576" i="36" s="1"/>
  <c r="BB577" i="36"/>
  <c r="BE577" i="36" s="1"/>
  <c r="BB578" i="36"/>
  <c r="BE578" i="36" s="1"/>
  <c r="BB579" i="36"/>
  <c r="BE579" i="36" s="1"/>
  <c r="BB580" i="36"/>
  <c r="BE580" i="36" s="1"/>
  <c r="BB581" i="36"/>
  <c r="BE581" i="36" s="1"/>
  <c r="BB582" i="36"/>
  <c r="BE582" i="36" s="1"/>
  <c r="BB583" i="36"/>
  <c r="BE583" i="36" s="1"/>
  <c r="BB584" i="36"/>
  <c r="BE584" i="36" s="1"/>
  <c r="BB585" i="36"/>
  <c r="BE585" i="36" s="1"/>
  <c r="BB586" i="36"/>
  <c r="BE586" i="36" s="1"/>
  <c r="BB587" i="36"/>
  <c r="BE587" i="36" s="1"/>
  <c r="BB588" i="36"/>
  <c r="BE588" i="36" s="1"/>
  <c r="BB589" i="36"/>
  <c r="BE589" i="36" s="1"/>
  <c r="BB590" i="36"/>
  <c r="BE590" i="36" s="1"/>
  <c r="BB591" i="36"/>
  <c r="BE591" i="36" s="1"/>
  <c r="BB592" i="36"/>
  <c r="BE592" i="36" s="1"/>
  <c r="BB593" i="36"/>
  <c r="BE593" i="36" s="1"/>
  <c r="BB594" i="36"/>
  <c r="BE594" i="36" s="1"/>
  <c r="BB595" i="36"/>
  <c r="BE595" i="36" s="1"/>
  <c r="BB596" i="36"/>
  <c r="BE596" i="36" s="1"/>
  <c r="BB597" i="36"/>
  <c r="BE597" i="36" s="1"/>
  <c r="BB598" i="36"/>
  <c r="BE598" i="36" s="1"/>
  <c r="BB599" i="36"/>
  <c r="BE599" i="36" s="1"/>
  <c r="BB600" i="36"/>
  <c r="BE600" i="36" s="1"/>
  <c r="BB601" i="36"/>
  <c r="BE601" i="36" s="1"/>
  <c r="BB602" i="36"/>
  <c r="BE602" i="36" s="1"/>
  <c r="BB603" i="36"/>
  <c r="BE603" i="36" s="1"/>
  <c r="BB604" i="36"/>
  <c r="BE604" i="36" s="1"/>
  <c r="BB605" i="36"/>
  <c r="BE605" i="36" s="1"/>
  <c r="BB606" i="36"/>
  <c r="BE606" i="36" s="1"/>
  <c r="BB607" i="36"/>
  <c r="BE607" i="36" s="1"/>
  <c r="BB608" i="36"/>
  <c r="BE608" i="36" s="1"/>
  <c r="BB609" i="36"/>
  <c r="BE609" i="36" s="1"/>
  <c r="BB610" i="36"/>
  <c r="BE610" i="36" s="1"/>
  <c r="BB611" i="36"/>
  <c r="BE611" i="36" s="1"/>
  <c r="BB612" i="36"/>
  <c r="BE612" i="36" s="1"/>
  <c r="BB613" i="36"/>
  <c r="BE613" i="36" s="1"/>
  <c r="BB614" i="36"/>
  <c r="BE614" i="36" s="1"/>
  <c r="BB615" i="36"/>
  <c r="BE615" i="36" s="1"/>
  <c r="BB616" i="36"/>
  <c r="BE616" i="36" s="1"/>
  <c r="BB617" i="36"/>
  <c r="BE617" i="36" s="1"/>
  <c r="BB618" i="36"/>
  <c r="BE618" i="36" s="1"/>
  <c r="BB619" i="36"/>
  <c r="BE619" i="36" s="1"/>
  <c r="BB620" i="36"/>
  <c r="BE620" i="36" s="1"/>
  <c r="BB621" i="36"/>
  <c r="BE621" i="36" s="1"/>
  <c r="BB622" i="36"/>
  <c r="BE622" i="36" s="1"/>
  <c r="BB623" i="36"/>
  <c r="BE623" i="36" s="1"/>
  <c r="BB624" i="36"/>
  <c r="BE624" i="36" s="1"/>
  <c r="BB625" i="36"/>
  <c r="BE625" i="36" s="1"/>
  <c r="BB626" i="36"/>
  <c r="BE626" i="36" s="1"/>
  <c r="BB627" i="36"/>
  <c r="BE627" i="36" s="1"/>
  <c r="BB628" i="36"/>
  <c r="BE628" i="36" s="1"/>
  <c r="BB629" i="36"/>
  <c r="BE629" i="36" s="1"/>
  <c r="BB630" i="36"/>
  <c r="BE630" i="36" s="1"/>
  <c r="BB631" i="36"/>
  <c r="BE631" i="36" s="1"/>
  <c r="BB632" i="36"/>
  <c r="BE632" i="36" s="1"/>
  <c r="BB633" i="36"/>
  <c r="BE633" i="36" s="1"/>
  <c r="BB634" i="36"/>
  <c r="BE634" i="36" s="1"/>
  <c r="BB635" i="36"/>
  <c r="BE635" i="36" s="1"/>
  <c r="BB636" i="36"/>
  <c r="BE636" i="36" s="1"/>
  <c r="BB637" i="36"/>
  <c r="BE637" i="36" s="1"/>
  <c r="BB638" i="36"/>
  <c r="BE638" i="36" s="1"/>
  <c r="BB639" i="36"/>
  <c r="BE639" i="36" s="1"/>
  <c r="BB640" i="36"/>
  <c r="BE640" i="36" s="1"/>
  <c r="BB641" i="36"/>
  <c r="BE641" i="36" s="1"/>
  <c r="BB642" i="36"/>
  <c r="BE642" i="36" s="1"/>
  <c r="BB643" i="36"/>
  <c r="BE643" i="36" s="1"/>
  <c r="BB644" i="36"/>
  <c r="BE644" i="36" s="1"/>
  <c r="BB645" i="36"/>
  <c r="BE645" i="36" s="1"/>
  <c r="BB646" i="36"/>
  <c r="BE646" i="36" s="1"/>
  <c r="BB647" i="36"/>
  <c r="BE647" i="36" s="1"/>
  <c r="BB648" i="36"/>
  <c r="BE648" i="36" s="1"/>
  <c r="BB649" i="36"/>
  <c r="BE649" i="36" s="1"/>
  <c r="BB650" i="36"/>
  <c r="BE650" i="36" s="1"/>
  <c r="BB651" i="36"/>
  <c r="BE651" i="36" s="1"/>
  <c r="BB652" i="36"/>
  <c r="BE652" i="36" s="1"/>
  <c r="BB653" i="36"/>
  <c r="BE653" i="36" s="1"/>
  <c r="BB654" i="36"/>
  <c r="BE654" i="36" s="1"/>
  <c r="BB655" i="36"/>
  <c r="BE655" i="36" s="1"/>
  <c r="BB656" i="36"/>
  <c r="BE656" i="36" s="1"/>
  <c r="BB657" i="36"/>
  <c r="BE657" i="36" s="1"/>
  <c r="BB658" i="36"/>
  <c r="BE658" i="36" s="1"/>
  <c r="BB659" i="36"/>
  <c r="BE659" i="36" s="1"/>
  <c r="BB660" i="36"/>
  <c r="BE660" i="36" s="1"/>
  <c r="BB661" i="36"/>
  <c r="BE661" i="36" s="1"/>
  <c r="BB662" i="36"/>
  <c r="BE662" i="36" s="1"/>
  <c r="BB663" i="36"/>
  <c r="BE663" i="36" s="1"/>
  <c r="BB664" i="36"/>
  <c r="BE664" i="36" s="1"/>
  <c r="BB665" i="36"/>
  <c r="BE665" i="36" s="1"/>
  <c r="BB666" i="36"/>
  <c r="BE666" i="36" s="1"/>
  <c r="BB667" i="36"/>
  <c r="BE667" i="36" s="1"/>
  <c r="BB668" i="36"/>
  <c r="BE668" i="36" s="1"/>
  <c r="BB669" i="36"/>
  <c r="BE669" i="36" s="1"/>
  <c r="BB670" i="36"/>
  <c r="BE670" i="36" s="1"/>
  <c r="BB671" i="36"/>
  <c r="BE671" i="36" s="1"/>
  <c r="BB672" i="36"/>
  <c r="BE672" i="36" s="1"/>
  <c r="BB673" i="36"/>
  <c r="BE673" i="36" s="1"/>
  <c r="BB674" i="36"/>
  <c r="BE674" i="36" s="1"/>
  <c r="BB675" i="36"/>
  <c r="BE675" i="36" s="1"/>
  <c r="BB676" i="36"/>
  <c r="BE676" i="36" s="1"/>
  <c r="BB677" i="36"/>
  <c r="BE677" i="36" s="1"/>
  <c r="BB678" i="36"/>
  <c r="BE678" i="36" s="1"/>
  <c r="BB679" i="36"/>
  <c r="BE679" i="36" s="1"/>
  <c r="BB680" i="36"/>
  <c r="BE680" i="36" s="1"/>
  <c r="BB681" i="36"/>
  <c r="BE681" i="36" s="1"/>
  <c r="BB682" i="36"/>
  <c r="BE682" i="36" s="1"/>
  <c r="BB683" i="36"/>
  <c r="BE683" i="36" s="1"/>
  <c r="BB684" i="36"/>
  <c r="BE684" i="36" s="1"/>
  <c r="BB685" i="36"/>
  <c r="BE685" i="36" s="1"/>
  <c r="BB686" i="36"/>
  <c r="BE686" i="36" s="1"/>
  <c r="BB687" i="36"/>
  <c r="BE687" i="36" s="1"/>
  <c r="BB688" i="36"/>
  <c r="BE688" i="36" s="1"/>
  <c r="BB689" i="36"/>
  <c r="BE689" i="36" s="1"/>
  <c r="BB690" i="36"/>
  <c r="BE690" i="36" s="1"/>
  <c r="BB691" i="36"/>
  <c r="BE691" i="36" s="1"/>
  <c r="BB692" i="36"/>
  <c r="BE692" i="36" s="1"/>
  <c r="BB693" i="36"/>
  <c r="BE693" i="36" s="1"/>
  <c r="BB694" i="36"/>
  <c r="BE694" i="36" s="1"/>
  <c r="BB695" i="36"/>
  <c r="BE695" i="36" s="1"/>
  <c r="BB696" i="36"/>
  <c r="BE696" i="36" s="1"/>
  <c r="BB697" i="36"/>
  <c r="BE697" i="36" s="1"/>
  <c r="BB698" i="36"/>
  <c r="BE698" i="36" s="1"/>
  <c r="BB699" i="36"/>
  <c r="BE699" i="36" s="1"/>
  <c r="BB700" i="36"/>
  <c r="BE700" i="36" s="1"/>
  <c r="BB701" i="36"/>
  <c r="BE701" i="36" s="1"/>
  <c r="BB702" i="36"/>
  <c r="BE702" i="36" s="1"/>
  <c r="BB703" i="36"/>
  <c r="BE703" i="36" s="1"/>
  <c r="BB704" i="36"/>
  <c r="BE704" i="36" s="1"/>
  <c r="BB705" i="36"/>
  <c r="BE705" i="36" s="1"/>
  <c r="BB706" i="36"/>
  <c r="BE706" i="36" s="1"/>
  <c r="BB707" i="36"/>
  <c r="BE707" i="36" s="1"/>
  <c r="BB708" i="36"/>
  <c r="BE708" i="36" s="1"/>
  <c r="BB709" i="36"/>
  <c r="BE709" i="36" s="1"/>
  <c r="BB710" i="36"/>
  <c r="BE710" i="36" s="1"/>
  <c r="BB711" i="36"/>
  <c r="BE711" i="36" s="1"/>
  <c r="BB712" i="36"/>
  <c r="BE712" i="36" s="1"/>
  <c r="BB713" i="36"/>
  <c r="BE713" i="36" s="1"/>
  <c r="BB714" i="36"/>
  <c r="BE714" i="36" s="1"/>
  <c r="BB715" i="36"/>
  <c r="BE715" i="36" s="1"/>
  <c r="BB716" i="36"/>
  <c r="BE716" i="36" s="1"/>
  <c r="BB717" i="36"/>
  <c r="BE717" i="36" s="1"/>
  <c r="BB718" i="36"/>
  <c r="BE718" i="36" s="1"/>
  <c r="BB719" i="36"/>
  <c r="BE719" i="36" s="1"/>
  <c r="BB720" i="36"/>
  <c r="BE720" i="36" s="1"/>
  <c r="BB721" i="36"/>
  <c r="BE721" i="36" s="1"/>
  <c r="BB722" i="36"/>
  <c r="BE722" i="36" s="1"/>
  <c r="BB723" i="36"/>
  <c r="BE723" i="36" s="1"/>
  <c r="BB724" i="36"/>
  <c r="BE724" i="36" s="1"/>
  <c r="BB725" i="36"/>
  <c r="BE725" i="36" s="1"/>
  <c r="BB726" i="36"/>
  <c r="BE726" i="36" s="1"/>
  <c r="BB727" i="36"/>
  <c r="BE727" i="36" s="1"/>
  <c r="BB728" i="36"/>
  <c r="BE728" i="36" s="1"/>
  <c r="BB729" i="36"/>
  <c r="BE729" i="36" s="1"/>
  <c r="BB730" i="36"/>
  <c r="BE730" i="36" s="1"/>
  <c r="BB731" i="36"/>
  <c r="BE731" i="36" s="1"/>
  <c r="BB732" i="36"/>
  <c r="BE732" i="36" s="1"/>
  <c r="BB733" i="36"/>
  <c r="BE733" i="36" s="1"/>
  <c r="BB734" i="36"/>
  <c r="BE734" i="36" s="1"/>
  <c r="BB735" i="36"/>
  <c r="BE735" i="36" s="1"/>
  <c r="BB736" i="36"/>
  <c r="BE736" i="36" s="1"/>
  <c r="BB737" i="36"/>
  <c r="BE737" i="36" s="1"/>
  <c r="BB738" i="36"/>
  <c r="BE738" i="36" s="1"/>
  <c r="BB739" i="36"/>
  <c r="BE739" i="36" s="1"/>
  <c r="BB740" i="36"/>
  <c r="BE740" i="36" s="1"/>
  <c r="BB741" i="36"/>
  <c r="BE741" i="36" s="1"/>
  <c r="BB742" i="36"/>
  <c r="BE742" i="36" s="1"/>
  <c r="BB743" i="36"/>
  <c r="BE743" i="36" s="1"/>
  <c r="BB744" i="36"/>
  <c r="BE744" i="36" s="1"/>
  <c r="BB745" i="36"/>
  <c r="BE745" i="36" s="1"/>
  <c r="BB746" i="36"/>
  <c r="BE746" i="36" s="1"/>
  <c r="BB747" i="36"/>
  <c r="BE747" i="36" s="1"/>
  <c r="BB748" i="36"/>
  <c r="BE748" i="36" s="1"/>
  <c r="BB749" i="36"/>
  <c r="BE749" i="36" s="1"/>
  <c r="BB750" i="36"/>
  <c r="BE750" i="36" s="1"/>
  <c r="BB751" i="36"/>
  <c r="BE751" i="36" s="1"/>
  <c r="BB752" i="36"/>
  <c r="BE752" i="36" s="1"/>
  <c r="BB753" i="36"/>
  <c r="BE753" i="36" s="1"/>
  <c r="BB754" i="36"/>
  <c r="BE754" i="36" s="1"/>
  <c r="BB755" i="36"/>
  <c r="BE755" i="36" s="1"/>
  <c r="BB756" i="36"/>
  <c r="BE756" i="36" s="1"/>
  <c r="BB757" i="36"/>
  <c r="BE757" i="36" s="1"/>
  <c r="BB758" i="36"/>
  <c r="BE758" i="36" s="1"/>
  <c r="BB759" i="36"/>
  <c r="BE759" i="36" s="1"/>
  <c r="BB760" i="36"/>
  <c r="BE760" i="36" s="1"/>
  <c r="BB761" i="36"/>
  <c r="BE761" i="36" s="1"/>
  <c r="BB762" i="36"/>
  <c r="BE762" i="36" s="1"/>
  <c r="BB763" i="36"/>
  <c r="BE763" i="36" s="1"/>
  <c r="BB764" i="36"/>
  <c r="BE764" i="36" s="1"/>
  <c r="BB765" i="36"/>
  <c r="BE765" i="36" s="1"/>
  <c r="BB766" i="36"/>
  <c r="BE766" i="36" s="1"/>
  <c r="BB767" i="36"/>
  <c r="BE767" i="36" s="1"/>
  <c r="BB768" i="36"/>
  <c r="BE768" i="36" s="1"/>
  <c r="BB769" i="36"/>
  <c r="BE769" i="36" s="1"/>
  <c r="BB770" i="36"/>
  <c r="BE770" i="36" s="1"/>
  <c r="BB771" i="36"/>
  <c r="BE771" i="36" s="1"/>
  <c r="BB772" i="36"/>
  <c r="BE772" i="36" s="1"/>
  <c r="BB773" i="36"/>
  <c r="BE773" i="36" s="1"/>
  <c r="BB774" i="36"/>
  <c r="BE774" i="36" s="1"/>
  <c r="BB775" i="36"/>
  <c r="BE775" i="36" s="1"/>
  <c r="BB776" i="36"/>
  <c r="BE776" i="36" s="1"/>
  <c r="BB777" i="36"/>
  <c r="BE777" i="36" s="1"/>
  <c r="BB778" i="36"/>
  <c r="BE778" i="36" s="1"/>
  <c r="BB779" i="36"/>
  <c r="BE779" i="36" s="1"/>
  <c r="BB780" i="36"/>
  <c r="BE780" i="36" s="1"/>
  <c r="BB781" i="36"/>
  <c r="BE781" i="36" s="1"/>
  <c r="BB782" i="36"/>
  <c r="BE782" i="36" s="1"/>
  <c r="BB783" i="36"/>
  <c r="BE783" i="36" s="1"/>
  <c r="BB784" i="36"/>
  <c r="BE784" i="36" s="1"/>
  <c r="BB785" i="36"/>
  <c r="BE785" i="36" s="1"/>
  <c r="BB786" i="36"/>
  <c r="BE786" i="36" s="1"/>
  <c r="BB787" i="36"/>
  <c r="BE787" i="36" s="1"/>
  <c r="BB788" i="36"/>
  <c r="BE788" i="36" s="1"/>
  <c r="BB789" i="36"/>
  <c r="BE789" i="36" s="1"/>
  <c r="BB790" i="36"/>
  <c r="BE790" i="36" s="1"/>
  <c r="BB791" i="36"/>
  <c r="BE791" i="36" s="1"/>
  <c r="BB792" i="36"/>
  <c r="BE792" i="36" s="1"/>
  <c r="BB793" i="36"/>
  <c r="BE793" i="36" s="1"/>
  <c r="BB794" i="36"/>
  <c r="BE794" i="36" s="1"/>
  <c r="BB795" i="36"/>
  <c r="BE795" i="36" s="1"/>
  <c r="BB796" i="36"/>
  <c r="BE796" i="36" s="1"/>
  <c r="BB797" i="36"/>
  <c r="BE797" i="36" s="1"/>
  <c r="BB798" i="36"/>
  <c r="BE798" i="36" s="1"/>
  <c r="BB799" i="36"/>
  <c r="BE799" i="36" s="1"/>
  <c r="BB800" i="36"/>
  <c r="BE800" i="36" s="1"/>
  <c r="BB801" i="36"/>
  <c r="BE801" i="36" s="1"/>
  <c r="BB802" i="36"/>
  <c r="BE802" i="36" s="1"/>
  <c r="BB803" i="36"/>
  <c r="BE803" i="36" s="1"/>
  <c r="BB804" i="36"/>
  <c r="BE804" i="36" s="1"/>
  <c r="BB805" i="36"/>
  <c r="BE805" i="36" s="1"/>
  <c r="BB806" i="36"/>
  <c r="BE806" i="36" s="1"/>
  <c r="BB807" i="36"/>
  <c r="BE807" i="36" s="1"/>
  <c r="BB808" i="36"/>
  <c r="BE808" i="36" s="1"/>
  <c r="BB809" i="36"/>
  <c r="BE809" i="36" s="1"/>
  <c r="BB810" i="36"/>
  <c r="BE810" i="36" s="1"/>
  <c r="BB811" i="36"/>
  <c r="BE811" i="36" s="1"/>
  <c r="BB812" i="36"/>
  <c r="BE812" i="36" s="1"/>
  <c r="BB813" i="36"/>
  <c r="BE813" i="36" s="1"/>
  <c r="BB814" i="36"/>
  <c r="BE814" i="36" s="1"/>
  <c r="BB815" i="36"/>
  <c r="BE815" i="36" s="1"/>
  <c r="BB816" i="36"/>
  <c r="BE816" i="36" s="1"/>
  <c r="BB817" i="36"/>
  <c r="BE817" i="36" s="1"/>
  <c r="BB818" i="36"/>
  <c r="BE818" i="36" s="1"/>
  <c r="BB819" i="36"/>
  <c r="BE819" i="36" s="1"/>
  <c r="BB820" i="36"/>
  <c r="BE820" i="36" s="1"/>
  <c r="BB821" i="36"/>
  <c r="BE821" i="36" s="1"/>
  <c r="BB822" i="36"/>
  <c r="BE822" i="36" s="1"/>
  <c r="BB823" i="36"/>
  <c r="BE823" i="36" s="1"/>
  <c r="BB824" i="36"/>
  <c r="BE824" i="36" s="1"/>
  <c r="BB825" i="36"/>
  <c r="BE825" i="36" s="1"/>
  <c r="BB826" i="36"/>
  <c r="BE826" i="36" s="1"/>
  <c r="BB827" i="36"/>
  <c r="BE827" i="36" s="1"/>
  <c r="BB828" i="36"/>
  <c r="BE828" i="36" s="1"/>
  <c r="BB829" i="36"/>
  <c r="BE829" i="36" s="1"/>
  <c r="BB830" i="36"/>
  <c r="BE830" i="36" s="1"/>
  <c r="BB831" i="36"/>
  <c r="BE831" i="36" s="1"/>
  <c r="BB832" i="36"/>
  <c r="BE832" i="36" s="1"/>
  <c r="BB833" i="36"/>
  <c r="BE833" i="36" s="1"/>
  <c r="BB834" i="36"/>
  <c r="BE834" i="36" s="1"/>
  <c r="BB835" i="36"/>
  <c r="BE835" i="36" s="1"/>
  <c r="BB836" i="36"/>
  <c r="BE836" i="36" s="1"/>
  <c r="BB837" i="36"/>
  <c r="BE837" i="36" s="1"/>
  <c r="BB838" i="36"/>
  <c r="BE838" i="36" s="1"/>
  <c r="BB839" i="36"/>
  <c r="BE839" i="36" s="1"/>
  <c r="BB840" i="36"/>
  <c r="BE840" i="36" s="1"/>
  <c r="BB841" i="36"/>
  <c r="BE841" i="36" s="1"/>
  <c r="BB842" i="36"/>
  <c r="BE842" i="36" s="1"/>
  <c r="BB843" i="36"/>
  <c r="BE843" i="36" s="1"/>
  <c r="BB844" i="36"/>
  <c r="BE844" i="36" s="1"/>
  <c r="BB845" i="36"/>
  <c r="BE845" i="36" s="1"/>
  <c r="BB846" i="36"/>
  <c r="BE846" i="36" s="1"/>
  <c r="BB847" i="36"/>
  <c r="BE847" i="36" s="1"/>
  <c r="BB848" i="36"/>
  <c r="BE848" i="36" s="1"/>
  <c r="BB849" i="36"/>
  <c r="BE849" i="36" s="1"/>
  <c r="BB850" i="36"/>
  <c r="BE850" i="36" s="1"/>
  <c r="BB851" i="36"/>
  <c r="BE851" i="36" s="1"/>
  <c r="BB852" i="36"/>
  <c r="BE852" i="36" s="1"/>
  <c r="BB853" i="36"/>
  <c r="BE853" i="36" s="1"/>
  <c r="BB854" i="36"/>
  <c r="BE854" i="36" s="1"/>
  <c r="BB855" i="36"/>
  <c r="BE855" i="36" s="1"/>
  <c r="BB856" i="36"/>
  <c r="BE856" i="36" s="1"/>
  <c r="BB857" i="36"/>
  <c r="BE857" i="36" s="1"/>
  <c r="BB858" i="36"/>
  <c r="BE858" i="36" s="1"/>
  <c r="BB859" i="36"/>
  <c r="BE859" i="36" s="1"/>
  <c r="BB860" i="36"/>
  <c r="BE860" i="36" s="1"/>
  <c r="BB861" i="36"/>
  <c r="BE861" i="36" s="1"/>
  <c r="BB862" i="36"/>
  <c r="BE862" i="36" s="1"/>
  <c r="BB863" i="36"/>
  <c r="BE863" i="36" s="1"/>
  <c r="D129" i="30"/>
  <c r="E156" i="30" s="1"/>
  <c r="AW52" i="36"/>
  <c r="AZ52" i="36" s="1"/>
  <c r="AW10" i="36"/>
  <c r="AZ10" i="36" s="1"/>
  <c r="AW18" i="36"/>
  <c r="AZ18" i="36" s="1"/>
  <c r="AW26" i="36"/>
  <c r="AZ26" i="36" s="1"/>
  <c r="AW34" i="36"/>
  <c r="AZ34" i="36" s="1"/>
  <c r="AW42" i="36"/>
  <c r="AZ42" i="36" s="1"/>
  <c r="AW50" i="36"/>
  <c r="AZ50" i="36" s="1"/>
  <c r="AW17" i="36"/>
  <c r="AZ17" i="36" s="1"/>
  <c r="AW49" i="36"/>
  <c r="AZ49" i="36" s="1"/>
  <c r="AW11" i="36"/>
  <c r="AZ11" i="36" s="1"/>
  <c r="AW19" i="36"/>
  <c r="AZ19" i="36" s="1"/>
  <c r="AW27" i="36"/>
  <c r="AZ27" i="36" s="1"/>
  <c r="AW35" i="36"/>
  <c r="AZ35" i="36" s="1"/>
  <c r="AW43" i="36"/>
  <c r="AZ43" i="36" s="1"/>
  <c r="AW51" i="36"/>
  <c r="AZ51" i="36" s="1"/>
  <c r="AW33" i="36"/>
  <c r="AZ33" i="36" s="1"/>
  <c r="AW12" i="36"/>
  <c r="AZ12" i="36" s="1"/>
  <c r="AW20" i="36"/>
  <c r="AZ20" i="36" s="1"/>
  <c r="AW28" i="36"/>
  <c r="AZ28" i="36" s="1"/>
  <c r="AW36" i="36"/>
  <c r="AZ36" i="36" s="1"/>
  <c r="AW44" i="36"/>
  <c r="AZ44" i="36" s="1"/>
  <c r="AW7" i="36"/>
  <c r="AZ7" i="36" s="1"/>
  <c r="AW22" i="36"/>
  <c r="AZ22" i="36" s="1"/>
  <c r="AW38" i="36"/>
  <c r="AZ38" i="36" s="1"/>
  <c r="AW46" i="36"/>
  <c r="AZ46" i="36" s="1"/>
  <c r="AW53" i="36"/>
  <c r="AZ53" i="36" s="1"/>
  <c r="C77" i="36"/>
  <c r="AW13" i="36"/>
  <c r="AZ13" i="36" s="1"/>
  <c r="AW21" i="36"/>
  <c r="AZ21" i="36" s="1"/>
  <c r="AW29" i="36"/>
  <c r="AZ29" i="36" s="1"/>
  <c r="AW37" i="36"/>
  <c r="AZ37" i="36" s="1"/>
  <c r="AW45" i="36"/>
  <c r="AZ45" i="36" s="1"/>
  <c r="AW14" i="36"/>
  <c r="AZ14" i="36" s="1"/>
  <c r="AW30" i="36"/>
  <c r="AZ30" i="36" s="1"/>
  <c r="AW25" i="36"/>
  <c r="AZ25" i="36" s="1"/>
  <c r="AW41" i="36"/>
  <c r="AZ41" i="36" s="1"/>
  <c r="AW6" i="36"/>
  <c r="AZ6" i="36" s="1"/>
  <c r="AW15" i="36"/>
  <c r="AZ15" i="36" s="1"/>
  <c r="AW23" i="36"/>
  <c r="AZ23" i="36" s="1"/>
  <c r="AW31" i="36"/>
  <c r="AZ31" i="36" s="1"/>
  <c r="AW39" i="36"/>
  <c r="AZ39" i="36" s="1"/>
  <c r="AW47" i="36"/>
  <c r="AZ47" i="36" s="1"/>
  <c r="AW9" i="36"/>
  <c r="AZ9" i="36" s="1"/>
  <c r="AW8" i="36"/>
  <c r="AZ8" i="36" s="1"/>
  <c r="AW16" i="36"/>
  <c r="AZ16" i="36" s="1"/>
  <c r="AW24" i="36"/>
  <c r="AZ24" i="36" s="1"/>
  <c r="AW32" i="36"/>
  <c r="AZ32" i="36" s="1"/>
  <c r="AW40" i="36"/>
  <c r="AZ40" i="36" s="1"/>
  <c r="AW48" i="36"/>
  <c r="AZ48" i="36" s="1"/>
  <c r="AW54" i="36"/>
  <c r="AZ54" i="36" s="1"/>
  <c r="AW55" i="36"/>
  <c r="AZ55" i="36" s="1"/>
  <c r="AW56" i="36"/>
  <c r="AZ56" i="36" s="1"/>
  <c r="AW57" i="36"/>
  <c r="AZ57" i="36" s="1"/>
  <c r="AW58" i="36"/>
  <c r="AZ58" i="36" s="1"/>
  <c r="AW59" i="36"/>
  <c r="AZ59" i="36" s="1"/>
  <c r="AW60" i="36"/>
  <c r="AZ60" i="36" s="1"/>
  <c r="AW61" i="36"/>
  <c r="AZ61" i="36" s="1"/>
  <c r="AW62" i="36"/>
  <c r="AZ62" i="36" s="1"/>
  <c r="AW63" i="36"/>
  <c r="AZ63" i="36" s="1"/>
  <c r="AW64" i="36"/>
  <c r="AZ64" i="36" s="1"/>
  <c r="AW65" i="36"/>
  <c r="AZ65" i="36" s="1"/>
  <c r="AW66" i="36"/>
  <c r="AZ66" i="36" s="1"/>
  <c r="AW67" i="36"/>
  <c r="AZ67" i="36" s="1"/>
  <c r="AW68" i="36"/>
  <c r="AZ68" i="36" s="1"/>
  <c r="AW69" i="36"/>
  <c r="AZ69" i="36" s="1"/>
  <c r="AW70" i="36"/>
  <c r="AZ70" i="36" s="1"/>
  <c r="AW71" i="36"/>
  <c r="AZ71" i="36" s="1"/>
  <c r="AW72" i="36"/>
  <c r="AZ72" i="36" s="1"/>
  <c r="AW73" i="36"/>
  <c r="AZ73" i="36" s="1"/>
  <c r="AW74" i="36"/>
  <c r="AZ74" i="36" s="1"/>
  <c r="AW75" i="36"/>
  <c r="AZ75" i="36" s="1"/>
  <c r="AW76" i="36"/>
  <c r="AZ76" i="36" s="1"/>
  <c r="AW77" i="36"/>
  <c r="AZ77" i="36" s="1"/>
  <c r="AW78" i="36"/>
  <c r="AZ78" i="36" s="1"/>
  <c r="AW79" i="36"/>
  <c r="AZ79" i="36" s="1"/>
  <c r="AW80" i="36"/>
  <c r="AZ80" i="36" s="1"/>
  <c r="AW81" i="36"/>
  <c r="AZ81" i="36" s="1"/>
  <c r="AW82" i="36"/>
  <c r="AZ82" i="36" s="1"/>
  <c r="AW83" i="36"/>
  <c r="AZ83" i="36" s="1"/>
  <c r="AW84" i="36"/>
  <c r="AZ84" i="36" s="1"/>
  <c r="AW85" i="36"/>
  <c r="AZ85" i="36" s="1"/>
  <c r="AW86" i="36"/>
  <c r="AZ86" i="36" s="1"/>
  <c r="AW87" i="36"/>
  <c r="AZ87" i="36" s="1"/>
  <c r="AW88" i="36"/>
  <c r="AZ88" i="36" s="1"/>
  <c r="AW89" i="36"/>
  <c r="AZ89" i="36" s="1"/>
  <c r="AW90" i="36"/>
  <c r="AZ90" i="36" s="1"/>
  <c r="AW91" i="36"/>
  <c r="AZ91" i="36" s="1"/>
  <c r="AW92" i="36"/>
  <c r="AZ92" i="36" s="1"/>
  <c r="AW93" i="36"/>
  <c r="AZ93" i="36" s="1"/>
  <c r="AW94" i="36"/>
  <c r="AZ94" i="36" s="1"/>
  <c r="AW95" i="36"/>
  <c r="AZ95" i="36" s="1"/>
  <c r="AW96" i="36"/>
  <c r="AZ96" i="36" s="1"/>
  <c r="AW97" i="36"/>
  <c r="AZ97" i="36" s="1"/>
  <c r="AW98" i="36"/>
  <c r="AZ98" i="36" s="1"/>
  <c r="AW99" i="36"/>
  <c r="AZ99" i="36" s="1"/>
  <c r="AW100" i="36"/>
  <c r="AZ100" i="36" s="1"/>
  <c r="AW101" i="36"/>
  <c r="AZ101" i="36" s="1"/>
  <c r="AW102" i="36"/>
  <c r="AZ102" i="36" s="1"/>
  <c r="AW103" i="36"/>
  <c r="AZ103" i="36" s="1"/>
  <c r="AW104" i="36"/>
  <c r="AZ104" i="36" s="1"/>
  <c r="AW105" i="36"/>
  <c r="AZ105" i="36" s="1"/>
  <c r="AW106" i="36"/>
  <c r="AZ106" i="36" s="1"/>
  <c r="AW107" i="36"/>
  <c r="AZ107" i="36" s="1"/>
  <c r="AW108" i="36"/>
  <c r="AZ108" i="36" s="1"/>
  <c r="AW109" i="36"/>
  <c r="AZ109" i="36" s="1"/>
  <c r="AW110" i="36"/>
  <c r="AZ110" i="36" s="1"/>
  <c r="AW111" i="36"/>
  <c r="AZ111" i="36" s="1"/>
  <c r="AW112" i="36"/>
  <c r="AZ112" i="36" s="1"/>
  <c r="AW113" i="36"/>
  <c r="AZ113" i="36" s="1"/>
  <c r="AW114" i="36"/>
  <c r="AZ114" i="36" s="1"/>
  <c r="AW115" i="36"/>
  <c r="AZ115" i="36" s="1"/>
  <c r="AW116" i="36"/>
  <c r="AZ116" i="36" s="1"/>
  <c r="AW117" i="36"/>
  <c r="AZ117" i="36" s="1"/>
  <c r="AW118" i="36"/>
  <c r="AZ118" i="36" s="1"/>
  <c r="AW119" i="36"/>
  <c r="AZ119" i="36" s="1"/>
  <c r="AW120" i="36"/>
  <c r="AZ120" i="36" s="1"/>
  <c r="AW121" i="36"/>
  <c r="AZ121" i="36" s="1"/>
  <c r="AW122" i="36"/>
  <c r="AZ122" i="36" s="1"/>
  <c r="AW123" i="36"/>
  <c r="AZ123" i="36" s="1"/>
  <c r="AW124" i="36"/>
  <c r="AZ124" i="36" s="1"/>
  <c r="AW125" i="36"/>
  <c r="AZ125" i="36" s="1"/>
  <c r="AW126" i="36"/>
  <c r="AZ126" i="36" s="1"/>
  <c r="AW127" i="36"/>
  <c r="AZ127" i="36" s="1"/>
  <c r="AW128" i="36"/>
  <c r="AZ128" i="36" s="1"/>
  <c r="AW129" i="36"/>
  <c r="AZ129" i="36" s="1"/>
  <c r="AW130" i="36"/>
  <c r="AZ130" i="36" s="1"/>
  <c r="AW131" i="36"/>
  <c r="AZ131" i="36" s="1"/>
  <c r="AW132" i="36"/>
  <c r="AZ132" i="36" s="1"/>
  <c r="AW133" i="36"/>
  <c r="AZ133" i="36" s="1"/>
  <c r="AW134" i="36"/>
  <c r="AZ134" i="36" s="1"/>
  <c r="AW135" i="36"/>
  <c r="AZ135" i="36" s="1"/>
  <c r="AW136" i="36"/>
  <c r="AZ136" i="36" s="1"/>
  <c r="AW137" i="36"/>
  <c r="AZ137" i="36" s="1"/>
  <c r="AW138" i="36"/>
  <c r="AZ138" i="36" s="1"/>
  <c r="AW139" i="36"/>
  <c r="AZ139" i="36" s="1"/>
  <c r="AW140" i="36"/>
  <c r="AZ140" i="36" s="1"/>
  <c r="AW141" i="36"/>
  <c r="AZ141" i="36" s="1"/>
  <c r="AW142" i="36"/>
  <c r="AZ142" i="36" s="1"/>
  <c r="AW143" i="36"/>
  <c r="AZ143" i="36" s="1"/>
  <c r="AW144" i="36"/>
  <c r="AZ144" i="36" s="1"/>
  <c r="AW145" i="36"/>
  <c r="AZ145" i="36" s="1"/>
  <c r="AW146" i="36"/>
  <c r="AZ146" i="36" s="1"/>
  <c r="AW147" i="36"/>
  <c r="AZ147" i="36" s="1"/>
  <c r="AW148" i="36"/>
  <c r="AZ148" i="36" s="1"/>
  <c r="AW149" i="36"/>
  <c r="AZ149" i="36" s="1"/>
  <c r="AW150" i="36"/>
  <c r="AZ150" i="36" s="1"/>
  <c r="AW151" i="36"/>
  <c r="AZ151" i="36" s="1"/>
  <c r="AW152" i="36"/>
  <c r="AZ152" i="36" s="1"/>
  <c r="AW153" i="36"/>
  <c r="AZ153" i="36" s="1"/>
  <c r="AW154" i="36"/>
  <c r="AZ154" i="36" s="1"/>
  <c r="AW155" i="36"/>
  <c r="AZ155" i="36" s="1"/>
  <c r="AW156" i="36"/>
  <c r="AZ156" i="36" s="1"/>
  <c r="AW157" i="36"/>
  <c r="AZ157" i="36" s="1"/>
  <c r="AW158" i="36"/>
  <c r="AZ158" i="36" s="1"/>
  <c r="AW159" i="36"/>
  <c r="AZ159" i="36" s="1"/>
  <c r="AW160" i="36"/>
  <c r="AZ160" i="36" s="1"/>
  <c r="AW161" i="36"/>
  <c r="AZ161" i="36" s="1"/>
  <c r="AW162" i="36"/>
  <c r="AZ162" i="36" s="1"/>
  <c r="AW163" i="36"/>
  <c r="AZ163" i="36" s="1"/>
  <c r="AW164" i="36"/>
  <c r="AZ164" i="36" s="1"/>
  <c r="AW165" i="36"/>
  <c r="AZ165" i="36" s="1"/>
  <c r="AW166" i="36"/>
  <c r="AZ166" i="36" s="1"/>
  <c r="AW167" i="36"/>
  <c r="AZ167" i="36" s="1"/>
  <c r="AW168" i="36"/>
  <c r="AZ168" i="36" s="1"/>
  <c r="AW169" i="36"/>
  <c r="AZ169" i="36" s="1"/>
  <c r="AW170" i="36"/>
  <c r="AZ170" i="36" s="1"/>
  <c r="AW171" i="36"/>
  <c r="AZ171" i="36" s="1"/>
  <c r="AW172" i="36"/>
  <c r="AZ172" i="36" s="1"/>
  <c r="AW173" i="36"/>
  <c r="AZ173" i="36" s="1"/>
  <c r="AW174" i="36"/>
  <c r="AZ174" i="36" s="1"/>
  <c r="AW175" i="36"/>
  <c r="AZ175" i="36" s="1"/>
  <c r="AW176" i="36"/>
  <c r="AZ176" i="36" s="1"/>
  <c r="AW177" i="36"/>
  <c r="AZ177" i="36" s="1"/>
  <c r="AW178" i="36"/>
  <c r="AZ178" i="36" s="1"/>
  <c r="AW179" i="36"/>
  <c r="AZ179" i="36" s="1"/>
  <c r="AW180" i="36"/>
  <c r="AZ180" i="36" s="1"/>
  <c r="AW181" i="36"/>
  <c r="AZ181" i="36" s="1"/>
  <c r="AW182" i="36"/>
  <c r="AZ182" i="36" s="1"/>
  <c r="AW183" i="36"/>
  <c r="AZ183" i="36" s="1"/>
  <c r="AW184" i="36"/>
  <c r="AZ184" i="36" s="1"/>
  <c r="AW185" i="36"/>
  <c r="AZ185" i="36" s="1"/>
  <c r="AW186" i="36"/>
  <c r="AZ186" i="36" s="1"/>
  <c r="AW187" i="36"/>
  <c r="AZ187" i="36" s="1"/>
  <c r="AW188" i="36"/>
  <c r="AZ188" i="36" s="1"/>
  <c r="AW189" i="36"/>
  <c r="AZ189" i="36" s="1"/>
  <c r="AW190" i="36"/>
  <c r="AZ190" i="36" s="1"/>
  <c r="AW191" i="36"/>
  <c r="AZ191" i="36" s="1"/>
  <c r="AW192" i="36"/>
  <c r="AZ192" i="36" s="1"/>
  <c r="AW193" i="36"/>
  <c r="AZ193" i="36" s="1"/>
  <c r="AW194" i="36"/>
  <c r="AZ194" i="36" s="1"/>
  <c r="AW195" i="36"/>
  <c r="AZ195" i="36" s="1"/>
  <c r="AW196" i="36"/>
  <c r="AZ196" i="36" s="1"/>
  <c r="AW197" i="36"/>
  <c r="AZ197" i="36" s="1"/>
  <c r="AW198" i="36"/>
  <c r="AZ198" i="36" s="1"/>
  <c r="AW199" i="36"/>
  <c r="AZ199" i="36" s="1"/>
  <c r="AW200" i="36"/>
  <c r="AZ200" i="36" s="1"/>
  <c r="AW201" i="36"/>
  <c r="AZ201" i="36" s="1"/>
  <c r="AW202" i="36"/>
  <c r="AZ202" i="36" s="1"/>
  <c r="AW203" i="36"/>
  <c r="AZ203" i="36" s="1"/>
  <c r="AW204" i="36"/>
  <c r="AZ204" i="36" s="1"/>
  <c r="AW205" i="36"/>
  <c r="AZ205" i="36" s="1"/>
  <c r="AW206" i="36"/>
  <c r="AZ206" i="36" s="1"/>
  <c r="AW207" i="36"/>
  <c r="AZ207" i="36" s="1"/>
  <c r="AW208" i="36"/>
  <c r="AZ208" i="36" s="1"/>
  <c r="AW209" i="36"/>
  <c r="AZ209" i="36" s="1"/>
  <c r="AW210" i="36"/>
  <c r="AZ210" i="36" s="1"/>
  <c r="AW211" i="36"/>
  <c r="AZ211" i="36" s="1"/>
  <c r="AW212" i="36"/>
  <c r="AZ212" i="36" s="1"/>
  <c r="AW213" i="36"/>
  <c r="AZ213" i="36" s="1"/>
  <c r="AW214" i="36"/>
  <c r="AZ214" i="36" s="1"/>
  <c r="AW215" i="36"/>
  <c r="AZ215" i="36" s="1"/>
  <c r="AW216" i="36"/>
  <c r="AZ216" i="36" s="1"/>
  <c r="AW217" i="36"/>
  <c r="AZ217" i="36" s="1"/>
  <c r="AW218" i="36"/>
  <c r="AZ218" i="36" s="1"/>
  <c r="AW219" i="36"/>
  <c r="AZ219" i="36" s="1"/>
  <c r="AW220" i="36"/>
  <c r="AZ220" i="36" s="1"/>
  <c r="AW221" i="36"/>
  <c r="AZ221" i="36" s="1"/>
  <c r="AW222" i="36"/>
  <c r="AZ222" i="36" s="1"/>
  <c r="AW223" i="36"/>
  <c r="AZ223" i="36" s="1"/>
  <c r="AW224" i="36"/>
  <c r="AZ224" i="36" s="1"/>
  <c r="AW225" i="36"/>
  <c r="AZ225" i="36" s="1"/>
  <c r="AW226" i="36"/>
  <c r="AZ226" i="36" s="1"/>
  <c r="AW227" i="36"/>
  <c r="AZ227" i="36" s="1"/>
  <c r="AW228" i="36"/>
  <c r="AZ228" i="36" s="1"/>
  <c r="AW229" i="36"/>
  <c r="AZ229" i="36" s="1"/>
  <c r="AW230" i="36"/>
  <c r="AZ230" i="36" s="1"/>
  <c r="AW231" i="36"/>
  <c r="AZ231" i="36" s="1"/>
  <c r="AW232" i="36"/>
  <c r="AZ232" i="36" s="1"/>
  <c r="AW233" i="36"/>
  <c r="AZ233" i="36" s="1"/>
  <c r="AW234" i="36"/>
  <c r="AZ234" i="36" s="1"/>
  <c r="AW235" i="36"/>
  <c r="AZ235" i="36" s="1"/>
  <c r="AW236" i="36"/>
  <c r="AZ236" i="36" s="1"/>
  <c r="AW237" i="36"/>
  <c r="AZ237" i="36" s="1"/>
  <c r="AW238" i="36"/>
  <c r="AZ238" i="36" s="1"/>
  <c r="AW239" i="36"/>
  <c r="AZ239" i="36" s="1"/>
  <c r="AW240" i="36"/>
  <c r="AZ240" i="36" s="1"/>
  <c r="AW241" i="36"/>
  <c r="AZ241" i="36" s="1"/>
  <c r="AW242" i="36"/>
  <c r="AZ242" i="36" s="1"/>
  <c r="AW243" i="36"/>
  <c r="AZ243" i="36" s="1"/>
  <c r="AW244" i="36"/>
  <c r="AZ244" i="36" s="1"/>
  <c r="AW245" i="36"/>
  <c r="AZ245" i="36" s="1"/>
  <c r="AW246" i="36"/>
  <c r="AZ246" i="36" s="1"/>
  <c r="AW247" i="36"/>
  <c r="AZ247" i="36" s="1"/>
  <c r="AW248" i="36"/>
  <c r="AZ248" i="36" s="1"/>
  <c r="AW249" i="36"/>
  <c r="AZ249" i="36" s="1"/>
  <c r="AW250" i="36"/>
  <c r="AZ250" i="36" s="1"/>
  <c r="AW251" i="36"/>
  <c r="AZ251" i="36" s="1"/>
  <c r="AW252" i="36"/>
  <c r="AZ252" i="36" s="1"/>
  <c r="AW253" i="36"/>
  <c r="AZ253" i="36" s="1"/>
  <c r="AW254" i="36"/>
  <c r="AZ254" i="36" s="1"/>
  <c r="AW255" i="36"/>
  <c r="AZ255" i="36" s="1"/>
  <c r="AW256" i="36"/>
  <c r="AZ256" i="36" s="1"/>
  <c r="AW257" i="36"/>
  <c r="AZ257" i="36" s="1"/>
  <c r="AW258" i="36"/>
  <c r="AZ258" i="36" s="1"/>
  <c r="AW259" i="36"/>
  <c r="AZ259" i="36" s="1"/>
  <c r="AW260" i="36"/>
  <c r="AZ260" i="36" s="1"/>
  <c r="AW261" i="36"/>
  <c r="AZ261" i="36" s="1"/>
  <c r="AW262" i="36"/>
  <c r="AZ262" i="36" s="1"/>
  <c r="AW263" i="36"/>
  <c r="AZ263" i="36" s="1"/>
  <c r="AW264" i="36"/>
  <c r="AZ264" i="36" s="1"/>
  <c r="AW265" i="36"/>
  <c r="AZ265" i="36" s="1"/>
  <c r="AW266" i="36"/>
  <c r="AZ266" i="36" s="1"/>
  <c r="AW267" i="36"/>
  <c r="AZ267" i="36" s="1"/>
  <c r="AW268" i="36"/>
  <c r="AZ268" i="36" s="1"/>
  <c r="AW269" i="36"/>
  <c r="AZ269" i="36" s="1"/>
  <c r="AW270" i="36"/>
  <c r="AZ270" i="36" s="1"/>
  <c r="AW271" i="36"/>
  <c r="AZ271" i="36" s="1"/>
  <c r="AW272" i="36"/>
  <c r="AZ272" i="36" s="1"/>
  <c r="AW273" i="36"/>
  <c r="AZ273" i="36" s="1"/>
  <c r="AW274" i="36"/>
  <c r="AZ274" i="36" s="1"/>
  <c r="AW275" i="36"/>
  <c r="AZ275" i="36" s="1"/>
  <c r="AW276" i="36"/>
  <c r="AZ276" i="36" s="1"/>
  <c r="AW277" i="36"/>
  <c r="AZ277" i="36" s="1"/>
  <c r="AW278" i="36"/>
  <c r="AZ278" i="36" s="1"/>
  <c r="AW279" i="36"/>
  <c r="AZ279" i="36" s="1"/>
  <c r="AW280" i="36"/>
  <c r="AZ280" i="36" s="1"/>
  <c r="AW281" i="36"/>
  <c r="AZ281" i="36" s="1"/>
  <c r="AW282" i="36"/>
  <c r="AZ282" i="36" s="1"/>
  <c r="AW283" i="36"/>
  <c r="AZ283" i="36" s="1"/>
  <c r="AW284" i="36"/>
  <c r="AZ284" i="36" s="1"/>
  <c r="AW285" i="36"/>
  <c r="AZ285" i="36" s="1"/>
  <c r="AW286" i="36"/>
  <c r="AZ286" i="36" s="1"/>
  <c r="AW287" i="36"/>
  <c r="AZ287" i="36" s="1"/>
  <c r="AW288" i="36"/>
  <c r="AZ288" i="36" s="1"/>
  <c r="AW289" i="36"/>
  <c r="AZ289" i="36" s="1"/>
  <c r="AW290" i="36"/>
  <c r="AZ290" i="36" s="1"/>
  <c r="AW291" i="36"/>
  <c r="AZ291" i="36" s="1"/>
  <c r="AW292" i="36"/>
  <c r="AZ292" i="36" s="1"/>
  <c r="AW293" i="36"/>
  <c r="AZ293" i="36" s="1"/>
  <c r="AW294" i="36"/>
  <c r="AZ294" i="36" s="1"/>
  <c r="AW295" i="36"/>
  <c r="AZ295" i="36" s="1"/>
  <c r="AW296" i="36"/>
  <c r="AZ296" i="36" s="1"/>
  <c r="AW297" i="36"/>
  <c r="AZ297" i="36" s="1"/>
  <c r="AW298" i="36"/>
  <c r="AZ298" i="36" s="1"/>
  <c r="AW299" i="36"/>
  <c r="AZ299" i="36" s="1"/>
  <c r="AW300" i="36"/>
  <c r="AZ300" i="36" s="1"/>
  <c r="AW301" i="36"/>
  <c r="AZ301" i="36" s="1"/>
  <c r="AW302" i="36"/>
  <c r="AZ302" i="36" s="1"/>
  <c r="AW303" i="36"/>
  <c r="AZ303" i="36" s="1"/>
  <c r="AW304" i="36"/>
  <c r="AZ304" i="36" s="1"/>
  <c r="AW305" i="36"/>
  <c r="AZ305" i="36" s="1"/>
  <c r="AW306" i="36"/>
  <c r="AZ306" i="36" s="1"/>
  <c r="AW307" i="36"/>
  <c r="AZ307" i="36" s="1"/>
  <c r="AW308" i="36"/>
  <c r="AZ308" i="36" s="1"/>
  <c r="AW309" i="36"/>
  <c r="AZ309" i="36" s="1"/>
  <c r="AW310" i="36"/>
  <c r="AZ310" i="36" s="1"/>
  <c r="AW311" i="36"/>
  <c r="AZ311" i="36" s="1"/>
  <c r="AW312" i="36"/>
  <c r="AZ312" i="36" s="1"/>
  <c r="AW313" i="36"/>
  <c r="AZ313" i="36" s="1"/>
  <c r="AW314" i="36"/>
  <c r="AZ314" i="36" s="1"/>
  <c r="AW315" i="36"/>
  <c r="AZ315" i="36" s="1"/>
  <c r="AW316" i="36"/>
  <c r="AZ316" i="36" s="1"/>
  <c r="AW317" i="36"/>
  <c r="AZ317" i="36" s="1"/>
  <c r="AW318" i="36"/>
  <c r="AZ318" i="36" s="1"/>
  <c r="AW319" i="36"/>
  <c r="AZ319" i="36" s="1"/>
  <c r="AW320" i="36"/>
  <c r="AZ320" i="36" s="1"/>
  <c r="AW321" i="36"/>
  <c r="AZ321" i="36" s="1"/>
  <c r="AW322" i="36"/>
  <c r="AZ322" i="36" s="1"/>
  <c r="AW323" i="36"/>
  <c r="AZ323" i="36" s="1"/>
  <c r="AW324" i="36"/>
  <c r="AZ324" i="36" s="1"/>
  <c r="AW325" i="36"/>
  <c r="AZ325" i="36" s="1"/>
  <c r="AW326" i="36"/>
  <c r="AZ326" i="36" s="1"/>
  <c r="AW327" i="36"/>
  <c r="AZ327" i="36" s="1"/>
  <c r="AW328" i="36"/>
  <c r="AZ328" i="36" s="1"/>
  <c r="AW329" i="36"/>
  <c r="AZ329" i="36" s="1"/>
  <c r="AW330" i="36"/>
  <c r="AZ330" i="36" s="1"/>
  <c r="AW331" i="36"/>
  <c r="AZ331" i="36" s="1"/>
  <c r="AW332" i="36"/>
  <c r="AZ332" i="36" s="1"/>
  <c r="AW333" i="36"/>
  <c r="AZ333" i="36" s="1"/>
  <c r="AW334" i="36"/>
  <c r="AZ334" i="36" s="1"/>
  <c r="AW335" i="36"/>
  <c r="AZ335" i="36" s="1"/>
  <c r="AW336" i="36"/>
  <c r="AZ336" i="36" s="1"/>
  <c r="AW337" i="36"/>
  <c r="AZ337" i="36" s="1"/>
  <c r="AW338" i="36"/>
  <c r="AZ338" i="36" s="1"/>
  <c r="AW339" i="36"/>
  <c r="AZ339" i="36" s="1"/>
  <c r="AW340" i="36"/>
  <c r="AZ340" i="36" s="1"/>
  <c r="AW341" i="36"/>
  <c r="AZ341" i="36" s="1"/>
  <c r="AW342" i="36"/>
  <c r="AZ342" i="36" s="1"/>
  <c r="AW343" i="36"/>
  <c r="AZ343" i="36" s="1"/>
  <c r="AW344" i="36"/>
  <c r="AZ344" i="36" s="1"/>
  <c r="AW345" i="36"/>
  <c r="AZ345" i="36" s="1"/>
  <c r="AW346" i="36"/>
  <c r="AZ346" i="36" s="1"/>
  <c r="AW347" i="36"/>
  <c r="AZ347" i="36" s="1"/>
  <c r="AW348" i="36"/>
  <c r="AZ348" i="36" s="1"/>
  <c r="AW349" i="36"/>
  <c r="AZ349" i="36" s="1"/>
  <c r="AW350" i="36"/>
  <c r="AZ350" i="36" s="1"/>
  <c r="AW351" i="36"/>
  <c r="AZ351" i="36" s="1"/>
  <c r="AW352" i="36"/>
  <c r="AZ352" i="36" s="1"/>
  <c r="AW353" i="36"/>
  <c r="AZ353" i="36" s="1"/>
  <c r="AW354" i="36"/>
  <c r="AZ354" i="36" s="1"/>
  <c r="AW355" i="36"/>
  <c r="AZ355" i="36" s="1"/>
  <c r="AW356" i="36"/>
  <c r="AZ356" i="36" s="1"/>
  <c r="AW357" i="36"/>
  <c r="AZ357" i="36" s="1"/>
  <c r="AW358" i="36"/>
  <c r="AZ358" i="36" s="1"/>
  <c r="AW359" i="36"/>
  <c r="AZ359" i="36" s="1"/>
  <c r="AW360" i="36"/>
  <c r="AZ360" i="36" s="1"/>
  <c r="AW361" i="36"/>
  <c r="AZ361" i="36" s="1"/>
  <c r="AW362" i="36"/>
  <c r="AZ362" i="36" s="1"/>
  <c r="AW363" i="36"/>
  <c r="AZ363" i="36" s="1"/>
  <c r="AW364" i="36"/>
  <c r="AZ364" i="36" s="1"/>
  <c r="AW365" i="36"/>
  <c r="AZ365" i="36" s="1"/>
  <c r="AW366" i="36"/>
  <c r="AZ366" i="36" s="1"/>
  <c r="AW367" i="36"/>
  <c r="AZ367" i="36" s="1"/>
  <c r="AW368" i="36"/>
  <c r="AZ368" i="36" s="1"/>
  <c r="AW369" i="36"/>
  <c r="AZ369" i="36" s="1"/>
  <c r="AW370" i="36"/>
  <c r="AZ370" i="36" s="1"/>
  <c r="AW371" i="36"/>
  <c r="AZ371" i="36" s="1"/>
  <c r="AW372" i="36"/>
  <c r="AZ372" i="36" s="1"/>
  <c r="AW373" i="36"/>
  <c r="AZ373" i="36" s="1"/>
  <c r="AW374" i="36"/>
  <c r="AZ374" i="36" s="1"/>
  <c r="AW375" i="36"/>
  <c r="AZ375" i="36" s="1"/>
  <c r="AW376" i="36"/>
  <c r="AZ376" i="36" s="1"/>
  <c r="AW377" i="36"/>
  <c r="AZ377" i="36" s="1"/>
  <c r="AW378" i="36"/>
  <c r="AZ378" i="36" s="1"/>
  <c r="AW379" i="36"/>
  <c r="AZ379" i="36" s="1"/>
  <c r="AW380" i="36"/>
  <c r="AZ380" i="36" s="1"/>
  <c r="AW381" i="36"/>
  <c r="AZ381" i="36" s="1"/>
  <c r="AW382" i="36"/>
  <c r="AZ382" i="36" s="1"/>
  <c r="AW383" i="36"/>
  <c r="AZ383" i="36" s="1"/>
  <c r="AW384" i="36"/>
  <c r="AZ384" i="36" s="1"/>
  <c r="AW385" i="36"/>
  <c r="AZ385" i="36" s="1"/>
  <c r="AW386" i="36"/>
  <c r="AZ386" i="36" s="1"/>
  <c r="AW387" i="36"/>
  <c r="AZ387" i="36" s="1"/>
  <c r="AW388" i="36"/>
  <c r="AZ388" i="36" s="1"/>
  <c r="AW389" i="36"/>
  <c r="AZ389" i="36" s="1"/>
  <c r="AW390" i="36"/>
  <c r="AZ390" i="36" s="1"/>
  <c r="AW391" i="36"/>
  <c r="AZ391" i="36" s="1"/>
  <c r="AW392" i="36"/>
  <c r="AZ392" i="36" s="1"/>
  <c r="AW393" i="36"/>
  <c r="AZ393" i="36" s="1"/>
  <c r="AW394" i="36"/>
  <c r="AZ394" i="36" s="1"/>
  <c r="AW395" i="36"/>
  <c r="AZ395" i="36" s="1"/>
  <c r="AW396" i="36"/>
  <c r="AZ396" i="36" s="1"/>
  <c r="AW397" i="36"/>
  <c r="AZ397" i="36" s="1"/>
  <c r="AW398" i="36"/>
  <c r="AZ398" i="36" s="1"/>
  <c r="AW399" i="36"/>
  <c r="AZ399" i="36" s="1"/>
  <c r="AW400" i="36"/>
  <c r="AZ400" i="36" s="1"/>
  <c r="AW401" i="36"/>
  <c r="AZ401" i="36" s="1"/>
  <c r="AW402" i="36"/>
  <c r="AZ402" i="36" s="1"/>
  <c r="AW403" i="36"/>
  <c r="AZ403" i="36" s="1"/>
  <c r="AW404" i="36"/>
  <c r="AZ404" i="36" s="1"/>
  <c r="AW405" i="36"/>
  <c r="AZ405" i="36" s="1"/>
  <c r="AW406" i="36"/>
  <c r="AZ406" i="36" s="1"/>
  <c r="AW407" i="36"/>
  <c r="AZ407" i="36" s="1"/>
  <c r="AW408" i="36"/>
  <c r="AZ408" i="36" s="1"/>
  <c r="AW409" i="36"/>
  <c r="AZ409" i="36" s="1"/>
  <c r="AW410" i="36"/>
  <c r="AZ410" i="36" s="1"/>
  <c r="AW411" i="36"/>
  <c r="AZ411" i="36" s="1"/>
  <c r="AW412" i="36"/>
  <c r="AZ412" i="36" s="1"/>
  <c r="AW413" i="36"/>
  <c r="AZ413" i="36" s="1"/>
  <c r="AW414" i="36"/>
  <c r="AZ414" i="36" s="1"/>
  <c r="AW415" i="36"/>
  <c r="AZ415" i="36" s="1"/>
  <c r="AW416" i="36"/>
  <c r="AZ416" i="36" s="1"/>
  <c r="AW417" i="36"/>
  <c r="AZ417" i="36" s="1"/>
  <c r="AW418" i="36"/>
  <c r="AZ418" i="36" s="1"/>
  <c r="AW419" i="36"/>
  <c r="AZ419" i="36" s="1"/>
  <c r="AW420" i="36"/>
  <c r="AZ420" i="36" s="1"/>
  <c r="AW421" i="36"/>
  <c r="AZ421" i="36" s="1"/>
  <c r="AW422" i="36"/>
  <c r="AZ422" i="36" s="1"/>
  <c r="AW423" i="36"/>
  <c r="AZ423" i="36" s="1"/>
  <c r="AW424" i="36"/>
  <c r="AZ424" i="36" s="1"/>
  <c r="AW425" i="36"/>
  <c r="AZ425" i="36" s="1"/>
  <c r="AW426" i="36"/>
  <c r="AZ426" i="36" s="1"/>
  <c r="AW427" i="36"/>
  <c r="AZ427" i="36" s="1"/>
  <c r="AW428" i="36"/>
  <c r="AZ428" i="36" s="1"/>
  <c r="AW429" i="36"/>
  <c r="AZ429" i="36" s="1"/>
  <c r="AW430" i="36"/>
  <c r="AZ430" i="36" s="1"/>
  <c r="AW431" i="36"/>
  <c r="AZ431" i="36" s="1"/>
  <c r="AW432" i="36"/>
  <c r="AZ432" i="36" s="1"/>
  <c r="AW433" i="36"/>
  <c r="AZ433" i="36" s="1"/>
  <c r="AW434" i="36"/>
  <c r="AZ434" i="36" s="1"/>
  <c r="AW435" i="36"/>
  <c r="AZ435" i="36" s="1"/>
  <c r="AW436" i="36"/>
  <c r="AZ436" i="36" s="1"/>
  <c r="AW437" i="36"/>
  <c r="AZ437" i="36" s="1"/>
  <c r="AW438" i="36"/>
  <c r="AZ438" i="36" s="1"/>
  <c r="AW439" i="36"/>
  <c r="AZ439" i="36" s="1"/>
  <c r="AW440" i="36"/>
  <c r="AZ440" i="36" s="1"/>
  <c r="AW441" i="36"/>
  <c r="AZ441" i="36" s="1"/>
  <c r="AW442" i="36"/>
  <c r="AZ442" i="36" s="1"/>
  <c r="AW443" i="36"/>
  <c r="AZ443" i="36" s="1"/>
  <c r="AW444" i="36"/>
  <c r="AZ444" i="36" s="1"/>
  <c r="AW445" i="36"/>
  <c r="AZ445" i="36" s="1"/>
  <c r="AW446" i="36"/>
  <c r="AZ446" i="36" s="1"/>
  <c r="AW447" i="36"/>
  <c r="AZ447" i="36" s="1"/>
  <c r="AW448" i="36"/>
  <c r="AZ448" i="36" s="1"/>
  <c r="AW449" i="36"/>
  <c r="AZ449" i="36" s="1"/>
  <c r="AW450" i="36"/>
  <c r="AZ450" i="36" s="1"/>
  <c r="AW451" i="36"/>
  <c r="AZ451" i="36" s="1"/>
  <c r="AW452" i="36"/>
  <c r="AZ452" i="36" s="1"/>
  <c r="AW453" i="36"/>
  <c r="AZ453" i="36" s="1"/>
  <c r="AW454" i="36"/>
  <c r="AZ454" i="36" s="1"/>
  <c r="AW455" i="36"/>
  <c r="AZ455" i="36" s="1"/>
  <c r="AW456" i="36"/>
  <c r="AZ456" i="36" s="1"/>
  <c r="AW457" i="36"/>
  <c r="AZ457" i="36" s="1"/>
  <c r="AW458" i="36"/>
  <c r="AZ458" i="36" s="1"/>
  <c r="AW459" i="36"/>
  <c r="AZ459" i="36" s="1"/>
  <c r="AW460" i="36"/>
  <c r="AZ460" i="36" s="1"/>
  <c r="AW461" i="36"/>
  <c r="AZ461" i="36" s="1"/>
  <c r="AW462" i="36"/>
  <c r="AZ462" i="36" s="1"/>
  <c r="AW463" i="36"/>
  <c r="AZ463" i="36" s="1"/>
  <c r="AW464" i="36"/>
  <c r="AZ464" i="36" s="1"/>
  <c r="AW465" i="36"/>
  <c r="AZ465" i="36" s="1"/>
  <c r="AW466" i="36"/>
  <c r="AZ466" i="36" s="1"/>
  <c r="AW467" i="36"/>
  <c r="AZ467" i="36" s="1"/>
  <c r="AW468" i="36"/>
  <c r="AZ468" i="36" s="1"/>
  <c r="AW469" i="36"/>
  <c r="AZ469" i="36" s="1"/>
  <c r="AW470" i="36"/>
  <c r="AZ470" i="36" s="1"/>
  <c r="AW471" i="36"/>
  <c r="AZ471" i="36" s="1"/>
  <c r="AW472" i="36"/>
  <c r="AZ472" i="36" s="1"/>
  <c r="AW473" i="36"/>
  <c r="AZ473" i="36" s="1"/>
  <c r="AW474" i="36"/>
  <c r="AZ474" i="36" s="1"/>
  <c r="AW475" i="36"/>
  <c r="AZ475" i="36" s="1"/>
  <c r="AW476" i="36"/>
  <c r="AZ476" i="36" s="1"/>
  <c r="AW477" i="36"/>
  <c r="AZ477" i="36" s="1"/>
  <c r="AW478" i="36"/>
  <c r="AZ478" i="36" s="1"/>
  <c r="AW479" i="36"/>
  <c r="AZ479" i="36" s="1"/>
  <c r="AW480" i="36"/>
  <c r="AZ480" i="36" s="1"/>
  <c r="AW481" i="36"/>
  <c r="AZ481" i="36" s="1"/>
  <c r="AW482" i="36"/>
  <c r="AZ482" i="36" s="1"/>
  <c r="AW483" i="36"/>
  <c r="AZ483" i="36" s="1"/>
  <c r="AW484" i="36"/>
  <c r="AZ484" i="36" s="1"/>
  <c r="AW485" i="36"/>
  <c r="AZ485" i="36" s="1"/>
  <c r="AW486" i="36"/>
  <c r="AZ486" i="36" s="1"/>
  <c r="AW487" i="36"/>
  <c r="AZ487" i="36" s="1"/>
  <c r="AW488" i="36"/>
  <c r="AZ488" i="36" s="1"/>
  <c r="AW489" i="36"/>
  <c r="AZ489" i="36" s="1"/>
  <c r="AW490" i="36"/>
  <c r="AZ490" i="36" s="1"/>
  <c r="AW491" i="36"/>
  <c r="AZ491" i="36" s="1"/>
  <c r="AW492" i="36"/>
  <c r="AZ492" i="36" s="1"/>
  <c r="AW493" i="36"/>
  <c r="AZ493" i="36" s="1"/>
  <c r="AW494" i="36"/>
  <c r="AZ494" i="36" s="1"/>
  <c r="AW495" i="36"/>
  <c r="AZ495" i="36" s="1"/>
  <c r="AW496" i="36"/>
  <c r="AZ496" i="36" s="1"/>
  <c r="AW497" i="36"/>
  <c r="AZ497" i="36" s="1"/>
  <c r="AW498" i="36"/>
  <c r="AZ498" i="36" s="1"/>
  <c r="AW499" i="36"/>
  <c r="AZ499" i="36" s="1"/>
  <c r="AW500" i="36"/>
  <c r="AZ500" i="36" s="1"/>
  <c r="AW501" i="36"/>
  <c r="AZ501" i="36" s="1"/>
  <c r="AW502" i="36"/>
  <c r="AZ502" i="36" s="1"/>
  <c r="AW503" i="36"/>
  <c r="AZ503" i="36" s="1"/>
  <c r="AW504" i="36"/>
  <c r="AZ504" i="36" s="1"/>
  <c r="AW505" i="36"/>
  <c r="AZ505" i="36" s="1"/>
  <c r="AW506" i="36"/>
  <c r="AZ506" i="36" s="1"/>
  <c r="AW507" i="36"/>
  <c r="AZ507" i="36" s="1"/>
  <c r="AW508" i="36"/>
  <c r="AZ508" i="36" s="1"/>
  <c r="AW509" i="36"/>
  <c r="AZ509" i="36" s="1"/>
  <c r="AW510" i="36"/>
  <c r="AZ510" i="36" s="1"/>
  <c r="AW511" i="36"/>
  <c r="AZ511" i="36" s="1"/>
  <c r="AW512" i="36"/>
  <c r="AZ512" i="36" s="1"/>
  <c r="AW513" i="36"/>
  <c r="AZ513" i="36" s="1"/>
  <c r="AW514" i="36"/>
  <c r="AZ514" i="36" s="1"/>
  <c r="AW515" i="36"/>
  <c r="AZ515" i="36" s="1"/>
  <c r="AW516" i="36"/>
  <c r="AZ516" i="36" s="1"/>
  <c r="AW517" i="36"/>
  <c r="AZ517" i="36" s="1"/>
  <c r="AW518" i="36"/>
  <c r="AZ518" i="36" s="1"/>
  <c r="AW519" i="36"/>
  <c r="AZ519" i="36" s="1"/>
  <c r="AW520" i="36"/>
  <c r="AZ520" i="36" s="1"/>
  <c r="AW521" i="36"/>
  <c r="AZ521" i="36" s="1"/>
  <c r="AW522" i="36"/>
  <c r="AZ522" i="36" s="1"/>
  <c r="AW523" i="36"/>
  <c r="AZ523" i="36" s="1"/>
  <c r="AW524" i="36"/>
  <c r="AZ524" i="36" s="1"/>
  <c r="AW525" i="36"/>
  <c r="AZ525" i="36" s="1"/>
  <c r="AW526" i="36"/>
  <c r="AZ526" i="36" s="1"/>
  <c r="AW527" i="36"/>
  <c r="AZ527" i="36" s="1"/>
  <c r="AW528" i="36"/>
  <c r="AZ528" i="36" s="1"/>
  <c r="AW529" i="36"/>
  <c r="AZ529" i="36" s="1"/>
  <c r="AW530" i="36"/>
  <c r="AZ530" i="36" s="1"/>
  <c r="AW531" i="36"/>
  <c r="AZ531" i="36" s="1"/>
  <c r="AW532" i="36"/>
  <c r="AZ532" i="36" s="1"/>
  <c r="AW533" i="36"/>
  <c r="AZ533" i="36" s="1"/>
  <c r="AW534" i="36"/>
  <c r="AZ534" i="36" s="1"/>
  <c r="AW535" i="36"/>
  <c r="AZ535" i="36" s="1"/>
  <c r="AW536" i="36"/>
  <c r="AZ536" i="36" s="1"/>
  <c r="AW537" i="36"/>
  <c r="AZ537" i="36" s="1"/>
  <c r="AW538" i="36"/>
  <c r="AZ538" i="36" s="1"/>
  <c r="AW539" i="36"/>
  <c r="AZ539" i="36" s="1"/>
  <c r="AW540" i="36"/>
  <c r="AZ540" i="36" s="1"/>
  <c r="AW541" i="36"/>
  <c r="AZ541" i="36" s="1"/>
  <c r="AW542" i="36"/>
  <c r="AZ542" i="36" s="1"/>
  <c r="AW543" i="36"/>
  <c r="AZ543" i="36" s="1"/>
  <c r="AW544" i="36"/>
  <c r="AZ544" i="36" s="1"/>
  <c r="AW545" i="36"/>
  <c r="AZ545" i="36" s="1"/>
  <c r="AW546" i="36"/>
  <c r="AZ546" i="36" s="1"/>
  <c r="AW547" i="36"/>
  <c r="AZ547" i="36" s="1"/>
  <c r="AW548" i="36"/>
  <c r="AZ548" i="36" s="1"/>
  <c r="AW549" i="36"/>
  <c r="AZ549" i="36" s="1"/>
  <c r="AW550" i="36"/>
  <c r="AZ550" i="36" s="1"/>
  <c r="AW551" i="36"/>
  <c r="AZ551" i="36" s="1"/>
  <c r="AW552" i="36"/>
  <c r="AZ552" i="36" s="1"/>
  <c r="AW553" i="36"/>
  <c r="AZ553" i="36" s="1"/>
  <c r="AW554" i="36"/>
  <c r="AZ554" i="36" s="1"/>
  <c r="AW555" i="36"/>
  <c r="AZ555" i="36" s="1"/>
  <c r="AW556" i="36"/>
  <c r="AZ556" i="36" s="1"/>
  <c r="AW557" i="36"/>
  <c r="AZ557" i="36" s="1"/>
  <c r="AW558" i="36"/>
  <c r="AZ558" i="36" s="1"/>
  <c r="AW559" i="36"/>
  <c r="AZ559" i="36" s="1"/>
  <c r="AW560" i="36"/>
  <c r="AZ560" i="36" s="1"/>
  <c r="AW561" i="36"/>
  <c r="AZ561" i="36" s="1"/>
  <c r="AW562" i="36"/>
  <c r="AZ562" i="36" s="1"/>
  <c r="AW563" i="36"/>
  <c r="AZ563" i="36" s="1"/>
  <c r="AW564" i="36"/>
  <c r="AZ564" i="36" s="1"/>
  <c r="AW565" i="36"/>
  <c r="AZ565" i="36" s="1"/>
  <c r="AW566" i="36"/>
  <c r="AZ566" i="36" s="1"/>
  <c r="AW567" i="36"/>
  <c r="AZ567" i="36" s="1"/>
  <c r="AW568" i="36"/>
  <c r="AZ568" i="36" s="1"/>
  <c r="AW569" i="36"/>
  <c r="AZ569" i="36" s="1"/>
  <c r="AW570" i="36"/>
  <c r="AZ570" i="36" s="1"/>
  <c r="AW571" i="36"/>
  <c r="AZ571" i="36" s="1"/>
  <c r="AW572" i="36"/>
  <c r="AZ572" i="36" s="1"/>
  <c r="AW573" i="36"/>
  <c r="AZ573" i="36" s="1"/>
  <c r="AW574" i="36"/>
  <c r="AZ574" i="36" s="1"/>
  <c r="AW575" i="36"/>
  <c r="AZ575" i="36" s="1"/>
  <c r="AW576" i="36"/>
  <c r="AZ576" i="36" s="1"/>
  <c r="AW577" i="36"/>
  <c r="AZ577" i="36" s="1"/>
  <c r="AW578" i="36"/>
  <c r="AZ578" i="36" s="1"/>
  <c r="AW579" i="36"/>
  <c r="AZ579" i="36" s="1"/>
  <c r="AW580" i="36"/>
  <c r="AZ580" i="36" s="1"/>
  <c r="AW581" i="36"/>
  <c r="AZ581" i="36" s="1"/>
  <c r="AW582" i="36"/>
  <c r="AZ582" i="36" s="1"/>
  <c r="AW583" i="36"/>
  <c r="AZ583" i="36" s="1"/>
  <c r="AW584" i="36"/>
  <c r="AZ584" i="36" s="1"/>
  <c r="AW585" i="36"/>
  <c r="AZ585" i="36" s="1"/>
  <c r="AW586" i="36"/>
  <c r="AZ586" i="36" s="1"/>
  <c r="AW587" i="36"/>
  <c r="AZ587" i="36" s="1"/>
  <c r="AW588" i="36"/>
  <c r="AZ588" i="36" s="1"/>
  <c r="AW589" i="36"/>
  <c r="AZ589" i="36" s="1"/>
  <c r="AW590" i="36"/>
  <c r="AZ590" i="36" s="1"/>
  <c r="AW591" i="36"/>
  <c r="AZ591" i="36" s="1"/>
  <c r="AW592" i="36"/>
  <c r="AZ592" i="36" s="1"/>
  <c r="AW593" i="36"/>
  <c r="AZ593" i="36" s="1"/>
  <c r="AW594" i="36"/>
  <c r="AZ594" i="36" s="1"/>
  <c r="AW595" i="36"/>
  <c r="AZ595" i="36" s="1"/>
  <c r="AW596" i="36"/>
  <c r="AZ596" i="36" s="1"/>
  <c r="AW597" i="36"/>
  <c r="AZ597" i="36" s="1"/>
  <c r="AW598" i="36"/>
  <c r="AZ598" i="36" s="1"/>
  <c r="AW599" i="36"/>
  <c r="AZ599" i="36" s="1"/>
  <c r="AW600" i="36"/>
  <c r="AZ600" i="36" s="1"/>
  <c r="AW601" i="36"/>
  <c r="AZ601" i="36" s="1"/>
  <c r="AW602" i="36"/>
  <c r="AZ602" i="36" s="1"/>
  <c r="AW603" i="36"/>
  <c r="AZ603" i="36" s="1"/>
  <c r="AW604" i="36"/>
  <c r="AZ604" i="36" s="1"/>
  <c r="AW605" i="36"/>
  <c r="AZ605" i="36" s="1"/>
  <c r="AW606" i="36"/>
  <c r="AZ606" i="36" s="1"/>
  <c r="AW607" i="36"/>
  <c r="AZ607" i="36" s="1"/>
  <c r="AW608" i="36"/>
  <c r="AZ608" i="36" s="1"/>
  <c r="AW609" i="36"/>
  <c r="AZ609" i="36" s="1"/>
  <c r="AW610" i="36"/>
  <c r="AZ610" i="36" s="1"/>
  <c r="AW611" i="36"/>
  <c r="AZ611" i="36" s="1"/>
  <c r="AW612" i="36"/>
  <c r="AZ612" i="36" s="1"/>
  <c r="AW613" i="36"/>
  <c r="AZ613" i="36" s="1"/>
  <c r="AW614" i="36"/>
  <c r="AZ614" i="36" s="1"/>
  <c r="AW615" i="36"/>
  <c r="AZ615" i="36" s="1"/>
  <c r="AW616" i="36"/>
  <c r="AZ616" i="36" s="1"/>
  <c r="AW617" i="36"/>
  <c r="AZ617" i="36" s="1"/>
  <c r="AW618" i="36"/>
  <c r="AZ618" i="36" s="1"/>
  <c r="AW619" i="36"/>
  <c r="AZ619" i="36" s="1"/>
  <c r="AW620" i="36"/>
  <c r="AZ620" i="36" s="1"/>
  <c r="AW621" i="36"/>
  <c r="AZ621" i="36" s="1"/>
  <c r="AW622" i="36"/>
  <c r="AZ622" i="36" s="1"/>
  <c r="AW623" i="36"/>
  <c r="AZ623" i="36" s="1"/>
  <c r="AW624" i="36"/>
  <c r="AZ624" i="36" s="1"/>
  <c r="AW625" i="36"/>
  <c r="AZ625" i="36" s="1"/>
  <c r="AW626" i="36"/>
  <c r="AZ626" i="36" s="1"/>
  <c r="AW627" i="36"/>
  <c r="AZ627" i="36" s="1"/>
  <c r="AW628" i="36"/>
  <c r="AZ628" i="36" s="1"/>
  <c r="AW629" i="36"/>
  <c r="AZ629" i="36" s="1"/>
  <c r="AW630" i="36"/>
  <c r="AZ630" i="36" s="1"/>
  <c r="AW631" i="36"/>
  <c r="AZ631" i="36" s="1"/>
  <c r="AW632" i="36"/>
  <c r="AZ632" i="36" s="1"/>
  <c r="AW633" i="36"/>
  <c r="AZ633" i="36" s="1"/>
  <c r="AW634" i="36"/>
  <c r="AZ634" i="36" s="1"/>
  <c r="AW635" i="36"/>
  <c r="AZ635" i="36" s="1"/>
  <c r="AW636" i="36"/>
  <c r="AZ636" i="36" s="1"/>
  <c r="AW637" i="36"/>
  <c r="AZ637" i="36" s="1"/>
  <c r="AW638" i="36"/>
  <c r="AZ638" i="36" s="1"/>
  <c r="AW639" i="36"/>
  <c r="AZ639" i="36" s="1"/>
  <c r="AW640" i="36"/>
  <c r="AZ640" i="36" s="1"/>
  <c r="AW641" i="36"/>
  <c r="AZ641" i="36" s="1"/>
  <c r="AW642" i="36"/>
  <c r="AZ642" i="36" s="1"/>
  <c r="AW643" i="36"/>
  <c r="AZ643" i="36" s="1"/>
  <c r="AW644" i="36"/>
  <c r="AZ644" i="36" s="1"/>
  <c r="AW645" i="36"/>
  <c r="AZ645" i="36" s="1"/>
  <c r="AW646" i="36"/>
  <c r="AZ646" i="36" s="1"/>
  <c r="AW647" i="36"/>
  <c r="AZ647" i="36" s="1"/>
  <c r="AW648" i="36"/>
  <c r="AZ648" i="36" s="1"/>
  <c r="AW649" i="36"/>
  <c r="AZ649" i="36" s="1"/>
  <c r="AW650" i="36"/>
  <c r="AZ650" i="36" s="1"/>
  <c r="AW651" i="36"/>
  <c r="AZ651" i="36" s="1"/>
  <c r="AW652" i="36"/>
  <c r="AZ652" i="36" s="1"/>
  <c r="AW653" i="36"/>
  <c r="AZ653" i="36" s="1"/>
  <c r="AW654" i="36"/>
  <c r="AZ654" i="36" s="1"/>
  <c r="AW655" i="36"/>
  <c r="AZ655" i="36" s="1"/>
  <c r="AW656" i="36"/>
  <c r="AZ656" i="36" s="1"/>
  <c r="AW657" i="36"/>
  <c r="AZ657" i="36" s="1"/>
  <c r="AW658" i="36"/>
  <c r="AZ658" i="36" s="1"/>
  <c r="AW659" i="36"/>
  <c r="AZ659" i="36" s="1"/>
  <c r="AW660" i="36"/>
  <c r="AZ660" i="36" s="1"/>
  <c r="AW661" i="36"/>
  <c r="AZ661" i="36" s="1"/>
  <c r="AW662" i="36"/>
  <c r="AZ662" i="36" s="1"/>
  <c r="AW663" i="36"/>
  <c r="AZ663" i="36" s="1"/>
  <c r="AW664" i="36"/>
  <c r="AZ664" i="36" s="1"/>
  <c r="AW665" i="36"/>
  <c r="AZ665" i="36" s="1"/>
  <c r="AW666" i="36"/>
  <c r="AZ666" i="36" s="1"/>
  <c r="AW667" i="36"/>
  <c r="AZ667" i="36" s="1"/>
  <c r="AW668" i="36"/>
  <c r="AZ668" i="36" s="1"/>
  <c r="AW669" i="36"/>
  <c r="AZ669" i="36" s="1"/>
  <c r="AW670" i="36"/>
  <c r="AZ670" i="36" s="1"/>
  <c r="AW671" i="36"/>
  <c r="AZ671" i="36" s="1"/>
  <c r="AW672" i="36"/>
  <c r="AZ672" i="36" s="1"/>
  <c r="AW673" i="36"/>
  <c r="AZ673" i="36" s="1"/>
  <c r="AW674" i="36"/>
  <c r="AZ674" i="36" s="1"/>
  <c r="AW675" i="36"/>
  <c r="AZ675" i="36" s="1"/>
  <c r="AW676" i="36"/>
  <c r="AZ676" i="36" s="1"/>
  <c r="AW677" i="36"/>
  <c r="AZ677" i="36" s="1"/>
  <c r="AW678" i="36"/>
  <c r="AZ678" i="36" s="1"/>
  <c r="AW679" i="36"/>
  <c r="AZ679" i="36" s="1"/>
  <c r="AW680" i="36"/>
  <c r="AZ680" i="36" s="1"/>
  <c r="AW681" i="36"/>
  <c r="AZ681" i="36" s="1"/>
  <c r="AW682" i="36"/>
  <c r="AZ682" i="36" s="1"/>
  <c r="AW683" i="36"/>
  <c r="AZ683" i="36" s="1"/>
  <c r="AW684" i="36"/>
  <c r="AZ684" i="36" s="1"/>
  <c r="AW685" i="36"/>
  <c r="AZ685" i="36" s="1"/>
  <c r="AW686" i="36"/>
  <c r="AZ686" i="36" s="1"/>
  <c r="AW687" i="36"/>
  <c r="AZ687" i="36" s="1"/>
  <c r="AW688" i="36"/>
  <c r="AZ688" i="36" s="1"/>
  <c r="AW689" i="36"/>
  <c r="AZ689" i="36" s="1"/>
  <c r="AW690" i="36"/>
  <c r="AZ690" i="36" s="1"/>
  <c r="AW691" i="36"/>
  <c r="AZ691" i="36" s="1"/>
  <c r="AW692" i="36"/>
  <c r="AZ692" i="36" s="1"/>
  <c r="AW693" i="36"/>
  <c r="AZ693" i="36" s="1"/>
  <c r="AW694" i="36"/>
  <c r="AZ694" i="36" s="1"/>
  <c r="AW695" i="36"/>
  <c r="AZ695" i="36" s="1"/>
  <c r="AW696" i="36"/>
  <c r="AZ696" i="36" s="1"/>
  <c r="AW697" i="36"/>
  <c r="AZ697" i="36" s="1"/>
  <c r="AW698" i="36"/>
  <c r="AZ698" i="36" s="1"/>
  <c r="AW699" i="36"/>
  <c r="AZ699" i="36" s="1"/>
  <c r="AW700" i="36"/>
  <c r="AZ700" i="36" s="1"/>
  <c r="AW701" i="36"/>
  <c r="AZ701" i="36" s="1"/>
  <c r="AW702" i="36"/>
  <c r="AZ702" i="36" s="1"/>
  <c r="AW703" i="36"/>
  <c r="AZ703" i="36" s="1"/>
  <c r="AW704" i="36"/>
  <c r="AZ704" i="36" s="1"/>
  <c r="AW705" i="36"/>
  <c r="AZ705" i="36" s="1"/>
  <c r="AW706" i="36"/>
  <c r="AZ706" i="36" s="1"/>
  <c r="AW707" i="36"/>
  <c r="AZ707" i="36" s="1"/>
  <c r="AW708" i="36"/>
  <c r="AZ708" i="36" s="1"/>
  <c r="AW709" i="36"/>
  <c r="AZ709" i="36" s="1"/>
  <c r="AW710" i="36"/>
  <c r="AZ710" i="36" s="1"/>
  <c r="AW711" i="36"/>
  <c r="AZ711" i="36" s="1"/>
  <c r="AW712" i="36"/>
  <c r="AZ712" i="36" s="1"/>
  <c r="AW713" i="36"/>
  <c r="AZ713" i="36" s="1"/>
  <c r="AW714" i="36"/>
  <c r="AZ714" i="36" s="1"/>
  <c r="AW715" i="36"/>
  <c r="AZ715" i="36" s="1"/>
  <c r="AW716" i="36"/>
  <c r="AZ716" i="36" s="1"/>
  <c r="AW717" i="36"/>
  <c r="AZ717" i="36" s="1"/>
  <c r="AW718" i="36"/>
  <c r="AZ718" i="36" s="1"/>
  <c r="AW719" i="36"/>
  <c r="AZ719" i="36" s="1"/>
  <c r="AW720" i="36"/>
  <c r="AZ720" i="36" s="1"/>
  <c r="AW721" i="36"/>
  <c r="AZ721" i="36" s="1"/>
  <c r="AW722" i="36"/>
  <c r="AZ722" i="36" s="1"/>
  <c r="AW723" i="36"/>
  <c r="AZ723" i="36" s="1"/>
  <c r="AW724" i="36"/>
  <c r="AZ724" i="36" s="1"/>
  <c r="AW725" i="36"/>
  <c r="AZ725" i="36" s="1"/>
  <c r="AW726" i="36"/>
  <c r="AZ726" i="36" s="1"/>
  <c r="AW727" i="36"/>
  <c r="AZ727" i="36" s="1"/>
  <c r="AW728" i="36"/>
  <c r="AZ728" i="36" s="1"/>
  <c r="AW729" i="36"/>
  <c r="AZ729" i="36" s="1"/>
  <c r="AW730" i="36"/>
  <c r="AZ730" i="36" s="1"/>
  <c r="AW731" i="36"/>
  <c r="AZ731" i="36" s="1"/>
  <c r="AW732" i="36"/>
  <c r="AZ732" i="36" s="1"/>
  <c r="AW733" i="36"/>
  <c r="AZ733" i="36" s="1"/>
  <c r="AW734" i="36"/>
  <c r="AZ734" i="36" s="1"/>
  <c r="AW735" i="36"/>
  <c r="AZ735" i="36" s="1"/>
  <c r="AW736" i="36"/>
  <c r="AZ736" i="36" s="1"/>
  <c r="AW737" i="36"/>
  <c r="AZ737" i="36" s="1"/>
  <c r="AW738" i="36"/>
  <c r="AZ738" i="36" s="1"/>
  <c r="AW739" i="36"/>
  <c r="AZ739" i="36" s="1"/>
  <c r="AW740" i="36"/>
  <c r="AZ740" i="36" s="1"/>
  <c r="AW741" i="36"/>
  <c r="AZ741" i="36" s="1"/>
  <c r="AW742" i="36"/>
  <c r="AZ742" i="36" s="1"/>
  <c r="AW743" i="36"/>
  <c r="AZ743" i="36" s="1"/>
  <c r="AW744" i="36"/>
  <c r="AZ744" i="36" s="1"/>
  <c r="AW745" i="36"/>
  <c r="AZ745" i="36" s="1"/>
  <c r="AW746" i="36"/>
  <c r="AZ746" i="36" s="1"/>
  <c r="AW747" i="36"/>
  <c r="AZ747" i="36" s="1"/>
  <c r="AW748" i="36"/>
  <c r="AZ748" i="36" s="1"/>
  <c r="AW749" i="36"/>
  <c r="AZ749" i="36" s="1"/>
  <c r="AW750" i="36"/>
  <c r="AZ750" i="36" s="1"/>
  <c r="AW751" i="36"/>
  <c r="AZ751" i="36" s="1"/>
  <c r="AW752" i="36"/>
  <c r="AZ752" i="36" s="1"/>
  <c r="AW753" i="36"/>
  <c r="AZ753" i="36" s="1"/>
  <c r="AW754" i="36"/>
  <c r="AZ754" i="36" s="1"/>
  <c r="AW755" i="36"/>
  <c r="AZ755" i="36" s="1"/>
  <c r="AW756" i="36"/>
  <c r="AZ756" i="36" s="1"/>
  <c r="AW757" i="36"/>
  <c r="AZ757" i="36" s="1"/>
  <c r="AW758" i="36"/>
  <c r="AZ758" i="36" s="1"/>
  <c r="AW759" i="36"/>
  <c r="AZ759" i="36" s="1"/>
  <c r="AW760" i="36"/>
  <c r="AZ760" i="36" s="1"/>
  <c r="AW761" i="36"/>
  <c r="AZ761" i="36" s="1"/>
  <c r="AW762" i="36"/>
  <c r="AZ762" i="36" s="1"/>
  <c r="AW763" i="36"/>
  <c r="AZ763" i="36" s="1"/>
  <c r="AW764" i="36"/>
  <c r="AZ764" i="36" s="1"/>
  <c r="AW765" i="36"/>
  <c r="AZ765" i="36" s="1"/>
  <c r="AW766" i="36"/>
  <c r="AZ766" i="36" s="1"/>
  <c r="AW767" i="36"/>
  <c r="AZ767" i="36" s="1"/>
  <c r="AW768" i="36"/>
  <c r="AZ768" i="36" s="1"/>
  <c r="AW769" i="36"/>
  <c r="AZ769" i="36" s="1"/>
  <c r="AW770" i="36"/>
  <c r="AZ770" i="36" s="1"/>
  <c r="AW771" i="36"/>
  <c r="AZ771" i="36" s="1"/>
  <c r="AW772" i="36"/>
  <c r="AZ772" i="36" s="1"/>
  <c r="AW773" i="36"/>
  <c r="AZ773" i="36" s="1"/>
  <c r="AW774" i="36"/>
  <c r="AZ774" i="36" s="1"/>
  <c r="AW775" i="36"/>
  <c r="AZ775" i="36" s="1"/>
  <c r="AW776" i="36"/>
  <c r="AZ776" i="36" s="1"/>
  <c r="AW777" i="36"/>
  <c r="AZ777" i="36" s="1"/>
  <c r="AW778" i="36"/>
  <c r="AZ778" i="36" s="1"/>
  <c r="AW779" i="36"/>
  <c r="AZ779" i="36" s="1"/>
  <c r="AW780" i="36"/>
  <c r="AZ780" i="36" s="1"/>
  <c r="AW781" i="36"/>
  <c r="AZ781" i="36" s="1"/>
  <c r="AW782" i="36"/>
  <c r="AZ782" i="36" s="1"/>
  <c r="AW783" i="36"/>
  <c r="AZ783" i="36" s="1"/>
  <c r="AW784" i="36"/>
  <c r="AZ784" i="36" s="1"/>
  <c r="AW785" i="36"/>
  <c r="AZ785" i="36" s="1"/>
  <c r="AW786" i="36"/>
  <c r="AZ786" i="36" s="1"/>
  <c r="AW787" i="36"/>
  <c r="AZ787" i="36" s="1"/>
  <c r="AW788" i="36"/>
  <c r="AZ788" i="36" s="1"/>
  <c r="AW789" i="36"/>
  <c r="AZ789" i="36" s="1"/>
  <c r="AW790" i="36"/>
  <c r="AZ790" i="36" s="1"/>
  <c r="AW791" i="36"/>
  <c r="AZ791" i="36" s="1"/>
  <c r="AW792" i="36"/>
  <c r="AZ792" i="36" s="1"/>
  <c r="AW793" i="36"/>
  <c r="AZ793" i="36" s="1"/>
  <c r="AW794" i="36"/>
  <c r="AZ794" i="36" s="1"/>
  <c r="AW795" i="36"/>
  <c r="AZ795" i="36" s="1"/>
  <c r="AW796" i="36"/>
  <c r="AZ796" i="36" s="1"/>
  <c r="AW797" i="36"/>
  <c r="AZ797" i="36" s="1"/>
  <c r="AW798" i="36"/>
  <c r="AZ798" i="36" s="1"/>
  <c r="AW799" i="36"/>
  <c r="AZ799" i="36" s="1"/>
  <c r="AW800" i="36"/>
  <c r="AZ800" i="36" s="1"/>
  <c r="AW801" i="36"/>
  <c r="AZ801" i="36" s="1"/>
  <c r="AW802" i="36"/>
  <c r="AZ802" i="36" s="1"/>
  <c r="AW803" i="36"/>
  <c r="AZ803" i="36" s="1"/>
  <c r="AW804" i="36"/>
  <c r="AZ804" i="36" s="1"/>
  <c r="AW805" i="36"/>
  <c r="AZ805" i="36" s="1"/>
  <c r="AW806" i="36"/>
  <c r="AZ806" i="36" s="1"/>
  <c r="AW807" i="36"/>
  <c r="AZ807" i="36" s="1"/>
  <c r="AW808" i="36"/>
  <c r="AZ808" i="36" s="1"/>
  <c r="AW809" i="36"/>
  <c r="AZ809" i="36" s="1"/>
  <c r="AW810" i="36"/>
  <c r="AZ810" i="36" s="1"/>
  <c r="AW811" i="36"/>
  <c r="AZ811" i="36" s="1"/>
  <c r="AW812" i="36"/>
  <c r="AZ812" i="36" s="1"/>
  <c r="AW813" i="36"/>
  <c r="AZ813" i="36" s="1"/>
  <c r="AW814" i="36"/>
  <c r="AZ814" i="36" s="1"/>
  <c r="AW815" i="36"/>
  <c r="AZ815" i="36" s="1"/>
  <c r="AW816" i="36"/>
  <c r="AZ816" i="36" s="1"/>
  <c r="AW817" i="36"/>
  <c r="AZ817" i="36" s="1"/>
  <c r="AW818" i="36"/>
  <c r="AZ818" i="36" s="1"/>
  <c r="AW819" i="36"/>
  <c r="AZ819" i="36" s="1"/>
  <c r="AW820" i="36"/>
  <c r="AZ820" i="36" s="1"/>
  <c r="AW821" i="36"/>
  <c r="AZ821" i="36" s="1"/>
  <c r="AW822" i="36"/>
  <c r="AZ822" i="36" s="1"/>
  <c r="AW823" i="36"/>
  <c r="AZ823" i="36" s="1"/>
  <c r="AW824" i="36"/>
  <c r="AZ824" i="36" s="1"/>
  <c r="AW825" i="36"/>
  <c r="AZ825" i="36" s="1"/>
  <c r="AW826" i="36"/>
  <c r="AZ826" i="36" s="1"/>
  <c r="AW827" i="36"/>
  <c r="AZ827" i="36" s="1"/>
  <c r="AW828" i="36"/>
  <c r="AZ828" i="36" s="1"/>
  <c r="AW829" i="36"/>
  <c r="AZ829" i="36" s="1"/>
  <c r="AW830" i="36"/>
  <c r="AZ830" i="36" s="1"/>
  <c r="AW831" i="36"/>
  <c r="AZ831" i="36" s="1"/>
  <c r="AW832" i="36"/>
  <c r="AZ832" i="36" s="1"/>
  <c r="AW833" i="36"/>
  <c r="AZ833" i="36" s="1"/>
  <c r="AW834" i="36"/>
  <c r="AZ834" i="36" s="1"/>
  <c r="AW835" i="36"/>
  <c r="AZ835" i="36" s="1"/>
  <c r="AW836" i="36"/>
  <c r="AZ836" i="36" s="1"/>
  <c r="AW837" i="36"/>
  <c r="AZ837" i="36" s="1"/>
  <c r="AW838" i="36"/>
  <c r="AZ838" i="36" s="1"/>
  <c r="AW839" i="36"/>
  <c r="AZ839" i="36" s="1"/>
  <c r="AW840" i="36"/>
  <c r="AZ840" i="36" s="1"/>
  <c r="AW841" i="36"/>
  <c r="AZ841" i="36" s="1"/>
  <c r="AW842" i="36"/>
  <c r="AZ842" i="36" s="1"/>
  <c r="AW843" i="36"/>
  <c r="AZ843" i="36" s="1"/>
  <c r="AW844" i="36"/>
  <c r="AZ844" i="36" s="1"/>
  <c r="AW845" i="36"/>
  <c r="AZ845" i="36" s="1"/>
  <c r="AW846" i="36"/>
  <c r="AZ846" i="36" s="1"/>
  <c r="AW847" i="36"/>
  <c r="AZ847" i="36" s="1"/>
  <c r="AW848" i="36"/>
  <c r="AZ848" i="36" s="1"/>
  <c r="AW849" i="36"/>
  <c r="AZ849" i="36" s="1"/>
  <c r="AW850" i="36"/>
  <c r="AZ850" i="36" s="1"/>
  <c r="AW851" i="36"/>
  <c r="AZ851" i="36" s="1"/>
  <c r="AW852" i="36"/>
  <c r="AZ852" i="36" s="1"/>
  <c r="AW853" i="36"/>
  <c r="AZ853" i="36" s="1"/>
  <c r="AW854" i="36"/>
  <c r="AZ854" i="36" s="1"/>
  <c r="AW855" i="36"/>
  <c r="AZ855" i="36" s="1"/>
  <c r="AW856" i="36"/>
  <c r="AZ856" i="36" s="1"/>
  <c r="AW857" i="36"/>
  <c r="AZ857" i="36" s="1"/>
  <c r="AW858" i="36"/>
  <c r="AZ858" i="36" s="1"/>
  <c r="AW859" i="36"/>
  <c r="AZ859" i="36" s="1"/>
  <c r="AW860" i="36"/>
  <c r="AZ860" i="36" s="1"/>
  <c r="AW861" i="36"/>
  <c r="AZ861" i="36" s="1"/>
  <c r="AW862" i="36"/>
  <c r="AZ862" i="36" s="1"/>
  <c r="AP864" i="36"/>
  <c r="BE864" i="36"/>
  <c r="AO866" i="36"/>
  <c r="AM865" i="36"/>
  <c r="AN865" i="36"/>
  <c r="BD866" i="36"/>
  <c r="BB865" i="36"/>
  <c r="BC865" i="36"/>
  <c r="AZ863" i="36"/>
  <c r="AU863" i="36"/>
  <c r="AY865" i="36"/>
  <c r="AW864" i="36"/>
  <c r="AX864" i="36"/>
  <c r="AT865" i="36"/>
  <c r="AR864" i="36"/>
  <c r="AS864" i="36"/>
  <c r="G126" i="30"/>
  <c r="H120" i="30"/>
  <c r="P117" i="30"/>
  <c r="H12" i="39" l="1"/>
  <c r="G11" i="39"/>
  <c r="H11" i="39" s="1"/>
  <c r="H121" i="30"/>
  <c r="H122" i="30"/>
  <c r="AY866" i="36"/>
  <c r="AW865" i="36"/>
  <c r="AX865" i="36"/>
  <c r="AO867" i="36"/>
  <c r="AM866" i="36"/>
  <c r="AN866" i="36"/>
  <c r="AU864" i="36"/>
  <c r="BE865" i="36"/>
  <c r="AT866" i="36"/>
  <c r="AR865" i="36"/>
  <c r="AS865" i="36"/>
  <c r="BD867" i="36"/>
  <c r="BB866" i="36"/>
  <c r="BC866" i="36"/>
  <c r="AZ864" i="36"/>
  <c r="AP865" i="36"/>
  <c r="H125" i="30"/>
  <c r="BE866" i="36" l="1"/>
  <c r="AP866" i="36"/>
  <c r="BD868" i="36"/>
  <c r="BB867" i="36"/>
  <c r="BC867" i="36"/>
  <c r="AO868" i="36"/>
  <c r="AM867" i="36"/>
  <c r="AN867" i="36"/>
  <c r="AU865" i="36"/>
  <c r="AZ865" i="36"/>
  <c r="AT867" i="36"/>
  <c r="AR866" i="36"/>
  <c r="AS866" i="36"/>
  <c r="AY867" i="36"/>
  <c r="AW866" i="36"/>
  <c r="AX866" i="36"/>
  <c r="H123" i="30"/>
  <c r="AZ866" i="36" l="1"/>
  <c r="AY868" i="36"/>
  <c r="AW867" i="36"/>
  <c r="AX867" i="36"/>
  <c r="BE867" i="36"/>
  <c r="AT868" i="36"/>
  <c r="AR867" i="36"/>
  <c r="AS867" i="36"/>
  <c r="AP867" i="36"/>
  <c r="AO869" i="36"/>
  <c r="AM868" i="36"/>
  <c r="AN868" i="36"/>
  <c r="AU866" i="36"/>
  <c r="BD869" i="36"/>
  <c r="BB868" i="36"/>
  <c r="BC868" i="36"/>
  <c r="H124" i="30"/>
  <c r="BE868" i="36" l="1"/>
  <c r="AU867" i="36"/>
  <c r="BD870" i="36"/>
  <c r="BB869" i="36"/>
  <c r="BC869" i="36"/>
  <c r="AT869" i="36"/>
  <c r="AR868" i="36"/>
  <c r="AS868" i="36"/>
  <c r="AP868" i="36"/>
  <c r="AZ867" i="36"/>
  <c r="AO870" i="36"/>
  <c r="AM869" i="36"/>
  <c r="AN869" i="36"/>
  <c r="AY869" i="36"/>
  <c r="AW868" i="36"/>
  <c r="AX868" i="36"/>
  <c r="H126" i="30"/>
  <c r="I120" i="30"/>
  <c r="I122" i="30" s="1"/>
  <c r="I125" i="30" l="1"/>
  <c r="I121" i="30"/>
  <c r="AZ868" i="36"/>
  <c r="AT870" i="36"/>
  <c r="AR869" i="36"/>
  <c r="AS869" i="36"/>
  <c r="AP869" i="36"/>
  <c r="BE869" i="36"/>
  <c r="AU868" i="36"/>
  <c r="AO871" i="36"/>
  <c r="AM870" i="36"/>
  <c r="AN870" i="36"/>
  <c r="BD871" i="36"/>
  <c r="BB870" i="36"/>
  <c r="BC870" i="36"/>
  <c r="AY870" i="36"/>
  <c r="AW869" i="36"/>
  <c r="AX869" i="36"/>
  <c r="AO872" i="36" l="1"/>
  <c r="AM871" i="36"/>
  <c r="AN871" i="36"/>
  <c r="AZ869" i="36"/>
  <c r="AY871" i="36"/>
  <c r="AW870" i="36"/>
  <c r="AX870" i="36"/>
  <c r="BE870" i="36"/>
  <c r="BD872" i="36"/>
  <c r="BB871" i="36"/>
  <c r="BC871" i="36"/>
  <c r="AU869" i="36"/>
  <c r="AT871" i="36"/>
  <c r="AR870" i="36"/>
  <c r="AS870" i="36"/>
  <c r="AP870" i="36"/>
  <c r="I123" i="30"/>
  <c r="I124" i="30" s="1"/>
  <c r="J120" i="30" s="1"/>
  <c r="J121" i="30" l="1"/>
  <c r="J122" i="30"/>
  <c r="BE871" i="36"/>
  <c r="AU870" i="36"/>
  <c r="AZ870" i="36"/>
  <c r="AT872" i="36"/>
  <c r="AR871" i="36"/>
  <c r="AS871" i="36"/>
  <c r="AY872" i="36"/>
  <c r="AW871" i="36"/>
  <c r="AX871" i="36"/>
  <c r="AP871" i="36"/>
  <c r="BD873" i="36"/>
  <c r="BB872" i="36"/>
  <c r="BC872" i="36"/>
  <c r="AO873" i="36"/>
  <c r="AM872" i="36"/>
  <c r="AN872" i="36"/>
  <c r="I126" i="30"/>
  <c r="J125" i="30"/>
  <c r="AZ871" i="36" l="1"/>
  <c r="AP872" i="36"/>
  <c r="AY873" i="36"/>
  <c r="AW872" i="36"/>
  <c r="AX872" i="36"/>
  <c r="AO874" i="36"/>
  <c r="AM873" i="36"/>
  <c r="AN873" i="36"/>
  <c r="AU871" i="36"/>
  <c r="BE872" i="36"/>
  <c r="AR872" i="36"/>
  <c r="AT873" i="36"/>
  <c r="AS872" i="36"/>
  <c r="BD874" i="36"/>
  <c r="BB873" i="36"/>
  <c r="BC873" i="36"/>
  <c r="J123" i="30"/>
  <c r="J124" i="30" s="1"/>
  <c r="BE873" i="36" l="1"/>
  <c r="AP873" i="36"/>
  <c r="BD875" i="36"/>
  <c r="BB874" i="36"/>
  <c r="BC874" i="36"/>
  <c r="AO875" i="36"/>
  <c r="AM874" i="36"/>
  <c r="AN874" i="36"/>
  <c r="AT874" i="36"/>
  <c r="AR873" i="36"/>
  <c r="AS873" i="36"/>
  <c r="AZ872" i="36"/>
  <c r="AU872" i="36"/>
  <c r="AY874" i="36"/>
  <c r="AW873" i="36"/>
  <c r="AX873" i="36"/>
  <c r="J126" i="30"/>
  <c r="K120" i="30"/>
  <c r="K121" i="30" l="1"/>
  <c r="K122" i="30"/>
  <c r="BD876" i="36"/>
  <c r="BB875" i="36"/>
  <c r="BC875" i="36"/>
  <c r="AT875" i="36"/>
  <c r="AR874" i="36"/>
  <c r="AS874" i="36"/>
  <c r="AZ873" i="36"/>
  <c r="AP874" i="36"/>
  <c r="AY875" i="36"/>
  <c r="AW874" i="36"/>
  <c r="AX874" i="36"/>
  <c r="AO876" i="36"/>
  <c r="AM875" i="36"/>
  <c r="AN875" i="36"/>
  <c r="BE874" i="36"/>
  <c r="AU873" i="36"/>
  <c r="K125" i="30"/>
  <c r="AP875" i="36" l="1"/>
  <c r="AU874" i="36"/>
  <c r="AO877" i="36"/>
  <c r="AM876" i="36"/>
  <c r="AN876" i="36"/>
  <c r="AT876" i="36"/>
  <c r="AR875" i="36"/>
  <c r="AS875" i="36"/>
  <c r="AZ874" i="36"/>
  <c r="BE875" i="36"/>
  <c r="AY876" i="36"/>
  <c r="AW875" i="36"/>
  <c r="AX875" i="36"/>
  <c r="BD877" i="36"/>
  <c r="BB876" i="36"/>
  <c r="BC876" i="36"/>
  <c r="K123" i="30"/>
  <c r="AY877" i="36" l="1"/>
  <c r="AW876" i="36"/>
  <c r="AX876" i="36"/>
  <c r="AO878" i="36"/>
  <c r="AM877" i="36"/>
  <c r="AN877" i="36"/>
  <c r="BE876" i="36"/>
  <c r="AU875" i="36"/>
  <c r="BD878" i="36"/>
  <c r="BB877" i="36"/>
  <c r="BC877" i="36"/>
  <c r="AR876" i="36"/>
  <c r="AT877" i="36"/>
  <c r="AS876" i="36"/>
  <c r="AZ875" i="36"/>
  <c r="AP876" i="36"/>
  <c r="K124" i="30"/>
  <c r="AT878" i="36" l="1"/>
  <c r="AR877" i="36"/>
  <c r="AS877" i="36"/>
  <c r="AP877" i="36"/>
  <c r="AU876" i="36"/>
  <c r="AO879" i="36"/>
  <c r="AM878" i="36"/>
  <c r="AN878" i="36"/>
  <c r="BE877" i="36"/>
  <c r="AZ876" i="36"/>
  <c r="BD879" i="36"/>
  <c r="BB878" i="36"/>
  <c r="BC878" i="36"/>
  <c r="AY878" i="36"/>
  <c r="AW877" i="36"/>
  <c r="AX877" i="36"/>
  <c r="K126" i="30"/>
  <c r="L120" i="30"/>
  <c r="L121" i="30" l="1"/>
  <c r="L122" i="30"/>
  <c r="BB879" i="36"/>
  <c r="BD880" i="36"/>
  <c r="BC879" i="36"/>
  <c r="AU877" i="36"/>
  <c r="AT879" i="36"/>
  <c r="AR878" i="36"/>
  <c r="AS878" i="36"/>
  <c r="AZ877" i="36"/>
  <c r="AP878" i="36"/>
  <c r="AY879" i="36"/>
  <c r="AW878" i="36"/>
  <c r="AX878" i="36"/>
  <c r="AO880" i="36"/>
  <c r="AM879" i="36"/>
  <c r="AN879" i="36"/>
  <c r="BE878" i="36"/>
  <c r="L125" i="30"/>
  <c r="AP879" i="36" l="1"/>
  <c r="AU878" i="36"/>
  <c r="AM880" i="36"/>
  <c r="AO881" i="36"/>
  <c r="AN880" i="36"/>
  <c r="AT880" i="36"/>
  <c r="AR879" i="36"/>
  <c r="AS879" i="36"/>
  <c r="AZ878" i="36"/>
  <c r="AW879" i="36"/>
  <c r="AY880" i="36"/>
  <c r="AX879" i="36"/>
  <c r="BD881" i="36"/>
  <c r="BB880" i="36"/>
  <c r="BC880" i="36"/>
  <c r="BE879" i="36"/>
  <c r="L123" i="30"/>
  <c r="L124" i="30" s="1"/>
  <c r="AP880" i="36" l="1"/>
  <c r="AZ879" i="36"/>
  <c r="AT881" i="36"/>
  <c r="AR880" i="36"/>
  <c r="AS880" i="36"/>
  <c r="BB881" i="36"/>
  <c r="BD882" i="36"/>
  <c r="BC881" i="36"/>
  <c r="AO882" i="36"/>
  <c r="AM881" i="36"/>
  <c r="AN881" i="36"/>
  <c r="BE880" i="36"/>
  <c r="AW880" i="36"/>
  <c r="AY881" i="36"/>
  <c r="AX880" i="36"/>
  <c r="AU879" i="36"/>
  <c r="L126" i="30"/>
  <c r="M120" i="30"/>
  <c r="M121" i="30" l="1"/>
  <c r="M122" i="30"/>
  <c r="AU880" i="36"/>
  <c r="AP881" i="36"/>
  <c r="AR881" i="36"/>
  <c r="AT882" i="36"/>
  <c r="AS881" i="36"/>
  <c r="AM882" i="36"/>
  <c r="AO883" i="36"/>
  <c r="AN882" i="36"/>
  <c r="BD883" i="36"/>
  <c r="BB882" i="36"/>
  <c r="BC882" i="36"/>
  <c r="AW881" i="36"/>
  <c r="AY882" i="36"/>
  <c r="AX881" i="36"/>
  <c r="BE881" i="36"/>
  <c r="AZ880" i="36"/>
  <c r="M125" i="30"/>
  <c r="AU881" i="36" l="1"/>
  <c r="BE882" i="36"/>
  <c r="BB883" i="36"/>
  <c r="BD884" i="36"/>
  <c r="BC883" i="36"/>
  <c r="AO884" i="36"/>
  <c r="AM883" i="36"/>
  <c r="AN883" i="36"/>
  <c r="AP882" i="36"/>
  <c r="AW882" i="36"/>
  <c r="AY883" i="36"/>
  <c r="AX882" i="36"/>
  <c r="AZ881" i="36"/>
  <c r="AT883" i="36"/>
  <c r="AR882" i="36"/>
  <c r="AS882" i="36"/>
  <c r="M123" i="30"/>
  <c r="BE883" i="36" l="1"/>
  <c r="BD885" i="36"/>
  <c r="BB884" i="36"/>
  <c r="BC884" i="36"/>
  <c r="AW883" i="36"/>
  <c r="AY884" i="36"/>
  <c r="AX883" i="36"/>
  <c r="AZ882" i="36"/>
  <c r="AU882" i="36"/>
  <c r="AP883" i="36"/>
  <c r="AR883" i="36"/>
  <c r="AT884" i="36"/>
  <c r="AS883" i="36"/>
  <c r="AO885" i="36"/>
  <c r="AM884" i="36"/>
  <c r="AN884" i="36"/>
  <c r="M124" i="30"/>
  <c r="AM885" i="36" l="1"/>
  <c r="AO886" i="36"/>
  <c r="AN885" i="36"/>
  <c r="AW884" i="36"/>
  <c r="AY885" i="36"/>
  <c r="AX884" i="36"/>
  <c r="AP884" i="36"/>
  <c r="AZ883" i="36"/>
  <c r="AR884" i="36"/>
  <c r="AT885" i="36"/>
  <c r="AS884" i="36"/>
  <c r="AU883" i="36"/>
  <c r="BE884" i="36"/>
  <c r="BD886" i="36"/>
  <c r="BB885" i="36"/>
  <c r="BC885" i="36"/>
  <c r="M126" i="30"/>
  <c r="N120" i="30"/>
  <c r="N121" i="30" s="1"/>
  <c r="N122" i="30" l="1"/>
  <c r="N123" i="30" s="1"/>
  <c r="N124" i="30" s="1"/>
  <c r="AR885" i="36"/>
  <c r="AT886" i="36"/>
  <c r="AS885" i="36"/>
  <c r="AO887" i="36"/>
  <c r="AM886" i="36"/>
  <c r="AN886" i="36"/>
  <c r="AU884" i="36"/>
  <c r="AP885" i="36"/>
  <c r="BE885" i="36"/>
  <c r="BB886" i="36"/>
  <c r="BD887" i="36"/>
  <c r="BC886" i="36"/>
  <c r="AW885" i="36"/>
  <c r="AY886" i="36"/>
  <c r="AX885" i="36"/>
  <c r="AZ884" i="36"/>
  <c r="AO888" i="36" l="1"/>
  <c r="AM887" i="36"/>
  <c r="AN887" i="36"/>
  <c r="AW886" i="36"/>
  <c r="AY887" i="36"/>
  <c r="AX886" i="36"/>
  <c r="AZ885" i="36"/>
  <c r="AP886" i="36"/>
  <c r="BD888" i="36"/>
  <c r="BB887" i="36"/>
  <c r="BC887" i="36"/>
  <c r="BE886" i="36"/>
  <c r="AR886" i="36"/>
  <c r="AT887" i="36"/>
  <c r="AS886" i="36"/>
  <c r="AU885" i="36"/>
  <c r="O120" i="30" l="1"/>
  <c r="BE887" i="36"/>
  <c r="AP887" i="36"/>
  <c r="BB888" i="36"/>
  <c r="BD889" i="36"/>
  <c r="BC888" i="36"/>
  <c r="AO889" i="36"/>
  <c r="AM888" i="36"/>
  <c r="AN888" i="36"/>
  <c r="AR887" i="36"/>
  <c r="AT888" i="36"/>
  <c r="AS887" i="36"/>
  <c r="AU886" i="36"/>
  <c r="AW887" i="36"/>
  <c r="AY888" i="36"/>
  <c r="AX887" i="36"/>
  <c r="AZ886" i="36"/>
  <c r="N126" i="30"/>
  <c r="O121" i="30" l="1"/>
  <c r="O122" i="30"/>
  <c r="BE888" i="36"/>
  <c r="AR888" i="36"/>
  <c r="AT889" i="36"/>
  <c r="AS888" i="36"/>
  <c r="AU887" i="36"/>
  <c r="AP888" i="36"/>
  <c r="AW888" i="36"/>
  <c r="AY889" i="36"/>
  <c r="AX888" i="36"/>
  <c r="AO890" i="36"/>
  <c r="AM889" i="36"/>
  <c r="AN889" i="36"/>
  <c r="AZ887" i="36"/>
  <c r="BD890" i="36"/>
  <c r="BB889" i="36"/>
  <c r="BC889" i="36"/>
  <c r="O125" i="30"/>
  <c r="AP889" i="36" l="1"/>
  <c r="AR889" i="36"/>
  <c r="AT890" i="36"/>
  <c r="AS889" i="36"/>
  <c r="AO891" i="36"/>
  <c r="AM890" i="36"/>
  <c r="AN890" i="36"/>
  <c r="AU888" i="36"/>
  <c r="AW889" i="36"/>
  <c r="AY890" i="36"/>
  <c r="AX889" i="36"/>
  <c r="BE889" i="36"/>
  <c r="AZ888" i="36"/>
  <c r="BB890" i="36"/>
  <c r="BD891" i="36"/>
  <c r="BC890" i="36"/>
  <c r="O123" i="30"/>
  <c r="AP890" i="36" l="1"/>
  <c r="BD892" i="36"/>
  <c r="BB891" i="36"/>
  <c r="BC891" i="36"/>
  <c r="AU889" i="36"/>
  <c r="BE890" i="36"/>
  <c r="AO892" i="36"/>
  <c r="AM891" i="36"/>
  <c r="AN891" i="36"/>
  <c r="AR890" i="36"/>
  <c r="AT891" i="36"/>
  <c r="AS890" i="36"/>
  <c r="AW890" i="36"/>
  <c r="AY891" i="36"/>
  <c r="AX890" i="36"/>
  <c r="AZ889" i="36"/>
  <c r="O124" i="30"/>
  <c r="AP891" i="36" l="1"/>
  <c r="AO893" i="36"/>
  <c r="AM892" i="36"/>
  <c r="AN892" i="36"/>
  <c r="AW891" i="36"/>
  <c r="AY892" i="36"/>
  <c r="AX891" i="36"/>
  <c r="AZ890" i="36"/>
  <c r="AR891" i="36"/>
  <c r="AT892" i="36"/>
  <c r="AS891" i="36"/>
  <c r="BE891" i="36"/>
  <c r="AU890" i="36"/>
  <c r="BB892" i="36"/>
  <c r="BD893" i="36"/>
  <c r="BC892" i="36"/>
  <c r="O126" i="30"/>
  <c r="P120" i="30"/>
  <c r="P121" i="30" l="1"/>
  <c r="D130" i="30" s="1"/>
  <c r="P122" i="30"/>
  <c r="D131" i="30" s="1"/>
  <c r="E158" i="30" s="1"/>
  <c r="AP892" i="36"/>
  <c r="BB893" i="36"/>
  <c r="BD894" i="36"/>
  <c r="BC893" i="36"/>
  <c r="BE892" i="36"/>
  <c r="AZ891" i="36"/>
  <c r="AU891" i="36"/>
  <c r="AW892" i="36"/>
  <c r="AY893" i="36"/>
  <c r="AX892" i="36"/>
  <c r="AR892" i="36"/>
  <c r="AT893" i="36"/>
  <c r="AS892" i="36"/>
  <c r="AO894" i="36"/>
  <c r="AM893" i="36"/>
  <c r="AN893" i="36"/>
  <c r="P125" i="30"/>
  <c r="D132" i="30" s="1"/>
  <c r="E159" i="30" l="1"/>
  <c r="AZ892" i="36"/>
  <c r="AW893" i="36"/>
  <c r="AY894" i="36"/>
  <c r="AX893" i="36"/>
  <c r="AP893" i="36"/>
  <c r="AO895" i="36"/>
  <c r="AM894" i="36"/>
  <c r="AN894" i="36"/>
  <c r="AR893" i="36"/>
  <c r="AT894" i="36"/>
  <c r="AS893" i="36"/>
  <c r="AU892" i="36"/>
  <c r="BB894" i="36"/>
  <c r="BD895" i="36"/>
  <c r="BC894" i="36"/>
  <c r="BE893" i="36"/>
  <c r="E157" i="30"/>
  <c r="P123" i="30"/>
  <c r="P124" i="30" s="1"/>
  <c r="D133" i="30" s="1"/>
  <c r="AU893" i="36" l="1"/>
  <c r="AP894" i="36"/>
  <c r="BD896" i="36"/>
  <c r="BB895" i="36"/>
  <c r="BC895" i="36"/>
  <c r="AO896" i="36"/>
  <c r="AM895" i="36"/>
  <c r="AN895" i="36"/>
  <c r="BE894" i="36"/>
  <c r="AW894" i="36"/>
  <c r="AY895" i="36"/>
  <c r="AX894" i="36"/>
  <c r="AR894" i="36"/>
  <c r="AT895" i="36"/>
  <c r="AS894" i="36"/>
  <c r="AZ893" i="36"/>
  <c r="P126" i="30"/>
  <c r="AZ894" i="36" l="1"/>
  <c r="AP895" i="36"/>
  <c r="AR895" i="36"/>
  <c r="AT896" i="36"/>
  <c r="AS895" i="36"/>
  <c r="AO897" i="36"/>
  <c r="AM896" i="36"/>
  <c r="AN896" i="36"/>
  <c r="AU894" i="36"/>
  <c r="BE895" i="36"/>
  <c r="AW895" i="36"/>
  <c r="AY896" i="36"/>
  <c r="AX895" i="36"/>
  <c r="BB896" i="36"/>
  <c r="BD897" i="36"/>
  <c r="BC896" i="36"/>
  <c r="D134" i="30"/>
  <c r="E160" i="30"/>
  <c r="AU895" i="36" l="1"/>
  <c r="AZ895" i="36"/>
  <c r="AW896" i="36"/>
  <c r="AY897" i="36"/>
  <c r="AX896" i="36"/>
  <c r="AR896" i="36"/>
  <c r="AT897" i="36"/>
  <c r="AS896" i="36"/>
  <c r="BD898" i="36"/>
  <c r="BB897" i="36"/>
  <c r="BC897" i="36"/>
  <c r="AP896" i="36"/>
  <c r="BE896" i="36"/>
  <c r="AO898" i="36"/>
  <c r="AM897" i="36"/>
  <c r="AN897" i="36"/>
  <c r="S14" i="30"/>
  <c r="E161" i="30"/>
  <c r="AZ896" i="36" l="1"/>
  <c r="AU896" i="36"/>
  <c r="AW897" i="36"/>
  <c r="AY898" i="36"/>
  <c r="AX897" i="36"/>
  <c r="BE897" i="36"/>
  <c r="BB898" i="36"/>
  <c r="BD899" i="36"/>
  <c r="BC898" i="36"/>
  <c r="AP897" i="36"/>
  <c r="AR897" i="36"/>
  <c r="AT898" i="36"/>
  <c r="AS897" i="36"/>
  <c r="AO899" i="36"/>
  <c r="AM898" i="36"/>
  <c r="AN898" i="36"/>
  <c r="AR898" i="36" l="1"/>
  <c r="AT899" i="36"/>
  <c r="AS898" i="36"/>
  <c r="AW898" i="36"/>
  <c r="AY899" i="36"/>
  <c r="AX898" i="36"/>
  <c r="AU897" i="36"/>
  <c r="AZ897" i="36"/>
  <c r="BD900" i="36"/>
  <c r="BB899" i="36"/>
  <c r="BC899" i="36"/>
  <c r="AP898" i="36"/>
  <c r="BE898" i="36"/>
  <c r="AO900" i="36"/>
  <c r="AM899" i="36"/>
  <c r="AN899" i="36"/>
  <c r="AP899" i="36" l="1"/>
  <c r="AO901" i="36"/>
  <c r="AM900" i="36"/>
  <c r="AN900" i="36"/>
  <c r="AW899" i="36"/>
  <c r="AY900" i="36"/>
  <c r="AX899" i="36"/>
  <c r="AZ898" i="36"/>
  <c r="BE899" i="36"/>
  <c r="AR899" i="36"/>
  <c r="AT900" i="36"/>
  <c r="AS899" i="36"/>
  <c r="BB900" i="36"/>
  <c r="BD901" i="36"/>
  <c r="BC900" i="36"/>
  <c r="AU898" i="36"/>
  <c r="BD902" i="36" l="1"/>
  <c r="BB901" i="36"/>
  <c r="BC901" i="36"/>
  <c r="AW900" i="36"/>
  <c r="AY901" i="36"/>
  <c r="AX900" i="36"/>
  <c r="BE900" i="36"/>
  <c r="AZ899" i="36"/>
  <c r="AR900" i="36"/>
  <c r="AT901" i="36"/>
  <c r="AS900" i="36"/>
  <c r="AP900" i="36"/>
  <c r="AU899" i="36"/>
  <c r="AO902" i="36"/>
  <c r="AM901" i="36"/>
  <c r="AN901" i="36"/>
  <c r="AO903" i="36" l="1"/>
  <c r="AM902" i="36"/>
  <c r="AN902" i="36"/>
  <c r="AW901" i="36"/>
  <c r="AY902" i="36"/>
  <c r="AX901" i="36"/>
  <c r="AZ900" i="36"/>
  <c r="BE901" i="36"/>
  <c r="AP901" i="36"/>
  <c r="AR901" i="36"/>
  <c r="AT902" i="36"/>
  <c r="AS901" i="36"/>
  <c r="AU900" i="36"/>
  <c r="BB902" i="36"/>
  <c r="BD903" i="36"/>
  <c r="BC902" i="36"/>
  <c r="AP902" i="36" l="1"/>
  <c r="AU901" i="36"/>
  <c r="BE902" i="36"/>
  <c r="AW902" i="36"/>
  <c r="AY903" i="36"/>
  <c r="AX902" i="36"/>
  <c r="AZ901" i="36"/>
  <c r="AR902" i="36"/>
  <c r="AT903" i="36"/>
  <c r="AS902" i="36"/>
  <c r="BD904" i="36"/>
  <c r="BB903" i="36"/>
  <c r="BC903" i="36"/>
  <c r="AO904" i="36"/>
  <c r="AM903" i="36"/>
  <c r="AN903" i="36"/>
  <c r="AR903" i="36" l="1"/>
  <c r="AT904" i="36"/>
  <c r="AS903" i="36"/>
  <c r="AU902" i="36"/>
  <c r="AP903" i="36"/>
  <c r="AO905" i="36"/>
  <c r="AM904" i="36"/>
  <c r="AN904" i="36"/>
  <c r="AW903" i="36"/>
  <c r="AY904" i="36"/>
  <c r="AX903" i="36"/>
  <c r="BE903" i="36"/>
  <c r="AZ902" i="36"/>
  <c r="BB904" i="36"/>
  <c r="BD905" i="36"/>
  <c r="BC904" i="36"/>
  <c r="AW904" i="36" l="1"/>
  <c r="AY905" i="36"/>
  <c r="AX904" i="36"/>
  <c r="AR904" i="36"/>
  <c r="AT905" i="36"/>
  <c r="AS904" i="36"/>
  <c r="AZ903" i="36"/>
  <c r="AU903" i="36"/>
  <c r="BD906" i="36"/>
  <c r="BB905" i="36"/>
  <c r="BC905" i="36"/>
  <c r="AP904" i="36"/>
  <c r="BE904" i="36"/>
  <c r="AO906" i="36"/>
  <c r="AM905" i="36"/>
  <c r="AN905" i="36"/>
  <c r="AP905" i="36" l="1"/>
  <c r="AO907" i="36"/>
  <c r="AM906" i="36"/>
  <c r="AN906" i="36"/>
  <c r="AR905" i="36"/>
  <c r="AT906" i="36"/>
  <c r="AS905" i="36"/>
  <c r="AU904" i="36"/>
  <c r="BE905" i="36"/>
  <c r="AW905" i="36"/>
  <c r="AY906" i="36"/>
  <c r="AX905" i="36"/>
  <c r="BB906" i="36"/>
  <c r="BD907" i="36"/>
  <c r="BC906" i="36"/>
  <c r="AZ904" i="36"/>
  <c r="BD908" i="36" l="1"/>
  <c r="BB907" i="36"/>
  <c r="BC907" i="36"/>
  <c r="BE906" i="36"/>
  <c r="AP906" i="36"/>
  <c r="AO908" i="36"/>
  <c r="AM907" i="36"/>
  <c r="AN907" i="36"/>
  <c r="AR906" i="36"/>
  <c r="AT907" i="36"/>
  <c r="AS906" i="36"/>
  <c r="AU905" i="36"/>
  <c r="AW906" i="36"/>
  <c r="AY907" i="36"/>
  <c r="AX906" i="36"/>
  <c r="AZ905" i="36"/>
  <c r="AP907" i="36" l="1"/>
  <c r="AW907" i="36"/>
  <c r="AY908" i="36"/>
  <c r="AX907" i="36"/>
  <c r="AO909" i="36"/>
  <c r="AM908" i="36"/>
  <c r="AN908" i="36"/>
  <c r="AZ906" i="36"/>
  <c r="AR907" i="36"/>
  <c r="AT908" i="36"/>
  <c r="AS907" i="36"/>
  <c r="BE907" i="36"/>
  <c r="AU906" i="36"/>
  <c r="BB908" i="36"/>
  <c r="BD909" i="36"/>
  <c r="BC908" i="36"/>
  <c r="BB909" i="36" l="1"/>
  <c r="BD910" i="36"/>
  <c r="BC909" i="36"/>
  <c r="BE908" i="36"/>
  <c r="AP908" i="36"/>
  <c r="AO910" i="36"/>
  <c r="AM909" i="36"/>
  <c r="AN909" i="36"/>
  <c r="AW908" i="36"/>
  <c r="AY909" i="36"/>
  <c r="AX908" i="36"/>
  <c r="AR908" i="36"/>
  <c r="AT909" i="36"/>
  <c r="AS908" i="36"/>
  <c r="AZ907" i="36"/>
  <c r="AU907" i="36"/>
  <c r="AO911" i="36" l="1"/>
  <c r="AM910" i="36"/>
  <c r="AN910" i="36"/>
  <c r="AP909" i="36"/>
  <c r="AR909" i="36"/>
  <c r="AT910" i="36"/>
  <c r="AS909" i="36"/>
  <c r="AU908" i="36"/>
  <c r="AW909" i="36"/>
  <c r="AY910" i="36"/>
  <c r="AX909" i="36"/>
  <c r="BB910" i="36"/>
  <c r="BD911" i="36"/>
  <c r="BC910" i="36"/>
  <c r="AZ908" i="36"/>
  <c r="BE909" i="36"/>
  <c r="AR910" i="36" l="1"/>
  <c r="AT911" i="36"/>
  <c r="AS910" i="36"/>
  <c r="BD912" i="36"/>
  <c r="BB911" i="36"/>
  <c r="BC911" i="36"/>
  <c r="AU909" i="36"/>
  <c r="BE910" i="36"/>
  <c r="AW910" i="36"/>
  <c r="AY911" i="36"/>
  <c r="AX910" i="36"/>
  <c r="AP910" i="36"/>
  <c r="AZ909" i="36"/>
  <c r="AO912" i="36"/>
  <c r="AM911" i="36"/>
  <c r="AN911" i="36"/>
  <c r="AP911" i="36" l="1"/>
  <c r="AO913" i="36"/>
  <c r="AM912" i="36"/>
  <c r="AN912" i="36"/>
  <c r="BE911" i="36"/>
  <c r="BB912" i="36"/>
  <c r="BD913" i="36"/>
  <c r="BC912" i="36"/>
  <c r="AW911" i="36"/>
  <c r="AY912" i="36"/>
  <c r="AX911" i="36"/>
  <c r="AR911" i="36"/>
  <c r="AT912" i="36"/>
  <c r="AS911" i="36"/>
  <c r="AZ910" i="36"/>
  <c r="AU910" i="36"/>
  <c r="BE912" i="36" l="1"/>
  <c r="AR912" i="36"/>
  <c r="AT913" i="36"/>
  <c r="AS912" i="36"/>
  <c r="BD914" i="36"/>
  <c r="BB913" i="36"/>
  <c r="BC913" i="36"/>
  <c r="AP912" i="36"/>
  <c r="AW912" i="36"/>
  <c r="AY913" i="36"/>
  <c r="AX912" i="36"/>
  <c r="AO914" i="36"/>
  <c r="AM913" i="36"/>
  <c r="AN913" i="36"/>
  <c r="AU911" i="36"/>
  <c r="AZ911" i="36"/>
  <c r="AZ912" i="36" l="1"/>
  <c r="BE913" i="36"/>
  <c r="AP913" i="36"/>
  <c r="BD915" i="36"/>
  <c r="BB914" i="36"/>
  <c r="BC914" i="36"/>
  <c r="AO915" i="36"/>
  <c r="AM914" i="36"/>
  <c r="AN914" i="36"/>
  <c r="AR913" i="36"/>
  <c r="AT914" i="36"/>
  <c r="AS913" i="36"/>
  <c r="AW913" i="36"/>
  <c r="AY914" i="36"/>
  <c r="AX913" i="36"/>
  <c r="AU912" i="36"/>
  <c r="AP914" i="36" l="1"/>
  <c r="AO916" i="36"/>
  <c r="AM915" i="36"/>
  <c r="AN915" i="36"/>
  <c r="AW914" i="36"/>
  <c r="AY915" i="36"/>
  <c r="AX914" i="36"/>
  <c r="AZ913" i="36"/>
  <c r="BE914" i="36"/>
  <c r="BD916" i="36"/>
  <c r="BB915" i="36"/>
  <c r="BC915" i="36"/>
  <c r="AR914" i="36"/>
  <c r="AT915" i="36"/>
  <c r="AS914" i="36"/>
  <c r="AU913" i="36"/>
  <c r="AR915" i="36" l="1"/>
  <c r="AT916" i="36"/>
  <c r="AS915" i="36"/>
  <c r="AW915" i="36"/>
  <c r="AY916" i="36"/>
  <c r="AX915" i="36"/>
  <c r="AU914" i="36"/>
  <c r="AZ914" i="36"/>
  <c r="BE915" i="36"/>
  <c r="AP915" i="36"/>
  <c r="BD917" i="36"/>
  <c r="BB916" i="36"/>
  <c r="BC916" i="36"/>
  <c r="AO917" i="36"/>
  <c r="AM916" i="36"/>
  <c r="AN916" i="36"/>
  <c r="AO918" i="36" l="1"/>
  <c r="AM917" i="36"/>
  <c r="AN917" i="36"/>
  <c r="BE916" i="36"/>
  <c r="AR916" i="36"/>
  <c r="AT917" i="36"/>
  <c r="AS916" i="36"/>
  <c r="AP916" i="36"/>
  <c r="AW916" i="36"/>
  <c r="AY917" i="36"/>
  <c r="AX916" i="36"/>
  <c r="AZ915" i="36"/>
  <c r="BD918" i="36"/>
  <c r="BB917" i="36"/>
  <c r="BC917" i="36"/>
  <c r="AU915" i="36"/>
  <c r="AP917" i="36" l="1"/>
  <c r="AO919" i="36"/>
  <c r="AM918" i="36"/>
  <c r="AN918" i="36"/>
  <c r="BD919" i="36"/>
  <c r="BB918" i="36"/>
  <c r="BC918" i="36"/>
  <c r="AW917" i="36"/>
  <c r="AY918" i="36"/>
  <c r="AX917" i="36"/>
  <c r="AZ916" i="36"/>
  <c r="BE917" i="36"/>
  <c r="AR917" i="36"/>
  <c r="AT918" i="36"/>
  <c r="AS917" i="36"/>
  <c r="AU916" i="36"/>
  <c r="AP918" i="36" l="1"/>
  <c r="AZ917" i="36"/>
  <c r="AR918" i="36"/>
  <c r="AT919" i="36"/>
  <c r="AS918" i="36"/>
  <c r="BE918" i="36"/>
  <c r="AU917" i="36"/>
  <c r="BD920" i="36"/>
  <c r="BB919" i="36"/>
  <c r="BC919" i="36"/>
  <c r="AO920" i="36"/>
  <c r="AM919" i="36"/>
  <c r="AN919" i="36"/>
  <c r="AW918" i="36"/>
  <c r="AY919" i="36"/>
  <c r="AX918" i="36"/>
  <c r="BE919" i="36" l="1"/>
  <c r="AW919" i="36"/>
  <c r="AY920" i="36"/>
  <c r="AX919" i="36"/>
  <c r="AZ918" i="36"/>
  <c r="AR919" i="36"/>
  <c r="AT920" i="36"/>
  <c r="AS919" i="36"/>
  <c r="AO921" i="36"/>
  <c r="AM920" i="36"/>
  <c r="AN920" i="36"/>
  <c r="BD921" i="36"/>
  <c r="BB920" i="36"/>
  <c r="BC920" i="36"/>
  <c r="AP919" i="36"/>
  <c r="AU918" i="36"/>
  <c r="AP920" i="36" l="1"/>
  <c r="AU919" i="36"/>
  <c r="AO922" i="36"/>
  <c r="AM921" i="36"/>
  <c r="AN921" i="36"/>
  <c r="AR920" i="36"/>
  <c r="AT921" i="36"/>
  <c r="AS920" i="36"/>
  <c r="BE920" i="36"/>
  <c r="AW920" i="36"/>
  <c r="AY921" i="36"/>
  <c r="AX920" i="36"/>
  <c r="BD922" i="36"/>
  <c r="BB921" i="36"/>
  <c r="BC921" i="36"/>
  <c r="AZ919" i="36"/>
  <c r="AZ920" i="36" l="1"/>
  <c r="AR921" i="36"/>
  <c r="AT922" i="36"/>
  <c r="AS921" i="36"/>
  <c r="BE921" i="36"/>
  <c r="AU920" i="36"/>
  <c r="BD923" i="36"/>
  <c r="BB922" i="36"/>
  <c r="BC922" i="36"/>
  <c r="AP921" i="36"/>
  <c r="AW921" i="36"/>
  <c r="AY922" i="36"/>
  <c r="AX921" i="36"/>
  <c r="AO923" i="36"/>
  <c r="AM922" i="36"/>
  <c r="AN922" i="36"/>
  <c r="BE922" i="36" l="1"/>
  <c r="AP922" i="36"/>
  <c r="BD924" i="36"/>
  <c r="BB923" i="36"/>
  <c r="BC923" i="36"/>
  <c r="AO924" i="36"/>
  <c r="AM923" i="36"/>
  <c r="AN923" i="36"/>
  <c r="AW922" i="36"/>
  <c r="AY923" i="36"/>
  <c r="AX922" i="36"/>
  <c r="AZ921" i="36"/>
  <c r="AR922" i="36"/>
  <c r="AT923" i="36"/>
  <c r="AS922" i="36"/>
  <c r="AU921" i="36"/>
  <c r="AP923" i="36" l="1"/>
  <c r="AR923" i="36"/>
  <c r="AT924" i="36"/>
  <c r="AS923" i="36"/>
  <c r="AO925" i="36"/>
  <c r="AM924" i="36"/>
  <c r="AN924" i="36"/>
  <c r="AU922" i="36"/>
  <c r="BE923" i="36"/>
  <c r="BD925" i="36"/>
  <c r="BB924" i="36"/>
  <c r="BC924" i="36"/>
  <c r="AW923" i="36"/>
  <c r="AY924" i="36"/>
  <c r="AX923" i="36"/>
  <c r="AZ922" i="36"/>
  <c r="AP924" i="36" l="1"/>
  <c r="AW924" i="36"/>
  <c r="AY925" i="36"/>
  <c r="AX924" i="36"/>
  <c r="AO926" i="36"/>
  <c r="AM925" i="36"/>
  <c r="AN925" i="36"/>
  <c r="BE924" i="36"/>
  <c r="BD926" i="36"/>
  <c r="BB925" i="36"/>
  <c r="BC925" i="36"/>
  <c r="AU923" i="36"/>
  <c r="AZ923" i="36"/>
  <c r="AR924" i="36"/>
  <c r="AT925" i="36"/>
  <c r="AS924" i="36"/>
  <c r="AZ924" i="36" l="1"/>
  <c r="AW925" i="36"/>
  <c r="AY926" i="36"/>
  <c r="AX925" i="36"/>
  <c r="AR925" i="36"/>
  <c r="AT926" i="36"/>
  <c r="AS925" i="36"/>
  <c r="AU924" i="36"/>
  <c r="AP925" i="36"/>
  <c r="AO927" i="36"/>
  <c r="AM926" i="36"/>
  <c r="AN926" i="36"/>
  <c r="BE925" i="36"/>
  <c r="BD927" i="36"/>
  <c r="BB926" i="36"/>
  <c r="BC926" i="36"/>
  <c r="AP926" i="36" l="1"/>
  <c r="AZ925" i="36"/>
  <c r="AW926" i="36"/>
  <c r="AY927" i="36"/>
  <c r="AX926" i="36"/>
  <c r="AO928" i="36"/>
  <c r="AM927" i="36"/>
  <c r="AN927" i="36"/>
  <c r="BE926" i="36"/>
  <c r="BD928" i="36"/>
  <c r="BB927" i="36"/>
  <c r="BC927" i="36"/>
  <c r="AR926" i="36"/>
  <c r="AT927" i="36"/>
  <c r="AS926" i="36"/>
  <c r="AU925" i="36"/>
  <c r="AZ926" i="36" l="1"/>
  <c r="AW927" i="36"/>
  <c r="AY928" i="36"/>
  <c r="AX927" i="36"/>
  <c r="BE927" i="36"/>
  <c r="BD929" i="36"/>
  <c r="BB928" i="36"/>
  <c r="BC928" i="36"/>
  <c r="AP927" i="36"/>
  <c r="AR927" i="36"/>
  <c r="AT928" i="36"/>
  <c r="AS927" i="36"/>
  <c r="AO929" i="36"/>
  <c r="AM928" i="36"/>
  <c r="AN928" i="36"/>
  <c r="AU926" i="36"/>
  <c r="BE928" i="36" l="1"/>
  <c r="AP928" i="36"/>
  <c r="BD930" i="36"/>
  <c r="BB929" i="36"/>
  <c r="BC929" i="36"/>
  <c r="AO930" i="36"/>
  <c r="AM929" i="36"/>
  <c r="AN929" i="36"/>
  <c r="AR928" i="36"/>
  <c r="AT929" i="36"/>
  <c r="AS928" i="36"/>
  <c r="AW928" i="36"/>
  <c r="AY929" i="36"/>
  <c r="AX928" i="36"/>
  <c r="AU927" i="36"/>
  <c r="AZ927" i="36"/>
  <c r="AP929" i="36" l="1"/>
  <c r="AO931" i="36"/>
  <c r="AM930" i="36"/>
  <c r="AN930" i="36"/>
  <c r="AW929" i="36"/>
  <c r="AY930" i="36"/>
  <c r="AX929" i="36"/>
  <c r="AZ928" i="36"/>
  <c r="BE929" i="36"/>
  <c r="BD931" i="36"/>
  <c r="BB930" i="36"/>
  <c r="BC930" i="36"/>
  <c r="AR929" i="36"/>
  <c r="AT930" i="36"/>
  <c r="AS929" i="36"/>
  <c r="AU928" i="36"/>
  <c r="AP930" i="36" l="1"/>
  <c r="BE930" i="36"/>
  <c r="BD932" i="36"/>
  <c r="BB931" i="36"/>
  <c r="BC931" i="36"/>
  <c r="AO932" i="36"/>
  <c r="AM931" i="36"/>
  <c r="AN931" i="36"/>
  <c r="AR930" i="36"/>
  <c r="AT931" i="36"/>
  <c r="AS930" i="36"/>
  <c r="AW930" i="36"/>
  <c r="AY931" i="36"/>
  <c r="AX930" i="36"/>
  <c r="AU929" i="36"/>
  <c r="AZ929" i="36"/>
  <c r="AU930" i="36" l="1"/>
  <c r="AR931" i="36"/>
  <c r="AT932" i="36"/>
  <c r="AS931" i="36"/>
  <c r="AP931" i="36"/>
  <c r="AO933" i="36"/>
  <c r="AM932" i="36"/>
  <c r="AN932" i="36"/>
  <c r="AW931" i="36"/>
  <c r="AY932" i="36"/>
  <c r="AX931" i="36"/>
  <c r="AZ930" i="36"/>
  <c r="BE931" i="36"/>
  <c r="BD933" i="36"/>
  <c r="BB932" i="36"/>
  <c r="BC932" i="36"/>
  <c r="AR932" i="36" l="1"/>
  <c r="AT933" i="36"/>
  <c r="AS932" i="36"/>
  <c r="AW932" i="36"/>
  <c r="AY933" i="36"/>
  <c r="AX932" i="36"/>
  <c r="AU931" i="36"/>
  <c r="AZ931" i="36"/>
  <c r="BE932" i="36"/>
  <c r="AP932" i="36"/>
  <c r="BD934" i="36"/>
  <c r="BB933" i="36"/>
  <c r="BC933" i="36"/>
  <c r="AO934" i="36"/>
  <c r="AM933" i="36"/>
  <c r="AN933" i="36"/>
  <c r="AU932" i="36" l="1"/>
  <c r="AO935" i="36"/>
  <c r="AM934" i="36"/>
  <c r="AN934" i="36"/>
  <c r="AW933" i="36"/>
  <c r="AY934" i="36"/>
  <c r="AX933" i="36"/>
  <c r="BE933" i="36"/>
  <c r="AZ932" i="36"/>
  <c r="BD935" i="36"/>
  <c r="BB934" i="36"/>
  <c r="BC934" i="36"/>
  <c r="AP933" i="36"/>
  <c r="AR933" i="36"/>
  <c r="AT934" i="36"/>
  <c r="AS933" i="36"/>
  <c r="AP934" i="36" l="1"/>
  <c r="BE934" i="36"/>
  <c r="AO936" i="36"/>
  <c r="AM935" i="36"/>
  <c r="AN935" i="36"/>
  <c r="BD936" i="36"/>
  <c r="BB935" i="36"/>
  <c r="BC935" i="36"/>
  <c r="AR934" i="36"/>
  <c r="AT935" i="36"/>
  <c r="AS934" i="36"/>
  <c r="AU933" i="36"/>
  <c r="AW934" i="36"/>
  <c r="AY935" i="36"/>
  <c r="AX934" i="36"/>
  <c r="AZ933" i="36"/>
  <c r="AP935" i="36" l="1"/>
  <c r="AR935" i="36"/>
  <c r="AT936" i="36"/>
  <c r="AS935" i="36"/>
  <c r="AO937" i="36"/>
  <c r="AM936" i="36"/>
  <c r="AN936" i="36"/>
  <c r="AU934" i="36"/>
  <c r="BE935" i="36"/>
  <c r="AW935" i="36"/>
  <c r="AY936" i="36"/>
  <c r="AX935" i="36"/>
  <c r="BD937" i="36"/>
  <c r="BB936" i="36"/>
  <c r="BC936" i="36"/>
  <c r="AZ934" i="36"/>
  <c r="BE936" i="36" l="1"/>
  <c r="AP936" i="36"/>
  <c r="BD938" i="36"/>
  <c r="BB937" i="36"/>
  <c r="BC937" i="36"/>
  <c r="AO938" i="36"/>
  <c r="AM937" i="36"/>
  <c r="AN937" i="36"/>
  <c r="AW936" i="36"/>
  <c r="AY937" i="36"/>
  <c r="AX936" i="36"/>
  <c r="AR936" i="36"/>
  <c r="AT937" i="36"/>
  <c r="AS936" i="36"/>
  <c r="AZ935" i="36"/>
  <c r="AU935" i="36"/>
  <c r="AP937" i="36" l="1"/>
  <c r="AO939" i="36"/>
  <c r="AM938" i="36"/>
  <c r="AN938" i="36"/>
  <c r="AR937" i="36"/>
  <c r="AT938" i="36"/>
  <c r="AS937" i="36"/>
  <c r="AU936" i="36"/>
  <c r="BE937" i="36"/>
  <c r="BD939" i="36"/>
  <c r="BB938" i="36"/>
  <c r="BC938" i="36"/>
  <c r="AW937" i="36"/>
  <c r="AY938" i="36"/>
  <c r="AX937" i="36"/>
  <c r="AZ936" i="36"/>
  <c r="AW938" i="36" l="1"/>
  <c r="AY939" i="36"/>
  <c r="AX938" i="36"/>
  <c r="AR938" i="36"/>
  <c r="AT939" i="36"/>
  <c r="AS938" i="36"/>
  <c r="AZ937" i="36"/>
  <c r="AU937" i="36"/>
  <c r="BE938" i="36"/>
  <c r="AP938" i="36"/>
  <c r="BD940" i="36"/>
  <c r="BB939" i="36"/>
  <c r="BC939" i="36"/>
  <c r="AO940" i="36"/>
  <c r="AM939" i="36"/>
  <c r="AN939" i="36"/>
  <c r="AP939" i="36" l="1"/>
  <c r="AO941" i="36"/>
  <c r="AM940" i="36"/>
  <c r="AN940" i="36"/>
  <c r="AU938" i="36"/>
  <c r="AW939" i="36"/>
  <c r="AY940" i="36"/>
  <c r="AX939" i="36"/>
  <c r="AR939" i="36"/>
  <c r="AT940" i="36"/>
  <c r="AS939" i="36"/>
  <c r="BE939" i="36"/>
  <c r="BD941" i="36"/>
  <c r="BB940" i="36"/>
  <c r="BC940" i="36"/>
  <c r="AZ938" i="36"/>
  <c r="AP940" i="36" l="1"/>
  <c r="AO942" i="36"/>
  <c r="AM941" i="36"/>
  <c r="AN941" i="36"/>
  <c r="AR940" i="36"/>
  <c r="AT941" i="36"/>
  <c r="AS940" i="36"/>
  <c r="BE940" i="36"/>
  <c r="AU939" i="36"/>
  <c r="AW940" i="36"/>
  <c r="AY941" i="36"/>
  <c r="AX940" i="36"/>
  <c r="AZ939" i="36"/>
  <c r="BD942" i="36"/>
  <c r="BB941" i="36"/>
  <c r="BC941" i="36"/>
  <c r="AP941" i="36" l="1"/>
  <c r="AZ940" i="36"/>
  <c r="AW941" i="36"/>
  <c r="AY942" i="36"/>
  <c r="AX941" i="36"/>
  <c r="AO943" i="36"/>
  <c r="AM942" i="36"/>
  <c r="AN942" i="36"/>
  <c r="BE941" i="36"/>
  <c r="BD943" i="36"/>
  <c r="BB942" i="36"/>
  <c r="BC942" i="36"/>
  <c r="AR941" i="36"/>
  <c r="AT942" i="36"/>
  <c r="AS941" i="36"/>
  <c r="AU940" i="36"/>
  <c r="AZ941" i="36" l="1"/>
  <c r="BE942" i="36"/>
  <c r="AW942" i="36"/>
  <c r="AY943" i="36"/>
  <c r="AX942" i="36"/>
  <c r="BD944" i="36"/>
  <c r="BB943" i="36"/>
  <c r="BC943" i="36"/>
  <c r="AP942" i="36"/>
  <c r="AR942" i="36"/>
  <c r="AT943" i="36"/>
  <c r="AS942" i="36"/>
  <c r="AO944" i="36"/>
  <c r="AM943" i="36"/>
  <c r="AN943" i="36"/>
  <c r="AU941" i="36"/>
  <c r="AZ942" i="36" l="1"/>
  <c r="AW943" i="36"/>
  <c r="AY944" i="36"/>
  <c r="AX943" i="36"/>
  <c r="AR943" i="36"/>
  <c r="AT944" i="36"/>
  <c r="AS943" i="36"/>
  <c r="AU942" i="36"/>
  <c r="BE943" i="36"/>
  <c r="AP943" i="36"/>
  <c r="BD945" i="36"/>
  <c r="BB944" i="36"/>
  <c r="BC944" i="36"/>
  <c r="AO945" i="36"/>
  <c r="AM944" i="36"/>
  <c r="AN944" i="36"/>
  <c r="AP944" i="36" l="1"/>
  <c r="AU943" i="36"/>
  <c r="BD946" i="36"/>
  <c r="BB945" i="36"/>
  <c r="BC945" i="36"/>
  <c r="AW944" i="36"/>
  <c r="AY945" i="36"/>
  <c r="AX944" i="36"/>
  <c r="AO946" i="36"/>
  <c r="AM945" i="36"/>
  <c r="AN945" i="36"/>
  <c r="AR944" i="36"/>
  <c r="AT945" i="36"/>
  <c r="AS944" i="36"/>
  <c r="BE944" i="36"/>
  <c r="AZ943" i="36"/>
  <c r="AW945" i="36" l="1"/>
  <c r="AY946" i="36"/>
  <c r="AX945" i="36"/>
  <c r="AZ944" i="36"/>
  <c r="AR945" i="36"/>
  <c r="AT946" i="36"/>
  <c r="AS945" i="36"/>
  <c r="AU944" i="36"/>
  <c r="BE945" i="36"/>
  <c r="BD947" i="36"/>
  <c r="BB946" i="36"/>
  <c r="BC946" i="36"/>
  <c r="AP945" i="36"/>
  <c r="AO947" i="36"/>
  <c r="AM946" i="36"/>
  <c r="AN946" i="36"/>
  <c r="AP946" i="36" l="1"/>
  <c r="AM947" i="36"/>
  <c r="AO948" i="36"/>
  <c r="AN947" i="36"/>
  <c r="AR946" i="36"/>
  <c r="AT947" i="36"/>
  <c r="AS946" i="36"/>
  <c r="AU945" i="36"/>
  <c r="BE946" i="36"/>
  <c r="BD948" i="36"/>
  <c r="BB947" i="36"/>
  <c r="BC947" i="36"/>
  <c r="AW946" i="36"/>
  <c r="AY947" i="36"/>
  <c r="AX946" i="36"/>
  <c r="AZ945" i="36"/>
  <c r="AY948" i="36" l="1"/>
  <c r="AW947" i="36"/>
  <c r="AX947" i="36"/>
  <c r="AR947" i="36"/>
  <c r="AT948" i="36"/>
  <c r="AS947" i="36"/>
  <c r="AZ946" i="36"/>
  <c r="AU946" i="36"/>
  <c r="BE947" i="36"/>
  <c r="AM948" i="36"/>
  <c r="AO949" i="36"/>
  <c r="AN948" i="36"/>
  <c r="BD949" i="36"/>
  <c r="BB948" i="36"/>
  <c r="BC948" i="36"/>
  <c r="AP947" i="36"/>
  <c r="BE948" i="36" l="1"/>
  <c r="BD950" i="36"/>
  <c r="BB949" i="36"/>
  <c r="BC949" i="36"/>
  <c r="AZ947" i="36"/>
  <c r="AT949" i="36"/>
  <c r="AR948" i="36"/>
  <c r="AS948" i="36"/>
  <c r="AU947" i="36"/>
  <c r="AM949" i="36"/>
  <c r="AO950" i="36"/>
  <c r="AN949" i="36"/>
  <c r="AP948" i="36"/>
  <c r="AY949" i="36"/>
  <c r="AW948" i="36"/>
  <c r="AX948" i="36"/>
  <c r="AZ948" i="36" l="1"/>
  <c r="AU948" i="36"/>
  <c r="AY950" i="36"/>
  <c r="AW949" i="36"/>
  <c r="AX949" i="36"/>
  <c r="AT950" i="36"/>
  <c r="AR949" i="36"/>
  <c r="AS949" i="36"/>
  <c r="AO951" i="36"/>
  <c r="AM950" i="36"/>
  <c r="AN950" i="36"/>
  <c r="BE949" i="36"/>
  <c r="AP949" i="36"/>
  <c r="BD951" i="36"/>
  <c r="BB950" i="36"/>
  <c r="BC950" i="36"/>
  <c r="AY951" i="36" l="1"/>
  <c r="AW950" i="36"/>
  <c r="AX950" i="36"/>
  <c r="AP950" i="36"/>
  <c r="AO952" i="36"/>
  <c r="AM951" i="36"/>
  <c r="AN951" i="36"/>
  <c r="BE950" i="36"/>
  <c r="AU949" i="36"/>
  <c r="BD952" i="36"/>
  <c r="BB951" i="36"/>
  <c r="BC951" i="36"/>
  <c r="AR950" i="36"/>
  <c r="AT951" i="36"/>
  <c r="AS950" i="36"/>
  <c r="AZ949" i="36"/>
  <c r="AT952" i="36" l="1"/>
  <c r="AR951" i="36"/>
  <c r="AS951" i="36"/>
  <c r="AP951" i="36"/>
  <c r="AU950" i="36"/>
  <c r="AO953" i="36"/>
  <c r="AM952" i="36"/>
  <c r="AN952" i="36"/>
  <c r="BE951" i="36"/>
  <c r="BB952" i="36"/>
  <c r="BD953" i="36"/>
  <c r="BC952" i="36"/>
  <c r="AZ950" i="36"/>
  <c r="AY952" i="36"/>
  <c r="AW951" i="36"/>
  <c r="AX951" i="36"/>
  <c r="AU951" i="36" l="1"/>
  <c r="BE952" i="36"/>
  <c r="AP952" i="36"/>
  <c r="AO954" i="36"/>
  <c r="AM953" i="36"/>
  <c r="AN953" i="36"/>
  <c r="BD954" i="36"/>
  <c r="BB953" i="36"/>
  <c r="BC953" i="36"/>
  <c r="AZ951" i="36"/>
  <c r="AY953" i="36"/>
  <c r="AW952" i="36"/>
  <c r="AX952" i="36"/>
  <c r="AT953" i="36"/>
  <c r="AR952" i="36"/>
  <c r="AS952" i="36"/>
  <c r="BE953" i="36" l="1"/>
  <c r="AU952" i="36"/>
  <c r="BD955" i="36"/>
  <c r="BB954" i="36"/>
  <c r="BC954" i="36"/>
  <c r="AT954" i="36"/>
  <c r="AR953" i="36"/>
  <c r="AS953" i="36"/>
  <c r="AP953" i="36"/>
  <c r="AZ952" i="36"/>
  <c r="AO955" i="36"/>
  <c r="AM954" i="36"/>
  <c r="AN954" i="36"/>
  <c r="AW953" i="36"/>
  <c r="AY954" i="36"/>
  <c r="AX953" i="36"/>
  <c r="AW954" i="36" l="1"/>
  <c r="AY955" i="36"/>
  <c r="AX954" i="36"/>
  <c r="AZ953" i="36"/>
  <c r="AU953" i="36"/>
  <c r="BE954" i="36"/>
  <c r="AM955" i="36"/>
  <c r="AO956" i="36"/>
  <c r="AN955" i="36"/>
  <c r="BD956" i="36"/>
  <c r="BB955" i="36"/>
  <c r="BC955" i="36"/>
  <c r="AT955" i="36"/>
  <c r="AR954" i="36"/>
  <c r="AS954" i="36"/>
  <c r="AP954" i="36"/>
  <c r="AZ954" i="36" l="1"/>
  <c r="AY956" i="36"/>
  <c r="AW955" i="36"/>
  <c r="AX955" i="36"/>
  <c r="BD957" i="36"/>
  <c r="BB956" i="36"/>
  <c r="BC956" i="36"/>
  <c r="AM956" i="36"/>
  <c r="AO957" i="36"/>
  <c r="AN956" i="36"/>
  <c r="AP955" i="36"/>
  <c r="AU954" i="36"/>
  <c r="AT956" i="36"/>
  <c r="AR955" i="36"/>
  <c r="AS955" i="36"/>
  <c r="BE955" i="36"/>
  <c r="AP956" i="36" l="1"/>
  <c r="AU955" i="36"/>
  <c r="BD958" i="36"/>
  <c r="BB957" i="36"/>
  <c r="BC957" i="36"/>
  <c r="AM957" i="36"/>
  <c r="AO958" i="36"/>
  <c r="AN957" i="36"/>
  <c r="BE956" i="36"/>
  <c r="AT957" i="36"/>
  <c r="AR956" i="36"/>
  <c r="AS956" i="36"/>
  <c r="AZ955" i="36"/>
  <c r="AY957" i="36"/>
  <c r="AW956" i="36"/>
  <c r="AX956" i="36"/>
  <c r="AU956" i="36" l="1"/>
  <c r="AP957" i="36"/>
  <c r="BE957" i="36"/>
  <c r="AZ956" i="36"/>
  <c r="AO959" i="36"/>
  <c r="AM958" i="36"/>
  <c r="AN958" i="36"/>
  <c r="AY958" i="36"/>
  <c r="AW957" i="36"/>
  <c r="AX957" i="36"/>
  <c r="BD959" i="36"/>
  <c r="BB958" i="36"/>
  <c r="BC958" i="36"/>
  <c r="AR957" i="36"/>
  <c r="AT958" i="36"/>
  <c r="AS957" i="36"/>
  <c r="BB959" i="36" l="1"/>
  <c r="BD960" i="36"/>
  <c r="BC959" i="36"/>
  <c r="AR958" i="36"/>
  <c r="AT959" i="36"/>
  <c r="AS958" i="36"/>
  <c r="AP958" i="36"/>
  <c r="AO960" i="36"/>
  <c r="AM959" i="36"/>
  <c r="AN959" i="36"/>
  <c r="AZ957" i="36"/>
  <c r="AY959" i="36"/>
  <c r="AW958" i="36"/>
  <c r="AX958" i="36"/>
  <c r="AU957" i="36"/>
  <c r="BE958" i="36"/>
  <c r="BE959" i="36" l="1"/>
  <c r="AP959" i="36"/>
  <c r="AY960" i="36"/>
  <c r="AW959" i="36"/>
  <c r="AX959" i="36"/>
  <c r="BB960" i="36"/>
  <c r="BD961" i="36"/>
  <c r="BC960" i="36"/>
  <c r="AO961" i="36"/>
  <c r="AM960" i="36"/>
  <c r="AN960" i="36"/>
  <c r="AZ958" i="36"/>
  <c r="AR959" i="36"/>
  <c r="AT960" i="36"/>
  <c r="AS959" i="36"/>
  <c r="AU958" i="36"/>
  <c r="AO962" i="36" l="1"/>
  <c r="AM961" i="36"/>
  <c r="AN961" i="36"/>
  <c r="BD962" i="36"/>
  <c r="BB961" i="36"/>
  <c r="BC961" i="36"/>
  <c r="AT961" i="36"/>
  <c r="AR960" i="36"/>
  <c r="AS960" i="36"/>
  <c r="BE960" i="36"/>
  <c r="AU959" i="36"/>
  <c r="AZ959" i="36"/>
  <c r="AY961" i="36"/>
  <c r="AW960" i="36"/>
  <c r="AX960" i="36"/>
  <c r="AP960" i="36"/>
  <c r="AU960" i="36" l="1"/>
  <c r="AZ960" i="36"/>
  <c r="AY962" i="36"/>
  <c r="AW961" i="36"/>
  <c r="AX961" i="36"/>
  <c r="AP961" i="36"/>
  <c r="AR961" i="36"/>
  <c r="AT962" i="36"/>
  <c r="AS961" i="36"/>
  <c r="BE961" i="36"/>
  <c r="BD963" i="36"/>
  <c r="BB962" i="36"/>
  <c r="BC962" i="36"/>
  <c r="AO963" i="36"/>
  <c r="AM962" i="36"/>
  <c r="AN962" i="36"/>
  <c r="AR962" i="36" l="1"/>
  <c r="AT963" i="36"/>
  <c r="AS962" i="36"/>
  <c r="AP962" i="36"/>
  <c r="AU961" i="36"/>
  <c r="AO964" i="36"/>
  <c r="AM963" i="36"/>
  <c r="AN963" i="36"/>
  <c r="BE962" i="36"/>
  <c r="AZ961" i="36"/>
  <c r="BB963" i="36"/>
  <c r="BD964" i="36"/>
  <c r="BC963" i="36"/>
  <c r="AY963" i="36"/>
  <c r="AW962" i="36"/>
  <c r="AX962" i="36"/>
  <c r="AZ962" i="36" l="1"/>
  <c r="AP963" i="36"/>
  <c r="AY964" i="36"/>
  <c r="AW963" i="36"/>
  <c r="AX963" i="36"/>
  <c r="AO965" i="36"/>
  <c r="AM964" i="36"/>
  <c r="AN964" i="36"/>
  <c r="BB964" i="36"/>
  <c r="BD965" i="36"/>
  <c r="BC964" i="36"/>
  <c r="BE963" i="36"/>
  <c r="AR963" i="36"/>
  <c r="AT964" i="36"/>
  <c r="AS963" i="36"/>
  <c r="AU962" i="36"/>
  <c r="AP964" i="36" l="1"/>
  <c r="AT965" i="36"/>
  <c r="AR964" i="36"/>
  <c r="AS964" i="36"/>
  <c r="AO966" i="36"/>
  <c r="AM965" i="36"/>
  <c r="AN965" i="36"/>
  <c r="AU963" i="36"/>
  <c r="AZ963" i="36"/>
  <c r="AY965" i="36"/>
  <c r="AW964" i="36"/>
  <c r="AX964" i="36"/>
  <c r="BD966" i="36"/>
  <c r="BB965" i="36"/>
  <c r="BC965" i="36"/>
  <c r="BE964" i="36"/>
  <c r="BE965" i="36" l="1"/>
  <c r="AP965" i="36"/>
  <c r="BD967" i="36"/>
  <c r="BB966" i="36"/>
  <c r="BC966" i="36"/>
  <c r="AO967" i="36"/>
  <c r="AM966" i="36"/>
  <c r="AN966" i="36"/>
  <c r="AZ964" i="36"/>
  <c r="AU964" i="36"/>
  <c r="AY966" i="36"/>
  <c r="AW965" i="36"/>
  <c r="AX965" i="36"/>
  <c r="AT966" i="36"/>
  <c r="AR965" i="36"/>
  <c r="AS965" i="36"/>
  <c r="AU965" i="36" l="1"/>
  <c r="AP966" i="36"/>
  <c r="AT967" i="36"/>
  <c r="AR966" i="36"/>
  <c r="AS966" i="36"/>
  <c r="AM967" i="36"/>
  <c r="AO968" i="36"/>
  <c r="AN967" i="36"/>
  <c r="AZ965" i="36"/>
  <c r="BE966" i="36"/>
  <c r="AY967" i="36"/>
  <c r="AW966" i="36"/>
  <c r="AX966" i="36"/>
  <c r="BD968" i="36"/>
  <c r="BB967" i="36"/>
  <c r="BC967" i="36"/>
  <c r="AO969" i="36" l="1"/>
  <c r="AM968" i="36"/>
  <c r="AN968" i="36"/>
  <c r="AP967" i="36"/>
  <c r="BE967" i="36"/>
  <c r="BD969" i="36"/>
  <c r="BB968" i="36"/>
  <c r="BC968" i="36"/>
  <c r="AZ966" i="36"/>
  <c r="AU966" i="36"/>
  <c r="AY968" i="36"/>
  <c r="AW967" i="36"/>
  <c r="AX967" i="36"/>
  <c r="AT968" i="36"/>
  <c r="AR967" i="36"/>
  <c r="AS967" i="36"/>
  <c r="AU967" i="36" l="1"/>
  <c r="BE968" i="36"/>
  <c r="AT969" i="36"/>
  <c r="AR968" i="36"/>
  <c r="AS968" i="36"/>
  <c r="BD970" i="36"/>
  <c r="BB969" i="36"/>
  <c r="BC969" i="36"/>
  <c r="AZ967" i="36"/>
  <c r="AY969" i="36"/>
  <c r="AW968" i="36"/>
  <c r="AX968" i="36"/>
  <c r="AP968" i="36"/>
  <c r="AM969" i="36"/>
  <c r="AO970" i="36"/>
  <c r="AN969" i="36"/>
  <c r="AP969" i="36" l="1"/>
  <c r="BE969" i="36"/>
  <c r="AO971" i="36"/>
  <c r="AM970" i="36"/>
  <c r="AN970" i="36"/>
  <c r="BD971" i="36"/>
  <c r="BB970" i="36"/>
  <c r="BC970" i="36"/>
  <c r="AU968" i="36"/>
  <c r="AZ968" i="36"/>
  <c r="AR969" i="36"/>
  <c r="AT970" i="36"/>
  <c r="AS969" i="36"/>
  <c r="AY970" i="36"/>
  <c r="AW969" i="36"/>
  <c r="AX969" i="36"/>
  <c r="AZ969" i="36" l="1"/>
  <c r="BE970" i="36"/>
  <c r="AY971" i="36"/>
  <c r="AW970" i="36"/>
  <c r="AX970" i="36"/>
  <c r="BB971" i="36"/>
  <c r="BD972" i="36"/>
  <c r="BC971" i="36"/>
  <c r="AR970" i="36"/>
  <c r="AT971" i="36"/>
  <c r="AS970" i="36"/>
  <c r="AP970" i="36"/>
  <c r="AU969" i="36"/>
  <c r="AO972" i="36"/>
  <c r="AM971" i="36"/>
  <c r="AN971" i="36"/>
  <c r="AP971" i="36" l="1"/>
  <c r="BB972" i="36"/>
  <c r="BD973" i="36"/>
  <c r="BC972" i="36"/>
  <c r="AO973" i="36"/>
  <c r="AM972" i="36"/>
  <c r="AN972" i="36"/>
  <c r="BE971" i="36"/>
  <c r="AZ970" i="36"/>
  <c r="AY972" i="36"/>
  <c r="AW971" i="36"/>
  <c r="AX971" i="36"/>
  <c r="AR971" i="36"/>
  <c r="AT972" i="36"/>
  <c r="AS971" i="36"/>
  <c r="AU970" i="36"/>
  <c r="AP972" i="36" l="1"/>
  <c r="AT973" i="36"/>
  <c r="AR972" i="36"/>
  <c r="AS972" i="36"/>
  <c r="AU971" i="36"/>
  <c r="AO974" i="36"/>
  <c r="AM973" i="36"/>
  <c r="AN973" i="36"/>
  <c r="AZ971" i="36"/>
  <c r="BD974" i="36"/>
  <c r="BB973" i="36"/>
  <c r="BC973" i="36"/>
  <c r="AY973" i="36"/>
  <c r="AW972" i="36"/>
  <c r="AX972" i="36"/>
  <c r="BE972" i="36"/>
  <c r="AU972" i="36" l="1"/>
  <c r="BE973" i="36"/>
  <c r="BD975" i="36"/>
  <c r="BB974" i="36"/>
  <c r="BC974" i="36"/>
  <c r="AZ972" i="36"/>
  <c r="AT974" i="36"/>
  <c r="AR973" i="36"/>
  <c r="AS973" i="36"/>
  <c r="AP973" i="36"/>
  <c r="AO975" i="36"/>
  <c r="AM974" i="36"/>
  <c r="AN974" i="36"/>
  <c r="AW973" i="36"/>
  <c r="AY974" i="36"/>
  <c r="AX973" i="36"/>
  <c r="AP974" i="36" l="1"/>
  <c r="BE974" i="36"/>
  <c r="AM975" i="36"/>
  <c r="AO976" i="36"/>
  <c r="AN975" i="36"/>
  <c r="BD976" i="36"/>
  <c r="BB975" i="36"/>
  <c r="BC975" i="36"/>
  <c r="AU973" i="36"/>
  <c r="AW974" i="36"/>
  <c r="AY975" i="36"/>
  <c r="AX974" i="36"/>
  <c r="AT975" i="36"/>
  <c r="AR974" i="36"/>
  <c r="AS974" i="36"/>
  <c r="AZ973" i="36"/>
  <c r="AZ974" i="36" l="1"/>
  <c r="BE975" i="36"/>
  <c r="BD977" i="36"/>
  <c r="BB976" i="36"/>
  <c r="BC976" i="36"/>
  <c r="AM976" i="36"/>
  <c r="AO977" i="36"/>
  <c r="AN976" i="36"/>
  <c r="AU974" i="36"/>
  <c r="AT976" i="36"/>
  <c r="AR975" i="36"/>
  <c r="AS975" i="36"/>
  <c r="AY976" i="36"/>
  <c r="AW975" i="36"/>
  <c r="AX975" i="36"/>
  <c r="AP975" i="36"/>
  <c r="AO978" i="36" l="1"/>
  <c r="AM977" i="36"/>
  <c r="AN977" i="36"/>
  <c r="AZ975" i="36"/>
  <c r="AP976" i="36"/>
  <c r="AY977" i="36"/>
  <c r="AW976" i="36"/>
  <c r="AX976" i="36"/>
  <c r="BE976" i="36"/>
  <c r="AU975" i="36"/>
  <c r="BD978" i="36"/>
  <c r="BB977" i="36"/>
  <c r="BC977" i="36"/>
  <c r="AT977" i="36"/>
  <c r="AR976" i="36"/>
  <c r="AS976" i="36"/>
  <c r="AU976" i="36" l="1"/>
  <c r="AZ976" i="36"/>
  <c r="AT978" i="36"/>
  <c r="AR977" i="36"/>
  <c r="AS977" i="36"/>
  <c r="AY978" i="36"/>
  <c r="AW977" i="36"/>
  <c r="AX977" i="36"/>
  <c r="BE977" i="36"/>
  <c r="BD979" i="36"/>
  <c r="BB978" i="36"/>
  <c r="BC978" i="36"/>
  <c r="AP977" i="36"/>
  <c r="AO979" i="36"/>
  <c r="AM978" i="36"/>
  <c r="AN978" i="36"/>
  <c r="BD980" i="36" l="1"/>
  <c r="BB979" i="36"/>
  <c r="BC979" i="36"/>
  <c r="AP978" i="36"/>
  <c r="AZ977" i="36"/>
  <c r="AO980" i="36"/>
  <c r="AM979" i="36"/>
  <c r="AN979" i="36"/>
  <c r="AY979" i="36"/>
  <c r="AW978" i="36"/>
  <c r="AX978" i="36"/>
  <c r="AU977" i="36"/>
  <c r="BE978" i="36"/>
  <c r="AT979" i="36"/>
  <c r="AR978" i="36"/>
  <c r="AS978" i="36"/>
  <c r="AU978" i="36" l="1"/>
  <c r="AT980" i="36"/>
  <c r="AR979" i="36"/>
  <c r="AS979" i="36"/>
  <c r="BE979" i="36"/>
  <c r="AP979" i="36"/>
  <c r="AM980" i="36"/>
  <c r="AO981" i="36"/>
  <c r="AN980" i="36"/>
  <c r="AZ978" i="36"/>
  <c r="AY980" i="36"/>
  <c r="AW979" i="36"/>
  <c r="AX979" i="36"/>
  <c r="BB980" i="36"/>
  <c r="BD981" i="36"/>
  <c r="BC980" i="36"/>
  <c r="BE980" i="36" l="1"/>
  <c r="AT981" i="36"/>
  <c r="AR980" i="36"/>
  <c r="AS980" i="36"/>
  <c r="AM981" i="36"/>
  <c r="AO982" i="36"/>
  <c r="AN981" i="36"/>
  <c r="BD982" i="36"/>
  <c r="BB981" i="36"/>
  <c r="BC981" i="36"/>
  <c r="AP980" i="36"/>
  <c r="AZ979" i="36"/>
  <c r="AY981" i="36"/>
  <c r="AW980" i="36"/>
  <c r="AX980" i="36"/>
  <c r="AU979" i="36"/>
  <c r="AZ980" i="36" l="1"/>
  <c r="BD983" i="36"/>
  <c r="BB982" i="36"/>
  <c r="BC982" i="36"/>
  <c r="AO983" i="36"/>
  <c r="AM982" i="36"/>
  <c r="AN982" i="36"/>
  <c r="AY982" i="36"/>
  <c r="AW981" i="36"/>
  <c r="AX981" i="36"/>
  <c r="AP981" i="36"/>
  <c r="AU980" i="36"/>
  <c r="AT982" i="36"/>
  <c r="AR981" i="36"/>
  <c r="AS981" i="36"/>
  <c r="BE981" i="36"/>
  <c r="AW982" i="36" l="1"/>
  <c r="AY983" i="36"/>
  <c r="AX982" i="36"/>
  <c r="AU981" i="36"/>
  <c r="AP982" i="36"/>
  <c r="AR982" i="36"/>
  <c r="AT983" i="36"/>
  <c r="AS982" i="36"/>
  <c r="AO984" i="36"/>
  <c r="AM983" i="36"/>
  <c r="AN983" i="36"/>
  <c r="BE982" i="36"/>
  <c r="BD984" i="36"/>
  <c r="BB983" i="36"/>
  <c r="BC983" i="36"/>
  <c r="AZ981" i="36"/>
  <c r="AP983" i="36" l="1"/>
  <c r="AZ982" i="36"/>
  <c r="BE983" i="36"/>
  <c r="BB984" i="36"/>
  <c r="BD985" i="36"/>
  <c r="BC984" i="36"/>
  <c r="AT984" i="36"/>
  <c r="AR983" i="36"/>
  <c r="AS983" i="36"/>
  <c r="AU982" i="36"/>
  <c r="AY984" i="36"/>
  <c r="AW983" i="36"/>
  <c r="AX983" i="36"/>
  <c r="AO985" i="36"/>
  <c r="AM984" i="36"/>
  <c r="AN984" i="36"/>
  <c r="AZ983" i="36" l="1"/>
  <c r="AU983" i="36"/>
  <c r="AP984" i="36"/>
  <c r="AT985" i="36"/>
  <c r="AR984" i="36"/>
  <c r="AS984" i="36"/>
  <c r="AM985" i="36"/>
  <c r="AO986" i="36"/>
  <c r="AN985" i="36"/>
  <c r="BD986" i="36"/>
  <c r="BB985" i="36"/>
  <c r="BC985" i="36"/>
  <c r="BE984" i="36"/>
  <c r="AY985" i="36"/>
  <c r="AW984" i="36"/>
  <c r="AX984" i="36"/>
  <c r="AO987" i="36" l="1"/>
  <c r="AM986" i="36"/>
  <c r="AN986" i="36"/>
  <c r="AZ984" i="36"/>
  <c r="AP985" i="36"/>
  <c r="AY986" i="36"/>
  <c r="AW985" i="36"/>
  <c r="AX985" i="36"/>
  <c r="AU984" i="36"/>
  <c r="AT986" i="36"/>
  <c r="AR985" i="36"/>
  <c r="AS985" i="36"/>
  <c r="BE985" i="36"/>
  <c r="BB986" i="36"/>
  <c r="BD987" i="36"/>
  <c r="BC986" i="36"/>
  <c r="AP986" i="36" l="1"/>
  <c r="AT987" i="36"/>
  <c r="AR986" i="36"/>
  <c r="AS986" i="36"/>
  <c r="AM987" i="36"/>
  <c r="AO988" i="36"/>
  <c r="AN987" i="36"/>
  <c r="BD988" i="36"/>
  <c r="BB987" i="36"/>
  <c r="BC987" i="36"/>
  <c r="AZ985" i="36"/>
  <c r="BE986" i="36"/>
  <c r="AW986" i="36"/>
  <c r="AY987" i="36"/>
  <c r="AX986" i="36"/>
  <c r="AU985" i="36"/>
  <c r="BE987" i="36" l="1"/>
  <c r="BB988" i="36"/>
  <c r="BD989" i="36"/>
  <c r="BC988" i="36"/>
  <c r="AW987" i="36"/>
  <c r="AY988" i="36"/>
  <c r="AX987" i="36"/>
  <c r="AO989" i="36"/>
  <c r="AM988" i="36"/>
  <c r="AN988" i="36"/>
  <c r="AZ986" i="36"/>
  <c r="AP987" i="36"/>
  <c r="AU986" i="36"/>
  <c r="AT988" i="36"/>
  <c r="AR987" i="36"/>
  <c r="AS987" i="36"/>
  <c r="BE988" i="36" l="1"/>
  <c r="AP988" i="36"/>
  <c r="AM989" i="36"/>
  <c r="AO990" i="36"/>
  <c r="AN989" i="36"/>
  <c r="AW988" i="36"/>
  <c r="AY989" i="36"/>
  <c r="AX988" i="36"/>
  <c r="AZ987" i="36"/>
  <c r="BD990" i="36"/>
  <c r="BB989" i="36"/>
  <c r="BC989" i="36"/>
  <c r="AU987" i="36"/>
  <c r="AR988" i="36"/>
  <c r="AT989" i="36"/>
  <c r="AS988" i="36"/>
  <c r="AR989" i="36" l="1"/>
  <c r="AT990" i="36"/>
  <c r="AS989" i="36"/>
  <c r="AU988" i="36"/>
  <c r="BB990" i="36"/>
  <c r="BD991" i="36"/>
  <c r="BC990" i="36"/>
  <c r="AW989" i="36"/>
  <c r="AY990" i="36"/>
  <c r="AX989" i="36"/>
  <c r="AZ988" i="36"/>
  <c r="AO991" i="36"/>
  <c r="AM990" i="36"/>
  <c r="AN990" i="36"/>
  <c r="BE989" i="36"/>
  <c r="AP989" i="36"/>
  <c r="AZ989" i="36" l="1"/>
  <c r="BE990" i="36"/>
  <c r="AM991" i="36"/>
  <c r="AO992" i="36"/>
  <c r="AN991" i="36"/>
  <c r="AR990" i="36"/>
  <c r="AT991" i="36"/>
  <c r="AS990" i="36"/>
  <c r="BB991" i="36"/>
  <c r="BD992" i="36"/>
  <c r="BC991" i="36"/>
  <c r="AP990" i="36"/>
  <c r="AW990" i="36"/>
  <c r="AY991" i="36"/>
  <c r="AX990" i="36"/>
  <c r="AU989" i="36"/>
  <c r="BE991" i="36" l="1"/>
  <c r="AR991" i="36"/>
  <c r="AT992" i="36"/>
  <c r="AS991" i="36"/>
  <c r="AW991" i="36"/>
  <c r="AY992" i="36"/>
  <c r="AX991" i="36"/>
  <c r="AU990" i="36"/>
  <c r="AZ990" i="36"/>
  <c r="AO993" i="36"/>
  <c r="AM992" i="36"/>
  <c r="AN992" i="36"/>
  <c r="AP991" i="36"/>
  <c r="BB992" i="36"/>
  <c r="BD993" i="36"/>
  <c r="BC992" i="36"/>
  <c r="BD994" i="36" l="1"/>
  <c r="BB993" i="36"/>
  <c r="BC993" i="36"/>
  <c r="BE992" i="36"/>
  <c r="AZ991" i="36"/>
  <c r="AP992" i="36"/>
  <c r="AR992" i="36"/>
  <c r="AT993" i="36"/>
  <c r="AS992" i="36"/>
  <c r="AW992" i="36"/>
  <c r="AY993" i="36"/>
  <c r="AX992" i="36"/>
  <c r="AM993" i="36"/>
  <c r="AO994" i="36"/>
  <c r="AN993" i="36"/>
  <c r="AU991" i="36"/>
  <c r="AU992" i="36" l="1"/>
  <c r="AR993" i="36"/>
  <c r="AT994" i="36"/>
  <c r="AS993" i="36"/>
  <c r="AO995" i="36"/>
  <c r="AM994" i="36"/>
  <c r="AN994" i="36"/>
  <c r="AP993" i="36"/>
  <c r="AW993" i="36"/>
  <c r="AY994" i="36"/>
  <c r="AX993" i="36"/>
  <c r="AZ992" i="36"/>
  <c r="BE993" i="36"/>
  <c r="BD995" i="36"/>
  <c r="BB994" i="36"/>
  <c r="BC994" i="36"/>
  <c r="AR994" i="36" l="1"/>
  <c r="AT995" i="36"/>
  <c r="AS994" i="36"/>
  <c r="AW994" i="36"/>
  <c r="AY995" i="36"/>
  <c r="AX994" i="36"/>
  <c r="AU993" i="36"/>
  <c r="AZ993" i="36"/>
  <c r="BE994" i="36"/>
  <c r="BB995" i="36"/>
  <c r="BD996" i="36"/>
  <c r="BC995" i="36"/>
  <c r="AP994" i="36"/>
  <c r="AM995" i="36"/>
  <c r="AO996" i="36"/>
  <c r="AN995" i="36"/>
  <c r="BE995" i="36" l="1"/>
  <c r="BD997" i="36"/>
  <c r="BB996" i="36"/>
  <c r="BC996" i="36"/>
  <c r="AR995" i="36"/>
  <c r="AT996" i="36"/>
  <c r="AS995" i="36"/>
  <c r="AU994" i="36"/>
  <c r="AO997" i="36"/>
  <c r="AM996" i="36"/>
  <c r="AN996" i="36"/>
  <c r="AP995" i="36"/>
  <c r="AW995" i="36"/>
  <c r="AY996" i="36"/>
  <c r="AX995" i="36"/>
  <c r="AZ994" i="36"/>
  <c r="AM997" i="36" l="1"/>
  <c r="AO998" i="36"/>
  <c r="AN997" i="36"/>
  <c r="AW996" i="36"/>
  <c r="AY997" i="36"/>
  <c r="AX996" i="36"/>
  <c r="AR996" i="36"/>
  <c r="AT997" i="36"/>
  <c r="AS996" i="36"/>
  <c r="AZ995" i="36"/>
  <c r="AU995" i="36"/>
  <c r="BE996" i="36"/>
  <c r="AP996" i="36"/>
  <c r="BD998" i="36"/>
  <c r="BB997" i="36"/>
  <c r="BC997" i="36"/>
  <c r="AU996" i="36" l="1"/>
  <c r="AR997" i="36"/>
  <c r="AT998" i="36"/>
  <c r="AS997" i="36"/>
  <c r="BE997" i="36"/>
  <c r="BD999" i="36"/>
  <c r="BB998" i="36"/>
  <c r="BC998" i="36"/>
  <c r="AW997" i="36"/>
  <c r="AY998" i="36"/>
  <c r="AX997" i="36"/>
  <c r="AZ996" i="36"/>
  <c r="AM998" i="36"/>
  <c r="AO999" i="36"/>
  <c r="AN998" i="36"/>
  <c r="AP997" i="36"/>
  <c r="AZ997" i="36" l="1"/>
  <c r="BE998" i="36"/>
  <c r="AM999" i="36"/>
  <c r="AO1000" i="36"/>
  <c r="AN999" i="36"/>
  <c r="BB999" i="36"/>
  <c r="BD1000" i="36"/>
  <c r="BC999" i="36"/>
  <c r="AP998" i="36"/>
  <c r="AR998" i="36"/>
  <c r="AT999" i="36"/>
  <c r="AS998" i="36"/>
  <c r="AW998" i="36"/>
  <c r="AY999" i="36"/>
  <c r="AX998" i="36"/>
  <c r="AU997" i="36"/>
  <c r="AP999" i="36" l="1"/>
  <c r="AU998" i="36"/>
  <c r="AR999" i="36"/>
  <c r="AT1000" i="36"/>
  <c r="AS999" i="36"/>
  <c r="BD1001" i="36"/>
  <c r="BB1000" i="36"/>
  <c r="BC1000" i="36"/>
  <c r="AW999" i="36"/>
  <c r="AY1000" i="36"/>
  <c r="AX999" i="36"/>
  <c r="AZ998" i="36"/>
  <c r="BE999" i="36"/>
  <c r="AM1000" i="36"/>
  <c r="AO1001" i="36"/>
  <c r="AN1000" i="36"/>
  <c r="AZ999" i="36" l="1"/>
  <c r="AW1000" i="36"/>
  <c r="AY1001" i="36"/>
  <c r="AX1000" i="36"/>
  <c r="AM1001" i="36"/>
  <c r="AO1002" i="36"/>
  <c r="AN1001" i="36"/>
  <c r="BE1000" i="36"/>
  <c r="AP1000" i="36"/>
  <c r="BD1002" i="36"/>
  <c r="BB1001" i="36"/>
  <c r="BC1001" i="36"/>
  <c r="AR1000" i="36"/>
  <c r="AT1001" i="36"/>
  <c r="AS1000" i="36"/>
  <c r="AU999" i="36"/>
  <c r="BE1001" i="36" l="1"/>
  <c r="AW1001" i="36"/>
  <c r="AY1002" i="36"/>
  <c r="AX1001" i="36"/>
  <c r="BB1002" i="36"/>
  <c r="BD1003" i="36"/>
  <c r="BC1002" i="36"/>
  <c r="AZ1000" i="36"/>
  <c r="AR1001" i="36"/>
  <c r="AT1002" i="36"/>
  <c r="AS1001" i="36"/>
  <c r="AM1002" i="36"/>
  <c r="AO1003" i="36"/>
  <c r="AN1002" i="36"/>
  <c r="AU1000" i="36"/>
  <c r="AP1001" i="36"/>
  <c r="BB1003" i="36" l="1"/>
  <c r="BD1004" i="36"/>
  <c r="BC1003" i="36"/>
  <c r="AO1004" i="36"/>
  <c r="AM1003" i="36"/>
  <c r="AN1003" i="36"/>
  <c r="BE1002" i="36"/>
  <c r="AP1002" i="36"/>
  <c r="AW1002" i="36"/>
  <c r="AY1003" i="36"/>
  <c r="AX1002" i="36"/>
  <c r="AR1002" i="36"/>
  <c r="AT1003" i="36"/>
  <c r="AS1002" i="36"/>
  <c r="AZ1001" i="36"/>
  <c r="AU1001" i="36"/>
  <c r="AR1003" i="36" l="1"/>
  <c r="AT1004" i="36"/>
  <c r="AS1003" i="36"/>
  <c r="AP1003" i="36"/>
  <c r="AU1002" i="36"/>
  <c r="AM1004" i="36"/>
  <c r="AO1005" i="36"/>
  <c r="AN1004" i="36"/>
  <c r="AW1003" i="36"/>
  <c r="AY1004" i="36"/>
  <c r="AX1003" i="36"/>
  <c r="BD1005" i="36"/>
  <c r="BB1004" i="36"/>
  <c r="BC1004" i="36"/>
  <c r="AZ1002" i="36"/>
  <c r="BE1003" i="36"/>
  <c r="AO1006" i="36" l="1"/>
  <c r="AM1005" i="36"/>
  <c r="AN1005" i="36"/>
  <c r="AP1004" i="36"/>
  <c r="BE1004" i="36"/>
  <c r="BD1006" i="36"/>
  <c r="BB1005" i="36"/>
  <c r="BC1005" i="36"/>
  <c r="AW1004" i="36"/>
  <c r="AY1005" i="36"/>
  <c r="AX1004" i="36"/>
  <c r="AR1004" i="36"/>
  <c r="AT1005" i="36"/>
  <c r="AS1004" i="36"/>
  <c r="AZ1003" i="36"/>
  <c r="AU1003" i="36"/>
  <c r="BE1005" i="36" l="1"/>
  <c r="BD1007" i="36"/>
  <c r="BB1006" i="36"/>
  <c r="BC1006" i="36"/>
  <c r="AR1005" i="36"/>
  <c r="AT1006" i="36"/>
  <c r="AS1005" i="36"/>
  <c r="AU1004" i="36"/>
  <c r="AW1005" i="36"/>
  <c r="AY1006" i="36"/>
  <c r="AX1005" i="36"/>
  <c r="AP1005" i="36"/>
  <c r="AZ1004" i="36"/>
  <c r="AO1007" i="36"/>
  <c r="AM1006" i="36"/>
  <c r="AN1006" i="36"/>
  <c r="BE1006" i="36" l="1"/>
  <c r="AW1006" i="36"/>
  <c r="AY1007" i="36"/>
  <c r="AX1006" i="36"/>
  <c r="BB1007" i="36"/>
  <c r="BD1008" i="36"/>
  <c r="BC1007" i="36"/>
  <c r="AZ1005" i="36"/>
  <c r="AP1006" i="36"/>
  <c r="AM1007" i="36"/>
  <c r="AO1008" i="36"/>
  <c r="AN1007" i="36"/>
  <c r="AR1006" i="36"/>
  <c r="AT1007" i="36"/>
  <c r="AS1006" i="36"/>
  <c r="AU1005" i="36"/>
  <c r="AR1007" i="36" l="1"/>
  <c r="AT1008" i="36"/>
  <c r="AS1007" i="36"/>
  <c r="BB1008" i="36"/>
  <c r="BD1009" i="36"/>
  <c r="BC1008" i="36"/>
  <c r="AU1006" i="36"/>
  <c r="BE1007" i="36"/>
  <c r="AO1009" i="36"/>
  <c r="AM1008" i="36"/>
  <c r="AN1008" i="36"/>
  <c r="AW1007" i="36"/>
  <c r="AY1008" i="36"/>
  <c r="AX1007" i="36"/>
  <c r="AP1007" i="36"/>
  <c r="AZ1006" i="36"/>
  <c r="BE1008" i="36" l="1"/>
  <c r="AZ1007" i="36"/>
  <c r="AP1008" i="36"/>
  <c r="AR1008" i="36"/>
  <c r="AT1009" i="36"/>
  <c r="AS1008" i="36"/>
  <c r="AO1010" i="36"/>
  <c r="AM1009" i="36"/>
  <c r="AN1009" i="36"/>
  <c r="AU1007" i="36"/>
  <c r="AW1008" i="36"/>
  <c r="AY1009" i="36"/>
  <c r="AX1008" i="36"/>
  <c r="BD1010" i="36"/>
  <c r="BB1009" i="36"/>
  <c r="BC1009" i="36"/>
  <c r="AP1009" i="36" l="1"/>
  <c r="AO1011" i="36"/>
  <c r="AM1010" i="36"/>
  <c r="AN1010" i="36"/>
  <c r="AU1008" i="36"/>
  <c r="BE1009" i="36"/>
  <c r="BB1010" i="36"/>
  <c r="BD1011" i="36"/>
  <c r="BC1010" i="36"/>
  <c r="AR1009" i="36"/>
  <c r="AT1010" i="36"/>
  <c r="AS1009" i="36"/>
  <c r="AW1009" i="36"/>
  <c r="AY1010" i="36"/>
  <c r="AX1009" i="36"/>
  <c r="AZ1008" i="36"/>
  <c r="BE1010" i="36" l="1"/>
  <c r="BB1011" i="36"/>
  <c r="BD1012" i="36"/>
  <c r="BC1011" i="36"/>
  <c r="AW1010" i="36"/>
  <c r="AY1011" i="36"/>
  <c r="AX1010" i="36"/>
  <c r="AZ1009" i="36"/>
  <c r="AR1010" i="36"/>
  <c r="AT1011" i="36"/>
  <c r="AS1010" i="36"/>
  <c r="AP1010" i="36"/>
  <c r="AU1009" i="36"/>
  <c r="AO1012" i="36"/>
  <c r="AM1011" i="36"/>
  <c r="AN1011" i="36"/>
  <c r="BE1011" i="36" l="1"/>
  <c r="AO1013" i="36"/>
  <c r="AM1012" i="36"/>
  <c r="AN1012" i="36"/>
  <c r="BD1013" i="36"/>
  <c r="BB1012" i="36"/>
  <c r="BC1012" i="36"/>
  <c r="AR1011" i="36"/>
  <c r="AT1012" i="36"/>
  <c r="AS1011" i="36"/>
  <c r="AU1010" i="36"/>
  <c r="AP1011" i="36"/>
  <c r="AW1011" i="36"/>
  <c r="AY1012" i="36"/>
  <c r="AX1011" i="36"/>
  <c r="AZ1010" i="36"/>
  <c r="AU1011" i="36" l="1"/>
  <c r="AW1012" i="36"/>
  <c r="AY1013" i="36"/>
  <c r="AX1012" i="36"/>
  <c r="BE1012" i="36"/>
  <c r="AZ1011" i="36"/>
  <c r="BD1014" i="36"/>
  <c r="BB1013" i="36"/>
  <c r="BC1013" i="36"/>
  <c r="AP1012" i="36"/>
  <c r="AM1013" i="36"/>
  <c r="AO1014" i="36"/>
  <c r="AN1013" i="36"/>
  <c r="AR1012" i="36"/>
  <c r="AT1013" i="36"/>
  <c r="AS1012" i="36"/>
  <c r="BE1013" i="36" l="1"/>
  <c r="AU1012" i="36"/>
  <c r="AZ1012" i="36"/>
  <c r="AR1013" i="36"/>
  <c r="AT1014" i="36"/>
  <c r="AS1013" i="36"/>
  <c r="BB1014" i="36"/>
  <c r="BD1015" i="36"/>
  <c r="BC1014" i="36"/>
  <c r="AO1015" i="36"/>
  <c r="AM1014" i="36"/>
  <c r="AN1014" i="36"/>
  <c r="AP1013" i="36"/>
  <c r="AW1013" i="36"/>
  <c r="AY1014" i="36"/>
  <c r="AX1013" i="36"/>
  <c r="BD1016" i="36" l="1"/>
  <c r="BB1015" i="36"/>
  <c r="BC1015" i="36"/>
  <c r="AW1014" i="36"/>
  <c r="AY1015" i="36"/>
  <c r="AX1014" i="36"/>
  <c r="BE1014" i="36"/>
  <c r="AZ1013" i="36"/>
  <c r="AR1014" i="36"/>
  <c r="AT1015" i="36"/>
  <c r="AS1014" i="36"/>
  <c r="AU1013" i="36"/>
  <c r="AP1014" i="36"/>
  <c r="AO1016" i="36"/>
  <c r="AM1015" i="36"/>
  <c r="AN1015" i="36"/>
  <c r="BE1015" i="36" l="1"/>
  <c r="AZ1014" i="36"/>
  <c r="AR1015" i="36"/>
  <c r="AT1016" i="36"/>
  <c r="AS1015" i="36"/>
  <c r="AU1014" i="36"/>
  <c r="BD1017" i="36"/>
  <c r="BB1016" i="36"/>
  <c r="BC1016" i="36"/>
  <c r="AP1015" i="36"/>
  <c r="AM1016" i="36"/>
  <c r="AO1017" i="36"/>
  <c r="AN1016" i="36"/>
  <c r="AW1015" i="36"/>
  <c r="AY1016" i="36"/>
  <c r="AX1015" i="36"/>
  <c r="BE1016" i="36" l="1"/>
  <c r="AW1016" i="36"/>
  <c r="AY1017" i="36"/>
  <c r="AX1016" i="36"/>
  <c r="BD1018" i="36"/>
  <c r="BB1017" i="36"/>
  <c r="BC1017" i="36"/>
  <c r="AZ1015" i="36"/>
  <c r="AM1017" i="36"/>
  <c r="AO1018" i="36"/>
  <c r="AN1017" i="36"/>
  <c r="AR1016" i="36"/>
  <c r="AT1017" i="36"/>
  <c r="AS1016" i="36"/>
  <c r="AP1016" i="36"/>
  <c r="AU1015" i="36"/>
  <c r="AU1016" i="36" l="1"/>
  <c r="BE1017" i="36"/>
  <c r="AR1017" i="36"/>
  <c r="AT1018" i="36"/>
  <c r="AS1017" i="36"/>
  <c r="BD1019" i="36"/>
  <c r="BB1018" i="36"/>
  <c r="BC1018" i="36"/>
  <c r="AW1017" i="36"/>
  <c r="AY1018" i="36"/>
  <c r="AX1017" i="36"/>
  <c r="AO1019" i="36"/>
  <c r="AM1018" i="36"/>
  <c r="AN1018" i="36"/>
  <c r="AZ1016" i="36"/>
  <c r="AP1017" i="36"/>
  <c r="AU1017" i="36" l="1"/>
  <c r="AM1019" i="36"/>
  <c r="AO1020" i="36"/>
  <c r="AN1019" i="36"/>
  <c r="AR1018" i="36"/>
  <c r="AT1019" i="36"/>
  <c r="AS1018" i="36"/>
  <c r="AW1018" i="36"/>
  <c r="AY1019" i="36"/>
  <c r="AX1018" i="36"/>
  <c r="AZ1017" i="36"/>
  <c r="BE1018" i="36"/>
  <c r="BD1020" i="36"/>
  <c r="BB1019" i="36"/>
  <c r="BC1019" i="36"/>
  <c r="AP1018" i="36"/>
  <c r="AM1020" i="36" l="1"/>
  <c r="AO1021" i="36"/>
  <c r="AN1020" i="36"/>
  <c r="AP1019" i="36"/>
  <c r="AW1019" i="36"/>
  <c r="AY1020" i="36"/>
  <c r="AX1019" i="36"/>
  <c r="AZ1018" i="36"/>
  <c r="BE1019" i="36"/>
  <c r="AR1019" i="36"/>
  <c r="AT1020" i="36"/>
  <c r="AS1019" i="36"/>
  <c r="BB1020" i="36"/>
  <c r="BD1021" i="36"/>
  <c r="BC1020" i="36"/>
  <c r="AU1018" i="36"/>
  <c r="BD1022" i="36" l="1"/>
  <c r="BB1021" i="36"/>
  <c r="BC1021" i="36"/>
  <c r="AW1020" i="36"/>
  <c r="AY1021" i="36"/>
  <c r="AX1020" i="36"/>
  <c r="BE1020" i="36"/>
  <c r="AZ1019" i="36"/>
  <c r="AR1020" i="36"/>
  <c r="AT1021" i="36"/>
  <c r="AS1020" i="36"/>
  <c r="AU1019" i="36"/>
  <c r="AO1022" i="36"/>
  <c r="AM1021" i="36"/>
  <c r="AN1021" i="36"/>
  <c r="AP1020" i="36"/>
  <c r="AO1023" i="36" l="1"/>
  <c r="AM1022" i="36"/>
  <c r="AN1022" i="36"/>
  <c r="BE1021" i="36"/>
  <c r="AP1021" i="36"/>
  <c r="AW1021" i="36"/>
  <c r="AY1022" i="36"/>
  <c r="AX1021" i="36"/>
  <c r="AZ1020" i="36"/>
  <c r="AR1021" i="36"/>
  <c r="AT1022" i="36"/>
  <c r="AS1021" i="36"/>
  <c r="AU1020" i="36"/>
  <c r="BD1023" i="36"/>
  <c r="BB1022" i="36"/>
  <c r="BC1022" i="36"/>
  <c r="BE1022" i="36" l="1"/>
  <c r="AW1022" i="36"/>
  <c r="AY1023" i="36"/>
  <c r="AX1022" i="36"/>
  <c r="BB1023" i="36"/>
  <c r="BD1024" i="36"/>
  <c r="BC1023" i="36"/>
  <c r="AZ1021" i="36"/>
  <c r="AR1022" i="36"/>
  <c r="AT1023" i="36"/>
  <c r="AS1022" i="36"/>
  <c r="AU1021" i="36"/>
  <c r="AP1022" i="36"/>
  <c r="AM1023" i="36"/>
  <c r="AN1023" i="36"/>
  <c r="AU1022" i="36" l="1"/>
  <c r="BD1025" i="36"/>
  <c r="BB1024" i="36"/>
  <c r="BC1024" i="36"/>
  <c r="AP1023" i="36"/>
  <c r="BE1023" i="36"/>
  <c r="AW1023" i="36"/>
  <c r="AY1024" i="36"/>
  <c r="AX1023" i="36"/>
  <c r="AR1023" i="36"/>
  <c r="AS1023" i="36"/>
  <c r="AZ1022" i="36"/>
  <c r="BE1024" i="36" l="1"/>
  <c r="AU1023" i="36"/>
  <c r="BB1025" i="36"/>
  <c r="BD1026" i="36"/>
  <c r="BC1025" i="36"/>
  <c r="AW1024" i="36"/>
  <c r="AY1025" i="36"/>
  <c r="AX1024" i="36"/>
  <c r="AZ1023" i="36"/>
  <c r="AW1025" i="36" l="1"/>
  <c r="AY1026" i="36"/>
  <c r="AX1025" i="36"/>
  <c r="AZ1024" i="36"/>
  <c r="BB1026" i="36"/>
  <c r="BD1027" i="36"/>
  <c r="BC1026" i="36"/>
  <c r="BE1025" i="36"/>
  <c r="BB1027" i="36" l="1"/>
  <c r="BD1028" i="36"/>
  <c r="BC1027" i="36"/>
  <c r="BE1026" i="36"/>
  <c r="AW1026" i="36"/>
  <c r="AY1027" i="36"/>
  <c r="AX1026" i="36"/>
  <c r="AZ1025" i="36"/>
  <c r="BE1027" i="36" l="1"/>
  <c r="BD1029" i="36"/>
  <c r="BB1028" i="36"/>
  <c r="BC1028" i="36"/>
  <c r="AW1027" i="36"/>
  <c r="AY1028" i="36"/>
  <c r="AX1027" i="36"/>
  <c r="AZ1026" i="36"/>
  <c r="AW1028" i="36" l="1"/>
  <c r="AY1029" i="36"/>
  <c r="AX1028" i="36"/>
  <c r="AZ1027" i="36"/>
  <c r="BE1028" i="36"/>
  <c r="BD1030" i="36"/>
  <c r="BB1029" i="36"/>
  <c r="BC1029" i="36"/>
  <c r="BE1029" i="36" l="1"/>
  <c r="BD1031" i="36"/>
  <c r="BB1030" i="36"/>
  <c r="BC1030" i="36"/>
  <c r="AW1029" i="36"/>
  <c r="AY1030" i="36"/>
  <c r="AX1029" i="36"/>
  <c r="AZ1028" i="36"/>
  <c r="AW1030" i="36" l="1"/>
  <c r="AY1031" i="36"/>
  <c r="AX1030" i="36"/>
  <c r="AZ1029" i="36"/>
  <c r="BE1030" i="36"/>
  <c r="BB1031" i="36"/>
  <c r="BD1032" i="36"/>
  <c r="BC1031" i="36"/>
  <c r="AZ1030" i="36" l="1"/>
  <c r="AW1031" i="36"/>
  <c r="AY1032" i="36"/>
  <c r="AX1031" i="36"/>
  <c r="BB1032" i="36"/>
  <c r="BD1033" i="36"/>
  <c r="BC1032" i="36"/>
  <c r="BE1031" i="36"/>
  <c r="BD1034" i="36" l="1"/>
  <c r="BB1033" i="36"/>
  <c r="BC1033" i="36"/>
  <c r="BE1032" i="36"/>
  <c r="AW1032" i="36"/>
  <c r="AY1033" i="36"/>
  <c r="AX1032" i="36"/>
  <c r="AZ1031" i="36"/>
  <c r="BE1033" i="36" l="1"/>
  <c r="BB1034" i="36"/>
  <c r="BD1035" i="36"/>
  <c r="BC1034" i="36"/>
  <c r="AW1033" i="36"/>
  <c r="AY1034" i="36"/>
  <c r="AX1033" i="36"/>
  <c r="AZ1032" i="36"/>
  <c r="AW1034" i="36" l="1"/>
  <c r="AY1035" i="36"/>
  <c r="AX1034" i="36"/>
  <c r="AZ1033" i="36"/>
  <c r="BB1035" i="36"/>
  <c r="BD1036" i="36"/>
  <c r="BC1035" i="36"/>
  <c r="BE1034" i="36"/>
  <c r="BD1037" i="36" l="1"/>
  <c r="BB1036" i="36"/>
  <c r="BC1036" i="36"/>
  <c r="AW1035" i="36"/>
  <c r="AY1036" i="36"/>
  <c r="AX1035" i="36"/>
  <c r="BE1035" i="36"/>
  <c r="AZ1034" i="36"/>
  <c r="AW1036" i="36" l="1"/>
  <c r="AY1037" i="36"/>
  <c r="AX1036" i="36"/>
  <c r="AZ1035" i="36"/>
  <c r="BE1036" i="36"/>
  <c r="BD1038" i="36"/>
  <c r="BB1037" i="36"/>
  <c r="BC1037" i="36"/>
  <c r="BE1037" i="36" l="1"/>
  <c r="AW1037" i="36"/>
  <c r="AY1038" i="36"/>
  <c r="AX1037" i="36"/>
  <c r="BB1038" i="36"/>
  <c r="BD1039" i="36"/>
  <c r="BC1038" i="36"/>
  <c r="AZ1036" i="36"/>
  <c r="BD1040" i="36" l="1"/>
  <c r="BB1039" i="36"/>
  <c r="BC1039" i="36"/>
  <c r="BE1038" i="36"/>
  <c r="AW1038" i="36"/>
  <c r="AY1039" i="36"/>
  <c r="AX1038" i="36"/>
  <c r="AZ1037" i="36"/>
  <c r="AW1039" i="36" l="1"/>
  <c r="AY1040" i="36"/>
  <c r="AX1039" i="36"/>
  <c r="AZ1038" i="36"/>
  <c r="BE1039" i="36"/>
  <c r="BB1040" i="36"/>
  <c r="BD1041" i="36"/>
  <c r="BC1040" i="36"/>
  <c r="BB1041" i="36" l="1"/>
  <c r="BD1042" i="36"/>
  <c r="BC1041" i="36"/>
  <c r="BE1040" i="36"/>
  <c r="AW1040" i="36"/>
  <c r="AY1041" i="36"/>
  <c r="AX1040" i="36"/>
  <c r="AZ1039" i="36"/>
  <c r="AW1041" i="36" l="1"/>
  <c r="AY1042" i="36"/>
  <c r="AX1041" i="36"/>
  <c r="AZ1040" i="36"/>
  <c r="BB1042" i="36"/>
  <c r="BD1043" i="36"/>
  <c r="BC1042" i="36"/>
  <c r="BE1041" i="36"/>
  <c r="BB1043" i="36" l="1"/>
  <c r="BD1044" i="36"/>
  <c r="BC1043" i="36"/>
  <c r="BE1042" i="36"/>
  <c r="AW1042" i="36"/>
  <c r="AY1043" i="36"/>
  <c r="AX1042" i="36"/>
  <c r="AZ1041" i="36"/>
  <c r="AW1043" i="36" l="1"/>
  <c r="AY1044" i="36"/>
  <c r="AX1043" i="36"/>
  <c r="AZ1042" i="36"/>
  <c r="BD1045" i="36"/>
  <c r="BB1044" i="36"/>
  <c r="BC1044" i="36"/>
  <c r="BE1043" i="36"/>
  <c r="AZ1043" i="36" l="1"/>
  <c r="AW1044" i="36"/>
  <c r="AY1045" i="36"/>
  <c r="AX1044" i="36"/>
  <c r="BE1044" i="36"/>
  <c r="BD1046" i="36"/>
  <c r="BB1045" i="36"/>
  <c r="BC1045" i="36"/>
  <c r="BE1045" i="36" l="1"/>
  <c r="BB1046" i="36"/>
  <c r="BD1047" i="36"/>
  <c r="BC1046" i="36"/>
  <c r="AW1045" i="36"/>
  <c r="AY1046" i="36"/>
  <c r="AX1045" i="36"/>
  <c r="AZ1044" i="36"/>
  <c r="AW1046" i="36" l="1"/>
  <c r="AY1047" i="36"/>
  <c r="AX1046" i="36"/>
  <c r="AZ1045" i="36"/>
  <c r="BD1048" i="36"/>
  <c r="BB1047" i="36"/>
  <c r="BC1047" i="36"/>
  <c r="BE1046" i="36"/>
  <c r="AZ1046" i="36" l="1"/>
  <c r="AW1047" i="36"/>
  <c r="AY1048" i="36"/>
  <c r="AX1047" i="36"/>
  <c r="BE1047" i="36"/>
  <c r="BB1048" i="36"/>
  <c r="BD1049" i="36"/>
  <c r="BC1048" i="36"/>
  <c r="AZ1047" i="36" l="1"/>
  <c r="AW1048" i="36"/>
  <c r="AY1049" i="36"/>
  <c r="AX1048" i="36"/>
  <c r="BB1049" i="36"/>
  <c r="BD1050" i="36"/>
  <c r="BC1049" i="36"/>
  <c r="BE1048" i="36"/>
  <c r="BD1051" i="36" l="1"/>
  <c r="BB1050" i="36"/>
  <c r="BC1050" i="36"/>
  <c r="BE1049" i="36"/>
  <c r="AW1049" i="36"/>
  <c r="AY1050" i="36"/>
  <c r="AX1049" i="36"/>
  <c r="AZ1048" i="36"/>
  <c r="AW1050" i="36" l="1"/>
  <c r="AY1051" i="36"/>
  <c r="AX1050" i="36"/>
  <c r="AZ1049" i="36"/>
  <c r="BE1050" i="36"/>
  <c r="BB1051" i="36"/>
  <c r="BD1052" i="36"/>
  <c r="BC1051" i="36"/>
  <c r="BD1053" i="36" l="1"/>
  <c r="BB1052" i="36"/>
  <c r="BC1052" i="36"/>
  <c r="BE1051" i="36"/>
  <c r="AW1051" i="36"/>
  <c r="AY1052" i="36"/>
  <c r="AX1051" i="36"/>
  <c r="AZ1050" i="36"/>
  <c r="BE1052" i="36" l="1"/>
  <c r="AW1052" i="36"/>
  <c r="AY1053" i="36"/>
  <c r="AX1052" i="36"/>
  <c r="BD1054" i="36"/>
  <c r="BB1053" i="36"/>
  <c r="BC1053" i="36"/>
  <c r="AZ1051" i="36"/>
  <c r="AZ1052" i="36" l="1"/>
  <c r="AW1053" i="36"/>
  <c r="AY1054" i="36"/>
  <c r="AX1053" i="36"/>
  <c r="BE1053" i="36"/>
  <c r="BD1055" i="36"/>
  <c r="BB1054" i="36"/>
  <c r="BC1054" i="36"/>
  <c r="BE1054" i="36" l="1"/>
  <c r="BD1056" i="36"/>
  <c r="BB1055" i="36"/>
  <c r="BC1055" i="36"/>
  <c r="AW1054" i="36"/>
  <c r="AY1055" i="36"/>
  <c r="AX1054" i="36"/>
  <c r="AZ1053" i="36"/>
  <c r="BE1055" i="36" l="1"/>
  <c r="AZ1054" i="36"/>
  <c r="BB1056" i="36"/>
  <c r="BD1057" i="36"/>
  <c r="BC1056" i="36"/>
  <c r="AW1055" i="36"/>
  <c r="AY1056" i="36"/>
  <c r="AX1055" i="36"/>
  <c r="AW1056" i="36" l="1"/>
  <c r="AY1057" i="36"/>
  <c r="AX1056" i="36"/>
  <c r="AZ1055" i="36"/>
  <c r="BD1058" i="36"/>
  <c r="BB1057" i="36"/>
  <c r="BC1057" i="36"/>
  <c r="BE1056" i="36"/>
  <c r="AZ1056" i="36" l="1"/>
  <c r="AW1057" i="36"/>
  <c r="AY1058" i="36"/>
  <c r="AX1057" i="36"/>
  <c r="BE1057" i="36"/>
  <c r="BB1058" i="36"/>
  <c r="BD1059" i="36"/>
  <c r="BC1058" i="36"/>
  <c r="BB1059" i="36" l="1"/>
  <c r="BD1060" i="36"/>
  <c r="BC1059" i="36"/>
  <c r="BE1058" i="36"/>
  <c r="AW1058" i="36"/>
  <c r="AY1059" i="36"/>
  <c r="AX1058" i="36"/>
  <c r="AZ1057" i="36"/>
  <c r="AZ1058" i="36" l="1"/>
  <c r="BD1061" i="36"/>
  <c r="BB1060" i="36"/>
  <c r="BC1060" i="36"/>
  <c r="AW1059" i="36"/>
  <c r="AY1060" i="36"/>
  <c r="AX1059" i="36"/>
  <c r="BE1059" i="36"/>
  <c r="AW1060" i="36" l="1"/>
  <c r="AY1061" i="36"/>
  <c r="AX1060" i="36"/>
  <c r="AZ1059" i="36"/>
  <c r="BE1060" i="36"/>
  <c r="BD1062" i="36"/>
  <c r="BB1061" i="36"/>
  <c r="BC1061" i="36"/>
  <c r="AW1061" i="36" l="1"/>
  <c r="AY1062" i="36"/>
  <c r="AX1061" i="36"/>
  <c r="AZ1060" i="36"/>
  <c r="BE1061" i="36"/>
  <c r="BD1063" i="36"/>
  <c r="BB1062" i="36"/>
  <c r="BC1062" i="36"/>
  <c r="AZ1061" i="36" l="1"/>
  <c r="AW1062" i="36"/>
  <c r="AY1063" i="36"/>
  <c r="AX1062" i="36"/>
  <c r="BE1062" i="36"/>
  <c r="BB1063" i="36"/>
  <c r="BD1064" i="36"/>
  <c r="BC1063" i="36"/>
  <c r="BD1065" i="36" l="1"/>
  <c r="BB1064" i="36"/>
  <c r="BC1064" i="36"/>
  <c r="BE1063" i="36"/>
  <c r="AW1063" i="36"/>
  <c r="AY1064" i="36"/>
  <c r="AX1063" i="36"/>
  <c r="AZ1062" i="36"/>
  <c r="BE1064" i="36" l="1"/>
  <c r="BB1065" i="36"/>
  <c r="BD1066" i="36"/>
  <c r="BC1065" i="36"/>
  <c r="AW1064" i="36"/>
  <c r="AY1065" i="36"/>
  <c r="AX1064" i="36"/>
  <c r="AZ1063" i="36"/>
  <c r="AZ1064" i="36" l="1"/>
  <c r="BE1065" i="36"/>
  <c r="AW1065" i="36"/>
  <c r="AY1066" i="36"/>
  <c r="AX1065" i="36"/>
  <c r="BD1067" i="36"/>
  <c r="BB1066" i="36"/>
  <c r="BC1066" i="36"/>
  <c r="BE1066" i="36" l="1"/>
  <c r="BB1067" i="36"/>
  <c r="BD1068" i="36"/>
  <c r="BC1067" i="36"/>
  <c r="AW1066" i="36"/>
  <c r="AY1067" i="36"/>
  <c r="AX1066" i="36"/>
  <c r="AZ1065" i="36"/>
  <c r="AW1067" i="36" l="1"/>
  <c r="AY1068" i="36"/>
  <c r="AX1067" i="36"/>
  <c r="AZ1066" i="36"/>
  <c r="BD1069" i="36"/>
  <c r="BB1068" i="36"/>
  <c r="BC1068" i="36"/>
  <c r="BE1067" i="36"/>
  <c r="BE1068" i="36" l="1"/>
  <c r="BD1070" i="36"/>
  <c r="BB1069" i="36"/>
  <c r="BC1069" i="36"/>
  <c r="AW1068" i="36"/>
  <c r="AY1069" i="36"/>
  <c r="AX1068" i="36"/>
  <c r="AZ1067" i="36"/>
  <c r="AZ1068" i="36" l="1"/>
  <c r="AW1069" i="36"/>
  <c r="AY1070" i="36"/>
  <c r="AX1069" i="36"/>
  <c r="BE1069" i="36"/>
  <c r="BD1071" i="36"/>
  <c r="BB1070" i="36"/>
  <c r="BC1070" i="36"/>
  <c r="BE1070" i="36" l="1"/>
  <c r="BD1072" i="36"/>
  <c r="BB1071" i="36"/>
  <c r="BC1071" i="36"/>
  <c r="AW1070" i="36"/>
  <c r="AY1071" i="36"/>
  <c r="AX1070" i="36"/>
  <c r="AZ1069" i="36"/>
  <c r="BE1071" i="36" l="1"/>
  <c r="BB1072" i="36"/>
  <c r="BD1073" i="36"/>
  <c r="BC1072" i="36"/>
  <c r="AW1071" i="36"/>
  <c r="AY1072" i="36"/>
  <c r="AX1071" i="36"/>
  <c r="AZ1070" i="36"/>
  <c r="AW1072" i="36" l="1"/>
  <c r="AY1073" i="36"/>
  <c r="AX1072" i="36"/>
  <c r="AZ1071" i="36"/>
  <c r="BD1074" i="36"/>
  <c r="BB1073" i="36"/>
  <c r="BC1073" i="36"/>
  <c r="BE1072" i="36"/>
  <c r="AZ1072" i="36" l="1"/>
  <c r="AW1073" i="36"/>
  <c r="AY1074" i="36"/>
  <c r="AX1073" i="36"/>
  <c r="BE1073" i="36"/>
  <c r="BB1074" i="36"/>
  <c r="BD1075" i="36"/>
  <c r="BC1074" i="36"/>
  <c r="AW1074" i="36" l="1"/>
  <c r="AY1075" i="36"/>
  <c r="AX1074" i="36"/>
  <c r="AZ1073" i="36"/>
  <c r="BB1075" i="36"/>
  <c r="BD1076" i="36"/>
  <c r="BC1075" i="36"/>
  <c r="BE1074" i="36"/>
  <c r="BD1077" i="36" l="1"/>
  <c r="BB1076" i="36"/>
  <c r="BC1076" i="36"/>
  <c r="AW1075" i="36"/>
  <c r="AY1076" i="36"/>
  <c r="AX1075" i="36"/>
  <c r="BE1075" i="36"/>
  <c r="AZ1074" i="36"/>
  <c r="AW1076" i="36" l="1"/>
  <c r="AY1077" i="36"/>
  <c r="AX1076" i="36"/>
  <c r="AZ1075" i="36"/>
  <c r="BE1076" i="36"/>
  <c r="BD1078" i="36"/>
  <c r="BB1077" i="36"/>
  <c r="BC1077" i="36"/>
  <c r="BE1077" i="36" l="1"/>
  <c r="AZ1076" i="36"/>
  <c r="BD1079" i="36"/>
  <c r="BB1078" i="36"/>
  <c r="BC1078" i="36"/>
  <c r="AW1077" i="36"/>
  <c r="AY1078" i="36"/>
  <c r="AX1077" i="36"/>
  <c r="BE1078" i="36" l="1"/>
  <c r="BB1079" i="36"/>
  <c r="BD1080" i="36"/>
  <c r="BC1079" i="36"/>
  <c r="AW1078" i="36"/>
  <c r="AY1079" i="36"/>
  <c r="AX1078" i="36"/>
  <c r="AZ1077" i="36"/>
  <c r="BB1080" i="36" l="1"/>
  <c r="BD1081" i="36"/>
  <c r="BC1080" i="36"/>
  <c r="BE1079" i="36"/>
  <c r="AW1079" i="36"/>
  <c r="AY1080" i="36"/>
  <c r="AX1079" i="36"/>
  <c r="AZ1078" i="36"/>
  <c r="AZ1079" i="36" l="1"/>
  <c r="BB1081" i="36"/>
  <c r="BD1082" i="36"/>
  <c r="BC1081" i="36"/>
  <c r="BE1080" i="36"/>
  <c r="AW1080" i="36"/>
  <c r="AY1081" i="36"/>
  <c r="AX1080" i="36"/>
  <c r="AW1081" i="36" l="1"/>
  <c r="AY1082" i="36"/>
  <c r="AX1081" i="36"/>
  <c r="AZ1080" i="36"/>
  <c r="BB1082" i="36"/>
  <c r="BD1083" i="36"/>
  <c r="BC1082" i="36"/>
  <c r="BE1081" i="36"/>
  <c r="BE1082" i="36" l="1"/>
  <c r="BB1083" i="36"/>
  <c r="BD1084" i="36"/>
  <c r="BC1083" i="36"/>
  <c r="AW1082" i="36"/>
  <c r="AY1083" i="36"/>
  <c r="AX1082" i="36"/>
  <c r="AZ1081" i="36"/>
  <c r="BE1083" i="36" l="1"/>
  <c r="AW1083" i="36"/>
  <c r="AY1084" i="36"/>
  <c r="AX1083" i="36"/>
  <c r="AZ1082" i="36"/>
  <c r="BD1085" i="36"/>
  <c r="BB1084" i="36"/>
  <c r="BC1084" i="36"/>
  <c r="BE1084" i="36" l="1"/>
  <c r="BD1086" i="36"/>
  <c r="BB1085" i="36"/>
  <c r="BC1085" i="36"/>
  <c r="AW1084" i="36"/>
  <c r="AY1085" i="36"/>
  <c r="AX1084" i="36"/>
  <c r="AZ1083" i="36"/>
  <c r="BE1085" i="36" l="1"/>
  <c r="BD1087" i="36"/>
  <c r="BB1086" i="36"/>
  <c r="BC1086" i="36"/>
  <c r="AW1085" i="36"/>
  <c r="AY1086" i="36"/>
  <c r="AX1085" i="36"/>
  <c r="AZ1084" i="36"/>
  <c r="BB1087" i="36" l="1"/>
  <c r="BD1088" i="36"/>
  <c r="BC1087" i="36"/>
  <c r="AZ1085" i="36"/>
  <c r="AW1086" i="36"/>
  <c r="AY1087" i="36"/>
  <c r="AX1086" i="36"/>
  <c r="BE1086" i="36"/>
  <c r="AW1087" i="36" l="1"/>
  <c r="AY1088" i="36"/>
  <c r="AX1087" i="36"/>
  <c r="AZ1086" i="36"/>
  <c r="BD1089" i="36"/>
  <c r="BB1088" i="36"/>
  <c r="BC1088" i="36"/>
  <c r="BE1087" i="36"/>
  <c r="BE1088" i="36" l="1"/>
  <c r="BB1089" i="36"/>
  <c r="BD1090" i="36"/>
  <c r="BC1089" i="36"/>
  <c r="AW1088" i="36"/>
  <c r="AY1089" i="36"/>
  <c r="AX1088" i="36"/>
  <c r="AZ1087" i="36"/>
  <c r="AW1089" i="36" l="1"/>
  <c r="AY1090" i="36"/>
  <c r="AX1089" i="36"/>
  <c r="AZ1088" i="36"/>
  <c r="BD1091" i="36"/>
  <c r="BB1090" i="36"/>
  <c r="BC1090" i="36"/>
  <c r="BE1089" i="36"/>
  <c r="BE1090" i="36" l="1"/>
  <c r="BB1091" i="36"/>
  <c r="BD1092" i="36"/>
  <c r="BC1091" i="36"/>
  <c r="AW1090" i="36"/>
  <c r="AY1091" i="36"/>
  <c r="AX1090" i="36"/>
  <c r="AZ1089" i="36"/>
  <c r="BE1091" i="36" l="1"/>
  <c r="AW1091" i="36"/>
  <c r="AY1092" i="36"/>
  <c r="AX1091" i="36"/>
  <c r="AZ1090" i="36"/>
  <c r="BD1093" i="36"/>
  <c r="BB1092" i="36"/>
  <c r="BC1092" i="36"/>
  <c r="BE1092" i="36" l="1"/>
  <c r="AW1092" i="36"/>
  <c r="AY1093" i="36"/>
  <c r="AX1092" i="36"/>
  <c r="BD1094" i="36"/>
  <c r="BB1093" i="36"/>
  <c r="BC1093" i="36"/>
  <c r="AZ1091" i="36"/>
  <c r="BE1093" i="36" l="1"/>
  <c r="BD1095" i="36"/>
  <c r="BB1094" i="36"/>
  <c r="BC1094" i="36"/>
  <c r="AW1093" i="36"/>
  <c r="AY1094" i="36"/>
  <c r="AX1093" i="36"/>
  <c r="AZ1092" i="36"/>
  <c r="AW1094" i="36" l="1"/>
  <c r="AY1095" i="36"/>
  <c r="AX1094" i="36"/>
  <c r="AZ1093" i="36"/>
  <c r="BE1094" i="36"/>
  <c r="BD1096" i="36"/>
  <c r="BB1095" i="36"/>
  <c r="BC1095" i="36"/>
  <c r="BE1095" i="36" l="1"/>
  <c r="BB1096" i="36"/>
  <c r="BD1097" i="36"/>
  <c r="BC1096" i="36"/>
  <c r="AW1095" i="36"/>
  <c r="AY1096" i="36"/>
  <c r="AX1095" i="36"/>
  <c r="AZ1094" i="36"/>
  <c r="BE1096" i="36" l="1"/>
  <c r="AW1096" i="36"/>
  <c r="AY1097" i="36"/>
  <c r="AX1096" i="36"/>
  <c r="AZ1095" i="36"/>
  <c r="BD1098" i="36"/>
  <c r="BB1097" i="36"/>
  <c r="BC1097" i="36"/>
  <c r="BE1097" i="36" l="1"/>
  <c r="BB1098" i="36"/>
  <c r="BD1099" i="36"/>
  <c r="BC1098" i="36"/>
  <c r="AW1097" i="36"/>
  <c r="AY1098" i="36"/>
  <c r="AX1097" i="36"/>
  <c r="AZ1096" i="36"/>
  <c r="AW1098" i="36" l="1"/>
  <c r="AY1099" i="36"/>
  <c r="AX1098" i="36"/>
  <c r="AZ1097" i="36"/>
  <c r="BB1099" i="36"/>
  <c r="BD1100" i="36"/>
  <c r="BC1099" i="36"/>
  <c r="BE1098" i="36"/>
  <c r="BD1101" i="36" l="1"/>
  <c r="BB1100" i="36"/>
  <c r="BC1100" i="36"/>
  <c r="BE1099" i="36"/>
  <c r="AW1099" i="36"/>
  <c r="AY1100" i="36"/>
  <c r="AX1099" i="36"/>
  <c r="AZ1098" i="36"/>
  <c r="BE1100" i="36" l="1"/>
  <c r="AZ1099" i="36"/>
  <c r="AW1100" i="36"/>
  <c r="AY1101" i="36"/>
  <c r="AX1100" i="36"/>
  <c r="BD1102" i="36"/>
  <c r="BB1101" i="36"/>
  <c r="BC1101" i="36"/>
  <c r="AZ1100" i="36" l="1"/>
  <c r="BE1101" i="36"/>
  <c r="BD1103" i="36"/>
  <c r="BB1102" i="36"/>
  <c r="BC1102" i="36"/>
  <c r="AW1101" i="36"/>
  <c r="AY1102" i="36"/>
  <c r="AX1101" i="36"/>
  <c r="AZ1101" i="36" l="1"/>
  <c r="BB1103" i="36"/>
  <c r="BD1104" i="36"/>
  <c r="BC1103" i="36"/>
  <c r="AW1102" i="36"/>
  <c r="AY1103" i="36"/>
  <c r="AX1102" i="36"/>
  <c r="BE1102" i="36"/>
  <c r="AW1103" i="36" l="1"/>
  <c r="AY1104" i="36"/>
  <c r="AX1103" i="36"/>
  <c r="AZ1102" i="36"/>
  <c r="BD1105" i="36"/>
  <c r="BB1104" i="36"/>
  <c r="BC1104" i="36"/>
  <c r="BE1103" i="36"/>
  <c r="BE1104" i="36" l="1"/>
  <c r="BB1105" i="36"/>
  <c r="BD1106" i="36"/>
  <c r="BC1105" i="36"/>
  <c r="AW1104" i="36"/>
  <c r="AY1105" i="36"/>
  <c r="AX1104" i="36"/>
  <c r="AZ1103" i="36"/>
  <c r="AW1105" i="36" l="1"/>
  <c r="AY1106" i="36"/>
  <c r="AX1105" i="36"/>
  <c r="AZ1104" i="36"/>
  <c r="BD1107" i="36"/>
  <c r="BB1106" i="36"/>
  <c r="BC1106" i="36"/>
  <c r="BE1105" i="36"/>
  <c r="BE1106" i="36" l="1"/>
  <c r="BB1107" i="36"/>
  <c r="BD1108" i="36"/>
  <c r="BC1107" i="36"/>
  <c r="AW1106" i="36"/>
  <c r="AY1107" i="36"/>
  <c r="AX1106" i="36"/>
  <c r="AZ1105" i="36"/>
  <c r="BE1107" i="36" l="1"/>
  <c r="BD1109" i="36"/>
  <c r="BB1108" i="36"/>
  <c r="BC1108" i="36"/>
  <c r="AW1107" i="36"/>
  <c r="AY1108" i="36"/>
  <c r="AX1107" i="36"/>
  <c r="AZ1106" i="36"/>
  <c r="AW1108" i="36" l="1"/>
  <c r="AY1109" i="36"/>
  <c r="AX1108" i="36"/>
  <c r="AZ1107" i="36"/>
  <c r="BE1108" i="36"/>
  <c r="BD1110" i="36"/>
  <c r="BB1109" i="36"/>
  <c r="BC1109" i="36"/>
  <c r="BE1109" i="36" l="1"/>
  <c r="BD1111" i="36"/>
  <c r="BB1110" i="36"/>
  <c r="BC1110" i="36"/>
  <c r="AW1109" i="36"/>
  <c r="AY1110" i="36"/>
  <c r="AX1109" i="36"/>
  <c r="AZ1108" i="36"/>
  <c r="AW1110" i="36" l="1"/>
  <c r="AY1111" i="36"/>
  <c r="AX1110" i="36"/>
  <c r="AZ1109" i="36"/>
  <c r="BE1110" i="36"/>
  <c r="BB1111" i="36"/>
  <c r="BD1112" i="36"/>
  <c r="BC1111" i="36"/>
  <c r="AZ1110" i="36" l="1"/>
  <c r="AW1111" i="36"/>
  <c r="AY1112" i="36"/>
  <c r="AX1111" i="36"/>
  <c r="BB1112" i="36"/>
  <c r="BD1113" i="36"/>
  <c r="BC1112" i="36"/>
  <c r="BE1111" i="36"/>
  <c r="BB1113" i="36" l="1"/>
  <c r="BD1114" i="36"/>
  <c r="BC1113" i="36"/>
  <c r="BE1112" i="36"/>
  <c r="AW1112" i="36"/>
  <c r="AY1113" i="36"/>
  <c r="AX1112" i="36"/>
  <c r="AZ1111" i="36"/>
  <c r="AW1113" i="36" l="1"/>
  <c r="AY1114" i="36"/>
  <c r="AX1113" i="36"/>
  <c r="AZ1112" i="36"/>
  <c r="BB1114" i="36"/>
  <c r="BD1115" i="36"/>
  <c r="BC1114" i="36"/>
  <c r="BE1113" i="36"/>
  <c r="BB1115" i="36" l="1"/>
  <c r="BD1116" i="36"/>
  <c r="BC1115" i="36"/>
  <c r="BE1114" i="36"/>
  <c r="AW1114" i="36"/>
  <c r="AY1115" i="36"/>
  <c r="AX1114" i="36"/>
  <c r="AZ1113" i="36"/>
  <c r="AW1115" i="36" l="1"/>
  <c r="AY1116" i="36"/>
  <c r="AX1115" i="36"/>
  <c r="AZ1114" i="36"/>
  <c r="BD1117" i="36"/>
  <c r="BB1116" i="36"/>
  <c r="BC1116" i="36"/>
  <c r="BE1115" i="36"/>
  <c r="BE1116" i="36" l="1"/>
  <c r="BD1118" i="36"/>
  <c r="BB1117" i="36"/>
  <c r="BC1117" i="36"/>
  <c r="AW1116" i="36"/>
  <c r="AY1117" i="36"/>
  <c r="AX1116" i="36"/>
  <c r="AZ1115" i="36"/>
  <c r="AW1117" i="36" l="1"/>
  <c r="AY1118" i="36"/>
  <c r="AX1117" i="36"/>
  <c r="AZ1116" i="36"/>
  <c r="BE1117" i="36"/>
  <c r="BD1119" i="36"/>
  <c r="BB1118" i="36"/>
  <c r="BC1118" i="36"/>
  <c r="BE1118" i="36" l="1"/>
  <c r="BD1120" i="36"/>
  <c r="BB1119" i="36"/>
  <c r="BC1119" i="36"/>
  <c r="AW1118" i="36"/>
  <c r="AY1119" i="36"/>
  <c r="AX1118" i="36"/>
  <c r="AZ1117" i="36"/>
  <c r="AW1119" i="36" l="1"/>
  <c r="AY1120" i="36"/>
  <c r="AX1119" i="36"/>
  <c r="AZ1118" i="36"/>
  <c r="BE1119" i="36"/>
  <c r="BB1120" i="36"/>
  <c r="BD1121" i="36"/>
  <c r="BC1120" i="36"/>
  <c r="AW1120" i="36" l="1"/>
  <c r="AY1121" i="36"/>
  <c r="AX1120" i="36"/>
  <c r="AZ1119" i="36"/>
  <c r="BD1122" i="36"/>
  <c r="BB1121" i="36"/>
  <c r="BC1121" i="36"/>
  <c r="BE1120" i="36"/>
  <c r="BE1121" i="36" l="1"/>
  <c r="BB1122" i="36"/>
  <c r="BD1123" i="36"/>
  <c r="BC1122" i="36"/>
  <c r="AW1121" i="36"/>
  <c r="AY1122" i="36"/>
  <c r="AX1121" i="36"/>
  <c r="AZ1120" i="36"/>
  <c r="AW1122" i="36" l="1"/>
  <c r="AY1123" i="36"/>
  <c r="AX1122" i="36"/>
  <c r="AZ1121" i="36"/>
  <c r="BB1123" i="36"/>
  <c r="BD1124" i="36"/>
  <c r="BC1123" i="36"/>
  <c r="BE1122" i="36"/>
  <c r="AZ1122" i="36" l="1"/>
  <c r="AW1123" i="36"/>
  <c r="AY1124" i="36"/>
  <c r="AX1123" i="36"/>
  <c r="BD1125" i="36"/>
  <c r="BB1124" i="36"/>
  <c r="BC1124" i="36"/>
  <c r="BE1123" i="36"/>
  <c r="BD1126" i="36" l="1"/>
  <c r="BB1125" i="36"/>
  <c r="BC1125" i="36"/>
  <c r="AW1124" i="36"/>
  <c r="AY1125" i="36"/>
  <c r="AX1124" i="36"/>
  <c r="BE1124" i="36"/>
  <c r="AZ1123" i="36"/>
  <c r="AW1125" i="36" l="1"/>
  <c r="AY1126" i="36"/>
  <c r="AX1125" i="36"/>
  <c r="AZ1124" i="36"/>
  <c r="BE1125" i="36"/>
  <c r="BD1127" i="36"/>
  <c r="BB1126" i="36"/>
  <c r="BC1126" i="36"/>
  <c r="AZ1125" i="36" l="1"/>
  <c r="BB1127" i="36"/>
  <c r="BD1128" i="36"/>
  <c r="BC1127" i="36"/>
  <c r="AW1126" i="36"/>
  <c r="AY1127" i="36"/>
  <c r="AX1126" i="36"/>
  <c r="BE1126" i="36"/>
  <c r="AW1127" i="36" l="1"/>
  <c r="AY1128" i="36"/>
  <c r="AX1127" i="36"/>
  <c r="AZ1126" i="36"/>
  <c r="BD1129" i="36"/>
  <c r="BB1128" i="36"/>
  <c r="BC1128" i="36"/>
  <c r="BE1127" i="36"/>
  <c r="AW1128" i="36" l="1"/>
  <c r="AY1129" i="36"/>
  <c r="AX1128" i="36"/>
  <c r="AZ1127" i="36"/>
  <c r="BE1128" i="36"/>
  <c r="BB1129" i="36"/>
  <c r="BD1130" i="36"/>
  <c r="BC1129" i="36"/>
  <c r="BD1131" i="36" l="1"/>
  <c r="BB1130" i="36"/>
  <c r="BC1130" i="36"/>
  <c r="BE1129" i="36"/>
  <c r="AW1129" i="36"/>
  <c r="AY1130" i="36"/>
  <c r="AX1129" i="36"/>
  <c r="AZ1128" i="36"/>
  <c r="AW1130" i="36" l="1"/>
  <c r="AY1131" i="36"/>
  <c r="AX1130" i="36"/>
  <c r="AZ1129" i="36"/>
  <c r="BE1130" i="36"/>
  <c r="BB1131" i="36"/>
  <c r="BD1132" i="36"/>
  <c r="BC1131" i="36"/>
  <c r="BD1133" i="36" l="1"/>
  <c r="BB1132" i="36"/>
  <c r="BC1132" i="36"/>
  <c r="BE1131" i="36"/>
  <c r="AW1131" i="36"/>
  <c r="AY1132" i="36"/>
  <c r="AX1131" i="36"/>
  <c r="AZ1130" i="36"/>
  <c r="BE1132" i="36" l="1"/>
  <c r="BD1134" i="36"/>
  <c r="BB1133" i="36"/>
  <c r="BC1133" i="36"/>
  <c r="AW1132" i="36"/>
  <c r="AY1133" i="36"/>
  <c r="AX1132" i="36"/>
  <c r="AZ1131" i="36"/>
  <c r="AW1133" i="36" l="1"/>
  <c r="AY1134" i="36"/>
  <c r="AX1133" i="36"/>
  <c r="AZ1132" i="36"/>
  <c r="BE1133" i="36"/>
  <c r="BD1135" i="36"/>
  <c r="BB1134" i="36"/>
  <c r="BC1134" i="36"/>
  <c r="BE1134" i="36" l="1"/>
  <c r="BD1136" i="36"/>
  <c r="BB1135" i="36"/>
  <c r="BC1135" i="36"/>
  <c r="AW1134" i="36"/>
  <c r="AY1135" i="36"/>
  <c r="AX1134" i="36"/>
  <c r="AZ1133" i="36"/>
  <c r="AW1135" i="36" l="1"/>
  <c r="AY1136" i="36"/>
  <c r="AX1135" i="36"/>
  <c r="AZ1134" i="36"/>
  <c r="BE1135" i="36"/>
  <c r="BB1136" i="36"/>
  <c r="BD1137" i="36"/>
  <c r="BC1136" i="36"/>
  <c r="AZ1135" i="36" l="1"/>
  <c r="BD1138" i="36"/>
  <c r="BB1137" i="36"/>
  <c r="BC1137" i="36"/>
  <c r="BE1136" i="36"/>
  <c r="AW1136" i="36"/>
  <c r="AY1137" i="36"/>
  <c r="AX1136" i="36"/>
  <c r="AW1137" i="36" l="1"/>
  <c r="AY1138" i="36"/>
  <c r="AX1137" i="36"/>
  <c r="AZ1136" i="36"/>
  <c r="BE1137" i="36"/>
  <c r="BD1139" i="36"/>
  <c r="BB1138" i="36"/>
  <c r="BC1138" i="36"/>
  <c r="AW1138" i="36" l="1"/>
  <c r="AY1139" i="36"/>
  <c r="AX1138" i="36"/>
  <c r="AZ1137" i="36"/>
  <c r="BE1138" i="36"/>
  <c r="BB1139" i="36"/>
  <c r="BD1140" i="36"/>
  <c r="BC1139" i="36"/>
  <c r="AZ1138" i="36" l="1"/>
  <c r="AW1139" i="36"/>
  <c r="AY1140" i="36"/>
  <c r="AX1139" i="36"/>
  <c r="BD1141" i="36"/>
  <c r="BB1140" i="36"/>
  <c r="BC1140" i="36"/>
  <c r="BE1139" i="36"/>
  <c r="AW1140" i="36" l="1"/>
  <c r="AY1141" i="36"/>
  <c r="AX1140" i="36"/>
  <c r="AZ1139" i="36"/>
  <c r="BE1140" i="36"/>
  <c r="BD1142" i="36"/>
  <c r="BB1141" i="36"/>
  <c r="BC1141" i="36"/>
  <c r="BD1143" i="36" l="1"/>
  <c r="BB1142" i="36"/>
  <c r="BC1142" i="36"/>
  <c r="AW1141" i="36"/>
  <c r="AY1142" i="36"/>
  <c r="AX1141" i="36"/>
  <c r="BE1141" i="36"/>
  <c r="AZ1140" i="36"/>
  <c r="AW1142" i="36" l="1"/>
  <c r="AY1143" i="36"/>
  <c r="AX1142" i="36"/>
  <c r="AZ1141" i="36"/>
  <c r="BE1142" i="36"/>
  <c r="BB1143" i="36"/>
  <c r="BD1144" i="36"/>
  <c r="BC1143" i="36"/>
  <c r="BD1145" i="36" l="1"/>
  <c r="BB1144" i="36"/>
  <c r="BC1144" i="36"/>
  <c r="BE1143" i="36"/>
  <c r="AW1143" i="36"/>
  <c r="AY1144" i="36"/>
  <c r="AX1143" i="36"/>
  <c r="AZ1142" i="36"/>
  <c r="AW1144" i="36" l="1"/>
  <c r="AY1145" i="36"/>
  <c r="AX1144" i="36"/>
  <c r="AZ1143" i="36"/>
  <c r="BE1144" i="36"/>
  <c r="BB1145" i="36"/>
  <c r="BD1146" i="36"/>
  <c r="BC1145" i="36"/>
  <c r="BD1147" i="36" l="1"/>
  <c r="BB1146" i="36"/>
  <c r="BC1146" i="36"/>
  <c r="BE1145" i="36"/>
  <c r="AW1145" i="36"/>
  <c r="AY1146" i="36"/>
  <c r="AX1145" i="36"/>
  <c r="AZ1144" i="36"/>
  <c r="BE1146" i="36" l="1"/>
  <c r="BB1147" i="36"/>
  <c r="BD1148" i="36"/>
  <c r="BC1147" i="36"/>
  <c r="AW1146" i="36"/>
  <c r="AY1147" i="36"/>
  <c r="AX1146" i="36"/>
  <c r="AZ1145" i="36"/>
  <c r="AW1147" i="36" l="1"/>
  <c r="AY1148" i="36"/>
  <c r="AX1147" i="36"/>
  <c r="AZ1146" i="36"/>
  <c r="BD1149" i="36"/>
  <c r="BB1148" i="36"/>
  <c r="BC1148" i="36"/>
  <c r="BE1147" i="36"/>
  <c r="BD1150" i="36" l="1"/>
  <c r="BB1149" i="36"/>
  <c r="BC1149" i="36"/>
  <c r="BE1148" i="36"/>
  <c r="AW1148" i="36"/>
  <c r="AY1149" i="36"/>
  <c r="AX1148" i="36"/>
  <c r="AZ1147" i="36"/>
  <c r="AW1149" i="36" l="1"/>
  <c r="AY1150" i="36"/>
  <c r="AX1149" i="36"/>
  <c r="AZ1148" i="36"/>
  <c r="BE1149" i="36"/>
  <c r="BD1151" i="36"/>
  <c r="BB1150" i="36"/>
  <c r="BC1150" i="36"/>
  <c r="AZ1149" i="36" l="1"/>
  <c r="BD1152" i="36"/>
  <c r="BB1151" i="36"/>
  <c r="BC1151" i="36"/>
  <c r="BE1150" i="36"/>
  <c r="AW1150" i="36"/>
  <c r="AY1151" i="36"/>
  <c r="AX1150" i="36"/>
  <c r="AW1151" i="36" l="1"/>
  <c r="AY1152" i="36"/>
  <c r="AX1151" i="36"/>
  <c r="AZ1150" i="36"/>
  <c r="BE1151" i="36"/>
  <c r="BD1153" i="36"/>
  <c r="BB1152" i="36"/>
  <c r="BC1152" i="36"/>
  <c r="BE1152" i="36" l="1"/>
  <c r="AW1152" i="36"/>
  <c r="AY1153" i="36"/>
  <c r="AX1152" i="36"/>
  <c r="BB1153" i="36"/>
  <c r="BD1154" i="36"/>
  <c r="BC1153" i="36"/>
  <c r="AZ1151" i="36"/>
  <c r="BD1155" i="36" l="1"/>
  <c r="BB1154" i="36"/>
  <c r="BC1154" i="36"/>
  <c r="BE1153" i="36"/>
  <c r="AW1153" i="36"/>
  <c r="AY1154" i="36"/>
  <c r="AX1153" i="36"/>
  <c r="AZ1152" i="36"/>
  <c r="BE1154" i="36" l="1"/>
  <c r="AZ1153" i="36"/>
  <c r="AW1154" i="36"/>
  <c r="AY1155" i="36"/>
  <c r="AX1154" i="36"/>
  <c r="BD1156" i="36"/>
  <c r="BB1155" i="36"/>
  <c r="BC1155" i="36"/>
  <c r="BE1155" i="36" l="1"/>
  <c r="BD1157" i="36"/>
  <c r="BB1156" i="36"/>
  <c r="BC1156" i="36"/>
  <c r="AY1156" i="36"/>
  <c r="AW1155" i="36"/>
  <c r="AX1155" i="36"/>
  <c r="AZ1154" i="36"/>
  <c r="AZ1155" i="36" l="1"/>
  <c r="AY1157" i="36"/>
  <c r="AW1156" i="36"/>
  <c r="AX1156" i="36"/>
  <c r="BE1156" i="36"/>
  <c r="BD1158" i="36"/>
  <c r="BB1157" i="36"/>
  <c r="BC1157" i="36"/>
  <c r="BE1157" i="36" l="1"/>
  <c r="BD1159" i="36"/>
  <c r="BB1158" i="36"/>
  <c r="BC1158" i="36"/>
  <c r="AZ1156" i="36"/>
  <c r="AY1158" i="36"/>
  <c r="AW1157" i="36"/>
  <c r="AX1157" i="36"/>
  <c r="BE1158" i="36" l="1"/>
  <c r="BB1159" i="36"/>
  <c r="BD1160" i="36"/>
  <c r="BC1159" i="36"/>
  <c r="AY1159" i="36"/>
  <c r="AW1158" i="36"/>
  <c r="AX1158" i="36"/>
  <c r="AZ1157" i="36"/>
  <c r="AZ1158" i="36" l="1"/>
  <c r="AY1160" i="36"/>
  <c r="AW1159" i="36"/>
  <c r="AX1159" i="36"/>
  <c r="BD1161" i="36"/>
  <c r="BB1160" i="36"/>
  <c r="BC1160" i="36"/>
  <c r="BE1159" i="36"/>
  <c r="AZ1159" i="36" l="1"/>
  <c r="AY1161" i="36"/>
  <c r="AW1160" i="36"/>
  <c r="AX1160" i="36"/>
  <c r="BE1160" i="36"/>
  <c r="BD1162" i="36"/>
  <c r="BB1161" i="36"/>
  <c r="BC1161" i="36"/>
  <c r="BE1161" i="36" l="1"/>
  <c r="BD1163" i="36"/>
  <c r="BB1162" i="36"/>
  <c r="BC1162" i="36"/>
  <c r="AZ1160" i="36"/>
  <c r="AY1162" i="36"/>
  <c r="AW1161" i="36"/>
  <c r="AX1161" i="36"/>
  <c r="AZ1161" i="36" l="1"/>
  <c r="AY1163" i="36"/>
  <c r="AW1162" i="36"/>
  <c r="AX1162" i="36"/>
  <c r="BE1162" i="36"/>
  <c r="BB1163" i="36"/>
  <c r="BD1164" i="36"/>
  <c r="BC1163" i="36"/>
  <c r="BD1165" i="36" l="1"/>
  <c r="BB1164" i="36"/>
  <c r="BC1164" i="36"/>
  <c r="BE1163" i="36"/>
  <c r="AZ1162" i="36"/>
  <c r="AY1164" i="36"/>
  <c r="AW1163" i="36"/>
  <c r="AX1163" i="36"/>
  <c r="AY1165" i="36" l="1"/>
  <c r="AW1164" i="36"/>
  <c r="AX1164" i="36"/>
  <c r="AZ1163" i="36"/>
  <c r="BE1164" i="36"/>
  <c r="BB1165" i="36"/>
  <c r="BD1166" i="36"/>
  <c r="BC1165" i="36"/>
  <c r="BD1167" i="36" l="1"/>
  <c r="BB1166" i="36"/>
  <c r="BC1166" i="36"/>
  <c r="BE1165" i="36"/>
  <c r="AZ1164" i="36"/>
  <c r="AY1166" i="36"/>
  <c r="AW1165" i="36"/>
  <c r="AX1165" i="36"/>
  <c r="AZ1165" i="36" l="1"/>
  <c r="AY1167" i="36"/>
  <c r="AW1166" i="36"/>
  <c r="AX1166" i="36"/>
  <c r="BE1166" i="36"/>
  <c r="BB1167" i="36"/>
  <c r="BD1168" i="36"/>
  <c r="BC1167" i="36"/>
  <c r="BD1169" i="36" l="1"/>
  <c r="BB1168" i="36"/>
  <c r="BC1168" i="36"/>
  <c r="BE1167" i="36"/>
  <c r="AZ1166" i="36"/>
  <c r="AY1168" i="36"/>
  <c r="AW1167" i="36"/>
  <c r="AX1167" i="36"/>
  <c r="BE1168" i="36" l="1"/>
  <c r="BD1170" i="36"/>
  <c r="BB1169" i="36"/>
  <c r="BC1169" i="36"/>
  <c r="AZ1167" i="36"/>
  <c r="AY1169" i="36"/>
  <c r="AW1168" i="36"/>
  <c r="AX1168" i="36"/>
  <c r="BE1169" i="36" l="1"/>
  <c r="BD1171" i="36"/>
  <c r="BB1170" i="36"/>
  <c r="BC1170" i="36"/>
  <c r="AZ1168" i="36"/>
  <c r="AY1170" i="36"/>
  <c r="AW1169" i="36"/>
  <c r="AX1169" i="36"/>
  <c r="BE1170" i="36" l="1"/>
  <c r="AZ1169" i="36"/>
  <c r="AY1171" i="36"/>
  <c r="AW1170" i="36"/>
  <c r="AX1170" i="36"/>
  <c r="BB1171" i="36"/>
  <c r="BD1172" i="36"/>
  <c r="BC1171" i="36"/>
  <c r="BD1173" i="36" l="1"/>
  <c r="BB1172" i="36"/>
  <c r="BC1172" i="36"/>
  <c r="BE1171" i="36"/>
  <c r="AZ1170" i="36"/>
  <c r="AY1172" i="36"/>
  <c r="AW1171" i="36"/>
  <c r="AX1171" i="36"/>
  <c r="AZ1171" i="36" l="1"/>
  <c r="AY1173" i="36"/>
  <c r="AW1172" i="36"/>
  <c r="AX1172" i="36"/>
  <c r="BE1172" i="36"/>
  <c r="BB1173" i="36"/>
  <c r="BD1174" i="36"/>
  <c r="BC1173" i="36"/>
  <c r="BB1174" i="36" l="1"/>
  <c r="BD1175" i="36"/>
  <c r="BC1174" i="36"/>
  <c r="BE1173" i="36"/>
  <c r="AZ1172" i="36"/>
  <c r="AY1174" i="36"/>
  <c r="AW1173" i="36"/>
  <c r="AX1173" i="36"/>
  <c r="AZ1173" i="36" l="1"/>
  <c r="AY1175" i="36"/>
  <c r="AW1174" i="36"/>
  <c r="AX1174" i="36"/>
  <c r="BB1175" i="36"/>
  <c r="BD1176" i="36"/>
  <c r="BC1175" i="36"/>
  <c r="BE1174" i="36"/>
  <c r="BD1177" i="36" l="1"/>
  <c r="BB1176" i="36"/>
  <c r="BC1176" i="36"/>
  <c r="BE1175" i="36"/>
  <c r="AZ1174" i="36"/>
  <c r="AY1176" i="36"/>
  <c r="AW1175" i="36"/>
  <c r="AX1175" i="36"/>
  <c r="AZ1175" i="36" l="1"/>
  <c r="AY1177" i="36"/>
  <c r="AW1176" i="36"/>
  <c r="AX1176" i="36"/>
  <c r="BE1176" i="36"/>
  <c r="BD1178" i="36"/>
  <c r="BB1177" i="36"/>
  <c r="BC1177" i="36"/>
  <c r="AZ1176" i="36" l="1"/>
  <c r="BE1177" i="36"/>
  <c r="BD1179" i="36"/>
  <c r="BB1178" i="36"/>
  <c r="BC1178" i="36"/>
  <c r="AY1178" i="36"/>
  <c r="AW1177" i="36"/>
  <c r="AX1177" i="36"/>
  <c r="BE1178" i="36" l="1"/>
  <c r="AZ1177" i="36"/>
  <c r="AY1179" i="36"/>
  <c r="AW1178" i="36"/>
  <c r="AX1178" i="36"/>
  <c r="BB1179" i="36"/>
  <c r="BD1180" i="36"/>
  <c r="BC1179" i="36"/>
  <c r="AZ1178" i="36" l="1"/>
  <c r="AY1180" i="36"/>
  <c r="AW1179" i="36"/>
  <c r="AX1179" i="36"/>
  <c r="BB1180" i="36"/>
  <c r="BD1181" i="36"/>
  <c r="BC1180" i="36"/>
  <c r="BE1179" i="36"/>
  <c r="BB1181" i="36" l="1"/>
  <c r="BD1182" i="36"/>
  <c r="BC1181" i="36"/>
  <c r="BE1180" i="36"/>
  <c r="AZ1179" i="36"/>
  <c r="AY1181" i="36"/>
  <c r="AW1180" i="36"/>
  <c r="AX1180" i="36"/>
  <c r="BB1182" i="36" l="1"/>
  <c r="BD1183" i="36"/>
  <c r="BC1182" i="36"/>
  <c r="BE1181" i="36"/>
  <c r="AZ1180" i="36"/>
  <c r="AY1182" i="36"/>
  <c r="AW1181" i="36"/>
  <c r="AX1181" i="36"/>
  <c r="AZ1181" i="36" l="1"/>
  <c r="AY1183" i="36"/>
  <c r="AW1182" i="36"/>
  <c r="AX1182" i="36"/>
  <c r="BB1183" i="36"/>
  <c r="BD1184" i="36"/>
  <c r="BC1183" i="36"/>
  <c r="BE1182" i="36"/>
  <c r="BD1185" i="36" l="1"/>
  <c r="BB1184" i="36"/>
  <c r="BC1184" i="36"/>
  <c r="BE1183" i="36"/>
  <c r="AZ1182" i="36"/>
  <c r="AY1184" i="36"/>
  <c r="AW1183" i="36"/>
  <c r="AX1183" i="36"/>
  <c r="BE1184" i="36" l="1"/>
  <c r="BD1186" i="36"/>
  <c r="BB1185" i="36"/>
  <c r="BC1185" i="36"/>
  <c r="AZ1183" i="36"/>
  <c r="AY1185" i="36"/>
  <c r="AW1184" i="36"/>
  <c r="AX1184" i="36"/>
  <c r="AY1186" i="36" l="1"/>
  <c r="AW1185" i="36"/>
  <c r="AX1185" i="36"/>
  <c r="AZ1184" i="36"/>
  <c r="BE1185" i="36"/>
  <c r="BD1187" i="36"/>
  <c r="BB1186" i="36"/>
  <c r="BC1186" i="36"/>
  <c r="BE1186" i="36" l="1"/>
  <c r="BB1187" i="36"/>
  <c r="BD1188" i="36"/>
  <c r="BC1187" i="36"/>
  <c r="AZ1185" i="36"/>
  <c r="AY1187" i="36"/>
  <c r="AW1186" i="36"/>
  <c r="AX1186" i="36"/>
  <c r="BE1187" i="36" l="1"/>
  <c r="BB1188" i="36"/>
  <c r="BD1189" i="36"/>
  <c r="BC1188" i="36"/>
  <c r="AZ1186" i="36"/>
  <c r="AY1188" i="36"/>
  <c r="AW1187" i="36"/>
  <c r="AX1187" i="36"/>
  <c r="BD1190" i="36" l="1"/>
  <c r="BB1189" i="36"/>
  <c r="BC1189" i="36"/>
  <c r="BE1188" i="36"/>
  <c r="AZ1187" i="36"/>
  <c r="AY1189" i="36"/>
  <c r="AW1188" i="36"/>
  <c r="AX1188" i="36"/>
  <c r="AY1190" i="36" l="1"/>
  <c r="AW1189" i="36"/>
  <c r="AX1189" i="36"/>
  <c r="AZ1188" i="36"/>
  <c r="BE1189" i="36"/>
  <c r="BB1190" i="36"/>
  <c r="BD1191" i="36"/>
  <c r="BC1190" i="36"/>
  <c r="BB1191" i="36" l="1"/>
  <c r="BD1192" i="36"/>
  <c r="BC1191" i="36"/>
  <c r="BE1190" i="36"/>
  <c r="AZ1189" i="36"/>
  <c r="AY1191" i="36"/>
  <c r="AW1190" i="36"/>
  <c r="AX1190" i="36"/>
  <c r="AZ1190" i="36" l="1"/>
  <c r="AY1192" i="36"/>
  <c r="AW1191" i="36"/>
  <c r="AX1191" i="36"/>
  <c r="BD1193" i="36"/>
  <c r="BB1192" i="36"/>
  <c r="BC1192" i="36"/>
  <c r="BE1191" i="36"/>
  <c r="BE1192" i="36" l="1"/>
  <c r="BD1194" i="36"/>
  <c r="BB1193" i="36"/>
  <c r="BC1193" i="36"/>
  <c r="AZ1191" i="36"/>
  <c r="AY1193" i="36"/>
  <c r="AW1192" i="36"/>
  <c r="AX1192" i="36"/>
  <c r="BE1193" i="36" l="1"/>
  <c r="AZ1192" i="36"/>
  <c r="AY1194" i="36"/>
  <c r="AW1193" i="36"/>
  <c r="AX1193" i="36"/>
  <c r="BD1195" i="36"/>
  <c r="BB1194" i="36"/>
  <c r="BC1194" i="36"/>
  <c r="AY1195" i="36" l="1"/>
  <c r="AW1194" i="36"/>
  <c r="AX1194" i="36"/>
  <c r="BE1194" i="36"/>
  <c r="BD1196" i="36"/>
  <c r="BB1195" i="36"/>
  <c r="BC1195" i="36"/>
  <c r="AZ1193" i="36"/>
  <c r="AZ1194" i="36" l="1"/>
  <c r="AY1196" i="36"/>
  <c r="AW1195" i="36"/>
  <c r="AX1195" i="36"/>
  <c r="BE1195" i="36"/>
  <c r="BB1196" i="36"/>
  <c r="BD1197" i="36"/>
  <c r="BC1196" i="36"/>
  <c r="AZ1195" i="36" l="1"/>
  <c r="AY1197" i="36"/>
  <c r="AW1196" i="36"/>
  <c r="AX1196" i="36"/>
  <c r="BD1198" i="36"/>
  <c r="BB1197" i="36"/>
  <c r="BC1197" i="36"/>
  <c r="BE1196" i="36"/>
  <c r="BE1197" i="36" l="1"/>
  <c r="BB1198" i="36"/>
  <c r="BD1199" i="36"/>
  <c r="BC1198" i="36"/>
  <c r="AZ1196" i="36"/>
  <c r="AY1198" i="36"/>
  <c r="AW1197" i="36"/>
  <c r="AX1197" i="36"/>
  <c r="AZ1197" i="36" l="1"/>
  <c r="AY1199" i="36"/>
  <c r="AW1198" i="36"/>
  <c r="AX1198" i="36"/>
  <c r="BB1199" i="36"/>
  <c r="BD1200" i="36"/>
  <c r="BC1199" i="36"/>
  <c r="BE1198" i="36"/>
  <c r="AZ1198" i="36" l="1"/>
  <c r="AY1200" i="36"/>
  <c r="AW1199" i="36"/>
  <c r="AX1199" i="36"/>
  <c r="BD1201" i="36"/>
  <c r="BB1200" i="36"/>
  <c r="BC1200" i="36"/>
  <c r="BE1199" i="36"/>
  <c r="BE1200" i="36" l="1"/>
  <c r="BD1202" i="36"/>
  <c r="BB1201" i="36"/>
  <c r="BC1201" i="36"/>
  <c r="AZ1199" i="36"/>
  <c r="AY1201" i="36"/>
  <c r="AW1200" i="36"/>
  <c r="AX1200" i="36"/>
  <c r="AY1202" i="36" l="1"/>
  <c r="AW1201" i="36"/>
  <c r="AX1201" i="36"/>
  <c r="AZ1200" i="36"/>
  <c r="BE1201" i="36"/>
  <c r="BD1203" i="36"/>
  <c r="BB1202" i="36"/>
  <c r="BC1202" i="36"/>
  <c r="BE1202" i="36" l="1"/>
  <c r="BB1203" i="36"/>
  <c r="BD1204" i="36"/>
  <c r="BC1203" i="36"/>
  <c r="AZ1201" i="36"/>
  <c r="AY1203" i="36"/>
  <c r="AW1202" i="36"/>
  <c r="AX1202" i="36"/>
  <c r="AZ1202" i="36" l="1"/>
  <c r="AY1204" i="36"/>
  <c r="AW1203" i="36"/>
  <c r="AX1203" i="36"/>
  <c r="BB1204" i="36"/>
  <c r="BD1205" i="36"/>
  <c r="BC1204" i="36"/>
  <c r="BE1203" i="36"/>
  <c r="AZ1203" i="36" l="1"/>
  <c r="BD1206" i="36"/>
  <c r="BB1205" i="36"/>
  <c r="BC1205" i="36"/>
  <c r="AY1205" i="36"/>
  <c r="AW1204" i="36"/>
  <c r="AX1204" i="36"/>
  <c r="BE1204" i="36"/>
  <c r="AZ1204" i="36" l="1"/>
  <c r="AY1206" i="36"/>
  <c r="AW1205" i="36"/>
  <c r="AX1205" i="36"/>
  <c r="BE1205" i="36"/>
  <c r="BB1206" i="36"/>
  <c r="BD1207" i="36"/>
  <c r="BC1206" i="36"/>
  <c r="BB1207" i="36" l="1"/>
  <c r="BD1208" i="36"/>
  <c r="BC1207" i="36"/>
  <c r="BE1206" i="36"/>
  <c r="AZ1205" i="36"/>
  <c r="AY1207" i="36"/>
  <c r="AW1206" i="36"/>
  <c r="AX1206" i="36"/>
  <c r="AZ1206" i="36" l="1"/>
  <c r="AY1208" i="36"/>
  <c r="AW1207" i="36"/>
  <c r="AX1207" i="36"/>
  <c r="BD1209" i="36"/>
  <c r="BB1208" i="36"/>
  <c r="BC1208" i="36"/>
  <c r="BE1207" i="36"/>
  <c r="BE1208" i="36" l="1"/>
  <c r="BD1210" i="36"/>
  <c r="BB1209" i="36"/>
  <c r="BC1209" i="36"/>
  <c r="AZ1207" i="36"/>
  <c r="AY1209" i="36"/>
  <c r="AW1208" i="36"/>
  <c r="AX1208" i="36"/>
  <c r="BE1209" i="36" l="1"/>
  <c r="BD1211" i="36"/>
  <c r="BB1210" i="36"/>
  <c r="BC1210" i="36"/>
  <c r="AZ1208" i="36"/>
  <c r="AY1210" i="36"/>
  <c r="AW1209" i="36"/>
  <c r="AX1209" i="36"/>
  <c r="AZ1209" i="36" l="1"/>
  <c r="AY1211" i="36"/>
  <c r="AW1210" i="36"/>
  <c r="AX1210" i="36"/>
  <c r="BE1210" i="36"/>
  <c r="BD1212" i="36"/>
  <c r="BB1211" i="36"/>
  <c r="BC1211" i="36"/>
  <c r="BB1212" i="36" l="1"/>
  <c r="BD1213" i="36"/>
  <c r="BC1212" i="36"/>
  <c r="AY1212" i="36"/>
  <c r="AW1211" i="36"/>
  <c r="AX1211" i="36"/>
  <c r="BE1211" i="36"/>
  <c r="AZ1210" i="36"/>
  <c r="AZ1211" i="36" l="1"/>
  <c r="AY1213" i="36"/>
  <c r="AW1212" i="36"/>
  <c r="AX1212" i="36"/>
  <c r="BD1214" i="36"/>
  <c r="BB1213" i="36"/>
  <c r="BC1213" i="36"/>
  <c r="BE1212" i="36"/>
  <c r="AY1214" i="36" l="1"/>
  <c r="AW1213" i="36"/>
  <c r="AX1213" i="36"/>
  <c r="BE1213" i="36"/>
  <c r="BB1214" i="36"/>
  <c r="BD1215" i="36"/>
  <c r="BC1214" i="36"/>
  <c r="AZ1212" i="36"/>
  <c r="BB1215" i="36" l="1"/>
  <c r="BD1216" i="36"/>
  <c r="BC1215" i="36"/>
  <c r="BE1214" i="36"/>
  <c r="AZ1213" i="36"/>
  <c r="AY1215" i="36"/>
  <c r="AW1214" i="36"/>
  <c r="AX1214" i="36"/>
  <c r="AZ1214" i="36" l="1"/>
  <c r="AY1216" i="36"/>
  <c r="AW1215" i="36"/>
  <c r="AX1215" i="36"/>
  <c r="BD1217" i="36"/>
  <c r="BB1216" i="36"/>
  <c r="BC1216" i="36"/>
  <c r="BE1215" i="36"/>
  <c r="BE1216" i="36" l="1"/>
  <c r="BD1218" i="36"/>
  <c r="BB1217" i="36"/>
  <c r="BC1217" i="36"/>
  <c r="AZ1215" i="36"/>
  <c r="AY1217" i="36"/>
  <c r="AW1216" i="36"/>
  <c r="AX1216" i="36"/>
  <c r="BE1217" i="36" l="1"/>
  <c r="BD1219" i="36"/>
  <c r="BB1218" i="36"/>
  <c r="BC1218" i="36"/>
  <c r="AZ1216" i="36"/>
  <c r="AY1218" i="36"/>
  <c r="AW1217" i="36"/>
  <c r="AX1217" i="36"/>
  <c r="BE1218" i="36" l="1"/>
  <c r="BB1219" i="36"/>
  <c r="BD1220" i="36"/>
  <c r="BC1219" i="36"/>
  <c r="AZ1217" i="36"/>
  <c r="AY1219" i="36"/>
  <c r="AW1218" i="36"/>
  <c r="AX1218" i="36"/>
  <c r="AZ1218" i="36" l="1"/>
  <c r="AY1220" i="36"/>
  <c r="AW1219" i="36"/>
  <c r="AX1219" i="36"/>
  <c r="BB1220" i="36"/>
  <c r="BD1221" i="36"/>
  <c r="BC1220" i="36"/>
  <c r="BE1219" i="36"/>
  <c r="AZ1219" i="36" l="1"/>
  <c r="AY1221" i="36"/>
  <c r="AW1220" i="36"/>
  <c r="AX1220" i="36"/>
  <c r="BD1222" i="36"/>
  <c r="BB1221" i="36"/>
  <c r="BC1221" i="36"/>
  <c r="BE1220" i="36"/>
  <c r="BE1221" i="36" l="1"/>
  <c r="BB1222" i="36"/>
  <c r="BD1223" i="36"/>
  <c r="BC1222" i="36"/>
  <c r="AZ1220" i="36"/>
  <c r="AY1222" i="36"/>
  <c r="AW1221" i="36"/>
  <c r="AX1221" i="36"/>
  <c r="AZ1221" i="36" l="1"/>
  <c r="AY1223" i="36"/>
  <c r="AW1222" i="36"/>
  <c r="AX1222" i="36"/>
  <c r="BB1223" i="36"/>
  <c r="BD1224" i="36"/>
  <c r="BC1223" i="36"/>
  <c r="BE1222" i="36"/>
  <c r="BD1225" i="36" l="1"/>
  <c r="BB1224" i="36"/>
  <c r="BC1224" i="36"/>
  <c r="BE1223" i="36"/>
  <c r="AZ1222" i="36"/>
  <c r="AY1224" i="36"/>
  <c r="AW1223" i="36"/>
  <c r="AX1223" i="36"/>
  <c r="BE1224" i="36" l="1"/>
  <c r="AZ1223" i="36"/>
  <c r="AY1225" i="36"/>
  <c r="AW1224" i="36"/>
  <c r="AX1224" i="36"/>
  <c r="BD1226" i="36"/>
  <c r="BB1225" i="36"/>
  <c r="BC1225" i="36"/>
  <c r="BE1225" i="36" l="1"/>
  <c r="BD1227" i="36"/>
  <c r="BB1226" i="36"/>
  <c r="BC1226" i="36"/>
  <c r="AZ1224" i="36"/>
  <c r="AY1226" i="36"/>
  <c r="AW1225" i="36"/>
  <c r="AX1225" i="36"/>
  <c r="BE1226" i="36" l="1"/>
  <c r="BD1228" i="36"/>
  <c r="BB1227" i="36"/>
  <c r="BC1227" i="36"/>
  <c r="AZ1225" i="36"/>
  <c r="AY1227" i="36"/>
  <c r="AW1226" i="36"/>
  <c r="AX1226" i="36"/>
  <c r="AZ1226" i="36" l="1"/>
  <c r="AY1228" i="36"/>
  <c r="AW1227" i="36"/>
  <c r="AX1227" i="36"/>
  <c r="BE1227" i="36"/>
  <c r="BB1228" i="36"/>
  <c r="BD1229" i="36"/>
  <c r="BC1228" i="36"/>
  <c r="AZ1227" i="36" l="1"/>
  <c r="BD1230" i="36"/>
  <c r="BB1229" i="36"/>
  <c r="BC1229" i="36"/>
  <c r="AY1229" i="36"/>
  <c r="AW1228" i="36"/>
  <c r="AX1228" i="36"/>
  <c r="BE1228" i="36"/>
  <c r="AZ1228" i="36" l="1"/>
  <c r="AY1230" i="36"/>
  <c r="AW1229" i="36"/>
  <c r="AX1229" i="36"/>
  <c r="BE1229" i="36"/>
  <c r="BB1230" i="36"/>
  <c r="BD1231" i="36"/>
  <c r="BC1230" i="36"/>
  <c r="AZ1229" i="36" l="1"/>
  <c r="AY1231" i="36"/>
  <c r="AW1230" i="36"/>
  <c r="AX1230" i="36"/>
  <c r="BB1231" i="36"/>
  <c r="BD1232" i="36"/>
  <c r="BC1231" i="36"/>
  <c r="BE1230" i="36"/>
  <c r="BD1233" i="36" l="1"/>
  <c r="BB1232" i="36"/>
  <c r="BC1232" i="36"/>
  <c r="BE1231" i="36"/>
  <c r="AZ1230" i="36"/>
  <c r="AY1232" i="36"/>
  <c r="AW1231" i="36"/>
  <c r="AX1231" i="36"/>
  <c r="AZ1231" i="36" l="1"/>
  <c r="AY1233" i="36"/>
  <c r="AW1232" i="36"/>
  <c r="AX1232" i="36"/>
  <c r="BE1232" i="36"/>
  <c r="BD1234" i="36"/>
  <c r="BB1233" i="36"/>
  <c r="BC1233" i="36"/>
  <c r="BE1233" i="36" l="1"/>
  <c r="AZ1232" i="36"/>
  <c r="BD1235" i="36"/>
  <c r="BB1234" i="36"/>
  <c r="BC1234" i="36"/>
  <c r="AY1234" i="36"/>
  <c r="AW1233" i="36"/>
  <c r="AX1233" i="36"/>
  <c r="AZ1233" i="36" l="1"/>
  <c r="AY1235" i="36"/>
  <c r="AW1234" i="36"/>
  <c r="AX1234" i="36"/>
  <c r="BE1234" i="36"/>
  <c r="BB1235" i="36"/>
  <c r="BD1236" i="36"/>
  <c r="BC1235" i="36"/>
  <c r="BB1236" i="36" l="1"/>
  <c r="BD1237" i="36"/>
  <c r="BC1236" i="36"/>
  <c r="BE1235" i="36"/>
  <c r="AZ1234" i="36"/>
  <c r="AY1236" i="36"/>
  <c r="AW1235" i="36"/>
  <c r="AX1235" i="36"/>
  <c r="BE1236" i="36" l="1"/>
  <c r="BD1238" i="36"/>
  <c r="BB1237" i="36"/>
  <c r="BC1237" i="36"/>
  <c r="AZ1235" i="36"/>
  <c r="AY1237" i="36"/>
  <c r="AW1236" i="36"/>
  <c r="AX1236" i="36"/>
  <c r="AZ1236" i="36" l="1"/>
  <c r="AY1238" i="36"/>
  <c r="AW1237" i="36"/>
  <c r="AX1237" i="36"/>
  <c r="BE1237" i="36"/>
  <c r="BB1238" i="36"/>
  <c r="BD1239" i="36"/>
  <c r="BC1238" i="36"/>
  <c r="AZ1237" i="36" l="1"/>
  <c r="AY1239" i="36"/>
  <c r="AW1238" i="36"/>
  <c r="AX1238" i="36"/>
  <c r="BB1239" i="36"/>
  <c r="BD1240" i="36"/>
  <c r="BC1239" i="36"/>
  <c r="BE1238" i="36"/>
  <c r="BD1241" i="36" l="1"/>
  <c r="BB1240" i="36"/>
  <c r="BC1240" i="36"/>
  <c r="BE1239" i="36"/>
  <c r="AZ1238" i="36"/>
  <c r="AY1240" i="36"/>
  <c r="AW1239" i="36"/>
  <c r="AX1239" i="36"/>
  <c r="BE1240" i="36" l="1"/>
  <c r="BD1242" i="36"/>
  <c r="BB1241" i="36"/>
  <c r="BC1241" i="36"/>
  <c r="AZ1239" i="36"/>
  <c r="AY1241" i="36"/>
  <c r="AW1240" i="36"/>
  <c r="AX1240" i="36"/>
  <c r="BD1243" i="36" l="1"/>
  <c r="BB1242" i="36"/>
  <c r="BC1242" i="36"/>
  <c r="AZ1240" i="36"/>
  <c r="AY1242" i="36"/>
  <c r="AW1241" i="36"/>
  <c r="AX1241" i="36"/>
  <c r="BE1241" i="36"/>
  <c r="AZ1241" i="36" l="1"/>
  <c r="AY1243" i="36"/>
  <c r="AW1242" i="36"/>
  <c r="AX1242" i="36"/>
  <c r="BE1242" i="36"/>
  <c r="BD1244" i="36"/>
  <c r="BB1243" i="36"/>
  <c r="BC1243" i="36"/>
  <c r="AZ1242" i="36" l="1"/>
  <c r="AY1244" i="36"/>
  <c r="AW1243" i="36"/>
  <c r="AX1243" i="36"/>
  <c r="BE1243" i="36"/>
  <c r="BB1244" i="36"/>
  <c r="BD1245" i="36"/>
  <c r="BC1244" i="36"/>
  <c r="AZ1243" i="36" l="1"/>
  <c r="AY1245" i="36"/>
  <c r="AW1244" i="36"/>
  <c r="AX1244" i="36"/>
  <c r="BD1246" i="36"/>
  <c r="BB1245" i="36"/>
  <c r="BC1245" i="36"/>
  <c r="BE1244" i="36"/>
  <c r="AY1246" i="36" l="1"/>
  <c r="AW1245" i="36"/>
  <c r="AX1245" i="36"/>
  <c r="BE1245" i="36"/>
  <c r="BB1246" i="36"/>
  <c r="BD1247" i="36"/>
  <c r="BC1246" i="36"/>
  <c r="AZ1244" i="36"/>
  <c r="AZ1245" i="36" l="1"/>
  <c r="BB1247" i="36"/>
  <c r="BD1248" i="36"/>
  <c r="BC1247" i="36"/>
  <c r="BE1246" i="36"/>
  <c r="AY1247" i="36"/>
  <c r="AW1246" i="36"/>
  <c r="AX1246" i="36"/>
  <c r="AZ1246" i="36" l="1"/>
  <c r="AY1248" i="36"/>
  <c r="AW1247" i="36"/>
  <c r="AX1247" i="36"/>
  <c r="BD1249" i="36"/>
  <c r="BB1248" i="36"/>
  <c r="BC1248" i="36"/>
  <c r="BE1247" i="36"/>
  <c r="BE1248" i="36" l="1"/>
  <c r="BD1250" i="36"/>
  <c r="BB1249" i="36"/>
  <c r="BC1249" i="36"/>
  <c r="AZ1247" i="36"/>
  <c r="AY1249" i="36"/>
  <c r="AW1248" i="36"/>
  <c r="AX1248" i="36"/>
  <c r="AZ1248" i="36" l="1"/>
  <c r="AY1250" i="36"/>
  <c r="AW1249" i="36"/>
  <c r="AX1249" i="36"/>
  <c r="BE1249" i="36"/>
  <c r="BD1251" i="36"/>
  <c r="BB1250" i="36"/>
  <c r="BC1250" i="36"/>
  <c r="BE1250" i="36" l="1"/>
  <c r="BB1251" i="36"/>
  <c r="BD1252" i="36"/>
  <c r="BC1251" i="36"/>
  <c r="AZ1249" i="36"/>
  <c r="AY1251" i="36"/>
  <c r="AW1250" i="36"/>
  <c r="AX1250" i="36"/>
  <c r="AZ1250" i="36" l="1"/>
  <c r="AY1252" i="36"/>
  <c r="AW1251" i="36"/>
  <c r="AX1251" i="36"/>
  <c r="BB1252" i="36"/>
  <c r="BD1253" i="36"/>
  <c r="BC1252" i="36"/>
  <c r="BE1251" i="36"/>
  <c r="BD1254" i="36" l="1"/>
  <c r="BB1253" i="36"/>
  <c r="BC1253" i="36"/>
  <c r="BE1252" i="36"/>
  <c r="AZ1251" i="36"/>
  <c r="AY1253" i="36"/>
  <c r="AW1252" i="36"/>
  <c r="AX1252" i="36"/>
  <c r="BE1253" i="36" l="1"/>
  <c r="BB1254" i="36"/>
  <c r="BD1255" i="36"/>
  <c r="BC1254" i="36"/>
  <c r="AZ1252" i="36"/>
  <c r="AY1254" i="36"/>
  <c r="AW1253" i="36"/>
  <c r="AX1253" i="36"/>
  <c r="AZ1253" i="36" l="1"/>
  <c r="BB1255" i="36"/>
  <c r="BD1256" i="36"/>
  <c r="BC1255" i="36"/>
  <c r="AY1255" i="36"/>
  <c r="AW1254" i="36"/>
  <c r="AX1254" i="36"/>
  <c r="BE1254" i="36"/>
  <c r="BE1255" i="36" l="1"/>
  <c r="BD1257" i="36"/>
  <c r="BB1256" i="36"/>
  <c r="BC1256" i="36"/>
  <c r="AZ1254" i="36"/>
  <c r="AY1256" i="36"/>
  <c r="AW1255" i="36"/>
  <c r="AX1255" i="36"/>
  <c r="BE1256" i="36" l="1"/>
  <c r="BD1258" i="36"/>
  <c r="BB1257" i="36"/>
  <c r="BC1257" i="36"/>
  <c r="AZ1255" i="36"/>
  <c r="AY1257" i="36"/>
  <c r="AW1256" i="36"/>
  <c r="AX1256" i="36"/>
  <c r="BE1257" i="36" l="1"/>
  <c r="AZ1256" i="36"/>
  <c r="BD1259" i="36"/>
  <c r="BB1258" i="36"/>
  <c r="BC1258" i="36"/>
  <c r="AY1258" i="36"/>
  <c r="AW1257" i="36"/>
  <c r="AX1257" i="36"/>
  <c r="AZ1257" i="36" l="1"/>
  <c r="AY1259" i="36"/>
  <c r="AW1258" i="36"/>
  <c r="AX1258" i="36"/>
  <c r="BE1258" i="36"/>
  <c r="BD1260" i="36"/>
  <c r="BB1259" i="36"/>
  <c r="BC1259" i="36"/>
  <c r="BE1259" i="36" l="1"/>
  <c r="BB1260" i="36"/>
  <c r="BD1261" i="36"/>
  <c r="BC1260" i="36"/>
  <c r="AZ1258" i="36"/>
  <c r="AY1260" i="36"/>
  <c r="AW1259" i="36"/>
  <c r="AX1259" i="36"/>
  <c r="AZ1259" i="36" l="1"/>
  <c r="AY1261" i="36"/>
  <c r="AW1260" i="36"/>
  <c r="AX1260" i="36"/>
  <c r="BD1262" i="36"/>
  <c r="BB1261" i="36"/>
  <c r="BC1261" i="36"/>
  <c r="BE1260" i="36"/>
  <c r="BE1261" i="36" l="1"/>
  <c r="BB1262" i="36"/>
  <c r="BD1263" i="36"/>
  <c r="BC1262" i="36"/>
  <c r="AZ1260" i="36"/>
  <c r="AY1262" i="36"/>
  <c r="AW1261" i="36"/>
  <c r="AX1261" i="36"/>
  <c r="AZ1261" i="36" l="1"/>
  <c r="AY1263" i="36"/>
  <c r="AW1262" i="36"/>
  <c r="AX1262" i="36"/>
  <c r="BB1263" i="36"/>
  <c r="BD1264" i="36"/>
  <c r="BC1263" i="36"/>
  <c r="BE1262" i="36"/>
  <c r="BD1265" i="36" l="1"/>
  <c r="BB1264" i="36"/>
  <c r="BC1264" i="36"/>
  <c r="BE1263" i="36"/>
  <c r="AZ1262" i="36"/>
  <c r="AY1264" i="36"/>
  <c r="AW1263" i="36"/>
  <c r="AX1263" i="36"/>
  <c r="BE1264" i="36" l="1"/>
  <c r="BD1266" i="36"/>
  <c r="BB1265" i="36"/>
  <c r="BC1265" i="36"/>
  <c r="AZ1263" i="36"/>
  <c r="AY1265" i="36"/>
  <c r="AW1264" i="36"/>
  <c r="AX1264" i="36"/>
  <c r="BE1265" i="36" l="1"/>
  <c r="AZ1264" i="36"/>
  <c r="AY1266" i="36"/>
  <c r="AW1265" i="36"/>
  <c r="AX1265" i="36"/>
  <c r="BD1267" i="36"/>
  <c r="BB1266" i="36"/>
  <c r="BC1266" i="36"/>
  <c r="AY1267" i="36" l="1"/>
  <c r="AW1266" i="36"/>
  <c r="AX1266" i="36"/>
  <c r="BE1266" i="36"/>
  <c r="BB1267" i="36"/>
  <c r="BD1268" i="36"/>
  <c r="BC1267" i="36"/>
  <c r="AZ1265" i="36"/>
  <c r="AZ1266" i="36" l="1"/>
  <c r="AY1268" i="36"/>
  <c r="AW1267" i="36"/>
  <c r="AX1267" i="36"/>
  <c r="BB1268" i="36"/>
  <c r="BD1269" i="36"/>
  <c r="BC1268" i="36"/>
  <c r="BE1267" i="36"/>
  <c r="BD1270" i="36" l="1"/>
  <c r="BB1269" i="36"/>
  <c r="BC1269" i="36"/>
  <c r="BE1268" i="36"/>
  <c r="AZ1267" i="36"/>
  <c r="AY1269" i="36"/>
  <c r="AW1268" i="36"/>
  <c r="AX1268" i="36"/>
  <c r="AZ1268" i="36" l="1"/>
  <c r="AY1270" i="36"/>
  <c r="AW1269" i="36"/>
  <c r="AX1269" i="36"/>
  <c r="BE1269" i="36"/>
  <c r="BB1270" i="36"/>
  <c r="BD1271" i="36"/>
  <c r="BC1270" i="36"/>
  <c r="BB1271" i="36" l="1"/>
  <c r="BD1272" i="36"/>
  <c r="BC1271" i="36"/>
  <c r="BE1270" i="36"/>
  <c r="AZ1269" i="36"/>
  <c r="AY1271" i="36"/>
  <c r="AW1270" i="36"/>
  <c r="AX1270" i="36"/>
  <c r="AZ1270" i="36" l="1"/>
  <c r="AY1272" i="36"/>
  <c r="AW1271" i="36"/>
  <c r="AX1271" i="36"/>
  <c r="BD1273" i="36"/>
  <c r="BB1272" i="36"/>
  <c r="BC1272" i="36"/>
  <c r="BE1271" i="36"/>
  <c r="BE1272" i="36" l="1"/>
  <c r="BD1274" i="36"/>
  <c r="BB1273" i="36"/>
  <c r="BC1273" i="36"/>
  <c r="AZ1271" i="36"/>
  <c r="AY1273" i="36"/>
  <c r="AW1272" i="36"/>
  <c r="AX1272" i="36"/>
  <c r="AZ1272" i="36" l="1"/>
  <c r="AY1274" i="36"/>
  <c r="AW1273" i="36"/>
  <c r="AX1273" i="36"/>
  <c r="BE1273" i="36"/>
  <c r="BD1275" i="36"/>
  <c r="BB1274" i="36"/>
  <c r="BC1274" i="36"/>
  <c r="AY1275" i="36" l="1"/>
  <c r="AW1274" i="36"/>
  <c r="AX1274" i="36"/>
  <c r="BD1276" i="36"/>
  <c r="BB1275" i="36"/>
  <c r="BC1275" i="36"/>
  <c r="BE1274" i="36"/>
  <c r="AZ1273" i="36"/>
  <c r="AZ1274" i="36" l="1"/>
  <c r="AY1276" i="36"/>
  <c r="AW1275" i="36"/>
  <c r="AX1275" i="36"/>
  <c r="BE1275" i="36"/>
  <c r="BB1276" i="36"/>
  <c r="BD1277" i="36"/>
  <c r="BC1276" i="36"/>
  <c r="AZ1275" i="36" l="1"/>
  <c r="AY1277" i="36"/>
  <c r="AW1276" i="36"/>
  <c r="AX1276" i="36"/>
  <c r="BD1278" i="36"/>
  <c r="BB1277" i="36"/>
  <c r="BC1277" i="36"/>
  <c r="BE1276" i="36"/>
  <c r="BE1277" i="36" l="1"/>
  <c r="AZ1276" i="36"/>
  <c r="BD1279" i="36"/>
  <c r="BB1278" i="36"/>
  <c r="BC1278" i="36"/>
  <c r="AY1278" i="36"/>
  <c r="AW1277" i="36"/>
  <c r="AX1277" i="36"/>
  <c r="AZ1277" i="36" l="1"/>
  <c r="AY1279" i="36"/>
  <c r="AW1278" i="36"/>
  <c r="AX1278" i="36"/>
  <c r="BE1278" i="36"/>
  <c r="BB1279" i="36"/>
  <c r="BD1280" i="36"/>
  <c r="BC1279" i="36"/>
  <c r="AZ1278" i="36" l="1"/>
  <c r="AY1280" i="36"/>
  <c r="AW1279" i="36"/>
  <c r="AX1279" i="36"/>
  <c r="BD1281" i="36"/>
  <c r="BB1280" i="36"/>
  <c r="BC1280" i="36"/>
  <c r="BE1279" i="36"/>
  <c r="BE1280" i="36" l="1"/>
  <c r="BD1282" i="36"/>
  <c r="BB1281" i="36"/>
  <c r="BC1281" i="36"/>
  <c r="AZ1279" i="36"/>
  <c r="AY1281" i="36"/>
  <c r="AW1280" i="36"/>
  <c r="AX1280" i="36"/>
  <c r="AZ1280" i="36" l="1"/>
  <c r="AY1282" i="36"/>
  <c r="AW1281" i="36"/>
  <c r="AX1281" i="36"/>
  <c r="BE1281" i="36"/>
  <c r="BD1283" i="36"/>
  <c r="BB1282" i="36"/>
  <c r="BC1282" i="36"/>
  <c r="AZ1281" i="36" l="1"/>
  <c r="AY1283" i="36"/>
  <c r="AW1282" i="36"/>
  <c r="AX1282" i="36"/>
  <c r="BE1282" i="36"/>
  <c r="BB1283" i="36"/>
  <c r="BD1284" i="36"/>
  <c r="BC1283" i="36"/>
  <c r="BB1284" i="36" l="1"/>
  <c r="BD1285" i="36"/>
  <c r="BC1284" i="36"/>
  <c r="BE1283" i="36"/>
  <c r="AZ1282" i="36"/>
  <c r="AY1284" i="36"/>
  <c r="AW1283" i="36"/>
  <c r="AX1283" i="36"/>
  <c r="BE1284" i="36" l="1"/>
  <c r="BD1286" i="36"/>
  <c r="BB1285" i="36"/>
  <c r="BC1285" i="36"/>
  <c r="AZ1283" i="36"/>
  <c r="AY1285" i="36"/>
  <c r="AW1284" i="36"/>
  <c r="AX1284" i="36"/>
  <c r="AZ1284" i="36" l="1"/>
  <c r="AY1286" i="36"/>
  <c r="AW1285" i="36"/>
  <c r="AX1285" i="36"/>
  <c r="BE1285" i="36"/>
  <c r="BD1287" i="36"/>
  <c r="BB1286" i="36"/>
  <c r="BC1286" i="36"/>
  <c r="BE1286" i="36" l="1"/>
  <c r="BB1287" i="36"/>
  <c r="BD1288" i="36"/>
  <c r="BC1287" i="36"/>
  <c r="AZ1285" i="36"/>
  <c r="AY1287" i="36"/>
  <c r="AW1286" i="36"/>
  <c r="AX1286" i="36"/>
  <c r="BE1287" i="36" l="1"/>
  <c r="AZ1286" i="36"/>
  <c r="AY1288" i="36"/>
  <c r="AW1287" i="36"/>
  <c r="AX1287" i="36"/>
  <c r="BD1289" i="36"/>
  <c r="BB1288" i="36"/>
  <c r="BC1288" i="36"/>
  <c r="BE1288" i="36" l="1"/>
  <c r="BD1290" i="36"/>
  <c r="BB1289" i="36"/>
  <c r="BC1289" i="36"/>
  <c r="AZ1287" i="36"/>
  <c r="AY1289" i="36"/>
  <c r="AW1288" i="36"/>
  <c r="AX1288" i="36"/>
  <c r="AZ1288" i="36" l="1"/>
  <c r="BD1291" i="36"/>
  <c r="BB1290" i="36"/>
  <c r="BC1290" i="36"/>
  <c r="AY1290" i="36"/>
  <c r="AW1289" i="36"/>
  <c r="AX1289" i="36"/>
  <c r="BE1289" i="36"/>
  <c r="BE1290" i="36" l="1"/>
  <c r="BD1292" i="36"/>
  <c r="BB1291" i="36"/>
  <c r="BC1291" i="36"/>
  <c r="AZ1289" i="36"/>
  <c r="AY1291" i="36"/>
  <c r="AW1290" i="36"/>
  <c r="AX1290" i="36"/>
  <c r="BE1291" i="36" l="1"/>
  <c r="BB1292" i="36"/>
  <c r="BD1293" i="36"/>
  <c r="BC1292" i="36"/>
  <c r="AZ1290" i="36"/>
  <c r="AY1292" i="36"/>
  <c r="AW1291" i="36"/>
  <c r="AX1291" i="36"/>
  <c r="AY1293" i="36" l="1"/>
  <c r="AW1292" i="36"/>
  <c r="AX1292" i="36"/>
  <c r="AZ1291" i="36"/>
  <c r="BD1294" i="36"/>
  <c r="BB1293" i="36"/>
  <c r="BC1293" i="36"/>
  <c r="BE1292" i="36"/>
  <c r="AZ1292" i="36" l="1"/>
  <c r="BE1293" i="36"/>
  <c r="BD1295" i="36"/>
  <c r="BB1294" i="36"/>
  <c r="BC1294" i="36"/>
  <c r="AY1294" i="36"/>
  <c r="AW1293" i="36"/>
  <c r="AX1293" i="36"/>
  <c r="AZ1293" i="36" l="1"/>
  <c r="AY1295" i="36"/>
  <c r="AW1294" i="36"/>
  <c r="AX1294" i="36"/>
  <c r="BE1294" i="36"/>
  <c r="BB1295" i="36"/>
  <c r="BD1296" i="36"/>
  <c r="BC1295" i="36"/>
  <c r="BD1297" i="36" l="1"/>
  <c r="BB1296" i="36"/>
  <c r="BC1296" i="36"/>
  <c r="BE1295" i="36"/>
  <c r="AZ1294" i="36"/>
  <c r="AY1296" i="36"/>
  <c r="AW1295" i="36"/>
  <c r="AX1295" i="36"/>
  <c r="AZ1295" i="36" l="1"/>
  <c r="AY1297" i="36"/>
  <c r="AW1296" i="36"/>
  <c r="AX1296" i="36"/>
  <c r="BE1296" i="36"/>
  <c r="BD1298" i="36"/>
  <c r="BB1297" i="36"/>
  <c r="BC1297" i="36"/>
  <c r="BE1297" i="36" l="1"/>
  <c r="BD1299" i="36"/>
  <c r="BB1298" i="36"/>
  <c r="BC1298" i="36"/>
  <c r="AZ1296" i="36"/>
  <c r="AY1298" i="36"/>
  <c r="AW1297" i="36"/>
  <c r="AX1297" i="36"/>
  <c r="BE1298" i="36" l="1"/>
  <c r="BD1300" i="36"/>
  <c r="BB1299" i="36"/>
  <c r="BC1299" i="36"/>
  <c r="AZ1297" i="36"/>
  <c r="AY1299" i="36"/>
  <c r="AW1298" i="36"/>
  <c r="AX1298" i="36"/>
  <c r="AZ1298" i="36" l="1"/>
  <c r="AY1300" i="36"/>
  <c r="AW1299" i="36"/>
  <c r="AX1299" i="36"/>
  <c r="BE1299" i="36"/>
  <c r="BD1301" i="36"/>
  <c r="BB1300" i="36"/>
  <c r="BC1300" i="36"/>
  <c r="BE1300" i="36" l="1"/>
  <c r="BB1301" i="36"/>
  <c r="BD1302" i="36"/>
  <c r="BC1301" i="36"/>
  <c r="AZ1299" i="36"/>
  <c r="AY1301" i="36"/>
  <c r="AW1300" i="36"/>
  <c r="AX1300" i="36"/>
  <c r="AY1302" i="36" l="1"/>
  <c r="AW1301" i="36"/>
  <c r="AX1301" i="36"/>
  <c r="BD1303" i="36"/>
  <c r="BB1302" i="36"/>
  <c r="BC1302" i="36"/>
  <c r="AZ1300" i="36"/>
  <c r="BE1301" i="36"/>
  <c r="BE1302" i="36" l="1"/>
  <c r="BD1304" i="36"/>
  <c r="BB1303" i="36"/>
  <c r="BC1303" i="36"/>
  <c r="AZ1301" i="36"/>
  <c r="AY1303" i="36"/>
  <c r="AW1302" i="36"/>
  <c r="AX1302" i="36"/>
  <c r="BD1305" i="36" l="1"/>
  <c r="BB1304" i="36"/>
  <c r="BC1304" i="36"/>
  <c r="AZ1302" i="36"/>
  <c r="AY1304" i="36"/>
  <c r="AW1303" i="36"/>
  <c r="AX1303" i="36"/>
  <c r="BE1303" i="36"/>
  <c r="AZ1303" i="36" l="1"/>
  <c r="AY1305" i="36"/>
  <c r="AW1304" i="36"/>
  <c r="AX1304" i="36"/>
  <c r="BE1304" i="36"/>
  <c r="BB1305" i="36"/>
  <c r="BD1306" i="36"/>
  <c r="BC1305" i="36"/>
  <c r="AZ1304" i="36" l="1"/>
  <c r="BE1305" i="36"/>
  <c r="AY1306" i="36"/>
  <c r="AW1305" i="36"/>
  <c r="AX1305" i="36"/>
  <c r="BB1306" i="36"/>
  <c r="BD1307" i="36"/>
  <c r="BC1306" i="36"/>
  <c r="BB1307" i="36" l="1"/>
  <c r="BD1308" i="36"/>
  <c r="BC1307" i="36"/>
  <c r="AZ1305" i="36"/>
  <c r="BE1306" i="36"/>
  <c r="AY1307" i="36"/>
  <c r="AW1306" i="36"/>
  <c r="AX1306" i="36"/>
  <c r="AZ1306" i="36" l="1"/>
  <c r="AY1308" i="36"/>
  <c r="AW1307" i="36"/>
  <c r="AX1307" i="36"/>
  <c r="BB1308" i="36"/>
  <c r="BD1309" i="36"/>
  <c r="BC1308" i="36"/>
  <c r="BE1307" i="36"/>
  <c r="AY1309" i="36" l="1"/>
  <c r="AW1308" i="36"/>
  <c r="AX1308" i="36"/>
  <c r="BB1309" i="36"/>
  <c r="BD1310" i="36"/>
  <c r="BC1309" i="36"/>
  <c r="BE1308" i="36"/>
  <c r="AZ1307" i="36"/>
  <c r="AZ1308" i="36" l="1"/>
  <c r="AY1310" i="36"/>
  <c r="AW1309" i="36"/>
  <c r="AX1309" i="36"/>
  <c r="BD1311" i="36"/>
  <c r="BB1310" i="36"/>
  <c r="BC1310" i="36"/>
  <c r="BE1309" i="36"/>
  <c r="AZ1309" i="36" l="1"/>
  <c r="AY1311" i="36"/>
  <c r="AW1310" i="36"/>
  <c r="AX1310" i="36"/>
  <c r="BE1310" i="36"/>
  <c r="BD1312" i="36"/>
  <c r="BB1311" i="36"/>
  <c r="BC1311" i="36"/>
  <c r="BE1311" i="36" l="1"/>
  <c r="BD1313" i="36"/>
  <c r="BB1312" i="36"/>
  <c r="BC1312" i="36"/>
  <c r="AZ1310" i="36"/>
  <c r="AY1312" i="36"/>
  <c r="AW1311" i="36"/>
  <c r="AX1311" i="36"/>
  <c r="AZ1311" i="36" l="1"/>
  <c r="AY1313" i="36"/>
  <c r="AW1312" i="36"/>
  <c r="AX1312" i="36"/>
  <c r="BE1312" i="36"/>
  <c r="BD1314" i="36"/>
  <c r="BB1313" i="36"/>
  <c r="BC1313" i="36"/>
  <c r="BE1313" i="36" l="1"/>
  <c r="BB1314" i="36"/>
  <c r="BD1315" i="36"/>
  <c r="BC1314" i="36"/>
  <c r="AZ1312" i="36"/>
  <c r="AY1314" i="36"/>
  <c r="AW1313" i="36"/>
  <c r="AX1313" i="36"/>
  <c r="AZ1313" i="36" l="1"/>
  <c r="AY1315" i="36"/>
  <c r="AW1314" i="36"/>
  <c r="AX1314" i="36"/>
  <c r="BD1316" i="36"/>
  <c r="BB1315" i="36"/>
  <c r="BC1315" i="36"/>
  <c r="BE1314" i="36"/>
  <c r="BE1315" i="36" l="1"/>
  <c r="BB1316" i="36"/>
  <c r="BD1317" i="36"/>
  <c r="BC1316" i="36"/>
  <c r="AZ1314" i="36"/>
  <c r="AY1316" i="36"/>
  <c r="AW1315" i="36"/>
  <c r="AX1315" i="36"/>
  <c r="AZ1315" i="36" l="1"/>
  <c r="BB1317" i="36"/>
  <c r="BD1318" i="36"/>
  <c r="BC1317" i="36"/>
  <c r="AY1317" i="36"/>
  <c r="AW1316" i="36"/>
  <c r="AX1316" i="36"/>
  <c r="BE1316" i="36"/>
  <c r="AZ1316" i="36" l="1"/>
  <c r="AY1318" i="36"/>
  <c r="AW1317" i="36"/>
  <c r="AX1317" i="36"/>
  <c r="BD1319" i="36"/>
  <c r="BB1318" i="36"/>
  <c r="BC1318" i="36"/>
  <c r="BE1317" i="36"/>
  <c r="BE1318" i="36" l="1"/>
  <c r="BD1320" i="36"/>
  <c r="BB1319" i="36"/>
  <c r="BC1319" i="36"/>
  <c r="AZ1317" i="36"/>
  <c r="AY1319" i="36"/>
  <c r="AW1318" i="36"/>
  <c r="AX1318" i="36"/>
  <c r="BE1319" i="36" l="1"/>
  <c r="BD1321" i="36"/>
  <c r="BB1320" i="36"/>
  <c r="BC1320" i="36"/>
  <c r="AZ1318" i="36"/>
  <c r="AY1320" i="36"/>
  <c r="AW1319" i="36"/>
  <c r="AX1319" i="36"/>
  <c r="AZ1319" i="36" l="1"/>
  <c r="AY1321" i="36"/>
  <c r="AW1320" i="36"/>
  <c r="AX1320" i="36"/>
  <c r="BE1320" i="36"/>
  <c r="BB1321" i="36"/>
  <c r="BD1322" i="36"/>
  <c r="BC1321" i="36"/>
  <c r="BD1323" i="36" l="1"/>
  <c r="BB1322" i="36"/>
  <c r="BC1322" i="36"/>
  <c r="AY1322" i="36"/>
  <c r="AW1321" i="36"/>
  <c r="AX1321" i="36"/>
  <c r="BE1321" i="36"/>
  <c r="AZ1320" i="36"/>
  <c r="BE1322" i="36" l="1"/>
  <c r="BB1323" i="36"/>
  <c r="BD1324" i="36"/>
  <c r="BC1323" i="36"/>
  <c r="AZ1321" i="36"/>
  <c r="AY1323" i="36"/>
  <c r="AW1322" i="36"/>
  <c r="AX1322" i="36"/>
  <c r="BE1323" i="36" l="1"/>
  <c r="AZ1322" i="36"/>
  <c r="AY1324" i="36"/>
  <c r="AW1323" i="36"/>
  <c r="AX1323" i="36"/>
  <c r="BD1325" i="36"/>
  <c r="BB1324" i="36"/>
  <c r="BC1324" i="36"/>
  <c r="BE1324" i="36" l="1"/>
  <c r="BB1325" i="36"/>
  <c r="BD1326" i="36"/>
  <c r="BC1325" i="36"/>
  <c r="AZ1323" i="36"/>
  <c r="AY1325" i="36"/>
  <c r="AW1324" i="36"/>
  <c r="AX1324" i="36"/>
  <c r="AZ1324" i="36" l="1"/>
  <c r="AY1326" i="36"/>
  <c r="AW1325" i="36"/>
  <c r="AX1325" i="36"/>
  <c r="BD1327" i="36"/>
  <c r="BB1326" i="36"/>
  <c r="BC1326" i="36"/>
  <c r="BE1325" i="36"/>
  <c r="BE1326" i="36" l="1"/>
  <c r="BD1328" i="36"/>
  <c r="BB1327" i="36"/>
  <c r="BC1327" i="36"/>
  <c r="AZ1325" i="36"/>
  <c r="AY1327" i="36"/>
  <c r="AW1326" i="36"/>
  <c r="AX1326" i="36"/>
  <c r="AY1328" i="36" l="1"/>
  <c r="AW1327" i="36"/>
  <c r="AX1327" i="36"/>
  <c r="BD1329" i="36"/>
  <c r="BB1328" i="36"/>
  <c r="BC1328" i="36"/>
  <c r="AZ1326" i="36"/>
  <c r="BE1327" i="36"/>
  <c r="BE1328" i="36" l="1"/>
  <c r="BB1329" i="36"/>
  <c r="BD1330" i="36"/>
  <c r="BC1329" i="36"/>
  <c r="AZ1327" i="36"/>
  <c r="AY1329" i="36"/>
  <c r="AW1328" i="36"/>
  <c r="AX1328" i="36"/>
  <c r="AZ1328" i="36" l="1"/>
  <c r="AY1330" i="36"/>
  <c r="AW1329" i="36"/>
  <c r="AX1329" i="36"/>
  <c r="BB1330" i="36"/>
  <c r="BD1331" i="36"/>
  <c r="BC1330" i="36"/>
  <c r="BE1329" i="36"/>
  <c r="BB1331" i="36" l="1"/>
  <c r="BD1332" i="36"/>
  <c r="BC1331" i="36"/>
  <c r="BE1330" i="36"/>
  <c r="AZ1329" i="36"/>
  <c r="AY1331" i="36"/>
  <c r="AW1330" i="36"/>
  <c r="AX1330" i="36"/>
  <c r="AZ1330" i="36" l="1"/>
  <c r="AY1332" i="36"/>
  <c r="AW1331" i="36"/>
  <c r="AX1331" i="36"/>
  <c r="BD1333" i="36"/>
  <c r="BB1332" i="36"/>
  <c r="BC1332" i="36"/>
  <c r="BE1331" i="36"/>
  <c r="BE1332" i="36" l="1"/>
  <c r="BB1333" i="36"/>
  <c r="BD1334" i="36"/>
  <c r="BC1333" i="36"/>
  <c r="AZ1331" i="36"/>
  <c r="AY1333" i="36"/>
  <c r="AW1332" i="36"/>
  <c r="AX1332" i="36"/>
  <c r="BD1335" i="36" l="1"/>
  <c r="BB1334" i="36"/>
  <c r="BC1334" i="36"/>
  <c r="AZ1332" i="36"/>
  <c r="AY1334" i="36"/>
  <c r="AW1333" i="36"/>
  <c r="AX1333" i="36"/>
  <c r="BE1333" i="36"/>
  <c r="AZ1333" i="36" l="1"/>
  <c r="AY1335" i="36"/>
  <c r="AW1334" i="36"/>
  <c r="AX1334" i="36"/>
  <c r="BE1334" i="36"/>
  <c r="BB1335" i="36"/>
  <c r="BD1336" i="36"/>
  <c r="BC1335" i="36"/>
  <c r="BD1337" i="36" l="1"/>
  <c r="BB1336" i="36"/>
  <c r="BC1336" i="36"/>
  <c r="BE1335" i="36"/>
  <c r="AZ1334" i="36"/>
  <c r="AY1336" i="36"/>
  <c r="AW1335" i="36"/>
  <c r="AX1335" i="36"/>
  <c r="AZ1335" i="36" l="1"/>
  <c r="AY1337" i="36"/>
  <c r="AW1336" i="36"/>
  <c r="AX1336" i="36"/>
  <c r="BE1336" i="36"/>
  <c r="BB1337" i="36"/>
  <c r="BD1338" i="36"/>
  <c r="BC1337" i="36"/>
  <c r="BE1337" i="36" l="1"/>
  <c r="BD1339" i="36"/>
  <c r="BB1338" i="36"/>
  <c r="BC1338" i="36"/>
  <c r="AZ1336" i="36"/>
  <c r="AY1338" i="36"/>
  <c r="AW1337" i="36"/>
  <c r="AX1337" i="36"/>
  <c r="BE1338" i="36" l="1"/>
  <c r="AZ1337" i="36"/>
  <c r="AY1339" i="36"/>
  <c r="AW1338" i="36"/>
  <c r="AX1338" i="36"/>
  <c r="BB1339" i="36"/>
  <c r="BD1340" i="36"/>
  <c r="BC1339" i="36"/>
  <c r="AY1340" i="36" l="1"/>
  <c r="AW1339" i="36"/>
  <c r="AX1339" i="36"/>
  <c r="BD1341" i="36"/>
  <c r="BB1340" i="36"/>
  <c r="BC1340" i="36"/>
  <c r="BE1339" i="36"/>
  <c r="AZ1338" i="36"/>
  <c r="AZ1339" i="36" l="1"/>
  <c r="BE1340" i="36"/>
  <c r="BD1342" i="36"/>
  <c r="BB1341" i="36"/>
  <c r="BC1341" i="36"/>
  <c r="AY1341" i="36"/>
  <c r="AW1340" i="36"/>
  <c r="AX1340" i="36"/>
  <c r="AZ1340" i="36" l="1"/>
  <c r="AY1342" i="36"/>
  <c r="AW1341" i="36"/>
  <c r="AX1341" i="36"/>
  <c r="BE1341" i="36"/>
  <c r="BB1342" i="36"/>
  <c r="BD1343" i="36"/>
  <c r="BC1342" i="36"/>
  <c r="BD1344" i="36" l="1"/>
  <c r="BB1343" i="36"/>
  <c r="BC1343" i="36"/>
  <c r="BE1342" i="36"/>
  <c r="AZ1341" i="36"/>
  <c r="AY1343" i="36"/>
  <c r="AW1342" i="36"/>
  <c r="AX1342" i="36"/>
  <c r="BE1343" i="36" l="1"/>
  <c r="BD1345" i="36"/>
  <c r="BB1344" i="36"/>
  <c r="BC1344" i="36"/>
  <c r="AZ1342" i="36"/>
  <c r="AY1344" i="36"/>
  <c r="AW1343" i="36"/>
  <c r="AX1343" i="36"/>
  <c r="AZ1343" i="36" l="1"/>
  <c r="AY1345" i="36"/>
  <c r="AW1344" i="36"/>
  <c r="AX1344" i="36"/>
  <c r="BE1344" i="36"/>
  <c r="BB1345" i="36"/>
  <c r="BD1346" i="36"/>
  <c r="BC1345" i="36"/>
  <c r="AZ1344" i="36" l="1"/>
  <c r="AY1346" i="36"/>
  <c r="AW1345" i="36"/>
  <c r="AX1345" i="36"/>
  <c r="BD1347" i="36"/>
  <c r="BB1346" i="36"/>
  <c r="BC1346" i="36"/>
  <c r="BE1345" i="36"/>
  <c r="BE1346" i="36" l="1"/>
  <c r="BB1347" i="36"/>
  <c r="BD1348" i="36"/>
  <c r="BC1347" i="36"/>
  <c r="AZ1345" i="36"/>
  <c r="AY1347" i="36"/>
  <c r="AW1346" i="36"/>
  <c r="AX1346" i="36"/>
  <c r="AZ1346" i="36" l="1"/>
  <c r="AY1348" i="36"/>
  <c r="AW1347" i="36"/>
  <c r="AX1347" i="36"/>
  <c r="BD1349" i="36"/>
  <c r="BB1348" i="36"/>
  <c r="BC1348" i="36"/>
  <c r="BE1347" i="36"/>
  <c r="AZ1347" i="36" l="1"/>
  <c r="AY1349" i="36"/>
  <c r="AW1348" i="36"/>
  <c r="AX1348" i="36"/>
  <c r="BE1348" i="36"/>
  <c r="BD1350" i="36"/>
  <c r="BB1349" i="36"/>
  <c r="BC1349" i="36"/>
  <c r="BE1349" i="36" l="1"/>
  <c r="AZ1348" i="36"/>
  <c r="AY1350" i="36"/>
  <c r="AW1349" i="36"/>
  <c r="AX1349" i="36"/>
  <c r="BB1350" i="36"/>
  <c r="BD1351" i="36"/>
  <c r="BC1350" i="36"/>
  <c r="AZ1349" i="36" l="1"/>
  <c r="AY1351" i="36"/>
  <c r="AW1350" i="36"/>
  <c r="AX1350" i="36"/>
  <c r="BD1352" i="36"/>
  <c r="BB1351" i="36"/>
  <c r="BC1351" i="36"/>
  <c r="BE1350" i="36"/>
  <c r="AZ1350" i="36" l="1"/>
  <c r="AY1352" i="36"/>
  <c r="AW1351" i="36"/>
  <c r="AX1351" i="36"/>
  <c r="BE1351" i="36"/>
  <c r="BB1352" i="36"/>
  <c r="BD1353" i="36"/>
  <c r="BC1352" i="36"/>
  <c r="BB1353" i="36" l="1"/>
  <c r="BD1354" i="36"/>
  <c r="BC1353" i="36"/>
  <c r="BE1352" i="36"/>
  <c r="AZ1351" i="36"/>
  <c r="AY1353" i="36"/>
  <c r="AW1352" i="36"/>
  <c r="AX1352" i="36"/>
  <c r="BE1353" i="36" l="1"/>
  <c r="BB1354" i="36"/>
  <c r="BD1355" i="36"/>
  <c r="BC1354" i="36"/>
  <c r="AZ1352" i="36"/>
  <c r="AY1354" i="36"/>
  <c r="AW1353" i="36"/>
  <c r="AX1353" i="36"/>
  <c r="AZ1353" i="36" l="1"/>
  <c r="AY1355" i="36"/>
  <c r="AW1354" i="36"/>
  <c r="AX1354" i="36"/>
  <c r="BD1356" i="36"/>
  <c r="BB1355" i="36"/>
  <c r="BC1355" i="36"/>
  <c r="BE1354" i="36"/>
  <c r="AZ1354" i="36" l="1"/>
  <c r="AY1356" i="36"/>
  <c r="AW1355" i="36"/>
  <c r="AX1355" i="36"/>
  <c r="BE1355" i="36"/>
  <c r="BB1356" i="36"/>
  <c r="BD1357" i="36"/>
  <c r="BC1356" i="36"/>
  <c r="BD1358" i="36" l="1"/>
  <c r="BB1357" i="36"/>
  <c r="BC1357" i="36"/>
  <c r="BE1356" i="36"/>
  <c r="AZ1355" i="36"/>
  <c r="AY1357" i="36"/>
  <c r="AW1356" i="36"/>
  <c r="AX1356" i="36"/>
  <c r="AZ1356" i="36" l="1"/>
  <c r="BB1358" i="36"/>
  <c r="BD1359" i="36"/>
  <c r="BC1358" i="36"/>
  <c r="AY1358" i="36"/>
  <c r="AW1357" i="36"/>
  <c r="AX1357" i="36"/>
  <c r="BE1357" i="36"/>
  <c r="AZ1357" i="36" l="1"/>
  <c r="AY1359" i="36"/>
  <c r="AW1358" i="36"/>
  <c r="AX1358" i="36"/>
  <c r="BB1359" i="36"/>
  <c r="BD1360" i="36"/>
  <c r="BC1359" i="36"/>
  <c r="BE1358" i="36"/>
  <c r="AZ1358" i="36" l="1"/>
  <c r="AY1360" i="36"/>
  <c r="AW1359" i="36"/>
  <c r="AX1359" i="36"/>
  <c r="BB1360" i="36"/>
  <c r="BD1361" i="36"/>
  <c r="BC1360" i="36"/>
  <c r="BE1359" i="36"/>
  <c r="AZ1359" i="36" l="1"/>
  <c r="AY1361" i="36"/>
  <c r="AW1360" i="36"/>
  <c r="AX1360" i="36"/>
  <c r="BD1362" i="36"/>
  <c r="BB1361" i="36"/>
  <c r="BC1361" i="36"/>
  <c r="BE1360" i="36"/>
  <c r="BB1362" i="36" l="1"/>
  <c r="BD1363" i="36"/>
  <c r="BC1362" i="36"/>
  <c r="AY1362" i="36"/>
  <c r="AW1361" i="36"/>
  <c r="AX1361" i="36"/>
  <c r="BE1361" i="36"/>
  <c r="AZ1360" i="36"/>
  <c r="AZ1361" i="36" l="1"/>
  <c r="AY1363" i="36"/>
  <c r="AW1362" i="36"/>
  <c r="AX1362" i="36"/>
  <c r="BD1364" i="36"/>
  <c r="BB1363" i="36"/>
  <c r="BC1363" i="36"/>
  <c r="BE1362" i="36"/>
  <c r="BE1363" i="36" l="1"/>
  <c r="BB1364" i="36"/>
  <c r="BD1365" i="36"/>
  <c r="BC1364" i="36"/>
  <c r="AY1364" i="36"/>
  <c r="AW1363" i="36"/>
  <c r="AX1363" i="36"/>
  <c r="AZ1362" i="36"/>
  <c r="BE1364" i="36" l="1"/>
  <c r="AZ1363" i="36"/>
  <c r="AY1365" i="36"/>
  <c r="AW1364" i="36"/>
  <c r="AX1364" i="36"/>
  <c r="BD1366" i="36"/>
  <c r="BB1365" i="36"/>
  <c r="BC1365" i="36"/>
  <c r="BE1365" i="36" l="1"/>
  <c r="BB1366" i="36"/>
  <c r="BD1367" i="36"/>
  <c r="BC1366" i="36"/>
  <c r="AZ1364" i="36"/>
  <c r="AY1366" i="36"/>
  <c r="AW1365" i="36"/>
  <c r="AX1365" i="36"/>
  <c r="AY1367" i="36" l="1"/>
  <c r="AW1366" i="36"/>
  <c r="AX1366" i="36"/>
  <c r="BD1368" i="36"/>
  <c r="BB1367" i="36"/>
  <c r="BC1367" i="36"/>
  <c r="AZ1365" i="36"/>
  <c r="BE1366" i="36"/>
  <c r="AZ1366" i="36" l="1"/>
  <c r="AY1368" i="36"/>
  <c r="AW1367" i="36"/>
  <c r="AX1367" i="36"/>
  <c r="BE1367" i="36"/>
  <c r="BB1368" i="36"/>
  <c r="BD1369" i="36"/>
  <c r="BC1368" i="36"/>
  <c r="BE1368" i="36" l="1"/>
  <c r="AY1369" i="36"/>
  <c r="AW1368" i="36"/>
  <c r="AX1368" i="36"/>
  <c r="BB1369" i="36"/>
  <c r="BD1370" i="36"/>
  <c r="BC1369" i="36"/>
  <c r="AZ1367" i="36"/>
  <c r="BB1370" i="36" l="1"/>
  <c r="BD1371" i="36"/>
  <c r="BC1370" i="36"/>
  <c r="BE1369" i="36"/>
  <c r="AZ1368" i="36"/>
  <c r="AY1370" i="36"/>
  <c r="AW1369" i="36"/>
  <c r="AX1369" i="36"/>
  <c r="BE1370" i="36" l="1"/>
  <c r="AZ1369" i="36"/>
  <c r="AY1371" i="36"/>
  <c r="AW1370" i="36"/>
  <c r="AX1370" i="36"/>
  <c r="BD1372" i="36"/>
  <c r="BB1371" i="36"/>
  <c r="BC1371" i="36"/>
  <c r="BE1371" i="36" l="1"/>
  <c r="BB1372" i="36"/>
  <c r="BD1373" i="36"/>
  <c r="BC1372" i="36"/>
  <c r="AZ1370" i="36"/>
  <c r="AY1372" i="36"/>
  <c r="AW1371" i="36"/>
  <c r="AX1371" i="36"/>
  <c r="AZ1371" i="36" l="1"/>
  <c r="AY1373" i="36"/>
  <c r="AW1372" i="36"/>
  <c r="AX1372" i="36"/>
  <c r="BD1374" i="36"/>
  <c r="BB1373" i="36"/>
  <c r="BC1373" i="36"/>
  <c r="BE1372" i="36"/>
  <c r="BE1373" i="36" l="1"/>
  <c r="BB1374" i="36"/>
  <c r="BD1375" i="36"/>
  <c r="BC1374" i="36"/>
  <c r="AZ1372" i="36"/>
  <c r="AY1374" i="36"/>
  <c r="AW1373" i="36"/>
  <c r="AX1373" i="36"/>
  <c r="BE1374" i="36" l="1"/>
  <c r="AZ1373" i="36"/>
  <c r="AY1375" i="36"/>
  <c r="AW1374" i="36"/>
  <c r="AX1374" i="36"/>
  <c r="BB1375" i="36"/>
  <c r="BD1376" i="36"/>
  <c r="BC1375" i="36"/>
  <c r="BB1376" i="36" l="1"/>
  <c r="BD1377" i="36"/>
  <c r="BC1376" i="36"/>
  <c r="BE1375" i="36"/>
  <c r="AZ1374" i="36"/>
  <c r="AY1376" i="36"/>
  <c r="AW1375" i="36"/>
  <c r="AX1375" i="36"/>
  <c r="AZ1375" i="36" l="1"/>
  <c r="AY1377" i="36"/>
  <c r="AW1376" i="36"/>
  <c r="AX1376" i="36"/>
  <c r="BD1378" i="36"/>
  <c r="BB1377" i="36"/>
  <c r="BC1377" i="36"/>
  <c r="BE1376" i="36"/>
  <c r="BE1377" i="36" l="1"/>
  <c r="BB1378" i="36"/>
  <c r="BD1379" i="36"/>
  <c r="BC1378" i="36"/>
  <c r="AZ1376" i="36"/>
  <c r="AY1378" i="36"/>
  <c r="AW1377" i="36"/>
  <c r="AX1377" i="36"/>
  <c r="AZ1377" i="36" l="1"/>
  <c r="AY1379" i="36"/>
  <c r="AW1378" i="36"/>
  <c r="AX1378" i="36"/>
  <c r="BD1380" i="36"/>
  <c r="BB1379" i="36"/>
  <c r="BC1379" i="36"/>
  <c r="BE1378" i="36"/>
  <c r="BE1379" i="36" l="1"/>
  <c r="BB1380" i="36"/>
  <c r="BD1381" i="36"/>
  <c r="BC1380" i="36"/>
  <c r="AZ1378" i="36"/>
  <c r="AY1380" i="36"/>
  <c r="AW1379" i="36"/>
  <c r="AX1379" i="36"/>
  <c r="BE1380" i="36" l="1"/>
  <c r="AZ1379" i="36"/>
  <c r="AY1381" i="36"/>
  <c r="AW1380" i="36"/>
  <c r="AX1380" i="36"/>
  <c r="BD1382" i="36"/>
  <c r="BB1381" i="36"/>
  <c r="BC1381" i="36"/>
  <c r="BE1381" i="36" l="1"/>
  <c r="BB1382" i="36"/>
  <c r="BD1383" i="36"/>
  <c r="BC1382" i="36"/>
  <c r="AZ1380" i="36"/>
  <c r="AY1382" i="36"/>
  <c r="AW1381" i="36"/>
  <c r="AX1381" i="36"/>
  <c r="AZ1381" i="36" l="1"/>
  <c r="AY1383" i="36"/>
  <c r="AW1382" i="36"/>
  <c r="AX1382" i="36"/>
  <c r="BD1384" i="36"/>
  <c r="BB1383" i="36"/>
  <c r="BC1383" i="36"/>
  <c r="BE1382" i="36"/>
  <c r="BE1383" i="36" l="1"/>
  <c r="BB1384" i="36"/>
  <c r="BD1385" i="36"/>
  <c r="BC1384" i="36"/>
  <c r="AZ1382" i="36"/>
  <c r="AY1384" i="36"/>
  <c r="AW1383" i="36"/>
  <c r="AX1383" i="36"/>
  <c r="BE1384" i="36" l="1"/>
  <c r="AZ1383" i="36"/>
  <c r="AY1385" i="36"/>
  <c r="AW1384" i="36"/>
  <c r="AX1384" i="36"/>
  <c r="BB1385" i="36"/>
  <c r="BD1386" i="36"/>
  <c r="BC1385" i="36"/>
  <c r="AY1386" i="36" l="1"/>
  <c r="AW1385" i="36"/>
  <c r="AX1385" i="36"/>
  <c r="BB1386" i="36"/>
  <c r="BD1387" i="36"/>
  <c r="BC1386" i="36"/>
  <c r="BE1385" i="36"/>
  <c r="AZ1384" i="36"/>
  <c r="BD1388" i="36" l="1"/>
  <c r="BB1387" i="36"/>
  <c r="BC1387" i="36"/>
  <c r="BE1386" i="36"/>
  <c r="AZ1385" i="36"/>
  <c r="AY1387" i="36"/>
  <c r="AW1386" i="36"/>
  <c r="AX1386" i="36"/>
  <c r="AZ1386" i="36" l="1"/>
  <c r="AY1388" i="36"/>
  <c r="AW1387" i="36"/>
  <c r="AX1387" i="36"/>
  <c r="BE1387" i="36"/>
  <c r="BB1388" i="36"/>
  <c r="BD1389" i="36"/>
  <c r="BC1388" i="36"/>
  <c r="BD1390" i="36" l="1"/>
  <c r="BB1389" i="36"/>
  <c r="BC1389" i="36"/>
  <c r="BE1388" i="36"/>
  <c r="AZ1387" i="36"/>
  <c r="AY1389" i="36"/>
  <c r="AW1388" i="36"/>
  <c r="AX1388" i="36"/>
  <c r="AZ1388" i="36" l="1"/>
  <c r="BE1389" i="36"/>
  <c r="AY1390" i="36"/>
  <c r="AW1389" i="36"/>
  <c r="AX1389" i="36"/>
  <c r="BB1390" i="36"/>
  <c r="BD1391" i="36"/>
  <c r="BC1390" i="36"/>
  <c r="BB1391" i="36" l="1"/>
  <c r="BD1392" i="36"/>
  <c r="BC1391" i="36"/>
  <c r="BE1390" i="36"/>
  <c r="AZ1389" i="36"/>
  <c r="AY1391" i="36"/>
  <c r="AW1390" i="36"/>
  <c r="AX1390" i="36"/>
  <c r="BE1391" i="36" l="1"/>
  <c r="BB1392" i="36"/>
  <c r="BD1393" i="36"/>
  <c r="BC1392" i="36"/>
  <c r="AZ1390" i="36"/>
  <c r="AY1392" i="36"/>
  <c r="AW1391" i="36"/>
  <c r="AX1391" i="36"/>
  <c r="BD1394" i="36" l="1"/>
  <c r="BB1393" i="36"/>
  <c r="BC1393" i="36"/>
  <c r="AZ1391" i="36"/>
  <c r="AY1393" i="36"/>
  <c r="AW1392" i="36"/>
  <c r="AX1392" i="36"/>
  <c r="BE1392" i="36"/>
  <c r="BE1393" i="36" l="1"/>
  <c r="BB1394" i="36"/>
  <c r="BD1395" i="36"/>
  <c r="BC1394" i="36"/>
  <c r="AZ1392" i="36"/>
  <c r="AY1394" i="36"/>
  <c r="AW1393" i="36"/>
  <c r="AX1393" i="36"/>
  <c r="AZ1393" i="36" l="1"/>
  <c r="AY1395" i="36"/>
  <c r="AW1394" i="36"/>
  <c r="AX1394" i="36"/>
  <c r="BD1396" i="36"/>
  <c r="BB1395" i="36"/>
  <c r="BC1395" i="36"/>
  <c r="BE1394" i="36"/>
  <c r="BE1395" i="36" l="1"/>
  <c r="BB1396" i="36"/>
  <c r="BD1397" i="36"/>
  <c r="BC1396" i="36"/>
  <c r="AZ1394" i="36"/>
  <c r="AY1396" i="36"/>
  <c r="AW1395" i="36"/>
  <c r="AX1395" i="36"/>
  <c r="AZ1395" i="36" l="1"/>
  <c r="AY1397" i="36"/>
  <c r="AW1396" i="36"/>
  <c r="AX1396" i="36"/>
  <c r="BD1398" i="36"/>
  <c r="BB1397" i="36"/>
  <c r="BC1397" i="36"/>
  <c r="BE1396" i="36"/>
  <c r="BE1397" i="36" l="1"/>
  <c r="BB1398" i="36"/>
  <c r="BD1399" i="36"/>
  <c r="BC1398" i="36"/>
  <c r="AZ1396" i="36"/>
  <c r="AY1398" i="36"/>
  <c r="AW1397" i="36"/>
  <c r="AX1397" i="36"/>
  <c r="BE1398" i="36" l="1"/>
  <c r="AZ1397" i="36"/>
  <c r="AY1399" i="36"/>
  <c r="AW1398" i="36"/>
  <c r="AX1398" i="36"/>
  <c r="BD1400" i="36"/>
  <c r="BB1399" i="36"/>
  <c r="BC1399" i="36"/>
  <c r="BE1399" i="36" l="1"/>
  <c r="BB1400" i="36"/>
  <c r="BD1401" i="36"/>
  <c r="BC1400" i="36"/>
  <c r="AZ1398" i="36"/>
  <c r="AY1400" i="36"/>
  <c r="AW1399" i="36"/>
  <c r="AX1399" i="36"/>
  <c r="AZ1399" i="36" l="1"/>
  <c r="AY1401" i="36"/>
  <c r="AW1400" i="36"/>
  <c r="AX1400" i="36"/>
  <c r="BD1402" i="36"/>
  <c r="BB1401" i="36"/>
  <c r="BC1401" i="36"/>
  <c r="BE1400" i="36"/>
  <c r="AY1402" i="36" l="1"/>
  <c r="AW1401" i="36"/>
  <c r="AX1401" i="36"/>
  <c r="BE1401" i="36"/>
  <c r="BB1402" i="36"/>
  <c r="BD1403" i="36"/>
  <c r="BC1402" i="36"/>
  <c r="AZ1400" i="36"/>
  <c r="BD1404" i="36" l="1"/>
  <c r="BB1403" i="36"/>
  <c r="BC1403" i="36"/>
  <c r="BE1402" i="36"/>
  <c r="AZ1401" i="36"/>
  <c r="AY1403" i="36"/>
  <c r="AW1402" i="36"/>
  <c r="AX1402" i="36"/>
  <c r="BE1403" i="36" l="1"/>
  <c r="BB1404" i="36"/>
  <c r="BD1405" i="36"/>
  <c r="BC1404" i="36"/>
  <c r="AZ1402" i="36"/>
  <c r="AY1404" i="36"/>
  <c r="AW1403" i="36"/>
  <c r="AX1403" i="36"/>
  <c r="BD1406" i="36" l="1"/>
  <c r="BB1405" i="36"/>
  <c r="BC1405" i="36"/>
  <c r="BE1404" i="36"/>
  <c r="AZ1403" i="36"/>
  <c r="AY1405" i="36"/>
  <c r="AW1404" i="36"/>
  <c r="AX1404" i="36"/>
  <c r="BE1405" i="36" l="1"/>
  <c r="BB1406" i="36"/>
  <c r="BD1407" i="36"/>
  <c r="BC1406" i="36"/>
  <c r="AZ1404" i="36"/>
  <c r="AY1406" i="36"/>
  <c r="AW1405" i="36"/>
  <c r="AX1405" i="36"/>
  <c r="AZ1405" i="36" l="1"/>
  <c r="AY1407" i="36"/>
  <c r="AW1406" i="36"/>
  <c r="AX1406" i="36"/>
  <c r="BD1408" i="36"/>
  <c r="BB1407" i="36"/>
  <c r="BC1407" i="36"/>
  <c r="BE1406" i="36"/>
  <c r="BE1407" i="36" l="1"/>
  <c r="AY1408" i="36"/>
  <c r="AW1407" i="36"/>
  <c r="AX1407" i="36"/>
  <c r="BB1408" i="36"/>
  <c r="BD1409" i="36"/>
  <c r="BC1408" i="36"/>
  <c r="AZ1406" i="36"/>
  <c r="BD1410" i="36" l="1"/>
  <c r="BB1409" i="36"/>
  <c r="BC1409" i="36"/>
  <c r="AZ1407" i="36"/>
  <c r="BE1408" i="36"/>
  <c r="AY1409" i="36"/>
  <c r="AW1408" i="36"/>
  <c r="AX1408" i="36"/>
  <c r="AZ1408" i="36" l="1"/>
  <c r="AY1410" i="36"/>
  <c r="AW1409" i="36"/>
  <c r="AX1409" i="36"/>
  <c r="BE1409" i="36"/>
  <c r="BB1410" i="36"/>
  <c r="BD1411" i="36"/>
  <c r="BC1410" i="36"/>
  <c r="BD1412" i="36" l="1"/>
  <c r="BB1411" i="36"/>
  <c r="BC1411" i="36"/>
  <c r="AZ1409" i="36"/>
  <c r="BE1410" i="36"/>
  <c r="AY1411" i="36"/>
  <c r="AW1410" i="36"/>
  <c r="AX1410" i="36"/>
  <c r="AZ1410" i="36" l="1"/>
  <c r="AY1412" i="36"/>
  <c r="AW1411" i="36"/>
  <c r="AX1411" i="36"/>
  <c r="BE1411" i="36"/>
  <c r="BB1412" i="36"/>
  <c r="BD1413" i="36"/>
  <c r="BC1412" i="36"/>
  <c r="AZ1411" i="36" l="1"/>
  <c r="AY1413" i="36"/>
  <c r="AW1412" i="36"/>
  <c r="AX1412" i="36"/>
  <c r="BD1414" i="36"/>
  <c r="BB1413" i="36"/>
  <c r="BC1413" i="36"/>
  <c r="BE1412" i="36"/>
  <c r="AZ1412" i="36" l="1"/>
  <c r="AY1414" i="36"/>
  <c r="AW1413" i="36"/>
  <c r="AX1413" i="36"/>
  <c r="BE1413" i="36"/>
  <c r="BB1414" i="36"/>
  <c r="BD1415" i="36"/>
  <c r="BC1414" i="36"/>
  <c r="BE1414" i="36" l="1"/>
  <c r="AZ1413" i="36"/>
  <c r="BD1416" i="36"/>
  <c r="BB1415" i="36"/>
  <c r="BC1415" i="36"/>
  <c r="AY1415" i="36"/>
  <c r="AW1414" i="36"/>
  <c r="AX1414" i="36"/>
  <c r="BB1416" i="36" l="1"/>
  <c r="BD1417" i="36"/>
  <c r="BC1416" i="36"/>
  <c r="AZ1414" i="36"/>
  <c r="AY1416" i="36"/>
  <c r="AW1415" i="36"/>
  <c r="AX1415" i="36"/>
  <c r="BE1415" i="36"/>
  <c r="AY1417" i="36" l="1"/>
  <c r="AW1416" i="36"/>
  <c r="AX1416" i="36"/>
  <c r="AZ1415" i="36"/>
  <c r="BD1418" i="36"/>
  <c r="BB1417" i="36"/>
  <c r="BC1417" i="36"/>
  <c r="BE1416" i="36"/>
  <c r="AZ1416" i="36" l="1"/>
  <c r="BE1417" i="36"/>
  <c r="BB1418" i="36"/>
  <c r="BD1419" i="36"/>
  <c r="BC1418" i="36"/>
  <c r="AY1418" i="36"/>
  <c r="AW1417" i="36"/>
  <c r="AX1417" i="36"/>
  <c r="AZ1417" i="36" l="1"/>
  <c r="AY1419" i="36"/>
  <c r="AW1418" i="36"/>
  <c r="AX1418" i="36"/>
  <c r="BD1420" i="36"/>
  <c r="BB1419" i="36"/>
  <c r="BC1419" i="36"/>
  <c r="BE1418" i="36"/>
  <c r="AZ1418" i="36" l="1"/>
  <c r="AY1420" i="36"/>
  <c r="AW1419" i="36"/>
  <c r="AX1419" i="36"/>
  <c r="BE1419" i="36"/>
  <c r="BB1420" i="36"/>
  <c r="BD1421" i="36"/>
  <c r="BC1420" i="36"/>
  <c r="AZ1419" i="36" l="1"/>
  <c r="AY1421" i="36"/>
  <c r="AW1420" i="36"/>
  <c r="AX1420" i="36"/>
  <c r="BD1422" i="36"/>
  <c r="BB1421" i="36"/>
  <c r="BC1421" i="36"/>
  <c r="BE1420" i="36"/>
  <c r="BE1421" i="36" l="1"/>
  <c r="AZ1420" i="36"/>
  <c r="AY1422" i="36"/>
  <c r="AW1421" i="36"/>
  <c r="AX1421" i="36"/>
  <c r="BB1422" i="36"/>
  <c r="BD1423" i="36"/>
  <c r="BC1422" i="36"/>
  <c r="BD1424" i="36" l="1"/>
  <c r="BB1423" i="36"/>
  <c r="BC1423" i="36"/>
  <c r="BE1422" i="36"/>
  <c r="AZ1421" i="36"/>
  <c r="AY1423" i="36"/>
  <c r="AW1422" i="36"/>
  <c r="AX1422" i="36"/>
  <c r="BE1423" i="36" l="1"/>
  <c r="BB1424" i="36"/>
  <c r="BD1425" i="36"/>
  <c r="BC1424" i="36"/>
  <c r="AZ1422" i="36"/>
  <c r="AY1424" i="36"/>
  <c r="AW1423" i="36"/>
  <c r="AX1423" i="36"/>
  <c r="BD1426" i="36" l="1"/>
  <c r="BB1425" i="36"/>
  <c r="BC1425" i="36"/>
  <c r="AZ1423" i="36"/>
  <c r="AY1425" i="36"/>
  <c r="AW1424" i="36"/>
  <c r="AX1424" i="36"/>
  <c r="BE1424" i="36"/>
  <c r="AZ1424" i="36" l="1"/>
  <c r="AY1426" i="36"/>
  <c r="AW1425" i="36"/>
  <c r="AX1425" i="36"/>
  <c r="BE1425" i="36"/>
  <c r="BB1426" i="36"/>
  <c r="BD1427" i="36"/>
  <c r="BC1426" i="36"/>
  <c r="AZ1425" i="36" l="1"/>
  <c r="BD1428" i="36"/>
  <c r="BB1427" i="36"/>
  <c r="BC1427" i="36"/>
  <c r="AY1427" i="36"/>
  <c r="AW1426" i="36"/>
  <c r="AX1426" i="36"/>
  <c r="BE1426" i="36"/>
  <c r="BE1427" i="36" l="1"/>
  <c r="BB1428" i="36"/>
  <c r="BD1429" i="36"/>
  <c r="BC1428" i="36"/>
  <c r="AZ1426" i="36"/>
  <c r="AY1428" i="36"/>
  <c r="AW1427" i="36"/>
  <c r="AX1427" i="36"/>
  <c r="AZ1427" i="36" l="1"/>
  <c r="AY1429" i="36"/>
  <c r="AW1428" i="36"/>
  <c r="AX1428" i="36"/>
  <c r="BD1430" i="36"/>
  <c r="BB1429" i="36"/>
  <c r="BC1429" i="36"/>
  <c r="BE1428" i="36"/>
  <c r="BE1429" i="36" l="1"/>
  <c r="BD1431" i="36"/>
  <c r="BB1430" i="36"/>
  <c r="BC1430" i="36"/>
  <c r="AZ1428" i="36"/>
  <c r="AY1430" i="36"/>
  <c r="AW1429" i="36"/>
  <c r="AX1429" i="36"/>
  <c r="AZ1429" i="36" l="1"/>
  <c r="AY1431" i="36"/>
  <c r="AW1430" i="36"/>
  <c r="AX1430" i="36"/>
  <c r="BE1430" i="36"/>
  <c r="BD1432" i="36"/>
  <c r="BB1431" i="36"/>
  <c r="BC1431" i="36"/>
  <c r="BE1431" i="36" l="1"/>
  <c r="BD1433" i="36"/>
  <c r="BB1432" i="36"/>
  <c r="BC1432" i="36"/>
  <c r="AZ1430" i="36"/>
  <c r="AY1432" i="36"/>
  <c r="AW1431" i="36"/>
  <c r="AX1431" i="36"/>
  <c r="BD1434" i="36" l="1"/>
  <c r="BB1433" i="36"/>
  <c r="BC1433" i="36"/>
  <c r="AZ1431" i="36"/>
  <c r="AY1433" i="36"/>
  <c r="AW1432" i="36"/>
  <c r="AX1432" i="36"/>
  <c r="BE1432" i="36"/>
  <c r="BE1433" i="36" l="1"/>
  <c r="BD1435" i="36"/>
  <c r="BB1434" i="36"/>
  <c r="BC1434" i="36"/>
  <c r="AY1434" i="36"/>
  <c r="AW1433" i="36"/>
  <c r="AX1433" i="36"/>
  <c r="AZ1432" i="36"/>
  <c r="AZ1433" i="36" l="1"/>
  <c r="AY1435" i="36"/>
  <c r="AW1434" i="36"/>
  <c r="AX1434" i="36"/>
  <c r="BE1434" i="36"/>
  <c r="BD1436" i="36"/>
  <c r="BB1435" i="36"/>
  <c r="BC1435" i="36"/>
  <c r="BE1435" i="36" l="1"/>
  <c r="BD1437" i="36"/>
  <c r="BB1436" i="36"/>
  <c r="BC1436" i="36"/>
  <c r="AZ1434" i="36"/>
  <c r="AY1436" i="36"/>
  <c r="AW1435" i="36"/>
  <c r="AX1435" i="36"/>
  <c r="BE1436" i="36" l="1"/>
  <c r="BB1437" i="36"/>
  <c r="BD1438" i="36"/>
  <c r="BC1437" i="36"/>
  <c r="AZ1435" i="36"/>
  <c r="AY1437" i="36"/>
  <c r="AW1436" i="36"/>
  <c r="AX1436" i="36"/>
  <c r="BE1437" i="36" l="1"/>
  <c r="BD1439" i="36"/>
  <c r="BB1438" i="36"/>
  <c r="BC1438" i="36"/>
  <c r="AZ1436" i="36"/>
  <c r="AY1438" i="36"/>
  <c r="AW1437" i="36"/>
  <c r="AX1437" i="36"/>
  <c r="AZ1437" i="36" l="1"/>
  <c r="AY1439" i="36"/>
  <c r="AW1438" i="36"/>
  <c r="AX1438" i="36"/>
  <c r="BE1438" i="36"/>
  <c r="BD1440" i="36"/>
  <c r="BB1439" i="36"/>
  <c r="BC1439" i="36"/>
  <c r="AZ1438" i="36" l="1"/>
  <c r="AY1440" i="36"/>
  <c r="AW1439" i="36"/>
  <c r="AX1439" i="36"/>
  <c r="BE1439" i="36"/>
  <c r="BD1441" i="36"/>
  <c r="BB1440" i="36"/>
  <c r="BC1440" i="36"/>
  <c r="AZ1439" i="36" l="1"/>
  <c r="AW1440" i="36"/>
  <c r="AY1441" i="36"/>
  <c r="AX1440" i="36"/>
  <c r="BE1440" i="36"/>
  <c r="BD1442" i="36"/>
  <c r="BB1441" i="36"/>
  <c r="BC1441" i="36"/>
  <c r="BD1443" i="36" l="1"/>
  <c r="BB1442" i="36"/>
  <c r="BC1442" i="36"/>
  <c r="AW1441" i="36"/>
  <c r="AY1442" i="36"/>
  <c r="AX1441" i="36"/>
  <c r="BE1441" i="36"/>
  <c r="AZ1440" i="36"/>
  <c r="AW1442" i="36" l="1"/>
  <c r="AY1443" i="36"/>
  <c r="AX1442" i="36"/>
  <c r="AZ1441" i="36"/>
  <c r="BE1442" i="36"/>
  <c r="BD1444" i="36"/>
  <c r="BB1443" i="36"/>
  <c r="BC1443" i="36"/>
  <c r="AW1443" i="36" l="1"/>
  <c r="AY1444" i="36"/>
  <c r="AX1443" i="36"/>
  <c r="AZ1442" i="36"/>
  <c r="BE1443" i="36"/>
  <c r="BD1445" i="36"/>
  <c r="BB1444" i="36"/>
  <c r="BC1444" i="36"/>
  <c r="BD1446" i="36" l="1"/>
  <c r="BB1445" i="36"/>
  <c r="BC1445" i="36"/>
  <c r="BE1444" i="36"/>
  <c r="AW1444" i="36"/>
  <c r="AY1445" i="36"/>
  <c r="AX1444" i="36"/>
  <c r="AZ1443" i="36"/>
  <c r="AW1445" i="36" l="1"/>
  <c r="AY1446" i="36"/>
  <c r="AX1445" i="36"/>
  <c r="AZ1444" i="36"/>
  <c r="BE1445" i="36"/>
  <c r="BD1447" i="36"/>
  <c r="BB1446" i="36"/>
  <c r="BC1446" i="36"/>
  <c r="AZ1445" i="36" l="1"/>
  <c r="AW1446" i="36"/>
  <c r="AY1447" i="36"/>
  <c r="AX1446" i="36"/>
  <c r="BE1446" i="36"/>
  <c r="BD1448" i="36"/>
  <c r="BB1447" i="36"/>
  <c r="BC1447" i="36"/>
  <c r="BE1447" i="36" l="1"/>
  <c r="BD1449" i="36"/>
  <c r="BB1448" i="36"/>
  <c r="BC1448" i="36"/>
  <c r="AW1447" i="36"/>
  <c r="AY1448" i="36"/>
  <c r="AX1447" i="36"/>
  <c r="AZ1446" i="36"/>
  <c r="AW1448" i="36" l="1"/>
  <c r="AY1449" i="36"/>
  <c r="AX1448" i="36"/>
  <c r="AZ1447" i="36"/>
  <c r="BE1448" i="36"/>
  <c r="BD1450" i="36"/>
  <c r="BB1449" i="36"/>
  <c r="BC1449" i="36"/>
  <c r="BE1449" i="36" l="1"/>
  <c r="AW1449" i="36"/>
  <c r="AY1450" i="36"/>
  <c r="AX1449" i="36"/>
  <c r="BD1451" i="36"/>
  <c r="BB1450" i="36"/>
  <c r="BC1450" i="36"/>
  <c r="AZ1448" i="36"/>
  <c r="AZ1449" i="36" l="1"/>
  <c r="BE1450" i="36"/>
  <c r="BD1452" i="36"/>
  <c r="BB1451" i="36"/>
  <c r="BC1451" i="36"/>
  <c r="AW1450" i="36"/>
  <c r="AY1451" i="36"/>
  <c r="AX1450" i="36"/>
  <c r="BE1451" i="36" l="1"/>
  <c r="BD1453" i="36"/>
  <c r="BB1452" i="36"/>
  <c r="BC1452" i="36"/>
  <c r="AW1451" i="36"/>
  <c r="AY1452" i="36"/>
  <c r="AX1451" i="36"/>
  <c r="AZ1450" i="36"/>
  <c r="BE1452" i="36" l="1"/>
  <c r="BD1454" i="36"/>
  <c r="BB1453" i="36"/>
  <c r="BC1453" i="36"/>
  <c r="AW1452" i="36"/>
  <c r="AY1453" i="36"/>
  <c r="AX1452" i="36"/>
  <c r="AZ1451" i="36"/>
  <c r="AW1453" i="36" l="1"/>
  <c r="AY1454" i="36"/>
  <c r="AX1453" i="36"/>
  <c r="AZ1452" i="36"/>
  <c r="BE1453" i="36"/>
  <c r="BD1455" i="36"/>
  <c r="BB1454" i="36"/>
  <c r="BC1454" i="36"/>
  <c r="BE1454" i="36" l="1"/>
  <c r="BD1456" i="36"/>
  <c r="BB1455" i="36"/>
  <c r="BC1455" i="36"/>
  <c r="AW1454" i="36"/>
  <c r="AY1455" i="36"/>
  <c r="AX1454" i="36"/>
  <c r="AZ1453" i="36"/>
  <c r="AW1455" i="36" l="1"/>
  <c r="AY1456" i="36"/>
  <c r="AX1455" i="36"/>
  <c r="AZ1454" i="36"/>
  <c r="BE1455" i="36"/>
  <c r="BD1457" i="36"/>
  <c r="BB1456" i="36"/>
  <c r="BC1456" i="36"/>
  <c r="BE1456" i="36" l="1"/>
  <c r="BD1458" i="36"/>
  <c r="BB1457" i="36"/>
  <c r="BC1457" i="36"/>
  <c r="AW1456" i="36"/>
  <c r="AY1457" i="36"/>
  <c r="AX1456" i="36"/>
  <c r="AZ1455" i="36"/>
  <c r="AW1457" i="36" l="1"/>
  <c r="AY1458" i="36"/>
  <c r="AX1457" i="36"/>
  <c r="AZ1456" i="36"/>
  <c r="BE1457" i="36"/>
  <c r="BD1459" i="36"/>
  <c r="BB1458" i="36"/>
  <c r="BC1458" i="36"/>
  <c r="BE1458" i="36" l="1"/>
  <c r="BD1460" i="36"/>
  <c r="BB1459" i="36"/>
  <c r="BC1459" i="36"/>
  <c r="AW1458" i="36"/>
  <c r="AY1459" i="36"/>
  <c r="AX1458" i="36"/>
  <c r="AZ1457" i="36"/>
  <c r="BE1459" i="36" l="1"/>
  <c r="AW1459" i="36"/>
  <c r="AY1460" i="36"/>
  <c r="AX1459" i="36"/>
  <c r="BB1460" i="36"/>
  <c r="BD1461" i="36"/>
  <c r="BC1460" i="36"/>
  <c r="AZ1458" i="36"/>
  <c r="BD1462" i="36" l="1"/>
  <c r="BB1461" i="36"/>
  <c r="BC1461" i="36"/>
  <c r="BE1460" i="36"/>
  <c r="AY1461" i="36"/>
  <c r="AW1460" i="36"/>
  <c r="AX1460" i="36"/>
  <c r="AZ1459" i="36"/>
  <c r="BE1461" i="36" l="1"/>
  <c r="BB1462" i="36"/>
  <c r="BD1463" i="36"/>
  <c r="BC1462" i="36"/>
  <c r="AZ1460" i="36"/>
  <c r="AY1462" i="36"/>
  <c r="AW1461" i="36"/>
  <c r="AX1461" i="36"/>
  <c r="AY1463" i="36" l="1"/>
  <c r="AW1462" i="36"/>
  <c r="AX1462" i="36"/>
  <c r="BE1462" i="36"/>
  <c r="AZ1461" i="36"/>
  <c r="BB1463" i="36"/>
  <c r="BD1464" i="36"/>
  <c r="BC1463" i="36"/>
  <c r="AZ1462" i="36" l="1"/>
  <c r="AY1464" i="36"/>
  <c r="AW1463" i="36"/>
  <c r="AX1463" i="36"/>
  <c r="BB1464" i="36"/>
  <c r="BD1465" i="36"/>
  <c r="BC1464" i="36"/>
  <c r="BE1463" i="36"/>
  <c r="BD1466" i="36" l="1"/>
  <c r="BB1465" i="36"/>
  <c r="BC1465" i="36"/>
  <c r="BE1464" i="36"/>
  <c r="AZ1463" i="36"/>
  <c r="AY1465" i="36"/>
  <c r="AW1464" i="36"/>
  <c r="AX1464" i="36"/>
  <c r="AZ1464" i="36" l="1"/>
  <c r="AY1466" i="36"/>
  <c r="AW1465" i="36"/>
  <c r="AX1465" i="36"/>
  <c r="BE1465" i="36"/>
  <c r="BD1467" i="36"/>
  <c r="BB1466" i="36"/>
  <c r="BC1466" i="36"/>
  <c r="BE1466" i="36" l="1"/>
  <c r="AZ1465" i="36"/>
  <c r="BD1468" i="36"/>
  <c r="BB1467" i="36"/>
  <c r="BC1467" i="36"/>
  <c r="AY1467" i="36"/>
  <c r="AW1466" i="36"/>
  <c r="AX1466" i="36"/>
  <c r="AZ1466" i="36" l="1"/>
  <c r="AY1468" i="36"/>
  <c r="AW1467" i="36"/>
  <c r="AX1467" i="36"/>
  <c r="BE1467" i="36"/>
  <c r="BB1468" i="36"/>
  <c r="BD1469" i="36"/>
  <c r="BC1468" i="36"/>
  <c r="BB1469" i="36" l="1"/>
  <c r="BD1470" i="36"/>
  <c r="BC1469" i="36"/>
  <c r="BE1468" i="36"/>
  <c r="AZ1467" i="36"/>
  <c r="AY1469" i="36"/>
  <c r="AW1468" i="36"/>
  <c r="AX1468" i="36"/>
  <c r="BB1470" i="36" l="1"/>
  <c r="BD1471" i="36"/>
  <c r="BC1470" i="36"/>
  <c r="BE1469" i="36"/>
  <c r="AZ1468" i="36"/>
  <c r="AY1470" i="36"/>
  <c r="AW1469" i="36"/>
  <c r="AX1469" i="36"/>
  <c r="BB1471" i="36" l="1"/>
  <c r="BD1472" i="36"/>
  <c r="BC1471" i="36"/>
  <c r="AZ1469" i="36"/>
  <c r="AY1471" i="36"/>
  <c r="AW1470" i="36"/>
  <c r="AX1470" i="36"/>
  <c r="BE1470" i="36"/>
  <c r="BB1472" i="36" l="1"/>
  <c r="BD1473" i="36"/>
  <c r="BC1472" i="36"/>
  <c r="BE1471" i="36"/>
  <c r="AZ1470" i="36"/>
  <c r="AY1472" i="36"/>
  <c r="AW1471" i="36"/>
  <c r="AX1471" i="36"/>
  <c r="BD1474" i="36" l="1"/>
  <c r="BB1473" i="36"/>
  <c r="BC1473" i="36"/>
  <c r="BE1472" i="36"/>
  <c r="AZ1471" i="36"/>
  <c r="AY1473" i="36"/>
  <c r="AW1472" i="36"/>
  <c r="AX1472" i="36"/>
  <c r="AZ1472" i="36" l="1"/>
  <c r="AY1474" i="36"/>
  <c r="AW1473" i="36"/>
  <c r="AX1473" i="36"/>
  <c r="BE1473" i="36"/>
  <c r="BD1475" i="36"/>
  <c r="BB1474" i="36"/>
  <c r="BC1474" i="36"/>
  <c r="BE1474" i="36" l="1"/>
  <c r="AZ1473" i="36"/>
  <c r="AY1475" i="36"/>
  <c r="AW1474" i="36"/>
  <c r="AX1474" i="36"/>
  <c r="BB1475" i="36"/>
  <c r="BD1476" i="36"/>
  <c r="BC1475" i="36"/>
  <c r="AZ1474" i="36" l="1"/>
  <c r="AY1476" i="36"/>
  <c r="AW1475" i="36"/>
  <c r="AX1475" i="36"/>
  <c r="BB1476" i="36"/>
  <c r="BD1477" i="36"/>
  <c r="BC1476" i="36"/>
  <c r="BE1475" i="36"/>
  <c r="AZ1475" i="36" l="1"/>
  <c r="AY1477" i="36"/>
  <c r="AW1476" i="36"/>
  <c r="AX1476" i="36"/>
  <c r="BB1477" i="36"/>
  <c r="BD1478" i="36"/>
  <c r="BC1477" i="36"/>
  <c r="BE1476" i="36"/>
  <c r="AZ1476" i="36" l="1"/>
  <c r="AY1478" i="36"/>
  <c r="AW1477" i="36"/>
  <c r="AX1477" i="36"/>
  <c r="BB1478" i="36"/>
  <c r="BD1479" i="36"/>
  <c r="BC1478" i="36"/>
  <c r="BE1477" i="36"/>
  <c r="BB1479" i="36" l="1"/>
  <c r="BD1480" i="36"/>
  <c r="BC1479" i="36"/>
  <c r="BE1478" i="36"/>
  <c r="AZ1477" i="36"/>
  <c r="AY1479" i="36"/>
  <c r="AW1478" i="36"/>
  <c r="AX1478" i="36"/>
  <c r="BE1479" i="36" l="1"/>
  <c r="AY1480" i="36"/>
  <c r="AW1479" i="36"/>
  <c r="AX1479" i="36"/>
  <c r="AZ1478" i="36"/>
  <c r="BB1480" i="36"/>
  <c r="BD1481" i="36"/>
  <c r="BC1480" i="36"/>
  <c r="AZ1479" i="36" l="1"/>
  <c r="AY1481" i="36"/>
  <c r="AW1480" i="36"/>
  <c r="AX1480" i="36"/>
  <c r="BD1482" i="36"/>
  <c r="BB1481" i="36"/>
  <c r="BC1481" i="36"/>
  <c r="BE1480" i="36"/>
  <c r="AZ1480" i="36" l="1"/>
  <c r="AY1482" i="36"/>
  <c r="AW1481" i="36"/>
  <c r="AX1481" i="36"/>
  <c r="BE1481" i="36"/>
  <c r="BD1483" i="36"/>
  <c r="BB1482" i="36"/>
  <c r="BC1482" i="36"/>
  <c r="AY1483" i="36" l="1"/>
  <c r="AW1482" i="36"/>
  <c r="AX1482" i="36"/>
  <c r="BE1482" i="36"/>
  <c r="BB1483" i="36"/>
  <c r="BD1484" i="36"/>
  <c r="BC1483" i="36"/>
  <c r="AZ1481" i="36"/>
  <c r="AZ1482" i="36" l="1"/>
  <c r="AY1484" i="36"/>
  <c r="AW1483" i="36"/>
  <c r="AX1483" i="36"/>
  <c r="BB1484" i="36"/>
  <c r="BD1485" i="36"/>
  <c r="BC1484" i="36"/>
  <c r="BE1483" i="36"/>
  <c r="AY1485" i="36" l="1"/>
  <c r="AW1484" i="36"/>
  <c r="AX1484" i="36"/>
  <c r="BB1485" i="36"/>
  <c r="BD1486" i="36"/>
  <c r="BC1485" i="36"/>
  <c r="BE1484" i="36"/>
  <c r="AZ1483" i="36"/>
  <c r="BB1486" i="36" l="1"/>
  <c r="BD1487" i="36"/>
  <c r="BC1486" i="36"/>
  <c r="BE1485" i="36"/>
  <c r="AZ1484" i="36"/>
  <c r="AY1486" i="36"/>
  <c r="AW1485" i="36"/>
  <c r="AX1485" i="36"/>
  <c r="AZ1485" i="36" l="1"/>
  <c r="AY1487" i="36"/>
  <c r="AW1486" i="36"/>
  <c r="AX1486" i="36"/>
  <c r="BD1488" i="36"/>
  <c r="BB1487" i="36"/>
  <c r="BC1487" i="36"/>
  <c r="BE1486" i="36"/>
  <c r="BE1487" i="36" l="1"/>
  <c r="BB1488" i="36"/>
  <c r="BD1489" i="36"/>
  <c r="BC1488" i="36"/>
  <c r="AZ1486" i="36"/>
  <c r="AY1488" i="36"/>
  <c r="AW1487" i="36"/>
  <c r="AX1487" i="36"/>
  <c r="AZ1487" i="36" l="1"/>
  <c r="AY1489" i="36"/>
  <c r="AW1488" i="36"/>
  <c r="AX1488" i="36"/>
  <c r="BD1490" i="36"/>
  <c r="BB1489" i="36"/>
  <c r="BC1489" i="36"/>
  <c r="BE1488" i="36"/>
  <c r="BE1489" i="36" l="1"/>
  <c r="BD1491" i="36"/>
  <c r="BB1490" i="36"/>
  <c r="BC1490" i="36"/>
  <c r="AZ1488" i="36"/>
  <c r="AY1490" i="36"/>
  <c r="AW1489" i="36"/>
  <c r="AX1489" i="36"/>
  <c r="AZ1489" i="36" l="1"/>
  <c r="AY1491" i="36"/>
  <c r="AW1490" i="36"/>
  <c r="AX1490" i="36"/>
  <c r="BE1490" i="36"/>
  <c r="BB1491" i="36"/>
  <c r="BD1492" i="36"/>
  <c r="BC1491" i="36"/>
  <c r="AZ1490" i="36" l="1"/>
  <c r="AY1492" i="36"/>
  <c r="AW1491" i="36"/>
  <c r="AX1491" i="36"/>
  <c r="BB1492" i="36"/>
  <c r="BD1493" i="36"/>
  <c r="BC1492" i="36"/>
  <c r="BE1491" i="36"/>
  <c r="AZ1491" i="36" l="1"/>
  <c r="AY1493" i="36"/>
  <c r="AW1492" i="36"/>
  <c r="AX1492" i="36"/>
  <c r="BD1494" i="36"/>
  <c r="BB1493" i="36"/>
  <c r="BC1493" i="36"/>
  <c r="BE1492" i="36"/>
  <c r="AZ1492" i="36" l="1"/>
  <c r="AY1494" i="36"/>
  <c r="AW1493" i="36"/>
  <c r="AX1493" i="36"/>
  <c r="BE1493" i="36"/>
  <c r="BD1495" i="36"/>
  <c r="BB1494" i="36"/>
  <c r="BC1494" i="36"/>
  <c r="BE1494" i="36" l="1"/>
  <c r="BB1495" i="36"/>
  <c r="BD1496" i="36"/>
  <c r="BC1495" i="36"/>
  <c r="AZ1493" i="36"/>
  <c r="AY1495" i="36"/>
  <c r="AW1494" i="36"/>
  <c r="AX1494" i="36"/>
  <c r="AZ1494" i="36" l="1"/>
  <c r="BB1496" i="36"/>
  <c r="BD1497" i="36"/>
  <c r="BC1496" i="36"/>
  <c r="AY1496" i="36"/>
  <c r="AW1495" i="36"/>
  <c r="AX1495" i="36"/>
  <c r="BE1495" i="36"/>
  <c r="AZ1495" i="36" l="1"/>
  <c r="AY1497" i="36"/>
  <c r="AW1496" i="36"/>
  <c r="AX1496" i="36"/>
  <c r="BD1498" i="36"/>
  <c r="BB1497" i="36"/>
  <c r="BC1497" i="36"/>
  <c r="BE1496" i="36"/>
  <c r="BD1499" i="36" l="1"/>
  <c r="BB1498" i="36"/>
  <c r="BC1498" i="36"/>
  <c r="AZ1496" i="36"/>
  <c r="BE1497" i="36"/>
  <c r="AY1498" i="36"/>
  <c r="AW1497" i="36"/>
  <c r="AX1497" i="36"/>
  <c r="BE1498" i="36" l="1"/>
  <c r="BD1500" i="36"/>
  <c r="BB1499" i="36"/>
  <c r="BC1499" i="36"/>
  <c r="AZ1497" i="36"/>
  <c r="AY1499" i="36"/>
  <c r="AW1498" i="36"/>
  <c r="AX1498" i="36"/>
  <c r="BE1499" i="36" l="1"/>
  <c r="BB1500" i="36"/>
  <c r="BD1501" i="36"/>
  <c r="BC1500" i="36"/>
  <c r="AZ1498" i="36"/>
  <c r="AY1500" i="36"/>
  <c r="AW1499" i="36"/>
  <c r="AX1499" i="36"/>
  <c r="AZ1499" i="36" l="1"/>
  <c r="AY1501" i="36"/>
  <c r="AW1500" i="36"/>
  <c r="AX1500" i="36"/>
  <c r="BD1502" i="36"/>
  <c r="BB1501" i="36"/>
  <c r="BC1501" i="36"/>
  <c r="BE1500" i="36"/>
  <c r="BE1501" i="36" l="1"/>
  <c r="BD1503" i="36"/>
  <c r="BB1502" i="36"/>
  <c r="BC1502" i="36"/>
  <c r="AZ1500" i="36"/>
  <c r="AY1502" i="36"/>
  <c r="AW1501" i="36"/>
  <c r="AX1501" i="36"/>
  <c r="AZ1501" i="36" l="1"/>
  <c r="AY1503" i="36"/>
  <c r="AW1502" i="36"/>
  <c r="AX1502" i="36"/>
  <c r="BE1502" i="36"/>
  <c r="BB1503" i="36"/>
  <c r="BD1504" i="36"/>
  <c r="BC1503" i="36"/>
  <c r="BB1504" i="36" l="1"/>
  <c r="BD1505" i="36"/>
  <c r="BC1504" i="36"/>
  <c r="BE1503" i="36"/>
  <c r="AZ1502" i="36"/>
  <c r="AY1504" i="36"/>
  <c r="AW1503" i="36"/>
  <c r="AX1503" i="36"/>
  <c r="BD1506" i="36" l="1"/>
  <c r="BB1505" i="36"/>
  <c r="BC1505" i="36"/>
  <c r="BE1504" i="36"/>
  <c r="AZ1503" i="36"/>
  <c r="AY1505" i="36"/>
  <c r="AW1504" i="36"/>
  <c r="AX1504" i="36"/>
  <c r="AZ1504" i="36" l="1"/>
  <c r="BE1505" i="36"/>
  <c r="AY1506" i="36"/>
  <c r="AW1505" i="36"/>
  <c r="AX1505" i="36"/>
  <c r="BD1507" i="36"/>
  <c r="BB1506" i="36"/>
  <c r="BC1506" i="36"/>
  <c r="BE1506" i="36" l="1"/>
  <c r="BD1508" i="36"/>
  <c r="BB1507" i="36"/>
  <c r="BC1507" i="36"/>
  <c r="AZ1505" i="36"/>
  <c r="AY1507" i="36"/>
  <c r="AW1506" i="36"/>
  <c r="AX1506" i="36"/>
  <c r="BE1507" i="36" l="1"/>
  <c r="BB1508" i="36"/>
  <c r="BD1509" i="36"/>
  <c r="BC1508" i="36"/>
  <c r="AZ1506" i="36"/>
  <c r="AY1508" i="36"/>
  <c r="AW1507" i="36"/>
  <c r="AX1507" i="36"/>
  <c r="AZ1507" i="36" l="1"/>
  <c r="AY1509" i="36"/>
  <c r="AW1508" i="36"/>
  <c r="AX1508" i="36"/>
  <c r="BD1510" i="36"/>
  <c r="BB1509" i="36"/>
  <c r="BC1509" i="36"/>
  <c r="BE1508" i="36"/>
  <c r="BE1509" i="36" l="1"/>
  <c r="BD1511" i="36"/>
  <c r="BB1510" i="36"/>
  <c r="BC1510" i="36"/>
  <c r="AZ1508" i="36"/>
  <c r="AY1510" i="36"/>
  <c r="AW1509" i="36"/>
  <c r="AX1509" i="36"/>
  <c r="AZ1509" i="36" l="1"/>
  <c r="BE1510" i="36"/>
  <c r="AY1511" i="36"/>
  <c r="AW1510" i="36"/>
  <c r="AX1510" i="36"/>
  <c r="BD1512" i="36"/>
  <c r="BB1511" i="36"/>
  <c r="BC1511" i="36"/>
  <c r="BE1511" i="36" l="1"/>
  <c r="BB1512" i="36"/>
  <c r="BD1513" i="36"/>
  <c r="BC1512" i="36"/>
  <c r="AZ1510" i="36"/>
  <c r="AY1512" i="36"/>
  <c r="AW1511" i="36"/>
  <c r="AX1511" i="36"/>
  <c r="AZ1511" i="36" l="1"/>
  <c r="AY1513" i="36"/>
  <c r="AW1512" i="36"/>
  <c r="AX1512" i="36"/>
  <c r="BD1514" i="36"/>
  <c r="BB1513" i="36"/>
  <c r="BC1513" i="36"/>
  <c r="BE1512" i="36"/>
  <c r="BE1513" i="36" l="1"/>
  <c r="BD1515" i="36"/>
  <c r="BB1514" i="36"/>
  <c r="BC1514" i="36"/>
  <c r="AZ1512" i="36"/>
  <c r="AY1514" i="36"/>
  <c r="AW1513" i="36"/>
  <c r="AX1513" i="36"/>
  <c r="AZ1513" i="36" l="1"/>
  <c r="AY1515" i="36"/>
  <c r="AW1514" i="36"/>
  <c r="AX1514" i="36"/>
  <c r="BE1514" i="36"/>
  <c r="BD1516" i="36"/>
  <c r="BB1515" i="36"/>
  <c r="BC1515" i="36"/>
  <c r="AZ1514" i="36" l="1"/>
  <c r="AY1516" i="36"/>
  <c r="AW1515" i="36"/>
  <c r="AX1515" i="36"/>
  <c r="BE1515" i="36"/>
  <c r="BB1516" i="36"/>
  <c r="BD1517" i="36"/>
  <c r="BC1516" i="36"/>
  <c r="AZ1515" i="36" l="1"/>
  <c r="AY1517" i="36"/>
  <c r="AW1516" i="36"/>
  <c r="AX1516" i="36"/>
  <c r="BD1518" i="36"/>
  <c r="BB1517" i="36"/>
  <c r="BC1517" i="36"/>
  <c r="BE1516" i="36"/>
  <c r="BE1517" i="36" l="1"/>
  <c r="BD1519" i="36"/>
  <c r="BB1518" i="36"/>
  <c r="BC1518" i="36"/>
  <c r="AZ1516" i="36"/>
  <c r="AY1518" i="36"/>
  <c r="AW1517" i="36"/>
  <c r="AX1517" i="36"/>
  <c r="AZ1517" i="36" l="1"/>
  <c r="AY1519" i="36"/>
  <c r="AW1518" i="36"/>
  <c r="AX1518" i="36"/>
  <c r="BE1518" i="36"/>
  <c r="BD1520" i="36"/>
  <c r="BB1519" i="36"/>
  <c r="BC1519" i="36"/>
  <c r="BE1519" i="36" l="1"/>
  <c r="BB1520" i="36"/>
  <c r="BD1521" i="36"/>
  <c r="BC1520" i="36"/>
  <c r="AZ1518" i="36"/>
  <c r="AY1520" i="36"/>
  <c r="AW1519" i="36"/>
  <c r="AX1519" i="36"/>
  <c r="AZ1519" i="36" l="1"/>
  <c r="AY1521" i="36"/>
  <c r="AW1520" i="36"/>
  <c r="AX1520" i="36"/>
  <c r="BB1521" i="36"/>
  <c r="BD1522" i="36"/>
  <c r="BC1521" i="36"/>
  <c r="BE1520" i="36"/>
  <c r="BB1522" i="36" l="1"/>
  <c r="BD1523" i="36"/>
  <c r="BC1522" i="36"/>
  <c r="BE1521" i="36"/>
  <c r="AZ1520" i="36"/>
  <c r="AY1522" i="36"/>
  <c r="AW1521" i="36"/>
  <c r="AX1521" i="36"/>
  <c r="AZ1521" i="36" l="1"/>
  <c r="AY1523" i="36"/>
  <c r="AW1522" i="36"/>
  <c r="AX1522" i="36"/>
  <c r="BB1523" i="36"/>
  <c r="BD1524" i="36"/>
  <c r="BC1523" i="36"/>
  <c r="BE1522" i="36"/>
  <c r="BD1525" i="36" l="1"/>
  <c r="BB1524" i="36"/>
  <c r="BC1524" i="36"/>
  <c r="BE1523" i="36"/>
  <c r="AZ1522" i="36"/>
  <c r="AY1524" i="36"/>
  <c r="AW1523" i="36"/>
  <c r="AX1523" i="36"/>
  <c r="AZ1523" i="36" l="1"/>
  <c r="AY1525" i="36"/>
  <c r="AW1524" i="36"/>
  <c r="AX1524" i="36"/>
  <c r="BE1524" i="36"/>
  <c r="BD1526" i="36"/>
  <c r="BB1525" i="36"/>
  <c r="BC1525" i="36"/>
  <c r="AZ1524" i="36" l="1"/>
  <c r="AY1526" i="36"/>
  <c r="AW1525" i="36"/>
  <c r="AX1525" i="36"/>
  <c r="BE1525" i="36"/>
  <c r="BB1526" i="36"/>
  <c r="BD1527" i="36"/>
  <c r="BC1526" i="36"/>
  <c r="AY1527" i="36" l="1"/>
  <c r="AW1526" i="36"/>
  <c r="AX1526" i="36"/>
  <c r="BB1527" i="36"/>
  <c r="BD1528" i="36"/>
  <c r="BC1527" i="36"/>
  <c r="BE1526" i="36"/>
  <c r="AZ1525" i="36"/>
  <c r="BB1528" i="36" l="1"/>
  <c r="BD1529" i="36"/>
  <c r="BC1528" i="36"/>
  <c r="BE1527" i="36"/>
  <c r="AZ1526" i="36"/>
  <c r="AY1528" i="36"/>
  <c r="AW1527" i="36"/>
  <c r="AX1527" i="36"/>
  <c r="AZ1527" i="36" l="1"/>
  <c r="AY1529" i="36"/>
  <c r="AW1528" i="36"/>
  <c r="AX1528" i="36"/>
  <c r="BD1530" i="36"/>
  <c r="BB1529" i="36"/>
  <c r="BC1529" i="36"/>
  <c r="BE1528" i="36"/>
  <c r="BE1529" i="36" l="1"/>
  <c r="BD1531" i="36"/>
  <c r="BB1530" i="36"/>
  <c r="BC1530" i="36"/>
  <c r="AZ1528" i="36"/>
  <c r="AY1530" i="36"/>
  <c r="AW1529" i="36"/>
  <c r="AX1529" i="36"/>
  <c r="AZ1529" i="36" l="1"/>
  <c r="AY1531" i="36"/>
  <c r="AW1530" i="36"/>
  <c r="AX1530" i="36"/>
  <c r="BE1530" i="36"/>
  <c r="BB1531" i="36"/>
  <c r="BD1532" i="36"/>
  <c r="BC1531" i="36"/>
  <c r="AY1532" i="36" l="1"/>
  <c r="AW1531" i="36"/>
  <c r="AX1531" i="36"/>
  <c r="BD1533" i="36"/>
  <c r="BB1532" i="36"/>
  <c r="BC1532" i="36"/>
  <c r="BE1531" i="36"/>
  <c r="AZ1530" i="36"/>
  <c r="BE1532" i="36" l="1"/>
  <c r="BD1534" i="36"/>
  <c r="BB1533" i="36"/>
  <c r="BC1533" i="36"/>
  <c r="AZ1531" i="36"/>
  <c r="AY1533" i="36"/>
  <c r="AW1532" i="36"/>
  <c r="AX1532" i="36"/>
  <c r="AZ1532" i="36" l="1"/>
  <c r="AY1534" i="36"/>
  <c r="AW1533" i="36"/>
  <c r="AX1533" i="36"/>
  <c r="BE1533" i="36"/>
  <c r="BB1534" i="36"/>
  <c r="BD1535" i="36"/>
  <c r="BC1534" i="36"/>
  <c r="BD1536" i="36" l="1"/>
  <c r="BB1535" i="36"/>
  <c r="BC1535" i="36"/>
  <c r="AY1535" i="36"/>
  <c r="AW1534" i="36"/>
  <c r="AX1534" i="36"/>
  <c r="BE1534" i="36"/>
  <c r="AZ1533" i="36"/>
  <c r="BE1535" i="36" l="1"/>
  <c r="AZ1534" i="36"/>
  <c r="AY1536" i="36"/>
  <c r="AW1535" i="36"/>
  <c r="AX1535" i="36"/>
  <c r="BD1537" i="36"/>
  <c r="BB1536" i="36"/>
  <c r="BC1536" i="36"/>
  <c r="BE1536" i="36" l="1"/>
  <c r="AY1537" i="36"/>
  <c r="AW1536" i="36"/>
  <c r="AX1536" i="36"/>
  <c r="BB1537" i="36"/>
  <c r="BD1538" i="36"/>
  <c r="BC1537" i="36"/>
  <c r="AZ1535" i="36"/>
  <c r="BB1538" i="36" l="1"/>
  <c r="BD1539" i="36"/>
  <c r="BC1538" i="36"/>
  <c r="BE1537" i="36"/>
  <c r="AZ1536" i="36"/>
  <c r="AY1538" i="36"/>
  <c r="AW1537" i="36"/>
  <c r="AX1537" i="36"/>
  <c r="AZ1537" i="36" l="1"/>
  <c r="AY1539" i="36"/>
  <c r="AW1538" i="36"/>
  <c r="AX1538" i="36"/>
  <c r="BB1539" i="36"/>
  <c r="BD1540" i="36"/>
  <c r="BC1539" i="36"/>
  <c r="BE1538" i="36"/>
  <c r="BD1541" i="36" l="1"/>
  <c r="BB1540" i="36"/>
  <c r="BC1540" i="36"/>
  <c r="BE1539" i="36"/>
  <c r="AZ1538" i="36"/>
  <c r="AY1540" i="36"/>
  <c r="AW1539" i="36"/>
  <c r="AX1539" i="36"/>
  <c r="BE1540" i="36" l="1"/>
  <c r="BD1542" i="36"/>
  <c r="BB1541" i="36"/>
  <c r="BC1541" i="36"/>
  <c r="AZ1539" i="36"/>
  <c r="AY1541" i="36"/>
  <c r="AW1540" i="36"/>
  <c r="AX1540" i="36"/>
  <c r="AZ1540" i="36" l="1"/>
  <c r="AY1542" i="36"/>
  <c r="AW1541" i="36"/>
  <c r="AX1541" i="36"/>
  <c r="BE1541" i="36"/>
  <c r="BD1543" i="36"/>
  <c r="BB1542" i="36"/>
  <c r="BC1542" i="36"/>
  <c r="AZ1541" i="36" l="1"/>
  <c r="AY1543" i="36"/>
  <c r="AW1542" i="36"/>
  <c r="AX1542" i="36"/>
  <c r="BE1542" i="36"/>
  <c r="BB1543" i="36"/>
  <c r="BD1544" i="36"/>
  <c r="BC1543" i="36"/>
  <c r="BB1544" i="36" l="1"/>
  <c r="BD1545" i="36"/>
  <c r="BC1544" i="36"/>
  <c r="BE1543" i="36"/>
  <c r="AZ1542" i="36"/>
  <c r="AY1544" i="36"/>
  <c r="AW1543" i="36"/>
  <c r="AX1543" i="36"/>
  <c r="BD1546" i="36" l="1"/>
  <c r="BB1545" i="36"/>
  <c r="BC1545" i="36"/>
  <c r="BE1544" i="36"/>
  <c r="AZ1543" i="36"/>
  <c r="AY1545" i="36"/>
  <c r="AW1544" i="36"/>
  <c r="AX1544" i="36"/>
  <c r="BE1545" i="36" l="1"/>
  <c r="BB1546" i="36"/>
  <c r="BD1547" i="36"/>
  <c r="BC1546" i="36"/>
  <c r="AZ1544" i="36"/>
  <c r="AY1546" i="36"/>
  <c r="AW1545" i="36"/>
  <c r="AX1545" i="36"/>
  <c r="BB1547" i="36" l="1"/>
  <c r="BD1548" i="36"/>
  <c r="BC1547" i="36"/>
  <c r="AY1547" i="36"/>
  <c r="AW1546" i="36"/>
  <c r="AX1546" i="36"/>
  <c r="BE1546" i="36"/>
  <c r="AZ1545" i="36"/>
  <c r="AZ1546" i="36" l="1"/>
  <c r="AY1548" i="36"/>
  <c r="AW1547" i="36"/>
  <c r="AX1547" i="36"/>
  <c r="BD1549" i="36"/>
  <c r="BB1548" i="36"/>
  <c r="BC1548" i="36"/>
  <c r="BE1547" i="36"/>
  <c r="AZ1547" i="36" l="1"/>
  <c r="AY1549" i="36"/>
  <c r="AW1548" i="36"/>
  <c r="AX1548" i="36"/>
  <c r="BE1548" i="36"/>
  <c r="BD1550" i="36"/>
  <c r="BB1549" i="36"/>
  <c r="BC1549" i="36"/>
  <c r="BE1549" i="36" l="1"/>
  <c r="BB1550" i="36"/>
  <c r="BD1551" i="36"/>
  <c r="BC1550" i="36"/>
  <c r="AZ1548" i="36"/>
  <c r="AY1550" i="36"/>
  <c r="AW1549" i="36"/>
  <c r="AX1549" i="36"/>
  <c r="AZ1549" i="36" l="1"/>
  <c r="AY1551" i="36"/>
  <c r="AW1550" i="36"/>
  <c r="AX1550" i="36"/>
  <c r="BD1552" i="36"/>
  <c r="BB1551" i="36"/>
  <c r="BC1551" i="36"/>
  <c r="BE1550" i="36"/>
  <c r="AZ1550" i="36" l="1"/>
  <c r="AY1552" i="36"/>
  <c r="AW1551" i="36"/>
  <c r="AX1551" i="36"/>
  <c r="BE1551" i="36"/>
  <c r="BB1552" i="36"/>
  <c r="BD1553" i="36"/>
  <c r="BC1552" i="36"/>
  <c r="BB1553" i="36" l="1"/>
  <c r="BD1554" i="36"/>
  <c r="BC1553" i="36"/>
  <c r="BE1552" i="36"/>
  <c r="AZ1551" i="36"/>
  <c r="AY1553" i="36"/>
  <c r="AW1552" i="36"/>
  <c r="AX1552" i="36"/>
  <c r="BB1554" i="36" l="1"/>
  <c r="BD1555" i="36"/>
  <c r="BC1554" i="36"/>
  <c r="BE1553" i="36"/>
  <c r="AZ1552" i="36"/>
  <c r="AY1554" i="36"/>
  <c r="AW1553" i="36"/>
  <c r="AX1553" i="36"/>
  <c r="BB1555" i="36" l="1"/>
  <c r="BD1556" i="36"/>
  <c r="BC1555" i="36"/>
  <c r="BE1554" i="36"/>
  <c r="AZ1553" i="36"/>
  <c r="AY1555" i="36"/>
  <c r="AW1554" i="36"/>
  <c r="AX1554" i="36"/>
  <c r="AZ1554" i="36" l="1"/>
  <c r="AY1556" i="36"/>
  <c r="AW1555" i="36"/>
  <c r="AX1555" i="36"/>
  <c r="BD1557" i="36"/>
  <c r="BB1556" i="36"/>
  <c r="BC1556" i="36"/>
  <c r="BE1555" i="36"/>
  <c r="AZ1555" i="36" l="1"/>
  <c r="AY1557" i="36"/>
  <c r="AW1556" i="36"/>
  <c r="AX1556" i="36"/>
  <c r="BE1556" i="36"/>
  <c r="BB1557" i="36"/>
  <c r="BD1558" i="36"/>
  <c r="BC1557" i="36"/>
  <c r="AZ1556" i="36" l="1"/>
  <c r="BE1557" i="36"/>
  <c r="BB1558" i="36"/>
  <c r="BD1559" i="36"/>
  <c r="BC1558" i="36"/>
  <c r="AW1557" i="36"/>
  <c r="AY1558" i="36"/>
  <c r="AX1557" i="36"/>
  <c r="AY1559" i="36" l="1"/>
  <c r="AW1558" i="36"/>
  <c r="AX1558" i="36"/>
  <c r="AZ1557" i="36"/>
  <c r="BD1560" i="36"/>
  <c r="BB1559" i="36"/>
  <c r="BC1559" i="36"/>
  <c r="BE1558" i="36"/>
  <c r="BD1561" i="36" l="1"/>
  <c r="BB1560" i="36"/>
  <c r="BC1560" i="36"/>
  <c r="BE1559" i="36"/>
  <c r="AZ1558" i="36"/>
  <c r="AW1559" i="36"/>
  <c r="AY1560" i="36"/>
  <c r="AX1559" i="36"/>
  <c r="BE1560" i="36" l="1"/>
  <c r="BD1562" i="36"/>
  <c r="BB1561" i="36"/>
  <c r="BC1561" i="36"/>
  <c r="AW1560" i="36"/>
  <c r="AY1561" i="36"/>
  <c r="AX1560" i="36"/>
  <c r="AZ1559" i="36"/>
  <c r="BE1561" i="36" l="1"/>
  <c r="BB1562" i="36"/>
  <c r="BD1563" i="36"/>
  <c r="BC1562" i="36"/>
  <c r="AW1561" i="36"/>
  <c r="AY1562" i="36"/>
  <c r="AX1561" i="36"/>
  <c r="AZ1560" i="36"/>
  <c r="BB1563" i="36" l="1"/>
  <c r="BD1564" i="36"/>
  <c r="BC1563" i="36"/>
  <c r="BE1562" i="36"/>
  <c r="AW1562" i="36"/>
  <c r="AY1563" i="36"/>
  <c r="AX1562" i="36"/>
  <c r="AZ1561" i="36"/>
  <c r="BB1564" i="36" l="1"/>
  <c r="BD1565" i="36"/>
  <c r="BC1564" i="36"/>
  <c r="BE1563" i="36"/>
  <c r="AY1564" i="36"/>
  <c r="AW1563" i="36"/>
  <c r="AX1563" i="36"/>
  <c r="AZ1562" i="36"/>
  <c r="AY1565" i="36" l="1"/>
  <c r="AW1564" i="36"/>
  <c r="AX1564" i="36"/>
  <c r="BD1566" i="36"/>
  <c r="BB1565" i="36"/>
  <c r="BC1565" i="36"/>
  <c r="AZ1563" i="36"/>
  <c r="BE1564" i="36"/>
  <c r="BE1565" i="36" l="1"/>
  <c r="BB1566" i="36"/>
  <c r="BD1567" i="36"/>
  <c r="BC1566" i="36"/>
  <c r="AZ1564" i="36"/>
  <c r="AW1565" i="36"/>
  <c r="AY1566" i="36"/>
  <c r="AX1565" i="36"/>
  <c r="AW1566" i="36" l="1"/>
  <c r="AY1567" i="36"/>
  <c r="AX1566" i="36"/>
  <c r="AZ1565" i="36"/>
  <c r="BD1568" i="36"/>
  <c r="BB1567" i="36"/>
  <c r="BC1567" i="36"/>
  <c r="BE1566" i="36"/>
  <c r="AZ1566" i="36" l="1"/>
  <c r="BE1567" i="36"/>
  <c r="BD1569" i="36"/>
  <c r="BB1568" i="36"/>
  <c r="BC1568" i="36"/>
  <c r="AW1567" i="36"/>
  <c r="AY1568" i="36"/>
  <c r="AX1567" i="36"/>
  <c r="AZ1567" i="36" l="1"/>
  <c r="BE1568" i="36"/>
  <c r="BB1569" i="36"/>
  <c r="BD1570" i="36"/>
  <c r="BC1569" i="36"/>
  <c r="AW1568" i="36"/>
  <c r="AY1569" i="36"/>
  <c r="AX1568" i="36"/>
  <c r="BE1569" i="36" l="1"/>
  <c r="AW1569" i="36"/>
  <c r="AY1570" i="36"/>
  <c r="AX1569" i="36"/>
  <c r="AZ1568" i="36"/>
  <c r="BB1570" i="36"/>
  <c r="BD1571" i="36"/>
  <c r="BC1570" i="36"/>
  <c r="AW1570" i="36" l="1"/>
  <c r="AY1571" i="36"/>
  <c r="AX1570" i="36"/>
  <c r="AZ1569" i="36"/>
  <c r="BD1572" i="36"/>
  <c r="BB1571" i="36"/>
  <c r="BC1571" i="36"/>
  <c r="BE1570" i="36"/>
  <c r="AY1572" i="36" l="1"/>
  <c r="AW1571" i="36"/>
  <c r="AX1571" i="36"/>
  <c r="AZ1570" i="36"/>
  <c r="BE1571" i="36"/>
  <c r="BB1572" i="36"/>
  <c r="BD1573" i="36"/>
  <c r="BC1572" i="36"/>
  <c r="AZ1571" i="36" l="1"/>
  <c r="AY1573" i="36"/>
  <c r="AW1572" i="36"/>
  <c r="AX1572" i="36"/>
  <c r="BD1574" i="36"/>
  <c r="BB1573" i="36"/>
  <c r="BC1573" i="36"/>
  <c r="BE1572" i="36"/>
  <c r="AW1573" i="36" l="1"/>
  <c r="AY1574" i="36"/>
  <c r="AX1573" i="36"/>
  <c r="BE1573" i="36"/>
  <c r="BB1574" i="36"/>
  <c r="BD1575" i="36"/>
  <c r="BC1574" i="36"/>
  <c r="AZ1572" i="36"/>
  <c r="BE1574" i="36" l="1"/>
  <c r="AW1574" i="36"/>
  <c r="AY1575" i="36"/>
  <c r="AX1574" i="36"/>
  <c r="AZ1573" i="36"/>
  <c r="BD1576" i="36"/>
  <c r="BB1575" i="36"/>
  <c r="BC1575" i="36"/>
  <c r="AZ1574" i="36" l="1"/>
  <c r="AW1575" i="36"/>
  <c r="AY1576" i="36"/>
  <c r="AX1575" i="36"/>
  <c r="BE1575" i="36"/>
  <c r="BD1577" i="36"/>
  <c r="BB1576" i="36"/>
  <c r="BC1576" i="36"/>
  <c r="AZ1575" i="36" l="1"/>
  <c r="AY1577" i="36"/>
  <c r="AW1576" i="36"/>
  <c r="AX1576" i="36"/>
  <c r="BE1576" i="36"/>
  <c r="BD1578" i="36"/>
  <c r="BB1577" i="36"/>
  <c r="BC1577" i="36"/>
  <c r="AZ1576" i="36" l="1"/>
  <c r="AW1577" i="36"/>
  <c r="AY1578" i="36"/>
  <c r="AX1577" i="36"/>
  <c r="BE1577" i="36"/>
  <c r="BB1578" i="36"/>
  <c r="BD1579" i="36"/>
  <c r="BC1578" i="36"/>
  <c r="AZ1577" i="36" l="1"/>
  <c r="AW1578" i="36"/>
  <c r="AY1579" i="36"/>
  <c r="AX1578" i="36"/>
  <c r="BD1580" i="36"/>
  <c r="BB1579" i="36"/>
  <c r="BC1579" i="36"/>
  <c r="BE1578" i="36"/>
  <c r="BE1579" i="36" l="1"/>
  <c r="BD1581" i="36"/>
  <c r="BB1580" i="36"/>
  <c r="BC1580" i="36"/>
  <c r="AY1580" i="36"/>
  <c r="AW1579" i="36"/>
  <c r="AX1579" i="36"/>
  <c r="AZ1578" i="36"/>
  <c r="BE1580" i="36" l="1"/>
  <c r="BD1582" i="36"/>
  <c r="BB1581" i="36"/>
  <c r="BC1581" i="36"/>
  <c r="AZ1579" i="36"/>
  <c r="AY1581" i="36"/>
  <c r="AW1580" i="36"/>
  <c r="AX1580" i="36"/>
  <c r="AZ1580" i="36" l="1"/>
  <c r="AW1581" i="36"/>
  <c r="AY1582" i="36"/>
  <c r="AX1581" i="36"/>
  <c r="BE1581" i="36"/>
  <c r="BB1582" i="36"/>
  <c r="BD1583" i="36"/>
  <c r="BC1582" i="36"/>
  <c r="AZ1581" i="36" l="1"/>
  <c r="AY1583" i="36"/>
  <c r="AW1582" i="36"/>
  <c r="AX1582" i="36"/>
  <c r="BD1584" i="36"/>
  <c r="BB1583" i="36"/>
  <c r="BC1583" i="36"/>
  <c r="BE1582" i="36"/>
  <c r="BE1583" i="36" l="1"/>
  <c r="BD1585" i="36"/>
  <c r="BB1584" i="36"/>
  <c r="BC1584" i="36"/>
  <c r="AZ1582" i="36"/>
  <c r="AW1583" i="36"/>
  <c r="AY1584" i="36"/>
  <c r="AX1583" i="36"/>
  <c r="AY1585" i="36" l="1"/>
  <c r="AW1584" i="36"/>
  <c r="AX1584" i="36"/>
  <c r="BD1586" i="36"/>
  <c r="BB1585" i="36"/>
  <c r="BC1585" i="36"/>
  <c r="AZ1583" i="36"/>
  <c r="BE1584" i="36"/>
  <c r="AW1585" i="36" l="1"/>
  <c r="AY1586" i="36"/>
  <c r="AX1585" i="36"/>
  <c r="BE1585" i="36"/>
  <c r="BD1587" i="36"/>
  <c r="BB1586" i="36"/>
  <c r="BC1586" i="36"/>
  <c r="AZ1584" i="36"/>
  <c r="AW1586" i="36" l="1"/>
  <c r="AY1587" i="36"/>
  <c r="AX1586" i="36"/>
  <c r="AZ1585" i="36"/>
  <c r="BE1586" i="36"/>
  <c r="BD1588" i="36"/>
  <c r="BB1587" i="36"/>
  <c r="BC1587" i="36"/>
  <c r="BE1587" i="36" l="1"/>
  <c r="BB1588" i="36"/>
  <c r="BD1589" i="36"/>
  <c r="BC1588" i="36"/>
  <c r="AY1588" i="36"/>
  <c r="AW1587" i="36"/>
  <c r="AX1587" i="36"/>
  <c r="AZ1586" i="36"/>
  <c r="BE1588" i="36" l="1"/>
  <c r="BB1589" i="36"/>
  <c r="BD1590" i="36"/>
  <c r="BC1589" i="36"/>
  <c r="AZ1587" i="36"/>
  <c r="AY1589" i="36"/>
  <c r="AW1588" i="36"/>
  <c r="AX1588" i="36"/>
  <c r="BB1590" i="36" l="1"/>
  <c r="BD1591" i="36"/>
  <c r="BC1590" i="36"/>
  <c r="BE1589" i="36"/>
  <c r="AZ1588" i="36"/>
  <c r="AW1589" i="36"/>
  <c r="AY1590" i="36"/>
  <c r="AX1589" i="36"/>
  <c r="AY1591" i="36" l="1"/>
  <c r="AW1590" i="36"/>
  <c r="AX1590" i="36"/>
  <c r="AZ1589" i="36"/>
  <c r="BD1592" i="36"/>
  <c r="BB1591" i="36"/>
  <c r="BC1591" i="36"/>
  <c r="BE1590" i="36"/>
  <c r="BD1593" i="36" l="1"/>
  <c r="BB1592" i="36"/>
  <c r="BC1592" i="36"/>
  <c r="BE1591" i="36"/>
  <c r="AZ1590" i="36"/>
  <c r="AW1591" i="36"/>
  <c r="AY1592" i="36"/>
  <c r="AX1591" i="36"/>
  <c r="AY1593" i="36" l="1"/>
  <c r="AW1592" i="36"/>
  <c r="AX1592" i="36"/>
  <c r="AZ1591" i="36"/>
  <c r="BE1592" i="36"/>
  <c r="BD1594" i="36"/>
  <c r="BB1593" i="36"/>
  <c r="BC1593" i="36"/>
  <c r="BE1593" i="36" l="1"/>
  <c r="BB1594" i="36"/>
  <c r="BD1595" i="36"/>
  <c r="BC1594" i="36"/>
  <c r="AZ1592" i="36"/>
  <c r="AW1593" i="36"/>
  <c r="AY1594" i="36"/>
  <c r="AX1593" i="36"/>
  <c r="AW1594" i="36" l="1"/>
  <c r="AY1595" i="36"/>
  <c r="AX1594" i="36"/>
  <c r="AZ1593" i="36"/>
  <c r="BB1595" i="36"/>
  <c r="BD1596" i="36"/>
  <c r="BC1595" i="36"/>
  <c r="BE1594" i="36"/>
  <c r="AY1596" i="36" l="1"/>
  <c r="AW1595" i="36"/>
  <c r="AX1595" i="36"/>
  <c r="AZ1594" i="36"/>
  <c r="BB1596" i="36"/>
  <c r="BD1597" i="36"/>
  <c r="BC1596" i="36"/>
  <c r="BE1595" i="36"/>
  <c r="AZ1595" i="36" l="1"/>
  <c r="AY1597" i="36"/>
  <c r="AW1596" i="36"/>
  <c r="AX1596" i="36"/>
  <c r="BB1597" i="36"/>
  <c r="BD1598" i="36"/>
  <c r="BC1597" i="36"/>
  <c r="BE1596" i="36"/>
  <c r="AZ1596" i="36" l="1"/>
  <c r="AW1597" i="36"/>
  <c r="AY1598" i="36"/>
  <c r="AX1597" i="36"/>
  <c r="BB1598" i="36"/>
  <c r="BD1599" i="36"/>
  <c r="BC1598" i="36"/>
  <c r="BE1597" i="36"/>
  <c r="AY1599" i="36" l="1"/>
  <c r="AW1598" i="36"/>
  <c r="AX1598" i="36"/>
  <c r="AZ1597" i="36"/>
  <c r="BD1600" i="36"/>
  <c r="BB1599" i="36"/>
  <c r="BC1599" i="36"/>
  <c r="BE1598" i="36"/>
  <c r="BE1599" i="36" l="1"/>
  <c r="BD1601" i="36"/>
  <c r="BB1600" i="36"/>
  <c r="BC1600" i="36"/>
  <c r="AZ1598" i="36"/>
  <c r="AW1599" i="36"/>
  <c r="AY1600" i="36"/>
  <c r="AX1599" i="36"/>
  <c r="BE1600" i="36" l="1"/>
  <c r="BB1601" i="36"/>
  <c r="BD1602" i="36"/>
  <c r="BC1601" i="36"/>
  <c r="AW1600" i="36"/>
  <c r="AY1601" i="36"/>
  <c r="AX1600" i="36"/>
  <c r="AZ1599" i="36"/>
  <c r="BE1601" i="36" l="1"/>
  <c r="AZ1600" i="36"/>
  <c r="BB1602" i="36"/>
  <c r="BD1603" i="36"/>
  <c r="BC1602" i="36"/>
  <c r="AW1601" i="36"/>
  <c r="AY1602" i="36"/>
  <c r="AX1601" i="36"/>
  <c r="AW1602" i="36" l="1"/>
  <c r="AY1603" i="36"/>
  <c r="AX1602" i="36"/>
  <c r="AZ1601" i="36"/>
  <c r="BB1603" i="36"/>
  <c r="BD1604" i="36"/>
  <c r="BC1603" i="36"/>
  <c r="BE1602" i="36"/>
  <c r="AZ1602" i="36" l="1"/>
  <c r="AY1604" i="36"/>
  <c r="AW1603" i="36"/>
  <c r="AX1603" i="36"/>
  <c r="BE1603" i="36"/>
  <c r="BB1604" i="36"/>
  <c r="BD1605" i="36"/>
  <c r="BC1604" i="36"/>
  <c r="BB1605" i="36" l="1"/>
  <c r="BD1606" i="36"/>
  <c r="BC1605" i="36"/>
  <c r="BE1604" i="36"/>
  <c r="AZ1603" i="36"/>
  <c r="AY1605" i="36"/>
  <c r="AW1604" i="36"/>
  <c r="AX1604" i="36"/>
  <c r="AZ1604" i="36" l="1"/>
  <c r="AW1605" i="36"/>
  <c r="AY1606" i="36"/>
  <c r="AX1605" i="36"/>
  <c r="BB1606" i="36"/>
  <c r="BD1607" i="36"/>
  <c r="BC1606" i="36"/>
  <c r="BE1605" i="36"/>
  <c r="AZ1605" i="36" l="1"/>
  <c r="AW1606" i="36"/>
  <c r="AY1607" i="36"/>
  <c r="AX1606" i="36"/>
  <c r="BD1608" i="36"/>
  <c r="BB1607" i="36"/>
  <c r="BC1607" i="36"/>
  <c r="BE1606" i="36"/>
  <c r="BE1607" i="36" l="1"/>
  <c r="BD1609" i="36"/>
  <c r="BB1608" i="36"/>
  <c r="BC1608" i="36"/>
  <c r="AW1607" i="36"/>
  <c r="AY1608" i="36"/>
  <c r="AX1607" i="36"/>
  <c r="AZ1606" i="36"/>
  <c r="AY1609" i="36" l="1"/>
  <c r="AW1608" i="36"/>
  <c r="AX1608" i="36"/>
  <c r="BB1609" i="36"/>
  <c r="BD1610" i="36"/>
  <c r="BC1609" i="36"/>
  <c r="AZ1607" i="36"/>
  <c r="BE1608" i="36"/>
  <c r="BB1610" i="36" l="1"/>
  <c r="BD1611" i="36"/>
  <c r="BC1610" i="36"/>
  <c r="BE1609" i="36"/>
  <c r="AZ1608" i="36"/>
  <c r="AW1609" i="36"/>
  <c r="AY1610" i="36"/>
  <c r="AX1609" i="36"/>
  <c r="BB1611" i="36" l="1"/>
  <c r="BD1612" i="36"/>
  <c r="BC1611" i="36"/>
  <c r="BE1610" i="36"/>
  <c r="AW1610" i="36"/>
  <c r="AY1611" i="36"/>
  <c r="AX1610" i="36"/>
  <c r="AZ1609" i="36"/>
  <c r="AZ1610" i="36" l="1"/>
  <c r="BD1613" i="36"/>
  <c r="BB1612" i="36"/>
  <c r="BC1612" i="36"/>
  <c r="AY1612" i="36"/>
  <c r="AW1611" i="36"/>
  <c r="AX1611" i="36"/>
  <c r="BE1611" i="36"/>
  <c r="BE1612" i="36" l="1"/>
  <c r="BB1613" i="36"/>
  <c r="BD1614" i="36"/>
  <c r="BC1613" i="36"/>
  <c r="AZ1611" i="36"/>
  <c r="AY1613" i="36"/>
  <c r="AW1612" i="36"/>
  <c r="AX1612" i="36"/>
  <c r="AZ1612" i="36" l="1"/>
  <c r="AY1614" i="36"/>
  <c r="AW1613" i="36"/>
  <c r="AX1613" i="36"/>
  <c r="BB1614" i="36"/>
  <c r="BD1615" i="36"/>
  <c r="BC1614" i="36"/>
  <c r="BE1613" i="36"/>
  <c r="BD1616" i="36" l="1"/>
  <c r="BB1615" i="36"/>
  <c r="BC1615" i="36"/>
  <c r="AW1614" i="36"/>
  <c r="AY1615" i="36"/>
  <c r="AX1614" i="36"/>
  <c r="BE1614" i="36"/>
  <c r="AZ1613" i="36"/>
  <c r="BE1615" i="36" l="1"/>
  <c r="BD1617" i="36"/>
  <c r="BB1616" i="36"/>
  <c r="BC1616" i="36"/>
  <c r="AY1616" i="36"/>
  <c r="AW1615" i="36"/>
  <c r="AX1615" i="36"/>
  <c r="AZ1614" i="36"/>
  <c r="BD1618" i="36" l="1"/>
  <c r="BB1617" i="36"/>
  <c r="BC1617" i="36"/>
  <c r="AZ1615" i="36"/>
  <c r="AW1616" i="36"/>
  <c r="AY1617" i="36"/>
  <c r="AX1616" i="36"/>
  <c r="BE1616" i="36"/>
  <c r="BB1618" i="36" l="1"/>
  <c r="BD1619" i="36"/>
  <c r="BC1618" i="36"/>
  <c r="AY1618" i="36"/>
  <c r="AW1617" i="36"/>
  <c r="AX1617" i="36"/>
  <c r="BE1617" i="36"/>
  <c r="AZ1616" i="36"/>
  <c r="BB1619" i="36" l="1"/>
  <c r="BD1620" i="36"/>
  <c r="BC1619" i="36"/>
  <c r="BE1618" i="36"/>
  <c r="AZ1617" i="36"/>
  <c r="AW1618" i="36"/>
  <c r="AY1619" i="36"/>
  <c r="AX1618" i="36"/>
  <c r="AY1620" i="36" l="1"/>
  <c r="AW1619" i="36"/>
  <c r="AX1619" i="36"/>
  <c r="AZ1618" i="36"/>
  <c r="BB1620" i="36"/>
  <c r="BD1621" i="36"/>
  <c r="BC1620" i="36"/>
  <c r="BE1619" i="36"/>
  <c r="BE1620" i="36" l="1"/>
  <c r="BB1621" i="36"/>
  <c r="BD1622" i="36"/>
  <c r="BC1621" i="36"/>
  <c r="AZ1619" i="36"/>
  <c r="AY1621" i="36"/>
  <c r="AW1620" i="36"/>
  <c r="AX1620" i="36"/>
  <c r="BB1622" i="36" l="1"/>
  <c r="BD1623" i="36"/>
  <c r="BC1622" i="36"/>
  <c r="BE1621" i="36"/>
  <c r="AZ1620" i="36"/>
  <c r="AY1622" i="36"/>
  <c r="AW1621" i="36"/>
  <c r="AX1621" i="36"/>
  <c r="BD1624" i="36" l="1"/>
  <c r="BB1623" i="36"/>
  <c r="BC1623" i="36"/>
  <c r="BE1622" i="36"/>
  <c r="AZ1621" i="36"/>
  <c r="AY1623" i="36"/>
  <c r="AW1622" i="36"/>
  <c r="AX1622" i="36"/>
  <c r="BE1623" i="36" l="1"/>
  <c r="BD1625" i="36"/>
  <c r="BB1624" i="36"/>
  <c r="BC1624" i="36"/>
  <c r="AZ1622" i="36"/>
  <c r="AW1623" i="36"/>
  <c r="AY1624" i="36"/>
  <c r="AX1623" i="36"/>
  <c r="BD1626" i="36" l="1"/>
  <c r="BB1625" i="36"/>
  <c r="BC1625" i="36"/>
  <c r="AY1625" i="36"/>
  <c r="AW1624" i="36"/>
  <c r="AX1624" i="36"/>
  <c r="AZ1623" i="36"/>
  <c r="BE1624" i="36"/>
  <c r="AZ1624" i="36" l="1"/>
  <c r="AW1625" i="36"/>
  <c r="AY1626" i="36"/>
  <c r="AX1625" i="36"/>
  <c r="BE1625" i="36"/>
  <c r="BB1626" i="36"/>
  <c r="BD1627" i="36"/>
  <c r="BC1626" i="36"/>
  <c r="AW1626" i="36" l="1"/>
  <c r="AY1627" i="36"/>
  <c r="AX1626" i="36"/>
  <c r="AZ1625" i="36"/>
  <c r="BD1628" i="36"/>
  <c r="BB1627" i="36"/>
  <c r="BC1627" i="36"/>
  <c r="BE1626" i="36"/>
  <c r="BE1627" i="36" l="1"/>
  <c r="BB1628" i="36"/>
  <c r="BD1629" i="36"/>
  <c r="BC1628" i="36"/>
  <c r="AY1628" i="36"/>
  <c r="AW1627" i="36"/>
  <c r="AX1627" i="36"/>
  <c r="AZ1626" i="36"/>
  <c r="BE1628" i="36" l="1"/>
  <c r="AZ1627" i="36"/>
  <c r="AY1629" i="36"/>
  <c r="AW1628" i="36"/>
  <c r="AX1628" i="36"/>
  <c r="BD1630" i="36"/>
  <c r="BB1629" i="36"/>
  <c r="BC1629" i="36"/>
  <c r="BE1629" i="36" l="1"/>
  <c r="BB1630" i="36"/>
  <c r="BD1631" i="36"/>
  <c r="BC1630" i="36"/>
  <c r="AZ1628" i="36"/>
  <c r="AY1630" i="36"/>
  <c r="AW1629" i="36"/>
  <c r="AX1629" i="36"/>
  <c r="AZ1629" i="36" l="1"/>
  <c r="AY1631" i="36"/>
  <c r="AW1630" i="36"/>
  <c r="AX1630" i="36"/>
  <c r="BD1632" i="36"/>
  <c r="BB1631" i="36"/>
  <c r="BC1631" i="36"/>
  <c r="BE1630" i="36"/>
  <c r="BE1631" i="36" l="1"/>
  <c r="BD1633" i="36"/>
  <c r="BB1632" i="36"/>
  <c r="BC1632" i="36"/>
  <c r="AZ1630" i="36"/>
  <c r="AY1632" i="36"/>
  <c r="AW1631" i="36"/>
  <c r="AX1631" i="36"/>
  <c r="AZ1631" i="36" l="1"/>
  <c r="AW1632" i="36"/>
  <c r="AY1633" i="36"/>
  <c r="AX1632" i="36"/>
  <c r="BE1632" i="36"/>
  <c r="BD1634" i="36"/>
  <c r="BB1633" i="36"/>
  <c r="BC1633" i="36"/>
  <c r="BE1633" i="36" l="1"/>
  <c r="BD1635" i="36"/>
  <c r="BB1634" i="36"/>
  <c r="BC1634" i="36"/>
  <c r="AY1634" i="36"/>
  <c r="AW1633" i="36"/>
  <c r="AX1633" i="36"/>
  <c r="AZ1632" i="36"/>
  <c r="AZ1633" i="36" l="1"/>
  <c r="AW1634" i="36"/>
  <c r="AY1635" i="36"/>
  <c r="AX1634" i="36"/>
  <c r="BE1634" i="36"/>
  <c r="BD1636" i="36"/>
  <c r="BB1635" i="36"/>
  <c r="BC1635" i="36"/>
  <c r="BE1635" i="36" l="1"/>
  <c r="BD1637" i="36"/>
  <c r="BB1636" i="36"/>
  <c r="BC1636" i="36"/>
  <c r="AY1636" i="36"/>
  <c r="AW1635" i="36"/>
  <c r="AX1635" i="36"/>
  <c r="AZ1634" i="36"/>
  <c r="BD1638" i="36" l="1"/>
  <c r="BB1637" i="36"/>
  <c r="BC1637" i="36"/>
  <c r="AZ1635" i="36"/>
  <c r="AY1637" i="36"/>
  <c r="AW1636" i="36"/>
  <c r="AX1636" i="36"/>
  <c r="BE1636" i="36"/>
  <c r="BE1637" i="36" l="1"/>
  <c r="BB1638" i="36"/>
  <c r="BD1639" i="36"/>
  <c r="BC1638" i="36"/>
  <c r="AZ1636" i="36"/>
  <c r="AY1638" i="36"/>
  <c r="AW1637" i="36"/>
  <c r="AX1637" i="36"/>
  <c r="AZ1637" i="36" l="1"/>
  <c r="BE1638" i="36"/>
  <c r="AW1638" i="36"/>
  <c r="AY1639" i="36"/>
  <c r="AX1638" i="36"/>
  <c r="BD1640" i="36"/>
  <c r="BB1639" i="36"/>
  <c r="BC1639" i="36"/>
  <c r="BE1639" i="36" l="1"/>
  <c r="BB1640" i="36"/>
  <c r="BC1640" i="36"/>
  <c r="AY1640" i="36"/>
  <c r="AW1639" i="36"/>
  <c r="AX1639" i="36"/>
  <c r="AZ1638" i="36"/>
  <c r="AZ1639" i="36" l="1"/>
  <c r="AW1640" i="36"/>
  <c r="AX1640" i="36"/>
  <c r="BE1640" i="36"/>
  <c r="AZ1640" i="3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Joan Vidal Torrent</author>
  </authors>
  <commentList>
    <comment ref="C4" authorId="0" shapeId="0" xr:uid="{10308780-AFFD-420C-B3B3-FB65C232D95D}">
      <text>
        <r>
          <rPr>
            <b/>
            <sz val="9"/>
            <color indexed="81"/>
            <rFont val="Tahoma"/>
            <family val="2"/>
          </rPr>
          <t>Joan Vidal Torrent:</t>
        </r>
        <r>
          <rPr>
            <sz val="9"/>
            <color indexed="81"/>
            <rFont val="Tahoma"/>
            <family val="2"/>
          </rPr>
          <t xml:space="preserve">
TOTAL monthly aggregated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tc={F7D28BB1-5F9F-449F-BAE1-3963B71CB90C}</author>
  </authors>
  <commentList>
    <comment ref="F47" authorId="0" shapeId="0" xr:uid="{F7D28BB1-5F9F-449F-BAE1-3963B71CB90C}">
      <text>
        <t>[Threaded comment]
Your version of Excel allows you to read this threaded comment; however, any edits to it will get removed if the file is opened in a newer version of Excel. Learn more: https://go.microsoft.com/fwlink/?linkid=870924
Comment:
    Corresponding to the slope of the linear regression from the cycle moving average.
Reply:
    This slope is different with respect to the slope from the Orders dataset because in the latter there is still missing the 2024 Christmas seasonal pic.</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Simone Orazio Palazzotto</author>
  </authors>
  <commentList>
    <comment ref="V3" authorId="0" shapeId="0" xr:uid="{FFFD74B6-CDA9-7F4E-A0DC-A6BB08634359}">
      <text>
        <r>
          <rPr>
            <b/>
            <sz val="10"/>
            <color rgb="FF000000"/>
            <rFont val="Tahoma"/>
            <family val="2"/>
          </rPr>
          <t>Simone Orazio Palazzotto:</t>
        </r>
        <r>
          <rPr>
            <sz val="10"/>
            <color rgb="FF000000"/>
            <rFont val="Tahoma"/>
            <family val="2"/>
          </rPr>
          <t xml:space="preserve">
</t>
        </r>
        <r>
          <rPr>
            <sz val="10"/>
            <color rgb="FF000000"/>
            <rFont val="Aptos Narrow"/>
            <scheme val="minor"/>
          </rPr>
          <t>Upper Control Limit</t>
        </r>
        <r>
          <rPr>
            <sz val="10"/>
            <color rgb="FF000000"/>
            <rFont val="Aptos Narrow"/>
            <scheme val="minor"/>
          </rPr>
          <t xml:space="preserve">
</t>
        </r>
        <r>
          <rPr>
            <sz val="10"/>
            <color rgb="FF000000"/>
            <rFont val="Tahoma"/>
            <family val="2"/>
          </rPr>
          <t xml:space="preserve">
</t>
        </r>
      </text>
    </comment>
    <comment ref="W3" authorId="0" shapeId="0" xr:uid="{C2AB4B56-E70F-7942-9797-C997C8E690C4}">
      <text>
        <r>
          <rPr>
            <b/>
            <sz val="10"/>
            <color rgb="FF000000"/>
            <rFont val="Tahoma"/>
            <family val="2"/>
          </rPr>
          <t>Simone Orazio Palazzotto:</t>
        </r>
        <r>
          <rPr>
            <sz val="10"/>
            <color rgb="FF000000"/>
            <rFont val="Tahoma"/>
            <family val="2"/>
          </rPr>
          <t xml:space="preserve">
</t>
        </r>
        <r>
          <rPr>
            <sz val="10"/>
            <color rgb="FF000000"/>
            <rFont val="Aptos Narrow"/>
            <scheme val="minor"/>
          </rPr>
          <t>Lower Control Limit</t>
        </r>
        <r>
          <rPr>
            <sz val="10"/>
            <color rgb="FF000000"/>
            <rFont val="Aptos Narrow"/>
            <scheme val="minor"/>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Joan Vidal Torrent</author>
  </authors>
  <commentList>
    <comment ref="G37" authorId="0" shapeId="0" xr:uid="{E4A047CE-464F-4292-8584-124D04A9BE27}">
      <text>
        <r>
          <rPr>
            <b/>
            <sz val="9"/>
            <color rgb="FF000000"/>
            <rFont val="Tahoma"/>
            <family val="2"/>
          </rPr>
          <t>Joan Vidal Torrent:</t>
        </r>
        <r>
          <rPr>
            <sz val="9"/>
            <color rgb="FF000000"/>
            <rFont val="Tahoma"/>
            <family val="2"/>
          </rPr>
          <t xml:space="preserve">
</t>
        </r>
        <r>
          <rPr>
            <sz val="9"/>
            <color rgb="FF000000"/>
            <rFont val="Tahoma"/>
            <family val="2"/>
          </rPr>
          <t>MAPE 1</t>
        </r>
      </text>
    </comment>
    <comment ref="O37" authorId="0" shapeId="0" xr:uid="{2103B199-9DF9-4917-8321-ED38CA0EE0FF}">
      <text>
        <r>
          <rPr>
            <b/>
            <sz val="9"/>
            <color indexed="81"/>
            <rFont val="Tahoma"/>
            <family val="2"/>
          </rPr>
          <t>Joan Vidal Torrent:</t>
        </r>
        <r>
          <rPr>
            <sz val="9"/>
            <color indexed="81"/>
            <rFont val="Tahoma"/>
            <family val="2"/>
          </rPr>
          <t xml:space="preserve">
MAPE 1</t>
        </r>
      </text>
    </comment>
    <comment ref="W37" authorId="0" shapeId="0" xr:uid="{1C01DE63-78A3-4825-A0F2-290644845CC4}">
      <text>
        <r>
          <rPr>
            <b/>
            <sz val="9"/>
            <color indexed="81"/>
            <rFont val="Tahoma"/>
            <family val="2"/>
          </rPr>
          <t>Joan Vidal Torrent:</t>
        </r>
        <r>
          <rPr>
            <sz val="9"/>
            <color indexed="81"/>
            <rFont val="Tahoma"/>
            <family val="2"/>
          </rPr>
          <t xml:space="preserve">
MAPE 1</t>
        </r>
      </text>
    </comment>
    <comment ref="AE37" authorId="0" shapeId="0" xr:uid="{297E0F58-E82C-4866-9D60-FA7C091A0620}">
      <text>
        <r>
          <rPr>
            <b/>
            <sz val="9"/>
            <color indexed="81"/>
            <rFont val="Tahoma"/>
            <family val="2"/>
          </rPr>
          <t>Joan Vidal Torrent:</t>
        </r>
        <r>
          <rPr>
            <sz val="9"/>
            <color indexed="81"/>
            <rFont val="Tahoma"/>
            <family val="2"/>
          </rPr>
          <t xml:space="preserve">
MAPE 1</t>
        </r>
      </text>
    </comment>
    <comment ref="AM37" authorId="0" shapeId="0" xr:uid="{3A9634A4-B8B1-4AE1-B327-158E62F11D98}">
      <text>
        <r>
          <rPr>
            <b/>
            <sz val="9"/>
            <color indexed="81"/>
            <rFont val="Tahoma"/>
            <family val="2"/>
          </rPr>
          <t>Joan Vidal Torrent:</t>
        </r>
        <r>
          <rPr>
            <sz val="9"/>
            <color indexed="81"/>
            <rFont val="Tahoma"/>
            <family val="2"/>
          </rPr>
          <t xml:space="preserve">
MAPE 1</t>
        </r>
      </text>
    </comment>
    <comment ref="AU37" authorId="0" shapeId="0" xr:uid="{A6D7BA60-1F79-478B-82DF-B1994CC8F1A3}">
      <text>
        <r>
          <rPr>
            <b/>
            <sz val="9"/>
            <color indexed="81"/>
            <rFont val="Tahoma"/>
            <family val="2"/>
          </rPr>
          <t>Joan Vidal Torrent:</t>
        </r>
        <r>
          <rPr>
            <sz val="9"/>
            <color indexed="81"/>
            <rFont val="Tahoma"/>
            <family val="2"/>
          </rPr>
          <t xml:space="preserve">
MAPE 1</t>
        </r>
      </text>
    </comment>
    <comment ref="BC37" authorId="0" shapeId="0" xr:uid="{38FDD3B0-BC39-4890-A48F-59792A8D1E20}">
      <text>
        <r>
          <rPr>
            <b/>
            <sz val="9"/>
            <color indexed="81"/>
            <rFont val="Tahoma"/>
            <family val="2"/>
          </rPr>
          <t>Joan Vidal Torrent:</t>
        </r>
        <r>
          <rPr>
            <sz val="9"/>
            <color indexed="81"/>
            <rFont val="Tahoma"/>
            <family val="2"/>
          </rPr>
          <t xml:space="preserve">
MAPE 1</t>
        </r>
      </text>
    </comment>
    <comment ref="BK37" authorId="0" shapeId="0" xr:uid="{2DEB86ED-3C40-4E08-845B-0B96F510A6A6}">
      <text>
        <r>
          <rPr>
            <b/>
            <sz val="9"/>
            <color indexed="81"/>
            <rFont val="Tahoma"/>
            <family val="2"/>
          </rPr>
          <t>Joan Vidal Torrent:</t>
        </r>
        <r>
          <rPr>
            <sz val="9"/>
            <color indexed="81"/>
            <rFont val="Tahoma"/>
            <family val="2"/>
          </rPr>
          <t xml:space="preserve">
MAPE 1</t>
        </r>
      </text>
    </comment>
    <comment ref="I38" authorId="0" shapeId="0" xr:uid="{116CFF0C-FA21-460F-A210-412D007B54B0}">
      <text>
        <r>
          <rPr>
            <b/>
            <sz val="9"/>
            <color indexed="81"/>
            <rFont val="Tahoma"/>
            <family val="2"/>
          </rPr>
          <t>Joan Vidal Torrent:</t>
        </r>
        <r>
          <rPr>
            <sz val="9"/>
            <color indexed="81"/>
            <rFont val="Tahoma"/>
            <family val="2"/>
          </rPr>
          <t xml:space="preserve">
MAPE 2</t>
        </r>
      </text>
    </comment>
    <comment ref="Q38" authorId="0" shapeId="0" xr:uid="{87F3C098-806E-4F51-9F8D-FE0247CB4416}">
      <text>
        <r>
          <rPr>
            <b/>
            <sz val="9"/>
            <color indexed="81"/>
            <rFont val="Tahoma"/>
            <family val="2"/>
          </rPr>
          <t>Joan Vidal Torrent:</t>
        </r>
        <r>
          <rPr>
            <sz val="9"/>
            <color indexed="81"/>
            <rFont val="Tahoma"/>
            <family val="2"/>
          </rPr>
          <t xml:space="preserve">
MAPE 2</t>
        </r>
      </text>
    </comment>
    <comment ref="Y38" authorId="0" shapeId="0" xr:uid="{9E09E829-6245-4532-ABAC-05B21217D7A1}">
      <text>
        <r>
          <rPr>
            <b/>
            <sz val="9"/>
            <color indexed="81"/>
            <rFont val="Tahoma"/>
            <family val="2"/>
          </rPr>
          <t>Joan Vidal Torrent:</t>
        </r>
        <r>
          <rPr>
            <sz val="9"/>
            <color indexed="81"/>
            <rFont val="Tahoma"/>
            <family val="2"/>
          </rPr>
          <t xml:space="preserve">
MAPE 2</t>
        </r>
      </text>
    </comment>
    <comment ref="AG38" authorId="0" shapeId="0" xr:uid="{570FF90F-CDC7-4F02-9A03-27F6DDE098F8}">
      <text>
        <r>
          <rPr>
            <b/>
            <sz val="9"/>
            <color indexed="81"/>
            <rFont val="Tahoma"/>
            <family val="2"/>
          </rPr>
          <t>Joan Vidal Torrent:</t>
        </r>
        <r>
          <rPr>
            <sz val="9"/>
            <color indexed="81"/>
            <rFont val="Tahoma"/>
            <family val="2"/>
          </rPr>
          <t xml:space="preserve">
MAPE 2</t>
        </r>
      </text>
    </comment>
    <comment ref="AO38" authorId="0" shapeId="0" xr:uid="{DBC5A5A6-89C5-4CB4-8A61-BDB30B6FFC92}">
      <text>
        <r>
          <rPr>
            <b/>
            <sz val="9"/>
            <color indexed="81"/>
            <rFont val="Tahoma"/>
            <family val="2"/>
          </rPr>
          <t>Joan Vidal Torrent:</t>
        </r>
        <r>
          <rPr>
            <sz val="9"/>
            <color indexed="81"/>
            <rFont val="Tahoma"/>
            <family val="2"/>
          </rPr>
          <t xml:space="preserve">
MAPE 2</t>
        </r>
      </text>
    </comment>
    <comment ref="AW38" authorId="0" shapeId="0" xr:uid="{7AF34DA0-0718-482F-B3B2-520A950A06D7}">
      <text>
        <r>
          <rPr>
            <b/>
            <sz val="9"/>
            <color indexed="81"/>
            <rFont val="Tahoma"/>
            <family val="2"/>
          </rPr>
          <t>Joan Vidal Torrent:</t>
        </r>
        <r>
          <rPr>
            <sz val="9"/>
            <color indexed="81"/>
            <rFont val="Tahoma"/>
            <family val="2"/>
          </rPr>
          <t xml:space="preserve">
MAPE 2</t>
        </r>
      </text>
    </comment>
    <comment ref="BE38" authorId="0" shapeId="0" xr:uid="{9F440E15-A522-4A1E-A16F-8120476FC942}">
      <text>
        <r>
          <rPr>
            <b/>
            <sz val="9"/>
            <color indexed="81"/>
            <rFont val="Tahoma"/>
            <family val="2"/>
          </rPr>
          <t>Joan Vidal Torrent:</t>
        </r>
        <r>
          <rPr>
            <sz val="9"/>
            <color indexed="81"/>
            <rFont val="Tahoma"/>
            <family val="2"/>
          </rPr>
          <t xml:space="preserve">
MAPE 2</t>
        </r>
      </text>
    </comment>
    <comment ref="BM38" authorId="0" shapeId="0" xr:uid="{EFE74E39-E209-44B1-AFCB-B7A185BDD86C}">
      <text>
        <r>
          <rPr>
            <b/>
            <sz val="9"/>
            <color indexed="81"/>
            <rFont val="Tahoma"/>
            <family val="2"/>
          </rPr>
          <t>Joan Vidal Torrent:</t>
        </r>
        <r>
          <rPr>
            <sz val="9"/>
            <color indexed="81"/>
            <rFont val="Tahoma"/>
            <family val="2"/>
          </rPr>
          <t xml:space="preserve">
MAPE 2</t>
        </r>
      </text>
    </comment>
    <comment ref="K39" authorId="0" shapeId="0" xr:uid="{2C7F3515-A187-4B2E-A56A-DE7DB134B863}">
      <text>
        <r>
          <rPr>
            <b/>
            <sz val="9"/>
            <color indexed="81"/>
            <rFont val="Tahoma"/>
            <family val="2"/>
          </rPr>
          <t>Joan Vidal Torrent:</t>
        </r>
        <r>
          <rPr>
            <sz val="9"/>
            <color indexed="81"/>
            <rFont val="Tahoma"/>
            <family val="2"/>
          </rPr>
          <t xml:space="preserve">
MAPE 3</t>
        </r>
      </text>
    </comment>
    <comment ref="S39" authorId="0" shapeId="0" xr:uid="{FFC187BA-7160-42E3-95AF-EFD8DC999F71}">
      <text>
        <r>
          <rPr>
            <b/>
            <sz val="9"/>
            <color indexed="81"/>
            <rFont val="Tahoma"/>
            <family val="2"/>
          </rPr>
          <t>Joan Vidal Torrent:</t>
        </r>
        <r>
          <rPr>
            <sz val="9"/>
            <color indexed="81"/>
            <rFont val="Tahoma"/>
            <family val="2"/>
          </rPr>
          <t xml:space="preserve">
MAPE 3</t>
        </r>
      </text>
    </comment>
    <comment ref="AA39" authorId="0" shapeId="0" xr:uid="{107560F4-ADF9-4F96-8C45-F4E158060461}">
      <text>
        <r>
          <rPr>
            <b/>
            <sz val="9"/>
            <color indexed="81"/>
            <rFont val="Tahoma"/>
            <family val="2"/>
          </rPr>
          <t>Joan Vidal Torrent:</t>
        </r>
        <r>
          <rPr>
            <sz val="9"/>
            <color indexed="81"/>
            <rFont val="Tahoma"/>
            <family val="2"/>
          </rPr>
          <t xml:space="preserve">
MAPE 3</t>
        </r>
      </text>
    </comment>
    <comment ref="AI39" authorId="0" shapeId="0" xr:uid="{C395E2C2-6484-4F50-9C7E-DEB11AAF63C9}">
      <text>
        <r>
          <rPr>
            <b/>
            <sz val="9"/>
            <color indexed="81"/>
            <rFont val="Tahoma"/>
            <family val="2"/>
          </rPr>
          <t>Joan Vidal Torrent:</t>
        </r>
        <r>
          <rPr>
            <sz val="9"/>
            <color indexed="81"/>
            <rFont val="Tahoma"/>
            <family val="2"/>
          </rPr>
          <t xml:space="preserve">
MAPE 3</t>
        </r>
      </text>
    </comment>
    <comment ref="AQ39" authorId="0" shapeId="0" xr:uid="{92C5FCCD-77E0-41F4-BAC9-712E6D0CC157}">
      <text>
        <r>
          <rPr>
            <b/>
            <sz val="9"/>
            <color indexed="81"/>
            <rFont val="Tahoma"/>
            <family val="2"/>
          </rPr>
          <t>Joan Vidal Torrent:</t>
        </r>
        <r>
          <rPr>
            <sz val="9"/>
            <color indexed="81"/>
            <rFont val="Tahoma"/>
            <family val="2"/>
          </rPr>
          <t xml:space="preserve">
MAPE 3</t>
        </r>
      </text>
    </comment>
    <comment ref="AY39" authorId="0" shapeId="0" xr:uid="{E5C0E71B-6346-45DA-A5AA-0BB903C3E10C}">
      <text>
        <r>
          <rPr>
            <b/>
            <sz val="9"/>
            <color indexed="81"/>
            <rFont val="Tahoma"/>
            <family val="2"/>
          </rPr>
          <t>Joan Vidal Torrent:</t>
        </r>
        <r>
          <rPr>
            <sz val="9"/>
            <color indexed="81"/>
            <rFont val="Tahoma"/>
            <family val="2"/>
          </rPr>
          <t xml:space="preserve">
MAPE 3</t>
        </r>
      </text>
    </comment>
    <comment ref="BG39" authorId="0" shapeId="0" xr:uid="{8A7C54F4-D804-442D-B367-8948BAC636D0}">
      <text>
        <r>
          <rPr>
            <b/>
            <sz val="9"/>
            <color indexed="81"/>
            <rFont val="Tahoma"/>
            <family val="2"/>
          </rPr>
          <t>Joan Vidal Torrent:</t>
        </r>
        <r>
          <rPr>
            <sz val="9"/>
            <color indexed="81"/>
            <rFont val="Tahoma"/>
            <family val="2"/>
          </rPr>
          <t xml:space="preserve">
MAPE 3</t>
        </r>
      </text>
    </comment>
    <comment ref="BO39" authorId="0" shapeId="0" xr:uid="{921A43D9-6FB2-405E-BF42-277C2E94F5C8}">
      <text>
        <r>
          <rPr>
            <b/>
            <sz val="9"/>
            <color indexed="81"/>
            <rFont val="Tahoma"/>
            <family val="2"/>
          </rPr>
          <t>Joan Vidal Torrent:</t>
        </r>
        <r>
          <rPr>
            <sz val="9"/>
            <color indexed="81"/>
            <rFont val="Tahoma"/>
            <family val="2"/>
          </rPr>
          <t xml:space="preserve">
MAPE 3</t>
        </r>
      </text>
    </comment>
    <comment ref="M40" authorId="0" shapeId="0" xr:uid="{49A6B6A8-E168-4F8C-82AB-F75DF939AA1A}">
      <text>
        <r>
          <rPr>
            <b/>
            <sz val="9"/>
            <color indexed="81"/>
            <rFont val="Tahoma"/>
            <family val="2"/>
          </rPr>
          <t>Joan Vidal Torrent:</t>
        </r>
        <r>
          <rPr>
            <sz val="9"/>
            <color indexed="81"/>
            <rFont val="Tahoma"/>
            <family val="2"/>
          </rPr>
          <t xml:space="preserve">
MAPE 4</t>
        </r>
      </text>
    </comment>
    <comment ref="U40" authorId="0" shapeId="0" xr:uid="{89799181-D013-48BE-8D3A-049D337E1A99}">
      <text>
        <r>
          <rPr>
            <b/>
            <sz val="9"/>
            <color indexed="81"/>
            <rFont val="Tahoma"/>
            <family val="2"/>
          </rPr>
          <t>Joan Vidal Torrent:</t>
        </r>
        <r>
          <rPr>
            <sz val="9"/>
            <color indexed="81"/>
            <rFont val="Tahoma"/>
            <family val="2"/>
          </rPr>
          <t xml:space="preserve">
MAPE 4</t>
        </r>
      </text>
    </comment>
    <comment ref="AC40" authorId="0" shapeId="0" xr:uid="{2AEAE014-7908-4A90-955A-C41C46ECB798}">
      <text>
        <r>
          <rPr>
            <b/>
            <sz val="9"/>
            <color indexed="81"/>
            <rFont val="Tahoma"/>
            <family val="2"/>
          </rPr>
          <t>Joan Vidal Torrent:</t>
        </r>
        <r>
          <rPr>
            <sz val="9"/>
            <color indexed="81"/>
            <rFont val="Tahoma"/>
            <family val="2"/>
          </rPr>
          <t xml:space="preserve">
MAPE 4</t>
        </r>
      </text>
    </comment>
    <comment ref="AK40" authorId="0" shapeId="0" xr:uid="{D5F7CAED-4EFC-47D4-9A9F-BAB5A9F79F12}">
      <text>
        <r>
          <rPr>
            <b/>
            <sz val="9"/>
            <color indexed="81"/>
            <rFont val="Tahoma"/>
            <family val="2"/>
          </rPr>
          <t>Joan Vidal Torrent:</t>
        </r>
        <r>
          <rPr>
            <sz val="9"/>
            <color indexed="81"/>
            <rFont val="Tahoma"/>
            <family val="2"/>
          </rPr>
          <t xml:space="preserve">
MAPE 4</t>
        </r>
      </text>
    </comment>
    <comment ref="AS40" authorId="0" shapeId="0" xr:uid="{B8616635-E600-4315-A19C-CC3828E05563}">
      <text>
        <r>
          <rPr>
            <b/>
            <sz val="9"/>
            <color indexed="81"/>
            <rFont val="Tahoma"/>
            <family val="2"/>
          </rPr>
          <t>Joan Vidal Torrent:</t>
        </r>
        <r>
          <rPr>
            <sz val="9"/>
            <color indexed="81"/>
            <rFont val="Tahoma"/>
            <family val="2"/>
          </rPr>
          <t xml:space="preserve">
MAPE 4</t>
        </r>
      </text>
    </comment>
    <comment ref="BA40" authorId="0" shapeId="0" xr:uid="{42BF2D97-207E-49AF-8D28-EA8292418210}">
      <text>
        <r>
          <rPr>
            <b/>
            <sz val="9"/>
            <color indexed="81"/>
            <rFont val="Tahoma"/>
            <family val="2"/>
          </rPr>
          <t>Joan Vidal Torrent:</t>
        </r>
        <r>
          <rPr>
            <sz val="9"/>
            <color indexed="81"/>
            <rFont val="Tahoma"/>
            <family val="2"/>
          </rPr>
          <t xml:space="preserve">
MAPE 4</t>
        </r>
      </text>
    </comment>
    <comment ref="BI40" authorId="0" shapeId="0" xr:uid="{DDAAAE92-4A4A-4C42-AFFA-31D3B267C041}">
      <text>
        <r>
          <rPr>
            <b/>
            <sz val="9"/>
            <color indexed="81"/>
            <rFont val="Tahoma"/>
            <family val="2"/>
          </rPr>
          <t>Joan Vidal Torrent:</t>
        </r>
        <r>
          <rPr>
            <sz val="9"/>
            <color indexed="81"/>
            <rFont val="Tahoma"/>
            <family val="2"/>
          </rPr>
          <t xml:space="preserve">
MAPE 4</t>
        </r>
      </text>
    </comment>
    <comment ref="BQ40" authorId="0" shapeId="0" xr:uid="{FA2237E7-0EA5-4037-B5CB-7667C0E8C554}">
      <text>
        <r>
          <rPr>
            <b/>
            <sz val="9"/>
            <color indexed="81"/>
            <rFont val="Tahoma"/>
            <family val="2"/>
          </rPr>
          <t>Joan Vidal Torrent:</t>
        </r>
        <r>
          <rPr>
            <sz val="9"/>
            <color indexed="81"/>
            <rFont val="Tahoma"/>
            <family val="2"/>
          </rPr>
          <t xml:space="preserve">
MAPE 4</t>
        </r>
      </text>
    </comment>
    <comment ref="L41" authorId="0" shapeId="0" xr:uid="{8E6928F5-3E3E-4F42-89F4-7607A61447E1}">
      <text>
        <r>
          <rPr>
            <b/>
            <sz val="9"/>
            <color indexed="81"/>
            <rFont val="Tahoma"/>
            <family val="2"/>
          </rPr>
          <t>Joan Vidal Torrent:</t>
        </r>
        <r>
          <rPr>
            <sz val="9"/>
            <color indexed="81"/>
            <rFont val="Tahoma"/>
            <family val="2"/>
          </rPr>
          <t xml:space="preserve">
Average MAPE for this set of alpha, beta</t>
        </r>
      </text>
    </comment>
    <comment ref="T41" authorId="0" shapeId="0" xr:uid="{D206D3FA-17EB-4365-B855-796A6BC29C11}">
      <text>
        <r>
          <rPr>
            <b/>
            <sz val="9"/>
            <color indexed="81"/>
            <rFont val="Tahoma"/>
            <family val="2"/>
          </rPr>
          <t>Joan Vidal Torrent:</t>
        </r>
        <r>
          <rPr>
            <sz val="9"/>
            <color indexed="81"/>
            <rFont val="Tahoma"/>
            <family val="2"/>
          </rPr>
          <t xml:space="preserve">
Average MAPE for this set of alpha, beta</t>
        </r>
      </text>
    </comment>
    <comment ref="AB41" authorId="0" shapeId="0" xr:uid="{152078B1-5ECA-4FBB-BBB3-4E568B288A3E}">
      <text>
        <r>
          <rPr>
            <b/>
            <sz val="9"/>
            <color indexed="81"/>
            <rFont val="Tahoma"/>
            <family val="2"/>
          </rPr>
          <t>Joan Vidal Torrent:</t>
        </r>
        <r>
          <rPr>
            <sz val="9"/>
            <color indexed="81"/>
            <rFont val="Tahoma"/>
            <family val="2"/>
          </rPr>
          <t xml:space="preserve">
Average MAPE for this set of alpha, beta</t>
        </r>
      </text>
    </comment>
    <comment ref="AJ41" authorId="0" shapeId="0" xr:uid="{29643E57-A857-4105-BE75-BBA8CD7069EC}">
      <text>
        <r>
          <rPr>
            <b/>
            <sz val="9"/>
            <color indexed="81"/>
            <rFont val="Tahoma"/>
            <family val="2"/>
          </rPr>
          <t>Joan Vidal Torrent:</t>
        </r>
        <r>
          <rPr>
            <sz val="9"/>
            <color indexed="81"/>
            <rFont val="Tahoma"/>
            <family val="2"/>
          </rPr>
          <t xml:space="preserve">
Average MAPE for this set of alpha, beta</t>
        </r>
      </text>
    </comment>
    <comment ref="AR41" authorId="0" shapeId="0" xr:uid="{9A013B30-3DE9-448B-AA8A-A84DD838FD9A}">
      <text>
        <r>
          <rPr>
            <b/>
            <sz val="9"/>
            <color indexed="81"/>
            <rFont val="Tahoma"/>
            <family val="2"/>
          </rPr>
          <t>Joan Vidal Torrent:</t>
        </r>
        <r>
          <rPr>
            <sz val="9"/>
            <color indexed="81"/>
            <rFont val="Tahoma"/>
            <family val="2"/>
          </rPr>
          <t xml:space="preserve">
Average MAPE for this set of alpha, beta</t>
        </r>
      </text>
    </comment>
    <comment ref="AZ41" authorId="0" shapeId="0" xr:uid="{0E1B28FE-C3B8-4007-886B-C91F2BBC9713}">
      <text>
        <r>
          <rPr>
            <b/>
            <sz val="9"/>
            <color indexed="81"/>
            <rFont val="Tahoma"/>
            <family val="2"/>
          </rPr>
          <t>Joan Vidal Torrent:</t>
        </r>
        <r>
          <rPr>
            <sz val="9"/>
            <color indexed="81"/>
            <rFont val="Tahoma"/>
            <family val="2"/>
          </rPr>
          <t xml:space="preserve">
Average MAPE for this set of alpha, beta</t>
        </r>
      </text>
    </comment>
    <comment ref="BH41" authorId="0" shapeId="0" xr:uid="{5A372F94-B315-4DCA-8F2C-D08B40DAA480}">
      <text>
        <r>
          <rPr>
            <b/>
            <sz val="9"/>
            <color indexed="81"/>
            <rFont val="Tahoma"/>
            <family val="2"/>
          </rPr>
          <t>Joan Vidal Torrent:</t>
        </r>
        <r>
          <rPr>
            <sz val="9"/>
            <color indexed="81"/>
            <rFont val="Tahoma"/>
            <family val="2"/>
          </rPr>
          <t xml:space="preserve">
Average MAPE for this set of alpha, beta</t>
        </r>
      </text>
    </comment>
    <comment ref="BP41" authorId="0" shapeId="0" xr:uid="{DE25ECB7-E0D7-4C68-8D90-0AA54FA7C88B}">
      <text>
        <r>
          <rPr>
            <b/>
            <sz val="9"/>
            <color indexed="81"/>
            <rFont val="Tahoma"/>
            <family val="2"/>
          </rPr>
          <t>Joan Vidal Torrent:</t>
        </r>
        <r>
          <rPr>
            <sz val="9"/>
            <color indexed="81"/>
            <rFont val="Tahoma"/>
            <family val="2"/>
          </rPr>
          <t xml:space="preserve">
Average MAPE for this set of alpha, beta</t>
        </r>
      </text>
    </comment>
    <comment ref="P50" authorId="0" shapeId="0" xr:uid="{88227894-76FB-45CC-B69E-3D9DB2B57C5E}">
      <text>
        <r>
          <rPr>
            <b/>
            <sz val="9"/>
            <color rgb="FF000000"/>
            <rFont val="Tahoma"/>
            <family val="2"/>
          </rPr>
          <t>Joan Vidal Torrent:</t>
        </r>
        <r>
          <rPr>
            <sz val="9"/>
            <color rgb="FF000000"/>
            <rFont val="Tahoma"/>
            <family val="2"/>
          </rPr>
          <t xml:space="preserve">
</t>
        </r>
        <r>
          <rPr>
            <sz val="9"/>
            <color rgb="FF000000"/>
            <rFont val="Tahoma"/>
            <family val="2"/>
          </rPr>
          <t>Since the seasonal cycle is one year or more (in our case: 1 year).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Joan Vidal Torrent</author>
    <author>tc={3D9D1085-6D25-4D9E-A6C1-83D62AD5DF03}</author>
  </authors>
  <commentList>
    <comment ref="E27" authorId="0" shapeId="0" xr:uid="{7AC68464-1638-4168-8B45-38CE7500AAE9}">
      <text>
        <r>
          <rPr>
            <b/>
            <sz val="9"/>
            <color rgb="FF000000"/>
            <rFont val="Tahoma"/>
            <family val="2"/>
          </rPr>
          <t>Joan Vidal Torrent:</t>
        </r>
        <r>
          <rPr>
            <sz val="9"/>
            <color rgb="FF000000"/>
            <rFont val="Tahoma"/>
            <family val="2"/>
          </rPr>
          <t xml:space="preserve">
</t>
        </r>
        <r>
          <rPr>
            <sz val="9"/>
            <color rgb="FF000000"/>
            <rFont val="Tahoma"/>
            <family val="2"/>
          </rPr>
          <t>Performance validation for cycle 3 done on Validation Initial Model tab (Smoothing Coefficients do not apply for cycle 3).</t>
        </r>
      </text>
    </comment>
    <comment ref="F39" authorId="0" shapeId="0" xr:uid="{8550634F-A7CD-4EE3-AAC6-33EFD3E5098A}">
      <text>
        <r>
          <rPr>
            <b/>
            <sz val="9"/>
            <color rgb="FF000000"/>
            <rFont val="Tahoma"/>
            <family val="2"/>
          </rPr>
          <t>Joan Vidal Torrent:</t>
        </r>
        <r>
          <rPr>
            <sz val="9"/>
            <color rgb="FF000000"/>
            <rFont val="Tahoma"/>
            <family val="2"/>
          </rPr>
          <t xml:space="preserve">
</t>
        </r>
        <r>
          <rPr>
            <sz val="9"/>
            <color rgb="FF000000"/>
            <rFont val="Tahoma"/>
            <family val="2"/>
          </rPr>
          <t>Forecast done for 18 months as requested by assigment 6, despite being 12 months our decided forecast horizon.</t>
        </r>
      </text>
    </comment>
    <comment ref="F40" authorId="0" shapeId="0" xr:uid="{335AA9A2-72ED-4643-BA26-A6079298B91A}">
      <text>
        <r>
          <rPr>
            <b/>
            <sz val="9"/>
            <color indexed="81"/>
            <rFont val="Tahoma"/>
            <family val="2"/>
          </rPr>
          <t>Joan Vidal Torrent:</t>
        </r>
        <r>
          <rPr>
            <sz val="9"/>
            <color indexed="81"/>
            <rFont val="Tahoma"/>
            <family val="2"/>
          </rPr>
          <t xml:space="preserve">
An improved accuracy can be observed with the adjusted forecast model with respect to the initial model.</t>
        </r>
      </text>
    </comment>
    <comment ref="C41" authorId="1" shapeId="0" xr:uid="{3D9D1085-6D25-4D9E-A6C1-83D62AD5DF03}">
      <text>
        <t>[Threaded comment]
Your version of Excel allows you to read this threaded comment; however, any edits to it will get removed if the file is opened in a newer version of Excel. Learn more: https://go.microsoft.com/fwlink/?linkid=870924
Comment:
    New data provided.</t>
      </text>
    </comment>
    <comment ref="J42" authorId="0" shapeId="0" xr:uid="{0FC34670-BF9D-4E08-A660-7059F10D4CBE}">
      <text>
        <r>
          <rPr>
            <b/>
            <sz val="9"/>
            <color indexed="81"/>
            <rFont val="Tahoma"/>
            <family val="2"/>
          </rPr>
          <t>Joan Vidal Torrent:</t>
        </r>
        <r>
          <rPr>
            <sz val="9"/>
            <color indexed="81"/>
            <rFont val="Tahoma"/>
            <family val="2"/>
          </rPr>
          <t xml:space="preserve">
MAPE (12 month, as always) on the new data, with the usage of the optimal smoothing coefficients for the last two months.</t>
        </r>
      </text>
    </comment>
    <comment ref="K42" authorId="0" shapeId="0" xr:uid="{EDB7A3FC-6F63-4147-8730-7396BE1AEDEA}">
      <text>
        <r>
          <rPr>
            <b/>
            <sz val="9"/>
            <color indexed="81"/>
            <rFont val="Tahoma"/>
            <family val="2"/>
          </rPr>
          <t>Joan Vidal Torrent:</t>
        </r>
        <r>
          <rPr>
            <sz val="9"/>
            <color indexed="81"/>
            <rFont val="Tahoma"/>
            <family val="2"/>
          </rPr>
          <t xml:space="preserve">
Non-absolute value: compensating overstock with shortage.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Simone Orazio Palazzotto</author>
  </authors>
  <commentList>
    <comment ref="O18" authorId="0" shapeId="0" xr:uid="{C3B469B6-8555-A147-9448-6D2DC41CFBC7}">
      <text>
        <r>
          <rPr>
            <b/>
            <sz val="10"/>
            <color rgb="FF000000"/>
            <rFont val="Tahoma"/>
            <family val="2"/>
          </rPr>
          <t>Simone Orazio Palazzotto:</t>
        </r>
        <r>
          <rPr>
            <sz val="10"/>
            <color rgb="FF000000"/>
            <rFont val="Tahoma"/>
            <family val="2"/>
          </rPr>
          <t xml:space="preserve">
</t>
        </r>
        <r>
          <rPr>
            <sz val="10"/>
            <color rgb="FF000000"/>
            <rFont val="Aptos Narrow"/>
            <scheme val="minor"/>
          </rPr>
          <t>Avoid not fulfilling orders since our market is very competitive between top brands.</t>
        </r>
        <r>
          <rPr>
            <sz val="10"/>
            <color rgb="FF000000"/>
            <rFont val="Aptos Narrow"/>
            <scheme val="minor"/>
          </rPr>
          <t xml:space="preserve">
</t>
        </r>
      </text>
    </comment>
    <comment ref="N121" authorId="0" shapeId="0" xr:uid="{364C13E7-5DDF-014A-85D4-310F3587E07D}">
      <text>
        <r>
          <rPr>
            <b/>
            <sz val="10"/>
            <color rgb="FF000000"/>
            <rFont val="Tahoma"/>
            <family val="2"/>
          </rPr>
          <t>Simone Orazio Palazzotto:</t>
        </r>
        <r>
          <rPr>
            <sz val="10"/>
            <color rgb="FF000000"/>
            <rFont val="Tahoma"/>
            <family val="2"/>
          </rPr>
          <t xml:space="preserve">
</t>
        </r>
        <r>
          <rPr>
            <sz val="10"/>
            <color rgb="FF000000"/>
            <rFont val="Tahoma"/>
            <family val="2"/>
          </rPr>
          <t xml:space="preserve">In order to fine tune this plan, we have decided to assume on a permanent base the workers needed for reaching this level, since it yields to lower total costs compared to keep subcontracting for the following years.
</t>
        </r>
        <r>
          <rPr>
            <sz val="10"/>
            <color rgb="FF000000"/>
            <rFont val="Tahoma"/>
            <family val="2"/>
          </rPr>
          <t xml:space="preserve">Moreover, it makes the workforce stable for the peak period which is about to come (the very last months of the year).
</t>
        </r>
      </text>
    </comment>
    <comment ref="C137" authorId="0" shapeId="0" xr:uid="{3C978C56-BC79-F341-A4BB-76D1B018AB25}">
      <text>
        <r>
          <rPr>
            <b/>
            <sz val="10"/>
            <color rgb="FF000000"/>
            <rFont val="Tahoma"/>
            <family val="2"/>
          </rPr>
          <t>Simone Orazio Palazzotto:</t>
        </r>
        <r>
          <rPr>
            <sz val="10"/>
            <color rgb="FF000000"/>
            <rFont val="Tahoma"/>
            <family val="2"/>
          </rPr>
          <t xml:space="preserve">
</t>
        </r>
        <r>
          <rPr>
            <sz val="10"/>
            <color rgb="FF000000"/>
            <rFont val="Aptos Narrow"/>
            <scheme val="minor"/>
          </rPr>
          <t>Manual Hybrid Plan aiming to minimize the change in workforce by keeping a small stock, with respect to the Pure Chase Plan (always 0 stock). So it is a manual modification of the pure chase plan.</t>
        </r>
        <r>
          <rPr>
            <sz val="10"/>
            <color rgb="FF000000"/>
            <rFont val="Aptos Narrow"/>
            <scheme val="minor"/>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Joan Vidal Torrent</author>
    <author>Amelia Bertolaso</author>
  </authors>
  <commentList>
    <comment ref="F9" authorId="0" shapeId="0" xr:uid="{C08382BB-4843-407E-93DC-3BB9E1C1884E}">
      <text>
        <r>
          <rPr>
            <b/>
            <sz val="9"/>
            <color indexed="81"/>
            <rFont val="Tahoma"/>
            <family val="2"/>
          </rPr>
          <t>Joan Vidal Torrent:</t>
        </r>
        <r>
          <rPr>
            <sz val="9"/>
            <color indexed="81"/>
            <rFont val="Tahoma"/>
            <family val="2"/>
          </rPr>
          <t xml:space="preserve">
Modified customer orders to be able to fulfill shipment in time.</t>
        </r>
      </text>
    </comment>
    <comment ref="J9" authorId="1" shapeId="0" xr:uid="{C3816B27-F874-47E4-AA8E-D4BCB5EA5616}">
      <text>
        <r>
          <rPr>
            <sz val="11"/>
            <color rgb="FF000000"/>
            <rFont val="Aptos Narrow"/>
            <family val="2"/>
          </rPr>
          <t xml:space="preserve">Amelia Bertolaso:
</t>
        </r>
        <r>
          <rPr>
            <sz val="11"/>
            <color rgb="FF000000"/>
            <rFont val="Aptos Narrow"/>
            <family val="2"/>
          </rPr>
          <t>Max. capacity using the selected plan during AP.</t>
        </r>
      </text>
    </comment>
    <comment ref="G10" authorId="0" shapeId="0" xr:uid="{EDBB1427-7B42-435E-97EC-C32D8DF7AE22}">
      <text>
        <r>
          <rPr>
            <b/>
            <sz val="9"/>
            <color rgb="FF000000"/>
            <rFont val="Tahoma"/>
            <family val="2"/>
          </rPr>
          <t>Joan Vidal Torrent:</t>
        </r>
        <r>
          <rPr>
            <sz val="9"/>
            <color rgb="FF000000"/>
            <rFont val="Tahoma"/>
            <family val="2"/>
          </rPr>
          <t xml:space="preserve">
</t>
        </r>
        <r>
          <rPr>
            <sz val="9"/>
            <color rgb="FF000000"/>
            <rFont val="Tahoma"/>
            <family val="2"/>
          </rPr>
          <t>October Stock (Starting from 0 stock on October)</t>
        </r>
      </text>
    </comment>
    <comment ref="K10" authorId="0" shapeId="0" xr:uid="{8FE1FCEE-53DC-4E42-B5B7-40463792898C}">
      <text>
        <r>
          <rPr>
            <b/>
            <sz val="9"/>
            <color rgb="FF000000"/>
            <rFont val="Tahoma"/>
            <family val="2"/>
          </rPr>
          <t>Joan Vidal Torrent:</t>
        </r>
        <r>
          <rPr>
            <sz val="9"/>
            <color rgb="FF000000"/>
            <rFont val="Tahoma"/>
            <family val="2"/>
          </rPr>
          <t xml:space="preserve">
</t>
        </r>
        <r>
          <rPr>
            <sz val="9"/>
            <color rgb="FF000000"/>
            <rFont val="Tahoma"/>
            <family val="2"/>
          </rPr>
          <t>Direct labor hours per headphone based on historical data (CPOPF) INCLUDING the 10% improvment in the production line.</t>
        </r>
      </text>
    </comment>
    <comment ref="L10" authorId="0" shapeId="0" xr:uid="{4E5AE4C5-0488-4344-BBE4-AD73DEBADBB5}">
      <text>
        <r>
          <rPr>
            <b/>
            <sz val="9"/>
            <color rgb="FF000000"/>
            <rFont val="Tahoma"/>
            <family val="2"/>
          </rPr>
          <t>Joan Vidal Torrent:</t>
        </r>
        <r>
          <rPr>
            <sz val="9"/>
            <color rgb="FF000000"/>
            <rFont val="Tahoma"/>
            <family val="2"/>
          </rPr>
          <t xml:space="preserve">
</t>
        </r>
        <r>
          <rPr>
            <sz val="9"/>
            <color rgb="FF000000"/>
            <rFont val="Tahoma"/>
            <family val="2"/>
          </rPr>
          <t>Machine hours per headphone based on historical data (CPOPF).</t>
        </r>
      </text>
    </comment>
    <comment ref="M10" authorId="0" shapeId="0" xr:uid="{D0B498AC-914B-458A-A8FC-E87279AA535B}">
      <text>
        <r>
          <rPr>
            <b/>
            <sz val="9"/>
            <color rgb="FF000000"/>
            <rFont val="Tahoma"/>
            <family val="2"/>
          </rPr>
          <t>Joan Vidal Torrent:</t>
        </r>
        <r>
          <rPr>
            <sz val="9"/>
            <color rgb="FF000000"/>
            <rFont val="Tahoma"/>
            <family val="2"/>
          </rPr>
          <t xml:space="preserve">
</t>
        </r>
        <r>
          <rPr>
            <sz val="9"/>
            <color rgb="FF000000"/>
            <rFont val="Tahoma"/>
            <family val="2"/>
          </rPr>
          <t>Capacity allocation based on historical data (CPOPF technique) for center 1.</t>
        </r>
      </text>
    </comment>
    <comment ref="P10" authorId="0" shapeId="0" xr:uid="{9CE83498-AC73-41EE-AB34-9BEFEAE96E48}">
      <text>
        <r>
          <rPr>
            <b/>
            <sz val="9"/>
            <color rgb="FF000000"/>
            <rFont val="Tahoma"/>
            <family val="2"/>
          </rPr>
          <t>Joan Vidal Torrent:</t>
        </r>
        <r>
          <rPr>
            <sz val="9"/>
            <color rgb="FF000000"/>
            <rFont val="Tahoma"/>
            <family val="2"/>
          </rPr>
          <t xml:space="preserve">
</t>
        </r>
        <r>
          <rPr>
            <sz val="9"/>
            <color rgb="FF000000"/>
            <rFont val="Tahoma"/>
            <family val="2"/>
          </rPr>
          <t>Capacity allocation based on historical data (CPOPF technique) for center 2.</t>
        </r>
      </text>
    </comment>
    <comment ref="H11" authorId="0" shapeId="0" xr:uid="{B41BDAE1-A799-4185-83ED-12F7B69810DE}">
      <text>
        <r>
          <rPr>
            <b/>
            <sz val="9"/>
            <color rgb="FF000000"/>
            <rFont val="Tahoma"/>
            <family val="2"/>
          </rPr>
          <t>Joan Vidal Torrent:</t>
        </r>
        <r>
          <rPr>
            <sz val="9"/>
            <color rgb="FF000000"/>
            <rFont val="Tahoma"/>
            <family val="2"/>
          </rPr>
          <t xml:space="preserve">
</t>
        </r>
        <r>
          <rPr>
            <sz val="9"/>
            <color rgb="FF000000"/>
            <rFont val="Tahoma"/>
            <family val="2"/>
          </rPr>
          <t>ATP Action Bucket (only this one)</t>
        </r>
      </text>
    </comment>
    <comment ref="E13" authorId="0" shapeId="0" xr:uid="{10E29B82-604B-49D2-8EC3-83CFD7D1A5AB}">
      <text>
        <r>
          <rPr>
            <b/>
            <sz val="9"/>
            <color rgb="FF000000"/>
            <rFont val="Tahoma"/>
            <family val="2"/>
          </rPr>
          <t>Joan Vidal Torrent:</t>
        </r>
        <r>
          <rPr>
            <sz val="9"/>
            <color rgb="FF000000"/>
            <rFont val="Tahoma"/>
            <family val="2"/>
          </rPr>
          <t xml:space="preserve">
</t>
        </r>
        <r>
          <rPr>
            <sz val="9"/>
            <color rgb="FF000000"/>
            <rFont val="Tahoma"/>
            <family val="2"/>
          </rPr>
          <t>Delivery max. on November week 4.</t>
        </r>
      </text>
    </comment>
    <comment ref="E15" authorId="0" shapeId="0" xr:uid="{8C838188-A567-430D-A82C-36ECBC0139F6}">
      <text>
        <r>
          <rPr>
            <b/>
            <sz val="9"/>
            <color rgb="FF000000"/>
            <rFont val="Tahoma"/>
            <family val="2"/>
          </rPr>
          <t>Joan Vidal Torrent:</t>
        </r>
        <r>
          <rPr>
            <sz val="9"/>
            <color rgb="FF000000"/>
            <rFont val="Tahoma"/>
            <family val="2"/>
          </rPr>
          <t xml:space="preserve">
UNACHIVABLE in time. Delivery max. on December week 3 of 1,263,047 units.</t>
        </r>
      </text>
    </comment>
    <comment ref="E21" authorId="0" shapeId="0" xr:uid="{14DF8E75-DCB2-4412-B67D-F9396EDFC65D}">
      <text>
        <r>
          <rPr>
            <b/>
            <sz val="9"/>
            <color rgb="FF000000"/>
            <rFont val="Tahoma"/>
            <family val="2"/>
          </rPr>
          <t>Joan Vidal Torrent:</t>
        </r>
        <r>
          <rPr>
            <sz val="9"/>
            <color rgb="FF000000"/>
            <rFont val="Tahoma"/>
            <family val="2"/>
          </rPr>
          <t xml:space="preserve">
</t>
        </r>
        <r>
          <rPr>
            <sz val="9"/>
            <color rgb="FF000000"/>
            <rFont val="Tahoma"/>
            <family val="2"/>
          </rPr>
          <t>Delivery max. on week 4 January.</t>
        </r>
      </text>
    </comment>
    <comment ref="E24" authorId="0" shapeId="0" xr:uid="{3B4BDF6F-ADCA-43D8-A76F-F3388A271068}">
      <text>
        <r>
          <rPr>
            <b/>
            <sz val="9"/>
            <color rgb="FF000000"/>
            <rFont val="Tahoma"/>
            <family val="2"/>
          </rPr>
          <t>Joan Vidal Torrent:</t>
        </r>
        <r>
          <rPr>
            <sz val="9"/>
            <color rgb="FF000000"/>
            <rFont val="Tahoma"/>
            <family val="2"/>
          </rPr>
          <t xml:space="preserve">
</t>
        </r>
        <r>
          <rPr>
            <sz val="9"/>
            <color rgb="FF000000"/>
            <rFont val="Tahoma"/>
            <family val="2"/>
          </rPr>
          <t>Delivery max. on week 4 february.</t>
        </r>
      </text>
    </comment>
    <comment ref="E28" authorId="0" shapeId="0" xr:uid="{6A4B43E0-832B-473F-95ED-C32CD9864AF7}">
      <text>
        <r>
          <rPr>
            <b/>
            <sz val="9"/>
            <color rgb="FF000000"/>
            <rFont val="Tahoma"/>
            <family val="2"/>
          </rPr>
          <t>Joan Vidal Torrent:</t>
        </r>
        <r>
          <rPr>
            <sz val="9"/>
            <color rgb="FF000000"/>
            <rFont val="Tahoma"/>
            <family val="2"/>
          </rPr>
          <t xml:space="preserve">
</t>
        </r>
        <r>
          <rPr>
            <sz val="9"/>
            <color rgb="FF000000"/>
            <rFont val="Tahoma"/>
            <family val="2"/>
          </rPr>
          <t>Delivery max. on week 1 April.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Simone Orazio Palazzotto</author>
  </authors>
  <commentList>
    <comment ref="AB53" authorId="0" shapeId="0" xr:uid="{BF391F3E-5A04-0D43-96FF-A48D063CA8F5}">
      <text>
        <r>
          <rPr>
            <b/>
            <sz val="10"/>
            <color rgb="FF000000"/>
            <rFont val="Tahoma"/>
            <family val="2"/>
          </rPr>
          <t>Simone Orazio Palazzotto:</t>
        </r>
        <r>
          <rPr>
            <sz val="10"/>
            <color rgb="FF000000"/>
            <rFont val="Tahoma"/>
            <family val="2"/>
          </rPr>
          <t xml:space="preserve">
</t>
        </r>
        <r>
          <rPr>
            <sz val="10"/>
            <color rgb="FF000000"/>
            <rFont val="Aptos Narrow"/>
            <scheme val="minor"/>
          </rPr>
          <t>Unknown yet</t>
        </r>
        <r>
          <rPr>
            <sz val="10"/>
            <color rgb="FF000000"/>
            <rFont val="Aptos Narrow"/>
            <scheme val="minor"/>
          </rPr>
          <t xml:space="preserve">
</t>
        </r>
      </text>
    </comment>
    <comment ref="U56" authorId="0" shapeId="0" xr:uid="{4036E8F7-256C-1D4F-B2C0-9FDAA240822C}">
      <text>
        <r>
          <rPr>
            <b/>
            <sz val="10"/>
            <color rgb="FF000000"/>
            <rFont val="Tahoma"/>
            <family val="2"/>
          </rPr>
          <t>Simone Orazio Palazzotto:</t>
        </r>
        <r>
          <rPr>
            <sz val="10"/>
            <color rgb="FF000000"/>
            <rFont val="Tahoma"/>
            <family val="2"/>
          </rPr>
          <t xml:space="preserve">
</t>
        </r>
        <r>
          <rPr>
            <sz val="10"/>
            <color rgb="FF000000"/>
            <rFont val="Aptos Narrow"/>
          </rPr>
          <t xml:space="preserve">Unknown yet
</t>
        </r>
      </text>
    </comment>
    <comment ref="N58" authorId="0" shapeId="0" xr:uid="{C1F4D6F0-52FE-3E4F-81D5-B71D0400C5F5}">
      <text>
        <r>
          <rPr>
            <b/>
            <sz val="10"/>
            <color rgb="FF000000"/>
            <rFont val="Tahoma"/>
            <family val="2"/>
          </rPr>
          <t>Simone Orazio Palazzotto:</t>
        </r>
        <r>
          <rPr>
            <sz val="10"/>
            <color rgb="FF000000"/>
            <rFont val="Tahoma"/>
            <family val="2"/>
          </rPr>
          <t xml:space="preserve">
</t>
        </r>
        <r>
          <rPr>
            <sz val="10"/>
            <color rgb="FF000000"/>
            <rFont val="Tahoma"/>
            <family val="2"/>
          </rPr>
          <t>Unknown yet</t>
        </r>
      </text>
    </comment>
    <comment ref="G59" authorId="0" shapeId="0" xr:uid="{A235C8D2-A595-8A44-9491-04DE5FE44790}">
      <text>
        <r>
          <rPr>
            <b/>
            <sz val="10"/>
            <color rgb="FF000000"/>
            <rFont val="Tahoma"/>
            <family val="2"/>
          </rPr>
          <t>Simone Orazio Palazzotto:</t>
        </r>
        <r>
          <rPr>
            <sz val="10"/>
            <color rgb="FF000000"/>
            <rFont val="Tahoma"/>
            <family val="2"/>
          </rPr>
          <t xml:space="preserve">
</t>
        </r>
        <r>
          <rPr>
            <sz val="10"/>
            <color rgb="FF000000"/>
            <rFont val="Tahoma"/>
            <family val="2"/>
          </rPr>
          <t xml:space="preserve">Unknown Yet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Simone Orazio Palazzotto</author>
  </authors>
  <commentList>
    <comment ref="C16" authorId="0" shapeId="0" xr:uid="{EF280DA8-3862-6C47-BA22-BC9776ED6A07}">
      <text>
        <r>
          <rPr>
            <b/>
            <sz val="10"/>
            <color rgb="FF000000"/>
            <rFont val="Tahoma"/>
            <family val="2"/>
          </rPr>
          <t>Simone Orazio Palazzotto:</t>
        </r>
        <r>
          <rPr>
            <sz val="10"/>
            <color rgb="FF000000"/>
            <rFont val="Tahoma"/>
            <family val="2"/>
          </rPr>
          <t xml:space="preserve">
</t>
        </r>
        <r>
          <rPr>
            <sz val="10"/>
            <color rgb="FF000000"/>
            <rFont val="Aptos Narrow"/>
          </rPr>
          <t xml:space="preserve">Estimated given our context: in-house production and low labor cost for set-up clerical preparation costs; with the aid of AI.
</t>
        </r>
        <r>
          <rPr>
            <sz val="10"/>
            <color rgb="FF000000"/>
            <rFont val="Tahoma"/>
            <family val="2"/>
          </rPr>
          <t xml:space="preserve">
</t>
        </r>
        <r>
          <rPr>
            <sz val="10"/>
            <color rgb="FF000000"/>
            <rFont val="Tahoma"/>
            <family val="2"/>
          </rPr>
          <t xml:space="preserve">
</t>
        </r>
      </text>
    </comment>
    <comment ref="C17" authorId="0" shapeId="0" xr:uid="{58D44E79-C4D6-6147-AC0C-43F4B204F1E5}">
      <text>
        <r>
          <rPr>
            <b/>
            <sz val="10"/>
            <color rgb="FF000000"/>
            <rFont val="Tahoma"/>
            <family val="2"/>
          </rPr>
          <t>Simone Orazio Palazzotto:</t>
        </r>
        <r>
          <rPr>
            <sz val="10"/>
            <color rgb="FF000000"/>
            <rFont val="Tahoma"/>
            <family val="2"/>
          </rPr>
          <t xml:space="preserve">
</t>
        </r>
        <r>
          <rPr>
            <sz val="10"/>
            <color rgb="FF000000"/>
            <rFont val="Aptos Narrow"/>
            <scheme val="minor"/>
          </rPr>
          <t xml:space="preserve">20% of the item cost to the company, as justified in AP.
</t>
        </r>
        <r>
          <rPr>
            <sz val="10"/>
            <color rgb="FF000000"/>
            <rFont val="Tahoma"/>
            <family val="2"/>
          </rPr>
          <t xml:space="preserve">
</t>
        </r>
      </text>
    </comment>
    <comment ref="C45" authorId="0" shapeId="0" xr:uid="{42ADFE6F-D713-5347-8E65-4FF219907278}">
      <text>
        <r>
          <rPr>
            <b/>
            <sz val="10"/>
            <color rgb="FF000000"/>
            <rFont val="Tahoma"/>
            <family val="2"/>
          </rPr>
          <t>Simone Orazio Palazzotto:</t>
        </r>
        <r>
          <rPr>
            <sz val="10"/>
            <color rgb="FF000000"/>
            <rFont val="Tahoma"/>
            <family val="2"/>
          </rPr>
          <t xml:space="preserve">
</t>
        </r>
        <r>
          <rPr>
            <sz val="10"/>
            <color rgb="FF000000"/>
            <rFont val="Aptos Narrow"/>
            <scheme val="minor"/>
          </rPr>
          <t xml:space="preserve">Estimated given our context: in-house production and low labor cost for set-up clerical preparation costs; with the aid of AI.
</t>
        </r>
      </text>
    </comment>
    <comment ref="C70" authorId="0" shapeId="0" xr:uid="{E8BEA72D-77BD-BE4F-B0DB-32D90FAD3F87}">
      <text>
        <r>
          <rPr>
            <b/>
            <sz val="10"/>
            <color rgb="FF000000"/>
            <rFont val="Tahoma"/>
            <family val="2"/>
          </rPr>
          <t>Simone Orazio Palazzotto:</t>
        </r>
        <r>
          <rPr>
            <sz val="10"/>
            <color rgb="FF000000"/>
            <rFont val="Tahoma"/>
            <family val="2"/>
          </rPr>
          <t xml:space="preserve">
</t>
        </r>
        <r>
          <rPr>
            <sz val="10"/>
            <color rgb="FF000000"/>
            <rFont val="Aptos Narrow"/>
            <scheme val="minor"/>
          </rPr>
          <t xml:space="preserve">It is outsourced, for this reason is directly the price of the product) 
</t>
        </r>
      </text>
    </comment>
    <comment ref="C72" authorId="0" shapeId="0" xr:uid="{9CD8AFBE-8ABB-E747-B394-40D1E135D25D}">
      <text>
        <r>
          <rPr>
            <b/>
            <sz val="10"/>
            <color rgb="FF000000"/>
            <rFont val="Tahoma"/>
            <family val="2"/>
          </rPr>
          <t>Simone Orazio Palazzotto:</t>
        </r>
        <r>
          <rPr>
            <sz val="10"/>
            <color rgb="FF000000"/>
            <rFont val="Tahoma"/>
            <family val="2"/>
          </rPr>
          <t xml:space="preserve">
</t>
        </r>
        <r>
          <rPr>
            <sz val="10"/>
            <color rgb="FF000000"/>
            <rFont val="Aptos Narrow"/>
            <scheme val="minor"/>
          </rPr>
          <t xml:space="preserve">Outsourced item. Estimated with the following cost breakdown categories, with the help of AI to determine the approximate cost amount correspondent to each category for our company magnitude and context:
</t>
        </r>
        <r>
          <rPr>
            <sz val="10"/>
            <color rgb="FF000000"/>
            <rFont val="Aptos Narrow"/>
            <scheme val="minor"/>
          </rPr>
          <t xml:space="preserve">- Administrative costs ($60)
</t>
        </r>
        <r>
          <rPr>
            <sz val="10"/>
            <color rgb="FF000000"/>
            <rFont val="Aptos Narrow"/>
            <scheme val="minor"/>
          </rPr>
          <t xml:space="preserve">- Payment fees (bank transfer + 1%currency exchange fees)
</t>
        </r>
        <r>
          <rPr>
            <sz val="10"/>
            <color rgb="FF000000"/>
            <rFont val="Aptos Narrow"/>
            <scheme val="minor"/>
          </rPr>
          <t xml:space="preserve">- Shipping costs (+ insurance) ($1300)
</t>
        </r>
        <r>
          <rPr>
            <sz val="10"/>
            <color rgb="FF000000"/>
            <rFont val="Aptos Narrow"/>
            <scheme val="minor"/>
          </rPr>
          <t xml:space="preserve">- Custom import duty 4%
</t>
        </r>
        <r>
          <rPr>
            <sz val="10"/>
            <color rgb="FF000000"/>
            <rFont val="Aptos Narrow"/>
            <scheme val="minor"/>
          </rPr>
          <t xml:space="preserve">- Brokerage and Handling fees
</t>
        </r>
        <r>
          <rPr>
            <sz val="10"/>
            <color rgb="FF000000"/>
            <rFont val="Aptos Narrow"/>
            <scheme val="minor"/>
          </rPr>
          <t xml:space="preserve">- Quality inspection cost
</t>
        </r>
        <r>
          <rPr>
            <sz val="10"/>
            <color rgb="FF000000"/>
            <rFont val="Aptos Narrow"/>
            <scheme val="minor"/>
          </rPr>
          <t xml:space="preserve">- Documentation and compliance costs
</t>
        </r>
      </text>
    </comment>
    <comment ref="C104" authorId="0" shapeId="0" xr:uid="{FF418D4C-C469-FD41-A74D-3B02CFD68C4A}">
      <text>
        <r>
          <rPr>
            <b/>
            <sz val="10"/>
            <color rgb="FF000000"/>
            <rFont val="Tahoma"/>
            <family val="2"/>
          </rPr>
          <t>Simone Orazio Palazzotto:</t>
        </r>
        <r>
          <rPr>
            <sz val="10"/>
            <color rgb="FF000000"/>
            <rFont val="Tahoma"/>
            <family val="2"/>
          </rPr>
          <t xml:space="preserve">
</t>
        </r>
        <r>
          <rPr>
            <sz val="10"/>
            <color rgb="FF000000"/>
            <rFont val="Aptos Narrow"/>
            <scheme val="minor"/>
          </rPr>
          <t xml:space="preserve">It is outsourced, for this reason is directly the price of the product).
</t>
        </r>
      </text>
    </comment>
    <comment ref="C106" authorId="0" shapeId="0" xr:uid="{AD6247C2-B852-6143-8F89-03A5DD1C6BA2}">
      <text>
        <r>
          <rPr>
            <b/>
            <sz val="10"/>
            <color rgb="FF000000"/>
            <rFont val="Tahoma"/>
            <family val="2"/>
          </rPr>
          <t>Simone Orazio Palazzotto:</t>
        </r>
        <r>
          <rPr>
            <sz val="10"/>
            <color rgb="FF000000"/>
            <rFont val="Tahoma"/>
            <family val="2"/>
          </rPr>
          <t xml:space="preserve">
</t>
        </r>
        <r>
          <rPr>
            <sz val="10"/>
            <color rgb="FF000000"/>
            <rFont val="Aptos Narrow"/>
            <scheme val="minor"/>
          </rPr>
          <t xml:space="preserve">Outsourced item. Estimated with the following cost breakdown categories, with the help of AI to determine the approximate cost amount correspondent to each category for our company magnitude and context:
</t>
        </r>
        <r>
          <rPr>
            <sz val="10"/>
            <color rgb="FF000000"/>
            <rFont val="Aptos Narrow"/>
            <scheme val="minor"/>
          </rPr>
          <t xml:space="preserve">- Administrative costs ($60)
</t>
        </r>
        <r>
          <rPr>
            <sz val="10"/>
            <color rgb="FF000000"/>
            <rFont val="Aptos Narrow"/>
            <scheme val="minor"/>
          </rPr>
          <t xml:space="preserve">- Payment fees (bank transfer + 1%currency exchange fees)
</t>
        </r>
        <r>
          <rPr>
            <sz val="10"/>
            <color rgb="FF000000"/>
            <rFont val="Aptos Narrow"/>
            <scheme val="minor"/>
          </rPr>
          <t xml:space="preserve">- Shipping costs (+ insurance)
</t>
        </r>
        <r>
          <rPr>
            <sz val="10"/>
            <color rgb="FF000000"/>
            <rFont val="Aptos Narrow"/>
            <scheme val="minor"/>
          </rPr>
          <t xml:space="preserve">- Custom import duty 4%
</t>
        </r>
        <r>
          <rPr>
            <sz val="10"/>
            <color rgb="FF000000"/>
            <rFont val="Aptos Narrow"/>
            <scheme val="minor"/>
          </rPr>
          <t xml:space="preserve">- Brokerage and Handling fees
</t>
        </r>
        <r>
          <rPr>
            <sz val="10"/>
            <color rgb="FF000000"/>
            <rFont val="Aptos Narrow"/>
            <scheme val="minor"/>
          </rPr>
          <t xml:space="preserve">- Quality inspection cost
</t>
        </r>
        <r>
          <rPr>
            <sz val="10"/>
            <color rgb="FF000000"/>
            <rFont val="Aptos Narrow"/>
            <scheme val="minor"/>
          </rPr>
          <t xml:space="preserve">- Documentation and compliance costs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tc={87D14267-A36E-7E41-9BE6-CDCB8301A580}</author>
    <author>tc={67858CA0-1B9A-F544-818E-F0DD80AFEF48}</author>
    <author>Simone Orazio Palazzotto</author>
  </authors>
  <commentList>
    <comment ref="K5" authorId="0" shapeId="0" xr:uid="{87D14267-A36E-7E41-9BE6-CDCB8301A580}">
      <text>
        <t xml:space="preserve">[Threaded comment]
Your version of Excel allows you to read this threaded comment; however, any edits to it will get removed if the file is opened in a newer version of Excel. Learn more: https://go.microsoft.com/fwlink/?linkid=870924
Comment:
    It is outsourced, for this reason is directly the price of the product) </t>
      </text>
    </comment>
    <comment ref="O5" authorId="1" shapeId="0" xr:uid="{67858CA0-1B9A-F544-818E-F0DD80AFEF48}">
      <text>
        <t>[Threaded comment]
Your version of Excel allows you to read this threaded comment; however, any edits to it will get removed if the file is opened in a newer version of Excel. Learn more: https://go.microsoft.com/fwlink/?linkid=870924
Comment:
    It is outsourced, for this reason is directly the price of the product)</t>
      </text>
    </comment>
    <comment ref="J12" authorId="2" shapeId="0" xr:uid="{7689B33F-1481-B944-AD20-102C2AC3D003}">
      <text>
        <r>
          <rPr>
            <b/>
            <sz val="10"/>
            <color rgb="FF000000"/>
            <rFont val="Tahoma"/>
            <family val="2"/>
          </rPr>
          <t>Simone Orazio Palazzotto:</t>
        </r>
        <r>
          <rPr>
            <sz val="10"/>
            <color rgb="FF000000"/>
            <rFont val="Tahoma"/>
            <family val="2"/>
          </rPr>
          <t xml:space="preserve">
</t>
        </r>
        <r>
          <rPr>
            <sz val="10"/>
            <color rgb="FF000000"/>
            <rFont val="Aptos Narrow"/>
            <scheme val="minor"/>
          </rPr>
          <t>Production is set to be the maximum weekly production rate that our supplier can sustain over the period (based on MRP)</t>
        </r>
        <r>
          <rPr>
            <sz val="10"/>
            <color rgb="FF000000"/>
            <rFont val="Aptos Narrow"/>
            <scheme val="minor"/>
          </rPr>
          <t xml:space="preserve">
</t>
        </r>
      </text>
    </comment>
    <comment ref="N12" authorId="2" shapeId="0" xr:uid="{C1DED5C4-4381-FE4A-B6D1-24CCB4C2D139}">
      <text>
        <r>
          <rPr>
            <b/>
            <sz val="10"/>
            <color rgb="FF000000"/>
            <rFont val="Tahoma"/>
            <family val="2"/>
          </rPr>
          <t>Simone Orazio Palazzotto:</t>
        </r>
        <r>
          <rPr>
            <sz val="10"/>
            <color rgb="FF000000"/>
            <rFont val="Tahoma"/>
            <family val="2"/>
          </rPr>
          <t xml:space="preserve">
</t>
        </r>
        <r>
          <rPr>
            <sz val="10"/>
            <color rgb="FF000000"/>
            <rFont val="Aptos Narrow"/>
            <scheme val="minor"/>
          </rPr>
          <t>Production is set to be the maximum weekly production rate that our supplier can sustain over the period (based on MRP)</t>
        </r>
        <r>
          <rPr>
            <sz val="10"/>
            <color rgb="FF000000"/>
            <rFont val="Aptos Narrow"/>
            <scheme val="minor"/>
          </rPr>
          <t xml:space="preserve">
</t>
        </r>
      </text>
    </comment>
    <comment ref="B13" authorId="2" shapeId="0" xr:uid="{6AD4AB08-A9EF-F543-BB82-022311682B35}">
      <text>
        <r>
          <rPr>
            <b/>
            <sz val="10"/>
            <color rgb="FF000000"/>
            <rFont val="Tahoma"/>
            <family val="2"/>
          </rPr>
          <t>Simone Orazio Palazzotto:</t>
        </r>
        <r>
          <rPr>
            <sz val="10"/>
            <color rgb="FF000000"/>
            <rFont val="Tahoma"/>
            <family val="2"/>
          </rPr>
          <t xml:space="preserve">
</t>
        </r>
        <r>
          <rPr>
            <sz val="10"/>
            <color rgb="FF000000"/>
            <rFont val="Aptos Narrow"/>
            <scheme val="minor"/>
          </rPr>
          <t>Production is set to be the maximum weekly production rate that we can sustain over the period (based on MRP)</t>
        </r>
        <r>
          <rPr>
            <sz val="10"/>
            <color rgb="FF000000"/>
            <rFont val="Aptos Narrow"/>
            <scheme val="minor"/>
          </rPr>
          <t xml:space="preserve">
</t>
        </r>
      </text>
    </comment>
    <comment ref="F13" authorId="2" shapeId="0" xr:uid="{5AB9A74F-B185-104B-B0D2-59520B32C466}">
      <text>
        <r>
          <rPr>
            <b/>
            <sz val="10"/>
            <color rgb="FF000000"/>
            <rFont val="Tahoma"/>
            <family val="2"/>
          </rPr>
          <t>Simone Orazio Palazzotto:</t>
        </r>
        <r>
          <rPr>
            <sz val="10"/>
            <color rgb="FF000000"/>
            <rFont val="Tahoma"/>
            <family val="2"/>
          </rPr>
          <t xml:space="preserve">
</t>
        </r>
        <r>
          <rPr>
            <sz val="10"/>
            <color rgb="FF000000"/>
            <rFont val="Tahoma"/>
            <family val="2"/>
          </rPr>
          <t>Production is set to be the maximum weekly production rate that we can sustain over the period (based on MRP)</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Joan Vidal Torrent</author>
  </authors>
  <commentList>
    <comment ref="C3" authorId="0" shapeId="0" xr:uid="{E0657A2C-0A91-4F30-8E2B-B26113965A0F}">
      <text>
        <r>
          <rPr>
            <b/>
            <sz val="9"/>
            <color indexed="81"/>
            <rFont val="Tahoma"/>
            <family val="2"/>
          </rPr>
          <t>Joan Vidal Torrent:</t>
        </r>
        <r>
          <rPr>
            <sz val="9"/>
            <color indexed="81"/>
            <rFont val="Tahoma"/>
            <family val="2"/>
          </rPr>
          <t xml:space="preserve">
Negotiated with the supplier.</t>
        </r>
      </text>
    </comment>
    <comment ref="E4" authorId="0" shapeId="0" xr:uid="{367E4100-FC71-4AA0-BEA4-45056FE3A1C2}">
      <text>
        <r>
          <rPr>
            <b/>
            <sz val="9"/>
            <color rgb="FF000000"/>
            <rFont val="Tahoma"/>
            <family val="2"/>
          </rPr>
          <t>Joan Vidal Torrent:</t>
        </r>
        <r>
          <rPr>
            <sz val="9"/>
            <color rgb="FF000000"/>
            <rFont val="Tahoma"/>
            <family val="2"/>
          </rPr>
          <t xml:space="preserve">
</t>
        </r>
        <r>
          <rPr>
            <sz val="9"/>
            <color rgb="FF000000"/>
            <rFont val="Tahoma"/>
            <family val="2"/>
          </rPr>
          <t xml:space="preserve">Annual holding cost per unit.
</t>
        </r>
        <r>
          <rPr>
            <sz val="9"/>
            <color rgb="FF000000"/>
            <rFont val="Tahoma"/>
            <family val="2"/>
          </rPr>
          <t>Same percentage used previously on AP (justification), EOQ and EPQ.</t>
        </r>
      </text>
    </comment>
    <comment ref="F4" authorId="0" shapeId="0" xr:uid="{8803ABF8-2D77-43C7-8D8F-865FEF26C22A}">
      <text>
        <r>
          <rPr>
            <b/>
            <sz val="9"/>
            <color rgb="FF000000"/>
            <rFont val="Tahoma"/>
            <family val="2"/>
          </rPr>
          <t>Joan Vidal Torrent:</t>
        </r>
        <r>
          <rPr>
            <sz val="9"/>
            <color rgb="FF000000"/>
            <rFont val="Tahoma"/>
            <family val="2"/>
          </rPr>
          <t xml:space="preserve">
</t>
        </r>
        <r>
          <rPr>
            <sz val="9"/>
            <color rgb="FF000000"/>
            <rFont val="Tahoma"/>
            <family val="2"/>
          </rPr>
          <t>As established in the EOQ.</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Simone Orazio Palazzotto</author>
  </authors>
  <commentList>
    <comment ref="E10" authorId="0" shapeId="0" xr:uid="{70420FB6-9DD9-424F-99D7-AA9D166C87D0}">
      <text>
        <r>
          <rPr>
            <b/>
            <sz val="10"/>
            <color rgb="FF000000"/>
            <rFont val="Tahoma"/>
            <family val="2"/>
          </rPr>
          <t>Simone Orazio Palazzotto:</t>
        </r>
        <r>
          <rPr>
            <sz val="10"/>
            <color rgb="FF000000"/>
            <rFont val="Tahoma"/>
            <family val="2"/>
          </rPr>
          <t xml:space="preserve">
</t>
        </r>
        <r>
          <rPr>
            <sz val="10"/>
            <color rgb="FF000000"/>
            <rFont val="Aptos Narrow"/>
          </rPr>
          <t xml:space="preserve">Review period based on EOQ - not convenient.
</t>
        </r>
        <r>
          <rPr>
            <sz val="10"/>
            <color rgb="FF000000"/>
            <rFont val="Aptos Narrow"/>
          </rPr>
          <t>EOQ was not suitable for our case, and the review period is not either (every less than half day review -&gt; too continous -&gt; too expensive, and NOT constant.</t>
        </r>
      </text>
    </comment>
    <comment ref="B11" authorId="0" shapeId="0" xr:uid="{34443E03-DAEC-524C-A3C7-1024B9C8B6B1}">
      <text>
        <r>
          <rPr>
            <b/>
            <sz val="10"/>
            <color rgb="FF000000"/>
            <rFont val="Tahoma"/>
            <family val="2"/>
          </rPr>
          <t>Simone Orazio Palazzotto:</t>
        </r>
        <r>
          <rPr>
            <sz val="10"/>
            <color rgb="FF000000"/>
            <rFont val="Tahoma"/>
            <family val="2"/>
          </rPr>
          <t xml:space="preserve">
</t>
        </r>
        <r>
          <rPr>
            <sz val="10"/>
            <color rgb="FF000000"/>
            <rFont val="Aptos Narrow"/>
            <scheme val="minor"/>
          </rPr>
          <t>Distribution according to the analysis done in the Safety Stock section.</t>
        </r>
      </text>
    </comment>
    <comment ref="B12" authorId="0" shapeId="0" xr:uid="{198EB350-2D51-D447-83E4-25FB8AF148A8}">
      <text>
        <r>
          <rPr>
            <b/>
            <sz val="10"/>
            <color rgb="FF000000"/>
            <rFont val="Tahoma"/>
            <family val="2"/>
          </rPr>
          <t>Simone Orazio Palazzotto:</t>
        </r>
        <r>
          <rPr>
            <sz val="10"/>
            <color rgb="FF000000"/>
            <rFont val="Tahoma"/>
            <family val="2"/>
          </rPr>
          <t xml:space="preserve">
</t>
        </r>
        <r>
          <rPr>
            <sz val="10"/>
            <color rgb="FF000000"/>
            <rFont val="Aptos Narrow"/>
            <scheme val="minor"/>
          </rPr>
          <t>Service level as decided in the Safety Stock section.</t>
        </r>
        <r>
          <rPr>
            <sz val="10"/>
            <color rgb="FF000000"/>
            <rFont val="Aptos Narrow"/>
            <scheme val="minor"/>
          </rPr>
          <t xml:space="preserve">
</t>
        </r>
        <r>
          <rPr>
            <sz val="10"/>
            <color rgb="FF000000"/>
            <rFont val="Aptos Narrow"/>
            <scheme val="minor"/>
          </rPr>
          <t>Safety Stock now for Lead Time + Review Period.</t>
        </r>
        <r>
          <rPr>
            <sz val="10"/>
            <color rgb="FF000000"/>
            <rFont val="Aptos Narrow"/>
            <scheme val="minor"/>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<sst xmlns="http://schemas.openxmlformats.org/spreadsheetml/2006/main" count="989" uniqueCount="405">
  <si>
    <t>BOSE QuietComfort</t>
  </si>
  <si>
    <t>Group 2</t>
  </si>
  <si>
    <t>Goal of Forecasting</t>
  </si>
  <si>
    <t>DETAILED INFORMATION</t>
  </si>
  <si>
    <t>Reference Planning Period</t>
  </si>
  <si>
    <t>Trend and Seasonality</t>
  </si>
  <si>
    <t>Black QC Headphones: Raw Data and Outliers Handling</t>
  </si>
  <si>
    <t>Date</t>
  </si>
  <si>
    <t>Date Cleaned</t>
  </si>
  <si>
    <t>Orders</t>
  </si>
  <si>
    <t>Combined
Daily order</t>
  </si>
  <si>
    <t>Quarters</t>
  </si>
  <si>
    <t>Moving Average on Months</t>
  </si>
  <si>
    <t>Lower Bound Computed on Moving Average</t>
  </si>
  <si>
    <t>Upper Bound Computed on Moving Average</t>
  </si>
  <si>
    <t>Presumed Outliers</t>
  </si>
  <si>
    <t>Period for moving average</t>
  </si>
  <si>
    <t>Lower Bound Computed on the whole series of data</t>
  </si>
  <si>
    <t>Upper Bound Computed on the whole series of data</t>
  </si>
  <si>
    <t>Bose Quiet Comfort Black</t>
  </si>
  <si>
    <t>Confidence Interval computed on the whole series of data</t>
  </si>
  <si>
    <t>Average</t>
  </si>
  <si>
    <t>Standard Deviation</t>
  </si>
  <si>
    <t>Confidence Level</t>
  </si>
  <si>
    <t>Z-Score</t>
  </si>
  <si>
    <r>
      <t>CI</t>
    </r>
    <r>
      <rPr>
        <vertAlign val="subscript"/>
        <sz val="10"/>
        <rFont val="Arial"/>
        <family val="2"/>
      </rPr>
      <t>1</t>
    </r>
  </si>
  <si>
    <r>
      <t>CI</t>
    </r>
    <r>
      <rPr>
        <vertAlign val="subscript"/>
        <sz val="10"/>
        <rFont val="Arial"/>
        <family val="2"/>
      </rPr>
      <t>2</t>
    </r>
    <r>
      <rPr>
        <sz val="12"/>
        <color theme="1"/>
        <rFont val="Aptos Narrow"/>
        <family val="2"/>
        <scheme val="minor"/>
      </rPr>
      <t/>
    </r>
  </si>
  <si>
    <t>Confidence Interval computed on each year</t>
  </si>
  <si>
    <t>Year 2021</t>
  </si>
  <si>
    <t>Year 2022</t>
  </si>
  <si>
    <t>Year 2023</t>
  </si>
  <si>
    <t>Year 2024</t>
  </si>
  <si>
    <r>
      <t>IC</t>
    </r>
    <r>
      <rPr>
        <vertAlign val="subscript"/>
        <sz val="11"/>
        <color theme="9" tint="-0.249977111117893"/>
        <rFont val="Aptos Narrow (Body)"/>
      </rPr>
      <t>1</t>
    </r>
  </si>
  <si>
    <r>
      <t>IC</t>
    </r>
    <r>
      <rPr>
        <vertAlign val="subscript"/>
        <sz val="11"/>
        <color theme="9" tint="-0.249977111117893"/>
        <rFont val="Aptos Narrow (Body)"/>
      </rPr>
      <t>2</t>
    </r>
  </si>
  <si>
    <t>Confidence Interval computed on each quarter of each year</t>
  </si>
  <si>
    <r>
      <t>IC</t>
    </r>
    <r>
      <rPr>
        <vertAlign val="subscript"/>
        <sz val="11"/>
        <color theme="1"/>
        <rFont val="Aptos Narrow (Body)"/>
      </rPr>
      <t>1</t>
    </r>
  </si>
  <si>
    <r>
      <rPr>
        <sz val="11"/>
        <color rgb="FF3C7D22"/>
        <rFont val="Aptos Narrow"/>
        <family val="2"/>
        <scheme val="minor"/>
      </rPr>
      <t>IC</t>
    </r>
    <r>
      <rPr>
        <vertAlign val="subscript"/>
        <sz val="11"/>
        <color rgb="FF000000"/>
        <rFont val="Aptos Narrow"/>
        <family val="2"/>
      </rPr>
      <t>2</t>
    </r>
  </si>
  <si>
    <r>
      <t>IC</t>
    </r>
    <r>
      <rPr>
        <vertAlign val="subscript"/>
        <sz val="11"/>
        <color theme="1"/>
        <rFont val="Aptos Narrow (Body)"/>
      </rPr>
      <t>2</t>
    </r>
  </si>
  <si>
    <t>1st Quarter</t>
  </si>
  <si>
    <t>2nd Quarter</t>
  </si>
  <si>
    <t>3rd Quarter</t>
  </si>
  <si>
    <t>4th Quarter</t>
  </si>
  <si>
    <t>Column Labels</t>
  </si>
  <si>
    <t>2021</t>
  </si>
  <si>
    <t>2022</t>
  </si>
  <si>
    <t>2023</t>
  </si>
  <si>
    <t>2024</t>
  </si>
  <si>
    <t>Total Average of Orders aggregated</t>
  </si>
  <si>
    <t>Total StdDev of Orders aggregated</t>
  </si>
  <si>
    <t>Row Labels</t>
  </si>
  <si>
    <t>Average of Orders aggregated</t>
  </si>
  <si>
    <t>StdDev of Orders aggregated</t>
  </si>
  <si>
    <t>Qtr1</t>
  </si>
  <si>
    <t>Qtr2</t>
  </si>
  <si>
    <t>Qtr3</t>
  </si>
  <si>
    <t>Qtr4</t>
  </si>
  <si>
    <t>Grand Total</t>
  </si>
  <si>
    <t>Beige QC Headphones: Raw Data and Outliers Handling</t>
  </si>
  <si>
    <t>Column1</t>
  </si>
  <si>
    <t>Unique Date</t>
  </si>
  <si>
    <t>Combined 
Daily Order</t>
  </si>
  <si>
    <t>Quarter</t>
  </si>
  <si>
    <t>Period of Moving Average</t>
  </si>
  <si>
    <t>Bose Quiet Confort Beige</t>
  </si>
  <si>
    <t xml:space="preserve"> </t>
  </si>
  <si>
    <t>Total Average of Orders Aggregated</t>
  </si>
  <si>
    <t>Total StdDev of Orders Aggregated2</t>
  </si>
  <si>
    <t>Average of Orders Aggregated</t>
  </si>
  <si>
    <t>StdDev of Orders Aggregated2</t>
  </si>
  <si>
    <t>NA</t>
  </si>
  <si>
    <t>Clean Data</t>
  </si>
  <si>
    <t>Orders BLACK</t>
  </si>
  <si>
    <t>Orders BEIGE</t>
  </si>
  <si>
    <t>Orders TOTAL</t>
  </si>
  <si>
    <t>Graphs:</t>
  </si>
  <si>
    <t>Aggregated Data</t>
  </si>
  <si>
    <t>Period</t>
  </si>
  <si>
    <t>Sum of Orders BLACK</t>
  </si>
  <si>
    <t>Sum of Orders BEIGE</t>
  </si>
  <si>
    <t>Sum of Orders TOTAL</t>
  </si>
  <si>
    <t>Weekly reference period (for verification only)</t>
  </si>
  <si>
    <t>Trim.3</t>
  </si>
  <si>
    <t>Week starting on:</t>
  </si>
  <si>
    <t>sep</t>
  </si>
  <si>
    <t>Trim.4</t>
  </si>
  <si>
    <t>oct</t>
  </si>
  <si>
    <t>nov</t>
  </si>
  <si>
    <t>dic</t>
  </si>
  <si>
    <t>Trim.1</t>
  </si>
  <si>
    <t>ene</t>
  </si>
  <si>
    <t>feb</t>
  </si>
  <si>
    <t>mar</t>
  </si>
  <si>
    <t>Trim.2</t>
  </si>
  <si>
    <t>abr</t>
  </si>
  <si>
    <t>may</t>
  </si>
  <si>
    <t>jun</t>
  </si>
  <si>
    <t>jul</t>
  </si>
  <si>
    <t>ago</t>
  </si>
  <si>
    <t>Autocorrelation Analysis</t>
  </si>
  <si>
    <t>Month</t>
  </si>
  <si>
    <t xml:space="preserve">Mean </t>
  </si>
  <si>
    <t>Dev</t>
  </si>
  <si>
    <t>Dev_squared</t>
  </si>
  <si>
    <t>Lag</t>
  </si>
  <si>
    <t>Numerator</t>
  </si>
  <si>
    <t>Denominator</t>
  </si>
  <si>
    <t>ACF</t>
  </si>
  <si>
    <t>ACF Coefficient R</t>
  </si>
  <si>
    <t>mean</t>
  </si>
  <si>
    <t>Mean</t>
  </si>
  <si>
    <t>Helper</t>
  </si>
  <si>
    <t>Coefficient</t>
  </si>
  <si>
    <t>Initial Components</t>
  </si>
  <si>
    <t>BLACK</t>
  </si>
  <si>
    <t>Initial Seasonal Component Analysis</t>
  </si>
  <si>
    <t>t</t>
  </si>
  <si>
    <t>t0</t>
  </si>
  <si>
    <t>Cycle Moving Average</t>
  </si>
  <si>
    <t>Cycle Average</t>
  </si>
  <si>
    <t>Deseasonalised time series</t>
  </si>
  <si>
    <t>Initial Seasonal Components</t>
  </si>
  <si>
    <r>
      <t xml:space="preserve">1. </t>
    </r>
    <r>
      <rPr>
        <b/>
        <sz val="11"/>
        <color rgb="FF000000"/>
        <rFont val="Aptos Narrow"/>
        <family val="2"/>
        <scheme val="minor"/>
      </rPr>
      <t>Identify Seasonality:</t>
    </r>
    <r>
      <rPr>
        <sz val="11"/>
        <color rgb="FF000000"/>
        <rFont val="Aptos Narrow"/>
        <family val="2"/>
        <scheme val="minor"/>
      </rPr>
      <t xml:space="preserve"> A 12-month seasonal effect is confirmed using autocorrelation analysis.</t>
    </r>
  </si>
  <si>
    <r>
      <rPr>
        <sz val="11"/>
        <color rgb="FF000000"/>
        <rFont val="Aptos Narrow"/>
        <family val="2"/>
      </rPr>
      <t xml:space="preserve">2. </t>
    </r>
    <r>
      <rPr>
        <b/>
        <sz val="11"/>
        <color rgb="FF000000"/>
        <rFont val="Aptos Narrow"/>
        <family val="2"/>
      </rPr>
      <t>Determine Trend:</t>
    </r>
    <r>
      <rPr>
        <sz val="11"/>
        <color rgb="FF000000"/>
        <rFont val="Aptos Narrow"/>
        <family val="2"/>
      </rPr>
      <t xml:space="preserve"> A moving average is used to identify an additive trend, with the trend coefficient calculated via linear regression of the cycle moving average.</t>
    </r>
  </si>
  <si>
    <r>
      <rPr>
        <sz val="11"/>
        <color rgb="FF000000"/>
        <rFont val="Aptos Narrow"/>
        <family val="2"/>
        <scheme val="minor"/>
      </rPr>
      <t xml:space="preserve">3. </t>
    </r>
    <r>
      <rPr>
        <b/>
        <sz val="11"/>
        <color rgb="FF000000"/>
        <rFont val="Aptos Narrow"/>
        <family val="2"/>
        <scheme val="minor"/>
      </rPr>
      <t>Deseasonalize Data:</t>
    </r>
    <r>
      <rPr>
        <sz val="11"/>
        <color rgb="FF000000"/>
        <rFont val="Aptos Narrow"/>
        <family val="2"/>
        <scheme val="minor"/>
      </rPr>
      <t xml:space="preserve"> The time series is adjusted by removing the seasonal effect to create a deseasonalized series.</t>
    </r>
  </si>
  <si>
    <r>
      <rPr>
        <sz val="11"/>
        <color rgb="FF000000"/>
        <rFont val="Aptos Narrow"/>
        <family val="2"/>
        <scheme val="minor"/>
      </rPr>
      <t>4.</t>
    </r>
    <r>
      <rPr>
        <b/>
        <sz val="11"/>
        <color rgb="FF000000"/>
        <rFont val="Aptos Narrow"/>
        <family val="2"/>
        <scheme val="minor"/>
      </rPr>
      <t xml:space="preserve"> Calculate Seasonal Components: </t>
    </r>
    <r>
      <rPr>
        <sz val="11"/>
        <color rgb="FF000000"/>
        <rFont val="Aptos Narrow"/>
        <family val="2"/>
        <scheme val="minor"/>
      </rPr>
      <t>The seasonal components are derived by dividing actual demand by the deseasonalized demand.</t>
    </r>
  </si>
  <si>
    <t>Parameters</t>
  </si>
  <si>
    <t>c (months)</t>
  </si>
  <si>
    <t>cycle</t>
  </si>
  <si>
    <t>Initial Trend Component : T'black</t>
  </si>
  <si>
    <t>[t0;t0+11]</t>
  </si>
  <si>
    <t>BEIGE</t>
  </si>
  <si>
    <t>Initial Trend Component : T'beige</t>
  </si>
  <si>
    <t>TOTAL</t>
  </si>
  <si>
    <t>PREDICTION on Cycle 3</t>
  </si>
  <si>
    <t>Initial Base (computed on Cycle 2):</t>
  </si>
  <si>
    <t>Initial Trend Component : T'total</t>
  </si>
  <si>
    <t>Initial Model Validation</t>
  </si>
  <si>
    <t>T Cycle 3</t>
  </si>
  <si>
    <t>Actual Orders</t>
  </si>
  <si>
    <t>Predicitons on Cycle 3</t>
  </si>
  <si>
    <r>
      <t>Actual</t>
    </r>
    <r>
      <rPr>
        <b/>
        <vertAlign val="subscript"/>
        <sz val="13"/>
        <color theme="3"/>
        <rFont val="Aptos Narrow (Body)"/>
      </rPr>
      <t>t</t>
    </r>
    <r>
      <rPr>
        <b/>
        <sz val="13"/>
        <color theme="3"/>
        <rFont val="Aptos Narrow"/>
        <family val="2"/>
        <scheme val="minor"/>
      </rPr>
      <t xml:space="preserve"> - Forecast</t>
    </r>
    <r>
      <rPr>
        <b/>
        <vertAlign val="subscript"/>
        <sz val="13"/>
        <color theme="3"/>
        <rFont val="Aptos Narrow (Body)"/>
      </rPr>
      <t>t</t>
    </r>
  </si>
  <si>
    <r>
      <t>|Actual</t>
    </r>
    <r>
      <rPr>
        <b/>
        <vertAlign val="subscript"/>
        <sz val="13"/>
        <color theme="3"/>
        <rFont val="Aptos Narrow (Body)"/>
      </rPr>
      <t>t</t>
    </r>
    <r>
      <rPr>
        <b/>
        <sz val="13"/>
        <color theme="3"/>
        <rFont val="Aptos Narrow"/>
        <family val="2"/>
        <scheme val="minor"/>
      </rPr>
      <t xml:space="preserve">  - Forecast</t>
    </r>
    <r>
      <rPr>
        <b/>
        <vertAlign val="subscript"/>
        <sz val="13"/>
        <color theme="3"/>
        <rFont val="Aptos Narrow (Body)"/>
      </rPr>
      <t>t</t>
    </r>
    <r>
      <rPr>
        <b/>
        <sz val="13"/>
        <color theme="3"/>
        <rFont val="Aptos Narrow"/>
        <family val="2"/>
        <scheme val="minor"/>
      </rPr>
      <t>|</t>
    </r>
  </si>
  <si>
    <r>
      <t>(Actual</t>
    </r>
    <r>
      <rPr>
        <b/>
        <vertAlign val="subscript"/>
        <sz val="13"/>
        <color theme="3"/>
        <rFont val="Aptos Narrow (Body)"/>
      </rPr>
      <t>t</t>
    </r>
    <r>
      <rPr>
        <b/>
        <sz val="13"/>
        <color theme="3"/>
        <rFont val="Aptos Narrow"/>
        <family val="2"/>
        <scheme val="minor"/>
      </rPr>
      <t xml:space="preserve"> - Forecast</t>
    </r>
    <r>
      <rPr>
        <b/>
        <vertAlign val="subscript"/>
        <sz val="13"/>
        <color theme="3"/>
        <rFont val="Aptos Narrow (Body)"/>
      </rPr>
      <t>t</t>
    </r>
    <r>
      <rPr>
        <b/>
        <sz val="13"/>
        <color theme="3"/>
        <rFont val="Aptos Narrow"/>
        <family val="2"/>
        <scheme val="minor"/>
      </rPr>
      <t>)</t>
    </r>
    <r>
      <rPr>
        <b/>
        <vertAlign val="superscript"/>
        <sz val="13"/>
        <color theme="3"/>
        <rFont val="Aptos Narrow (Body)"/>
      </rPr>
      <t>2</t>
    </r>
  </si>
  <si>
    <r>
      <t>|Actual</t>
    </r>
    <r>
      <rPr>
        <b/>
        <vertAlign val="subscript"/>
        <sz val="13"/>
        <color theme="3"/>
        <rFont val="Aptos Narrow (Body)"/>
      </rPr>
      <t>t</t>
    </r>
    <r>
      <rPr>
        <b/>
        <sz val="13"/>
        <color theme="3"/>
        <rFont val="Aptos Narrow"/>
        <family val="2"/>
        <scheme val="minor"/>
      </rPr>
      <t xml:space="preserve">  - Forecast</t>
    </r>
    <r>
      <rPr>
        <b/>
        <vertAlign val="subscript"/>
        <sz val="13"/>
        <color theme="3"/>
        <rFont val="Aptos Narrow (Body)"/>
      </rPr>
      <t>t</t>
    </r>
    <r>
      <rPr>
        <b/>
        <sz val="13"/>
        <color theme="3"/>
        <rFont val="Aptos Narrow"/>
        <family val="2"/>
        <scheme val="minor"/>
      </rPr>
      <t xml:space="preserve"> | / Actual</t>
    </r>
    <r>
      <rPr>
        <b/>
        <vertAlign val="subscript"/>
        <sz val="13"/>
        <color theme="3"/>
        <rFont val="Aptos Narrow (Body)"/>
      </rPr>
      <t>t</t>
    </r>
  </si>
  <si>
    <r>
      <t>ME</t>
    </r>
    <r>
      <rPr>
        <b/>
        <vertAlign val="subscript"/>
        <sz val="13"/>
        <color theme="3"/>
        <rFont val="Aptos Narrow"/>
        <family val="2"/>
        <scheme val="minor"/>
      </rPr>
      <t>t</t>
    </r>
  </si>
  <si>
    <r>
      <t>MAE</t>
    </r>
    <r>
      <rPr>
        <b/>
        <vertAlign val="subscript"/>
        <sz val="13"/>
        <color theme="3"/>
        <rFont val="Aptos Narrow (Body)"/>
      </rPr>
      <t>t</t>
    </r>
  </si>
  <si>
    <r>
      <t>MSE</t>
    </r>
    <r>
      <rPr>
        <b/>
        <vertAlign val="subscript"/>
        <sz val="13"/>
        <color theme="3"/>
        <rFont val="Aptos Narrow (Body)"/>
      </rPr>
      <t>t</t>
    </r>
  </si>
  <si>
    <r>
      <rPr>
        <b/>
        <sz val="13"/>
        <color rgb="FF0E2841"/>
        <rFont val="Aptos Narrow"/>
        <family val="2"/>
        <scheme val="minor"/>
      </rPr>
      <t>MAPE</t>
    </r>
    <r>
      <rPr>
        <b/>
        <vertAlign val="subscript"/>
        <sz val="13"/>
        <color rgb="FF0E2841"/>
        <rFont val="Aptos Narrow"/>
        <family val="2"/>
      </rPr>
      <t>t</t>
    </r>
  </si>
  <si>
    <r>
      <t>SME</t>
    </r>
    <r>
      <rPr>
        <b/>
        <vertAlign val="subscript"/>
        <sz val="13"/>
        <color rgb="FF0E2841"/>
        <rFont val="Aptos Narrow"/>
        <family val="2"/>
      </rPr>
      <t>t</t>
    </r>
  </si>
  <si>
    <r>
      <t>SMAE</t>
    </r>
    <r>
      <rPr>
        <b/>
        <vertAlign val="subscript"/>
        <sz val="13"/>
        <color rgb="FF0E2841"/>
        <rFont val="Aptos Narrow"/>
        <family val="2"/>
      </rPr>
      <t>t</t>
    </r>
  </si>
  <si>
    <r>
      <t>SMAPE</t>
    </r>
    <r>
      <rPr>
        <b/>
        <vertAlign val="subscript"/>
        <sz val="13"/>
        <color theme="3"/>
        <rFont val="Aptos Narrow (Body)"/>
      </rPr>
      <t>t</t>
    </r>
  </si>
  <si>
    <r>
      <t>Tracking Signal</t>
    </r>
    <r>
      <rPr>
        <b/>
        <vertAlign val="subscript"/>
        <sz val="13"/>
        <color theme="3"/>
        <rFont val="Aptos Narrow (Body)"/>
      </rPr>
      <t>t</t>
    </r>
    <r>
      <rPr>
        <b/>
        <sz val="13"/>
        <color theme="3"/>
        <rFont val="Aptos Narrow"/>
        <family val="2"/>
        <scheme val="minor"/>
      </rPr>
      <t xml:space="preserve"> = TS</t>
    </r>
    <r>
      <rPr>
        <b/>
        <vertAlign val="subscript"/>
        <sz val="13"/>
        <color theme="3"/>
        <rFont val="Aptos Narrow (Body)"/>
      </rPr>
      <t>t</t>
    </r>
  </si>
  <si>
    <t>ME</t>
  </si>
  <si>
    <t>MAE</t>
  </si>
  <si>
    <t>MSE</t>
  </si>
  <si>
    <t>MAPE</t>
  </si>
  <si>
    <t>𝛂</t>
  </si>
  <si>
    <t xml:space="preserve">Error's Stdev. </t>
  </si>
  <si>
    <t>UCL 95%</t>
  </si>
  <si>
    <t>LCL 95%</t>
  </si>
  <si>
    <t>Conclusions:</t>
  </si>
  <si>
    <t>Smoothing coefficients determination</t>
  </si>
  <si>
    <t>t (months)</t>
  </si>
  <si>
    <t>Initial Seasonal Component</t>
  </si>
  <si>
    <t>c:</t>
  </si>
  <si>
    <t>n:</t>
  </si>
  <si>
    <t>Proceeding as before but in 0.01 intervals, we find the combination for the lowest average MAPE:</t>
  </si>
  <si>
    <t>Horizon 0 Forecast (Initial)</t>
  </si>
  <si>
    <t>α:</t>
  </si>
  <si>
    <t>β:</t>
  </si>
  <si>
    <t>Base (initial):</t>
  </si>
  <si>
    <t>Horizon 1 Forecast</t>
  </si>
  <si>
    <t>Trend (initial):</t>
  </si>
  <si>
    <t>Base:</t>
  </si>
  <si>
    <t>Horizon 2 Forecast</t>
  </si>
  <si>
    <t>Trend:</t>
  </si>
  <si>
    <t>Horizon 3 Forecast</t>
  </si>
  <si>
    <t>Horizon 4 Forecast</t>
  </si>
  <si>
    <t>Avera. MAPE</t>
  </si>
  <si>
    <t>Final Smoothing Constants (which minimize error):</t>
  </si>
  <si>
    <t>γ:</t>
  </si>
  <si>
    <t>Forecast</t>
  </si>
  <si>
    <t>Orders (actual)</t>
  </si>
  <si>
    <t>Initial Forecast cycle 3</t>
  </si>
  <si>
    <t>Percentage error</t>
  </si>
  <si>
    <t>Abs. percentage error</t>
  </si>
  <si>
    <t>Forecast 18 months (12 + 6)</t>
  </si>
  <si>
    <t>MAPE latest</t>
  </si>
  <si>
    <t>AP QuietComfort Family</t>
  </si>
  <si>
    <t>Assumptions</t>
  </si>
  <si>
    <t>Cost/unit</t>
  </si>
  <si>
    <t>Standard hour workweek (h/workers)</t>
  </si>
  <si>
    <t>Total monthly hours (h/workers)</t>
  </si>
  <si>
    <t>Work Centers</t>
  </si>
  <si>
    <t>Plan</t>
  </si>
  <si>
    <t>Total Cost</t>
  </si>
  <si>
    <t>Productivity (hour/unit)</t>
  </si>
  <si>
    <t>Asian-Pacific</t>
  </si>
  <si>
    <t>America</t>
  </si>
  <si>
    <t xml:space="preserve">Total </t>
  </si>
  <si>
    <t>Labour Standard (units/worker)</t>
  </si>
  <si>
    <t># of Workers on the Product</t>
  </si>
  <si>
    <t>Pure Level Plan (no backorders)</t>
  </si>
  <si>
    <t>Beginning Inventory</t>
  </si>
  <si>
    <t>Total Labour Standard (units/month)</t>
  </si>
  <si>
    <t>Pure Chase Plan</t>
  </si>
  <si>
    <t>Monthly horizon</t>
  </si>
  <si>
    <t>Regular Time Labor Cost</t>
  </si>
  <si>
    <t>Hybrid Plan (automated)</t>
  </si>
  <si>
    <t>Gross Margin</t>
  </si>
  <si>
    <t>Overtime/Subcontracting</t>
  </si>
  <si>
    <t>Hybrid Plan (manual)</t>
  </si>
  <si>
    <t>Percentage of Workers Dedicated to the production of this item</t>
  </si>
  <si>
    <t>Hiring Cost (per person)</t>
  </si>
  <si>
    <r>
      <rPr>
        <b/>
        <sz val="11"/>
        <color rgb="FF000000"/>
        <rFont val="Aptos Narrow"/>
        <family val="2"/>
        <scheme val="minor"/>
      </rPr>
      <t xml:space="preserve">Note: </t>
    </r>
    <r>
      <rPr>
        <sz val="11"/>
        <color rgb="FF000000"/>
        <rFont val="Aptos Narrow"/>
        <family val="2"/>
        <scheme val="minor"/>
      </rPr>
      <t>Hybrid Plan (manual) has lowest total cost</t>
    </r>
  </si>
  <si>
    <t>Overtime factor</t>
  </si>
  <si>
    <t>Layoff Cost (per person)</t>
  </si>
  <si>
    <t>Annual Inventory Holding Cost</t>
  </si>
  <si>
    <t>Backorders</t>
  </si>
  <si>
    <t>To avoid</t>
  </si>
  <si>
    <t>Demand</t>
  </si>
  <si>
    <t>Cumulative Demand</t>
  </si>
  <si>
    <t>Net Cumulative Demand</t>
  </si>
  <si>
    <t>Pure Level Strategy computed by simply dividing total cumulative demand by the number of periods available for the forecast</t>
  </si>
  <si>
    <t>Production/Inventory Planning</t>
  </si>
  <si>
    <t>Production</t>
  </si>
  <si>
    <t>Cumulative Production</t>
  </si>
  <si>
    <t>Inventory (Excess units)</t>
  </si>
  <si>
    <t>Backorders (Unit shorts)</t>
  </si>
  <si>
    <t>Level Strategy to avoid backorders</t>
  </si>
  <si>
    <t>Inventory</t>
  </si>
  <si>
    <t>Capacity Planning</t>
  </si>
  <si>
    <t>Workers' Need</t>
  </si>
  <si>
    <t>Workers Hired</t>
  </si>
  <si>
    <t>Workers Layed Off</t>
  </si>
  <si>
    <t>Workforce Available</t>
  </si>
  <si>
    <t>Regular Time Capacity (units)</t>
  </si>
  <si>
    <t>Overtime/Subcontracting (units)</t>
  </si>
  <si>
    <t>Total Production Capacity (units)</t>
  </si>
  <si>
    <t>Costs:</t>
  </si>
  <si>
    <t>Inventory Cost</t>
  </si>
  <si>
    <t>Hiring Cost</t>
  </si>
  <si>
    <t>Lay Off Cost</t>
  </si>
  <si>
    <t>Overtime/Subcontracting Cost</t>
  </si>
  <si>
    <t>Regular Labor Cost</t>
  </si>
  <si>
    <t>Total Cost of the Plan</t>
  </si>
  <si>
    <t xml:space="preserve">Pure Chase Plan </t>
  </si>
  <si>
    <t>Costs</t>
  </si>
  <si>
    <t xml:space="preserve">Hybrid Plan </t>
  </si>
  <si>
    <t>Procedure for automated plan:</t>
  </si>
  <si>
    <t>Automated Hybrid Plan:</t>
  </si>
  <si>
    <t>Manual adjusted Hybrid Plan:</t>
  </si>
  <si>
    <t>"Manual" Hybrid Plan</t>
  </si>
  <si>
    <t>Hybrid Plan I</t>
  </si>
  <si>
    <t>Chase Plan</t>
  </si>
  <si>
    <t>Level Plan</t>
  </si>
  <si>
    <t>MPS QuietComfort Family</t>
  </si>
  <si>
    <t>Week</t>
  </si>
  <si>
    <t>Original Customers Orders</t>
  </si>
  <si>
    <t>Customer orders</t>
  </si>
  <si>
    <t>Projected Available</t>
  </si>
  <si>
    <t>ATP without modification</t>
  </si>
  <si>
    <t>ATP</t>
  </si>
  <si>
    <t>MPS shipment</t>
  </si>
  <si>
    <t>Labor hours</t>
  </si>
  <si>
    <t>Machine hours</t>
  </si>
  <si>
    <t>Center 1 units</t>
  </si>
  <si>
    <t>Center 1 labor h</t>
  </si>
  <si>
    <t>Center 1 machine h</t>
  </si>
  <si>
    <t>Center 2 units</t>
  </si>
  <si>
    <t>Center 2 labor h</t>
  </si>
  <si>
    <t>Center 2 machine h</t>
  </si>
  <si>
    <t>Accumulated forecast</t>
  </si>
  <si>
    <t>Accumulated production</t>
  </si>
  <si>
    <t>(for graph representation)</t>
  </si>
  <si>
    <t>Materials Requirements Planning (MRP)</t>
  </si>
  <si>
    <t>LEVEL 0</t>
  </si>
  <si>
    <t>LEVEL 1</t>
  </si>
  <si>
    <t>LEVEL 2</t>
  </si>
  <si>
    <t>LEVEL 3</t>
  </si>
  <si>
    <r>
      <t>Item:</t>
    </r>
    <r>
      <rPr>
        <sz val="11"/>
        <color rgb="FF000000"/>
        <rFont val="Aptos Narrow"/>
        <family val="2"/>
      </rPr>
      <t xml:space="preserve"> Bose QC</t>
    </r>
  </si>
  <si>
    <r>
      <rPr>
        <b/>
        <sz val="11"/>
        <color rgb="FF000000"/>
        <rFont val="Aptos Narrow"/>
        <family val="2"/>
      </rPr>
      <t>Parent:</t>
    </r>
    <r>
      <rPr>
        <sz val="11"/>
        <color rgb="FF000000"/>
        <rFont val="Aptos Narrow"/>
        <family val="2"/>
      </rPr>
      <t xml:space="preserve"> none</t>
    </r>
  </si>
  <si>
    <r>
      <t>Item:</t>
    </r>
    <r>
      <rPr>
        <sz val="11"/>
        <color rgb="FF000000"/>
        <rFont val="Aptos Narrow"/>
        <family val="2"/>
      </rPr>
      <t xml:space="preserve"> Earcups Assembly</t>
    </r>
  </si>
  <si>
    <r>
      <rPr>
        <b/>
        <sz val="11"/>
        <color rgb="FF000000"/>
        <rFont val="Aptos Narrow"/>
        <family val="2"/>
      </rPr>
      <t>Parent:</t>
    </r>
    <r>
      <rPr>
        <sz val="11"/>
        <color rgb="FF000000"/>
        <rFont val="Aptos Narrow"/>
        <family val="2"/>
      </rPr>
      <t xml:space="preserve"> Bose QC</t>
    </r>
  </si>
  <si>
    <r>
      <rPr>
        <b/>
        <sz val="11"/>
        <color rgb="FF000000"/>
        <rFont val="Aptos Narrow"/>
        <family val="2"/>
      </rPr>
      <t>Item:</t>
    </r>
    <r>
      <rPr>
        <sz val="11"/>
        <color rgb="FF000000"/>
        <rFont val="Aptos Narrow"/>
        <family val="2"/>
      </rPr>
      <t xml:space="preserve"> Speakers</t>
    </r>
  </si>
  <si>
    <r>
      <rPr>
        <b/>
        <sz val="11"/>
        <color rgb="FF000000"/>
        <rFont val="Aptos Narrow"/>
        <family val="2"/>
      </rPr>
      <t>Parent:</t>
    </r>
    <r>
      <rPr>
        <sz val="11"/>
        <color rgb="FF000000"/>
        <rFont val="Aptos Narrow"/>
        <family val="2"/>
      </rPr>
      <t xml:space="preserve"> Earcups Assembly</t>
    </r>
  </si>
  <si>
    <r>
      <rPr>
        <b/>
        <sz val="11"/>
        <color rgb="FF000000"/>
        <rFont val="Aptos Narrow"/>
        <family val="2"/>
      </rPr>
      <t>Item:</t>
    </r>
    <r>
      <rPr>
        <sz val="11"/>
        <color rgb="FF000000"/>
        <rFont val="Aptos Narrow"/>
        <family val="2"/>
      </rPr>
      <t xml:space="preserve"> Diaphragm</t>
    </r>
  </si>
  <si>
    <r>
      <rPr>
        <b/>
        <sz val="11"/>
        <color rgb="FF000000"/>
        <rFont val="Aptos Narrow"/>
        <family val="2"/>
      </rPr>
      <t>Parent:</t>
    </r>
    <r>
      <rPr>
        <sz val="11"/>
        <color rgb="FF000000"/>
        <rFont val="Aptos Narrow"/>
        <family val="2"/>
      </rPr>
      <t xml:space="preserve"> Speakers</t>
    </r>
  </si>
  <si>
    <r>
      <t xml:space="preserve">Lot size policy: </t>
    </r>
    <r>
      <rPr>
        <sz val="11"/>
        <color rgb="FF000000"/>
        <rFont val="Aptos Narrow"/>
        <family val="2"/>
      </rPr>
      <t>FOQ 50,000</t>
    </r>
  </si>
  <si>
    <r>
      <rPr>
        <b/>
        <sz val="11"/>
        <color rgb="FF000000"/>
        <rFont val="Aptos Narrow"/>
        <family val="2"/>
      </rPr>
      <t>Children:</t>
    </r>
    <r>
      <rPr>
        <sz val="11"/>
        <color rgb="FF000000"/>
        <rFont val="Aptos Narrow"/>
        <family val="2"/>
      </rPr>
      <t xml:space="preserve"> Earcups Assembly</t>
    </r>
  </si>
  <si>
    <r>
      <rPr>
        <b/>
        <sz val="11"/>
        <color rgb="FF000000"/>
        <rFont val="Aptos Narrow"/>
        <family val="2"/>
      </rPr>
      <t xml:space="preserve">Lot size policy: </t>
    </r>
    <r>
      <rPr>
        <sz val="11"/>
        <color rgb="FF000000"/>
        <rFont val="Aptos Narrow"/>
        <family val="2"/>
      </rPr>
      <t>L4L</t>
    </r>
  </si>
  <si>
    <r>
      <rPr>
        <b/>
        <sz val="11"/>
        <color rgb="FF000000"/>
        <rFont val="Aptos Narrow"/>
        <family val="2"/>
      </rPr>
      <t>Children:</t>
    </r>
    <r>
      <rPr>
        <sz val="11"/>
        <color rgb="FF000000"/>
        <rFont val="Aptos Narrow"/>
        <family val="2"/>
      </rPr>
      <t xml:space="preserve"> Speakers</t>
    </r>
  </si>
  <si>
    <r>
      <rPr>
        <b/>
        <sz val="11"/>
        <color rgb="FF000000"/>
        <rFont val="Aptos Narrow"/>
        <family val="2"/>
      </rPr>
      <t>Lot size policy:</t>
    </r>
    <r>
      <rPr>
        <sz val="11"/>
        <color rgb="FF000000"/>
        <rFont val="Aptos Narrow"/>
        <family val="2"/>
      </rPr>
      <t xml:space="preserve"> L4L</t>
    </r>
  </si>
  <si>
    <r>
      <rPr>
        <b/>
        <sz val="11"/>
        <color rgb="FF000000"/>
        <rFont val="Aptos Narrow"/>
        <family val="2"/>
      </rPr>
      <t>Children:</t>
    </r>
    <r>
      <rPr>
        <sz val="11"/>
        <color rgb="FF000000"/>
        <rFont val="Aptos Narrow"/>
        <family val="2"/>
      </rPr>
      <t xml:space="preserve"> Diaphragm</t>
    </r>
  </si>
  <si>
    <r>
      <rPr>
        <b/>
        <sz val="11"/>
        <color rgb="FF000000"/>
        <rFont val="Aptos Narrow"/>
        <family val="2"/>
      </rPr>
      <t xml:space="preserve">Lot size policy: </t>
    </r>
    <r>
      <rPr>
        <sz val="11"/>
        <color rgb="FF000000"/>
        <rFont val="Aptos Narrow"/>
        <family val="2"/>
      </rPr>
      <t>POQ 2 weeks</t>
    </r>
  </si>
  <si>
    <r>
      <rPr>
        <b/>
        <sz val="11"/>
        <color rgb="FF000000"/>
        <rFont val="Aptos Narrow"/>
        <family val="2"/>
      </rPr>
      <t>Children:</t>
    </r>
    <r>
      <rPr>
        <sz val="11"/>
        <color rgb="FF000000"/>
        <rFont val="Aptos Narrow"/>
        <family val="2"/>
      </rPr>
      <t xml:space="preserve"> none</t>
    </r>
  </si>
  <si>
    <r>
      <t xml:space="preserve">Lead time </t>
    </r>
    <r>
      <rPr>
        <sz val="11"/>
        <color rgb="FF000000"/>
        <rFont val="Aptos Narrow"/>
        <family val="2"/>
      </rPr>
      <t>(</t>
    </r>
    <r>
      <rPr>
        <sz val="11"/>
        <color rgb="FF000000"/>
        <rFont val="Aptos Narrow"/>
        <family val="2"/>
      </rPr>
      <t>weeks)</t>
    </r>
  </si>
  <si>
    <r>
      <rPr>
        <b/>
        <sz val="11"/>
        <color rgb="FF000000"/>
        <rFont val="Aptos Narrow"/>
        <family val="2"/>
      </rPr>
      <t>Beginning Inventory:</t>
    </r>
    <r>
      <rPr>
        <sz val="11"/>
        <color rgb="FF000000"/>
        <rFont val="Aptos Narrow"/>
        <family val="2"/>
      </rPr>
      <t xml:space="preserve"> </t>
    </r>
  </si>
  <si>
    <r>
      <rPr>
        <b/>
        <sz val="11"/>
        <color rgb="FF000000"/>
        <rFont val="Aptos Narrow"/>
        <family val="2"/>
      </rPr>
      <t xml:space="preserve">Lead time: </t>
    </r>
    <r>
      <rPr>
        <sz val="11"/>
        <color rgb="FF000000"/>
        <rFont val="Aptos Narrow"/>
        <family val="2"/>
      </rPr>
      <t>1 week</t>
    </r>
  </si>
  <si>
    <r>
      <rPr>
        <b/>
        <sz val="11"/>
        <color rgb="FF000000"/>
        <rFont val="Aptos Narrow"/>
        <family val="2"/>
      </rPr>
      <t>Beginning inventory:</t>
    </r>
    <r>
      <rPr>
        <sz val="11"/>
        <color rgb="FF000000"/>
        <rFont val="Aptos Narrow"/>
        <family val="2"/>
      </rPr>
      <t xml:space="preserve"> </t>
    </r>
  </si>
  <si>
    <r>
      <rPr>
        <b/>
        <sz val="11"/>
        <color rgb="FF000000"/>
        <rFont val="Aptos Narrow"/>
        <family val="2"/>
      </rPr>
      <t xml:space="preserve">Lead time: </t>
    </r>
    <r>
      <rPr>
        <sz val="11"/>
        <color rgb="FF000000"/>
        <rFont val="Aptos Narrow"/>
        <family val="2"/>
      </rPr>
      <t>2 week</t>
    </r>
  </si>
  <si>
    <r>
      <rPr>
        <b/>
        <sz val="11"/>
        <color rgb="FF000000"/>
        <rFont val="Aptos Narrow"/>
        <family val="2"/>
      </rPr>
      <t xml:space="preserve">Lead time: </t>
    </r>
    <r>
      <rPr>
        <sz val="11"/>
        <color rgb="FF000000"/>
        <rFont val="Aptos Narrow"/>
        <family val="2"/>
      </rPr>
      <t>3 week</t>
    </r>
  </si>
  <si>
    <t>Usage quantity</t>
  </si>
  <si>
    <t>Gross Requirements</t>
  </si>
  <si>
    <t>Schedule Receipts</t>
  </si>
  <si>
    <t>Planned orders</t>
  </si>
  <si>
    <t> </t>
  </si>
  <si>
    <t>Cumulative lead time</t>
  </si>
  <si>
    <t>EOQ</t>
  </si>
  <si>
    <t>BOSE QC</t>
  </si>
  <si>
    <t>Earcups Assembly</t>
  </si>
  <si>
    <t>Speakers</t>
  </si>
  <si>
    <t>Diaphragm</t>
  </si>
  <si>
    <t>Annual Ordering Cost</t>
  </si>
  <si>
    <t>Quantity</t>
  </si>
  <si>
    <t>Price to The Public</t>
  </si>
  <si>
    <t>Cost to the Company of the Whole Module</t>
  </si>
  <si>
    <t>Annual Demand</t>
  </si>
  <si>
    <t>Setup Cost (per order)</t>
  </si>
  <si>
    <t>Annual Holding cost</t>
  </si>
  <si>
    <t>Lead Time (weeks)</t>
  </si>
  <si>
    <t># Operating Weeks (per year)</t>
  </si>
  <si>
    <t>Reorder Point</t>
  </si>
  <si>
    <t>Cushion's Price to The Public</t>
  </si>
  <si>
    <t>Demand over the Period</t>
  </si>
  <si>
    <t>Holding cost over the Period</t>
  </si>
  <si>
    <t># Operating Weeks (over the period)</t>
  </si>
  <si>
    <t>Cost to the Company of the Speakers' Module</t>
  </si>
  <si>
    <t>Ordering Cost (per order)</t>
  </si>
  <si>
    <t>Cost to the Company</t>
  </si>
  <si>
    <t>EPQ</t>
  </si>
  <si>
    <t>Days</t>
  </si>
  <si>
    <t>Units</t>
  </si>
  <si>
    <t xml:space="preserve"># Days per week </t>
  </si>
  <si>
    <t>d per week</t>
  </si>
  <si>
    <t>p per week</t>
  </si>
  <si>
    <t>Theoretical Maximum Inventory</t>
  </si>
  <si>
    <t>Discount Model</t>
  </si>
  <si>
    <t>Discount Table</t>
  </si>
  <si>
    <t>Range</t>
  </si>
  <si>
    <t>Price per unit</t>
  </si>
  <si>
    <t>Holding cost</t>
  </si>
  <si>
    <t>Order cost</t>
  </si>
  <si>
    <t>&gt;1000k</t>
  </si>
  <si>
    <t>[1000k - 500k)</t>
  </si>
  <si>
    <t>[500k - 300k)</t>
  </si>
  <si>
    <t>[300k - 200k)</t>
  </si>
  <si>
    <t xml:space="preserve">&lt;= 200k </t>
  </si>
  <si>
    <t>Q1</t>
  </si>
  <si>
    <t>Cheapest price per unit. Quantity does not fall inside the applicable range.</t>
  </si>
  <si>
    <t>Q2</t>
  </si>
  <si>
    <t>Quantity does not fall inside the applicable range.</t>
  </si>
  <si>
    <t>Q3</t>
  </si>
  <si>
    <t>Q4</t>
  </si>
  <si>
    <t>Q5 (units)</t>
  </si>
  <si>
    <t>First one that quantity falls within the price range used.</t>
  </si>
  <si>
    <t>minQ4</t>
  </si>
  <si>
    <t>minQ3</t>
  </si>
  <si>
    <t>minQ2</t>
  </si>
  <si>
    <t>minQ1 (units)</t>
  </si>
  <si>
    <t>Total cost Q5</t>
  </si>
  <si>
    <t>Total cost minQ4</t>
  </si>
  <si>
    <t>Total cost minQ3</t>
  </si>
  <si>
    <t>Total cost minQ2</t>
  </si>
  <si>
    <t>Total cost minQ1</t>
  </si>
  <si>
    <t>Lowest annual total cost</t>
  </si>
  <si>
    <t>Safety Stock</t>
  </si>
  <si>
    <t>Lead time (weeks)</t>
  </si>
  <si>
    <t>Operating weeks (per year)</t>
  </si>
  <si>
    <t>Demand [ln(Demand)]</t>
  </si>
  <si>
    <t>Sample Variance</t>
  </si>
  <si>
    <t>Average ln-Demand per Lead Time</t>
  </si>
  <si>
    <t>Service Level</t>
  </si>
  <si>
    <t>z</t>
  </si>
  <si>
    <t>Reorder Point with Safety Stock</t>
  </si>
  <si>
    <t>Periodic Review System</t>
  </si>
  <si>
    <t>Lead Time (working days)</t>
  </si>
  <si>
    <t>Average Demand (units per working day)</t>
  </si>
  <si>
    <t>Review Period (working days)</t>
  </si>
  <si>
    <t>Standard Deviation (lognormal distrib.)</t>
  </si>
  <si>
    <t>Safety Stock (95% service level)</t>
  </si>
  <si>
    <t>Target Inventory (units)</t>
  </si>
  <si>
    <t>Replenishment exemplification using the model</t>
  </si>
  <si>
    <t>Demand level</t>
  </si>
  <si>
    <t>Day</t>
  </si>
  <si>
    <t>On-Hand Inventory</t>
  </si>
  <si>
    <t>Target Inventory Level</t>
  </si>
  <si>
    <t>Replenishment order quantity</t>
  </si>
  <si>
    <t>High</t>
  </si>
  <si>
    <t>Monday opening (orders arrive)</t>
  </si>
  <si>
    <t>Monday closing (review)</t>
  </si>
  <si>
    <t>Tuesday opening</t>
  </si>
  <si>
    <t>Tuesday closing</t>
  </si>
  <si>
    <t>Wednesday opening</t>
  </si>
  <si>
    <t>Wednesday closing</t>
  </si>
  <si>
    <t>Thursday opening</t>
  </si>
  <si>
    <t>Thursday closing</t>
  </si>
  <si>
    <t>Friday opening</t>
  </si>
  <si>
    <t>Friday closing</t>
  </si>
  <si>
    <t>Low</t>
  </si>
  <si>
    <t>Medium</t>
  </si>
  <si>
    <t>…</t>
  </si>
  <si>
    <t>Single-Period Model</t>
  </si>
  <si>
    <t>Supply Plan</t>
  </si>
  <si>
    <t xml:space="preserve">Inventory Management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</si>
</sst>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 #,##0.00\ &quot;€&quot;_-;\-* #,##0.00\ &quot;€&quot;_-;_-* &quot;-&quot;??\ &quot;€&quot;_-;_-@_-"/>
    <numFmt numFmtId="164" formatCode="0.0000000"/>
    <numFmt numFmtId="165" formatCode="0.000"/>
    <numFmt numFmtId="166" formatCode="0.0"/>
    <numFmt numFmtId="167" formatCode="0.000%"/>
    <numFmt numFmtId="168" formatCode="0.0000%"/>
    <numFmt numFmtId="169" formatCode="&quot;$&quot;#,##0.00"/>
    <numFmt numFmtId="170" formatCode="_-[$$-2C09]* #,##0.00_-;\-[$$-2C09]* #,##0.00_-;_-[$$-2C09]* &quot;-&quot;??_-;_-@_-"/>
    <numFmt numFmtId="171" formatCode="_-[$$-409]* #,##0.00_ ;_-[$$-409]* \-#,##0.00\ ;_-[$$-409]* &quot;-&quot;??_ ;_-@_ "/>
    <numFmt numFmtId="172" formatCode="0.0%"/>
    <numFmt numFmtId="173" formatCode="#,##0.0"/>
    <numFmt numFmtId="174" formatCode="#,##0.00000"/>
    <numFmt numFmtId="175" formatCode="[$$-409]#,##0.00"/>
    <numFmt numFmtId="176" formatCode="_-[$$-540A]* #,##0.00_ ;_-[$$-540A]* \-#,##0.00\ ;_-[$$-540A]* &quot;-&quot;??_ ;_-@_ "/>
    <numFmt numFmtId="177" formatCode="#,##0.000"/>
    <numFmt numFmtId="178" formatCode="[$$-409]#,##0"/>
    <numFmt numFmtId="179" formatCode="0.0000"/>
    <numFmt numFmtId="180" formatCode="#,##0.0000"/>
  </numFmts>
  <fonts count="91" x14ac:knownFonts="1">
    <font>
      <sz val="11"/>
      <color theme="1"/>
      <name val="Aptos Narrow"/>
      <family val="2"/>
      <scheme val="minor"/>
    </font>
    <font>
      <sz val="12"/>
      <color theme="1"/>
      <name val="Aptos Narrow"/>
      <family val="2"/>
      <scheme val="minor"/>
    </font>
    <font>
      <sz val="10"/>
      <name val="Arial"/>
      <family val="2"/>
    </font>
    <font>
      <b/>
      <sz val="11"/>
      <color theme="1"/>
      <name val="Aptos Narrow"/>
      <family val="2"/>
      <scheme val="minor"/>
    </font>
    <font>
      <sz val="10"/>
      <name val="Arial"/>
      <family val="2"/>
    </font>
    <font>
      <b/>
      <sz val="11"/>
      <color theme="1"/>
      <name val="Calibri"/>
      <family val="2"/>
    </font>
    <font>
      <sz val="11"/>
      <color theme="1"/>
      <name val="Calibri"/>
      <family val="2"/>
    </font>
    <font>
      <b/>
      <sz val="11"/>
      <color rgb="FF000000"/>
      <name val="Calibri"/>
      <family val="2"/>
    </font>
    <font>
      <sz val="11"/>
      <color rgb="FF000000"/>
      <name val="Calibri"/>
      <family val="2"/>
    </font>
    <font>
      <sz val="8"/>
      <color theme="1"/>
      <name val="Times New Roman"/>
      <family val="1"/>
      <charset val="1"/>
    </font>
    <font>
      <sz val="8"/>
      <color theme="1"/>
      <name val="Aptos"/>
      <family val="2"/>
      <charset val="1"/>
    </font>
    <font>
      <sz val="8"/>
      <name val="Aptos Narrow"/>
      <family val="2"/>
      <scheme val="minor"/>
    </font>
    <font>
      <vertAlign val="subscript"/>
      <sz val="11"/>
      <color theme="1"/>
      <name val="Aptos Narrow (Body)"/>
    </font>
    <font>
      <b/>
      <sz val="15"/>
      <color theme="3"/>
      <name val="Aptos Narrow"/>
      <family val="2"/>
      <scheme val="minor"/>
    </font>
    <font>
      <b/>
      <sz val="11"/>
      <color theme="3"/>
      <name val="Aptos Narrow"/>
      <family val="2"/>
      <scheme val="minor"/>
    </font>
    <font>
      <vertAlign val="subscript"/>
      <sz val="10"/>
      <name val="Arial"/>
      <family val="2"/>
    </font>
    <font>
      <sz val="18"/>
      <color theme="3"/>
      <name val="Aptos Display"/>
      <family val="2"/>
      <scheme val="major"/>
    </font>
    <font>
      <b/>
      <sz val="11"/>
      <color theme="3"/>
      <name val="Aptos Narrow"/>
      <family val="2"/>
      <scheme val="minor"/>
    </font>
    <font>
      <vertAlign val="subscript"/>
      <sz val="11"/>
      <color theme="9" tint="-0.249977111117893"/>
      <name val="Aptos Narrow (Body)"/>
    </font>
    <font>
      <sz val="11"/>
      <color theme="9" tint="-0.249977111117893"/>
      <name val="Aptos Narrow"/>
      <family val="2"/>
      <scheme val="minor"/>
    </font>
    <font>
      <b/>
      <sz val="16"/>
      <name val="Arial"/>
      <family val="2"/>
    </font>
    <font>
      <b/>
      <sz val="10"/>
      <name val="Arial"/>
      <family val="2"/>
    </font>
    <font>
      <b/>
      <sz val="18"/>
      <color theme="3"/>
      <name val="Aptos Display"/>
      <family val="2"/>
      <scheme val="major"/>
    </font>
    <font>
      <sz val="17"/>
      <name val="Arial"/>
      <family val="2"/>
    </font>
    <font>
      <b/>
      <sz val="17"/>
      <color rgb="FF000000"/>
      <name val="Aptos Display"/>
      <family val="2"/>
      <scheme val="major"/>
    </font>
    <font>
      <b/>
      <sz val="11"/>
      <color rgb="FF242424"/>
      <name val="Aptos Narrow"/>
      <family val="2"/>
    </font>
    <font>
      <b/>
      <sz val="11"/>
      <color rgb="FFFF0000"/>
      <name val="Aptos Narrow"/>
      <family val="2"/>
      <scheme val="minor"/>
    </font>
    <font>
      <b/>
      <sz val="28"/>
      <color theme="1"/>
      <name val="Calibri"/>
      <family val="2"/>
    </font>
    <font>
      <b/>
      <sz val="10"/>
      <color theme="1"/>
      <name val="Calibri"/>
      <family val="2"/>
    </font>
    <font>
      <b/>
      <sz val="28"/>
      <color rgb="FF000000"/>
      <name val="Calibri"/>
      <family val="2"/>
    </font>
    <font>
      <b/>
      <sz val="28"/>
      <color theme="0"/>
      <name val="Calibri"/>
      <family val="2"/>
    </font>
    <font>
      <b/>
      <sz val="20"/>
      <color theme="1"/>
      <name val="Calibri"/>
      <family val="2"/>
    </font>
    <font>
      <b/>
      <sz val="11"/>
      <color rgb="FF000000"/>
      <name val="Aptos Narrow"/>
      <family val="2"/>
      <scheme val="minor"/>
    </font>
    <font>
      <sz val="11"/>
      <color rgb="FF000000"/>
      <name val="Aptos Narrow"/>
      <family val="2"/>
      <scheme val="minor"/>
    </font>
    <font>
      <sz val="11"/>
      <color rgb="FF000000"/>
      <name val="Aptos Narrow"/>
      <family val="2"/>
    </font>
    <font>
      <b/>
      <sz val="11"/>
      <color rgb="FF000000"/>
      <name val="Aptos Narrow"/>
      <family val="2"/>
    </font>
    <font>
      <b/>
      <sz val="15"/>
      <color rgb="FF000000"/>
      <name val="Aptos Narrow"/>
      <family val="2"/>
      <scheme val="minor"/>
    </font>
    <font>
      <b/>
      <sz val="20"/>
      <color rgb="FF000000"/>
      <name val="Aptos Narrow"/>
      <family val="2"/>
      <scheme val="minor"/>
    </font>
    <font>
      <b/>
      <sz val="30"/>
      <color rgb="FF000000"/>
      <name val="Aptos Narrow"/>
      <family val="2"/>
      <scheme val="minor"/>
    </font>
    <font>
      <b/>
      <sz val="30"/>
      <color rgb="FF242424"/>
      <name val="Aptos Narrow"/>
      <family val="2"/>
    </font>
    <font>
      <sz val="11"/>
      <color theme="1"/>
      <name val="Aptos Narrow"/>
      <family val="2"/>
      <scheme val="minor"/>
    </font>
    <font>
      <b/>
      <sz val="13"/>
      <color theme="3"/>
      <name val="Aptos Narrow"/>
      <family val="2"/>
      <scheme val="minor"/>
    </font>
    <font>
      <sz val="18"/>
      <color theme="1"/>
      <name val="Aptos Narrow (Body)"/>
    </font>
    <font>
      <sz val="24"/>
      <color rgb="FFFF0000"/>
      <name val="Aptos Narrow"/>
      <family val="2"/>
      <scheme val="minor"/>
    </font>
    <font>
      <b/>
      <vertAlign val="subscript"/>
      <sz val="13"/>
      <color theme="3"/>
      <name val="Aptos Narrow (Body)"/>
    </font>
    <font>
      <b/>
      <vertAlign val="superscript"/>
      <sz val="13"/>
      <color theme="3"/>
      <name val="Aptos Narrow (Body)"/>
    </font>
    <font>
      <b/>
      <sz val="9"/>
      <color indexed="81"/>
      <name val="Tahoma"/>
      <family val="2"/>
    </font>
    <font>
      <sz val="9"/>
      <color indexed="81"/>
      <name val="Tahoma"/>
      <family val="2"/>
    </font>
    <font>
      <b/>
      <sz val="9"/>
      <color rgb="FF000000"/>
      <name val="Tahoma"/>
      <family val="2"/>
    </font>
    <font>
      <sz val="9"/>
      <color rgb="FF000000"/>
      <name val="Tahoma"/>
      <family val="2"/>
    </font>
    <font>
      <b/>
      <sz val="22"/>
      <color theme="0"/>
      <name val="Calibri"/>
      <family val="2"/>
    </font>
    <font>
      <b/>
      <sz val="13"/>
      <color rgb="FF0E2841"/>
      <name val="Aptos Narrow"/>
      <family val="2"/>
      <scheme val="minor"/>
    </font>
    <font>
      <b/>
      <vertAlign val="subscript"/>
      <sz val="13"/>
      <color rgb="FF0E2841"/>
      <name val="Aptos Narrow"/>
      <family val="2"/>
    </font>
    <font>
      <b/>
      <sz val="13"/>
      <color rgb="FF0E2841"/>
      <name val="Aptos Narrow"/>
      <family val="2"/>
    </font>
    <font>
      <sz val="11"/>
      <color theme="1"/>
      <name val="Aptos Narrow"/>
      <family val="2"/>
    </font>
    <font>
      <b/>
      <vertAlign val="subscript"/>
      <sz val="13"/>
      <color theme="3"/>
      <name val="Aptos Narrow"/>
      <family val="2"/>
      <scheme val="minor"/>
    </font>
    <font>
      <sz val="11"/>
      <color rgb="FF3C7D22"/>
      <name val="Aptos Narrow"/>
      <family val="2"/>
      <scheme val="minor"/>
    </font>
    <font>
      <vertAlign val="subscript"/>
      <sz val="11"/>
      <color rgb="FF000000"/>
      <name val="Aptos Narrow"/>
      <family val="2"/>
    </font>
    <font>
      <sz val="11"/>
      <color theme="9" tint="-0.249977111117893"/>
      <name val="Aptos Narrow"/>
      <family val="2"/>
    </font>
    <font>
      <b/>
      <sz val="11"/>
      <color rgb="FFFFFFFF"/>
      <name val="Helvetica"/>
      <family val="2"/>
    </font>
    <font>
      <sz val="12"/>
      <color rgb="FF9C0006"/>
      <name val="Aptos Narrow"/>
      <family val="2"/>
      <scheme val="minor"/>
    </font>
    <font>
      <b/>
      <sz val="12"/>
      <color rgb="FF3F3F3F"/>
      <name val="Aptos Narrow"/>
      <family val="2"/>
      <scheme val="minor"/>
    </font>
    <font>
      <b/>
      <sz val="16"/>
      <color theme="3"/>
      <name val="Aptos Narrow"/>
      <family val="2"/>
      <scheme val="minor"/>
    </font>
    <font>
      <sz val="11"/>
      <name val="Aptos Narrow"/>
      <family val="2"/>
      <scheme val="minor"/>
    </font>
    <font>
      <b/>
      <sz val="11"/>
      <name val="Aptos Narrow"/>
      <family val="2"/>
      <scheme val="minor"/>
    </font>
    <font>
      <sz val="11"/>
      <color rgb="FF0070C0"/>
      <name val="Aptos Narrow"/>
      <family val="2"/>
      <scheme val="minor"/>
    </font>
    <font>
      <sz val="11"/>
      <color rgb="FF0070C0"/>
      <name val="Aptos Narrow"/>
      <family val="2"/>
    </font>
    <font>
      <sz val="11"/>
      <color theme="8"/>
      <name val="Aptos Narrow"/>
      <family val="2"/>
      <scheme val="minor"/>
    </font>
    <font>
      <sz val="11"/>
      <color theme="8"/>
      <name val="Aptos Narrow"/>
      <family val="2"/>
    </font>
    <font>
      <sz val="11"/>
      <color rgb="FF3C7D22"/>
      <name val="Aptos Narrow"/>
      <family val="2"/>
    </font>
    <font>
      <sz val="11"/>
      <color theme="4" tint="0.39997558519241921"/>
      <name val="Aptos Narrow"/>
      <family val="2"/>
      <scheme val="minor"/>
    </font>
    <font>
      <sz val="11"/>
      <color theme="4" tint="0.39997558519241921"/>
      <name val="Aptos Narrow"/>
      <family val="2"/>
    </font>
    <font>
      <sz val="16"/>
      <color theme="1"/>
      <name val="Aptos Narrow"/>
      <family val="2"/>
      <scheme val="minor"/>
    </font>
    <font>
      <b/>
      <sz val="11"/>
      <color theme="0"/>
      <name val="Aptos Narrow"/>
      <family val="2"/>
      <scheme val="minor"/>
    </font>
    <font>
      <sz val="11"/>
      <color theme="0"/>
      <name val="Aptos Narrow"/>
      <family val="2"/>
      <scheme val="minor"/>
    </font>
    <font>
      <sz val="11"/>
      <color rgb="FFFF0000"/>
      <name val="Aptos Narrow"/>
      <family val="2"/>
      <scheme val="minor"/>
    </font>
    <font>
      <sz val="11"/>
      <color rgb="FF00B0F0"/>
      <name val="Aptos Narrow"/>
      <family val="2"/>
      <scheme val="minor"/>
    </font>
    <font>
      <i/>
      <sz val="11"/>
      <color rgb="FFFF0000"/>
      <name val="Aptos Narrow"/>
      <family val="2"/>
    </font>
    <font>
      <sz val="11"/>
      <name val="Aptos Narrow"/>
      <family val="2"/>
    </font>
    <font>
      <i/>
      <sz val="12"/>
      <color rgb="FF7F7F7F"/>
      <name val="Aptos Narrow"/>
      <family val="2"/>
      <scheme val="minor"/>
    </font>
    <font>
      <b/>
      <sz val="36"/>
      <color theme="0"/>
      <name val="Aptos Narrow"/>
      <family val="2"/>
    </font>
    <font>
      <b/>
      <sz val="36"/>
      <name val="Aptos Narrow"/>
      <family val="2"/>
    </font>
    <font>
      <b/>
      <sz val="28"/>
      <name val="Aptos Narrow"/>
      <family val="2"/>
    </font>
    <font>
      <sz val="12"/>
      <color rgb="FF006100"/>
      <name val="Aptos Narrow"/>
      <family val="2"/>
      <scheme val="minor"/>
    </font>
    <font>
      <sz val="10"/>
      <color rgb="FF000000"/>
      <name val="Tahoma"/>
      <family val="2"/>
    </font>
    <font>
      <b/>
      <sz val="10"/>
      <color rgb="FF000000"/>
      <name val="Tahoma"/>
      <family val="2"/>
    </font>
    <font>
      <sz val="11"/>
      <color theme="0" tint="-4.9989318521683403E-2"/>
      <name val="Aptos Narrow"/>
      <family val="2"/>
      <scheme val="minor"/>
    </font>
    <font>
      <sz val="10"/>
      <color rgb="FF000000"/>
      <name val="Aptos Narrow"/>
      <scheme val="minor"/>
    </font>
    <font>
      <b/>
      <sz val="11"/>
      <color rgb="FF196B24"/>
      <name val="Aptos Narrow"/>
      <family val="2"/>
      <scheme val="minor"/>
    </font>
    <font>
      <sz val="11"/>
      <color theme="0" tint="-0.499984740745262"/>
      <name val="Aptos Narrow"/>
      <family val="2"/>
      <scheme val="minor"/>
    </font>
    <font>
      <sz val="10"/>
      <color rgb="FF000000"/>
      <name val="Aptos Narrow"/>
    </font>
  </fonts>
  <fills count="24">
    <fill>
      <patternFill patternType="none"/>
    </fill>
    <fill>
      <patternFill patternType="gray125"/>
    </fill>
    <fill>
      <patternFill patternType="solid">
        <fgColor rgb="FF92D050"/>
        <bgColor indexed="64"/>
      </patternFill>
    </fill>
    <fill>
      <patternFill patternType="solid">
        <fgColor theme="9" tint="0.79998168889431442"/>
        <bgColor theme="9" tint="0.79998168889431442"/>
      </patternFill>
    </fill>
    <fill>
      <patternFill patternType="solid">
        <fgColor theme="0" tint="-0.249977111117893"/>
        <bgColor indexed="64"/>
      </patternFill>
    </fill>
    <fill>
      <patternFill patternType="solid">
        <fgColor rgb="FF156082"/>
        <bgColor indexed="64"/>
      </patternFill>
    </fill>
    <fill>
      <patternFill patternType="solid">
        <fgColor rgb="FFC0E6F5"/>
        <bgColor indexed="64"/>
      </patternFill>
    </fill>
    <fill>
      <patternFill patternType="solid">
        <fgColor theme="1"/>
        <bgColor indexed="64"/>
      </patternFill>
    </fill>
    <fill>
      <patternFill patternType="solid">
        <fgColor rgb="FFFFF2CC"/>
        <bgColor rgb="FF000000"/>
      </patternFill>
    </fill>
    <fill>
      <patternFill patternType="solid">
        <fgColor rgb="FFFFC7CE"/>
      </patternFill>
    </fill>
    <fill>
      <patternFill patternType="solid">
        <fgColor rgb="FFF2F2F2"/>
      </patternFill>
    </fill>
    <fill>
      <patternFill patternType="solid">
        <fgColor theme="9" tint="-0.499984740745262"/>
        <bgColor indexed="64"/>
      </patternFill>
    </fill>
    <fill>
      <patternFill patternType="solid">
        <fgColor theme="9" tint="0.79998168889431442"/>
        <bgColor indexed="64"/>
      </patternFill>
    </fill>
    <fill>
      <patternFill patternType="solid">
        <fgColor rgb="FF00B0F0"/>
        <bgColor indexed="64"/>
      </patternFill>
    </fill>
    <fill>
      <patternFill patternType="solid">
        <fgColor theme="9" tint="0.59999389629810485"/>
        <bgColor indexed="64"/>
      </patternFill>
    </fill>
    <fill>
      <patternFill patternType="solid">
        <fgColor rgb="FF3C7D22"/>
        <bgColor indexed="64"/>
      </patternFill>
    </fill>
    <fill>
      <patternFill patternType="solid">
        <fgColor rgb="FF196B24"/>
        <bgColor indexed="64"/>
      </patternFill>
    </fill>
    <fill>
      <patternFill patternType="solid">
        <fgColor theme="0"/>
        <bgColor indexed="64"/>
      </patternFill>
    </fill>
    <fill>
      <patternFill patternType="solid">
        <fgColor theme="5"/>
        <bgColor indexed="64"/>
      </patternFill>
    </fill>
    <fill>
      <patternFill patternType="solid">
        <fgColor theme="8" tint="0.59999389629810485"/>
        <bgColor indexed="64"/>
      </patternFill>
    </fill>
    <fill>
      <patternFill patternType="solid">
        <fgColor rgb="FFC6EFCE"/>
      </patternFill>
    </fill>
    <fill>
      <patternFill patternType="solid">
        <fgColor rgb="FFC00000"/>
        <bgColor indexed="64"/>
      </patternFill>
    </fill>
    <fill>
      <patternFill patternType="solid">
        <fgColor theme="4" tint="0.39997558519241921"/>
        <bgColor indexed="64"/>
      </patternFill>
    </fill>
    <fill>
      <patternFill patternType="solid">
        <fgColor rgb="FF00B050"/>
        <bgColor indexed="64"/>
      </patternFill>
    </fill>
  </fills>
  <borders count="75">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ck">
        <color theme="4"/>
      </bottom>
      <diagonal/>
    </border>
    <border>
      <left/>
      <right/>
      <top style="thick">
        <color theme="4"/>
      </top>
      <bottom/>
      <diagonal/>
    </border>
    <border>
      <left/>
      <right/>
      <top/>
      <bottom style="thin">
        <color theme="9"/>
      </bottom>
      <diagonal/>
    </border>
    <border>
      <left/>
      <right style="thin">
        <color rgb="FF000000"/>
      </right>
      <top/>
      <bottom style="thin">
        <color theme="9"/>
      </bottom>
      <diagonal/>
    </border>
    <border>
      <left/>
      <right style="thin">
        <color rgb="FF000000"/>
      </right>
      <top style="thick">
        <color theme="4"/>
      </top>
      <bottom/>
      <diagonal/>
    </border>
    <border>
      <left/>
      <right style="thin">
        <color rgb="FF000000"/>
      </right>
      <top/>
      <bottom/>
      <diagonal/>
    </border>
    <border>
      <left/>
      <right style="thin">
        <color rgb="FF000000"/>
      </right>
      <top/>
      <bottom style="thick">
        <color theme="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theme="1"/>
      </left>
      <right style="medium">
        <color theme="1"/>
      </right>
      <top style="medium">
        <color theme="1"/>
      </top>
      <bottom style="medium">
        <color theme="1"/>
      </bottom>
      <diagonal/>
    </border>
    <border>
      <left style="medium">
        <color theme="1"/>
      </left>
      <right/>
      <top style="medium">
        <color theme="1"/>
      </top>
      <bottom/>
      <diagonal/>
    </border>
    <border>
      <left style="medium">
        <color theme="1"/>
      </left>
      <right style="medium">
        <color theme="1"/>
      </right>
      <top style="medium">
        <color theme="1"/>
      </top>
      <bottom/>
      <diagonal/>
    </border>
    <border>
      <left/>
      <right/>
      <top/>
      <bottom style="thick">
        <color theme="4" tint="0.499984740745262"/>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theme="1"/>
      </top>
      <bottom/>
      <diagonal/>
    </border>
    <border>
      <left/>
      <right style="medium">
        <color theme="1"/>
      </right>
      <top style="medium">
        <color theme="1"/>
      </top>
      <bottom/>
      <diagonal/>
    </border>
    <border>
      <left/>
      <right/>
      <top style="thin">
        <color indexed="64"/>
      </top>
      <bottom style="thin">
        <color indexed="64"/>
      </bottom>
      <diagonal/>
    </border>
    <border>
      <left style="thin">
        <color rgb="FF000000"/>
      </left>
      <right/>
      <top/>
      <bottom style="thick">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style="thick">
        <color theme="4" tint="0.499984740745262"/>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style="thin">
        <color indexed="64"/>
      </right>
      <top style="double">
        <color indexed="64"/>
      </top>
      <bottom style="double">
        <color indexed="64"/>
      </bottom>
      <diagonal/>
    </border>
    <border>
      <left style="thin">
        <color rgb="FF3F3F3F"/>
      </left>
      <right style="thin">
        <color rgb="FF3F3F3F"/>
      </right>
      <top style="thin">
        <color rgb="FF3F3F3F"/>
      </top>
      <bottom style="thin">
        <color rgb="FF3F3F3F"/>
      </bottom>
      <diagonal/>
    </border>
    <border>
      <left style="double">
        <color indexed="64"/>
      </left>
      <right style="double">
        <color indexed="64"/>
      </right>
      <top style="thin">
        <color indexed="64"/>
      </top>
      <bottom style="thin">
        <color indexed="64"/>
      </bottom>
      <diagonal/>
    </border>
    <border>
      <left/>
      <right/>
      <top/>
      <bottom style="medium">
        <color rgb="FF000000"/>
      </bottom>
      <diagonal/>
    </border>
    <border>
      <left style="medium">
        <color indexed="64"/>
      </left>
      <right style="medium">
        <color indexed="64"/>
      </right>
      <top style="medium">
        <color indexed="64"/>
      </top>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top style="medium">
        <color rgb="FF000000"/>
      </top>
      <bottom/>
      <diagonal/>
    </border>
    <border>
      <left style="medium">
        <color indexed="64"/>
      </left>
      <right/>
      <top style="thin">
        <color indexed="64"/>
      </top>
      <bottom/>
      <diagonal/>
    </border>
    <border>
      <left style="thin">
        <color indexed="64"/>
      </left>
      <right/>
      <top style="thick">
        <color theme="4"/>
      </top>
      <bottom/>
      <diagonal/>
    </border>
    <border>
      <left/>
      <right/>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theme="4" tint="0.39997558519241921"/>
      </bottom>
      <diagonal/>
    </border>
    <border>
      <left/>
      <right/>
      <top/>
      <bottom style="thick">
        <color rgb="FF196B24"/>
      </bottom>
      <diagonal/>
    </border>
    <border>
      <left/>
      <right/>
      <top style="thick">
        <color rgb="FF196B24"/>
      </top>
      <bottom style="medium">
        <color rgb="FF92D050"/>
      </bottom>
      <diagonal/>
    </border>
    <border>
      <left style="medium">
        <color indexed="64"/>
      </left>
      <right style="medium">
        <color indexed="64"/>
      </right>
      <top style="medium">
        <color indexed="64"/>
      </top>
      <bottom style="thin">
        <color indexed="64"/>
      </bottom>
      <diagonal/>
    </border>
  </borders>
  <cellStyleXfs count="15">
    <xf numFmtId="0" fontId="0" fillId="0" borderId="0"/>
    <xf numFmtId="0" fontId="2" fillId="0" borderId="0"/>
    <xf numFmtId="0" fontId="4" fillId="0" borderId="0"/>
    <xf numFmtId="0" fontId="13" fillId="0" borderId="6" applyNumberFormat="0" applyFill="0" applyAlignment="0" applyProtection="0"/>
    <xf numFmtId="0" fontId="16" fillId="0" borderId="0" applyNumberFormat="0" applyFill="0" applyBorder="0" applyAlignment="0" applyProtection="0"/>
    <xf numFmtId="0" fontId="17" fillId="0" borderId="0" applyNumberFormat="0" applyFill="0" applyBorder="0" applyAlignment="0" applyProtection="0"/>
    <xf numFmtId="9" fontId="40" fillId="0" borderId="0" applyFont="0" applyFill="0" applyBorder="0" applyAlignment="0" applyProtection="0"/>
    <xf numFmtId="0" fontId="41" fillId="0" borderId="18" applyNumberFormat="0" applyFill="0" applyAlignment="0" applyProtection="0"/>
    <xf numFmtId="0" fontId="60" fillId="9" borderId="0" applyNumberFormat="0" applyBorder="0" applyAlignment="0" applyProtection="0"/>
    <xf numFmtId="0" fontId="61" fillId="10" borderId="52" applyNumberFormat="0" applyAlignment="0" applyProtection="0"/>
    <xf numFmtId="0" fontId="14" fillId="0" borderId="71" applyNumberFormat="0" applyFill="0" applyAlignment="0" applyProtection="0"/>
    <xf numFmtId="0" fontId="79" fillId="0" borderId="0" applyNumberFormat="0" applyFill="0" applyBorder="0" applyAlignment="0" applyProtection="0"/>
    <xf numFmtId="0" fontId="40" fillId="0" borderId="0"/>
    <xf numFmtId="44" fontId="40" fillId="0" borderId="0" applyFont="0" applyFill="0" applyBorder="0" applyAlignment="0" applyProtection="0"/>
    <xf numFmtId="0" fontId="83" fillId="20" borderId="0" applyNumberFormat="0" applyBorder="0" applyAlignment="0" applyProtection="0"/>
  </cellStyleXfs>
  <cellXfs count="450">
    <xf numFmtId="0" fontId="0" fillId="0" borderId="0" xfId="0"/>
    <xf numFmtId="0" fontId="2" fillId="0" borderId="0" xfId="1"/>
    <xf numFmtId="14" fontId="2" fillId="0" borderId="0" xfId="1" applyNumberFormat="1"/>
    <xf numFmtId="0" fontId="3" fillId="0" borderId="0" xfId="0" applyFont="1"/>
    <xf numFmtId="0" fontId="4" fillId="0" borderId="0" xfId="2"/>
    <xf numFmtId="14" fontId="4" fillId="0" borderId="0" xfId="2" applyNumberFormat="1"/>
    <xf numFmtId="0" fontId="0" fillId="0" borderId="0" xfId="0" pivotButton="1"/>
    <xf numFmtId="0" fontId="0" fillId="0" borderId="0" xfId="0" applyAlignment="1">
      <alignment horizontal="left"/>
    </xf>
    <xf numFmtId="0" fontId="0" fillId="0" borderId="1" xfId="0" applyBorder="1"/>
    <xf numFmtId="14" fontId="0" fillId="0" borderId="0" xfId="0" applyNumberFormat="1"/>
    <xf numFmtId="2" fontId="0" fillId="0" borderId="0" xfId="0" applyNumberForma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7" fillId="0" borderId="3" xfId="0" applyFont="1" applyBorder="1"/>
    <xf numFmtId="0" fontId="5" fillId="0" borderId="0" xfId="0" applyFont="1" applyAlignment="1">
      <alignment horizontal="center"/>
    </xf>
    <xf numFmtId="0" fontId="0" fillId="0" borderId="5" xfId="0" applyBorder="1"/>
    <xf numFmtId="0" fontId="19" fillId="3" borderId="7" xfId="0" applyFont="1" applyFill="1" applyBorder="1"/>
    <xf numFmtId="0" fontId="13" fillId="0" borderId="6" xfId="3"/>
    <xf numFmtId="0" fontId="19" fillId="3" borderId="10" xfId="0" applyFont="1" applyFill="1" applyBorder="1"/>
    <xf numFmtId="0" fontId="0" fillId="0" borderId="11" xfId="0" applyBorder="1"/>
    <xf numFmtId="0" fontId="2" fillId="0" borderId="11" xfId="1" applyBorder="1"/>
    <xf numFmtId="0" fontId="14" fillId="0" borderId="11" xfId="5" applyFont="1" applyBorder="1"/>
    <xf numFmtId="0" fontId="21" fillId="0" borderId="0" xfId="1" applyFont="1" applyAlignment="1">
      <alignment wrapText="1"/>
    </xf>
    <xf numFmtId="0" fontId="22" fillId="0" borderId="0" xfId="4" applyFont="1"/>
    <xf numFmtId="0" fontId="23" fillId="0" borderId="0" xfId="1" applyFont="1"/>
    <xf numFmtId="0" fontId="24" fillId="0" borderId="0" xfId="1" applyFont="1"/>
    <xf numFmtId="0" fontId="3" fillId="0" borderId="0" xfId="0" applyFont="1" applyAlignment="1">
      <alignment horizontal="left" indent="1"/>
    </xf>
    <xf numFmtId="1" fontId="4" fillId="0" borderId="0" xfId="2" applyNumberFormat="1"/>
    <xf numFmtId="164" fontId="4" fillId="0" borderId="0" xfId="2" applyNumberFormat="1"/>
    <xf numFmtId="165" fontId="3" fillId="0" borderId="0" xfId="0" applyNumberFormat="1" applyFont="1"/>
    <xf numFmtId="166" fontId="0" fillId="0" borderId="0" xfId="0" applyNumberFormat="1"/>
    <xf numFmtId="0" fontId="21" fillId="0" borderId="0" xfId="2" applyFont="1"/>
    <xf numFmtId="0" fontId="21" fillId="0" borderId="0" xfId="2" applyFont="1" applyAlignment="1">
      <alignment horizontal="center"/>
    </xf>
    <xf numFmtId="0" fontId="3" fillId="0" borderId="1" xfId="0" applyFont="1" applyBorder="1"/>
    <xf numFmtId="0" fontId="26" fillId="0" borderId="0" xfId="0" applyFont="1" applyAlignment="1">
      <alignment horizontal="center"/>
    </xf>
    <xf numFmtId="0" fontId="2" fillId="0" borderId="8" xfId="1" applyBorder="1"/>
    <xf numFmtId="0" fontId="2" fillId="0" borderId="9" xfId="1" applyBorder="1"/>
    <xf numFmtId="0" fontId="25" fillId="0" borderId="0" xfId="0" applyFont="1" applyAlignment="1">
      <alignment horizontal="center"/>
    </xf>
    <xf numFmtId="0" fontId="2" fillId="0" borderId="0" xfId="1" applyAlignment="1">
      <alignment wrapText="1"/>
    </xf>
    <xf numFmtId="0" fontId="13" fillId="0" borderId="6" xfId="3" applyAlignment="1">
      <alignment wrapText="1"/>
    </xf>
    <xf numFmtId="0" fontId="0" fillId="0" borderId="14" xfId="0" applyBorder="1"/>
    <xf numFmtId="0" fontId="33" fillId="0" borderId="0" xfId="0" applyFont="1"/>
    <xf numFmtId="17" fontId="5" fillId="0" borderId="0" xfId="0" applyNumberFormat="1" applyFont="1" applyAlignment="1">
      <alignment horizontal="left" indent="1"/>
    </xf>
    <xf numFmtId="0" fontId="5" fillId="0" borderId="0" xfId="0" applyFont="1" applyAlignment="1">
      <alignment horizontal="left" indent="1"/>
    </xf>
    <xf numFmtId="0" fontId="0" fillId="0" borderId="0" xfId="0" applyAlignment="1">
      <alignment horizontal="left" indent="1"/>
    </xf>
    <xf numFmtId="0" fontId="0" fillId="0" borderId="0" xfId="0" applyAlignment="1">
      <alignment horizontal="left" indent="2"/>
    </xf>
    <xf numFmtId="0" fontId="42" fillId="0" borderId="0" xfId="0" applyFont="1"/>
    <xf numFmtId="0" fontId="43" fillId="0" borderId="0" xfId="0" applyFont="1"/>
    <xf numFmtId="0" fontId="0" fillId="0" borderId="19" xfId="0" applyBorder="1" applyAlignment="1">
      <alignment horizontal="right"/>
    </xf>
    <xf numFmtId="0" fontId="32" fillId="0" borderId="0" xfId="0" applyFont="1"/>
    <xf numFmtId="0" fontId="29" fillId="2" borderId="0" xfId="0" applyFont="1" applyFill="1" applyAlignment="1">
      <alignment vertical="center"/>
    </xf>
    <xf numFmtId="0" fontId="3" fillId="0" borderId="21" xfId="0" applyFont="1" applyBorder="1"/>
    <xf numFmtId="0" fontId="0" fillId="0" borderId="21" xfId="0" applyBorder="1"/>
    <xf numFmtId="1" fontId="0" fillId="0" borderId="21" xfId="0" applyNumberFormat="1" applyBorder="1"/>
    <xf numFmtId="2" fontId="3" fillId="0" borderId="21" xfId="0" applyNumberFormat="1" applyFont="1" applyBorder="1"/>
    <xf numFmtId="166" fontId="0" fillId="0" borderId="21" xfId="0" applyNumberFormat="1" applyBorder="1"/>
    <xf numFmtId="165" fontId="3" fillId="0" borderId="21" xfId="0" applyNumberFormat="1" applyFont="1" applyBorder="1"/>
    <xf numFmtId="17" fontId="3" fillId="0" borderId="21" xfId="0" applyNumberFormat="1" applyFont="1" applyBorder="1" applyAlignment="1">
      <alignment horizontal="left" indent="1"/>
    </xf>
    <xf numFmtId="0" fontId="0" fillId="0" borderId="21" xfId="0" applyBorder="1" applyAlignment="1">
      <alignment vertical="center"/>
    </xf>
    <xf numFmtId="0" fontId="3" fillId="0" borderId="21" xfId="0" applyFont="1" applyBorder="1" applyAlignment="1">
      <alignment horizontal="center"/>
    </xf>
    <xf numFmtId="0" fontId="32" fillId="0" borderId="21" xfId="0" applyFont="1" applyBorder="1" applyAlignment="1">
      <alignment horizontal="center"/>
    </xf>
    <xf numFmtId="0" fontId="3" fillId="0" borderId="21" xfId="0" applyFont="1" applyBorder="1" applyAlignment="1">
      <alignment horizontal="center" wrapText="1"/>
    </xf>
    <xf numFmtId="1" fontId="0" fillId="0" borderId="3" xfId="0" applyNumberFormat="1" applyBorder="1" applyAlignment="1">
      <alignment horizontal="center"/>
    </xf>
    <xf numFmtId="0" fontId="21" fillId="0" borderId="8" xfId="1" applyFont="1" applyBorder="1"/>
    <xf numFmtId="1" fontId="21" fillId="0" borderId="8" xfId="1" applyNumberFormat="1" applyFont="1" applyBorder="1"/>
    <xf numFmtId="1" fontId="2" fillId="0" borderId="8" xfId="1" applyNumberFormat="1" applyBorder="1"/>
    <xf numFmtId="11" fontId="2" fillId="0" borderId="8" xfId="1" applyNumberFormat="1" applyBorder="1"/>
    <xf numFmtId="0" fontId="41" fillId="0" borderId="18" xfId="7" applyAlignment="1">
      <alignment horizontal="center" vertical="center"/>
    </xf>
    <xf numFmtId="0" fontId="41" fillId="0" borderId="18" xfId="7" applyAlignment="1">
      <alignment horizontal="center" vertical="center" wrapText="1"/>
    </xf>
    <xf numFmtId="1" fontId="0" fillId="0" borderId="0" xfId="0" applyNumberFormat="1" applyAlignment="1">
      <alignment horizontal="left"/>
    </xf>
    <xf numFmtId="0" fontId="5" fillId="0" borderId="21" xfId="0" applyFont="1" applyBorder="1" applyAlignment="1">
      <alignment horizontal="center"/>
    </xf>
    <xf numFmtId="0" fontId="7" fillId="0" borderId="21" xfId="0" applyFont="1" applyBorder="1" applyAlignment="1">
      <alignment horizontal="center"/>
    </xf>
    <xf numFmtId="0" fontId="3" fillId="2" borderId="0" xfId="0" applyFont="1" applyFill="1"/>
    <xf numFmtId="167" fontId="21" fillId="0" borderId="8" xfId="6" applyNumberFormat="1" applyFont="1" applyBorder="1"/>
    <xf numFmtId="168" fontId="21" fillId="0" borderId="8" xfId="6" applyNumberFormat="1" applyFont="1" applyBorder="1"/>
    <xf numFmtId="168" fontId="2" fillId="0" borderId="8" xfId="6" applyNumberFormat="1" applyFont="1" applyBorder="1"/>
    <xf numFmtId="0" fontId="53" fillId="0" borderId="18" xfId="7" applyFont="1" applyAlignment="1">
      <alignment horizontal="center" vertical="center" wrapText="1"/>
    </xf>
    <xf numFmtId="0" fontId="0" fillId="0" borderId="0" xfId="0" applyAlignment="1">
      <alignment horizontal="center"/>
    </xf>
    <xf numFmtId="2" fontId="0" fillId="0" borderId="2" xfId="0" applyNumberFormat="1" applyBorder="1"/>
    <xf numFmtId="2" fontId="0" fillId="0" borderId="28" xfId="0" applyNumberFormat="1" applyBorder="1"/>
    <xf numFmtId="0" fontId="0" fillId="0" borderId="25" xfId="0" applyBorder="1"/>
    <xf numFmtId="2" fontId="0" fillId="0" borderId="13" xfId="0" applyNumberFormat="1" applyBorder="1"/>
    <xf numFmtId="0" fontId="3" fillId="0" borderId="22" xfId="0" applyFont="1" applyBorder="1" applyAlignment="1">
      <alignment horizontal="center"/>
    </xf>
    <xf numFmtId="0" fontId="3" fillId="0" borderId="25" xfId="0" applyFont="1" applyBorder="1" applyAlignment="1">
      <alignment horizontal="center"/>
    </xf>
    <xf numFmtId="0" fontId="0" fillId="0" borderId="29" xfId="0" applyBorder="1" applyAlignment="1">
      <alignment horizontal="center"/>
    </xf>
    <xf numFmtId="0" fontId="0" fillId="0" borderId="1" xfId="0" applyBorder="1" applyAlignment="1">
      <alignment horizontal="center"/>
    </xf>
    <xf numFmtId="1" fontId="0" fillId="0" borderId="2" xfId="0" applyNumberFormat="1" applyBorder="1" applyAlignment="1">
      <alignment horizontal="center"/>
    </xf>
    <xf numFmtId="1" fontId="0" fillId="0" borderId="4" xfId="0" applyNumberFormat="1" applyBorder="1" applyAlignment="1">
      <alignment horizontal="center"/>
    </xf>
    <xf numFmtId="1" fontId="0" fillId="0" borderId="1" xfId="0" applyNumberFormat="1" applyBorder="1"/>
    <xf numFmtId="1" fontId="0" fillId="0" borderId="0" xfId="0" applyNumberFormat="1"/>
    <xf numFmtId="10" fontId="0" fillId="0" borderId="2" xfId="0" applyNumberFormat="1" applyBorder="1"/>
    <xf numFmtId="10" fontId="0" fillId="0" borderId="28" xfId="0" applyNumberFormat="1" applyBorder="1"/>
    <xf numFmtId="1" fontId="0" fillId="0" borderId="0" xfId="0" applyNumberFormat="1" applyAlignment="1">
      <alignment horizontal="center"/>
    </xf>
    <xf numFmtId="0" fontId="5" fillId="2" borderId="30" xfId="0" applyFont="1" applyFill="1" applyBorder="1" applyAlignment="1">
      <alignment horizontal="center"/>
    </xf>
    <xf numFmtId="0" fontId="3" fillId="2" borderId="31" xfId="0" applyFont="1" applyFill="1" applyBorder="1" applyAlignment="1">
      <alignment horizontal="center"/>
    </xf>
    <xf numFmtId="0" fontId="3" fillId="2" borderId="31" xfId="0" applyFont="1" applyFill="1" applyBorder="1"/>
    <xf numFmtId="0" fontId="3" fillId="2" borderId="32" xfId="0" applyFont="1" applyFill="1" applyBorder="1"/>
    <xf numFmtId="0" fontId="0" fillId="0" borderId="34" xfId="0" applyBorder="1"/>
    <xf numFmtId="0" fontId="0" fillId="0" borderId="33" xfId="0" applyBorder="1" applyAlignment="1">
      <alignment horizontal="center"/>
    </xf>
    <xf numFmtId="0" fontId="0" fillId="0" borderId="35" xfId="0" applyBorder="1" applyAlignment="1">
      <alignment horizontal="center"/>
    </xf>
    <xf numFmtId="1" fontId="0" fillId="0" borderId="33" xfId="0" applyNumberFormat="1" applyBorder="1"/>
    <xf numFmtId="1" fontId="0" fillId="0" borderId="34" xfId="0" applyNumberFormat="1" applyBorder="1" applyAlignment="1">
      <alignment horizontal="center"/>
    </xf>
    <xf numFmtId="1" fontId="0" fillId="0" borderId="36" xfId="0" applyNumberFormat="1" applyBorder="1" applyAlignment="1">
      <alignment horizontal="center"/>
    </xf>
    <xf numFmtId="10" fontId="0" fillId="0" borderId="34" xfId="0" applyNumberFormat="1" applyBorder="1"/>
    <xf numFmtId="0" fontId="0" fillId="0" borderId="33" xfId="0" applyBorder="1"/>
    <xf numFmtId="10" fontId="0" fillId="0" borderId="37" xfId="0" applyNumberFormat="1" applyBorder="1"/>
    <xf numFmtId="0" fontId="0" fillId="0" borderId="38" xfId="0" applyBorder="1"/>
    <xf numFmtId="0" fontId="0" fillId="0" borderId="39" xfId="0" applyBorder="1"/>
    <xf numFmtId="0" fontId="3" fillId="2" borderId="39" xfId="0" applyFont="1" applyFill="1" applyBorder="1"/>
    <xf numFmtId="10" fontId="3" fillId="2" borderId="40" xfId="0" applyNumberFormat="1" applyFont="1" applyFill="1" applyBorder="1"/>
    <xf numFmtId="0" fontId="0" fillId="2" borderId="31" xfId="0" applyFill="1" applyBorder="1" applyAlignment="1">
      <alignment horizontal="center"/>
    </xf>
    <xf numFmtId="0" fontId="6" fillId="2" borderId="30" xfId="0" applyFont="1" applyFill="1" applyBorder="1" applyAlignment="1">
      <alignment horizontal="center"/>
    </xf>
    <xf numFmtId="0" fontId="5" fillId="2" borderId="44" xfId="0" applyFont="1" applyFill="1" applyBorder="1" applyAlignment="1">
      <alignment horizontal="center"/>
    </xf>
    <xf numFmtId="0" fontId="0" fillId="2" borderId="0" xfId="0" applyFill="1"/>
    <xf numFmtId="0" fontId="0" fillId="2" borderId="34" xfId="0" applyFill="1" applyBorder="1"/>
    <xf numFmtId="0" fontId="0" fillId="2" borderId="39" xfId="0" applyFill="1" applyBorder="1"/>
    <xf numFmtId="0" fontId="0" fillId="2" borderId="40" xfId="0" applyFill="1" applyBorder="1"/>
    <xf numFmtId="0" fontId="0" fillId="2" borderId="25" xfId="0" applyFill="1" applyBorder="1" applyAlignment="1">
      <alignment horizontal="center"/>
    </xf>
    <xf numFmtId="0" fontId="3" fillId="2" borderId="33" xfId="0" applyFont="1" applyFill="1" applyBorder="1" applyAlignment="1">
      <alignment horizontal="center"/>
    </xf>
    <xf numFmtId="0" fontId="3" fillId="2" borderId="45" xfId="0" applyFont="1" applyFill="1" applyBorder="1" applyAlignment="1">
      <alignment horizontal="center"/>
    </xf>
    <xf numFmtId="0" fontId="0" fillId="2" borderId="46" xfId="0" applyFill="1" applyBorder="1" applyAlignment="1">
      <alignment horizontal="center"/>
    </xf>
    <xf numFmtId="0" fontId="3" fillId="0" borderId="27" xfId="0" applyFont="1" applyBorder="1" applyAlignment="1">
      <alignment horizontal="center"/>
    </xf>
    <xf numFmtId="0" fontId="3" fillId="0" borderId="5" xfId="0" applyFont="1" applyBorder="1" applyAlignment="1">
      <alignment horizontal="center"/>
    </xf>
    <xf numFmtId="0" fontId="3" fillId="0" borderId="28" xfId="0" applyFont="1" applyBorder="1" applyAlignment="1">
      <alignment horizontal="center"/>
    </xf>
    <xf numFmtId="0" fontId="0" fillId="0" borderId="27" xfId="0" applyBorder="1" applyAlignment="1">
      <alignment horizontal="center"/>
    </xf>
    <xf numFmtId="1" fontId="0" fillId="0" borderId="28" xfId="0" applyNumberFormat="1" applyBorder="1" applyAlignment="1">
      <alignment horizontal="center"/>
    </xf>
    <xf numFmtId="0" fontId="0" fillId="0" borderId="4" xfId="0" applyBorder="1" applyAlignment="1">
      <alignment horizontal="center"/>
    </xf>
    <xf numFmtId="14" fontId="0" fillId="0" borderId="0" xfId="0" applyNumberFormat="1" applyAlignment="1">
      <alignment horizontal="center"/>
    </xf>
    <xf numFmtId="0" fontId="0" fillId="0" borderId="3" xfId="0" applyBorder="1"/>
    <xf numFmtId="2" fontId="0" fillId="0" borderId="2" xfId="0" applyNumberFormat="1" applyBorder="1" applyAlignment="1">
      <alignment horizontal="center"/>
    </xf>
    <xf numFmtId="2" fontId="0" fillId="0" borderId="28" xfId="0" applyNumberFormat="1" applyBorder="1" applyAlignment="1">
      <alignment horizontal="center"/>
    </xf>
    <xf numFmtId="2" fontId="0" fillId="0" borderId="3" xfId="0" applyNumberFormat="1" applyBorder="1"/>
    <xf numFmtId="0" fontId="3" fillId="0" borderId="5" xfId="0" applyFont="1" applyBorder="1"/>
    <xf numFmtId="0" fontId="3" fillId="0" borderId="3" xfId="0" applyFont="1" applyBorder="1"/>
    <xf numFmtId="0" fontId="54" fillId="6" borderId="29" xfId="0" applyFont="1" applyFill="1" applyBorder="1" applyAlignment="1">
      <alignment horizontal="center"/>
    </xf>
    <xf numFmtId="0" fontId="0" fillId="6" borderId="4" xfId="0" applyFill="1" applyBorder="1" applyAlignment="1">
      <alignment horizontal="center"/>
    </xf>
    <xf numFmtId="0" fontId="6" fillId="6" borderId="22" xfId="0" applyFont="1" applyFill="1" applyBorder="1" applyAlignment="1">
      <alignment horizontal="center"/>
    </xf>
    <xf numFmtId="0" fontId="0" fillId="6" borderId="13" xfId="0" applyFill="1" applyBorder="1" applyAlignment="1">
      <alignment horizontal="center"/>
    </xf>
    <xf numFmtId="0" fontId="0" fillId="6" borderId="22" xfId="0" applyFill="1" applyBorder="1" applyAlignment="1">
      <alignment horizontal="center"/>
    </xf>
    <xf numFmtId="0" fontId="3" fillId="0" borderId="1" xfId="0" applyFont="1" applyBorder="1" applyAlignment="1">
      <alignment horizontal="center"/>
    </xf>
    <xf numFmtId="0" fontId="3" fillId="0" borderId="3" xfId="0" applyFont="1" applyBorder="1" applyAlignment="1">
      <alignment horizontal="center"/>
    </xf>
    <xf numFmtId="0" fontId="3" fillId="0" borderId="13" xfId="0" applyFont="1" applyBorder="1" applyAlignment="1">
      <alignment horizontal="center"/>
    </xf>
    <xf numFmtId="0" fontId="0" fillId="0" borderId="5" xfId="0" applyBorder="1" applyAlignment="1">
      <alignment horizontal="center"/>
    </xf>
    <xf numFmtId="1" fontId="3" fillId="0" borderId="48" xfId="0" applyNumberFormat="1" applyFont="1" applyBorder="1"/>
    <xf numFmtId="1" fontId="3" fillId="0" borderId="49" xfId="0" applyNumberFormat="1" applyFont="1" applyBorder="1"/>
    <xf numFmtId="1" fontId="3" fillId="0" borderId="50" xfId="0" applyNumberFormat="1" applyFont="1" applyBorder="1"/>
    <xf numFmtId="0" fontId="0" fillId="0" borderId="21" xfId="0" applyBorder="1" applyAlignment="1">
      <alignment horizontal="center"/>
    </xf>
    <xf numFmtId="0" fontId="58" fillId="3" borderId="10" xfId="0" applyFont="1" applyFill="1" applyBorder="1"/>
    <xf numFmtId="17" fontId="0" fillId="0" borderId="0" xfId="0" applyNumberFormat="1"/>
    <xf numFmtId="0" fontId="13" fillId="0" borderId="6" xfId="3" applyAlignment="1">
      <alignment horizontal="center"/>
    </xf>
    <xf numFmtId="0" fontId="0" fillId="2" borderId="0" xfId="0" applyFill="1" applyAlignment="1">
      <alignment horizontal="center"/>
    </xf>
    <xf numFmtId="0" fontId="0" fillId="0" borderId="22" xfId="0" applyBorder="1" applyAlignment="1">
      <alignment horizontal="center"/>
    </xf>
    <xf numFmtId="0" fontId="0" fillId="0" borderId="13" xfId="0" applyBorder="1" applyAlignment="1">
      <alignment horizontal="center"/>
    </xf>
    <xf numFmtId="0" fontId="3" fillId="0" borderId="0" xfId="0" applyFont="1" applyAlignment="1">
      <alignment horizontal="center"/>
    </xf>
    <xf numFmtId="0" fontId="0" fillId="0" borderId="14" xfId="0" applyBorder="1" applyAlignment="1">
      <alignment horizontal="right"/>
    </xf>
    <xf numFmtId="0" fontId="2" fillId="0" borderId="0" xfId="1" applyAlignment="1">
      <alignment horizontal="center" vertical="center"/>
    </xf>
    <xf numFmtId="0" fontId="0" fillId="0" borderId="3" xfId="0" applyBorder="1" applyAlignment="1">
      <alignment horizontal="center"/>
    </xf>
    <xf numFmtId="0" fontId="59" fillId="11" borderId="0" xfId="0" applyFont="1" applyFill="1"/>
    <xf numFmtId="17" fontId="59" fillId="11" borderId="0" xfId="0" applyNumberFormat="1" applyFont="1" applyFill="1"/>
    <xf numFmtId="0" fontId="13" fillId="0" borderId="6" xfId="3" applyAlignment="1"/>
    <xf numFmtId="0" fontId="61" fillId="10" borderId="52" xfId="9"/>
    <xf numFmtId="0" fontId="0" fillId="0" borderId="22" xfId="0" applyBorder="1"/>
    <xf numFmtId="0" fontId="60" fillId="9" borderId="22" xfId="8" applyBorder="1"/>
    <xf numFmtId="0" fontId="60" fillId="9" borderId="25" xfId="8" applyBorder="1"/>
    <xf numFmtId="169" fontId="60" fillId="9" borderId="53" xfId="8" applyNumberFormat="1" applyBorder="1"/>
    <xf numFmtId="9" fontId="2" fillId="0" borderId="0" xfId="1" applyNumberFormat="1"/>
    <xf numFmtId="170" fontId="0" fillId="0" borderId="0" xfId="0" applyNumberFormat="1"/>
    <xf numFmtId="9" fontId="0" fillId="0" borderId="0" xfId="0" applyNumberFormat="1"/>
    <xf numFmtId="171" fontId="0" fillId="0" borderId="0" xfId="0" applyNumberFormat="1"/>
    <xf numFmtId="172" fontId="0" fillId="0" borderId="0" xfId="6" applyNumberFormat="1" applyFont="1"/>
    <xf numFmtId="0" fontId="62" fillId="0" borderId="0" xfId="5" applyFont="1" applyAlignment="1">
      <alignment horizontal="center"/>
    </xf>
    <xf numFmtId="171" fontId="3" fillId="0" borderId="0" xfId="0" applyNumberFormat="1" applyFont="1"/>
    <xf numFmtId="170" fontId="3" fillId="0" borderId="0" xfId="0" applyNumberFormat="1" applyFont="1"/>
    <xf numFmtId="0" fontId="63" fillId="0" borderId="50" xfId="0" applyFont="1" applyBorder="1"/>
    <xf numFmtId="0" fontId="64" fillId="0" borderId="22" xfId="0" applyFont="1" applyBorder="1"/>
    <xf numFmtId="170" fontId="0" fillId="0" borderId="3" xfId="0" applyNumberFormat="1" applyBorder="1"/>
    <xf numFmtId="0" fontId="0" fillId="0" borderId="54" xfId="0" applyBorder="1"/>
    <xf numFmtId="0" fontId="34" fillId="0" borderId="54" xfId="0" applyFont="1" applyBorder="1"/>
    <xf numFmtId="171" fontId="3" fillId="2" borderId="0" xfId="0" applyNumberFormat="1" applyFont="1" applyFill="1"/>
    <xf numFmtId="1" fontId="3" fillId="0" borderId="0" xfId="0" applyNumberFormat="1" applyFont="1"/>
    <xf numFmtId="0" fontId="3" fillId="13" borderId="0" xfId="0" applyFont="1" applyFill="1"/>
    <xf numFmtId="0" fontId="3" fillId="0" borderId="0" xfId="0" applyFont="1" applyAlignment="1">
      <alignment horizontal="center" vertical="center"/>
    </xf>
    <xf numFmtId="0" fontId="3" fillId="0" borderId="30" xfId="0" applyFont="1" applyBorder="1" applyAlignment="1">
      <alignment horizontal="center" vertical="center" wrapText="1"/>
    </xf>
    <xf numFmtId="0" fontId="3" fillId="2" borderId="31" xfId="0" applyFont="1" applyFill="1" applyBorder="1" applyAlignment="1">
      <alignment horizontal="center" vertical="center" wrapText="1"/>
    </xf>
    <xf numFmtId="0" fontId="3" fillId="0" borderId="31" xfId="0" applyFont="1" applyBorder="1" applyAlignment="1">
      <alignment horizontal="center" vertical="center" wrapText="1"/>
    </xf>
    <xf numFmtId="0" fontId="3" fillId="2" borderId="32" xfId="0" applyFont="1" applyFill="1" applyBorder="1" applyAlignment="1">
      <alignment horizontal="center" vertical="center" wrapText="1"/>
    </xf>
    <xf numFmtId="0" fontId="3" fillId="13" borderId="55" xfId="0" applyFont="1" applyFill="1" applyBorder="1" applyAlignment="1">
      <alignment horizontal="center" vertical="center" wrapText="1"/>
    </xf>
    <xf numFmtId="0" fontId="3" fillId="0" borderId="32" xfId="0" applyFont="1" applyBorder="1" applyAlignment="1">
      <alignment horizontal="center" vertical="center" wrapText="1"/>
    </xf>
    <xf numFmtId="0" fontId="0" fillId="0" borderId="0" xfId="0" applyAlignment="1">
      <alignment horizontal="center" vertical="center" wrapText="1"/>
    </xf>
    <xf numFmtId="17" fontId="0" fillId="0" borderId="54" xfId="0" applyNumberFormat="1" applyBorder="1"/>
    <xf numFmtId="0" fontId="0" fillId="0" borderId="56" xfId="0" applyBorder="1"/>
    <xf numFmtId="1" fontId="0" fillId="0" borderId="54" xfId="0" applyNumberFormat="1" applyBorder="1"/>
    <xf numFmtId="1" fontId="0" fillId="0" borderId="57" xfId="0" applyNumberFormat="1" applyBorder="1"/>
    <xf numFmtId="0" fontId="0" fillId="0" borderId="58" xfId="0" applyBorder="1"/>
    <xf numFmtId="9" fontId="0" fillId="0" borderId="54" xfId="0" applyNumberFormat="1" applyBorder="1"/>
    <xf numFmtId="9" fontId="0" fillId="0" borderId="57" xfId="0" applyNumberFormat="1" applyBorder="1"/>
    <xf numFmtId="0" fontId="0" fillId="0" borderId="0" xfId="0" applyAlignment="1">
      <alignment wrapText="1"/>
    </xf>
    <xf numFmtId="17" fontId="3" fillId="0" borderId="0" xfId="0" applyNumberFormat="1" applyFont="1"/>
    <xf numFmtId="0" fontId="3" fillId="0" borderId="63" xfId="0" applyFont="1" applyBorder="1"/>
    <xf numFmtId="17" fontId="59" fillId="11" borderId="1" xfId="0" applyNumberFormat="1" applyFont="1" applyFill="1" applyBorder="1"/>
    <xf numFmtId="0" fontId="72" fillId="0" borderId="0" xfId="0" applyFont="1"/>
    <xf numFmtId="0" fontId="34" fillId="0" borderId="0" xfId="0" applyFont="1"/>
    <xf numFmtId="0" fontId="34" fillId="0" borderId="39" xfId="0" applyFont="1" applyBorder="1"/>
    <xf numFmtId="0" fontId="34" fillId="0" borderId="3" xfId="0" applyFont="1" applyBorder="1"/>
    <xf numFmtId="0" fontId="73" fillId="15" borderId="0" xfId="0" applyFont="1" applyFill="1"/>
    <xf numFmtId="0" fontId="74" fillId="15" borderId="0" xfId="0" applyFont="1" applyFill="1"/>
    <xf numFmtId="0" fontId="35" fillId="0" borderId="65" xfId="0" applyFont="1" applyBorder="1"/>
    <xf numFmtId="0" fontId="34" fillId="0" borderId="61" xfId="0" applyFont="1" applyBorder="1"/>
    <xf numFmtId="0" fontId="34" fillId="0" borderId="66" xfId="0" applyFont="1" applyBorder="1"/>
    <xf numFmtId="0" fontId="35" fillId="0" borderId="67" xfId="0" applyFont="1" applyBorder="1"/>
    <xf numFmtId="0" fontId="34" fillId="0" borderId="68" xfId="0" applyFont="1" applyBorder="1"/>
    <xf numFmtId="0" fontId="35" fillId="0" borderId="69" xfId="0" applyFont="1" applyBorder="1"/>
    <xf numFmtId="0" fontId="34" fillId="0" borderId="70" xfId="0" applyFont="1" applyBorder="1"/>
    <xf numFmtId="0" fontId="35" fillId="12" borderId="0" xfId="0" applyFont="1" applyFill="1" applyAlignment="1">
      <alignment horizontal="center" vertical="center" wrapText="1"/>
    </xf>
    <xf numFmtId="3" fontId="61" fillId="10" borderId="52" xfId="9" applyNumberFormat="1"/>
    <xf numFmtId="3" fontId="64" fillId="12" borderId="51" xfId="0" applyNumberFormat="1" applyFont="1" applyFill="1" applyBorder="1"/>
    <xf numFmtId="3" fontId="63" fillId="8" borderId="4" xfId="0" applyNumberFormat="1" applyFont="1" applyFill="1" applyBorder="1"/>
    <xf numFmtId="4" fontId="61" fillId="10" borderId="52" xfId="9" applyNumberFormat="1"/>
    <xf numFmtId="4" fontId="0" fillId="0" borderId="0" xfId="0" applyNumberFormat="1"/>
    <xf numFmtId="173" fontId="0" fillId="0" borderId="0" xfId="0" applyNumberFormat="1"/>
    <xf numFmtId="3" fontId="0" fillId="0" borderId="0" xfId="0" applyNumberFormat="1"/>
    <xf numFmtId="3" fontId="0" fillId="0" borderId="33" xfId="0" applyNumberFormat="1" applyBorder="1"/>
    <xf numFmtId="3" fontId="65" fillId="0" borderId="0" xfId="0" applyNumberFormat="1" applyFont="1"/>
    <xf numFmtId="3" fontId="0" fillId="0" borderId="59" xfId="0" applyNumberFormat="1" applyBorder="1"/>
    <xf numFmtId="3" fontId="0" fillId="0" borderId="61" xfId="0" applyNumberFormat="1" applyBorder="1"/>
    <xf numFmtId="3" fontId="66" fillId="0" borderId="33" xfId="0" applyNumberFormat="1" applyFont="1" applyBorder="1"/>
    <xf numFmtId="3" fontId="0" fillId="0" borderId="3" xfId="0" applyNumberFormat="1" applyBorder="1"/>
    <xf numFmtId="3" fontId="0" fillId="0" borderId="35" xfId="0" applyNumberFormat="1" applyBorder="1"/>
    <xf numFmtId="3" fontId="63" fillId="0" borderId="3" xfId="0" applyNumberFormat="1" applyFont="1" applyBorder="1"/>
    <xf numFmtId="3" fontId="0" fillId="0" borderId="5" xfId="0" applyNumberFormat="1" applyBorder="1"/>
    <xf numFmtId="3" fontId="0" fillId="0" borderId="62" xfId="0" applyNumberFormat="1" applyBorder="1"/>
    <xf numFmtId="3" fontId="67" fillId="0" borderId="5" xfId="0" applyNumberFormat="1" applyFont="1" applyBorder="1"/>
    <xf numFmtId="3" fontId="68" fillId="0" borderId="33" xfId="0" applyNumberFormat="1" applyFont="1" applyBorder="1"/>
    <xf numFmtId="3" fontId="69" fillId="0" borderId="33" xfId="0" applyNumberFormat="1" applyFont="1" applyBorder="1"/>
    <xf numFmtId="3" fontId="70" fillId="0" borderId="5" xfId="0" applyNumberFormat="1" applyFont="1" applyBorder="1"/>
    <xf numFmtId="3" fontId="71" fillId="0" borderId="33" xfId="0" applyNumberFormat="1" applyFont="1" applyBorder="1"/>
    <xf numFmtId="3" fontId="70" fillId="0" borderId="0" xfId="0" applyNumberFormat="1" applyFont="1"/>
    <xf numFmtId="3" fontId="70" fillId="0" borderId="3" xfId="0" applyNumberFormat="1" applyFont="1" applyBorder="1"/>
    <xf numFmtId="3" fontId="0" fillId="0" borderId="39" xfId="0" applyNumberFormat="1" applyBorder="1"/>
    <xf numFmtId="3" fontId="0" fillId="0" borderId="38" xfId="0" applyNumberFormat="1" applyBorder="1"/>
    <xf numFmtId="173" fontId="0" fillId="0" borderId="3" xfId="0" applyNumberFormat="1" applyBorder="1"/>
    <xf numFmtId="173" fontId="0" fillId="0" borderId="5" xfId="0" applyNumberFormat="1" applyBorder="1"/>
    <xf numFmtId="173" fontId="0" fillId="0" borderId="39" xfId="0" applyNumberFormat="1" applyBorder="1"/>
    <xf numFmtId="173" fontId="0" fillId="0" borderId="34" xfId="0" applyNumberFormat="1" applyBorder="1"/>
    <xf numFmtId="173" fontId="0" fillId="0" borderId="36" xfId="0" applyNumberFormat="1" applyBorder="1"/>
    <xf numFmtId="173" fontId="0" fillId="0" borderId="37" xfId="0" applyNumberFormat="1" applyBorder="1"/>
    <xf numFmtId="173" fontId="0" fillId="0" borderId="40" xfId="0" applyNumberFormat="1" applyBorder="1"/>
    <xf numFmtId="3" fontId="67" fillId="0" borderId="3" xfId="0" applyNumberFormat="1" applyFont="1" applyBorder="1"/>
    <xf numFmtId="3" fontId="63" fillId="0" borderId="0" xfId="0" applyNumberFormat="1" applyFont="1"/>
    <xf numFmtId="3" fontId="76" fillId="0" borderId="0" xfId="0" applyNumberFormat="1" applyFont="1"/>
    <xf numFmtId="3" fontId="76" fillId="0" borderId="3" xfId="0" applyNumberFormat="1" applyFont="1" applyBorder="1"/>
    <xf numFmtId="3" fontId="77" fillId="0" borderId="62" xfId="0" applyNumberFormat="1" applyFont="1" applyBorder="1"/>
    <xf numFmtId="3" fontId="75" fillId="0" borderId="5" xfId="0" applyNumberFormat="1" applyFont="1" applyBorder="1"/>
    <xf numFmtId="3" fontId="75" fillId="0" borderId="0" xfId="0" applyNumberFormat="1" applyFont="1"/>
    <xf numFmtId="174" fontId="0" fillId="0" borderId="33" xfId="0" applyNumberFormat="1" applyBorder="1"/>
    <xf numFmtId="3" fontId="0" fillId="0" borderId="55" xfId="0" applyNumberFormat="1" applyBorder="1"/>
    <xf numFmtId="3" fontId="0" fillId="0" borderId="58" xfId="0" applyNumberFormat="1" applyBorder="1"/>
    <xf numFmtId="3" fontId="0" fillId="0" borderId="60" xfId="0" applyNumberFormat="1" applyBorder="1"/>
    <xf numFmtId="3" fontId="34" fillId="0" borderId="0" xfId="0" applyNumberFormat="1" applyFont="1"/>
    <xf numFmtId="3" fontId="34" fillId="0" borderId="1" xfId="0" applyNumberFormat="1" applyFont="1" applyBorder="1"/>
    <xf numFmtId="3" fontId="34" fillId="0" borderId="3" xfId="0" applyNumberFormat="1" applyFont="1" applyBorder="1"/>
    <xf numFmtId="3" fontId="34" fillId="0" borderId="29" xfId="0" applyNumberFormat="1" applyFont="1" applyBorder="1"/>
    <xf numFmtId="3" fontId="34" fillId="0" borderId="39" xfId="0" applyNumberFormat="1" applyFont="1" applyBorder="1"/>
    <xf numFmtId="2" fontId="34" fillId="0" borderId="0" xfId="0" applyNumberFormat="1" applyFont="1"/>
    <xf numFmtId="2" fontId="34" fillId="0" borderId="3" xfId="0" applyNumberFormat="1" applyFont="1" applyBorder="1"/>
    <xf numFmtId="0" fontId="78" fillId="0" borderId="39" xfId="0" applyFont="1" applyBorder="1"/>
    <xf numFmtId="3" fontId="34" fillId="0" borderId="48" xfId="0" applyNumberFormat="1" applyFont="1" applyBorder="1"/>
    <xf numFmtId="3" fontId="34" fillId="0" borderId="49" xfId="0" applyNumberFormat="1" applyFont="1" applyBorder="1"/>
    <xf numFmtId="3" fontId="34" fillId="0" borderId="50" xfId="0" applyNumberFormat="1" applyFont="1" applyBorder="1"/>
    <xf numFmtId="0" fontId="79" fillId="0" borderId="0" xfId="11"/>
    <xf numFmtId="171" fontId="79" fillId="0" borderId="0" xfId="11" applyNumberFormat="1"/>
    <xf numFmtId="0" fontId="79" fillId="0" borderId="0" xfId="11" applyAlignment="1">
      <alignment wrapText="1"/>
    </xf>
    <xf numFmtId="3" fontId="79" fillId="0" borderId="0" xfId="11" applyNumberFormat="1"/>
    <xf numFmtId="2" fontId="79" fillId="0" borderId="0" xfId="11" applyNumberFormat="1"/>
    <xf numFmtId="0" fontId="14" fillId="0" borderId="73" xfId="10" applyBorder="1" applyAlignment="1"/>
    <xf numFmtId="3" fontId="34" fillId="0" borderId="4" xfId="0" applyNumberFormat="1" applyFont="1" applyBorder="1"/>
    <xf numFmtId="0" fontId="34" fillId="0" borderId="5" xfId="0" applyFont="1" applyBorder="1"/>
    <xf numFmtId="3" fontId="34" fillId="0" borderId="5" xfId="0" applyNumberFormat="1" applyFont="1" applyBorder="1"/>
    <xf numFmtId="3" fontId="34" fillId="0" borderId="27" xfId="0" applyNumberFormat="1" applyFont="1" applyBorder="1"/>
    <xf numFmtId="3" fontId="34" fillId="0" borderId="2" xfId="0" applyNumberFormat="1" applyFont="1" applyBorder="1"/>
    <xf numFmtId="0" fontId="34" fillId="0" borderId="2" xfId="0" applyFont="1" applyBorder="1"/>
    <xf numFmtId="176" fontId="79" fillId="0" borderId="0" xfId="11" applyNumberFormat="1"/>
    <xf numFmtId="171" fontId="79" fillId="0" borderId="0" xfId="13" applyNumberFormat="1" applyFont="1"/>
    <xf numFmtId="0" fontId="60" fillId="9" borderId="0" xfId="8"/>
    <xf numFmtId="4" fontId="3" fillId="0" borderId="0" xfId="0" applyNumberFormat="1" applyFont="1"/>
    <xf numFmtId="177" fontId="3" fillId="0" borderId="0" xfId="0" applyNumberFormat="1" applyFont="1"/>
    <xf numFmtId="0" fontId="3" fillId="0" borderId="74" xfId="0" applyFont="1" applyBorder="1" applyAlignment="1">
      <alignment horizontal="center"/>
    </xf>
    <xf numFmtId="9" fontId="0" fillId="0" borderId="59" xfId="0" applyNumberFormat="1" applyBorder="1"/>
    <xf numFmtId="9" fontId="0" fillId="0" borderId="58" xfId="0" applyNumberFormat="1" applyBorder="1"/>
    <xf numFmtId="3" fontId="0" fillId="6" borderId="59" xfId="0" applyNumberFormat="1" applyFill="1" applyBorder="1"/>
    <xf numFmtId="9" fontId="0" fillId="6" borderId="59" xfId="0" applyNumberFormat="1" applyFill="1" applyBorder="1"/>
    <xf numFmtId="0" fontId="80" fillId="17" borderId="0" xfId="0" applyFont="1" applyFill="1"/>
    <xf numFmtId="175" fontId="0" fillId="0" borderId="0" xfId="0" applyNumberFormat="1"/>
    <xf numFmtId="3" fontId="3" fillId="0" borderId="3" xfId="0" applyNumberFormat="1" applyFont="1" applyBorder="1"/>
    <xf numFmtId="3" fontId="3" fillId="19" borderId="0" xfId="0" applyNumberFormat="1" applyFont="1" applyFill="1"/>
    <xf numFmtId="175" fontId="3" fillId="19" borderId="0" xfId="0" applyNumberFormat="1" applyFont="1" applyFill="1"/>
    <xf numFmtId="171" fontId="61" fillId="10" borderId="52" xfId="9" applyNumberFormat="1"/>
    <xf numFmtId="171" fontId="83" fillId="20" borderId="52" xfId="14" applyNumberFormat="1" applyBorder="1"/>
    <xf numFmtId="0" fontId="14" fillId="0" borderId="71" xfId="10"/>
    <xf numFmtId="179" fontId="0" fillId="0" borderId="0" xfId="0" applyNumberFormat="1"/>
    <xf numFmtId="3" fontId="3" fillId="0" borderId="0" xfId="0" applyNumberFormat="1" applyFont="1"/>
    <xf numFmtId="1" fontId="0" fillId="0" borderId="56" xfId="0" applyNumberFormat="1" applyBorder="1"/>
    <xf numFmtId="180" fontId="0" fillId="0" borderId="33" xfId="0" applyNumberFormat="1" applyBorder="1"/>
    <xf numFmtId="165" fontId="0" fillId="0" borderId="0" xfId="0" applyNumberFormat="1"/>
    <xf numFmtId="4" fontId="0" fillId="0" borderId="3" xfId="0" applyNumberFormat="1" applyBorder="1"/>
    <xf numFmtId="0" fontId="0" fillId="0" borderId="30" xfId="0" applyBorder="1"/>
    <xf numFmtId="0" fontId="0" fillId="0" borderId="32" xfId="0" applyBorder="1"/>
    <xf numFmtId="3" fontId="0" fillId="0" borderId="34" xfId="0" applyNumberFormat="1" applyBorder="1"/>
    <xf numFmtId="0" fontId="0" fillId="0" borderId="62" xfId="0" applyBorder="1"/>
    <xf numFmtId="165" fontId="0" fillId="0" borderId="37" xfId="0" applyNumberFormat="1" applyBorder="1"/>
    <xf numFmtId="0" fontId="0" fillId="0" borderId="35" xfId="0" applyBorder="1"/>
    <xf numFmtId="3" fontId="0" fillId="0" borderId="36" xfId="0" applyNumberFormat="1" applyBorder="1"/>
    <xf numFmtId="2" fontId="0" fillId="0" borderId="4" xfId="0" applyNumberFormat="1" applyBorder="1"/>
    <xf numFmtId="0" fontId="0" fillId="0" borderId="2" xfId="0" applyBorder="1"/>
    <xf numFmtId="0" fontId="0" fillId="0" borderId="4" xfId="0" applyBorder="1"/>
    <xf numFmtId="0" fontId="3" fillId="12" borderId="5" xfId="0" applyFont="1" applyFill="1" applyBorder="1"/>
    <xf numFmtId="1" fontId="3" fillId="12" borderId="48" xfId="0" applyNumberFormat="1" applyFont="1" applyFill="1" applyBorder="1"/>
    <xf numFmtId="17" fontId="3" fillId="0" borderId="0" xfId="0" applyNumberFormat="1" applyFont="1" applyAlignment="1">
      <alignment horizontal="center"/>
    </xf>
    <xf numFmtId="17" fontId="3" fillId="0" borderId="3" xfId="0" applyNumberFormat="1" applyFont="1" applyBorder="1" applyAlignment="1">
      <alignment horizontal="center"/>
    </xf>
    <xf numFmtId="10" fontId="0" fillId="0" borderId="0" xfId="0" applyNumberFormat="1"/>
    <xf numFmtId="0" fontId="79" fillId="0" borderId="1" xfId="11" applyBorder="1" applyAlignment="1">
      <alignment horizontal="center"/>
    </xf>
    <xf numFmtId="178" fontId="79" fillId="0" borderId="2" xfId="11" applyNumberFormat="1" applyBorder="1" applyAlignment="1">
      <alignment horizontal="center"/>
    </xf>
    <xf numFmtId="0" fontId="79" fillId="0" borderId="29" xfId="11" applyBorder="1" applyAlignment="1">
      <alignment horizontal="center"/>
    </xf>
    <xf numFmtId="178" fontId="79" fillId="0" borderId="4" xfId="11" applyNumberFormat="1" applyBorder="1" applyAlignment="1">
      <alignment horizontal="center"/>
    </xf>
    <xf numFmtId="0" fontId="3" fillId="0" borderId="3" xfId="0" applyFont="1" applyBorder="1" applyAlignment="1">
      <alignment horizontal="right"/>
    </xf>
    <xf numFmtId="0" fontId="53" fillId="0" borderId="18" xfId="7" applyFont="1" applyAlignment="1">
      <alignment horizontal="center" vertical="center"/>
    </xf>
    <xf numFmtId="3" fontId="56" fillId="0" borderId="0" xfId="0" applyNumberFormat="1" applyFont="1"/>
    <xf numFmtId="3" fontId="56" fillId="0" borderId="3" xfId="0" applyNumberFormat="1" applyFont="1" applyBorder="1"/>
    <xf numFmtId="3" fontId="56" fillId="0" borderId="5" xfId="0" applyNumberFormat="1" applyFont="1" applyBorder="1"/>
    <xf numFmtId="171" fontId="33" fillId="0" borderId="0" xfId="0" applyNumberFormat="1" applyFont="1"/>
    <xf numFmtId="0" fontId="33" fillId="0" borderId="0" xfId="0" applyFont="1" applyAlignment="1">
      <alignment wrapText="1"/>
    </xf>
    <xf numFmtId="0" fontId="33" fillId="0" borderId="0" xfId="0" applyFont="1" applyAlignment="1">
      <alignment horizontal="center"/>
    </xf>
    <xf numFmtId="3" fontId="33" fillId="0" borderId="0" xfId="0" applyNumberFormat="1" applyFont="1"/>
    <xf numFmtId="177" fontId="0" fillId="0" borderId="0" xfId="0" applyNumberFormat="1"/>
    <xf numFmtId="3" fontId="86" fillId="0" borderId="0" xfId="0" applyNumberFormat="1" applyFont="1"/>
    <xf numFmtId="0" fontId="3" fillId="6" borderId="38" xfId="0" applyFont="1" applyFill="1" applyBorder="1"/>
    <xf numFmtId="3" fontId="3" fillId="6" borderId="40" xfId="0" applyNumberFormat="1" applyFont="1" applyFill="1" applyBorder="1"/>
    <xf numFmtId="0" fontId="3" fillId="6" borderId="35" xfId="0" applyFont="1" applyFill="1" applyBorder="1"/>
    <xf numFmtId="1" fontId="3" fillId="6" borderId="36" xfId="0" applyNumberFormat="1" applyFont="1" applyFill="1" applyBorder="1"/>
    <xf numFmtId="0" fontId="88" fillId="0" borderId="0" xfId="0" applyFont="1"/>
    <xf numFmtId="10" fontId="0" fillId="0" borderId="0" xfId="6" applyNumberFormat="1" applyFont="1"/>
    <xf numFmtId="0" fontId="3" fillId="12" borderId="5" xfId="0" applyFont="1" applyFill="1" applyBorder="1" applyAlignment="1">
      <alignment horizontal="center"/>
    </xf>
    <xf numFmtId="10" fontId="3" fillId="12" borderId="5" xfId="0" applyNumberFormat="1" applyFont="1" applyFill="1" applyBorder="1"/>
    <xf numFmtId="10" fontId="0" fillId="0" borderId="27" xfId="6" applyNumberFormat="1" applyFont="1" applyBorder="1"/>
    <xf numFmtId="10" fontId="0" fillId="0" borderId="28" xfId="6" applyNumberFormat="1" applyFont="1" applyBorder="1"/>
    <xf numFmtId="10" fontId="0" fillId="0" borderId="29" xfId="6" applyNumberFormat="1" applyFont="1" applyBorder="1"/>
    <xf numFmtId="10" fontId="0" fillId="0" borderId="4" xfId="6" applyNumberFormat="1" applyFont="1" applyBorder="1"/>
    <xf numFmtId="0" fontId="0" fillId="0" borderId="31" xfId="0" applyBorder="1"/>
    <xf numFmtId="0" fontId="3" fillId="6" borderId="3" xfId="0" applyFont="1" applyFill="1" applyBorder="1"/>
    <xf numFmtId="0" fontId="3" fillId="6" borderId="39" xfId="0" applyFont="1" applyFill="1" applyBorder="1"/>
    <xf numFmtId="3" fontId="63" fillId="0" borderId="5" xfId="0" applyNumberFormat="1" applyFont="1" applyBorder="1"/>
    <xf numFmtId="3" fontId="89" fillId="0" borderId="0" xfId="0" applyNumberFormat="1" applyFont="1"/>
    <xf numFmtId="3" fontId="89" fillId="0" borderId="64" xfId="0" applyNumberFormat="1" applyFont="1" applyBorder="1"/>
    <xf numFmtId="3" fontId="89" fillId="0" borderId="5" xfId="0" applyNumberFormat="1" applyFont="1" applyBorder="1"/>
    <xf numFmtId="3" fontId="89" fillId="0" borderId="3" xfId="0" applyNumberFormat="1" applyFont="1" applyBorder="1"/>
    <xf numFmtId="0" fontId="50" fillId="7" borderId="0" xfId="0" applyFont="1" applyFill="1" applyAlignment="1">
      <alignment horizontal="center" vertical="center"/>
    </xf>
    <xf numFmtId="0" fontId="31" fillId="2" borderId="0" xfId="0" applyFont="1" applyFill="1" applyAlignment="1">
      <alignment horizontal="center" vertical="center"/>
    </xf>
    <xf numFmtId="0" fontId="27" fillId="4" borderId="0" xfId="1" applyFont="1" applyFill="1" applyAlignment="1">
      <alignment horizontal="center" vertical="center"/>
    </xf>
    <xf numFmtId="0" fontId="28" fillId="4" borderId="0" xfId="1" applyFont="1" applyFill="1" applyAlignment="1">
      <alignment horizontal="center" vertical="center"/>
    </xf>
    <xf numFmtId="0" fontId="20" fillId="0" borderId="0" xfId="1" applyFont="1" applyAlignment="1">
      <alignment horizontal="center"/>
    </xf>
    <xf numFmtId="0" fontId="13" fillId="0" borderId="26" xfId="3" applyBorder="1" applyAlignment="1">
      <alignment horizontal="center"/>
    </xf>
    <xf numFmtId="0" fontId="13" fillId="0" borderId="12" xfId="3" applyBorder="1" applyAlignment="1">
      <alignment horizontal="center"/>
    </xf>
    <xf numFmtId="0" fontId="13" fillId="0" borderId="6" xfId="3" applyAlignment="1">
      <alignment horizontal="center"/>
    </xf>
    <xf numFmtId="0" fontId="29" fillId="4" borderId="0" xfId="1" applyFont="1" applyFill="1" applyAlignment="1">
      <alignment horizontal="center" vertical="center"/>
    </xf>
    <xf numFmtId="0" fontId="2" fillId="0" borderId="0" xfId="1" applyAlignment="1">
      <alignment horizontal="center"/>
    </xf>
    <xf numFmtId="0" fontId="30" fillId="5" borderId="0" xfId="2" applyFont="1" applyFill="1" applyAlignment="1">
      <alignment horizontal="center" vertical="center"/>
    </xf>
    <xf numFmtId="0" fontId="27" fillId="6" borderId="0" xfId="0" applyFont="1" applyFill="1" applyAlignment="1">
      <alignment horizontal="center" vertical="center"/>
    </xf>
    <xf numFmtId="0" fontId="29"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xf>
    <xf numFmtId="0" fontId="36" fillId="2" borderId="14" xfId="0" applyFont="1" applyFill="1"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0" fontId="0" fillId="0" borderId="13" xfId="0" applyBorder="1" applyAlignment="1">
      <alignment horizontal="center"/>
    </xf>
    <xf numFmtId="0" fontId="29" fillId="2" borderId="0" xfId="0" applyFont="1" applyFill="1" applyAlignment="1">
      <alignment horizontal="center" vertical="center"/>
    </xf>
    <xf numFmtId="0" fontId="39" fillId="2" borderId="16" xfId="0" applyFont="1" applyFill="1" applyBorder="1" applyAlignment="1">
      <alignment horizontal="center"/>
    </xf>
    <xf numFmtId="0" fontId="25" fillId="2" borderId="23" xfId="0" applyFont="1" applyFill="1" applyBorder="1" applyAlignment="1">
      <alignment horizontal="center"/>
    </xf>
    <xf numFmtId="0" fontId="25" fillId="2" borderId="24" xfId="0" applyFont="1" applyFill="1" applyBorder="1" applyAlignment="1">
      <alignment horizontal="center"/>
    </xf>
    <xf numFmtId="0" fontId="0" fillId="2" borderId="22" xfId="0" applyFill="1" applyBorder="1"/>
    <xf numFmtId="0" fontId="3" fillId="2" borderId="25" xfId="0" applyFont="1" applyFill="1" applyBorder="1" applyAlignment="1">
      <alignment horizontal="center"/>
    </xf>
    <xf numFmtId="0" fontId="3" fillId="0" borderId="0" xfId="0" applyFont="1" applyAlignment="1">
      <alignment horizontal="center"/>
    </xf>
    <xf numFmtId="1" fontId="0" fillId="0" borderId="21" xfId="0" applyNumberFormat="1" applyBorder="1" applyAlignment="1">
      <alignment horizontal="center" vertical="center"/>
    </xf>
    <xf numFmtId="0" fontId="0" fillId="0" borderId="14" xfId="0" applyBorder="1" applyAlignment="1">
      <alignment horizontal="center"/>
    </xf>
    <xf numFmtId="0" fontId="0" fillId="0" borderId="14" xfId="0" applyBorder="1" applyAlignment="1">
      <alignment horizontal="right"/>
    </xf>
    <xf numFmtId="0" fontId="34" fillId="0" borderId="15" xfId="0" applyFont="1" applyBorder="1" applyAlignment="1">
      <alignment horizontal="left"/>
    </xf>
    <xf numFmtId="0" fontId="33" fillId="0" borderId="15" xfId="0" applyFont="1" applyBorder="1" applyAlignment="1">
      <alignment horizontal="left"/>
    </xf>
    <xf numFmtId="0" fontId="37" fillId="2" borderId="15" xfId="0" applyFont="1" applyFill="1" applyBorder="1" applyAlignment="1">
      <alignment horizontal="center"/>
    </xf>
    <xf numFmtId="0" fontId="38" fillId="2" borderId="17" xfId="0" applyFont="1" applyFill="1" applyBorder="1" applyAlignment="1">
      <alignment horizontal="center"/>
    </xf>
    <xf numFmtId="1" fontId="2" fillId="0" borderId="47" xfId="1" applyNumberFormat="1" applyBorder="1" applyAlignment="1">
      <alignment horizontal="center" vertical="center"/>
    </xf>
    <xf numFmtId="1" fontId="2" fillId="0" borderId="0" xfId="1" applyNumberFormat="1" applyAlignment="1">
      <alignment horizontal="center" vertical="center"/>
    </xf>
    <xf numFmtId="1" fontId="2" fillId="0" borderId="8" xfId="1" applyNumberFormat="1" applyBorder="1" applyAlignment="1">
      <alignment horizontal="center" vertical="center"/>
    </xf>
    <xf numFmtId="11" fontId="2" fillId="0" borderId="47" xfId="1" applyNumberFormat="1" applyBorder="1" applyAlignment="1">
      <alignment horizontal="center" vertical="center"/>
    </xf>
    <xf numFmtId="11" fontId="2" fillId="0" borderId="0" xfId="1" applyNumberFormat="1" applyAlignment="1">
      <alignment horizontal="center" vertical="center"/>
    </xf>
    <xf numFmtId="11" fontId="2" fillId="0" borderId="8" xfId="1" applyNumberFormat="1" applyBorder="1" applyAlignment="1">
      <alignment horizontal="center" vertical="center"/>
    </xf>
    <xf numFmtId="167" fontId="21" fillId="0" borderId="47" xfId="6" applyNumberFormat="1" applyFont="1" applyBorder="1" applyAlignment="1">
      <alignment horizontal="center" vertical="center"/>
    </xf>
    <xf numFmtId="167" fontId="21" fillId="0" borderId="0" xfId="6" applyNumberFormat="1" applyFont="1" applyBorder="1" applyAlignment="1">
      <alignment horizontal="center" vertical="center"/>
    </xf>
    <xf numFmtId="167" fontId="21" fillId="0" borderId="8" xfId="6" applyNumberFormat="1" applyFont="1" applyBorder="1" applyAlignment="1">
      <alignment horizontal="center" vertical="center"/>
    </xf>
    <xf numFmtId="0" fontId="2" fillId="0" borderId="47" xfId="1" applyBorder="1" applyAlignment="1">
      <alignment horizontal="center" vertical="center"/>
    </xf>
    <xf numFmtId="0" fontId="2" fillId="0" borderId="0" xfId="1" applyAlignment="1">
      <alignment horizontal="center" vertical="center"/>
    </xf>
    <xf numFmtId="0" fontId="2" fillId="0" borderId="8" xfId="1" applyBorder="1" applyAlignment="1">
      <alignment horizontal="center" vertical="center"/>
    </xf>
    <xf numFmtId="166" fontId="2" fillId="0" borderId="47" xfId="1" applyNumberFormat="1" applyBorder="1" applyAlignment="1">
      <alignment horizontal="center" vertical="center"/>
    </xf>
    <xf numFmtId="166" fontId="2" fillId="0" borderId="0" xfId="1" applyNumberFormat="1" applyAlignment="1">
      <alignment horizontal="center" vertical="center"/>
    </xf>
    <xf numFmtId="166" fontId="2" fillId="0" borderId="8" xfId="1" applyNumberFormat="1" applyBorder="1" applyAlignment="1">
      <alignment horizontal="center" vertical="center"/>
    </xf>
    <xf numFmtId="0" fontId="0" fillId="6" borderId="0" xfId="0" applyFill="1" applyAlignment="1">
      <alignment horizontal="center"/>
    </xf>
    <xf numFmtId="0" fontId="0" fillId="6" borderId="2" xfId="0" applyFill="1" applyBorder="1" applyAlignment="1">
      <alignment horizontal="center"/>
    </xf>
    <xf numFmtId="0" fontId="0" fillId="6" borderId="34" xfId="0" applyFill="1" applyBorder="1" applyAlignment="1">
      <alignment horizontal="center"/>
    </xf>
    <xf numFmtId="0" fontId="0" fillId="6" borderId="33" xfId="0" applyFill="1" applyBorder="1" applyAlignment="1">
      <alignment horizontal="center"/>
    </xf>
    <xf numFmtId="0" fontId="0" fillId="6" borderId="1" xfId="0" applyFill="1" applyBorder="1" applyAlignment="1">
      <alignment horizontal="center"/>
    </xf>
    <xf numFmtId="0" fontId="3" fillId="2" borderId="41" xfId="0" applyFont="1" applyFill="1" applyBorder="1" applyAlignment="1">
      <alignment horizontal="center"/>
    </xf>
    <xf numFmtId="0" fontId="3" fillId="2" borderId="42" xfId="0" applyFont="1" applyFill="1" applyBorder="1" applyAlignment="1">
      <alignment horizontal="center"/>
    </xf>
    <xf numFmtId="0" fontId="3" fillId="2" borderId="43" xfId="0" applyFont="1" applyFill="1" applyBorder="1" applyAlignment="1">
      <alignment horizontal="center"/>
    </xf>
    <xf numFmtId="0" fontId="3" fillId="6" borderId="29" xfId="0" applyFont="1" applyFill="1" applyBorder="1" applyAlignment="1">
      <alignment horizontal="center"/>
    </xf>
    <xf numFmtId="0" fontId="3" fillId="6" borderId="3" xfId="0" applyFont="1" applyFill="1" applyBorder="1" applyAlignment="1">
      <alignment horizontal="center"/>
    </xf>
    <xf numFmtId="0" fontId="17" fillId="0" borderId="0" xfId="5" applyAlignment="1">
      <alignment horizontal="center"/>
    </xf>
    <xf numFmtId="0" fontId="29" fillId="14" borderId="0" xfId="0" applyFont="1" applyFill="1" applyAlignment="1">
      <alignment horizontal="center" vertical="center"/>
    </xf>
    <xf numFmtId="17" fontId="0" fillId="0" borderId="5" xfId="0" applyNumberFormat="1" applyBorder="1" applyAlignment="1">
      <alignment horizontal="center" vertical="center"/>
    </xf>
    <xf numFmtId="17" fontId="0" fillId="0" borderId="0" xfId="0" applyNumberFormat="1" applyAlignment="1">
      <alignment horizontal="center" vertical="center"/>
    </xf>
    <xf numFmtId="17" fontId="0" fillId="0" borderId="3" xfId="0" applyNumberFormat="1" applyBorder="1" applyAlignment="1">
      <alignment horizontal="center" vertical="center"/>
    </xf>
    <xf numFmtId="17" fontId="0" fillId="0" borderId="54" xfId="0" applyNumberFormat="1" applyBorder="1" applyAlignment="1">
      <alignment horizontal="center" vertical="center"/>
    </xf>
    <xf numFmtId="17" fontId="0" fillId="0" borderId="61" xfId="0" applyNumberFormat="1" applyBorder="1" applyAlignment="1">
      <alignment horizontal="center" vertical="center"/>
    </xf>
    <xf numFmtId="0" fontId="0" fillId="0" borderId="54" xfId="0" applyBorder="1" applyAlignment="1">
      <alignment horizontal="center"/>
    </xf>
    <xf numFmtId="0" fontId="0" fillId="6" borderId="0" xfId="0" applyFill="1" applyAlignment="1">
      <alignment horizontal="center" vertical="center"/>
    </xf>
    <xf numFmtId="17" fontId="34" fillId="0" borderId="0" xfId="0" applyNumberFormat="1" applyFont="1" applyAlignment="1">
      <alignment horizontal="center" vertical="center"/>
    </xf>
    <xf numFmtId="0" fontId="34" fillId="0" borderId="0" xfId="0" applyFont="1" applyAlignment="1">
      <alignment horizontal="center" vertical="center"/>
    </xf>
    <xf numFmtId="0" fontId="34" fillId="0" borderId="64" xfId="0" applyFont="1" applyBorder="1" applyAlignment="1">
      <alignment horizontal="center" vertical="center"/>
    </xf>
    <xf numFmtId="0" fontId="34" fillId="0" borderId="3" xfId="0" applyFont="1" applyBorder="1" applyAlignment="1">
      <alignment horizontal="center" vertical="center"/>
    </xf>
    <xf numFmtId="17" fontId="34" fillId="0" borderId="5" xfId="0" applyNumberFormat="1" applyFont="1" applyBorder="1" applyAlignment="1">
      <alignment horizontal="center" vertical="center"/>
    </xf>
    <xf numFmtId="0" fontId="30" fillId="15" borderId="0" xfId="0" applyFont="1" applyFill="1" applyAlignment="1">
      <alignment horizontal="center" vertical="center"/>
    </xf>
    <xf numFmtId="0" fontId="80" fillId="16" borderId="0" xfId="0" applyFont="1" applyFill="1" applyAlignment="1">
      <alignment horizontal="left"/>
    </xf>
    <xf numFmtId="0" fontId="74" fillId="16" borderId="0" xfId="0" applyFont="1" applyFill="1" applyAlignment="1">
      <alignment horizontal="left"/>
    </xf>
    <xf numFmtId="0" fontId="41" fillId="0" borderId="72" xfId="7" applyBorder="1" applyAlignment="1">
      <alignment horizontal="center"/>
    </xf>
    <xf numFmtId="0" fontId="13" fillId="0" borderId="0" xfId="3" applyBorder="1" applyAlignment="1">
      <alignment horizontal="center"/>
    </xf>
    <xf numFmtId="0" fontId="33" fillId="0" borderId="0" xfId="0" applyFont="1" applyAlignment="1">
      <alignment horizontal="center"/>
    </xf>
    <xf numFmtId="0" fontId="13" fillId="0" borderId="72" xfId="3" applyBorder="1" applyAlignment="1">
      <alignment horizontal="center"/>
    </xf>
    <xf numFmtId="0" fontId="81" fillId="18" borderId="0" xfId="0" applyFont="1" applyFill="1" applyAlignment="1">
      <alignment horizontal="left"/>
    </xf>
    <xf numFmtId="0" fontId="63" fillId="18" borderId="0" xfId="0" applyFont="1" applyFill="1" applyAlignment="1">
      <alignment horizontal="left"/>
    </xf>
    <xf numFmtId="0" fontId="0" fillId="0" borderId="0" xfId="0" applyAlignment="1">
      <alignment horizontal="left"/>
    </xf>
    <xf numFmtId="178" fontId="0" fillId="0" borderId="0" xfId="0" applyNumberFormat="1" applyAlignment="1">
      <alignment horizontal="center" vertical="center"/>
    </xf>
    <xf numFmtId="3" fontId="0" fillId="0" borderId="0" xfId="0" applyNumberFormat="1" applyAlignment="1">
      <alignment horizontal="center" vertical="center"/>
    </xf>
    <xf numFmtId="0" fontId="82" fillId="19" borderId="0" xfId="0" applyFont="1" applyFill="1" applyAlignment="1">
      <alignment horizontal="center"/>
    </xf>
    <xf numFmtId="0" fontId="82" fillId="6" borderId="0" xfId="0" applyFont="1" applyFill="1" applyAlignment="1">
      <alignment horizontal="center"/>
    </xf>
    <xf numFmtId="0" fontId="0" fillId="0" borderId="0" xfId="0" applyAlignment="1">
      <alignment horizontal="center" vertical="center"/>
    </xf>
    <xf numFmtId="0" fontId="0" fillId="0" borderId="3" xfId="0" applyBorder="1" applyAlignment="1">
      <alignment horizontal="center" vertical="center"/>
    </xf>
    <xf numFmtId="0" fontId="82" fillId="22" borderId="0" xfId="0" applyFont="1" applyFill="1" applyAlignment="1">
      <alignment horizontal="center"/>
    </xf>
    <xf numFmtId="0" fontId="3" fillId="23" borderId="0" xfId="0" applyFont="1" applyFill="1" applyAlignment="1">
      <alignment horizontal="center"/>
    </xf>
    <xf numFmtId="0" fontId="82" fillId="21" borderId="0" xfId="0" applyFont="1" applyFill="1" applyAlignment="1">
      <alignment horizontal="center"/>
    </xf>
    <xf numFmtId="0" fontId="43" fillId="0" borderId="0" xfId="0" applyFont="1" applyAlignment="1">
      <alignment horizontal="center"/>
    </xf>
  </cellXfs>
  <cellStyles count="15">
    <cellStyle name="Bad" xfId="8" builtinId="27"/>
    <cellStyle name="Currency" xfId="13" builtinId="4"/>
    <cellStyle name="Explanatory Text" xfId="11" builtinId="53"/>
    <cellStyle name="Good" xfId="14" builtinId="26"/>
    <cellStyle name="Heading 1" xfId="3" builtinId="16"/>
    <cellStyle name="Heading 2" xfId="7" builtinId="17"/>
    <cellStyle name="Heading 3" xfId="10" builtinId="18"/>
    <cellStyle name="Heading 4" xfId="5" builtinId="19"/>
    <cellStyle name="Normal" xfId="0" builtinId="0"/>
    <cellStyle name="Normal 2" xfId="1" xr:uid="{5E00FF52-7B52-4F3C-8376-2DE5DB5C20C5}"/>
    <cellStyle name="Normal 2 2" xfId="2" xr:uid="{FFB72D20-6B21-47E8-AD83-C074DFF452B4}"/>
    <cellStyle name="Output" xfId="9" builtinId="21"/>
    <cellStyle name="Per cent" xfId="6" builtinId="5"/>
    <cellStyle name="Style 1" xfId="12" xr:uid="{4D4670BB-6B5D-B349-A25F-41377EE8B36C}"/>
    <cellStyle name="Title" xfId="4" builtinId="15"/>
  </cellStyles>
  <dxfs count="48">
    <dxf>
      <fill>
        <patternFill>
          <bgColor rgb="FFFFC7CE"/>
        </patternFill>
      </fill>
    </dxf>
    <dxf>
      <font>
        <color rgb="FF9C0006"/>
      </font>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dxf>
    <dxf>
      <fill>
        <patternFill>
          <bgColor rgb="FFFFC7CE"/>
        </patternFill>
      </fill>
    </dxf>
    <dxf>
      <fill>
        <patternFill>
          <bgColor rgb="FFFFC7CE"/>
        </patternFill>
      </fill>
    </dxf>
    <dxf>
      <fill>
        <patternFill>
          <bgColor rgb="FFFFC7CE"/>
        </patternFill>
      </fill>
    </dxf>
    <dxf>
      <font>
        <color rgb="FF9C5700"/>
      </font>
      <fill>
        <patternFill>
          <bgColor rgb="FFFFEB9C"/>
        </patternFill>
      </fill>
    </dxf>
    <dxf>
      <font>
        <color rgb="FF9C0006"/>
      </font>
    </dxf>
    <dxf>
      <fill>
        <patternFill>
          <bgColor rgb="FFFFC7CE"/>
        </patternFill>
      </fill>
    </dxf>
    <dxf>
      <fill>
        <patternFill>
          <bgColor rgb="FFFFC7CE"/>
        </patternFill>
      </fill>
    </dxf>
    <dxf>
      <font>
        <color rgb="FF9C0006"/>
      </font>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dxf>
    <dxf>
      <fill>
        <patternFill>
          <bgColor rgb="FFFFC7CE"/>
        </patternFill>
      </fill>
    </dxf>
    <dxf>
      <fill>
        <patternFill>
          <bgColor rgb="FFFFC7CE"/>
        </patternFill>
      </fill>
    </dxf>
    <dxf>
      <fill>
        <patternFill>
          <bgColor rgb="FFFFC7CE"/>
        </patternFill>
      </fill>
    </dxf>
    <dxf>
      <font>
        <color rgb="FF9C5700"/>
      </font>
      <fill>
        <patternFill>
          <bgColor rgb="FFFFEB9C"/>
        </patternFill>
      </fill>
    </dxf>
    <dxf>
      <font>
        <color rgb="FF9C0006"/>
      </font>
    </dxf>
    <dxf>
      <fill>
        <patternFill>
          <bgColor rgb="FFFFC7CE"/>
        </patternFill>
      </fill>
    </dxf>
    <dxf>
      <numFmt numFmtId="19" formatCode="dd/mm/yy"/>
    </dxf>
    <dxf>
      <font>
        <b/>
        <i val="0"/>
        <strike val="0"/>
        <condense val="0"/>
        <extend val="0"/>
        <outline val="0"/>
        <shadow val="0"/>
        <u val="none"/>
        <vertAlign val="baseline"/>
        <sz val="10"/>
        <color auto="1"/>
        <name val="Arial"/>
        <family val="2"/>
        <scheme val="none"/>
      </font>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19" formatCode="dd/mm/yy"/>
    </dxf>
    <dxf>
      <numFmt numFmtId="19" formatCode="dd/mm/yy"/>
    </dxf>
    <dxf>
      <numFmt numFmtId="19" formatCode="dd/mm/yy"/>
    </dxf>
    <dxf>
      <numFmt numFmtId="19" formatCode="dd/mm/yy"/>
    </dxf>
  </dxfs>
  <tableStyles count="0" defaultTableStyle="TableStyleMedium2" defaultPivotStyle="PivotStyleLight16"/>
  <colors>
    <mruColors>
      <color rgb="FF196B24"/>
      <color rgb="FFC0E6F5"/>
      <color rgb="FF92D050"/>
      <color rgb="FF3C7D22"/>
      <color rgb="FF208BBD"/>
      <color rgb="FF156082"/>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2.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Ex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4.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5.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Black QuietComfort </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6019474003980756E-2"/>
          <c:y val="2.7322533421999778E-2"/>
          <c:w val="0.95051564124315424"/>
          <c:h val="0.85178643789263775"/>
        </c:manualLayout>
      </c:layout>
      <c:lineChart>
        <c:grouping val="standard"/>
        <c:varyColors val="0"/>
        <c:ser>
          <c:idx val="0"/>
          <c:order val="0"/>
          <c:tx>
            <c:strRef>
              <c:f>'Raw Black and outliers handling'!$G$3</c:f>
              <c:strCache>
                <c:ptCount val="1"/>
                <c:pt idx="0">
                  <c:v>Combined
Daily order</c:v>
                </c:pt>
              </c:strCache>
            </c:strRef>
          </c:tx>
          <c:spPr>
            <a:ln w="28575" cap="rnd">
              <a:solidFill>
                <a:schemeClr val="accent1"/>
              </a:solidFill>
              <a:round/>
            </a:ln>
            <a:effectLst/>
          </c:spPr>
          <c:marker>
            <c:symbol val="none"/>
          </c:marker>
          <c:dPt>
            <c:idx val="74"/>
            <c:marker>
              <c:symbol val="none"/>
            </c:marker>
            <c:bubble3D val="0"/>
            <c:spPr>
              <a:ln w="28575" cap="rnd">
                <a:solidFill>
                  <a:schemeClr val="accent1"/>
                </a:solidFill>
                <a:round/>
              </a:ln>
              <a:effectLst/>
            </c:spPr>
            <c:extLst>
              <c:ext xmlns:c16="http://schemas.microsoft.com/office/drawing/2014/chart" uri="{C3380CC4-5D6E-409C-BE32-E72D297353CC}">
                <c16:uniqueId val="{00000001-5464-4302-9429-9BA47A28363B}"/>
              </c:ext>
            </c:extLst>
          </c:dPt>
          <c:cat>
            <c:numRef>
              <c:f>'Raw Black and outliers handling'!$F$4:$F$806</c:f>
              <c:numCache>
                <c:formatCode>m/d/yy</c:formatCode>
                <c:ptCount val="803"/>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'Raw Black and outliers handling'!$G$4:$G$806</c:f>
              <c:numCache>
                <c:formatCode>General</c:formatCode>
                <c:ptCount val="803"/>
                <c:pt idx="0">
                  <c:v>25910</c:v>
                </c:pt>
                <c:pt idx="1">
                  <c:v>36491</c:v>
                </c:pt>
                <c:pt idx="2">
                  <c:v>26068</c:v>
                </c:pt>
                <c:pt idx="3">
                  <c:v>40865</c:v>
                </c:pt>
                <c:pt idx="4">
                  <c:v>27032</c:v>
                </c:pt>
                <c:pt idx="5">
                  <c:v>25465</c:v>
                </c:pt>
                <c:pt idx="6">
                  <c:v>36114</c:v>
                </c:pt>
                <c:pt idx="7">
                  <c:v>25049</c:v>
                </c:pt>
                <c:pt idx="8">
                  <c:v>36767</c:v>
                </c:pt>
                <c:pt idx="9">
                  <c:v>27301</c:v>
                </c:pt>
                <c:pt idx="10">
                  <c:v>35320</c:v>
                </c:pt>
                <c:pt idx="11">
                  <c:v>25240</c:v>
                </c:pt>
                <c:pt idx="12">
                  <c:v>39060</c:v>
                </c:pt>
                <c:pt idx="13">
                  <c:v>24227</c:v>
                </c:pt>
                <c:pt idx="14">
                  <c:v>26751</c:v>
                </c:pt>
                <c:pt idx="15">
                  <c:v>42169</c:v>
                </c:pt>
                <c:pt idx="16">
                  <c:v>24206</c:v>
                </c:pt>
                <c:pt idx="17">
                  <c:v>39550</c:v>
                </c:pt>
                <c:pt idx="18">
                  <c:v>24805</c:v>
                </c:pt>
                <c:pt idx="19">
                  <c:v>38326</c:v>
                </c:pt>
                <c:pt idx="20">
                  <c:v>23906</c:v>
                </c:pt>
                <c:pt idx="21">
                  <c:v>35106</c:v>
                </c:pt>
                <c:pt idx="22">
                  <c:v>22341</c:v>
                </c:pt>
                <c:pt idx="23">
                  <c:v>36157</c:v>
                </c:pt>
                <c:pt idx="24">
                  <c:v>24171</c:v>
                </c:pt>
                <c:pt idx="25">
                  <c:v>33437</c:v>
                </c:pt>
                <c:pt idx="26">
                  <c:v>24428</c:v>
                </c:pt>
                <c:pt idx="27">
                  <c:v>34087</c:v>
                </c:pt>
                <c:pt idx="28">
                  <c:v>23986</c:v>
                </c:pt>
                <c:pt idx="29">
                  <c:v>32081</c:v>
                </c:pt>
                <c:pt idx="30">
                  <c:v>20663</c:v>
                </c:pt>
                <c:pt idx="31">
                  <c:v>33098</c:v>
                </c:pt>
                <c:pt idx="32">
                  <c:v>21747</c:v>
                </c:pt>
                <c:pt idx="33">
                  <c:v>31923</c:v>
                </c:pt>
                <c:pt idx="34">
                  <c:v>19960</c:v>
                </c:pt>
                <c:pt idx="35">
                  <c:v>33096</c:v>
                </c:pt>
                <c:pt idx="36">
                  <c:v>30740</c:v>
                </c:pt>
                <c:pt idx="37">
                  <c:v>19252</c:v>
                </c:pt>
                <c:pt idx="38">
                  <c:v>28224</c:v>
                </c:pt>
                <c:pt idx="39">
                  <c:v>19855</c:v>
                </c:pt>
                <c:pt idx="40">
                  <c:v>18323</c:v>
                </c:pt>
                <c:pt idx="41">
                  <c:v>26878</c:v>
                </c:pt>
                <c:pt idx="42">
                  <c:v>18550</c:v>
                </c:pt>
                <c:pt idx="43">
                  <c:v>27300</c:v>
                </c:pt>
                <c:pt idx="44">
                  <c:v>16609</c:v>
                </c:pt>
                <c:pt idx="45">
                  <c:v>25310</c:v>
                </c:pt>
                <c:pt idx="46">
                  <c:v>17112</c:v>
                </c:pt>
                <c:pt idx="47">
                  <c:v>23316</c:v>
                </c:pt>
                <c:pt idx="48">
                  <c:v>15130</c:v>
                </c:pt>
                <c:pt idx="49">
                  <c:v>22197</c:v>
                </c:pt>
                <c:pt idx="50">
                  <c:v>13948</c:v>
                </c:pt>
                <c:pt idx="51">
                  <c:v>21952</c:v>
                </c:pt>
                <c:pt idx="52">
                  <c:v>14458</c:v>
                </c:pt>
                <c:pt idx="53">
                  <c:v>20693</c:v>
                </c:pt>
                <c:pt idx="54">
                  <c:v>13335</c:v>
                </c:pt>
                <c:pt idx="55">
                  <c:v>20776</c:v>
                </c:pt>
                <c:pt idx="56">
                  <c:v>15005</c:v>
                </c:pt>
                <c:pt idx="57">
                  <c:v>21943</c:v>
                </c:pt>
                <c:pt idx="58">
                  <c:v>14519</c:v>
                </c:pt>
                <c:pt idx="59">
                  <c:v>21416</c:v>
                </c:pt>
                <c:pt idx="60">
                  <c:v>13990</c:v>
                </c:pt>
                <c:pt idx="61">
                  <c:v>22843</c:v>
                </c:pt>
                <c:pt idx="62">
                  <c:v>15901</c:v>
                </c:pt>
                <c:pt idx="63">
                  <c:v>22666</c:v>
                </c:pt>
                <c:pt idx="64">
                  <c:v>22105</c:v>
                </c:pt>
                <c:pt idx="65">
                  <c:v>16911</c:v>
                </c:pt>
                <c:pt idx="66">
                  <c:v>23820</c:v>
                </c:pt>
                <c:pt idx="67">
                  <c:v>17037</c:v>
                </c:pt>
                <c:pt idx="68">
                  <c:v>24073</c:v>
                </c:pt>
                <c:pt idx="69">
                  <c:v>17779</c:v>
                </c:pt>
                <c:pt idx="70">
                  <c:v>25669</c:v>
                </c:pt>
                <c:pt idx="71">
                  <c:v>18334</c:v>
                </c:pt>
                <c:pt idx="72">
                  <c:v>25203</c:v>
                </c:pt>
                <c:pt idx="73">
                  <c:v>18041</c:v>
                </c:pt>
                <c:pt idx="74">
                  <c:v>27417</c:v>
                </c:pt>
                <c:pt idx="75">
                  <c:v>17813</c:v>
                </c:pt>
                <c:pt idx="76">
                  <c:v>25711</c:v>
                </c:pt>
                <c:pt idx="77">
                  <c:v>16870</c:v>
                </c:pt>
                <c:pt idx="78">
                  <c:v>24567</c:v>
                </c:pt>
                <c:pt idx="79">
                  <c:v>17281</c:v>
                </c:pt>
                <c:pt idx="80">
                  <c:v>26440</c:v>
                </c:pt>
                <c:pt idx="81">
                  <c:v>16966</c:v>
                </c:pt>
                <c:pt idx="82">
                  <c:v>29723</c:v>
                </c:pt>
                <c:pt idx="83">
                  <c:v>18976</c:v>
                </c:pt>
                <c:pt idx="84">
                  <c:v>28601</c:v>
                </c:pt>
                <c:pt idx="85">
                  <c:v>28261</c:v>
                </c:pt>
                <c:pt idx="86">
                  <c:v>18124</c:v>
                </c:pt>
                <c:pt idx="87">
                  <c:v>28075</c:v>
                </c:pt>
                <c:pt idx="88">
                  <c:v>17865</c:v>
                </c:pt>
                <c:pt idx="89">
                  <c:v>28751</c:v>
                </c:pt>
                <c:pt idx="90">
                  <c:v>19996</c:v>
                </c:pt>
                <c:pt idx="91">
                  <c:v>29402</c:v>
                </c:pt>
                <c:pt idx="92">
                  <c:v>18011</c:v>
                </c:pt>
                <c:pt idx="93">
                  <c:v>28659</c:v>
                </c:pt>
                <c:pt idx="94">
                  <c:v>17437</c:v>
                </c:pt>
                <c:pt idx="95">
                  <c:v>29233</c:v>
                </c:pt>
                <c:pt idx="96">
                  <c:v>19215</c:v>
                </c:pt>
                <c:pt idx="97">
                  <c:v>28978</c:v>
                </c:pt>
                <c:pt idx="98">
                  <c:v>18957</c:v>
                </c:pt>
                <c:pt idx="99">
                  <c:v>27362</c:v>
                </c:pt>
                <c:pt idx="100">
                  <c:v>18591</c:v>
                </c:pt>
                <c:pt idx="101">
                  <c:v>27161</c:v>
                </c:pt>
                <c:pt idx="102">
                  <c:v>17787</c:v>
                </c:pt>
                <c:pt idx="103">
                  <c:v>28939</c:v>
                </c:pt>
                <c:pt idx="104">
                  <c:v>17133</c:v>
                </c:pt>
                <c:pt idx="105">
                  <c:v>28589</c:v>
                </c:pt>
                <c:pt idx="106">
                  <c:v>30537</c:v>
                </c:pt>
                <c:pt idx="107">
                  <c:v>18989</c:v>
                </c:pt>
                <c:pt idx="108">
                  <c:v>27741</c:v>
                </c:pt>
                <c:pt idx="109">
                  <c:v>19332</c:v>
                </c:pt>
                <c:pt idx="110">
                  <c:v>28193</c:v>
                </c:pt>
                <c:pt idx="111">
                  <c:v>17945</c:v>
                </c:pt>
                <c:pt idx="112">
                  <c:v>28287</c:v>
                </c:pt>
                <c:pt idx="113">
                  <c:v>18799</c:v>
                </c:pt>
                <c:pt idx="114">
                  <c:v>26891</c:v>
                </c:pt>
                <c:pt idx="115">
                  <c:v>17761</c:v>
                </c:pt>
                <c:pt idx="116">
                  <c:v>27987</c:v>
                </c:pt>
                <c:pt idx="117">
                  <c:v>19234</c:v>
                </c:pt>
                <c:pt idx="118">
                  <c:v>29538</c:v>
                </c:pt>
                <c:pt idx="119">
                  <c:v>18614</c:v>
                </c:pt>
                <c:pt idx="120">
                  <c:v>29119</c:v>
                </c:pt>
                <c:pt idx="121">
                  <c:v>19350</c:v>
                </c:pt>
                <c:pt idx="122">
                  <c:v>25303</c:v>
                </c:pt>
                <c:pt idx="123">
                  <c:v>18102</c:v>
                </c:pt>
                <c:pt idx="124">
                  <c:v>27527</c:v>
                </c:pt>
                <c:pt idx="125">
                  <c:v>18277</c:v>
                </c:pt>
                <c:pt idx="126">
                  <c:v>29041</c:v>
                </c:pt>
                <c:pt idx="127">
                  <c:v>17942</c:v>
                </c:pt>
                <c:pt idx="128">
                  <c:v>25508</c:v>
                </c:pt>
                <c:pt idx="129">
                  <c:v>18310</c:v>
                </c:pt>
                <c:pt idx="130">
                  <c:v>26303</c:v>
                </c:pt>
                <c:pt idx="131">
                  <c:v>17864</c:v>
                </c:pt>
                <c:pt idx="132">
                  <c:v>27650</c:v>
                </c:pt>
                <c:pt idx="133">
                  <c:v>17106</c:v>
                </c:pt>
                <c:pt idx="134">
                  <c:v>27116</c:v>
                </c:pt>
                <c:pt idx="135">
                  <c:v>26838</c:v>
                </c:pt>
                <c:pt idx="136">
                  <c:v>17106</c:v>
                </c:pt>
                <c:pt idx="137">
                  <c:v>27911</c:v>
                </c:pt>
                <c:pt idx="138">
                  <c:v>17103</c:v>
                </c:pt>
                <c:pt idx="139">
                  <c:v>25628</c:v>
                </c:pt>
                <c:pt idx="140">
                  <c:v>16320</c:v>
                </c:pt>
                <c:pt idx="141">
                  <c:v>27338</c:v>
                </c:pt>
                <c:pt idx="142">
                  <c:v>18728</c:v>
                </c:pt>
                <c:pt idx="143">
                  <c:v>24925</c:v>
                </c:pt>
                <c:pt idx="144">
                  <c:v>16544</c:v>
                </c:pt>
                <c:pt idx="145">
                  <c:v>24017</c:v>
                </c:pt>
                <c:pt idx="146">
                  <c:v>24205</c:v>
                </c:pt>
                <c:pt idx="147">
                  <c:v>17874</c:v>
                </c:pt>
                <c:pt idx="148">
                  <c:v>26114</c:v>
                </c:pt>
                <c:pt idx="149">
                  <c:v>17542</c:v>
                </c:pt>
                <c:pt idx="150">
                  <c:v>27099</c:v>
                </c:pt>
                <c:pt idx="151">
                  <c:v>16782</c:v>
                </c:pt>
                <c:pt idx="152">
                  <c:v>26792</c:v>
                </c:pt>
                <c:pt idx="153">
                  <c:v>18362</c:v>
                </c:pt>
                <c:pt idx="154">
                  <c:v>25070</c:v>
                </c:pt>
                <c:pt idx="155">
                  <c:v>24034</c:v>
                </c:pt>
                <c:pt idx="156">
                  <c:v>17331</c:v>
                </c:pt>
                <c:pt idx="157">
                  <c:v>24665</c:v>
                </c:pt>
                <c:pt idx="158">
                  <c:v>17863</c:v>
                </c:pt>
                <c:pt idx="159">
                  <c:v>25491</c:v>
                </c:pt>
                <c:pt idx="160">
                  <c:v>16829</c:v>
                </c:pt>
                <c:pt idx="161">
                  <c:v>23045</c:v>
                </c:pt>
                <c:pt idx="162">
                  <c:v>16169</c:v>
                </c:pt>
                <c:pt idx="163">
                  <c:v>23269</c:v>
                </c:pt>
                <c:pt idx="164">
                  <c:v>16152</c:v>
                </c:pt>
                <c:pt idx="165">
                  <c:v>25461</c:v>
                </c:pt>
                <c:pt idx="166">
                  <c:v>17460</c:v>
                </c:pt>
                <c:pt idx="167">
                  <c:v>24664</c:v>
                </c:pt>
                <c:pt idx="168">
                  <c:v>16736</c:v>
                </c:pt>
                <c:pt idx="169">
                  <c:v>23223</c:v>
                </c:pt>
                <c:pt idx="170">
                  <c:v>16556</c:v>
                </c:pt>
                <c:pt idx="171">
                  <c:v>25508</c:v>
                </c:pt>
                <c:pt idx="172">
                  <c:v>24693</c:v>
                </c:pt>
                <c:pt idx="173">
                  <c:v>14640</c:v>
                </c:pt>
                <c:pt idx="174">
                  <c:v>16295</c:v>
                </c:pt>
                <c:pt idx="175">
                  <c:v>25498</c:v>
                </c:pt>
                <c:pt idx="176">
                  <c:v>16029</c:v>
                </c:pt>
                <c:pt idx="177">
                  <c:v>24497</c:v>
                </c:pt>
                <c:pt idx="178">
                  <c:v>25816</c:v>
                </c:pt>
                <c:pt idx="179">
                  <c:v>15778</c:v>
                </c:pt>
                <c:pt idx="180">
                  <c:v>25076</c:v>
                </c:pt>
                <c:pt idx="181">
                  <c:v>17494</c:v>
                </c:pt>
                <c:pt idx="182">
                  <c:v>25759</c:v>
                </c:pt>
                <c:pt idx="183">
                  <c:v>16259</c:v>
                </c:pt>
                <c:pt idx="184">
                  <c:v>24238</c:v>
                </c:pt>
                <c:pt idx="185">
                  <c:v>18036</c:v>
                </c:pt>
                <c:pt idx="186">
                  <c:v>27833</c:v>
                </c:pt>
                <c:pt idx="187">
                  <c:v>21954</c:v>
                </c:pt>
                <c:pt idx="188">
                  <c:v>30258</c:v>
                </c:pt>
                <c:pt idx="189">
                  <c:v>22551</c:v>
                </c:pt>
                <c:pt idx="190">
                  <c:v>37373</c:v>
                </c:pt>
                <c:pt idx="191">
                  <c:v>25641</c:v>
                </c:pt>
                <c:pt idx="192">
                  <c:v>40101</c:v>
                </c:pt>
                <c:pt idx="193">
                  <c:v>28461</c:v>
                </c:pt>
                <c:pt idx="194">
                  <c:v>42191</c:v>
                </c:pt>
                <c:pt idx="195">
                  <c:v>32667</c:v>
                </c:pt>
                <c:pt idx="196">
                  <c:v>46651</c:v>
                </c:pt>
                <c:pt idx="197">
                  <c:v>33123</c:v>
                </c:pt>
                <c:pt idx="198">
                  <c:v>52401</c:v>
                </c:pt>
                <c:pt idx="199">
                  <c:v>34112</c:v>
                </c:pt>
                <c:pt idx="200">
                  <c:v>58062</c:v>
                </c:pt>
                <c:pt idx="201">
                  <c:v>35552</c:v>
                </c:pt>
                <c:pt idx="202">
                  <c:v>59942</c:v>
                </c:pt>
                <c:pt idx="203">
                  <c:v>40854</c:v>
                </c:pt>
                <c:pt idx="204">
                  <c:v>62931</c:v>
                </c:pt>
                <c:pt idx="205">
                  <c:v>47159</c:v>
                </c:pt>
                <c:pt idx="206">
                  <c:v>68328</c:v>
                </c:pt>
                <c:pt idx="207">
                  <c:v>44155</c:v>
                </c:pt>
                <c:pt idx="208">
                  <c:v>57283</c:v>
                </c:pt>
                <c:pt idx="209">
                  <c:v>44001</c:v>
                </c:pt>
                <c:pt idx="210">
                  <c:v>63744</c:v>
                </c:pt>
                <c:pt idx="211">
                  <c:v>38632</c:v>
                </c:pt>
                <c:pt idx="212">
                  <c:v>60173</c:v>
                </c:pt>
                <c:pt idx="213">
                  <c:v>41855</c:v>
                </c:pt>
                <c:pt idx="214">
                  <c:v>61216</c:v>
                </c:pt>
                <c:pt idx="215">
                  <c:v>41329</c:v>
                </c:pt>
                <c:pt idx="216">
                  <c:v>62400</c:v>
                </c:pt>
                <c:pt idx="217">
                  <c:v>54037</c:v>
                </c:pt>
                <c:pt idx="218">
                  <c:v>41760</c:v>
                </c:pt>
                <c:pt idx="219">
                  <c:v>55530</c:v>
                </c:pt>
                <c:pt idx="220">
                  <c:v>37040</c:v>
                </c:pt>
                <c:pt idx="221">
                  <c:v>59515</c:v>
                </c:pt>
                <c:pt idx="222">
                  <c:v>34289</c:v>
                </c:pt>
                <c:pt idx="223">
                  <c:v>32433</c:v>
                </c:pt>
                <c:pt idx="224">
                  <c:v>53625</c:v>
                </c:pt>
                <c:pt idx="225">
                  <c:v>54360</c:v>
                </c:pt>
                <c:pt idx="226">
                  <c:v>35114</c:v>
                </c:pt>
                <c:pt idx="227">
                  <c:v>53288</c:v>
                </c:pt>
                <c:pt idx="228">
                  <c:v>33220</c:v>
                </c:pt>
                <c:pt idx="229">
                  <c:v>33806</c:v>
                </c:pt>
                <c:pt idx="230">
                  <c:v>46016</c:v>
                </c:pt>
                <c:pt idx="231">
                  <c:v>32882</c:v>
                </c:pt>
                <c:pt idx="232">
                  <c:v>49687</c:v>
                </c:pt>
                <c:pt idx="233">
                  <c:v>32256</c:v>
                </c:pt>
                <c:pt idx="234">
                  <c:v>48069</c:v>
                </c:pt>
                <c:pt idx="235">
                  <c:v>28387</c:v>
                </c:pt>
                <c:pt idx="236">
                  <c:v>43498</c:v>
                </c:pt>
                <c:pt idx="237">
                  <c:v>27108</c:v>
                </c:pt>
                <c:pt idx="238">
                  <c:v>45808</c:v>
                </c:pt>
                <c:pt idx="239">
                  <c:v>28689</c:v>
                </c:pt>
                <c:pt idx="240">
                  <c:v>25458</c:v>
                </c:pt>
                <c:pt idx="241">
                  <c:v>41637</c:v>
                </c:pt>
                <c:pt idx="242">
                  <c:v>26322</c:v>
                </c:pt>
                <c:pt idx="243">
                  <c:v>42657</c:v>
                </c:pt>
                <c:pt idx="244">
                  <c:v>26466</c:v>
                </c:pt>
                <c:pt idx="245">
                  <c:v>24039</c:v>
                </c:pt>
                <c:pt idx="246">
                  <c:v>38939</c:v>
                </c:pt>
                <c:pt idx="247">
                  <c:v>23123</c:v>
                </c:pt>
                <c:pt idx="248">
                  <c:v>30327</c:v>
                </c:pt>
                <c:pt idx="249">
                  <c:v>24055</c:v>
                </c:pt>
                <c:pt idx="250">
                  <c:v>25064</c:v>
                </c:pt>
                <c:pt idx="251">
                  <c:v>35743</c:v>
                </c:pt>
                <c:pt idx="252">
                  <c:v>25372</c:v>
                </c:pt>
                <c:pt idx="253">
                  <c:v>38086</c:v>
                </c:pt>
                <c:pt idx="254">
                  <c:v>25570</c:v>
                </c:pt>
                <c:pt idx="255">
                  <c:v>37671</c:v>
                </c:pt>
                <c:pt idx="256">
                  <c:v>25040</c:v>
                </c:pt>
                <c:pt idx="257">
                  <c:v>38783</c:v>
                </c:pt>
                <c:pt idx="258">
                  <c:v>24408</c:v>
                </c:pt>
                <c:pt idx="259">
                  <c:v>38018</c:v>
                </c:pt>
                <c:pt idx="260">
                  <c:v>37646</c:v>
                </c:pt>
                <c:pt idx="261">
                  <c:v>26049</c:v>
                </c:pt>
                <c:pt idx="262">
                  <c:v>22494</c:v>
                </c:pt>
                <c:pt idx="263">
                  <c:v>36053</c:v>
                </c:pt>
                <c:pt idx="264">
                  <c:v>22750</c:v>
                </c:pt>
                <c:pt idx="265">
                  <c:v>34131</c:v>
                </c:pt>
                <c:pt idx="266">
                  <c:v>25679</c:v>
                </c:pt>
                <c:pt idx="267">
                  <c:v>33779</c:v>
                </c:pt>
                <c:pt idx="268">
                  <c:v>25798</c:v>
                </c:pt>
                <c:pt idx="269">
                  <c:v>37317</c:v>
                </c:pt>
                <c:pt idx="270">
                  <c:v>25703</c:v>
                </c:pt>
                <c:pt idx="271">
                  <c:v>37706</c:v>
                </c:pt>
                <c:pt idx="272">
                  <c:v>23896</c:v>
                </c:pt>
                <c:pt idx="273">
                  <c:v>34757</c:v>
                </c:pt>
                <c:pt idx="274">
                  <c:v>25036</c:v>
                </c:pt>
                <c:pt idx="275">
                  <c:v>31665</c:v>
                </c:pt>
                <c:pt idx="276">
                  <c:v>22356</c:v>
                </c:pt>
                <c:pt idx="277">
                  <c:v>35420</c:v>
                </c:pt>
                <c:pt idx="278">
                  <c:v>22205</c:v>
                </c:pt>
                <c:pt idx="279">
                  <c:v>35437</c:v>
                </c:pt>
                <c:pt idx="280">
                  <c:v>22149</c:v>
                </c:pt>
                <c:pt idx="281">
                  <c:v>33615</c:v>
                </c:pt>
                <c:pt idx="282">
                  <c:v>20097</c:v>
                </c:pt>
                <c:pt idx="283">
                  <c:v>34921</c:v>
                </c:pt>
                <c:pt idx="284">
                  <c:v>21033</c:v>
                </c:pt>
                <c:pt idx="285">
                  <c:v>32132</c:v>
                </c:pt>
                <c:pt idx="286">
                  <c:v>23267</c:v>
                </c:pt>
                <c:pt idx="287">
                  <c:v>31406</c:v>
                </c:pt>
                <c:pt idx="288">
                  <c:v>21873</c:v>
                </c:pt>
                <c:pt idx="289">
                  <c:v>32305</c:v>
                </c:pt>
                <c:pt idx="290">
                  <c:v>33093</c:v>
                </c:pt>
                <c:pt idx="291">
                  <c:v>20116</c:v>
                </c:pt>
                <c:pt idx="292">
                  <c:v>31308</c:v>
                </c:pt>
                <c:pt idx="293">
                  <c:v>19043</c:v>
                </c:pt>
                <c:pt idx="294">
                  <c:v>32989</c:v>
                </c:pt>
                <c:pt idx="295">
                  <c:v>19799</c:v>
                </c:pt>
                <c:pt idx="296">
                  <c:v>29655</c:v>
                </c:pt>
                <c:pt idx="297">
                  <c:v>19181</c:v>
                </c:pt>
                <c:pt idx="298">
                  <c:v>25689</c:v>
                </c:pt>
                <c:pt idx="299">
                  <c:v>16992</c:v>
                </c:pt>
                <c:pt idx="300">
                  <c:v>24754</c:v>
                </c:pt>
                <c:pt idx="301">
                  <c:v>17042</c:v>
                </c:pt>
                <c:pt idx="302">
                  <c:v>25938</c:v>
                </c:pt>
                <c:pt idx="303">
                  <c:v>16422</c:v>
                </c:pt>
                <c:pt idx="304">
                  <c:v>25520</c:v>
                </c:pt>
                <c:pt idx="305">
                  <c:v>22239</c:v>
                </c:pt>
                <c:pt idx="306">
                  <c:v>14515</c:v>
                </c:pt>
                <c:pt idx="307">
                  <c:v>22104</c:v>
                </c:pt>
                <c:pt idx="308">
                  <c:v>14036</c:v>
                </c:pt>
                <c:pt idx="309">
                  <c:v>21108</c:v>
                </c:pt>
                <c:pt idx="310">
                  <c:v>13938</c:v>
                </c:pt>
                <c:pt idx="311">
                  <c:v>21249</c:v>
                </c:pt>
                <c:pt idx="312">
                  <c:v>14292</c:v>
                </c:pt>
                <c:pt idx="313">
                  <c:v>18621</c:v>
                </c:pt>
                <c:pt idx="314">
                  <c:v>12504</c:v>
                </c:pt>
                <c:pt idx="315">
                  <c:v>17345</c:v>
                </c:pt>
                <c:pt idx="316">
                  <c:v>11536</c:v>
                </c:pt>
                <c:pt idx="317">
                  <c:v>17062</c:v>
                </c:pt>
                <c:pt idx="318">
                  <c:v>12476</c:v>
                </c:pt>
                <c:pt idx="319">
                  <c:v>18615</c:v>
                </c:pt>
                <c:pt idx="320">
                  <c:v>12399</c:v>
                </c:pt>
                <c:pt idx="321">
                  <c:v>18448</c:v>
                </c:pt>
                <c:pt idx="322">
                  <c:v>10966</c:v>
                </c:pt>
                <c:pt idx="323">
                  <c:v>18011</c:v>
                </c:pt>
                <c:pt idx="324">
                  <c:v>13611</c:v>
                </c:pt>
                <c:pt idx="325">
                  <c:v>19953</c:v>
                </c:pt>
                <c:pt idx="326">
                  <c:v>14184</c:v>
                </c:pt>
                <c:pt idx="327">
                  <c:v>21249</c:v>
                </c:pt>
                <c:pt idx="328">
                  <c:v>12059</c:v>
                </c:pt>
                <c:pt idx="329">
                  <c:v>20165</c:v>
                </c:pt>
                <c:pt idx="330">
                  <c:v>12876</c:v>
                </c:pt>
                <c:pt idx="331">
                  <c:v>22688</c:v>
                </c:pt>
                <c:pt idx="332">
                  <c:v>12554</c:v>
                </c:pt>
                <c:pt idx="333">
                  <c:v>22587</c:v>
                </c:pt>
                <c:pt idx="334">
                  <c:v>14718</c:v>
                </c:pt>
                <c:pt idx="335">
                  <c:v>21128</c:v>
                </c:pt>
                <c:pt idx="336">
                  <c:v>15008</c:v>
                </c:pt>
                <c:pt idx="337">
                  <c:v>20377</c:v>
                </c:pt>
                <c:pt idx="338">
                  <c:v>16187</c:v>
                </c:pt>
                <c:pt idx="339">
                  <c:v>21799</c:v>
                </c:pt>
                <c:pt idx="340">
                  <c:v>15844</c:v>
                </c:pt>
                <c:pt idx="341">
                  <c:v>25117</c:v>
                </c:pt>
                <c:pt idx="342">
                  <c:v>15992</c:v>
                </c:pt>
                <c:pt idx="343">
                  <c:v>23534</c:v>
                </c:pt>
                <c:pt idx="344">
                  <c:v>14356</c:v>
                </c:pt>
                <c:pt idx="345">
                  <c:v>16346</c:v>
                </c:pt>
                <c:pt idx="346">
                  <c:v>23588</c:v>
                </c:pt>
                <c:pt idx="347">
                  <c:v>23644</c:v>
                </c:pt>
                <c:pt idx="348">
                  <c:v>16515</c:v>
                </c:pt>
                <c:pt idx="349">
                  <c:v>25453</c:v>
                </c:pt>
                <c:pt idx="350">
                  <c:v>17381</c:v>
                </c:pt>
                <c:pt idx="351">
                  <c:v>25730</c:v>
                </c:pt>
                <c:pt idx="352">
                  <c:v>17251</c:v>
                </c:pt>
                <c:pt idx="353">
                  <c:v>26916</c:v>
                </c:pt>
                <c:pt idx="354">
                  <c:v>19346</c:v>
                </c:pt>
                <c:pt idx="355">
                  <c:v>18348</c:v>
                </c:pt>
                <c:pt idx="356">
                  <c:v>25938</c:v>
                </c:pt>
                <c:pt idx="357">
                  <c:v>17059</c:v>
                </c:pt>
                <c:pt idx="358">
                  <c:v>28434</c:v>
                </c:pt>
                <c:pt idx="359">
                  <c:v>18182</c:v>
                </c:pt>
                <c:pt idx="360">
                  <c:v>27012</c:v>
                </c:pt>
                <c:pt idx="361">
                  <c:v>18422</c:v>
                </c:pt>
                <c:pt idx="362">
                  <c:v>27949</c:v>
                </c:pt>
                <c:pt idx="363">
                  <c:v>19283</c:v>
                </c:pt>
                <c:pt idx="364">
                  <c:v>27004</c:v>
                </c:pt>
                <c:pt idx="365">
                  <c:v>19775</c:v>
                </c:pt>
                <c:pt idx="366">
                  <c:v>29075</c:v>
                </c:pt>
                <c:pt idx="367">
                  <c:v>18648</c:v>
                </c:pt>
                <c:pt idx="368">
                  <c:v>28009</c:v>
                </c:pt>
                <c:pt idx="369">
                  <c:v>20026</c:v>
                </c:pt>
                <c:pt idx="370">
                  <c:v>28049</c:v>
                </c:pt>
                <c:pt idx="371">
                  <c:v>18823</c:v>
                </c:pt>
                <c:pt idx="372">
                  <c:v>25804</c:v>
                </c:pt>
                <c:pt idx="373">
                  <c:v>18404</c:v>
                </c:pt>
                <c:pt idx="374">
                  <c:v>27486</c:v>
                </c:pt>
                <c:pt idx="375">
                  <c:v>18007</c:v>
                </c:pt>
                <c:pt idx="376">
                  <c:v>28853</c:v>
                </c:pt>
                <c:pt idx="377">
                  <c:v>17195</c:v>
                </c:pt>
                <c:pt idx="378">
                  <c:v>24913</c:v>
                </c:pt>
                <c:pt idx="379">
                  <c:v>18956</c:v>
                </c:pt>
                <c:pt idx="380">
                  <c:v>25647</c:v>
                </c:pt>
                <c:pt idx="381">
                  <c:v>18341</c:v>
                </c:pt>
                <c:pt idx="382">
                  <c:v>28519</c:v>
                </c:pt>
                <c:pt idx="383">
                  <c:v>19879</c:v>
                </c:pt>
                <c:pt idx="384">
                  <c:v>27733</c:v>
                </c:pt>
                <c:pt idx="385">
                  <c:v>20034</c:v>
                </c:pt>
                <c:pt idx="386">
                  <c:v>28303</c:v>
                </c:pt>
                <c:pt idx="387">
                  <c:v>18037</c:v>
                </c:pt>
                <c:pt idx="388">
                  <c:v>26882</c:v>
                </c:pt>
                <c:pt idx="389">
                  <c:v>17677</c:v>
                </c:pt>
                <c:pt idx="390">
                  <c:v>27964</c:v>
                </c:pt>
                <c:pt idx="391">
                  <c:v>18855</c:v>
                </c:pt>
                <c:pt idx="392">
                  <c:v>27277</c:v>
                </c:pt>
                <c:pt idx="393">
                  <c:v>18445</c:v>
                </c:pt>
                <c:pt idx="394">
                  <c:v>28040</c:v>
                </c:pt>
                <c:pt idx="395">
                  <c:v>17988</c:v>
                </c:pt>
                <c:pt idx="396">
                  <c:v>28372</c:v>
                </c:pt>
                <c:pt idx="397">
                  <c:v>28293</c:v>
                </c:pt>
                <c:pt idx="398">
                  <c:v>18998</c:v>
                </c:pt>
                <c:pt idx="399">
                  <c:v>27364</c:v>
                </c:pt>
                <c:pt idx="400">
                  <c:v>19089</c:v>
                </c:pt>
                <c:pt idx="401">
                  <c:v>27780</c:v>
                </c:pt>
                <c:pt idx="402">
                  <c:v>18375</c:v>
                </c:pt>
                <c:pt idx="403">
                  <c:v>25982</c:v>
                </c:pt>
                <c:pt idx="404">
                  <c:v>19694</c:v>
                </c:pt>
                <c:pt idx="405">
                  <c:v>26818</c:v>
                </c:pt>
                <c:pt idx="406">
                  <c:v>17677</c:v>
                </c:pt>
                <c:pt idx="407">
                  <c:v>24371</c:v>
                </c:pt>
                <c:pt idx="408">
                  <c:v>15606</c:v>
                </c:pt>
                <c:pt idx="409">
                  <c:v>24613</c:v>
                </c:pt>
                <c:pt idx="410">
                  <c:v>23984</c:v>
                </c:pt>
                <c:pt idx="411">
                  <c:v>14673</c:v>
                </c:pt>
                <c:pt idx="412">
                  <c:v>17121</c:v>
                </c:pt>
                <c:pt idx="413">
                  <c:v>23022</c:v>
                </c:pt>
                <c:pt idx="414">
                  <c:v>14506</c:v>
                </c:pt>
                <c:pt idx="415">
                  <c:v>23775</c:v>
                </c:pt>
                <c:pt idx="416">
                  <c:v>22488</c:v>
                </c:pt>
                <c:pt idx="417">
                  <c:v>13115</c:v>
                </c:pt>
                <c:pt idx="418">
                  <c:v>15712</c:v>
                </c:pt>
                <c:pt idx="419">
                  <c:v>22344</c:v>
                </c:pt>
                <c:pt idx="420">
                  <c:v>14426</c:v>
                </c:pt>
                <c:pt idx="421">
                  <c:v>20267</c:v>
                </c:pt>
                <c:pt idx="422">
                  <c:v>14431</c:v>
                </c:pt>
                <c:pt idx="423">
                  <c:v>19720</c:v>
                </c:pt>
                <c:pt idx="424">
                  <c:v>13220</c:v>
                </c:pt>
                <c:pt idx="425">
                  <c:v>13566</c:v>
                </c:pt>
                <c:pt idx="426">
                  <c:v>21936</c:v>
                </c:pt>
                <c:pt idx="427">
                  <c:v>12638</c:v>
                </c:pt>
                <c:pt idx="428">
                  <c:v>21536</c:v>
                </c:pt>
                <c:pt idx="429">
                  <c:v>12259</c:v>
                </c:pt>
                <c:pt idx="430">
                  <c:v>13449</c:v>
                </c:pt>
                <c:pt idx="431">
                  <c:v>20719</c:v>
                </c:pt>
                <c:pt idx="432">
                  <c:v>20633</c:v>
                </c:pt>
                <c:pt idx="433">
                  <c:v>12777</c:v>
                </c:pt>
                <c:pt idx="434">
                  <c:v>14241</c:v>
                </c:pt>
                <c:pt idx="435">
                  <c:v>14697</c:v>
                </c:pt>
                <c:pt idx="436">
                  <c:v>19321</c:v>
                </c:pt>
                <c:pt idx="437">
                  <c:v>12735</c:v>
                </c:pt>
                <c:pt idx="438">
                  <c:v>20687</c:v>
                </c:pt>
                <c:pt idx="439">
                  <c:v>12739</c:v>
                </c:pt>
                <c:pt idx="440">
                  <c:v>20419</c:v>
                </c:pt>
                <c:pt idx="441">
                  <c:v>12941</c:v>
                </c:pt>
                <c:pt idx="442">
                  <c:v>18915</c:v>
                </c:pt>
                <c:pt idx="443">
                  <c:v>14727</c:v>
                </c:pt>
                <c:pt idx="444">
                  <c:v>20188</c:v>
                </c:pt>
                <c:pt idx="445">
                  <c:v>16077</c:v>
                </c:pt>
                <c:pt idx="446">
                  <c:v>23051</c:v>
                </c:pt>
                <c:pt idx="447">
                  <c:v>18397</c:v>
                </c:pt>
                <c:pt idx="448">
                  <c:v>27893</c:v>
                </c:pt>
                <c:pt idx="449">
                  <c:v>18850</c:v>
                </c:pt>
                <c:pt idx="450">
                  <c:v>33415</c:v>
                </c:pt>
                <c:pt idx="451">
                  <c:v>23292</c:v>
                </c:pt>
                <c:pt idx="452">
                  <c:v>34914</c:v>
                </c:pt>
                <c:pt idx="453">
                  <c:v>23722</c:v>
                </c:pt>
                <c:pt idx="454">
                  <c:v>37002</c:v>
                </c:pt>
                <c:pt idx="455">
                  <c:v>29322</c:v>
                </c:pt>
                <c:pt idx="456">
                  <c:v>39595</c:v>
                </c:pt>
                <c:pt idx="457">
                  <c:v>27749</c:v>
                </c:pt>
                <c:pt idx="458">
                  <c:v>43851</c:v>
                </c:pt>
                <c:pt idx="459">
                  <c:v>32542</c:v>
                </c:pt>
                <c:pt idx="460">
                  <c:v>47760</c:v>
                </c:pt>
                <c:pt idx="461">
                  <c:v>32344</c:v>
                </c:pt>
                <c:pt idx="462">
                  <c:v>49552</c:v>
                </c:pt>
                <c:pt idx="463">
                  <c:v>32709</c:v>
                </c:pt>
                <c:pt idx="464">
                  <c:v>55407</c:v>
                </c:pt>
                <c:pt idx="465">
                  <c:v>40198</c:v>
                </c:pt>
                <c:pt idx="466">
                  <c:v>53370</c:v>
                </c:pt>
                <c:pt idx="467">
                  <c:v>38245</c:v>
                </c:pt>
                <c:pt idx="468">
                  <c:v>57775</c:v>
                </c:pt>
                <c:pt idx="469">
                  <c:v>36123</c:v>
                </c:pt>
                <c:pt idx="470">
                  <c:v>55526</c:v>
                </c:pt>
                <c:pt idx="471">
                  <c:v>34011</c:v>
                </c:pt>
                <c:pt idx="472">
                  <c:v>52585</c:v>
                </c:pt>
                <c:pt idx="473">
                  <c:v>34283</c:v>
                </c:pt>
                <c:pt idx="474">
                  <c:v>50603</c:v>
                </c:pt>
                <c:pt idx="475">
                  <c:v>33381</c:v>
                </c:pt>
                <c:pt idx="476">
                  <c:v>44791</c:v>
                </c:pt>
                <c:pt idx="477">
                  <c:v>33786</c:v>
                </c:pt>
                <c:pt idx="478">
                  <c:v>47807</c:v>
                </c:pt>
                <c:pt idx="479">
                  <c:v>32127</c:v>
                </c:pt>
                <c:pt idx="480">
                  <c:v>47318</c:v>
                </c:pt>
                <c:pt idx="481">
                  <c:v>30185</c:v>
                </c:pt>
                <c:pt idx="482">
                  <c:v>29848</c:v>
                </c:pt>
                <c:pt idx="483">
                  <c:v>45971</c:v>
                </c:pt>
                <c:pt idx="484">
                  <c:v>28479</c:v>
                </c:pt>
                <c:pt idx="485">
                  <c:v>45783</c:v>
                </c:pt>
                <c:pt idx="486">
                  <c:v>27909</c:v>
                </c:pt>
                <c:pt idx="487">
                  <c:v>41901</c:v>
                </c:pt>
                <c:pt idx="488">
                  <c:v>24931</c:v>
                </c:pt>
                <c:pt idx="489">
                  <c:v>40072</c:v>
                </c:pt>
                <c:pt idx="490">
                  <c:v>24931</c:v>
                </c:pt>
                <c:pt idx="491">
                  <c:v>42824</c:v>
                </c:pt>
                <c:pt idx="492">
                  <c:v>26087</c:v>
                </c:pt>
                <c:pt idx="493">
                  <c:v>42243</c:v>
                </c:pt>
                <c:pt idx="494">
                  <c:v>26655</c:v>
                </c:pt>
                <c:pt idx="495">
                  <c:v>28036</c:v>
                </c:pt>
                <c:pt idx="496">
                  <c:v>40311</c:v>
                </c:pt>
                <c:pt idx="497">
                  <c:v>41234</c:v>
                </c:pt>
                <c:pt idx="498">
                  <c:v>25521</c:v>
                </c:pt>
                <c:pt idx="499">
                  <c:v>24315</c:v>
                </c:pt>
                <c:pt idx="500">
                  <c:v>38190</c:v>
                </c:pt>
                <c:pt idx="501">
                  <c:v>22726</c:v>
                </c:pt>
                <c:pt idx="502">
                  <c:v>38131</c:v>
                </c:pt>
                <c:pt idx="503">
                  <c:v>26054</c:v>
                </c:pt>
                <c:pt idx="504">
                  <c:v>32518</c:v>
                </c:pt>
                <c:pt idx="505">
                  <c:v>23448</c:v>
                </c:pt>
                <c:pt idx="506">
                  <c:v>30923</c:v>
                </c:pt>
                <c:pt idx="507">
                  <c:v>22329</c:v>
                </c:pt>
                <c:pt idx="508">
                  <c:v>24533</c:v>
                </c:pt>
                <c:pt idx="509">
                  <c:v>31601</c:v>
                </c:pt>
                <c:pt idx="510">
                  <c:v>19945</c:v>
                </c:pt>
                <c:pt idx="511">
                  <c:v>35395</c:v>
                </c:pt>
                <c:pt idx="512">
                  <c:v>22864</c:v>
                </c:pt>
                <c:pt idx="513">
                  <c:v>31336</c:v>
                </c:pt>
                <c:pt idx="514">
                  <c:v>19645</c:v>
                </c:pt>
                <c:pt idx="515">
                  <c:v>20871</c:v>
                </c:pt>
                <c:pt idx="516">
                  <c:v>32538</c:v>
                </c:pt>
                <c:pt idx="517">
                  <c:v>19485</c:v>
                </c:pt>
                <c:pt idx="518">
                  <c:v>28880</c:v>
                </c:pt>
                <c:pt idx="519">
                  <c:v>21914</c:v>
                </c:pt>
                <c:pt idx="520">
                  <c:v>29419</c:v>
                </c:pt>
                <c:pt idx="521">
                  <c:v>19252</c:v>
                </c:pt>
                <c:pt idx="522">
                  <c:v>31428</c:v>
                </c:pt>
                <c:pt idx="523">
                  <c:v>19447</c:v>
                </c:pt>
                <c:pt idx="524">
                  <c:v>30097</c:v>
                </c:pt>
                <c:pt idx="525">
                  <c:v>21192</c:v>
                </c:pt>
                <c:pt idx="526">
                  <c:v>29511</c:v>
                </c:pt>
                <c:pt idx="527">
                  <c:v>20743</c:v>
                </c:pt>
                <c:pt idx="528">
                  <c:v>30295</c:v>
                </c:pt>
                <c:pt idx="529">
                  <c:v>21643</c:v>
                </c:pt>
                <c:pt idx="530">
                  <c:v>30513</c:v>
                </c:pt>
                <c:pt idx="531">
                  <c:v>18939</c:v>
                </c:pt>
                <c:pt idx="532">
                  <c:v>28419</c:v>
                </c:pt>
                <c:pt idx="533">
                  <c:v>20309</c:v>
                </c:pt>
                <c:pt idx="534">
                  <c:v>30840</c:v>
                </c:pt>
                <c:pt idx="535">
                  <c:v>20016</c:v>
                </c:pt>
                <c:pt idx="536">
                  <c:v>28931</c:v>
                </c:pt>
                <c:pt idx="537">
                  <c:v>19104</c:v>
                </c:pt>
                <c:pt idx="538">
                  <c:v>28719</c:v>
                </c:pt>
                <c:pt idx="539">
                  <c:v>19061</c:v>
                </c:pt>
                <c:pt idx="540">
                  <c:v>30138</c:v>
                </c:pt>
                <c:pt idx="541">
                  <c:v>18454</c:v>
                </c:pt>
                <c:pt idx="542">
                  <c:v>27500</c:v>
                </c:pt>
                <c:pt idx="543">
                  <c:v>19132</c:v>
                </c:pt>
                <c:pt idx="544">
                  <c:v>28097</c:v>
                </c:pt>
                <c:pt idx="545">
                  <c:v>17728</c:v>
                </c:pt>
                <c:pt idx="546">
                  <c:v>28772</c:v>
                </c:pt>
                <c:pt idx="547">
                  <c:v>18292</c:v>
                </c:pt>
                <c:pt idx="548">
                  <c:v>27340</c:v>
                </c:pt>
                <c:pt idx="549">
                  <c:v>18442</c:v>
                </c:pt>
                <c:pt idx="550">
                  <c:v>19467</c:v>
                </c:pt>
                <c:pt idx="551">
                  <c:v>26887</c:v>
                </c:pt>
                <c:pt idx="552">
                  <c:v>18506</c:v>
                </c:pt>
                <c:pt idx="553">
                  <c:v>26736</c:v>
                </c:pt>
                <c:pt idx="554">
                  <c:v>17502</c:v>
                </c:pt>
                <c:pt idx="555">
                  <c:v>24820</c:v>
                </c:pt>
                <c:pt idx="556">
                  <c:v>15430</c:v>
                </c:pt>
                <c:pt idx="557">
                  <c:v>15075</c:v>
                </c:pt>
                <c:pt idx="558">
                  <c:v>25750</c:v>
                </c:pt>
                <c:pt idx="559">
                  <c:v>16967</c:v>
                </c:pt>
                <c:pt idx="560">
                  <c:v>23248</c:v>
                </c:pt>
                <c:pt idx="561">
                  <c:v>15218</c:v>
                </c:pt>
                <c:pt idx="562">
                  <c:v>23407</c:v>
                </c:pt>
                <c:pt idx="563">
                  <c:v>15733</c:v>
                </c:pt>
                <c:pt idx="564">
                  <c:v>21658</c:v>
                </c:pt>
                <c:pt idx="565">
                  <c:v>14106</c:v>
                </c:pt>
                <c:pt idx="566">
                  <c:v>20171</c:v>
                </c:pt>
                <c:pt idx="567">
                  <c:v>14417</c:v>
                </c:pt>
                <c:pt idx="568">
                  <c:v>21128</c:v>
                </c:pt>
                <c:pt idx="569">
                  <c:v>13030</c:v>
                </c:pt>
                <c:pt idx="570">
                  <c:v>18903</c:v>
                </c:pt>
                <c:pt idx="571">
                  <c:v>13202</c:v>
                </c:pt>
                <c:pt idx="572">
                  <c:v>18351</c:v>
                </c:pt>
                <c:pt idx="573">
                  <c:v>12898</c:v>
                </c:pt>
                <c:pt idx="574">
                  <c:v>16669</c:v>
                </c:pt>
                <c:pt idx="575">
                  <c:v>10441</c:v>
                </c:pt>
                <c:pt idx="576">
                  <c:v>15835</c:v>
                </c:pt>
                <c:pt idx="577">
                  <c:v>11404</c:v>
                </c:pt>
                <c:pt idx="578">
                  <c:v>15743</c:v>
                </c:pt>
                <c:pt idx="579">
                  <c:v>11714</c:v>
                </c:pt>
                <c:pt idx="580">
                  <c:v>17470</c:v>
                </c:pt>
                <c:pt idx="581">
                  <c:v>11720</c:v>
                </c:pt>
                <c:pt idx="582">
                  <c:v>16281</c:v>
                </c:pt>
                <c:pt idx="583">
                  <c:v>11954</c:v>
                </c:pt>
                <c:pt idx="584">
                  <c:v>13180</c:v>
                </c:pt>
                <c:pt idx="585">
                  <c:v>17714</c:v>
                </c:pt>
                <c:pt idx="586">
                  <c:v>12679</c:v>
                </c:pt>
                <c:pt idx="587">
                  <c:v>19377</c:v>
                </c:pt>
                <c:pt idx="588">
                  <c:v>12315</c:v>
                </c:pt>
                <c:pt idx="589">
                  <c:v>17810</c:v>
                </c:pt>
                <c:pt idx="590">
                  <c:v>13242</c:v>
                </c:pt>
                <c:pt idx="591">
                  <c:v>18647</c:v>
                </c:pt>
                <c:pt idx="592">
                  <c:v>11933</c:v>
                </c:pt>
                <c:pt idx="593">
                  <c:v>12168</c:v>
                </c:pt>
                <c:pt idx="594">
                  <c:v>19305</c:v>
                </c:pt>
                <c:pt idx="595">
                  <c:v>21133</c:v>
                </c:pt>
                <c:pt idx="596">
                  <c:v>12421</c:v>
                </c:pt>
                <c:pt idx="597">
                  <c:v>18205</c:v>
                </c:pt>
                <c:pt idx="598">
                  <c:v>13626</c:v>
                </c:pt>
                <c:pt idx="599">
                  <c:v>21622</c:v>
                </c:pt>
                <c:pt idx="600">
                  <c:v>13548</c:v>
                </c:pt>
                <c:pt idx="601">
                  <c:v>20355</c:v>
                </c:pt>
                <c:pt idx="602">
                  <c:v>12727</c:v>
                </c:pt>
                <c:pt idx="603">
                  <c:v>22149</c:v>
                </c:pt>
                <c:pt idx="604">
                  <c:v>14971</c:v>
                </c:pt>
                <c:pt idx="605">
                  <c:v>21733</c:v>
                </c:pt>
                <c:pt idx="606">
                  <c:v>13791</c:v>
                </c:pt>
                <c:pt idx="607">
                  <c:v>21490</c:v>
                </c:pt>
                <c:pt idx="608">
                  <c:v>13893</c:v>
                </c:pt>
                <c:pt idx="609">
                  <c:v>21762</c:v>
                </c:pt>
                <c:pt idx="610">
                  <c:v>14736</c:v>
                </c:pt>
                <c:pt idx="611">
                  <c:v>22409</c:v>
                </c:pt>
                <c:pt idx="612">
                  <c:v>15903</c:v>
                </c:pt>
                <c:pt idx="613">
                  <c:v>21254</c:v>
                </c:pt>
                <c:pt idx="614">
                  <c:v>15555</c:v>
                </c:pt>
                <c:pt idx="615">
                  <c:v>24238</c:v>
                </c:pt>
                <c:pt idx="616">
                  <c:v>14678</c:v>
                </c:pt>
                <c:pt idx="617">
                  <c:v>21453</c:v>
                </c:pt>
                <c:pt idx="618">
                  <c:v>16006</c:v>
                </c:pt>
                <c:pt idx="619">
                  <c:v>25002</c:v>
                </c:pt>
                <c:pt idx="620">
                  <c:v>16100</c:v>
                </c:pt>
                <c:pt idx="621">
                  <c:v>23363</c:v>
                </c:pt>
                <c:pt idx="622">
                  <c:v>13927</c:v>
                </c:pt>
                <c:pt idx="623">
                  <c:v>24132</c:v>
                </c:pt>
                <c:pt idx="624">
                  <c:v>23449</c:v>
                </c:pt>
                <c:pt idx="625">
                  <c:v>23815</c:v>
                </c:pt>
                <c:pt idx="626">
                  <c:v>14165</c:v>
                </c:pt>
                <c:pt idx="627">
                  <c:v>23449</c:v>
                </c:pt>
                <c:pt idx="628">
                  <c:v>14474</c:v>
                </c:pt>
                <c:pt idx="629">
                  <c:v>23585</c:v>
                </c:pt>
                <c:pt idx="630">
                  <c:v>14842</c:v>
                </c:pt>
                <c:pt idx="631">
                  <c:v>24044</c:v>
                </c:pt>
                <c:pt idx="632">
                  <c:v>15916</c:v>
                </c:pt>
                <c:pt idx="633">
                  <c:v>14104</c:v>
                </c:pt>
                <c:pt idx="634">
                  <c:v>22685</c:v>
                </c:pt>
                <c:pt idx="635">
                  <c:v>21863</c:v>
                </c:pt>
                <c:pt idx="636">
                  <c:v>15398</c:v>
                </c:pt>
                <c:pt idx="637">
                  <c:v>22631</c:v>
                </c:pt>
                <c:pt idx="638">
                  <c:v>15946</c:v>
                </c:pt>
                <c:pt idx="639">
                  <c:v>21721</c:v>
                </c:pt>
                <c:pt idx="640">
                  <c:v>13562</c:v>
                </c:pt>
                <c:pt idx="641">
                  <c:v>23071</c:v>
                </c:pt>
                <c:pt idx="642">
                  <c:v>16345</c:v>
                </c:pt>
                <c:pt idx="643">
                  <c:v>22616</c:v>
                </c:pt>
                <c:pt idx="644">
                  <c:v>22545</c:v>
                </c:pt>
                <c:pt idx="645">
                  <c:v>14219</c:v>
                </c:pt>
                <c:pt idx="646">
                  <c:v>22746</c:v>
                </c:pt>
                <c:pt idx="647">
                  <c:v>16761</c:v>
                </c:pt>
                <c:pt idx="648">
                  <c:v>24016</c:v>
                </c:pt>
                <c:pt idx="649">
                  <c:v>15548</c:v>
                </c:pt>
                <c:pt idx="650">
                  <c:v>23642</c:v>
                </c:pt>
                <c:pt idx="651">
                  <c:v>16902</c:v>
                </c:pt>
                <c:pt idx="652">
                  <c:v>25328</c:v>
                </c:pt>
                <c:pt idx="653">
                  <c:v>15528</c:v>
                </c:pt>
                <c:pt idx="654">
                  <c:v>25068</c:v>
                </c:pt>
                <c:pt idx="655">
                  <c:v>16003</c:v>
                </c:pt>
                <c:pt idx="656">
                  <c:v>26036</c:v>
                </c:pt>
                <c:pt idx="657">
                  <c:v>14694</c:v>
                </c:pt>
                <c:pt idx="658">
                  <c:v>23643</c:v>
                </c:pt>
                <c:pt idx="659">
                  <c:v>15379</c:v>
                </c:pt>
                <c:pt idx="660">
                  <c:v>24326</c:v>
                </c:pt>
                <c:pt idx="661">
                  <c:v>15807</c:v>
                </c:pt>
                <c:pt idx="662">
                  <c:v>23728</c:v>
                </c:pt>
                <c:pt idx="663">
                  <c:v>17724</c:v>
                </c:pt>
                <c:pt idx="664">
                  <c:v>22909</c:v>
                </c:pt>
                <c:pt idx="665">
                  <c:v>16911</c:v>
                </c:pt>
                <c:pt idx="666">
                  <c:v>16801</c:v>
                </c:pt>
                <c:pt idx="667">
                  <c:v>23023</c:v>
                </c:pt>
                <c:pt idx="668">
                  <c:v>14658</c:v>
                </c:pt>
                <c:pt idx="669">
                  <c:v>22925</c:v>
                </c:pt>
                <c:pt idx="670">
                  <c:v>16967</c:v>
                </c:pt>
                <c:pt idx="671">
                  <c:v>23116</c:v>
                </c:pt>
                <c:pt idx="672">
                  <c:v>23052</c:v>
                </c:pt>
                <c:pt idx="673">
                  <c:v>14966</c:v>
                </c:pt>
                <c:pt idx="674">
                  <c:v>24001</c:v>
                </c:pt>
                <c:pt idx="675">
                  <c:v>21884</c:v>
                </c:pt>
                <c:pt idx="676">
                  <c:v>16916</c:v>
                </c:pt>
                <c:pt idx="677">
                  <c:v>21558</c:v>
                </c:pt>
                <c:pt idx="678">
                  <c:v>15966</c:v>
                </c:pt>
                <c:pt idx="679">
                  <c:v>22105</c:v>
                </c:pt>
                <c:pt idx="680">
                  <c:v>15621</c:v>
                </c:pt>
                <c:pt idx="681">
                  <c:v>21798</c:v>
                </c:pt>
                <c:pt idx="682">
                  <c:v>14624</c:v>
                </c:pt>
                <c:pt idx="683">
                  <c:v>23712</c:v>
                </c:pt>
                <c:pt idx="684">
                  <c:v>15045</c:v>
                </c:pt>
                <c:pt idx="685">
                  <c:v>22152</c:v>
                </c:pt>
                <c:pt idx="686">
                  <c:v>14619</c:v>
                </c:pt>
                <c:pt idx="687">
                  <c:v>21192</c:v>
                </c:pt>
                <c:pt idx="688">
                  <c:v>22621</c:v>
                </c:pt>
                <c:pt idx="689">
                  <c:v>14529</c:v>
                </c:pt>
                <c:pt idx="690">
                  <c:v>14285</c:v>
                </c:pt>
                <c:pt idx="691">
                  <c:v>21933</c:v>
                </c:pt>
                <c:pt idx="692">
                  <c:v>14688</c:v>
                </c:pt>
                <c:pt idx="693">
                  <c:v>20066</c:v>
                </c:pt>
                <c:pt idx="694">
                  <c:v>15191</c:v>
                </c:pt>
                <c:pt idx="695">
                  <c:v>21681</c:v>
                </c:pt>
                <c:pt idx="696">
                  <c:v>13513</c:v>
                </c:pt>
                <c:pt idx="697">
                  <c:v>19813</c:v>
                </c:pt>
                <c:pt idx="698">
                  <c:v>12916</c:v>
                </c:pt>
                <c:pt idx="699">
                  <c:v>19801</c:v>
                </c:pt>
                <c:pt idx="700">
                  <c:v>14072</c:v>
                </c:pt>
                <c:pt idx="701">
                  <c:v>19636</c:v>
                </c:pt>
                <c:pt idx="702">
                  <c:v>13316</c:v>
                </c:pt>
                <c:pt idx="703">
                  <c:v>18658</c:v>
                </c:pt>
                <c:pt idx="704">
                  <c:v>13092</c:v>
                </c:pt>
                <c:pt idx="705">
                  <c:v>19463</c:v>
                </c:pt>
                <c:pt idx="706">
                  <c:v>15293</c:v>
                </c:pt>
                <c:pt idx="707">
                  <c:v>23801</c:v>
                </c:pt>
                <c:pt idx="708">
                  <c:v>15911</c:v>
                </c:pt>
                <c:pt idx="709">
                  <c:v>24548</c:v>
                </c:pt>
                <c:pt idx="710">
                  <c:v>18670</c:v>
                </c:pt>
                <c:pt idx="711">
                  <c:v>30885</c:v>
                </c:pt>
                <c:pt idx="712">
                  <c:v>21261</c:v>
                </c:pt>
                <c:pt idx="713">
                  <c:v>34090</c:v>
                </c:pt>
                <c:pt idx="714">
                  <c:v>21738</c:v>
                </c:pt>
                <c:pt idx="715">
                  <c:v>25441</c:v>
                </c:pt>
                <c:pt idx="716">
                  <c:v>23324</c:v>
                </c:pt>
                <c:pt idx="717">
                  <c:v>38333</c:v>
                </c:pt>
                <c:pt idx="718">
                  <c:v>42066</c:v>
                </c:pt>
                <c:pt idx="719">
                  <c:v>30405</c:v>
                </c:pt>
                <c:pt idx="720">
                  <c:v>46110</c:v>
                </c:pt>
                <c:pt idx="721">
                  <c:v>34218</c:v>
                </c:pt>
                <c:pt idx="722">
                  <c:v>50873</c:v>
                </c:pt>
                <c:pt idx="723">
                  <c:v>31671</c:v>
                </c:pt>
                <c:pt idx="724">
                  <c:v>54864</c:v>
                </c:pt>
                <c:pt idx="725">
                  <c:v>38024</c:v>
                </c:pt>
                <c:pt idx="726">
                  <c:v>59103</c:v>
                </c:pt>
                <c:pt idx="727">
                  <c:v>40718</c:v>
                </c:pt>
                <c:pt idx="728">
                  <c:v>59668</c:v>
                </c:pt>
                <c:pt idx="729">
                  <c:v>37767</c:v>
                </c:pt>
                <c:pt idx="730">
                  <c:v>59609</c:v>
                </c:pt>
                <c:pt idx="731">
                  <c:v>36879</c:v>
                </c:pt>
                <c:pt idx="732">
                  <c:v>56799</c:v>
                </c:pt>
                <c:pt idx="733">
                  <c:v>38127</c:v>
                </c:pt>
                <c:pt idx="734">
                  <c:v>56804</c:v>
                </c:pt>
                <c:pt idx="735">
                  <c:v>37187</c:v>
                </c:pt>
                <c:pt idx="736">
                  <c:v>56249</c:v>
                </c:pt>
                <c:pt idx="737">
                  <c:v>35444</c:v>
                </c:pt>
                <c:pt idx="738">
                  <c:v>49137</c:v>
                </c:pt>
                <c:pt idx="739">
                  <c:v>34877</c:v>
                </c:pt>
                <c:pt idx="740">
                  <c:v>52909</c:v>
                </c:pt>
                <c:pt idx="741">
                  <c:v>31381</c:v>
                </c:pt>
                <c:pt idx="742">
                  <c:v>47836</c:v>
                </c:pt>
                <c:pt idx="743">
                  <c:v>32687</c:v>
                </c:pt>
                <c:pt idx="744">
                  <c:v>29972</c:v>
                </c:pt>
                <c:pt idx="745">
                  <c:v>52886</c:v>
                </c:pt>
                <c:pt idx="746">
                  <c:v>31834</c:v>
                </c:pt>
                <c:pt idx="747">
                  <c:v>49384</c:v>
                </c:pt>
                <c:pt idx="748">
                  <c:v>45045</c:v>
                </c:pt>
                <c:pt idx="749">
                  <c:v>32169</c:v>
                </c:pt>
                <c:pt idx="750">
                  <c:v>45786</c:v>
                </c:pt>
                <c:pt idx="751">
                  <c:v>27948</c:v>
                </c:pt>
                <c:pt idx="752">
                  <c:v>47213</c:v>
                </c:pt>
                <c:pt idx="753">
                  <c:v>28106</c:v>
                </c:pt>
                <c:pt idx="754">
                  <c:v>41973</c:v>
                </c:pt>
                <c:pt idx="755">
                  <c:v>27526</c:v>
                </c:pt>
                <c:pt idx="756">
                  <c:v>37274</c:v>
                </c:pt>
                <c:pt idx="757">
                  <c:v>24967</c:v>
                </c:pt>
                <c:pt idx="758">
                  <c:v>39861</c:v>
                </c:pt>
                <c:pt idx="759">
                  <c:v>24065</c:v>
                </c:pt>
                <c:pt idx="760">
                  <c:v>27230</c:v>
                </c:pt>
                <c:pt idx="761">
                  <c:v>37638</c:v>
                </c:pt>
                <c:pt idx="762">
                  <c:v>37998</c:v>
                </c:pt>
                <c:pt idx="763">
                  <c:v>22265</c:v>
                </c:pt>
                <c:pt idx="764">
                  <c:v>38159</c:v>
                </c:pt>
                <c:pt idx="765">
                  <c:v>23380</c:v>
                </c:pt>
                <c:pt idx="766">
                  <c:v>32190</c:v>
                </c:pt>
                <c:pt idx="767">
                  <c:v>22924</c:v>
                </c:pt>
                <c:pt idx="768">
                  <c:v>31723</c:v>
                </c:pt>
                <c:pt idx="769">
                  <c:v>21786</c:v>
                </c:pt>
                <c:pt idx="770">
                  <c:v>19898</c:v>
                </c:pt>
                <c:pt idx="771">
                  <c:v>31446</c:v>
                </c:pt>
                <c:pt idx="772">
                  <c:v>20707</c:v>
                </c:pt>
                <c:pt idx="773">
                  <c:v>28575</c:v>
                </c:pt>
                <c:pt idx="774">
                  <c:v>21152</c:v>
                </c:pt>
                <c:pt idx="775">
                  <c:v>28406</c:v>
                </c:pt>
                <c:pt idx="776">
                  <c:v>18204</c:v>
                </c:pt>
                <c:pt idx="777">
                  <c:v>28649</c:v>
                </c:pt>
                <c:pt idx="778">
                  <c:v>17709</c:v>
                </c:pt>
                <c:pt idx="779">
                  <c:v>29277</c:v>
                </c:pt>
                <c:pt idx="780">
                  <c:v>19426</c:v>
                </c:pt>
                <c:pt idx="781">
                  <c:v>29431</c:v>
                </c:pt>
                <c:pt idx="782">
                  <c:v>20631</c:v>
                </c:pt>
                <c:pt idx="783">
                  <c:v>29147</c:v>
                </c:pt>
                <c:pt idx="784">
                  <c:v>20182</c:v>
                </c:pt>
                <c:pt idx="785">
                  <c:v>29175</c:v>
                </c:pt>
                <c:pt idx="786">
                  <c:v>22123</c:v>
                </c:pt>
                <c:pt idx="787">
                  <c:v>29469</c:v>
                </c:pt>
                <c:pt idx="788">
                  <c:v>18835</c:v>
                </c:pt>
                <c:pt idx="789">
                  <c:v>31179</c:v>
                </c:pt>
                <c:pt idx="790">
                  <c:v>21191</c:v>
                </c:pt>
                <c:pt idx="791">
                  <c:v>20293</c:v>
                </c:pt>
                <c:pt idx="792">
                  <c:v>29964</c:v>
                </c:pt>
                <c:pt idx="793">
                  <c:v>18957</c:v>
                </c:pt>
                <c:pt idx="794">
                  <c:v>27681</c:v>
                </c:pt>
                <c:pt idx="795">
                  <c:v>19071</c:v>
                </c:pt>
                <c:pt idx="796">
                  <c:v>31617</c:v>
                </c:pt>
                <c:pt idx="797">
                  <c:v>18693</c:v>
                </c:pt>
                <c:pt idx="798">
                  <c:v>29927</c:v>
                </c:pt>
                <c:pt idx="799">
                  <c:v>19772</c:v>
                </c:pt>
                <c:pt idx="800">
                  <c:v>29366</c:v>
                </c:pt>
                <c:pt idx="801">
                  <c:v>21183</c:v>
                </c:pt>
                <c:pt idx="802">
                  <c:v>30157</c:v>
                </c:pt>
              </c:numCache>
            </c:numRef>
          </c:val>
          <c:smooth val="0"/>
          <c:extLst>
            <c:ext xmlns:c16="http://schemas.microsoft.com/office/drawing/2014/chart" uri="{C3380CC4-5D6E-409C-BE32-E72D297353CC}">
              <c16:uniqueId val="{00000000-B813-2944-8410-78966285F0D9}"/>
            </c:ext>
          </c:extLst>
        </c:ser>
        <c:ser>
          <c:idx val="1"/>
          <c:order val="1"/>
          <c:tx>
            <c:v>Upper bound on the whole series</c:v>
          </c:tx>
          <c:spPr>
            <a:ln w="28575" cap="rnd">
              <a:solidFill>
                <a:schemeClr val="accent2"/>
              </a:solidFill>
              <a:round/>
            </a:ln>
            <a:effectLst/>
          </c:spPr>
          <c:marker>
            <c:symbol val="none"/>
          </c:marker>
          <c:cat>
            <c:numRef>
              <c:f>'Raw Black and outliers handling'!$F$4:$F$806</c:f>
              <c:numCache>
                <c:formatCode>m/d/yy</c:formatCode>
                <c:ptCount val="803"/>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'Raw Black and outliers handling'!$N$4:$N$806</c:f>
              <c:numCache>
                <c:formatCode>General</c:formatCode>
                <c:ptCount val="803"/>
                <c:pt idx="0">
                  <c:v>45729.882621720331</c:v>
                </c:pt>
                <c:pt idx="1">
                  <c:v>45729.882621720331</c:v>
                </c:pt>
                <c:pt idx="2">
                  <c:v>45729.882621720331</c:v>
                </c:pt>
                <c:pt idx="3">
                  <c:v>45729.882621720331</c:v>
                </c:pt>
                <c:pt idx="4">
                  <c:v>45729.882621720331</c:v>
                </c:pt>
                <c:pt idx="5">
                  <c:v>45729.882621720331</c:v>
                </c:pt>
                <c:pt idx="6">
                  <c:v>45729.882621720331</c:v>
                </c:pt>
                <c:pt idx="7">
                  <c:v>45729.882621720331</c:v>
                </c:pt>
                <c:pt idx="8">
                  <c:v>45729.882621720331</c:v>
                </c:pt>
                <c:pt idx="9">
                  <c:v>45729.882621720331</c:v>
                </c:pt>
                <c:pt idx="10">
                  <c:v>45729.882621720331</c:v>
                </c:pt>
                <c:pt idx="11">
                  <c:v>45729.882621720331</c:v>
                </c:pt>
                <c:pt idx="12">
                  <c:v>45729.882621720331</c:v>
                </c:pt>
                <c:pt idx="13">
                  <c:v>45729.882621720331</c:v>
                </c:pt>
                <c:pt idx="14">
                  <c:v>45729.882621720331</c:v>
                </c:pt>
                <c:pt idx="15">
                  <c:v>45729.882621720331</c:v>
                </c:pt>
                <c:pt idx="16">
                  <c:v>45729.882621720331</c:v>
                </c:pt>
                <c:pt idx="17">
                  <c:v>45729.882621720331</c:v>
                </c:pt>
                <c:pt idx="18">
                  <c:v>45729.882621720331</c:v>
                </c:pt>
                <c:pt idx="19">
                  <c:v>45729.882621720331</c:v>
                </c:pt>
                <c:pt idx="20">
                  <c:v>45729.882621720331</c:v>
                </c:pt>
                <c:pt idx="21">
                  <c:v>45729.882621720331</c:v>
                </c:pt>
                <c:pt idx="22">
                  <c:v>45729.882621720331</c:v>
                </c:pt>
                <c:pt idx="23">
                  <c:v>45729.882621720331</c:v>
                </c:pt>
                <c:pt idx="24">
                  <c:v>45729.882621720331</c:v>
                </c:pt>
                <c:pt idx="25">
                  <c:v>45729.882621720331</c:v>
                </c:pt>
                <c:pt idx="26">
                  <c:v>45729.882621720331</c:v>
                </c:pt>
                <c:pt idx="27">
                  <c:v>45729.882621720331</c:v>
                </c:pt>
                <c:pt idx="28">
                  <c:v>45729.882621720331</c:v>
                </c:pt>
                <c:pt idx="29">
                  <c:v>45729.882621720331</c:v>
                </c:pt>
                <c:pt idx="30">
                  <c:v>45729.882621720331</c:v>
                </c:pt>
                <c:pt idx="31">
                  <c:v>45729.882621720331</c:v>
                </c:pt>
                <c:pt idx="32">
                  <c:v>45729.882621720331</c:v>
                </c:pt>
                <c:pt idx="33">
                  <c:v>45729.882621720331</c:v>
                </c:pt>
                <c:pt idx="34">
                  <c:v>45729.882621720331</c:v>
                </c:pt>
                <c:pt idx="35">
                  <c:v>45729.882621720331</c:v>
                </c:pt>
                <c:pt idx="36">
                  <c:v>45729.882621720331</c:v>
                </c:pt>
                <c:pt idx="37">
                  <c:v>45729.882621720331</c:v>
                </c:pt>
                <c:pt idx="38">
                  <c:v>45729.882621720331</c:v>
                </c:pt>
                <c:pt idx="39">
                  <c:v>45729.882621720331</c:v>
                </c:pt>
                <c:pt idx="40">
                  <c:v>45729.882621720331</c:v>
                </c:pt>
                <c:pt idx="41">
                  <c:v>45729.882621720331</c:v>
                </c:pt>
                <c:pt idx="42">
                  <c:v>45729.882621720331</c:v>
                </c:pt>
                <c:pt idx="43">
                  <c:v>45729.882621720331</c:v>
                </c:pt>
                <c:pt idx="44">
                  <c:v>45729.882621720331</c:v>
                </c:pt>
                <c:pt idx="45">
                  <c:v>45729.882621720331</c:v>
                </c:pt>
                <c:pt idx="46">
                  <c:v>45729.882621720331</c:v>
                </c:pt>
                <c:pt idx="47">
                  <c:v>45729.882621720331</c:v>
                </c:pt>
                <c:pt idx="48">
                  <c:v>45729.882621720331</c:v>
                </c:pt>
                <c:pt idx="49">
                  <c:v>45729.882621720331</c:v>
                </c:pt>
                <c:pt idx="50">
                  <c:v>45729.882621720331</c:v>
                </c:pt>
                <c:pt idx="51">
                  <c:v>45729.882621720331</c:v>
                </c:pt>
                <c:pt idx="52">
                  <c:v>45729.882621720331</c:v>
                </c:pt>
                <c:pt idx="53">
                  <c:v>45729.882621720331</c:v>
                </c:pt>
                <c:pt idx="54">
                  <c:v>45729.882621720331</c:v>
                </c:pt>
                <c:pt idx="55">
                  <c:v>45729.882621720331</c:v>
                </c:pt>
                <c:pt idx="56">
                  <c:v>45729.882621720331</c:v>
                </c:pt>
                <c:pt idx="57">
                  <c:v>45729.882621720331</c:v>
                </c:pt>
                <c:pt idx="58">
                  <c:v>45729.882621720331</c:v>
                </c:pt>
                <c:pt idx="59">
                  <c:v>45729.882621720331</c:v>
                </c:pt>
                <c:pt idx="60">
                  <c:v>45729.882621720331</c:v>
                </c:pt>
                <c:pt idx="61">
                  <c:v>45729.882621720331</c:v>
                </c:pt>
                <c:pt idx="62">
                  <c:v>45729.882621720331</c:v>
                </c:pt>
                <c:pt idx="63">
                  <c:v>45729.882621720331</c:v>
                </c:pt>
                <c:pt idx="64">
                  <c:v>45729.882621720331</c:v>
                </c:pt>
                <c:pt idx="65">
                  <c:v>45729.882621720331</c:v>
                </c:pt>
                <c:pt idx="66">
                  <c:v>45729.882621720331</c:v>
                </c:pt>
                <c:pt idx="67">
                  <c:v>45729.882621720331</c:v>
                </c:pt>
                <c:pt idx="68">
                  <c:v>45729.882621720331</c:v>
                </c:pt>
                <c:pt idx="69">
                  <c:v>45729.882621720331</c:v>
                </c:pt>
                <c:pt idx="70">
                  <c:v>45729.882621720331</c:v>
                </c:pt>
                <c:pt idx="71">
                  <c:v>45729.882621720331</c:v>
                </c:pt>
                <c:pt idx="72">
                  <c:v>45729.882621720331</c:v>
                </c:pt>
                <c:pt idx="73">
                  <c:v>45729.882621720331</c:v>
                </c:pt>
                <c:pt idx="74">
                  <c:v>45729.882621720331</c:v>
                </c:pt>
                <c:pt idx="75">
                  <c:v>45729.882621720331</c:v>
                </c:pt>
                <c:pt idx="76">
                  <c:v>45729.882621720331</c:v>
                </c:pt>
                <c:pt idx="77">
                  <c:v>45729.882621720331</c:v>
                </c:pt>
                <c:pt idx="78">
                  <c:v>45729.882621720331</c:v>
                </c:pt>
                <c:pt idx="79">
                  <c:v>45729.882621720331</c:v>
                </c:pt>
                <c:pt idx="80">
                  <c:v>45729.882621720331</c:v>
                </c:pt>
                <c:pt idx="81">
                  <c:v>45729.882621720331</c:v>
                </c:pt>
                <c:pt idx="82">
                  <c:v>45729.882621720331</c:v>
                </c:pt>
                <c:pt idx="83">
                  <c:v>45729.882621720331</c:v>
                </c:pt>
                <c:pt idx="84">
                  <c:v>45729.882621720331</c:v>
                </c:pt>
                <c:pt idx="85">
                  <c:v>45729.882621720331</c:v>
                </c:pt>
                <c:pt idx="86">
                  <c:v>45729.882621720331</c:v>
                </c:pt>
                <c:pt idx="87">
                  <c:v>45729.882621720331</c:v>
                </c:pt>
                <c:pt idx="88">
                  <c:v>45729.882621720331</c:v>
                </c:pt>
                <c:pt idx="89">
                  <c:v>45729.882621720331</c:v>
                </c:pt>
                <c:pt idx="90">
                  <c:v>45729.882621720331</c:v>
                </c:pt>
                <c:pt idx="91">
                  <c:v>45729.882621720331</c:v>
                </c:pt>
                <c:pt idx="92">
                  <c:v>45729.882621720331</c:v>
                </c:pt>
                <c:pt idx="93">
                  <c:v>45729.882621720331</c:v>
                </c:pt>
                <c:pt idx="94">
                  <c:v>45729.882621720331</c:v>
                </c:pt>
                <c:pt idx="95">
                  <c:v>45729.882621720331</c:v>
                </c:pt>
                <c:pt idx="96">
                  <c:v>45729.882621720331</c:v>
                </c:pt>
                <c:pt idx="97">
                  <c:v>45729.882621720331</c:v>
                </c:pt>
                <c:pt idx="98">
                  <c:v>45729.882621720331</c:v>
                </c:pt>
                <c:pt idx="99">
                  <c:v>45729.882621720331</c:v>
                </c:pt>
                <c:pt idx="100">
                  <c:v>45729.882621720331</c:v>
                </c:pt>
                <c:pt idx="101">
                  <c:v>45729.882621720331</c:v>
                </c:pt>
                <c:pt idx="102">
                  <c:v>45729.882621720331</c:v>
                </c:pt>
                <c:pt idx="103">
                  <c:v>45729.882621720331</c:v>
                </c:pt>
                <c:pt idx="104">
                  <c:v>45729.882621720331</c:v>
                </c:pt>
                <c:pt idx="105">
                  <c:v>45729.882621720331</c:v>
                </c:pt>
                <c:pt idx="106">
                  <c:v>45729.882621720331</c:v>
                </c:pt>
                <c:pt idx="107">
                  <c:v>45729.882621720331</c:v>
                </c:pt>
                <c:pt idx="108">
                  <c:v>45729.882621720331</c:v>
                </c:pt>
                <c:pt idx="109">
                  <c:v>45729.882621720331</c:v>
                </c:pt>
                <c:pt idx="110">
                  <c:v>45729.882621720331</c:v>
                </c:pt>
                <c:pt idx="111">
                  <c:v>45729.882621720331</c:v>
                </c:pt>
                <c:pt idx="112">
                  <c:v>45729.882621720331</c:v>
                </c:pt>
                <c:pt idx="113">
                  <c:v>45729.882621720331</c:v>
                </c:pt>
                <c:pt idx="114">
                  <c:v>45729.882621720331</c:v>
                </c:pt>
                <c:pt idx="115">
                  <c:v>45729.882621720331</c:v>
                </c:pt>
                <c:pt idx="116">
                  <c:v>45729.882621720331</c:v>
                </c:pt>
                <c:pt idx="117">
                  <c:v>45729.882621720331</c:v>
                </c:pt>
                <c:pt idx="118">
                  <c:v>45729.882621720331</c:v>
                </c:pt>
                <c:pt idx="119">
                  <c:v>45729.882621720331</c:v>
                </c:pt>
                <c:pt idx="120">
                  <c:v>45729.882621720331</c:v>
                </c:pt>
                <c:pt idx="121">
                  <c:v>45729.882621720331</c:v>
                </c:pt>
                <c:pt idx="122">
                  <c:v>45729.882621720331</c:v>
                </c:pt>
                <c:pt idx="123">
                  <c:v>45729.882621720331</c:v>
                </c:pt>
                <c:pt idx="124">
                  <c:v>45729.882621720331</c:v>
                </c:pt>
                <c:pt idx="125">
                  <c:v>45729.882621720331</c:v>
                </c:pt>
                <c:pt idx="126">
                  <c:v>45729.882621720331</c:v>
                </c:pt>
                <c:pt idx="127">
                  <c:v>45729.882621720331</c:v>
                </c:pt>
                <c:pt idx="128">
                  <c:v>45729.882621720331</c:v>
                </c:pt>
                <c:pt idx="129">
                  <c:v>45729.882621720331</c:v>
                </c:pt>
                <c:pt idx="130">
                  <c:v>45729.882621720331</c:v>
                </c:pt>
                <c:pt idx="131">
                  <c:v>45729.882621720331</c:v>
                </c:pt>
                <c:pt idx="132">
                  <c:v>45729.882621720331</c:v>
                </c:pt>
                <c:pt idx="133">
                  <c:v>45729.882621720331</c:v>
                </c:pt>
                <c:pt idx="134">
                  <c:v>45729.882621720331</c:v>
                </c:pt>
                <c:pt idx="135">
                  <c:v>45729.882621720331</c:v>
                </c:pt>
                <c:pt idx="136">
                  <c:v>45729.882621720331</c:v>
                </c:pt>
                <c:pt idx="137">
                  <c:v>45729.882621720331</c:v>
                </c:pt>
                <c:pt idx="138">
                  <c:v>45729.882621720331</c:v>
                </c:pt>
                <c:pt idx="139">
                  <c:v>45729.882621720331</c:v>
                </c:pt>
                <c:pt idx="140">
                  <c:v>45729.882621720331</c:v>
                </c:pt>
                <c:pt idx="141">
                  <c:v>45729.882621720331</c:v>
                </c:pt>
                <c:pt idx="142">
                  <c:v>45729.882621720331</c:v>
                </c:pt>
                <c:pt idx="143">
                  <c:v>45729.882621720331</c:v>
                </c:pt>
                <c:pt idx="144">
                  <c:v>45729.882621720331</c:v>
                </c:pt>
                <c:pt idx="145">
                  <c:v>45729.882621720331</c:v>
                </c:pt>
                <c:pt idx="146">
                  <c:v>45729.882621720331</c:v>
                </c:pt>
                <c:pt idx="147">
                  <c:v>45729.882621720331</c:v>
                </c:pt>
                <c:pt idx="148">
                  <c:v>45729.882621720331</c:v>
                </c:pt>
                <c:pt idx="149">
                  <c:v>45729.882621720331</c:v>
                </c:pt>
                <c:pt idx="150">
                  <c:v>45729.882621720331</c:v>
                </c:pt>
                <c:pt idx="151">
                  <c:v>45729.882621720331</c:v>
                </c:pt>
                <c:pt idx="152">
                  <c:v>45729.882621720331</c:v>
                </c:pt>
                <c:pt idx="153">
                  <c:v>45729.882621720331</c:v>
                </c:pt>
                <c:pt idx="154">
                  <c:v>45729.882621720331</c:v>
                </c:pt>
                <c:pt idx="155">
                  <c:v>45729.882621720331</c:v>
                </c:pt>
                <c:pt idx="156">
                  <c:v>45729.882621720331</c:v>
                </c:pt>
                <c:pt idx="157">
                  <c:v>45729.882621720331</c:v>
                </c:pt>
                <c:pt idx="158">
                  <c:v>45729.882621720331</c:v>
                </c:pt>
                <c:pt idx="159">
                  <c:v>45729.882621720331</c:v>
                </c:pt>
                <c:pt idx="160">
                  <c:v>45729.882621720331</c:v>
                </c:pt>
                <c:pt idx="161">
                  <c:v>45729.882621720331</c:v>
                </c:pt>
                <c:pt idx="162">
                  <c:v>45729.882621720331</c:v>
                </c:pt>
                <c:pt idx="163">
                  <c:v>45729.882621720331</c:v>
                </c:pt>
                <c:pt idx="164">
                  <c:v>45729.882621720331</c:v>
                </c:pt>
                <c:pt idx="165">
                  <c:v>45729.882621720331</c:v>
                </c:pt>
                <c:pt idx="166">
                  <c:v>45729.882621720331</c:v>
                </c:pt>
                <c:pt idx="167">
                  <c:v>45729.882621720331</c:v>
                </c:pt>
                <c:pt idx="168">
                  <c:v>45729.882621720331</c:v>
                </c:pt>
                <c:pt idx="169">
                  <c:v>45729.882621720331</c:v>
                </c:pt>
                <c:pt idx="170">
                  <c:v>45729.882621720331</c:v>
                </c:pt>
                <c:pt idx="171">
                  <c:v>45729.882621720331</c:v>
                </c:pt>
                <c:pt idx="172">
                  <c:v>45729.882621720331</c:v>
                </c:pt>
                <c:pt idx="173">
                  <c:v>45729.882621720331</c:v>
                </c:pt>
                <c:pt idx="174">
                  <c:v>45729.882621720331</c:v>
                </c:pt>
                <c:pt idx="175">
                  <c:v>45729.882621720331</c:v>
                </c:pt>
                <c:pt idx="176">
                  <c:v>45729.882621720331</c:v>
                </c:pt>
                <c:pt idx="177">
                  <c:v>45729.882621720331</c:v>
                </c:pt>
                <c:pt idx="178">
                  <c:v>45729.882621720331</c:v>
                </c:pt>
                <c:pt idx="179">
                  <c:v>45729.882621720331</c:v>
                </c:pt>
                <c:pt idx="180">
                  <c:v>45729.882621720331</c:v>
                </c:pt>
                <c:pt idx="181">
                  <c:v>45729.882621720331</c:v>
                </c:pt>
                <c:pt idx="182">
                  <c:v>45729.882621720331</c:v>
                </c:pt>
                <c:pt idx="183">
                  <c:v>45729.882621720331</c:v>
                </c:pt>
                <c:pt idx="184">
                  <c:v>45729.882621720331</c:v>
                </c:pt>
                <c:pt idx="185">
                  <c:v>45729.882621720331</c:v>
                </c:pt>
                <c:pt idx="186">
                  <c:v>45729.882621720331</c:v>
                </c:pt>
                <c:pt idx="187">
                  <c:v>45729.882621720331</c:v>
                </c:pt>
                <c:pt idx="188">
                  <c:v>45729.882621720331</c:v>
                </c:pt>
                <c:pt idx="189">
                  <c:v>45729.882621720331</c:v>
                </c:pt>
                <c:pt idx="190">
                  <c:v>45729.882621720331</c:v>
                </c:pt>
                <c:pt idx="191">
                  <c:v>45729.882621720331</c:v>
                </c:pt>
                <c:pt idx="192">
                  <c:v>45729.882621720331</c:v>
                </c:pt>
                <c:pt idx="193">
                  <c:v>45729.882621720331</c:v>
                </c:pt>
                <c:pt idx="194">
                  <c:v>45729.882621720331</c:v>
                </c:pt>
                <c:pt idx="195">
                  <c:v>45729.882621720331</c:v>
                </c:pt>
                <c:pt idx="196">
                  <c:v>45729.882621720331</c:v>
                </c:pt>
                <c:pt idx="197">
                  <c:v>45729.882621720331</c:v>
                </c:pt>
                <c:pt idx="198">
                  <c:v>45729.882621720331</c:v>
                </c:pt>
                <c:pt idx="199">
                  <c:v>45729.882621720331</c:v>
                </c:pt>
                <c:pt idx="200">
                  <c:v>45729.882621720331</c:v>
                </c:pt>
                <c:pt idx="201">
                  <c:v>45729.882621720331</c:v>
                </c:pt>
                <c:pt idx="202">
                  <c:v>45729.882621720331</c:v>
                </c:pt>
                <c:pt idx="203">
                  <c:v>45729.882621720331</c:v>
                </c:pt>
                <c:pt idx="204">
                  <c:v>45729.882621720331</c:v>
                </c:pt>
                <c:pt idx="205">
                  <c:v>45729.882621720331</c:v>
                </c:pt>
                <c:pt idx="206">
                  <c:v>45729.882621720331</c:v>
                </c:pt>
                <c:pt idx="207">
                  <c:v>45729.882621720331</c:v>
                </c:pt>
                <c:pt idx="208">
                  <c:v>45729.882621720331</c:v>
                </c:pt>
                <c:pt idx="209">
                  <c:v>45729.882621720331</c:v>
                </c:pt>
                <c:pt idx="210">
                  <c:v>45729.882621720331</c:v>
                </c:pt>
                <c:pt idx="211">
                  <c:v>45729.882621720331</c:v>
                </c:pt>
                <c:pt idx="212">
                  <c:v>45729.882621720331</c:v>
                </c:pt>
                <c:pt idx="213">
                  <c:v>45729.882621720331</c:v>
                </c:pt>
                <c:pt idx="214">
                  <c:v>45729.882621720331</c:v>
                </c:pt>
                <c:pt idx="215">
                  <c:v>45729.882621720331</c:v>
                </c:pt>
                <c:pt idx="216">
                  <c:v>45729.882621720331</c:v>
                </c:pt>
                <c:pt idx="217">
                  <c:v>45729.882621720331</c:v>
                </c:pt>
                <c:pt idx="218">
                  <c:v>45729.882621720331</c:v>
                </c:pt>
                <c:pt idx="219">
                  <c:v>45729.882621720331</c:v>
                </c:pt>
                <c:pt idx="220">
                  <c:v>45729.882621720331</c:v>
                </c:pt>
                <c:pt idx="221">
                  <c:v>45729.882621720331</c:v>
                </c:pt>
                <c:pt idx="222">
                  <c:v>45729.882621720331</c:v>
                </c:pt>
                <c:pt idx="223">
                  <c:v>45729.882621720331</c:v>
                </c:pt>
                <c:pt idx="224">
                  <c:v>45729.882621720331</c:v>
                </c:pt>
                <c:pt idx="225">
                  <c:v>45729.882621720331</c:v>
                </c:pt>
                <c:pt idx="226">
                  <c:v>45729.882621720331</c:v>
                </c:pt>
                <c:pt idx="227">
                  <c:v>45729.882621720331</c:v>
                </c:pt>
                <c:pt idx="228">
                  <c:v>45729.882621720331</c:v>
                </c:pt>
                <c:pt idx="229">
                  <c:v>45729.882621720331</c:v>
                </c:pt>
                <c:pt idx="230">
                  <c:v>45729.882621720331</c:v>
                </c:pt>
                <c:pt idx="231">
                  <c:v>45729.882621720331</c:v>
                </c:pt>
                <c:pt idx="232">
                  <c:v>45729.882621720331</c:v>
                </c:pt>
                <c:pt idx="233">
                  <c:v>45729.882621720331</c:v>
                </c:pt>
                <c:pt idx="234">
                  <c:v>45729.882621720331</c:v>
                </c:pt>
                <c:pt idx="235">
                  <c:v>45729.882621720331</c:v>
                </c:pt>
                <c:pt idx="236">
                  <c:v>45729.882621720331</c:v>
                </c:pt>
                <c:pt idx="237">
                  <c:v>45729.882621720331</c:v>
                </c:pt>
                <c:pt idx="238">
                  <c:v>45729.882621720331</c:v>
                </c:pt>
                <c:pt idx="239">
                  <c:v>45729.882621720331</c:v>
                </c:pt>
                <c:pt idx="240">
                  <c:v>45729.882621720331</c:v>
                </c:pt>
                <c:pt idx="241">
                  <c:v>45729.882621720331</c:v>
                </c:pt>
                <c:pt idx="242">
                  <c:v>45729.882621720331</c:v>
                </c:pt>
                <c:pt idx="243">
                  <c:v>45729.882621720331</c:v>
                </c:pt>
                <c:pt idx="244">
                  <c:v>45729.882621720331</c:v>
                </c:pt>
                <c:pt idx="245">
                  <c:v>45729.882621720331</c:v>
                </c:pt>
                <c:pt idx="246">
                  <c:v>45729.882621720331</c:v>
                </c:pt>
                <c:pt idx="247">
                  <c:v>45729.882621720331</c:v>
                </c:pt>
                <c:pt idx="248">
                  <c:v>45729.882621720331</c:v>
                </c:pt>
                <c:pt idx="249">
                  <c:v>45729.882621720331</c:v>
                </c:pt>
                <c:pt idx="250">
                  <c:v>45729.882621720331</c:v>
                </c:pt>
                <c:pt idx="251">
                  <c:v>45729.882621720331</c:v>
                </c:pt>
                <c:pt idx="252">
                  <c:v>45729.882621720331</c:v>
                </c:pt>
                <c:pt idx="253">
                  <c:v>45729.882621720331</c:v>
                </c:pt>
                <c:pt idx="254">
                  <c:v>45729.882621720331</c:v>
                </c:pt>
                <c:pt idx="255">
                  <c:v>45729.882621720331</c:v>
                </c:pt>
                <c:pt idx="256">
                  <c:v>45729.882621720331</c:v>
                </c:pt>
                <c:pt idx="257">
                  <c:v>45729.882621720331</c:v>
                </c:pt>
                <c:pt idx="258">
                  <c:v>45729.882621720331</c:v>
                </c:pt>
                <c:pt idx="259">
                  <c:v>45729.882621720331</c:v>
                </c:pt>
                <c:pt idx="260">
                  <c:v>45729.882621720331</c:v>
                </c:pt>
                <c:pt idx="261">
                  <c:v>45729.882621720331</c:v>
                </c:pt>
                <c:pt idx="262">
                  <c:v>45729.882621720331</c:v>
                </c:pt>
                <c:pt idx="263">
                  <c:v>45729.882621720331</c:v>
                </c:pt>
                <c:pt idx="264">
                  <c:v>45729.882621720331</c:v>
                </c:pt>
                <c:pt idx="265">
                  <c:v>45729.882621720331</c:v>
                </c:pt>
                <c:pt idx="266">
                  <c:v>45729.882621720331</c:v>
                </c:pt>
                <c:pt idx="267">
                  <c:v>45729.882621720331</c:v>
                </c:pt>
                <c:pt idx="268">
                  <c:v>45729.882621720331</c:v>
                </c:pt>
                <c:pt idx="269">
                  <c:v>45729.882621720331</c:v>
                </c:pt>
                <c:pt idx="270">
                  <c:v>45729.882621720331</c:v>
                </c:pt>
                <c:pt idx="271">
                  <c:v>45729.882621720331</c:v>
                </c:pt>
                <c:pt idx="272">
                  <c:v>45729.882621720331</c:v>
                </c:pt>
                <c:pt idx="273">
                  <c:v>45729.882621720331</c:v>
                </c:pt>
                <c:pt idx="274">
                  <c:v>45729.882621720331</c:v>
                </c:pt>
                <c:pt idx="275">
                  <c:v>45729.882621720331</c:v>
                </c:pt>
                <c:pt idx="276">
                  <c:v>45729.882621720331</c:v>
                </c:pt>
                <c:pt idx="277">
                  <c:v>45729.882621720331</c:v>
                </c:pt>
                <c:pt idx="278">
                  <c:v>45729.882621720331</c:v>
                </c:pt>
                <c:pt idx="279">
                  <c:v>45729.882621720331</c:v>
                </c:pt>
                <c:pt idx="280">
                  <c:v>45729.882621720331</c:v>
                </c:pt>
                <c:pt idx="281">
                  <c:v>45729.882621720331</c:v>
                </c:pt>
                <c:pt idx="282">
                  <c:v>45729.882621720331</c:v>
                </c:pt>
                <c:pt idx="283">
                  <c:v>45729.882621720331</c:v>
                </c:pt>
                <c:pt idx="284">
                  <c:v>45729.882621720331</c:v>
                </c:pt>
                <c:pt idx="285">
                  <c:v>45729.882621720331</c:v>
                </c:pt>
                <c:pt idx="286">
                  <c:v>45729.882621720331</c:v>
                </c:pt>
                <c:pt idx="287">
                  <c:v>45729.882621720331</c:v>
                </c:pt>
                <c:pt idx="288">
                  <c:v>45729.882621720331</c:v>
                </c:pt>
                <c:pt idx="289">
                  <c:v>45729.882621720331</c:v>
                </c:pt>
                <c:pt idx="290">
                  <c:v>45729.882621720331</c:v>
                </c:pt>
                <c:pt idx="291">
                  <c:v>45729.882621720331</c:v>
                </c:pt>
                <c:pt idx="292">
                  <c:v>45729.882621720331</c:v>
                </c:pt>
                <c:pt idx="293">
                  <c:v>45729.882621720331</c:v>
                </c:pt>
                <c:pt idx="294">
                  <c:v>45729.882621720331</c:v>
                </c:pt>
                <c:pt idx="295">
                  <c:v>45729.882621720331</c:v>
                </c:pt>
                <c:pt idx="296">
                  <c:v>45729.882621720331</c:v>
                </c:pt>
                <c:pt idx="297">
                  <c:v>45729.882621720331</c:v>
                </c:pt>
                <c:pt idx="298">
                  <c:v>45729.882621720331</c:v>
                </c:pt>
                <c:pt idx="299">
                  <c:v>45729.882621720331</c:v>
                </c:pt>
                <c:pt idx="300">
                  <c:v>45729.882621720331</c:v>
                </c:pt>
                <c:pt idx="301">
                  <c:v>45729.882621720331</c:v>
                </c:pt>
                <c:pt idx="302">
                  <c:v>45729.882621720331</c:v>
                </c:pt>
                <c:pt idx="303">
                  <c:v>45729.882621720331</c:v>
                </c:pt>
                <c:pt idx="304">
                  <c:v>45729.882621720331</c:v>
                </c:pt>
                <c:pt idx="305">
                  <c:v>45729.882621720331</c:v>
                </c:pt>
                <c:pt idx="306">
                  <c:v>45729.882621720331</c:v>
                </c:pt>
                <c:pt idx="307">
                  <c:v>45729.882621720331</c:v>
                </c:pt>
                <c:pt idx="308">
                  <c:v>45729.882621720331</c:v>
                </c:pt>
                <c:pt idx="309">
                  <c:v>45729.882621720331</c:v>
                </c:pt>
                <c:pt idx="310">
                  <c:v>45729.882621720331</c:v>
                </c:pt>
                <c:pt idx="311">
                  <c:v>45729.882621720331</c:v>
                </c:pt>
                <c:pt idx="312">
                  <c:v>45729.882621720331</c:v>
                </c:pt>
                <c:pt idx="313">
                  <c:v>45729.882621720331</c:v>
                </c:pt>
                <c:pt idx="314">
                  <c:v>45729.882621720331</c:v>
                </c:pt>
                <c:pt idx="315">
                  <c:v>45729.882621720331</c:v>
                </c:pt>
                <c:pt idx="316">
                  <c:v>45729.882621720331</c:v>
                </c:pt>
                <c:pt idx="317">
                  <c:v>45729.882621720331</c:v>
                </c:pt>
                <c:pt idx="318">
                  <c:v>45729.882621720331</c:v>
                </c:pt>
                <c:pt idx="319">
                  <c:v>45729.882621720331</c:v>
                </c:pt>
                <c:pt idx="320">
                  <c:v>45729.882621720331</c:v>
                </c:pt>
                <c:pt idx="321">
                  <c:v>45729.882621720331</c:v>
                </c:pt>
                <c:pt idx="322">
                  <c:v>45729.882621720331</c:v>
                </c:pt>
                <c:pt idx="323">
                  <c:v>45729.882621720331</c:v>
                </c:pt>
                <c:pt idx="324">
                  <c:v>45729.882621720331</c:v>
                </c:pt>
                <c:pt idx="325">
                  <c:v>45729.882621720331</c:v>
                </c:pt>
                <c:pt idx="326">
                  <c:v>45729.882621720331</c:v>
                </c:pt>
                <c:pt idx="327">
                  <c:v>45729.882621720331</c:v>
                </c:pt>
                <c:pt idx="328">
                  <c:v>45729.882621720331</c:v>
                </c:pt>
                <c:pt idx="329">
                  <c:v>45729.882621720331</c:v>
                </c:pt>
                <c:pt idx="330">
                  <c:v>45729.882621720331</c:v>
                </c:pt>
                <c:pt idx="331">
                  <c:v>45729.882621720331</c:v>
                </c:pt>
                <c:pt idx="332">
                  <c:v>45729.882621720331</c:v>
                </c:pt>
                <c:pt idx="333">
                  <c:v>45729.882621720331</c:v>
                </c:pt>
                <c:pt idx="334">
                  <c:v>45729.882621720331</c:v>
                </c:pt>
                <c:pt idx="335">
                  <c:v>45729.882621720331</c:v>
                </c:pt>
                <c:pt idx="336">
                  <c:v>45729.882621720331</c:v>
                </c:pt>
                <c:pt idx="337">
                  <c:v>45729.882621720331</c:v>
                </c:pt>
                <c:pt idx="338">
                  <c:v>45729.882621720331</c:v>
                </c:pt>
                <c:pt idx="339">
                  <c:v>45729.882621720331</c:v>
                </c:pt>
                <c:pt idx="340">
                  <c:v>45729.882621720331</c:v>
                </c:pt>
                <c:pt idx="341">
                  <c:v>45729.882621720331</c:v>
                </c:pt>
                <c:pt idx="342">
                  <c:v>45729.882621720331</c:v>
                </c:pt>
                <c:pt idx="343">
                  <c:v>45729.882621720331</c:v>
                </c:pt>
                <c:pt idx="344">
                  <c:v>45729.882621720331</c:v>
                </c:pt>
                <c:pt idx="345">
                  <c:v>45729.882621720331</c:v>
                </c:pt>
                <c:pt idx="346">
                  <c:v>45729.882621720331</c:v>
                </c:pt>
                <c:pt idx="347">
                  <c:v>45729.882621720331</c:v>
                </c:pt>
                <c:pt idx="348">
                  <c:v>45729.882621720331</c:v>
                </c:pt>
                <c:pt idx="349">
                  <c:v>45729.882621720331</c:v>
                </c:pt>
                <c:pt idx="350">
                  <c:v>45729.882621720331</c:v>
                </c:pt>
                <c:pt idx="351">
                  <c:v>45729.882621720331</c:v>
                </c:pt>
                <c:pt idx="352">
                  <c:v>45729.882621720331</c:v>
                </c:pt>
                <c:pt idx="353">
                  <c:v>45729.882621720331</c:v>
                </c:pt>
                <c:pt idx="354">
                  <c:v>45729.882621720331</c:v>
                </c:pt>
                <c:pt idx="355">
                  <c:v>45729.882621720331</c:v>
                </c:pt>
                <c:pt idx="356">
                  <c:v>45729.882621720331</c:v>
                </c:pt>
                <c:pt idx="357">
                  <c:v>45729.882621720331</c:v>
                </c:pt>
                <c:pt idx="358">
                  <c:v>45729.882621720331</c:v>
                </c:pt>
                <c:pt idx="359">
                  <c:v>45729.882621720331</c:v>
                </c:pt>
                <c:pt idx="360">
                  <c:v>45729.882621720331</c:v>
                </c:pt>
                <c:pt idx="361">
                  <c:v>45729.882621720331</c:v>
                </c:pt>
                <c:pt idx="362">
                  <c:v>45729.882621720331</c:v>
                </c:pt>
                <c:pt idx="363">
                  <c:v>45729.882621720331</c:v>
                </c:pt>
                <c:pt idx="364">
                  <c:v>45729.882621720331</c:v>
                </c:pt>
                <c:pt idx="365">
                  <c:v>45729.882621720331</c:v>
                </c:pt>
                <c:pt idx="366">
                  <c:v>45729.882621720331</c:v>
                </c:pt>
                <c:pt idx="367">
                  <c:v>45729.882621720331</c:v>
                </c:pt>
                <c:pt idx="368">
                  <c:v>45729.882621720331</c:v>
                </c:pt>
                <c:pt idx="369">
                  <c:v>45729.882621720331</c:v>
                </c:pt>
                <c:pt idx="370">
                  <c:v>45729.882621720331</c:v>
                </c:pt>
                <c:pt idx="371">
                  <c:v>45729.882621720331</c:v>
                </c:pt>
                <c:pt idx="372">
                  <c:v>45729.882621720331</c:v>
                </c:pt>
                <c:pt idx="373">
                  <c:v>45729.882621720331</c:v>
                </c:pt>
                <c:pt idx="374">
                  <c:v>45729.882621720331</c:v>
                </c:pt>
                <c:pt idx="375">
                  <c:v>45729.882621720331</c:v>
                </c:pt>
                <c:pt idx="376">
                  <c:v>45729.882621720331</c:v>
                </c:pt>
                <c:pt idx="377">
                  <c:v>45729.882621720331</c:v>
                </c:pt>
                <c:pt idx="378">
                  <c:v>45729.882621720331</c:v>
                </c:pt>
                <c:pt idx="379">
                  <c:v>45729.882621720331</c:v>
                </c:pt>
                <c:pt idx="380">
                  <c:v>45729.882621720331</c:v>
                </c:pt>
                <c:pt idx="381">
                  <c:v>45729.882621720331</c:v>
                </c:pt>
                <c:pt idx="382">
                  <c:v>45729.882621720331</c:v>
                </c:pt>
                <c:pt idx="383">
                  <c:v>45729.882621720331</c:v>
                </c:pt>
                <c:pt idx="384">
                  <c:v>45729.882621720331</c:v>
                </c:pt>
                <c:pt idx="385">
                  <c:v>45729.882621720331</c:v>
                </c:pt>
                <c:pt idx="386">
                  <c:v>45729.882621720331</c:v>
                </c:pt>
                <c:pt idx="387">
                  <c:v>45729.882621720331</c:v>
                </c:pt>
                <c:pt idx="388">
                  <c:v>45729.882621720331</c:v>
                </c:pt>
                <c:pt idx="389">
                  <c:v>45729.882621720331</c:v>
                </c:pt>
                <c:pt idx="390">
                  <c:v>45729.882621720331</c:v>
                </c:pt>
                <c:pt idx="391">
                  <c:v>45729.882621720331</c:v>
                </c:pt>
                <c:pt idx="392">
                  <c:v>45729.882621720331</c:v>
                </c:pt>
                <c:pt idx="393">
                  <c:v>45729.882621720331</c:v>
                </c:pt>
                <c:pt idx="394">
                  <c:v>45729.882621720331</c:v>
                </c:pt>
                <c:pt idx="395">
                  <c:v>45729.882621720331</c:v>
                </c:pt>
                <c:pt idx="396">
                  <c:v>45729.882621720331</c:v>
                </c:pt>
                <c:pt idx="397">
                  <c:v>45729.882621720331</c:v>
                </c:pt>
                <c:pt idx="398">
                  <c:v>45729.882621720331</c:v>
                </c:pt>
                <c:pt idx="399">
                  <c:v>45729.882621720331</c:v>
                </c:pt>
                <c:pt idx="400">
                  <c:v>45729.882621720331</c:v>
                </c:pt>
                <c:pt idx="401">
                  <c:v>45729.882621720331</c:v>
                </c:pt>
                <c:pt idx="402">
                  <c:v>45729.882621720331</c:v>
                </c:pt>
                <c:pt idx="403">
                  <c:v>45729.882621720331</c:v>
                </c:pt>
                <c:pt idx="404">
                  <c:v>45729.882621720331</c:v>
                </c:pt>
                <c:pt idx="405">
                  <c:v>45729.882621720331</c:v>
                </c:pt>
                <c:pt idx="406">
                  <c:v>45729.882621720331</c:v>
                </c:pt>
                <c:pt idx="407">
                  <c:v>45729.882621720331</c:v>
                </c:pt>
                <c:pt idx="408">
                  <c:v>45729.882621720331</c:v>
                </c:pt>
                <c:pt idx="409">
                  <c:v>45729.882621720331</c:v>
                </c:pt>
                <c:pt idx="410">
                  <c:v>45729.882621720331</c:v>
                </c:pt>
                <c:pt idx="411">
                  <c:v>45729.882621720331</c:v>
                </c:pt>
                <c:pt idx="412">
                  <c:v>45729.882621720331</c:v>
                </c:pt>
                <c:pt idx="413">
                  <c:v>45729.882621720331</c:v>
                </c:pt>
                <c:pt idx="414">
                  <c:v>45729.882621720331</c:v>
                </c:pt>
                <c:pt idx="415">
                  <c:v>45729.882621720331</c:v>
                </c:pt>
                <c:pt idx="416">
                  <c:v>45729.882621720331</c:v>
                </c:pt>
                <c:pt idx="417">
                  <c:v>45729.882621720331</c:v>
                </c:pt>
                <c:pt idx="418">
                  <c:v>45729.882621720331</c:v>
                </c:pt>
                <c:pt idx="419">
                  <c:v>45729.882621720331</c:v>
                </c:pt>
                <c:pt idx="420">
                  <c:v>45729.882621720331</c:v>
                </c:pt>
                <c:pt idx="421">
                  <c:v>45729.882621720331</c:v>
                </c:pt>
                <c:pt idx="422">
                  <c:v>45729.882621720331</c:v>
                </c:pt>
                <c:pt idx="423">
                  <c:v>45729.882621720331</c:v>
                </c:pt>
                <c:pt idx="424">
                  <c:v>45729.882621720331</c:v>
                </c:pt>
                <c:pt idx="425">
                  <c:v>45729.882621720331</c:v>
                </c:pt>
                <c:pt idx="426">
                  <c:v>45729.882621720331</c:v>
                </c:pt>
                <c:pt idx="427">
                  <c:v>45729.882621720331</c:v>
                </c:pt>
                <c:pt idx="428">
                  <c:v>45729.882621720331</c:v>
                </c:pt>
                <c:pt idx="429">
                  <c:v>45729.882621720331</c:v>
                </c:pt>
                <c:pt idx="430">
                  <c:v>45729.882621720331</c:v>
                </c:pt>
                <c:pt idx="431">
                  <c:v>45729.882621720331</c:v>
                </c:pt>
                <c:pt idx="432">
                  <c:v>45729.882621720331</c:v>
                </c:pt>
                <c:pt idx="433">
                  <c:v>45729.882621720331</c:v>
                </c:pt>
                <c:pt idx="434">
                  <c:v>45729.882621720331</c:v>
                </c:pt>
                <c:pt idx="435">
                  <c:v>45729.882621720331</c:v>
                </c:pt>
                <c:pt idx="436">
                  <c:v>45729.882621720331</c:v>
                </c:pt>
                <c:pt idx="437">
                  <c:v>45729.882621720331</c:v>
                </c:pt>
                <c:pt idx="438">
                  <c:v>45729.882621720331</c:v>
                </c:pt>
                <c:pt idx="439">
                  <c:v>45729.882621720331</c:v>
                </c:pt>
                <c:pt idx="440">
                  <c:v>45729.882621720331</c:v>
                </c:pt>
                <c:pt idx="441">
                  <c:v>45729.882621720331</c:v>
                </c:pt>
                <c:pt idx="442">
                  <c:v>45729.882621720331</c:v>
                </c:pt>
                <c:pt idx="443">
                  <c:v>45729.882621720331</c:v>
                </c:pt>
                <c:pt idx="444">
                  <c:v>45729.882621720331</c:v>
                </c:pt>
                <c:pt idx="445">
                  <c:v>45729.882621720331</c:v>
                </c:pt>
                <c:pt idx="446">
                  <c:v>45729.882621720331</c:v>
                </c:pt>
                <c:pt idx="447">
                  <c:v>45729.882621720331</c:v>
                </c:pt>
                <c:pt idx="448">
                  <c:v>45729.882621720331</c:v>
                </c:pt>
                <c:pt idx="449">
                  <c:v>45729.882621720331</c:v>
                </c:pt>
                <c:pt idx="450">
                  <c:v>45729.882621720331</c:v>
                </c:pt>
                <c:pt idx="451">
                  <c:v>45729.882621720331</c:v>
                </c:pt>
                <c:pt idx="452">
                  <c:v>45729.882621720331</c:v>
                </c:pt>
                <c:pt idx="453">
                  <c:v>45729.882621720331</c:v>
                </c:pt>
                <c:pt idx="454">
                  <c:v>45729.882621720331</c:v>
                </c:pt>
                <c:pt idx="455">
                  <c:v>45729.882621720331</c:v>
                </c:pt>
                <c:pt idx="456">
                  <c:v>45729.882621720331</c:v>
                </c:pt>
                <c:pt idx="457">
                  <c:v>45729.882621720331</c:v>
                </c:pt>
                <c:pt idx="458">
                  <c:v>45729.882621720331</c:v>
                </c:pt>
                <c:pt idx="459">
                  <c:v>45729.882621720331</c:v>
                </c:pt>
                <c:pt idx="460">
                  <c:v>45729.882621720331</c:v>
                </c:pt>
                <c:pt idx="461">
                  <c:v>45729.882621720331</c:v>
                </c:pt>
                <c:pt idx="462">
                  <c:v>45729.882621720331</c:v>
                </c:pt>
                <c:pt idx="463">
                  <c:v>45729.882621720331</c:v>
                </c:pt>
                <c:pt idx="464">
                  <c:v>45729.882621720331</c:v>
                </c:pt>
                <c:pt idx="465">
                  <c:v>45729.882621720331</c:v>
                </c:pt>
                <c:pt idx="466">
                  <c:v>45729.882621720331</c:v>
                </c:pt>
                <c:pt idx="467">
                  <c:v>45729.882621720331</c:v>
                </c:pt>
                <c:pt idx="468">
                  <c:v>45729.882621720331</c:v>
                </c:pt>
                <c:pt idx="469">
                  <c:v>45729.882621720331</c:v>
                </c:pt>
                <c:pt idx="470">
                  <c:v>45729.882621720331</c:v>
                </c:pt>
                <c:pt idx="471">
                  <c:v>45729.882621720331</c:v>
                </c:pt>
                <c:pt idx="472">
                  <c:v>45729.882621720331</c:v>
                </c:pt>
                <c:pt idx="473">
                  <c:v>45729.882621720331</c:v>
                </c:pt>
                <c:pt idx="474">
                  <c:v>45729.882621720331</c:v>
                </c:pt>
                <c:pt idx="475">
                  <c:v>45729.882621720331</c:v>
                </c:pt>
                <c:pt idx="476">
                  <c:v>45729.882621720331</c:v>
                </c:pt>
                <c:pt idx="477">
                  <c:v>45729.882621720331</c:v>
                </c:pt>
                <c:pt idx="478">
                  <c:v>45729.882621720331</c:v>
                </c:pt>
                <c:pt idx="479">
                  <c:v>45729.882621720331</c:v>
                </c:pt>
                <c:pt idx="480">
                  <c:v>45729.882621720331</c:v>
                </c:pt>
                <c:pt idx="481">
                  <c:v>45729.882621720331</c:v>
                </c:pt>
                <c:pt idx="482">
                  <c:v>45729.882621720331</c:v>
                </c:pt>
                <c:pt idx="483">
                  <c:v>45729.882621720331</c:v>
                </c:pt>
                <c:pt idx="484">
                  <c:v>45729.882621720331</c:v>
                </c:pt>
                <c:pt idx="485">
                  <c:v>45729.882621720331</c:v>
                </c:pt>
                <c:pt idx="486">
                  <c:v>45729.882621720331</c:v>
                </c:pt>
                <c:pt idx="487">
                  <c:v>45729.882621720331</c:v>
                </c:pt>
                <c:pt idx="488">
                  <c:v>45729.882621720331</c:v>
                </c:pt>
                <c:pt idx="489">
                  <c:v>45729.882621720331</c:v>
                </c:pt>
                <c:pt idx="490">
                  <c:v>45729.882621720331</c:v>
                </c:pt>
                <c:pt idx="491">
                  <c:v>45729.882621720331</c:v>
                </c:pt>
                <c:pt idx="492">
                  <c:v>45729.882621720331</c:v>
                </c:pt>
                <c:pt idx="493">
                  <c:v>45729.882621720331</c:v>
                </c:pt>
                <c:pt idx="494">
                  <c:v>45729.882621720331</c:v>
                </c:pt>
                <c:pt idx="495">
                  <c:v>45729.882621720331</c:v>
                </c:pt>
                <c:pt idx="496">
                  <c:v>45729.882621720331</c:v>
                </c:pt>
                <c:pt idx="497">
                  <c:v>45729.882621720331</c:v>
                </c:pt>
                <c:pt idx="498">
                  <c:v>45729.882621720331</c:v>
                </c:pt>
                <c:pt idx="499">
                  <c:v>45729.882621720331</c:v>
                </c:pt>
                <c:pt idx="500">
                  <c:v>45729.882621720331</c:v>
                </c:pt>
                <c:pt idx="501">
                  <c:v>45729.882621720331</c:v>
                </c:pt>
                <c:pt idx="502">
                  <c:v>45729.882621720331</c:v>
                </c:pt>
                <c:pt idx="503">
                  <c:v>45729.882621720331</c:v>
                </c:pt>
                <c:pt idx="504">
                  <c:v>45729.882621720331</c:v>
                </c:pt>
                <c:pt idx="505">
                  <c:v>45729.882621720331</c:v>
                </c:pt>
                <c:pt idx="506">
                  <c:v>45729.882621720331</c:v>
                </c:pt>
                <c:pt idx="507">
                  <c:v>45729.882621720331</c:v>
                </c:pt>
                <c:pt idx="508">
                  <c:v>45729.882621720331</c:v>
                </c:pt>
                <c:pt idx="509">
                  <c:v>45729.882621720331</c:v>
                </c:pt>
                <c:pt idx="510">
                  <c:v>45729.882621720331</c:v>
                </c:pt>
                <c:pt idx="511">
                  <c:v>45729.882621720331</c:v>
                </c:pt>
                <c:pt idx="512">
                  <c:v>45729.882621720331</c:v>
                </c:pt>
                <c:pt idx="513">
                  <c:v>45729.882621720331</c:v>
                </c:pt>
                <c:pt idx="514">
                  <c:v>45729.882621720331</c:v>
                </c:pt>
                <c:pt idx="515">
                  <c:v>45729.882621720331</c:v>
                </c:pt>
                <c:pt idx="516">
                  <c:v>45729.882621720331</c:v>
                </c:pt>
                <c:pt idx="517">
                  <c:v>45729.882621720331</c:v>
                </c:pt>
                <c:pt idx="518">
                  <c:v>45729.882621720331</c:v>
                </c:pt>
                <c:pt idx="519">
                  <c:v>45729.882621720331</c:v>
                </c:pt>
                <c:pt idx="520">
                  <c:v>45729.882621720331</c:v>
                </c:pt>
                <c:pt idx="521">
                  <c:v>45729.882621720331</c:v>
                </c:pt>
                <c:pt idx="522">
                  <c:v>45729.882621720331</c:v>
                </c:pt>
                <c:pt idx="523">
                  <c:v>45729.882621720331</c:v>
                </c:pt>
                <c:pt idx="524">
                  <c:v>45729.882621720331</c:v>
                </c:pt>
                <c:pt idx="525">
                  <c:v>45729.882621720331</c:v>
                </c:pt>
                <c:pt idx="526">
                  <c:v>45729.882621720331</c:v>
                </c:pt>
                <c:pt idx="527">
                  <c:v>45729.882621720331</c:v>
                </c:pt>
                <c:pt idx="528">
                  <c:v>45729.882621720331</c:v>
                </c:pt>
                <c:pt idx="529">
                  <c:v>45729.882621720331</c:v>
                </c:pt>
                <c:pt idx="530">
                  <c:v>45729.882621720331</c:v>
                </c:pt>
                <c:pt idx="531">
                  <c:v>45729.882621720331</c:v>
                </c:pt>
                <c:pt idx="532">
                  <c:v>45729.882621720331</c:v>
                </c:pt>
                <c:pt idx="533">
                  <c:v>45729.882621720331</c:v>
                </c:pt>
                <c:pt idx="534">
                  <c:v>45729.882621720331</c:v>
                </c:pt>
                <c:pt idx="535">
                  <c:v>45729.882621720331</c:v>
                </c:pt>
                <c:pt idx="536">
                  <c:v>45729.882621720331</c:v>
                </c:pt>
                <c:pt idx="537">
                  <c:v>45729.882621720331</c:v>
                </c:pt>
                <c:pt idx="538">
                  <c:v>45729.882621720331</c:v>
                </c:pt>
                <c:pt idx="539">
                  <c:v>45729.882621720331</c:v>
                </c:pt>
                <c:pt idx="540">
                  <c:v>45729.882621720331</c:v>
                </c:pt>
                <c:pt idx="541">
                  <c:v>45729.882621720331</c:v>
                </c:pt>
                <c:pt idx="542">
                  <c:v>45729.882621720331</c:v>
                </c:pt>
                <c:pt idx="543">
                  <c:v>45729.882621720331</c:v>
                </c:pt>
                <c:pt idx="544">
                  <c:v>45729.882621720331</c:v>
                </c:pt>
                <c:pt idx="545">
                  <c:v>45729.882621720331</c:v>
                </c:pt>
                <c:pt idx="546">
                  <c:v>45729.882621720331</c:v>
                </c:pt>
                <c:pt idx="547">
                  <c:v>45729.882621720331</c:v>
                </c:pt>
                <c:pt idx="548">
                  <c:v>45729.882621720331</c:v>
                </c:pt>
                <c:pt idx="549">
                  <c:v>45729.882621720331</c:v>
                </c:pt>
                <c:pt idx="550">
                  <c:v>45729.882621720331</c:v>
                </c:pt>
                <c:pt idx="551">
                  <c:v>45729.882621720331</c:v>
                </c:pt>
                <c:pt idx="552">
                  <c:v>45729.882621720331</c:v>
                </c:pt>
                <c:pt idx="553">
                  <c:v>45729.882621720331</c:v>
                </c:pt>
                <c:pt idx="554">
                  <c:v>45729.882621720331</c:v>
                </c:pt>
                <c:pt idx="555">
                  <c:v>45729.882621720331</c:v>
                </c:pt>
                <c:pt idx="556">
                  <c:v>45729.882621720331</c:v>
                </c:pt>
                <c:pt idx="557">
                  <c:v>45729.882621720331</c:v>
                </c:pt>
                <c:pt idx="558">
                  <c:v>45729.882621720331</c:v>
                </c:pt>
                <c:pt idx="559">
                  <c:v>45729.882621720331</c:v>
                </c:pt>
                <c:pt idx="560">
                  <c:v>45729.882621720331</c:v>
                </c:pt>
                <c:pt idx="561">
                  <c:v>45729.882621720331</c:v>
                </c:pt>
                <c:pt idx="562">
                  <c:v>45729.882621720331</c:v>
                </c:pt>
                <c:pt idx="563">
                  <c:v>45729.882621720331</c:v>
                </c:pt>
                <c:pt idx="564">
                  <c:v>45729.882621720331</c:v>
                </c:pt>
                <c:pt idx="565">
                  <c:v>45729.882621720331</c:v>
                </c:pt>
                <c:pt idx="566">
                  <c:v>45729.882621720331</c:v>
                </c:pt>
                <c:pt idx="567">
                  <c:v>45729.882621720331</c:v>
                </c:pt>
                <c:pt idx="568">
                  <c:v>45729.882621720331</c:v>
                </c:pt>
                <c:pt idx="569">
                  <c:v>45729.882621720331</c:v>
                </c:pt>
                <c:pt idx="570">
                  <c:v>45729.882621720331</c:v>
                </c:pt>
                <c:pt idx="571">
                  <c:v>45729.882621720331</c:v>
                </c:pt>
                <c:pt idx="572">
                  <c:v>45729.882621720331</c:v>
                </c:pt>
                <c:pt idx="573">
                  <c:v>45729.882621720331</c:v>
                </c:pt>
                <c:pt idx="574">
                  <c:v>45729.882621720331</c:v>
                </c:pt>
                <c:pt idx="575">
                  <c:v>45729.882621720331</c:v>
                </c:pt>
                <c:pt idx="576">
                  <c:v>45729.882621720331</c:v>
                </c:pt>
                <c:pt idx="577">
                  <c:v>45729.882621720331</c:v>
                </c:pt>
                <c:pt idx="578">
                  <c:v>45729.882621720331</c:v>
                </c:pt>
                <c:pt idx="579">
                  <c:v>45729.882621720331</c:v>
                </c:pt>
                <c:pt idx="580">
                  <c:v>45729.882621720331</c:v>
                </c:pt>
                <c:pt idx="581">
                  <c:v>45729.882621720331</c:v>
                </c:pt>
                <c:pt idx="582">
                  <c:v>45729.882621720331</c:v>
                </c:pt>
                <c:pt idx="583">
                  <c:v>45729.882621720331</c:v>
                </c:pt>
                <c:pt idx="584">
                  <c:v>45729.882621720331</c:v>
                </c:pt>
                <c:pt idx="585">
                  <c:v>45729.882621720331</c:v>
                </c:pt>
                <c:pt idx="586">
                  <c:v>45729.882621720331</c:v>
                </c:pt>
                <c:pt idx="587">
                  <c:v>45729.882621720331</c:v>
                </c:pt>
                <c:pt idx="588">
                  <c:v>45729.882621720331</c:v>
                </c:pt>
                <c:pt idx="589">
                  <c:v>45729.882621720331</c:v>
                </c:pt>
                <c:pt idx="590">
                  <c:v>45729.882621720331</c:v>
                </c:pt>
                <c:pt idx="591">
                  <c:v>45729.882621720331</c:v>
                </c:pt>
                <c:pt idx="592">
                  <c:v>45729.882621720331</c:v>
                </c:pt>
                <c:pt idx="593">
                  <c:v>45729.882621720331</c:v>
                </c:pt>
                <c:pt idx="594">
                  <c:v>45729.882621720331</c:v>
                </c:pt>
                <c:pt idx="595">
                  <c:v>45729.882621720331</c:v>
                </c:pt>
                <c:pt idx="596">
                  <c:v>45729.882621720331</c:v>
                </c:pt>
                <c:pt idx="597">
                  <c:v>45729.882621720331</c:v>
                </c:pt>
                <c:pt idx="598">
                  <c:v>45729.882621720331</c:v>
                </c:pt>
                <c:pt idx="599">
                  <c:v>45729.882621720331</c:v>
                </c:pt>
                <c:pt idx="600">
                  <c:v>45729.882621720331</c:v>
                </c:pt>
                <c:pt idx="601">
                  <c:v>45729.882621720331</c:v>
                </c:pt>
                <c:pt idx="602">
                  <c:v>45729.882621720331</c:v>
                </c:pt>
                <c:pt idx="603">
                  <c:v>45729.882621720331</c:v>
                </c:pt>
                <c:pt idx="604">
                  <c:v>45729.882621720331</c:v>
                </c:pt>
                <c:pt idx="605">
                  <c:v>45729.882621720331</c:v>
                </c:pt>
                <c:pt idx="606">
                  <c:v>45729.882621720331</c:v>
                </c:pt>
                <c:pt idx="607">
                  <c:v>45729.882621720331</c:v>
                </c:pt>
                <c:pt idx="608">
                  <c:v>45729.882621720331</c:v>
                </c:pt>
                <c:pt idx="609">
                  <c:v>45729.882621720331</c:v>
                </c:pt>
                <c:pt idx="610">
                  <c:v>45729.882621720331</c:v>
                </c:pt>
                <c:pt idx="611">
                  <c:v>45729.882621720331</c:v>
                </c:pt>
                <c:pt idx="612">
                  <c:v>45729.882621720331</c:v>
                </c:pt>
                <c:pt idx="613">
                  <c:v>45729.882621720331</c:v>
                </c:pt>
                <c:pt idx="614">
                  <c:v>45729.882621720331</c:v>
                </c:pt>
                <c:pt idx="615">
                  <c:v>45729.882621720331</c:v>
                </c:pt>
                <c:pt idx="616">
                  <c:v>45729.882621720331</c:v>
                </c:pt>
                <c:pt idx="617">
                  <c:v>45729.882621720331</c:v>
                </c:pt>
                <c:pt idx="618">
                  <c:v>45729.882621720331</c:v>
                </c:pt>
                <c:pt idx="619">
                  <c:v>45729.882621720331</c:v>
                </c:pt>
                <c:pt idx="620">
                  <c:v>45729.882621720331</c:v>
                </c:pt>
                <c:pt idx="621">
                  <c:v>45729.882621720331</c:v>
                </c:pt>
                <c:pt idx="622">
                  <c:v>45729.882621720331</c:v>
                </c:pt>
                <c:pt idx="623">
                  <c:v>45729.882621720331</c:v>
                </c:pt>
                <c:pt idx="624">
                  <c:v>45729.882621720331</c:v>
                </c:pt>
                <c:pt idx="625">
                  <c:v>45729.882621720331</c:v>
                </c:pt>
                <c:pt idx="626">
                  <c:v>45729.882621720331</c:v>
                </c:pt>
                <c:pt idx="627">
                  <c:v>45729.882621720331</c:v>
                </c:pt>
                <c:pt idx="628">
                  <c:v>45729.882621720331</c:v>
                </c:pt>
                <c:pt idx="629">
                  <c:v>45729.882621720331</c:v>
                </c:pt>
                <c:pt idx="630">
                  <c:v>45729.882621720331</c:v>
                </c:pt>
                <c:pt idx="631">
                  <c:v>45729.882621720331</c:v>
                </c:pt>
                <c:pt idx="632">
                  <c:v>45729.882621720331</c:v>
                </c:pt>
                <c:pt idx="633">
                  <c:v>45729.882621720331</c:v>
                </c:pt>
                <c:pt idx="634">
                  <c:v>45729.882621720331</c:v>
                </c:pt>
                <c:pt idx="635">
                  <c:v>45729.882621720331</c:v>
                </c:pt>
                <c:pt idx="636">
                  <c:v>45729.882621720331</c:v>
                </c:pt>
                <c:pt idx="637">
                  <c:v>45729.882621720331</c:v>
                </c:pt>
                <c:pt idx="638">
                  <c:v>45729.882621720331</c:v>
                </c:pt>
                <c:pt idx="639">
                  <c:v>45729.882621720331</c:v>
                </c:pt>
                <c:pt idx="640">
                  <c:v>45729.882621720331</c:v>
                </c:pt>
                <c:pt idx="641">
                  <c:v>45729.882621720331</c:v>
                </c:pt>
                <c:pt idx="642">
                  <c:v>45729.882621720331</c:v>
                </c:pt>
                <c:pt idx="643">
                  <c:v>45729.882621720331</c:v>
                </c:pt>
                <c:pt idx="644">
                  <c:v>45729.882621720331</c:v>
                </c:pt>
                <c:pt idx="645">
                  <c:v>45729.882621720331</c:v>
                </c:pt>
                <c:pt idx="646">
                  <c:v>45729.882621720331</c:v>
                </c:pt>
                <c:pt idx="647">
                  <c:v>45729.882621720331</c:v>
                </c:pt>
                <c:pt idx="648">
                  <c:v>45729.882621720331</c:v>
                </c:pt>
                <c:pt idx="649">
                  <c:v>45729.882621720331</c:v>
                </c:pt>
                <c:pt idx="650">
                  <c:v>45729.882621720331</c:v>
                </c:pt>
                <c:pt idx="651">
                  <c:v>45729.882621720331</c:v>
                </c:pt>
                <c:pt idx="652">
                  <c:v>45729.882621720331</c:v>
                </c:pt>
                <c:pt idx="653">
                  <c:v>45729.882621720331</c:v>
                </c:pt>
                <c:pt idx="654">
                  <c:v>45729.882621720331</c:v>
                </c:pt>
                <c:pt idx="655">
                  <c:v>45729.882621720331</c:v>
                </c:pt>
                <c:pt idx="656">
                  <c:v>45729.882621720331</c:v>
                </c:pt>
                <c:pt idx="657">
                  <c:v>45729.882621720331</c:v>
                </c:pt>
                <c:pt idx="658">
                  <c:v>45729.882621720331</c:v>
                </c:pt>
                <c:pt idx="659">
                  <c:v>45729.882621720331</c:v>
                </c:pt>
                <c:pt idx="660">
                  <c:v>45729.882621720331</c:v>
                </c:pt>
                <c:pt idx="661">
                  <c:v>45729.882621720331</c:v>
                </c:pt>
                <c:pt idx="662">
                  <c:v>45729.882621720331</c:v>
                </c:pt>
                <c:pt idx="663">
                  <c:v>45729.882621720331</c:v>
                </c:pt>
                <c:pt idx="664">
                  <c:v>45729.882621720331</c:v>
                </c:pt>
                <c:pt idx="665">
                  <c:v>45729.882621720331</c:v>
                </c:pt>
                <c:pt idx="666">
                  <c:v>45729.882621720331</c:v>
                </c:pt>
                <c:pt idx="667">
                  <c:v>45729.882621720331</c:v>
                </c:pt>
                <c:pt idx="668">
                  <c:v>45729.882621720331</c:v>
                </c:pt>
                <c:pt idx="669">
                  <c:v>45729.882621720331</c:v>
                </c:pt>
                <c:pt idx="670">
                  <c:v>45729.882621720331</c:v>
                </c:pt>
                <c:pt idx="671">
                  <c:v>45729.882621720331</c:v>
                </c:pt>
                <c:pt idx="672">
                  <c:v>45729.882621720331</c:v>
                </c:pt>
                <c:pt idx="673">
                  <c:v>45729.882621720331</c:v>
                </c:pt>
                <c:pt idx="674">
                  <c:v>45729.882621720331</c:v>
                </c:pt>
                <c:pt idx="675">
                  <c:v>45729.882621720331</c:v>
                </c:pt>
                <c:pt idx="676">
                  <c:v>45729.882621720331</c:v>
                </c:pt>
                <c:pt idx="677">
                  <c:v>45729.882621720331</c:v>
                </c:pt>
                <c:pt idx="678">
                  <c:v>45729.882621720331</c:v>
                </c:pt>
                <c:pt idx="679">
                  <c:v>45729.882621720331</c:v>
                </c:pt>
                <c:pt idx="680">
                  <c:v>45729.882621720331</c:v>
                </c:pt>
                <c:pt idx="681">
                  <c:v>45729.882621720331</c:v>
                </c:pt>
                <c:pt idx="682">
                  <c:v>45729.882621720331</c:v>
                </c:pt>
                <c:pt idx="683">
                  <c:v>45729.882621720331</c:v>
                </c:pt>
                <c:pt idx="684">
                  <c:v>45729.882621720331</c:v>
                </c:pt>
                <c:pt idx="685">
                  <c:v>45729.882621720331</c:v>
                </c:pt>
                <c:pt idx="686">
                  <c:v>45729.882621720331</c:v>
                </c:pt>
                <c:pt idx="687">
                  <c:v>45729.882621720331</c:v>
                </c:pt>
                <c:pt idx="688">
                  <c:v>45729.882621720331</c:v>
                </c:pt>
                <c:pt idx="689">
                  <c:v>45729.882621720331</c:v>
                </c:pt>
                <c:pt idx="690">
                  <c:v>45729.882621720331</c:v>
                </c:pt>
                <c:pt idx="691">
                  <c:v>45729.882621720331</c:v>
                </c:pt>
                <c:pt idx="692">
                  <c:v>45729.882621720331</c:v>
                </c:pt>
                <c:pt idx="693">
                  <c:v>45729.882621720331</c:v>
                </c:pt>
                <c:pt idx="694">
                  <c:v>45729.882621720331</c:v>
                </c:pt>
                <c:pt idx="695">
                  <c:v>45729.882621720331</c:v>
                </c:pt>
                <c:pt idx="696">
                  <c:v>45729.882621720331</c:v>
                </c:pt>
                <c:pt idx="697">
                  <c:v>45729.882621720331</c:v>
                </c:pt>
                <c:pt idx="698">
                  <c:v>45729.882621720331</c:v>
                </c:pt>
                <c:pt idx="699">
                  <c:v>45729.882621720331</c:v>
                </c:pt>
                <c:pt idx="700">
                  <c:v>45729.882621720331</c:v>
                </c:pt>
                <c:pt idx="701">
                  <c:v>45729.882621720331</c:v>
                </c:pt>
                <c:pt idx="702">
                  <c:v>45729.882621720331</c:v>
                </c:pt>
                <c:pt idx="703">
                  <c:v>45729.882621720331</c:v>
                </c:pt>
                <c:pt idx="704">
                  <c:v>45729.882621720331</c:v>
                </c:pt>
                <c:pt idx="705">
                  <c:v>45729.882621720331</c:v>
                </c:pt>
                <c:pt idx="706">
                  <c:v>45729.882621720331</c:v>
                </c:pt>
                <c:pt idx="707">
                  <c:v>45729.882621720331</c:v>
                </c:pt>
                <c:pt idx="708">
                  <c:v>45729.882621720331</c:v>
                </c:pt>
                <c:pt idx="709">
                  <c:v>45729.882621720331</c:v>
                </c:pt>
                <c:pt idx="710">
                  <c:v>45729.882621720331</c:v>
                </c:pt>
                <c:pt idx="711">
                  <c:v>45729.882621720331</c:v>
                </c:pt>
                <c:pt idx="712">
                  <c:v>45729.882621720331</c:v>
                </c:pt>
                <c:pt idx="713">
                  <c:v>45729.882621720331</c:v>
                </c:pt>
                <c:pt idx="714">
                  <c:v>45729.882621720331</c:v>
                </c:pt>
                <c:pt idx="715">
                  <c:v>45729.882621720331</c:v>
                </c:pt>
                <c:pt idx="716">
                  <c:v>45729.882621720331</c:v>
                </c:pt>
                <c:pt idx="717">
                  <c:v>45729.882621720331</c:v>
                </c:pt>
                <c:pt idx="718">
                  <c:v>45729.882621720331</c:v>
                </c:pt>
                <c:pt idx="719">
                  <c:v>45729.882621720331</c:v>
                </c:pt>
                <c:pt idx="720">
                  <c:v>45729.882621720331</c:v>
                </c:pt>
                <c:pt idx="721">
                  <c:v>45729.882621720331</c:v>
                </c:pt>
                <c:pt idx="722">
                  <c:v>45729.882621720331</c:v>
                </c:pt>
                <c:pt idx="723">
                  <c:v>45729.882621720331</c:v>
                </c:pt>
                <c:pt idx="724">
                  <c:v>45729.882621720331</c:v>
                </c:pt>
                <c:pt idx="725">
                  <c:v>45729.882621720331</c:v>
                </c:pt>
                <c:pt idx="726">
                  <c:v>45729.882621720331</c:v>
                </c:pt>
                <c:pt idx="727">
                  <c:v>45729.882621720331</c:v>
                </c:pt>
                <c:pt idx="728">
                  <c:v>45729.882621720331</c:v>
                </c:pt>
                <c:pt idx="729">
                  <c:v>45729.882621720331</c:v>
                </c:pt>
                <c:pt idx="730">
                  <c:v>45729.882621720331</c:v>
                </c:pt>
                <c:pt idx="731">
                  <c:v>45729.882621720331</c:v>
                </c:pt>
                <c:pt idx="732">
                  <c:v>45729.882621720331</c:v>
                </c:pt>
                <c:pt idx="733">
                  <c:v>45729.882621720331</c:v>
                </c:pt>
                <c:pt idx="734">
                  <c:v>45729.882621720331</c:v>
                </c:pt>
                <c:pt idx="735">
                  <c:v>45729.882621720331</c:v>
                </c:pt>
                <c:pt idx="736">
                  <c:v>45729.882621720331</c:v>
                </c:pt>
                <c:pt idx="737">
                  <c:v>45729.882621720331</c:v>
                </c:pt>
                <c:pt idx="738">
                  <c:v>45729.882621720331</c:v>
                </c:pt>
                <c:pt idx="739">
                  <c:v>45729.882621720331</c:v>
                </c:pt>
                <c:pt idx="740">
                  <c:v>45729.882621720331</c:v>
                </c:pt>
                <c:pt idx="741">
                  <c:v>45729.882621720331</c:v>
                </c:pt>
                <c:pt idx="742">
                  <c:v>45729.882621720331</c:v>
                </c:pt>
                <c:pt idx="743">
                  <c:v>45729.882621720331</c:v>
                </c:pt>
                <c:pt idx="744">
                  <c:v>45729.882621720331</c:v>
                </c:pt>
                <c:pt idx="745">
                  <c:v>45729.882621720331</c:v>
                </c:pt>
                <c:pt idx="746">
                  <c:v>45729.882621720331</c:v>
                </c:pt>
                <c:pt idx="747">
                  <c:v>45729.882621720331</c:v>
                </c:pt>
                <c:pt idx="748">
                  <c:v>45729.882621720331</c:v>
                </c:pt>
                <c:pt idx="749">
                  <c:v>45729.882621720331</c:v>
                </c:pt>
                <c:pt idx="750">
                  <c:v>45729.882621720331</c:v>
                </c:pt>
                <c:pt idx="751">
                  <c:v>45729.882621720331</c:v>
                </c:pt>
                <c:pt idx="752">
                  <c:v>45729.882621720331</c:v>
                </c:pt>
                <c:pt idx="753">
                  <c:v>45729.882621720331</c:v>
                </c:pt>
                <c:pt idx="754">
                  <c:v>45729.882621720331</c:v>
                </c:pt>
                <c:pt idx="755">
                  <c:v>45729.882621720331</c:v>
                </c:pt>
                <c:pt idx="756">
                  <c:v>45729.882621720331</c:v>
                </c:pt>
                <c:pt idx="757">
                  <c:v>45729.882621720331</c:v>
                </c:pt>
                <c:pt idx="758">
                  <c:v>45729.882621720331</c:v>
                </c:pt>
                <c:pt idx="759">
                  <c:v>45729.882621720331</c:v>
                </c:pt>
                <c:pt idx="760">
                  <c:v>45729.882621720331</c:v>
                </c:pt>
                <c:pt idx="761">
                  <c:v>45729.882621720331</c:v>
                </c:pt>
                <c:pt idx="762">
                  <c:v>45729.882621720331</c:v>
                </c:pt>
                <c:pt idx="763">
                  <c:v>45729.882621720331</c:v>
                </c:pt>
                <c:pt idx="764">
                  <c:v>45729.882621720331</c:v>
                </c:pt>
                <c:pt idx="765">
                  <c:v>45729.882621720331</c:v>
                </c:pt>
                <c:pt idx="766">
                  <c:v>45729.882621720331</c:v>
                </c:pt>
                <c:pt idx="767">
                  <c:v>45729.882621720331</c:v>
                </c:pt>
                <c:pt idx="768">
                  <c:v>45729.882621720331</c:v>
                </c:pt>
                <c:pt idx="769">
                  <c:v>45729.882621720331</c:v>
                </c:pt>
                <c:pt idx="770">
                  <c:v>45729.882621720331</c:v>
                </c:pt>
                <c:pt idx="771">
                  <c:v>45729.882621720331</c:v>
                </c:pt>
                <c:pt idx="772">
                  <c:v>45729.882621720331</c:v>
                </c:pt>
                <c:pt idx="773">
                  <c:v>45729.882621720331</c:v>
                </c:pt>
                <c:pt idx="774">
                  <c:v>45729.882621720331</c:v>
                </c:pt>
                <c:pt idx="775">
                  <c:v>45729.882621720331</c:v>
                </c:pt>
                <c:pt idx="776">
                  <c:v>45729.882621720331</c:v>
                </c:pt>
                <c:pt idx="777">
                  <c:v>45729.882621720331</c:v>
                </c:pt>
                <c:pt idx="778">
                  <c:v>45729.882621720331</c:v>
                </c:pt>
                <c:pt idx="779">
                  <c:v>45729.882621720331</c:v>
                </c:pt>
                <c:pt idx="780">
                  <c:v>45729.882621720331</c:v>
                </c:pt>
                <c:pt idx="781">
                  <c:v>45729.882621720331</c:v>
                </c:pt>
                <c:pt idx="782">
                  <c:v>45729.882621720331</c:v>
                </c:pt>
                <c:pt idx="783">
                  <c:v>45729.882621720331</c:v>
                </c:pt>
                <c:pt idx="784">
                  <c:v>45729.882621720331</c:v>
                </c:pt>
                <c:pt idx="785">
                  <c:v>45729.882621720331</c:v>
                </c:pt>
                <c:pt idx="786">
                  <c:v>45729.882621720331</c:v>
                </c:pt>
                <c:pt idx="787">
                  <c:v>45729.882621720331</c:v>
                </c:pt>
                <c:pt idx="788">
                  <c:v>45729.882621720331</c:v>
                </c:pt>
                <c:pt idx="789">
                  <c:v>45729.882621720331</c:v>
                </c:pt>
                <c:pt idx="790">
                  <c:v>45729.882621720331</c:v>
                </c:pt>
                <c:pt idx="791">
                  <c:v>45729.882621720331</c:v>
                </c:pt>
                <c:pt idx="792">
                  <c:v>45729.882621720331</c:v>
                </c:pt>
                <c:pt idx="793">
                  <c:v>45729.882621720331</c:v>
                </c:pt>
                <c:pt idx="794">
                  <c:v>45729.882621720331</c:v>
                </c:pt>
                <c:pt idx="795">
                  <c:v>45729.882621720331</c:v>
                </c:pt>
                <c:pt idx="796">
                  <c:v>45729.882621720331</c:v>
                </c:pt>
                <c:pt idx="797">
                  <c:v>45729.882621720331</c:v>
                </c:pt>
                <c:pt idx="798">
                  <c:v>45729.882621720331</c:v>
                </c:pt>
                <c:pt idx="799">
                  <c:v>45729.882621720331</c:v>
                </c:pt>
                <c:pt idx="800">
                  <c:v>45729.882621720331</c:v>
                </c:pt>
                <c:pt idx="801">
                  <c:v>45729.882621720331</c:v>
                </c:pt>
                <c:pt idx="802">
                  <c:v>45729.882621720331</c:v>
                </c:pt>
              </c:numCache>
            </c:numRef>
          </c:val>
          <c:smooth val="0"/>
          <c:extLst>
            <c:ext xmlns:c16="http://schemas.microsoft.com/office/drawing/2014/chart" uri="{C3380CC4-5D6E-409C-BE32-E72D297353CC}">
              <c16:uniqueId val="{00000002-B813-2944-8410-78966285F0D9}"/>
            </c:ext>
          </c:extLst>
        </c:ser>
        <c:ser>
          <c:idx val="2"/>
          <c:order val="2"/>
          <c:tx>
            <c:v>Lowe Bound on the whole series of data</c:v>
          </c:tx>
          <c:spPr>
            <a:ln w="28575" cap="rnd">
              <a:solidFill>
                <a:schemeClr val="accent3"/>
              </a:solidFill>
              <a:round/>
            </a:ln>
            <a:effectLst/>
          </c:spPr>
          <c:marker>
            <c:symbol val="none"/>
          </c:marker>
          <c:cat>
            <c:numRef>
              <c:f>'Raw Black and outliers handling'!$F$4:$F$806</c:f>
              <c:numCache>
                <c:formatCode>m/d/yy</c:formatCode>
                <c:ptCount val="803"/>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'Raw Black and outliers handling'!$O$4:$O$806</c:f>
              <c:numCache>
                <c:formatCode>General</c:formatCode>
                <c:ptCount val="803"/>
                <c:pt idx="0">
                  <c:v>5411.2257219907515</c:v>
                </c:pt>
                <c:pt idx="1">
                  <c:v>5411.2257219907515</c:v>
                </c:pt>
                <c:pt idx="2">
                  <c:v>5411.2257219907515</c:v>
                </c:pt>
                <c:pt idx="3">
                  <c:v>5411.2257219907515</c:v>
                </c:pt>
                <c:pt idx="4">
                  <c:v>5411.2257219907515</c:v>
                </c:pt>
                <c:pt idx="5">
                  <c:v>5411.2257219907515</c:v>
                </c:pt>
                <c:pt idx="6">
                  <c:v>5411.2257219907515</c:v>
                </c:pt>
                <c:pt idx="7">
                  <c:v>5411.2257219907515</c:v>
                </c:pt>
                <c:pt idx="8">
                  <c:v>5411.2257219907515</c:v>
                </c:pt>
                <c:pt idx="9">
                  <c:v>5411.2257219907515</c:v>
                </c:pt>
                <c:pt idx="10">
                  <c:v>5411.2257219907515</c:v>
                </c:pt>
                <c:pt idx="11">
                  <c:v>5411.2257219907515</c:v>
                </c:pt>
                <c:pt idx="12">
                  <c:v>5411.2257219907515</c:v>
                </c:pt>
                <c:pt idx="13">
                  <c:v>5411.2257219907515</c:v>
                </c:pt>
                <c:pt idx="14">
                  <c:v>5411.2257219907515</c:v>
                </c:pt>
                <c:pt idx="15">
                  <c:v>5411.2257219907515</c:v>
                </c:pt>
                <c:pt idx="16">
                  <c:v>5411.2257219907515</c:v>
                </c:pt>
                <c:pt idx="17">
                  <c:v>5411.2257219907515</c:v>
                </c:pt>
                <c:pt idx="18">
                  <c:v>5411.2257219907515</c:v>
                </c:pt>
                <c:pt idx="19">
                  <c:v>5411.2257219907515</c:v>
                </c:pt>
                <c:pt idx="20">
                  <c:v>5411.2257219907515</c:v>
                </c:pt>
                <c:pt idx="21">
                  <c:v>5411.2257219907515</c:v>
                </c:pt>
                <c:pt idx="22">
                  <c:v>5411.2257219907515</c:v>
                </c:pt>
                <c:pt idx="23">
                  <c:v>5411.2257219907515</c:v>
                </c:pt>
                <c:pt idx="24">
                  <c:v>5411.2257219907515</c:v>
                </c:pt>
                <c:pt idx="25">
                  <c:v>5411.2257219907515</c:v>
                </c:pt>
                <c:pt idx="26">
                  <c:v>5411.2257219907515</c:v>
                </c:pt>
                <c:pt idx="27">
                  <c:v>5411.2257219907515</c:v>
                </c:pt>
                <c:pt idx="28">
                  <c:v>5411.2257219907515</c:v>
                </c:pt>
                <c:pt idx="29">
                  <c:v>5411.2257219907515</c:v>
                </c:pt>
                <c:pt idx="30">
                  <c:v>5411.2257219907515</c:v>
                </c:pt>
                <c:pt idx="31">
                  <c:v>5411.2257219907515</c:v>
                </c:pt>
                <c:pt idx="32">
                  <c:v>5411.2257219907515</c:v>
                </c:pt>
                <c:pt idx="33">
                  <c:v>5411.2257219907515</c:v>
                </c:pt>
                <c:pt idx="34">
                  <c:v>5411.2257219907515</c:v>
                </c:pt>
                <c:pt idx="35">
                  <c:v>5411.2257219907515</c:v>
                </c:pt>
                <c:pt idx="36">
                  <c:v>5411.2257219907515</c:v>
                </c:pt>
                <c:pt idx="37">
                  <c:v>5411.2257219907515</c:v>
                </c:pt>
                <c:pt idx="38">
                  <c:v>5411.2257219907515</c:v>
                </c:pt>
                <c:pt idx="39">
                  <c:v>5411.2257219907515</c:v>
                </c:pt>
                <c:pt idx="40">
                  <c:v>5411.2257219907515</c:v>
                </c:pt>
                <c:pt idx="41">
                  <c:v>5411.2257219907515</c:v>
                </c:pt>
                <c:pt idx="42">
                  <c:v>5411.2257219907515</c:v>
                </c:pt>
                <c:pt idx="43">
                  <c:v>5411.2257219907515</c:v>
                </c:pt>
                <c:pt idx="44">
                  <c:v>5411.2257219907515</c:v>
                </c:pt>
                <c:pt idx="45">
                  <c:v>5411.2257219907515</c:v>
                </c:pt>
                <c:pt idx="46">
                  <c:v>5411.2257219907515</c:v>
                </c:pt>
                <c:pt idx="47">
                  <c:v>5411.2257219907515</c:v>
                </c:pt>
                <c:pt idx="48">
                  <c:v>5411.2257219907515</c:v>
                </c:pt>
                <c:pt idx="49">
                  <c:v>5411.2257219907515</c:v>
                </c:pt>
                <c:pt idx="50">
                  <c:v>5411.2257219907515</c:v>
                </c:pt>
                <c:pt idx="51">
                  <c:v>5411.2257219907515</c:v>
                </c:pt>
                <c:pt idx="52">
                  <c:v>5411.2257219907515</c:v>
                </c:pt>
                <c:pt idx="53">
                  <c:v>5411.2257219907515</c:v>
                </c:pt>
                <c:pt idx="54">
                  <c:v>5411.2257219907515</c:v>
                </c:pt>
                <c:pt idx="55">
                  <c:v>5411.2257219907515</c:v>
                </c:pt>
                <c:pt idx="56">
                  <c:v>5411.2257219907515</c:v>
                </c:pt>
                <c:pt idx="57">
                  <c:v>5411.2257219907515</c:v>
                </c:pt>
                <c:pt idx="58">
                  <c:v>5411.2257219907515</c:v>
                </c:pt>
                <c:pt idx="59">
                  <c:v>5411.2257219907515</c:v>
                </c:pt>
                <c:pt idx="60">
                  <c:v>5411.2257219907515</c:v>
                </c:pt>
                <c:pt idx="61">
                  <c:v>5411.2257219907515</c:v>
                </c:pt>
                <c:pt idx="62">
                  <c:v>5411.2257219907515</c:v>
                </c:pt>
                <c:pt idx="63">
                  <c:v>5411.2257219907515</c:v>
                </c:pt>
                <c:pt idx="64">
                  <c:v>5411.2257219907515</c:v>
                </c:pt>
                <c:pt idx="65">
                  <c:v>5411.2257219907515</c:v>
                </c:pt>
                <c:pt idx="66">
                  <c:v>5411.2257219907515</c:v>
                </c:pt>
                <c:pt idx="67">
                  <c:v>5411.2257219907515</c:v>
                </c:pt>
                <c:pt idx="68">
                  <c:v>5411.2257219907515</c:v>
                </c:pt>
                <c:pt idx="69">
                  <c:v>5411.2257219907515</c:v>
                </c:pt>
                <c:pt idx="70">
                  <c:v>5411.2257219907515</c:v>
                </c:pt>
                <c:pt idx="71">
                  <c:v>5411.2257219907515</c:v>
                </c:pt>
                <c:pt idx="72">
                  <c:v>5411.2257219907515</c:v>
                </c:pt>
                <c:pt idx="73">
                  <c:v>5411.2257219907515</c:v>
                </c:pt>
                <c:pt idx="74">
                  <c:v>5411.2257219907515</c:v>
                </c:pt>
                <c:pt idx="75">
                  <c:v>5411.2257219907515</c:v>
                </c:pt>
                <c:pt idx="76">
                  <c:v>5411.2257219907515</c:v>
                </c:pt>
                <c:pt idx="77">
                  <c:v>5411.2257219907515</c:v>
                </c:pt>
                <c:pt idx="78">
                  <c:v>5411.2257219907515</c:v>
                </c:pt>
                <c:pt idx="79">
                  <c:v>5411.2257219907515</c:v>
                </c:pt>
                <c:pt idx="80">
                  <c:v>5411.2257219907515</c:v>
                </c:pt>
                <c:pt idx="81">
                  <c:v>5411.2257219907515</c:v>
                </c:pt>
                <c:pt idx="82">
                  <c:v>5411.2257219907515</c:v>
                </c:pt>
                <c:pt idx="83">
                  <c:v>5411.2257219907515</c:v>
                </c:pt>
                <c:pt idx="84">
                  <c:v>5411.2257219907515</c:v>
                </c:pt>
                <c:pt idx="85">
                  <c:v>5411.2257219907515</c:v>
                </c:pt>
                <c:pt idx="86">
                  <c:v>5411.2257219907515</c:v>
                </c:pt>
                <c:pt idx="87">
                  <c:v>5411.2257219907515</c:v>
                </c:pt>
                <c:pt idx="88">
                  <c:v>5411.2257219907515</c:v>
                </c:pt>
                <c:pt idx="89">
                  <c:v>5411.2257219907515</c:v>
                </c:pt>
                <c:pt idx="90">
                  <c:v>5411.2257219907515</c:v>
                </c:pt>
                <c:pt idx="91">
                  <c:v>5411.2257219907515</c:v>
                </c:pt>
                <c:pt idx="92">
                  <c:v>5411.2257219907515</c:v>
                </c:pt>
                <c:pt idx="93">
                  <c:v>5411.2257219907515</c:v>
                </c:pt>
                <c:pt idx="94">
                  <c:v>5411.2257219907515</c:v>
                </c:pt>
                <c:pt idx="95">
                  <c:v>5411.2257219907515</c:v>
                </c:pt>
                <c:pt idx="96">
                  <c:v>5411.2257219907515</c:v>
                </c:pt>
                <c:pt idx="97">
                  <c:v>5411.2257219907515</c:v>
                </c:pt>
                <c:pt idx="98">
                  <c:v>5411.2257219907515</c:v>
                </c:pt>
                <c:pt idx="99">
                  <c:v>5411.2257219907515</c:v>
                </c:pt>
                <c:pt idx="100">
                  <c:v>5411.2257219907515</c:v>
                </c:pt>
                <c:pt idx="101">
                  <c:v>5411.2257219907515</c:v>
                </c:pt>
                <c:pt idx="102">
                  <c:v>5411.2257219907515</c:v>
                </c:pt>
                <c:pt idx="103">
                  <c:v>5411.2257219907515</c:v>
                </c:pt>
                <c:pt idx="104">
                  <c:v>5411.2257219907515</c:v>
                </c:pt>
                <c:pt idx="105">
                  <c:v>5411.2257219907515</c:v>
                </c:pt>
                <c:pt idx="106">
                  <c:v>5411.2257219907515</c:v>
                </c:pt>
                <c:pt idx="107">
                  <c:v>5411.2257219907515</c:v>
                </c:pt>
                <c:pt idx="108">
                  <c:v>5411.2257219907515</c:v>
                </c:pt>
                <c:pt idx="109">
                  <c:v>5411.2257219907515</c:v>
                </c:pt>
                <c:pt idx="110">
                  <c:v>5411.2257219907515</c:v>
                </c:pt>
                <c:pt idx="111">
                  <c:v>5411.2257219907515</c:v>
                </c:pt>
                <c:pt idx="112">
                  <c:v>5411.2257219907515</c:v>
                </c:pt>
                <c:pt idx="113">
                  <c:v>5411.2257219907515</c:v>
                </c:pt>
                <c:pt idx="114">
                  <c:v>5411.2257219907515</c:v>
                </c:pt>
                <c:pt idx="115">
                  <c:v>5411.2257219907515</c:v>
                </c:pt>
                <c:pt idx="116">
                  <c:v>5411.2257219907515</c:v>
                </c:pt>
                <c:pt idx="117">
                  <c:v>5411.2257219907515</c:v>
                </c:pt>
                <c:pt idx="118">
                  <c:v>5411.2257219907515</c:v>
                </c:pt>
                <c:pt idx="119">
                  <c:v>5411.2257219907515</c:v>
                </c:pt>
                <c:pt idx="120">
                  <c:v>5411.2257219907515</c:v>
                </c:pt>
                <c:pt idx="121">
                  <c:v>5411.2257219907515</c:v>
                </c:pt>
                <c:pt idx="122">
                  <c:v>5411.2257219907515</c:v>
                </c:pt>
                <c:pt idx="123">
                  <c:v>5411.2257219907515</c:v>
                </c:pt>
                <c:pt idx="124">
                  <c:v>5411.2257219907515</c:v>
                </c:pt>
                <c:pt idx="125">
                  <c:v>5411.2257219907515</c:v>
                </c:pt>
                <c:pt idx="126">
                  <c:v>5411.2257219907515</c:v>
                </c:pt>
                <c:pt idx="127">
                  <c:v>5411.2257219907515</c:v>
                </c:pt>
                <c:pt idx="128">
                  <c:v>5411.2257219907515</c:v>
                </c:pt>
                <c:pt idx="129">
                  <c:v>5411.2257219907515</c:v>
                </c:pt>
                <c:pt idx="130">
                  <c:v>5411.2257219907515</c:v>
                </c:pt>
                <c:pt idx="131">
                  <c:v>5411.2257219907515</c:v>
                </c:pt>
                <c:pt idx="132">
                  <c:v>5411.2257219907515</c:v>
                </c:pt>
                <c:pt idx="133">
                  <c:v>5411.2257219907515</c:v>
                </c:pt>
                <c:pt idx="134">
                  <c:v>5411.2257219907515</c:v>
                </c:pt>
                <c:pt idx="135">
                  <c:v>5411.2257219907515</c:v>
                </c:pt>
                <c:pt idx="136">
                  <c:v>5411.2257219907515</c:v>
                </c:pt>
                <c:pt idx="137">
                  <c:v>5411.2257219907515</c:v>
                </c:pt>
                <c:pt idx="138">
                  <c:v>5411.2257219907515</c:v>
                </c:pt>
                <c:pt idx="139">
                  <c:v>5411.2257219907515</c:v>
                </c:pt>
                <c:pt idx="140">
                  <c:v>5411.2257219907515</c:v>
                </c:pt>
                <c:pt idx="141">
                  <c:v>5411.2257219907515</c:v>
                </c:pt>
                <c:pt idx="142">
                  <c:v>5411.2257219907515</c:v>
                </c:pt>
                <c:pt idx="143">
                  <c:v>5411.2257219907515</c:v>
                </c:pt>
                <c:pt idx="144">
                  <c:v>5411.2257219907515</c:v>
                </c:pt>
                <c:pt idx="145">
                  <c:v>5411.2257219907515</c:v>
                </c:pt>
                <c:pt idx="146">
                  <c:v>5411.2257219907515</c:v>
                </c:pt>
                <c:pt idx="147">
                  <c:v>5411.2257219907515</c:v>
                </c:pt>
                <c:pt idx="148">
                  <c:v>5411.2257219907515</c:v>
                </c:pt>
                <c:pt idx="149">
                  <c:v>5411.2257219907515</c:v>
                </c:pt>
                <c:pt idx="150">
                  <c:v>5411.2257219907515</c:v>
                </c:pt>
                <c:pt idx="151">
                  <c:v>5411.2257219907515</c:v>
                </c:pt>
                <c:pt idx="152">
                  <c:v>5411.2257219907515</c:v>
                </c:pt>
                <c:pt idx="153">
                  <c:v>5411.2257219907515</c:v>
                </c:pt>
                <c:pt idx="154">
                  <c:v>5411.2257219907515</c:v>
                </c:pt>
                <c:pt idx="155">
                  <c:v>5411.2257219907515</c:v>
                </c:pt>
                <c:pt idx="156">
                  <c:v>5411.2257219907515</c:v>
                </c:pt>
                <c:pt idx="157">
                  <c:v>5411.2257219907515</c:v>
                </c:pt>
                <c:pt idx="158">
                  <c:v>5411.2257219907515</c:v>
                </c:pt>
                <c:pt idx="159">
                  <c:v>5411.2257219907515</c:v>
                </c:pt>
                <c:pt idx="160">
                  <c:v>5411.2257219907515</c:v>
                </c:pt>
                <c:pt idx="161">
                  <c:v>5411.2257219907515</c:v>
                </c:pt>
                <c:pt idx="162">
                  <c:v>5411.2257219907515</c:v>
                </c:pt>
                <c:pt idx="163">
                  <c:v>5411.2257219907515</c:v>
                </c:pt>
                <c:pt idx="164">
                  <c:v>5411.2257219907515</c:v>
                </c:pt>
                <c:pt idx="165">
                  <c:v>5411.2257219907515</c:v>
                </c:pt>
                <c:pt idx="166">
                  <c:v>5411.2257219907515</c:v>
                </c:pt>
                <c:pt idx="167">
                  <c:v>5411.2257219907515</c:v>
                </c:pt>
                <c:pt idx="168">
                  <c:v>5411.2257219907515</c:v>
                </c:pt>
                <c:pt idx="169">
                  <c:v>5411.2257219907515</c:v>
                </c:pt>
                <c:pt idx="170">
                  <c:v>5411.2257219907515</c:v>
                </c:pt>
                <c:pt idx="171">
                  <c:v>5411.2257219907515</c:v>
                </c:pt>
                <c:pt idx="172">
                  <c:v>5411.2257219907515</c:v>
                </c:pt>
                <c:pt idx="173">
                  <c:v>5411.2257219907515</c:v>
                </c:pt>
                <c:pt idx="174">
                  <c:v>5411.2257219907515</c:v>
                </c:pt>
                <c:pt idx="175">
                  <c:v>5411.2257219907515</c:v>
                </c:pt>
                <c:pt idx="176">
                  <c:v>5411.2257219907515</c:v>
                </c:pt>
                <c:pt idx="177">
                  <c:v>5411.2257219907515</c:v>
                </c:pt>
                <c:pt idx="178">
                  <c:v>5411.2257219907515</c:v>
                </c:pt>
                <c:pt idx="179">
                  <c:v>5411.2257219907515</c:v>
                </c:pt>
                <c:pt idx="180">
                  <c:v>5411.2257219907515</c:v>
                </c:pt>
                <c:pt idx="181">
                  <c:v>5411.2257219907515</c:v>
                </c:pt>
                <c:pt idx="182">
                  <c:v>5411.2257219907515</c:v>
                </c:pt>
                <c:pt idx="183">
                  <c:v>5411.2257219907515</c:v>
                </c:pt>
                <c:pt idx="184">
                  <c:v>5411.2257219907515</c:v>
                </c:pt>
                <c:pt idx="185">
                  <c:v>5411.2257219907515</c:v>
                </c:pt>
                <c:pt idx="186">
                  <c:v>5411.2257219907515</c:v>
                </c:pt>
                <c:pt idx="187">
                  <c:v>5411.2257219907515</c:v>
                </c:pt>
                <c:pt idx="188">
                  <c:v>5411.2257219907515</c:v>
                </c:pt>
                <c:pt idx="189">
                  <c:v>5411.2257219907515</c:v>
                </c:pt>
                <c:pt idx="190">
                  <c:v>5411.2257219907515</c:v>
                </c:pt>
                <c:pt idx="191">
                  <c:v>5411.2257219907515</c:v>
                </c:pt>
                <c:pt idx="192">
                  <c:v>5411.2257219907515</c:v>
                </c:pt>
                <c:pt idx="193">
                  <c:v>5411.2257219907515</c:v>
                </c:pt>
                <c:pt idx="194">
                  <c:v>5411.2257219907515</c:v>
                </c:pt>
                <c:pt idx="195">
                  <c:v>5411.2257219907515</c:v>
                </c:pt>
                <c:pt idx="196">
                  <c:v>5411.2257219907515</c:v>
                </c:pt>
                <c:pt idx="197">
                  <c:v>5411.2257219907515</c:v>
                </c:pt>
                <c:pt idx="198">
                  <c:v>5411.2257219907515</c:v>
                </c:pt>
                <c:pt idx="199">
                  <c:v>5411.2257219907515</c:v>
                </c:pt>
                <c:pt idx="200">
                  <c:v>5411.2257219907515</c:v>
                </c:pt>
                <c:pt idx="201">
                  <c:v>5411.2257219907515</c:v>
                </c:pt>
                <c:pt idx="202">
                  <c:v>5411.2257219907515</c:v>
                </c:pt>
                <c:pt idx="203">
                  <c:v>5411.2257219907515</c:v>
                </c:pt>
                <c:pt idx="204">
                  <c:v>5411.2257219907515</c:v>
                </c:pt>
                <c:pt idx="205">
                  <c:v>5411.2257219907515</c:v>
                </c:pt>
                <c:pt idx="206">
                  <c:v>5411.2257219907515</c:v>
                </c:pt>
                <c:pt idx="207">
                  <c:v>5411.2257219907515</c:v>
                </c:pt>
                <c:pt idx="208">
                  <c:v>5411.2257219907515</c:v>
                </c:pt>
                <c:pt idx="209">
                  <c:v>5411.2257219907515</c:v>
                </c:pt>
                <c:pt idx="210">
                  <c:v>5411.2257219907515</c:v>
                </c:pt>
                <c:pt idx="211">
                  <c:v>5411.2257219907515</c:v>
                </c:pt>
                <c:pt idx="212">
                  <c:v>5411.2257219907515</c:v>
                </c:pt>
                <c:pt idx="213">
                  <c:v>5411.2257219907515</c:v>
                </c:pt>
                <c:pt idx="214">
                  <c:v>5411.2257219907515</c:v>
                </c:pt>
                <c:pt idx="215">
                  <c:v>5411.2257219907515</c:v>
                </c:pt>
                <c:pt idx="216">
                  <c:v>5411.2257219907515</c:v>
                </c:pt>
                <c:pt idx="217">
                  <c:v>5411.2257219907515</c:v>
                </c:pt>
                <c:pt idx="218">
                  <c:v>5411.2257219907515</c:v>
                </c:pt>
                <c:pt idx="219">
                  <c:v>5411.2257219907515</c:v>
                </c:pt>
                <c:pt idx="220">
                  <c:v>5411.2257219907515</c:v>
                </c:pt>
                <c:pt idx="221">
                  <c:v>5411.2257219907515</c:v>
                </c:pt>
                <c:pt idx="222">
                  <c:v>5411.2257219907515</c:v>
                </c:pt>
                <c:pt idx="223">
                  <c:v>5411.2257219907515</c:v>
                </c:pt>
                <c:pt idx="224">
                  <c:v>5411.2257219907515</c:v>
                </c:pt>
                <c:pt idx="225">
                  <c:v>5411.2257219907515</c:v>
                </c:pt>
                <c:pt idx="226">
                  <c:v>5411.2257219907515</c:v>
                </c:pt>
                <c:pt idx="227">
                  <c:v>5411.2257219907515</c:v>
                </c:pt>
                <c:pt idx="228">
                  <c:v>5411.2257219907515</c:v>
                </c:pt>
                <c:pt idx="229">
                  <c:v>5411.2257219907515</c:v>
                </c:pt>
                <c:pt idx="230">
                  <c:v>5411.2257219907515</c:v>
                </c:pt>
                <c:pt idx="231">
                  <c:v>5411.2257219907515</c:v>
                </c:pt>
                <c:pt idx="232">
                  <c:v>5411.2257219907515</c:v>
                </c:pt>
                <c:pt idx="233">
                  <c:v>5411.2257219907515</c:v>
                </c:pt>
                <c:pt idx="234">
                  <c:v>5411.2257219907515</c:v>
                </c:pt>
                <c:pt idx="235">
                  <c:v>5411.2257219907515</c:v>
                </c:pt>
                <c:pt idx="236">
                  <c:v>5411.2257219907515</c:v>
                </c:pt>
                <c:pt idx="237">
                  <c:v>5411.2257219907515</c:v>
                </c:pt>
                <c:pt idx="238">
                  <c:v>5411.2257219907515</c:v>
                </c:pt>
                <c:pt idx="239">
                  <c:v>5411.2257219907515</c:v>
                </c:pt>
                <c:pt idx="240">
                  <c:v>5411.2257219907515</c:v>
                </c:pt>
                <c:pt idx="241">
                  <c:v>5411.2257219907515</c:v>
                </c:pt>
                <c:pt idx="242">
                  <c:v>5411.2257219907515</c:v>
                </c:pt>
                <c:pt idx="243">
                  <c:v>5411.2257219907515</c:v>
                </c:pt>
                <c:pt idx="244">
                  <c:v>5411.2257219907515</c:v>
                </c:pt>
                <c:pt idx="245">
                  <c:v>5411.2257219907515</c:v>
                </c:pt>
                <c:pt idx="246">
                  <c:v>5411.2257219907515</c:v>
                </c:pt>
                <c:pt idx="247">
                  <c:v>5411.2257219907515</c:v>
                </c:pt>
                <c:pt idx="248">
                  <c:v>5411.2257219907515</c:v>
                </c:pt>
                <c:pt idx="249">
                  <c:v>5411.2257219907515</c:v>
                </c:pt>
                <c:pt idx="250">
                  <c:v>5411.2257219907515</c:v>
                </c:pt>
                <c:pt idx="251">
                  <c:v>5411.2257219907515</c:v>
                </c:pt>
                <c:pt idx="252">
                  <c:v>5411.2257219907515</c:v>
                </c:pt>
                <c:pt idx="253">
                  <c:v>5411.2257219907515</c:v>
                </c:pt>
                <c:pt idx="254">
                  <c:v>5411.2257219907515</c:v>
                </c:pt>
                <c:pt idx="255">
                  <c:v>5411.2257219907515</c:v>
                </c:pt>
                <c:pt idx="256">
                  <c:v>5411.2257219907515</c:v>
                </c:pt>
                <c:pt idx="257">
                  <c:v>5411.2257219907515</c:v>
                </c:pt>
                <c:pt idx="258">
                  <c:v>5411.2257219907515</c:v>
                </c:pt>
                <c:pt idx="259">
                  <c:v>5411.2257219907515</c:v>
                </c:pt>
                <c:pt idx="260">
                  <c:v>5411.2257219907515</c:v>
                </c:pt>
                <c:pt idx="261">
                  <c:v>5411.2257219907515</c:v>
                </c:pt>
                <c:pt idx="262">
                  <c:v>5411.2257219907515</c:v>
                </c:pt>
                <c:pt idx="263">
                  <c:v>5411.2257219907515</c:v>
                </c:pt>
                <c:pt idx="264">
                  <c:v>5411.2257219907515</c:v>
                </c:pt>
                <c:pt idx="265">
                  <c:v>5411.2257219907515</c:v>
                </c:pt>
                <c:pt idx="266">
                  <c:v>5411.2257219907515</c:v>
                </c:pt>
                <c:pt idx="267">
                  <c:v>5411.2257219907515</c:v>
                </c:pt>
                <c:pt idx="268">
                  <c:v>5411.2257219907515</c:v>
                </c:pt>
                <c:pt idx="269">
                  <c:v>5411.2257219907515</c:v>
                </c:pt>
                <c:pt idx="270">
                  <c:v>5411.2257219907515</c:v>
                </c:pt>
                <c:pt idx="271">
                  <c:v>5411.2257219907515</c:v>
                </c:pt>
                <c:pt idx="272">
                  <c:v>5411.2257219907515</c:v>
                </c:pt>
                <c:pt idx="273">
                  <c:v>5411.2257219907515</c:v>
                </c:pt>
                <c:pt idx="274">
                  <c:v>5411.2257219907515</c:v>
                </c:pt>
                <c:pt idx="275">
                  <c:v>5411.2257219907515</c:v>
                </c:pt>
                <c:pt idx="276">
                  <c:v>5411.2257219907515</c:v>
                </c:pt>
                <c:pt idx="277">
                  <c:v>5411.2257219907515</c:v>
                </c:pt>
                <c:pt idx="278">
                  <c:v>5411.2257219907515</c:v>
                </c:pt>
                <c:pt idx="279">
                  <c:v>5411.2257219907515</c:v>
                </c:pt>
                <c:pt idx="280">
                  <c:v>5411.2257219907515</c:v>
                </c:pt>
                <c:pt idx="281">
                  <c:v>5411.2257219907515</c:v>
                </c:pt>
                <c:pt idx="282">
                  <c:v>5411.2257219907515</c:v>
                </c:pt>
                <c:pt idx="283">
                  <c:v>5411.2257219907515</c:v>
                </c:pt>
                <c:pt idx="284">
                  <c:v>5411.2257219907515</c:v>
                </c:pt>
                <c:pt idx="285">
                  <c:v>5411.2257219907515</c:v>
                </c:pt>
                <c:pt idx="286">
                  <c:v>5411.2257219907515</c:v>
                </c:pt>
                <c:pt idx="287">
                  <c:v>5411.2257219907515</c:v>
                </c:pt>
                <c:pt idx="288">
                  <c:v>5411.2257219907515</c:v>
                </c:pt>
                <c:pt idx="289">
                  <c:v>5411.2257219907515</c:v>
                </c:pt>
                <c:pt idx="290">
                  <c:v>5411.2257219907515</c:v>
                </c:pt>
                <c:pt idx="291">
                  <c:v>5411.2257219907515</c:v>
                </c:pt>
                <c:pt idx="292">
                  <c:v>5411.2257219907515</c:v>
                </c:pt>
                <c:pt idx="293">
                  <c:v>5411.2257219907515</c:v>
                </c:pt>
                <c:pt idx="294">
                  <c:v>5411.2257219907515</c:v>
                </c:pt>
                <c:pt idx="295">
                  <c:v>5411.2257219907515</c:v>
                </c:pt>
                <c:pt idx="296">
                  <c:v>5411.2257219907515</c:v>
                </c:pt>
                <c:pt idx="297">
                  <c:v>5411.2257219907515</c:v>
                </c:pt>
                <c:pt idx="298">
                  <c:v>5411.2257219907515</c:v>
                </c:pt>
                <c:pt idx="299">
                  <c:v>5411.2257219907515</c:v>
                </c:pt>
                <c:pt idx="300">
                  <c:v>5411.2257219907515</c:v>
                </c:pt>
                <c:pt idx="301">
                  <c:v>5411.2257219907515</c:v>
                </c:pt>
                <c:pt idx="302">
                  <c:v>5411.2257219907515</c:v>
                </c:pt>
                <c:pt idx="303">
                  <c:v>5411.2257219907515</c:v>
                </c:pt>
                <c:pt idx="304">
                  <c:v>5411.2257219907515</c:v>
                </c:pt>
                <c:pt idx="305">
                  <c:v>5411.2257219907515</c:v>
                </c:pt>
                <c:pt idx="306">
                  <c:v>5411.2257219907515</c:v>
                </c:pt>
                <c:pt idx="307">
                  <c:v>5411.2257219907515</c:v>
                </c:pt>
                <c:pt idx="308">
                  <c:v>5411.2257219907515</c:v>
                </c:pt>
                <c:pt idx="309">
                  <c:v>5411.2257219907515</c:v>
                </c:pt>
                <c:pt idx="310">
                  <c:v>5411.2257219907515</c:v>
                </c:pt>
                <c:pt idx="311">
                  <c:v>5411.2257219907515</c:v>
                </c:pt>
                <c:pt idx="312">
                  <c:v>5411.2257219907515</c:v>
                </c:pt>
                <c:pt idx="313">
                  <c:v>5411.2257219907515</c:v>
                </c:pt>
                <c:pt idx="314">
                  <c:v>5411.2257219907515</c:v>
                </c:pt>
                <c:pt idx="315">
                  <c:v>5411.2257219907515</c:v>
                </c:pt>
                <c:pt idx="316">
                  <c:v>5411.2257219907515</c:v>
                </c:pt>
                <c:pt idx="317">
                  <c:v>5411.2257219907515</c:v>
                </c:pt>
                <c:pt idx="318">
                  <c:v>5411.2257219907515</c:v>
                </c:pt>
                <c:pt idx="319">
                  <c:v>5411.2257219907515</c:v>
                </c:pt>
                <c:pt idx="320">
                  <c:v>5411.2257219907515</c:v>
                </c:pt>
                <c:pt idx="321">
                  <c:v>5411.2257219907515</c:v>
                </c:pt>
                <c:pt idx="322">
                  <c:v>5411.2257219907515</c:v>
                </c:pt>
                <c:pt idx="323">
                  <c:v>5411.2257219907515</c:v>
                </c:pt>
                <c:pt idx="324">
                  <c:v>5411.2257219907515</c:v>
                </c:pt>
                <c:pt idx="325">
                  <c:v>5411.2257219907515</c:v>
                </c:pt>
                <c:pt idx="326">
                  <c:v>5411.2257219907515</c:v>
                </c:pt>
                <c:pt idx="327">
                  <c:v>5411.2257219907515</c:v>
                </c:pt>
                <c:pt idx="328">
                  <c:v>5411.2257219907515</c:v>
                </c:pt>
                <c:pt idx="329">
                  <c:v>5411.2257219907515</c:v>
                </c:pt>
                <c:pt idx="330">
                  <c:v>5411.2257219907515</c:v>
                </c:pt>
                <c:pt idx="331">
                  <c:v>5411.2257219907515</c:v>
                </c:pt>
                <c:pt idx="332">
                  <c:v>5411.2257219907515</c:v>
                </c:pt>
                <c:pt idx="333">
                  <c:v>5411.2257219907515</c:v>
                </c:pt>
                <c:pt idx="334">
                  <c:v>5411.2257219907515</c:v>
                </c:pt>
                <c:pt idx="335">
                  <c:v>5411.2257219907515</c:v>
                </c:pt>
                <c:pt idx="336">
                  <c:v>5411.2257219907515</c:v>
                </c:pt>
                <c:pt idx="337">
                  <c:v>5411.2257219907515</c:v>
                </c:pt>
                <c:pt idx="338">
                  <c:v>5411.2257219907515</c:v>
                </c:pt>
                <c:pt idx="339">
                  <c:v>5411.2257219907515</c:v>
                </c:pt>
                <c:pt idx="340">
                  <c:v>5411.2257219907515</c:v>
                </c:pt>
                <c:pt idx="341">
                  <c:v>5411.2257219907515</c:v>
                </c:pt>
                <c:pt idx="342">
                  <c:v>5411.2257219907515</c:v>
                </c:pt>
                <c:pt idx="343">
                  <c:v>5411.2257219907515</c:v>
                </c:pt>
                <c:pt idx="344">
                  <c:v>5411.2257219907515</c:v>
                </c:pt>
                <c:pt idx="345">
                  <c:v>5411.2257219907515</c:v>
                </c:pt>
                <c:pt idx="346">
                  <c:v>5411.2257219907515</c:v>
                </c:pt>
                <c:pt idx="347">
                  <c:v>5411.2257219907515</c:v>
                </c:pt>
                <c:pt idx="348">
                  <c:v>5411.2257219907515</c:v>
                </c:pt>
                <c:pt idx="349">
                  <c:v>5411.2257219907515</c:v>
                </c:pt>
                <c:pt idx="350">
                  <c:v>5411.2257219907515</c:v>
                </c:pt>
                <c:pt idx="351">
                  <c:v>5411.2257219907515</c:v>
                </c:pt>
                <c:pt idx="352">
                  <c:v>5411.2257219907515</c:v>
                </c:pt>
                <c:pt idx="353">
                  <c:v>5411.2257219907515</c:v>
                </c:pt>
                <c:pt idx="354">
                  <c:v>5411.2257219907515</c:v>
                </c:pt>
                <c:pt idx="355">
                  <c:v>5411.2257219907515</c:v>
                </c:pt>
                <c:pt idx="356">
                  <c:v>5411.2257219907515</c:v>
                </c:pt>
                <c:pt idx="357">
                  <c:v>5411.2257219907515</c:v>
                </c:pt>
                <c:pt idx="358">
                  <c:v>5411.2257219907515</c:v>
                </c:pt>
                <c:pt idx="359">
                  <c:v>5411.2257219907515</c:v>
                </c:pt>
                <c:pt idx="360">
                  <c:v>5411.2257219907515</c:v>
                </c:pt>
                <c:pt idx="361">
                  <c:v>5411.2257219907515</c:v>
                </c:pt>
                <c:pt idx="362">
                  <c:v>5411.2257219907515</c:v>
                </c:pt>
                <c:pt idx="363">
                  <c:v>5411.2257219907515</c:v>
                </c:pt>
                <c:pt idx="364">
                  <c:v>5411.2257219907515</c:v>
                </c:pt>
                <c:pt idx="365">
                  <c:v>5411.2257219907515</c:v>
                </c:pt>
                <c:pt idx="366">
                  <c:v>5411.2257219907515</c:v>
                </c:pt>
                <c:pt idx="367">
                  <c:v>5411.2257219907515</c:v>
                </c:pt>
                <c:pt idx="368">
                  <c:v>5411.2257219907515</c:v>
                </c:pt>
                <c:pt idx="369">
                  <c:v>5411.2257219907515</c:v>
                </c:pt>
                <c:pt idx="370">
                  <c:v>5411.2257219907515</c:v>
                </c:pt>
                <c:pt idx="371">
                  <c:v>5411.2257219907515</c:v>
                </c:pt>
                <c:pt idx="372">
                  <c:v>5411.2257219907515</c:v>
                </c:pt>
                <c:pt idx="373">
                  <c:v>5411.2257219907515</c:v>
                </c:pt>
                <c:pt idx="374">
                  <c:v>5411.2257219907515</c:v>
                </c:pt>
                <c:pt idx="375">
                  <c:v>5411.2257219907515</c:v>
                </c:pt>
                <c:pt idx="376">
                  <c:v>5411.2257219907515</c:v>
                </c:pt>
                <c:pt idx="377">
                  <c:v>5411.2257219907515</c:v>
                </c:pt>
                <c:pt idx="378">
                  <c:v>5411.2257219907515</c:v>
                </c:pt>
                <c:pt idx="379">
                  <c:v>5411.2257219907515</c:v>
                </c:pt>
                <c:pt idx="380">
                  <c:v>5411.2257219907515</c:v>
                </c:pt>
                <c:pt idx="381">
                  <c:v>5411.2257219907515</c:v>
                </c:pt>
                <c:pt idx="382">
                  <c:v>5411.2257219907515</c:v>
                </c:pt>
                <c:pt idx="383">
                  <c:v>5411.2257219907515</c:v>
                </c:pt>
                <c:pt idx="384">
                  <c:v>5411.2257219907515</c:v>
                </c:pt>
                <c:pt idx="385">
                  <c:v>5411.2257219907515</c:v>
                </c:pt>
                <c:pt idx="386">
                  <c:v>5411.2257219907515</c:v>
                </c:pt>
                <c:pt idx="387">
                  <c:v>5411.2257219907515</c:v>
                </c:pt>
                <c:pt idx="388">
                  <c:v>5411.2257219907515</c:v>
                </c:pt>
                <c:pt idx="389">
                  <c:v>5411.2257219907515</c:v>
                </c:pt>
                <c:pt idx="390">
                  <c:v>5411.2257219907515</c:v>
                </c:pt>
                <c:pt idx="391">
                  <c:v>5411.2257219907515</c:v>
                </c:pt>
                <c:pt idx="392">
                  <c:v>5411.2257219907515</c:v>
                </c:pt>
                <c:pt idx="393">
                  <c:v>5411.2257219907515</c:v>
                </c:pt>
                <c:pt idx="394">
                  <c:v>5411.2257219907515</c:v>
                </c:pt>
                <c:pt idx="395">
                  <c:v>5411.2257219907515</c:v>
                </c:pt>
                <c:pt idx="396">
                  <c:v>5411.2257219907515</c:v>
                </c:pt>
                <c:pt idx="397">
                  <c:v>5411.2257219907515</c:v>
                </c:pt>
                <c:pt idx="398">
                  <c:v>5411.2257219907515</c:v>
                </c:pt>
                <c:pt idx="399">
                  <c:v>5411.2257219907515</c:v>
                </c:pt>
                <c:pt idx="400">
                  <c:v>5411.2257219907515</c:v>
                </c:pt>
                <c:pt idx="401">
                  <c:v>5411.2257219907515</c:v>
                </c:pt>
                <c:pt idx="402">
                  <c:v>5411.2257219907515</c:v>
                </c:pt>
                <c:pt idx="403">
                  <c:v>5411.2257219907515</c:v>
                </c:pt>
                <c:pt idx="404">
                  <c:v>5411.2257219907515</c:v>
                </c:pt>
                <c:pt idx="405">
                  <c:v>5411.2257219907515</c:v>
                </c:pt>
                <c:pt idx="406">
                  <c:v>5411.2257219907515</c:v>
                </c:pt>
                <c:pt idx="407">
                  <c:v>5411.2257219907515</c:v>
                </c:pt>
                <c:pt idx="408">
                  <c:v>5411.2257219907515</c:v>
                </c:pt>
                <c:pt idx="409">
                  <c:v>5411.2257219907515</c:v>
                </c:pt>
                <c:pt idx="410">
                  <c:v>5411.2257219907515</c:v>
                </c:pt>
                <c:pt idx="411">
                  <c:v>5411.2257219907515</c:v>
                </c:pt>
                <c:pt idx="412">
                  <c:v>5411.2257219907515</c:v>
                </c:pt>
                <c:pt idx="413">
                  <c:v>5411.2257219907515</c:v>
                </c:pt>
                <c:pt idx="414">
                  <c:v>5411.2257219907515</c:v>
                </c:pt>
                <c:pt idx="415">
                  <c:v>5411.2257219907515</c:v>
                </c:pt>
                <c:pt idx="416">
                  <c:v>5411.2257219907515</c:v>
                </c:pt>
                <c:pt idx="417">
                  <c:v>5411.2257219907515</c:v>
                </c:pt>
                <c:pt idx="418">
                  <c:v>5411.2257219907515</c:v>
                </c:pt>
                <c:pt idx="419">
                  <c:v>5411.2257219907515</c:v>
                </c:pt>
                <c:pt idx="420">
                  <c:v>5411.2257219907515</c:v>
                </c:pt>
                <c:pt idx="421">
                  <c:v>5411.2257219907515</c:v>
                </c:pt>
                <c:pt idx="422">
                  <c:v>5411.2257219907515</c:v>
                </c:pt>
                <c:pt idx="423">
                  <c:v>5411.2257219907515</c:v>
                </c:pt>
                <c:pt idx="424">
                  <c:v>5411.2257219907515</c:v>
                </c:pt>
                <c:pt idx="425">
                  <c:v>5411.2257219907515</c:v>
                </c:pt>
                <c:pt idx="426">
                  <c:v>5411.2257219907515</c:v>
                </c:pt>
                <c:pt idx="427">
                  <c:v>5411.2257219907515</c:v>
                </c:pt>
                <c:pt idx="428">
                  <c:v>5411.2257219907515</c:v>
                </c:pt>
                <c:pt idx="429">
                  <c:v>5411.2257219907515</c:v>
                </c:pt>
                <c:pt idx="430">
                  <c:v>5411.2257219907515</c:v>
                </c:pt>
                <c:pt idx="431">
                  <c:v>5411.2257219907515</c:v>
                </c:pt>
                <c:pt idx="432">
                  <c:v>5411.2257219907515</c:v>
                </c:pt>
                <c:pt idx="433">
                  <c:v>5411.2257219907515</c:v>
                </c:pt>
                <c:pt idx="434">
                  <c:v>5411.2257219907515</c:v>
                </c:pt>
                <c:pt idx="435">
                  <c:v>5411.2257219907515</c:v>
                </c:pt>
                <c:pt idx="436">
                  <c:v>5411.2257219907515</c:v>
                </c:pt>
                <c:pt idx="437">
                  <c:v>5411.2257219907515</c:v>
                </c:pt>
                <c:pt idx="438">
                  <c:v>5411.2257219907515</c:v>
                </c:pt>
                <c:pt idx="439">
                  <c:v>5411.2257219907515</c:v>
                </c:pt>
                <c:pt idx="440">
                  <c:v>5411.2257219907515</c:v>
                </c:pt>
                <c:pt idx="441">
                  <c:v>5411.2257219907515</c:v>
                </c:pt>
                <c:pt idx="442">
                  <c:v>5411.2257219907515</c:v>
                </c:pt>
                <c:pt idx="443">
                  <c:v>5411.2257219907515</c:v>
                </c:pt>
                <c:pt idx="444">
                  <c:v>5411.2257219907515</c:v>
                </c:pt>
                <c:pt idx="445">
                  <c:v>5411.2257219907515</c:v>
                </c:pt>
                <c:pt idx="446">
                  <c:v>5411.2257219907515</c:v>
                </c:pt>
                <c:pt idx="447">
                  <c:v>5411.2257219907515</c:v>
                </c:pt>
                <c:pt idx="448">
                  <c:v>5411.2257219907515</c:v>
                </c:pt>
                <c:pt idx="449">
                  <c:v>5411.2257219907515</c:v>
                </c:pt>
                <c:pt idx="450">
                  <c:v>5411.2257219907515</c:v>
                </c:pt>
                <c:pt idx="451">
                  <c:v>5411.2257219907515</c:v>
                </c:pt>
                <c:pt idx="452">
                  <c:v>5411.2257219907515</c:v>
                </c:pt>
                <c:pt idx="453">
                  <c:v>5411.2257219907515</c:v>
                </c:pt>
                <c:pt idx="454">
                  <c:v>5411.2257219907515</c:v>
                </c:pt>
                <c:pt idx="455">
                  <c:v>5411.2257219907515</c:v>
                </c:pt>
                <c:pt idx="456">
                  <c:v>5411.2257219907515</c:v>
                </c:pt>
                <c:pt idx="457">
                  <c:v>5411.2257219907515</c:v>
                </c:pt>
                <c:pt idx="458">
                  <c:v>5411.2257219907515</c:v>
                </c:pt>
                <c:pt idx="459">
                  <c:v>5411.2257219907515</c:v>
                </c:pt>
                <c:pt idx="460">
                  <c:v>5411.2257219907515</c:v>
                </c:pt>
                <c:pt idx="461">
                  <c:v>5411.2257219907515</c:v>
                </c:pt>
                <c:pt idx="462">
                  <c:v>5411.2257219907515</c:v>
                </c:pt>
                <c:pt idx="463">
                  <c:v>5411.2257219907515</c:v>
                </c:pt>
                <c:pt idx="464">
                  <c:v>5411.2257219907515</c:v>
                </c:pt>
                <c:pt idx="465">
                  <c:v>5411.2257219907515</c:v>
                </c:pt>
                <c:pt idx="466">
                  <c:v>5411.2257219907515</c:v>
                </c:pt>
                <c:pt idx="467">
                  <c:v>5411.2257219907515</c:v>
                </c:pt>
                <c:pt idx="468">
                  <c:v>5411.2257219907515</c:v>
                </c:pt>
                <c:pt idx="469">
                  <c:v>5411.2257219907515</c:v>
                </c:pt>
                <c:pt idx="470">
                  <c:v>5411.2257219907515</c:v>
                </c:pt>
                <c:pt idx="471">
                  <c:v>5411.2257219907515</c:v>
                </c:pt>
                <c:pt idx="472">
                  <c:v>5411.2257219907515</c:v>
                </c:pt>
                <c:pt idx="473">
                  <c:v>5411.2257219907515</c:v>
                </c:pt>
                <c:pt idx="474">
                  <c:v>5411.2257219907515</c:v>
                </c:pt>
                <c:pt idx="475">
                  <c:v>5411.2257219907515</c:v>
                </c:pt>
                <c:pt idx="476">
                  <c:v>5411.2257219907515</c:v>
                </c:pt>
                <c:pt idx="477">
                  <c:v>5411.2257219907515</c:v>
                </c:pt>
                <c:pt idx="478">
                  <c:v>5411.2257219907515</c:v>
                </c:pt>
                <c:pt idx="479">
                  <c:v>5411.2257219907515</c:v>
                </c:pt>
                <c:pt idx="480">
                  <c:v>5411.2257219907515</c:v>
                </c:pt>
                <c:pt idx="481">
                  <c:v>5411.2257219907515</c:v>
                </c:pt>
                <c:pt idx="482">
                  <c:v>5411.2257219907515</c:v>
                </c:pt>
                <c:pt idx="483">
                  <c:v>5411.2257219907515</c:v>
                </c:pt>
                <c:pt idx="484">
                  <c:v>5411.2257219907515</c:v>
                </c:pt>
                <c:pt idx="485">
                  <c:v>5411.2257219907515</c:v>
                </c:pt>
                <c:pt idx="486">
                  <c:v>5411.2257219907515</c:v>
                </c:pt>
                <c:pt idx="487">
                  <c:v>5411.2257219907515</c:v>
                </c:pt>
                <c:pt idx="488">
                  <c:v>5411.2257219907515</c:v>
                </c:pt>
                <c:pt idx="489">
                  <c:v>5411.2257219907515</c:v>
                </c:pt>
                <c:pt idx="490">
                  <c:v>5411.2257219907515</c:v>
                </c:pt>
                <c:pt idx="491">
                  <c:v>5411.2257219907515</c:v>
                </c:pt>
                <c:pt idx="492">
                  <c:v>5411.2257219907515</c:v>
                </c:pt>
                <c:pt idx="493">
                  <c:v>5411.2257219907515</c:v>
                </c:pt>
                <c:pt idx="494">
                  <c:v>5411.2257219907515</c:v>
                </c:pt>
                <c:pt idx="495">
                  <c:v>5411.2257219907515</c:v>
                </c:pt>
                <c:pt idx="496">
                  <c:v>5411.2257219907515</c:v>
                </c:pt>
                <c:pt idx="497">
                  <c:v>5411.2257219907515</c:v>
                </c:pt>
                <c:pt idx="498">
                  <c:v>5411.2257219907515</c:v>
                </c:pt>
                <c:pt idx="499">
                  <c:v>5411.2257219907515</c:v>
                </c:pt>
                <c:pt idx="500">
                  <c:v>5411.2257219907515</c:v>
                </c:pt>
                <c:pt idx="501">
                  <c:v>5411.2257219907515</c:v>
                </c:pt>
                <c:pt idx="502">
                  <c:v>5411.2257219907515</c:v>
                </c:pt>
                <c:pt idx="503">
                  <c:v>5411.2257219907515</c:v>
                </c:pt>
                <c:pt idx="504">
                  <c:v>5411.2257219907515</c:v>
                </c:pt>
                <c:pt idx="505">
                  <c:v>5411.2257219907515</c:v>
                </c:pt>
                <c:pt idx="506">
                  <c:v>5411.2257219907515</c:v>
                </c:pt>
                <c:pt idx="507">
                  <c:v>5411.2257219907515</c:v>
                </c:pt>
                <c:pt idx="508">
                  <c:v>5411.2257219907515</c:v>
                </c:pt>
                <c:pt idx="509">
                  <c:v>5411.2257219907515</c:v>
                </c:pt>
                <c:pt idx="510">
                  <c:v>5411.2257219907515</c:v>
                </c:pt>
                <c:pt idx="511">
                  <c:v>5411.2257219907515</c:v>
                </c:pt>
                <c:pt idx="512">
                  <c:v>5411.2257219907515</c:v>
                </c:pt>
                <c:pt idx="513">
                  <c:v>5411.2257219907515</c:v>
                </c:pt>
                <c:pt idx="514">
                  <c:v>5411.2257219907515</c:v>
                </c:pt>
                <c:pt idx="515">
                  <c:v>5411.2257219907515</c:v>
                </c:pt>
                <c:pt idx="516">
                  <c:v>5411.2257219907515</c:v>
                </c:pt>
                <c:pt idx="517">
                  <c:v>5411.2257219907515</c:v>
                </c:pt>
                <c:pt idx="518">
                  <c:v>5411.2257219907515</c:v>
                </c:pt>
                <c:pt idx="519">
                  <c:v>5411.2257219907515</c:v>
                </c:pt>
                <c:pt idx="520">
                  <c:v>5411.2257219907515</c:v>
                </c:pt>
                <c:pt idx="521">
                  <c:v>5411.2257219907515</c:v>
                </c:pt>
                <c:pt idx="522">
                  <c:v>5411.2257219907515</c:v>
                </c:pt>
                <c:pt idx="523">
                  <c:v>5411.2257219907515</c:v>
                </c:pt>
                <c:pt idx="524">
                  <c:v>5411.2257219907515</c:v>
                </c:pt>
                <c:pt idx="525">
                  <c:v>5411.2257219907515</c:v>
                </c:pt>
                <c:pt idx="526">
                  <c:v>5411.2257219907515</c:v>
                </c:pt>
                <c:pt idx="527">
                  <c:v>5411.2257219907515</c:v>
                </c:pt>
                <c:pt idx="528">
                  <c:v>5411.2257219907515</c:v>
                </c:pt>
                <c:pt idx="529">
                  <c:v>5411.2257219907515</c:v>
                </c:pt>
                <c:pt idx="530">
                  <c:v>5411.2257219907515</c:v>
                </c:pt>
                <c:pt idx="531">
                  <c:v>5411.2257219907515</c:v>
                </c:pt>
                <c:pt idx="532">
                  <c:v>5411.2257219907515</c:v>
                </c:pt>
                <c:pt idx="533">
                  <c:v>5411.2257219907515</c:v>
                </c:pt>
                <c:pt idx="534">
                  <c:v>5411.2257219907515</c:v>
                </c:pt>
                <c:pt idx="535">
                  <c:v>5411.2257219907515</c:v>
                </c:pt>
                <c:pt idx="536">
                  <c:v>5411.2257219907515</c:v>
                </c:pt>
                <c:pt idx="537">
                  <c:v>5411.2257219907515</c:v>
                </c:pt>
                <c:pt idx="538">
                  <c:v>5411.2257219907515</c:v>
                </c:pt>
                <c:pt idx="539">
                  <c:v>5411.2257219907515</c:v>
                </c:pt>
                <c:pt idx="540">
                  <c:v>5411.2257219907515</c:v>
                </c:pt>
                <c:pt idx="541">
                  <c:v>5411.2257219907515</c:v>
                </c:pt>
                <c:pt idx="542">
                  <c:v>5411.2257219907515</c:v>
                </c:pt>
                <c:pt idx="543">
                  <c:v>5411.2257219907515</c:v>
                </c:pt>
                <c:pt idx="544">
                  <c:v>5411.2257219907515</c:v>
                </c:pt>
                <c:pt idx="545">
                  <c:v>5411.2257219907515</c:v>
                </c:pt>
                <c:pt idx="546">
                  <c:v>5411.2257219907515</c:v>
                </c:pt>
                <c:pt idx="547">
                  <c:v>5411.2257219907515</c:v>
                </c:pt>
                <c:pt idx="548">
                  <c:v>5411.2257219907515</c:v>
                </c:pt>
                <c:pt idx="549">
                  <c:v>5411.2257219907515</c:v>
                </c:pt>
                <c:pt idx="550">
                  <c:v>5411.2257219907515</c:v>
                </c:pt>
                <c:pt idx="551">
                  <c:v>5411.2257219907515</c:v>
                </c:pt>
                <c:pt idx="552">
                  <c:v>5411.2257219907515</c:v>
                </c:pt>
                <c:pt idx="553">
                  <c:v>5411.2257219907515</c:v>
                </c:pt>
                <c:pt idx="554">
                  <c:v>5411.2257219907515</c:v>
                </c:pt>
                <c:pt idx="555">
                  <c:v>5411.2257219907515</c:v>
                </c:pt>
                <c:pt idx="556">
                  <c:v>5411.2257219907515</c:v>
                </c:pt>
                <c:pt idx="557">
                  <c:v>5411.2257219907515</c:v>
                </c:pt>
                <c:pt idx="558">
                  <c:v>5411.2257219907515</c:v>
                </c:pt>
                <c:pt idx="559">
                  <c:v>5411.2257219907515</c:v>
                </c:pt>
                <c:pt idx="560">
                  <c:v>5411.2257219907515</c:v>
                </c:pt>
                <c:pt idx="561">
                  <c:v>5411.2257219907515</c:v>
                </c:pt>
                <c:pt idx="562">
                  <c:v>5411.2257219907515</c:v>
                </c:pt>
                <c:pt idx="563">
                  <c:v>5411.2257219907515</c:v>
                </c:pt>
                <c:pt idx="564">
                  <c:v>5411.2257219907515</c:v>
                </c:pt>
                <c:pt idx="565">
                  <c:v>5411.2257219907515</c:v>
                </c:pt>
                <c:pt idx="566">
                  <c:v>5411.2257219907515</c:v>
                </c:pt>
                <c:pt idx="567">
                  <c:v>5411.2257219907515</c:v>
                </c:pt>
                <c:pt idx="568">
                  <c:v>5411.2257219907515</c:v>
                </c:pt>
                <c:pt idx="569">
                  <c:v>5411.2257219907515</c:v>
                </c:pt>
                <c:pt idx="570">
                  <c:v>5411.2257219907515</c:v>
                </c:pt>
                <c:pt idx="571">
                  <c:v>5411.2257219907515</c:v>
                </c:pt>
                <c:pt idx="572">
                  <c:v>5411.2257219907515</c:v>
                </c:pt>
                <c:pt idx="573">
                  <c:v>5411.2257219907515</c:v>
                </c:pt>
                <c:pt idx="574">
                  <c:v>5411.2257219907515</c:v>
                </c:pt>
                <c:pt idx="575">
                  <c:v>5411.2257219907515</c:v>
                </c:pt>
                <c:pt idx="576">
                  <c:v>5411.2257219907515</c:v>
                </c:pt>
                <c:pt idx="577">
                  <c:v>5411.2257219907515</c:v>
                </c:pt>
                <c:pt idx="578">
                  <c:v>5411.2257219907515</c:v>
                </c:pt>
                <c:pt idx="579">
                  <c:v>5411.2257219907515</c:v>
                </c:pt>
                <c:pt idx="580">
                  <c:v>5411.2257219907515</c:v>
                </c:pt>
                <c:pt idx="581">
                  <c:v>5411.2257219907515</c:v>
                </c:pt>
                <c:pt idx="582">
                  <c:v>5411.2257219907515</c:v>
                </c:pt>
                <c:pt idx="583">
                  <c:v>5411.2257219907515</c:v>
                </c:pt>
                <c:pt idx="584">
                  <c:v>5411.2257219907515</c:v>
                </c:pt>
                <c:pt idx="585">
                  <c:v>5411.2257219907515</c:v>
                </c:pt>
                <c:pt idx="586">
                  <c:v>5411.2257219907515</c:v>
                </c:pt>
                <c:pt idx="587">
                  <c:v>5411.2257219907515</c:v>
                </c:pt>
                <c:pt idx="588">
                  <c:v>5411.2257219907515</c:v>
                </c:pt>
                <c:pt idx="589">
                  <c:v>5411.2257219907515</c:v>
                </c:pt>
                <c:pt idx="590">
                  <c:v>5411.2257219907515</c:v>
                </c:pt>
                <c:pt idx="591">
                  <c:v>5411.2257219907515</c:v>
                </c:pt>
                <c:pt idx="592">
                  <c:v>5411.2257219907515</c:v>
                </c:pt>
                <c:pt idx="593">
                  <c:v>5411.2257219907515</c:v>
                </c:pt>
                <c:pt idx="594">
                  <c:v>5411.2257219907515</c:v>
                </c:pt>
                <c:pt idx="595">
                  <c:v>5411.2257219907515</c:v>
                </c:pt>
                <c:pt idx="596">
                  <c:v>5411.2257219907515</c:v>
                </c:pt>
                <c:pt idx="597">
                  <c:v>5411.2257219907515</c:v>
                </c:pt>
                <c:pt idx="598">
                  <c:v>5411.2257219907515</c:v>
                </c:pt>
                <c:pt idx="599">
                  <c:v>5411.2257219907515</c:v>
                </c:pt>
                <c:pt idx="600">
                  <c:v>5411.2257219907515</c:v>
                </c:pt>
                <c:pt idx="601">
                  <c:v>5411.2257219907515</c:v>
                </c:pt>
                <c:pt idx="602">
                  <c:v>5411.2257219907515</c:v>
                </c:pt>
                <c:pt idx="603">
                  <c:v>5411.2257219907515</c:v>
                </c:pt>
                <c:pt idx="604">
                  <c:v>5411.2257219907515</c:v>
                </c:pt>
                <c:pt idx="605">
                  <c:v>5411.2257219907515</c:v>
                </c:pt>
                <c:pt idx="606">
                  <c:v>5411.2257219907515</c:v>
                </c:pt>
                <c:pt idx="607">
                  <c:v>5411.2257219907515</c:v>
                </c:pt>
                <c:pt idx="608">
                  <c:v>5411.2257219907515</c:v>
                </c:pt>
                <c:pt idx="609">
                  <c:v>5411.2257219907515</c:v>
                </c:pt>
                <c:pt idx="610">
                  <c:v>5411.2257219907515</c:v>
                </c:pt>
                <c:pt idx="611">
                  <c:v>5411.2257219907515</c:v>
                </c:pt>
                <c:pt idx="612">
                  <c:v>5411.2257219907515</c:v>
                </c:pt>
                <c:pt idx="613">
                  <c:v>5411.2257219907515</c:v>
                </c:pt>
                <c:pt idx="614">
                  <c:v>5411.2257219907515</c:v>
                </c:pt>
                <c:pt idx="615">
                  <c:v>5411.2257219907515</c:v>
                </c:pt>
                <c:pt idx="616">
                  <c:v>5411.2257219907515</c:v>
                </c:pt>
                <c:pt idx="617">
                  <c:v>5411.2257219907515</c:v>
                </c:pt>
                <c:pt idx="618">
                  <c:v>5411.2257219907515</c:v>
                </c:pt>
                <c:pt idx="619">
                  <c:v>5411.2257219907515</c:v>
                </c:pt>
                <c:pt idx="620">
                  <c:v>5411.2257219907515</c:v>
                </c:pt>
                <c:pt idx="621">
                  <c:v>5411.2257219907515</c:v>
                </c:pt>
                <c:pt idx="622">
                  <c:v>5411.2257219907515</c:v>
                </c:pt>
                <c:pt idx="623">
                  <c:v>5411.2257219907515</c:v>
                </c:pt>
                <c:pt idx="624">
                  <c:v>5411.2257219907515</c:v>
                </c:pt>
                <c:pt idx="625">
                  <c:v>5411.2257219907515</c:v>
                </c:pt>
                <c:pt idx="626">
                  <c:v>5411.2257219907515</c:v>
                </c:pt>
                <c:pt idx="627">
                  <c:v>5411.2257219907515</c:v>
                </c:pt>
                <c:pt idx="628">
                  <c:v>5411.2257219907515</c:v>
                </c:pt>
                <c:pt idx="629">
                  <c:v>5411.2257219907515</c:v>
                </c:pt>
                <c:pt idx="630">
                  <c:v>5411.2257219907515</c:v>
                </c:pt>
                <c:pt idx="631">
                  <c:v>5411.2257219907515</c:v>
                </c:pt>
                <c:pt idx="632">
                  <c:v>5411.2257219907515</c:v>
                </c:pt>
                <c:pt idx="633">
                  <c:v>5411.2257219907515</c:v>
                </c:pt>
                <c:pt idx="634">
                  <c:v>5411.2257219907515</c:v>
                </c:pt>
                <c:pt idx="635">
                  <c:v>5411.2257219907515</c:v>
                </c:pt>
                <c:pt idx="636">
                  <c:v>5411.2257219907515</c:v>
                </c:pt>
                <c:pt idx="637">
                  <c:v>5411.2257219907515</c:v>
                </c:pt>
                <c:pt idx="638">
                  <c:v>5411.2257219907515</c:v>
                </c:pt>
                <c:pt idx="639">
                  <c:v>5411.2257219907515</c:v>
                </c:pt>
                <c:pt idx="640">
                  <c:v>5411.2257219907515</c:v>
                </c:pt>
                <c:pt idx="641">
                  <c:v>5411.2257219907515</c:v>
                </c:pt>
                <c:pt idx="642">
                  <c:v>5411.2257219907515</c:v>
                </c:pt>
                <c:pt idx="643">
                  <c:v>5411.2257219907515</c:v>
                </c:pt>
                <c:pt idx="644">
                  <c:v>5411.2257219907515</c:v>
                </c:pt>
                <c:pt idx="645">
                  <c:v>5411.2257219907515</c:v>
                </c:pt>
                <c:pt idx="646">
                  <c:v>5411.2257219907515</c:v>
                </c:pt>
                <c:pt idx="647">
                  <c:v>5411.2257219907515</c:v>
                </c:pt>
                <c:pt idx="648">
                  <c:v>5411.2257219907515</c:v>
                </c:pt>
                <c:pt idx="649">
                  <c:v>5411.2257219907515</c:v>
                </c:pt>
                <c:pt idx="650">
                  <c:v>5411.2257219907515</c:v>
                </c:pt>
                <c:pt idx="651">
                  <c:v>5411.2257219907515</c:v>
                </c:pt>
                <c:pt idx="652">
                  <c:v>5411.2257219907515</c:v>
                </c:pt>
                <c:pt idx="653">
                  <c:v>5411.2257219907515</c:v>
                </c:pt>
                <c:pt idx="654">
                  <c:v>5411.2257219907515</c:v>
                </c:pt>
                <c:pt idx="655">
                  <c:v>5411.2257219907515</c:v>
                </c:pt>
                <c:pt idx="656">
                  <c:v>5411.2257219907515</c:v>
                </c:pt>
                <c:pt idx="657">
                  <c:v>5411.2257219907515</c:v>
                </c:pt>
                <c:pt idx="658">
                  <c:v>5411.2257219907515</c:v>
                </c:pt>
                <c:pt idx="659">
                  <c:v>5411.2257219907515</c:v>
                </c:pt>
                <c:pt idx="660">
                  <c:v>5411.2257219907515</c:v>
                </c:pt>
                <c:pt idx="661">
                  <c:v>5411.2257219907515</c:v>
                </c:pt>
                <c:pt idx="662">
                  <c:v>5411.2257219907515</c:v>
                </c:pt>
                <c:pt idx="663">
                  <c:v>5411.2257219907515</c:v>
                </c:pt>
                <c:pt idx="664">
                  <c:v>5411.2257219907515</c:v>
                </c:pt>
                <c:pt idx="665">
                  <c:v>5411.2257219907515</c:v>
                </c:pt>
                <c:pt idx="666">
                  <c:v>5411.2257219907515</c:v>
                </c:pt>
                <c:pt idx="667">
                  <c:v>5411.2257219907515</c:v>
                </c:pt>
                <c:pt idx="668">
                  <c:v>5411.2257219907515</c:v>
                </c:pt>
                <c:pt idx="669">
                  <c:v>5411.2257219907515</c:v>
                </c:pt>
                <c:pt idx="670">
                  <c:v>5411.2257219907515</c:v>
                </c:pt>
                <c:pt idx="671">
                  <c:v>5411.2257219907515</c:v>
                </c:pt>
                <c:pt idx="672">
                  <c:v>5411.2257219907515</c:v>
                </c:pt>
                <c:pt idx="673">
                  <c:v>5411.2257219907515</c:v>
                </c:pt>
                <c:pt idx="674">
                  <c:v>5411.2257219907515</c:v>
                </c:pt>
                <c:pt idx="675">
                  <c:v>5411.2257219907515</c:v>
                </c:pt>
                <c:pt idx="676">
                  <c:v>5411.2257219907515</c:v>
                </c:pt>
                <c:pt idx="677">
                  <c:v>5411.2257219907515</c:v>
                </c:pt>
                <c:pt idx="678">
                  <c:v>5411.2257219907515</c:v>
                </c:pt>
                <c:pt idx="679">
                  <c:v>5411.2257219907515</c:v>
                </c:pt>
                <c:pt idx="680">
                  <c:v>5411.2257219907515</c:v>
                </c:pt>
                <c:pt idx="681">
                  <c:v>5411.2257219907515</c:v>
                </c:pt>
                <c:pt idx="682">
                  <c:v>5411.2257219907515</c:v>
                </c:pt>
                <c:pt idx="683">
                  <c:v>5411.2257219907515</c:v>
                </c:pt>
                <c:pt idx="684">
                  <c:v>5411.2257219907515</c:v>
                </c:pt>
                <c:pt idx="685">
                  <c:v>5411.2257219907515</c:v>
                </c:pt>
                <c:pt idx="686">
                  <c:v>5411.2257219907515</c:v>
                </c:pt>
                <c:pt idx="687">
                  <c:v>5411.2257219907515</c:v>
                </c:pt>
                <c:pt idx="688">
                  <c:v>5411.2257219907515</c:v>
                </c:pt>
                <c:pt idx="689">
                  <c:v>5411.2257219907515</c:v>
                </c:pt>
                <c:pt idx="690">
                  <c:v>5411.2257219907515</c:v>
                </c:pt>
                <c:pt idx="691">
                  <c:v>5411.2257219907515</c:v>
                </c:pt>
                <c:pt idx="692">
                  <c:v>5411.2257219907515</c:v>
                </c:pt>
                <c:pt idx="693">
                  <c:v>5411.2257219907515</c:v>
                </c:pt>
                <c:pt idx="694">
                  <c:v>5411.2257219907515</c:v>
                </c:pt>
                <c:pt idx="695">
                  <c:v>5411.2257219907515</c:v>
                </c:pt>
                <c:pt idx="696">
                  <c:v>5411.2257219907515</c:v>
                </c:pt>
                <c:pt idx="697">
                  <c:v>5411.2257219907515</c:v>
                </c:pt>
                <c:pt idx="698">
                  <c:v>5411.2257219907515</c:v>
                </c:pt>
                <c:pt idx="699">
                  <c:v>5411.2257219907515</c:v>
                </c:pt>
                <c:pt idx="700">
                  <c:v>5411.2257219907515</c:v>
                </c:pt>
                <c:pt idx="701">
                  <c:v>5411.2257219907515</c:v>
                </c:pt>
                <c:pt idx="702">
                  <c:v>5411.2257219907515</c:v>
                </c:pt>
                <c:pt idx="703">
                  <c:v>5411.2257219907515</c:v>
                </c:pt>
                <c:pt idx="704">
                  <c:v>5411.2257219907515</c:v>
                </c:pt>
                <c:pt idx="705">
                  <c:v>5411.2257219907515</c:v>
                </c:pt>
                <c:pt idx="706">
                  <c:v>5411.2257219907515</c:v>
                </c:pt>
                <c:pt idx="707">
                  <c:v>5411.2257219907515</c:v>
                </c:pt>
                <c:pt idx="708">
                  <c:v>5411.2257219907515</c:v>
                </c:pt>
                <c:pt idx="709">
                  <c:v>5411.2257219907515</c:v>
                </c:pt>
                <c:pt idx="710">
                  <c:v>5411.2257219907515</c:v>
                </c:pt>
                <c:pt idx="711">
                  <c:v>5411.2257219907515</c:v>
                </c:pt>
                <c:pt idx="712">
                  <c:v>5411.2257219907515</c:v>
                </c:pt>
                <c:pt idx="713">
                  <c:v>5411.2257219907515</c:v>
                </c:pt>
                <c:pt idx="714">
                  <c:v>5411.2257219907515</c:v>
                </c:pt>
                <c:pt idx="715">
                  <c:v>5411.2257219907515</c:v>
                </c:pt>
                <c:pt idx="716">
                  <c:v>5411.2257219907515</c:v>
                </c:pt>
                <c:pt idx="717">
                  <c:v>5411.2257219907515</c:v>
                </c:pt>
                <c:pt idx="718">
                  <c:v>5411.2257219907515</c:v>
                </c:pt>
                <c:pt idx="719">
                  <c:v>5411.2257219907515</c:v>
                </c:pt>
                <c:pt idx="720">
                  <c:v>5411.2257219907515</c:v>
                </c:pt>
                <c:pt idx="721">
                  <c:v>5411.2257219907515</c:v>
                </c:pt>
                <c:pt idx="722">
                  <c:v>5411.2257219907515</c:v>
                </c:pt>
                <c:pt idx="723">
                  <c:v>5411.2257219907515</c:v>
                </c:pt>
                <c:pt idx="724">
                  <c:v>5411.2257219907515</c:v>
                </c:pt>
                <c:pt idx="725">
                  <c:v>5411.2257219907515</c:v>
                </c:pt>
                <c:pt idx="726">
                  <c:v>5411.2257219907515</c:v>
                </c:pt>
                <c:pt idx="727">
                  <c:v>5411.2257219907515</c:v>
                </c:pt>
                <c:pt idx="728">
                  <c:v>5411.2257219907515</c:v>
                </c:pt>
                <c:pt idx="729">
                  <c:v>5411.2257219907515</c:v>
                </c:pt>
                <c:pt idx="730">
                  <c:v>5411.2257219907515</c:v>
                </c:pt>
                <c:pt idx="731">
                  <c:v>5411.2257219907515</c:v>
                </c:pt>
                <c:pt idx="732">
                  <c:v>5411.2257219907515</c:v>
                </c:pt>
                <c:pt idx="733">
                  <c:v>5411.2257219907515</c:v>
                </c:pt>
                <c:pt idx="734">
                  <c:v>5411.2257219907515</c:v>
                </c:pt>
                <c:pt idx="735">
                  <c:v>5411.2257219907515</c:v>
                </c:pt>
                <c:pt idx="736">
                  <c:v>5411.2257219907515</c:v>
                </c:pt>
                <c:pt idx="737">
                  <c:v>5411.2257219907515</c:v>
                </c:pt>
                <c:pt idx="738">
                  <c:v>5411.2257219907515</c:v>
                </c:pt>
                <c:pt idx="739">
                  <c:v>5411.2257219907515</c:v>
                </c:pt>
                <c:pt idx="740">
                  <c:v>5411.2257219907515</c:v>
                </c:pt>
                <c:pt idx="741">
                  <c:v>5411.2257219907515</c:v>
                </c:pt>
                <c:pt idx="742">
                  <c:v>5411.2257219907515</c:v>
                </c:pt>
                <c:pt idx="743">
                  <c:v>5411.2257219907515</c:v>
                </c:pt>
                <c:pt idx="744">
                  <c:v>5411.2257219907515</c:v>
                </c:pt>
                <c:pt idx="745">
                  <c:v>5411.2257219907515</c:v>
                </c:pt>
                <c:pt idx="746">
                  <c:v>5411.2257219907515</c:v>
                </c:pt>
                <c:pt idx="747">
                  <c:v>5411.2257219907515</c:v>
                </c:pt>
                <c:pt idx="748">
                  <c:v>5411.2257219907515</c:v>
                </c:pt>
                <c:pt idx="749">
                  <c:v>5411.2257219907515</c:v>
                </c:pt>
                <c:pt idx="750">
                  <c:v>5411.2257219907515</c:v>
                </c:pt>
                <c:pt idx="751">
                  <c:v>5411.2257219907515</c:v>
                </c:pt>
                <c:pt idx="752">
                  <c:v>5411.2257219907515</c:v>
                </c:pt>
                <c:pt idx="753">
                  <c:v>5411.2257219907515</c:v>
                </c:pt>
                <c:pt idx="754">
                  <c:v>5411.2257219907515</c:v>
                </c:pt>
                <c:pt idx="755">
                  <c:v>5411.2257219907515</c:v>
                </c:pt>
                <c:pt idx="756">
                  <c:v>5411.2257219907515</c:v>
                </c:pt>
                <c:pt idx="757">
                  <c:v>5411.2257219907515</c:v>
                </c:pt>
                <c:pt idx="758">
                  <c:v>5411.2257219907515</c:v>
                </c:pt>
                <c:pt idx="759">
                  <c:v>5411.2257219907515</c:v>
                </c:pt>
                <c:pt idx="760">
                  <c:v>5411.2257219907515</c:v>
                </c:pt>
                <c:pt idx="761">
                  <c:v>5411.2257219907515</c:v>
                </c:pt>
                <c:pt idx="762">
                  <c:v>5411.2257219907515</c:v>
                </c:pt>
                <c:pt idx="763">
                  <c:v>5411.2257219907515</c:v>
                </c:pt>
                <c:pt idx="764">
                  <c:v>5411.2257219907515</c:v>
                </c:pt>
                <c:pt idx="765">
                  <c:v>5411.2257219907515</c:v>
                </c:pt>
                <c:pt idx="766">
                  <c:v>5411.2257219907515</c:v>
                </c:pt>
                <c:pt idx="767">
                  <c:v>5411.2257219907515</c:v>
                </c:pt>
                <c:pt idx="768">
                  <c:v>5411.2257219907515</c:v>
                </c:pt>
                <c:pt idx="769">
                  <c:v>5411.2257219907515</c:v>
                </c:pt>
                <c:pt idx="770">
                  <c:v>5411.2257219907515</c:v>
                </c:pt>
                <c:pt idx="771">
                  <c:v>5411.2257219907515</c:v>
                </c:pt>
                <c:pt idx="772">
                  <c:v>5411.2257219907515</c:v>
                </c:pt>
                <c:pt idx="773">
                  <c:v>5411.2257219907515</c:v>
                </c:pt>
                <c:pt idx="774">
                  <c:v>5411.2257219907515</c:v>
                </c:pt>
                <c:pt idx="775">
                  <c:v>5411.2257219907515</c:v>
                </c:pt>
                <c:pt idx="776">
                  <c:v>5411.2257219907515</c:v>
                </c:pt>
                <c:pt idx="777">
                  <c:v>5411.2257219907515</c:v>
                </c:pt>
                <c:pt idx="778">
                  <c:v>5411.2257219907515</c:v>
                </c:pt>
                <c:pt idx="779">
                  <c:v>5411.2257219907515</c:v>
                </c:pt>
                <c:pt idx="780">
                  <c:v>5411.2257219907515</c:v>
                </c:pt>
                <c:pt idx="781">
                  <c:v>5411.2257219907515</c:v>
                </c:pt>
                <c:pt idx="782">
                  <c:v>5411.2257219907515</c:v>
                </c:pt>
                <c:pt idx="783">
                  <c:v>5411.2257219907515</c:v>
                </c:pt>
                <c:pt idx="784">
                  <c:v>5411.2257219907515</c:v>
                </c:pt>
                <c:pt idx="785">
                  <c:v>5411.2257219907515</c:v>
                </c:pt>
                <c:pt idx="786">
                  <c:v>5411.2257219907515</c:v>
                </c:pt>
                <c:pt idx="787">
                  <c:v>5411.2257219907515</c:v>
                </c:pt>
                <c:pt idx="788">
                  <c:v>5411.2257219907515</c:v>
                </c:pt>
                <c:pt idx="789">
                  <c:v>5411.2257219907515</c:v>
                </c:pt>
                <c:pt idx="790">
                  <c:v>5411.2257219907515</c:v>
                </c:pt>
                <c:pt idx="791">
                  <c:v>5411.2257219907515</c:v>
                </c:pt>
                <c:pt idx="792">
                  <c:v>5411.2257219907515</c:v>
                </c:pt>
                <c:pt idx="793">
                  <c:v>5411.2257219907515</c:v>
                </c:pt>
                <c:pt idx="794">
                  <c:v>5411.2257219907515</c:v>
                </c:pt>
                <c:pt idx="795">
                  <c:v>5411.2257219907515</c:v>
                </c:pt>
                <c:pt idx="796">
                  <c:v>5411.2257219907515</c:v>
                </c:pt>
                <c:pt idx="797">
                  <c:v>5411.2257219907515</c:v>
                </c:pt>
                <c:pt idx="798">
                  <c:v>5411.2257219907515</c:v>
                </c:pt>
                <c:pt idx="799">
                  <c:v>5411.2257219907515</c:v>
                </c:pt>
                <c:pt idx="800">
                  <c:v>5411.2257219907515</c:v>
                </c:pt>
                <c:pt idx="801">
                  <c:v>5411.2257219907515</c:v>
                </c:pt>
                <c:pt idx="802">
                  <c:v>5411.2257219907515</c:v>
                </c:pt>
              </c:numCache>
            </c:numRef>
          </c:val>
          <c:smooth val="0"/>
          <c:extLst>
            <c:ext xmlns:c16="http://schemas.microsoft.com/office/drawing/2014/chart" uri="{C3380CC4-5D6E-409C-BE32-E72D297353CC}">
              <c16:uniqueId val="{00000003-B813-2944-8410-78966285F0D9}"/>
            </c:ext>
          </c:extLst>
        </c:ser>
        <c:ser>
          <c:idx val="3"/>
          <c:order val="3"/>
          <c:tx>
            <c:v>Lower Bound Computed on Moving Average</c:v>
          </c:tx>
          <c:spPr>
            <a:ln w="28575" cap="rnd">
              <a:solidFill>
                <a:schemeClr val="accent4"/>
              </a:solidFill>
              <a:round/>
            </a:ln>
            <a:effectLst/>
          </c:spPr>
          <c:marker>
            <c:symbol val="none"/>
          </c:marker>
          <c:cat>
            <c:numRef>
              <c:f>'Raw Black and outliers handling'!$F$4:$F$806</c:f>
              <c:numCache>
                <c:formatCode>m/d/yy</c:formatCode>
                <c:ptCount val="803"/>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'Raw Black and outliers handling'!$J$9:$J$795</c:f>
              <c:numCache>
                <c:formatCode>General</c:formatCode>
                <c:ptCount val="787"/>
                <c:pt idx="6">
                  <c:v>17937.04972040722</c:v>
                </c:pt>
                <c:pt idx="7">
                  <c:v>17844.92647203555</c:v>
                </c:pt>
                <c:pt idx="8">
                  <c:v>17691.219347295213</c:v>
                </c:pt>
                <c:pt idx="9">
                  <c:v>17586.794800717566</c:v>
                </c:pt>
                <c:pt idx="10">
                  <c:v>17800.096234336786</c:v>
                </c:pt>
                <c:pt idx="11">
                  <c:v>17926.703333514241</c:v>
                </c:pt>
                <c:pt idx="12">
                  <c:v>17728.780877437199</c:v>
                </c:pt>
                <c:pt idx="13">
                  <c:v>17814.310009776651</c:v>
                </c:pt>
                <c:pt idx="14">
                  <c:v>17166.30508447337</c:v>
                </c:pt>
                <c:pt idx="15">
                  <c:v>17171.086720074149</c:v>
                </c:pt>
                <c:pt idx="16">
                  <c:v>16594.682070391365</c:v>
                </c:pt>
                <c:pt idx="17">
                  <c:v>16614.859321254928</c:v>
                </c:pt>
                <c:pt idx="18">
                  <c:v>15853.399224758077</c:v>
                </c:pt>
                <c:pt idx="19">
                  <c:v>16155.034176187593</c:v>
                </c:pt>
                <c:pt idx="20">
                  <c:v>16605.448727185212</c:v>
                </c:pt>
                <c:pt idx="21">
                  <c:v>15552.504713239592</c:v>
                </c:pt>
                <c:pt idx="22">
                  <c:v>16334.783829369422</c:v>
                </c:pt>
                <c:pt idx="23">
                  <c:v>15590.131055101869</c:v>
                </c:pt>
                <c:pt idx="24">
                  <c:v>15320.659391595615</c:v>
                </c:pt>
                <c:pt idx="25">
                  <c:v>14959.730412835555</c:v>
                </c:pt>
                <c:pt idx="26">
                  <c:v>14977.884591735596</c:v>
                </c:pt>
                <c:pt idx="27">
                  <c:v>14732.761262070468</c:v>
                </c:pt>
                <c:pt idx="28">
                  <c:v>14290.049872260548</c:v>
                </c:pt>
                <c:pt idx="29">
                  <c:v>14008.656404383526</c:v>
                </c:pt>
                <c:pt idx="30">
                  <c:v>13875.992655532764</c:v>
                </c:pt>
                <c:pt idx="31">
                  <c:v>13466.337635370452</c:v>
                </c:pt>
                <c:pt idx="32">
                  <c:v>12878.612436764613</c:v>
                </c:pt>
                <c:pt idx="33">
                  <c:v>12362.00452044854</c:v>
                </c:pt>
                <c:pt idx="34">
                  <c:v>11903.073323515833</c:v>
                </c:pt>
                <c:pt idx="35">
                  <c:v>11431.603374468164</c:v>
                </c:pt>
                <c:pt idx="36">
                  <c:v>11137.368918716262</c:v>
                </c:pt>
                <c:pt idx="37">
                  <c:v>10715.273295718462</c:v>
                </c:pt>
                <c:pt idx="38">
                  <c:v>10557.054472874417</c:v>
                </c:pt>
                <c:pt idx="39">
                  <c:v>10105.784791043625</c:v>
                </c:pt>
                <c:pt idx="40">
                  <c:v>10309.558420573992</c:v>
                </c:pt>
                <c:pt idx="41">
                  <c:v>9945.0364281099664</c:v>
                </c:pt>
                <c:pt idx="42">
                  <c:v>10320.018525081065</c:v>
                </c:pt>
                <c:pt idx="43">
                  <c:v>11061.473052663403</c:v>
                </c:pt>
                <c:pt idx="44">
                  <c:v>10467.823904455694</c:v>
                </c:pt>
                <c:pt idx="45">
                  <c:v>10862.502506330422</c:v>
                </c:pt>
                <c:pt idx="46">
                  <c:v>10760.967563696824</c:v>
                </c:pt>
                <c:pt idx="47">
                  <c:v>10503.787442865045</c:v>
                </c:pt>
                <c:pt idx="48">
                  <c:v>11007.288858624288</c:v>
                </c:pt>
                <c:pt idx="49">
                  <c:v>10802.374789685531</c:v>
                </c:pt>
                <c:pt idx="50">
                  <c:v>11231.371973482146</c:v>
                </c:pt>
                <c:pt idx="51">
                  <c:v>11228.135855452449</c:v>
                </c:pt>
                <c:pt idx="52">
                  <c:v>11362.40410693083</c:v>
                </c:pt>
                <c:pt idx="53">
                  <c:v>11417.976433404701</c:v>
                </c:pt>
                <c:pt idx="54">
                  <c:v>11234.931966793567</c:v>
                </c:pt>
                <c:pt idx="55">
                  <c:v>11560.934661599615</c:v>
                </c:pt>
                <c:pt idx="56">
                  <c:v>11427.164056280728</c:v>
                </c:pt>
                <c:pt idx="57">
                  <c:v>11910.086160182484</c:v>
                </c:pt>
                <c:pt idx="58">
                  <c:v>11501.546781415973</c:v>
                </c:pt>
                <c:pt idx="59">
                  <c:v>11998.091031586355</c:v>
                </c:pt>
                <c:pt idx="60">
                  <c:v>11866.000297304085</c:v>
                </c:pt>
                <c:pt idx="61">
                  <c:v>12446.835365534411</c:v>
                </c:pt>
                <c:pt idx="62">
                  <c:v>12381.412020396619</c:v>
                </c:pt>
                <c:pt idx="63">
                  <c:v>12708.781174300279</c:v>
                </c:pt>
                <c:pt idx="64">
                  <c:v>12523.851414319572</c:v>
                </c:pt>
                <c:pt idx="65">
                  <c:v>12959.755898468909</c:v>
                </c:pt>
                <c:pt idx="66">
                  <c:v>12420.68671757735</c:v>
                </c:pt>
                <c:pt idx="67">
                  <c:v>13183.665712566037</c:v>
                </c:pt>
                <c:pt idx="68">
                  <c:v>12886.82235188929</c:v>
                </c:pt>
                <c:pt idx="69">
                  <c:v>13262.109013027723</c:v>
                </c:pt>
                <c:pt idx="70">
                  <c:v>13147.190348329827</c:v>
                </c:pt>
                <c:pt idx="71">
                  <c:v>12969.799171540957</c:v>
                </c:pt>
                <c:pt idx="72">
                  <c:v>13176.337301570262</c:v>
                </c:pt>
                <c:pt idx="73">
                  <c:v>12949.333209899953</c:v>
                </c:pt>
                <c:pt idx="74">
                  <c:v>13344.988882301719</c:v>
                </c:pt>
                <c:pt idx="75">
                  <c:v>13126.081260627783</c:v>
                </c:pt>
                <c:pt idx="76">
                  <c:v>13236.979854007273</c:v>
                </c:pt>
                <c:pt idx="77">
                  <c:v>13072.4062400984</c:v>
                </c:pt>
                <c:pt idx="78">
                  <c:v>13050.293364659616</c:v>
                </c:pt>
                <c:pt idx="79">
                  <c:v>12838.891254708637</c:v>
                </c:pt>
                <c:pt idx="80">
                  <c:v>12997.747175386536</c:v>
                </c:pt>
                <c:pt idx="81">
                  <c:v>12932.901302106671</c:v>
                </c:pt>
                <c:pt idx="82">
                  <c:v>13128.41807667618</c:v>
                </c:pt>
                <c:pt idx="83">
                  <c:v>13123.763766416416</c:v>
                </c:pt>
                <c:pt idx="84">
                  <c:v>13393.462414201796</c:v>
                </c:pt>
                <c:pt idx="85">
                  <c:v>13377.720107436029</c:v>
                </c:pt>
                <c:pt idx="86">
                  <c:v>13457.840990071139</c:v>
                </c:pt>
                <c:pt idx="87">
                  <c:v>13361.671363641599</c:v>
                </c:pt>
                <c:pt idx="88">
                  <c:v>13366.372095903223</c:v>
                </c:pt>
                <c:pt idx="89">
                  <c:v>13403.967948863054</c:v>
                </c:pt>
                <c:pt idx="90">
                  <c:v>13500.619196316342</c:v>
                </c:pt>
                <c:pt idx="91">
                  <c:v>13308.881557537201</c:v>
                </c:pt>
                <c:pt idx="92">
                  <c:v>13353.94274114007</c:v>
                </c:pt>
                <c:pt idx="93">
                  <c:v>13476.061929481322</c:v>
                </c:pt>
                <c:pt idx="94">
                  <c:v>13503.364575109161</c:v>
                </c:pt>
                <c:pt idx="95">
                  <c:v>13500.464108199578</c:v>
                </c:pt>
                <c:pt idx="96">
                  <c:v>13480.734766694879</c:v>
                </c:pt>
                <c:pt idx="97">
                  <c:v>13340.242455284015</c:v>
                </c:pt>
                <c:pt idx="98">
                  <c:v>13493.231978571839</c:v>
                </c:pt>
                <c:pt idx="99">
                  <c:v>13422.870047099263</c:v>
                </c:pt>
                <c:pt idx="100">
                  <c:v>13469.850507630621</c:v>
                </c:pt>
                <c:pt idx="101">
                  <c:v>13646.751383049297</c:v>
                </c:pt>
                <c:pt idx="102">
                  <c:v>13623.46492829859</c:v>
                </c:pt>
                <c:pt idx="103">
                  <c:v>13573.064458815114</c:v>
                </c:pt>
                <c:pt idx="104">
                  <c:v>13555.190270708572</c:v>
                </c:pt>
                <c:pt idx="105">
                  <c:v>13634.70637212729</c:v>
                </c:pt>
                <c:pt idx="106">
                  <c:v>13703.561426202732</c:v>
                </c:pt>
                <c:pt idx="107">
                  <c:v>13605.590302136334</c:v>
                </c:pt>
                <c:pt idx="108">
                  <c:v>13596.74288149711</c:v>
                </c:pt>
                <c:pt idx="109">
                  <c:v>13623.242226182418</c:v>
                </c:pt>
                <c:pt idx="110">
                  <c:v>13641.871554325928</c:v>
                </c:pt>
                <c:pt idx="111">
                  <c:v>13756.840894264735</c:v>
                </c:pt>
                <c:pt idx="112">
                  <c:v>13593.330322696453</c:v>
                </c:pt>
                <c:pt idx="113">
                  <c:v>13734.362820005943</c:v>
                </c:pt>
                <c:pt idx="114">
                  <c:v>13748.954739328212</c:v>
                </c:pt>
                <c:pt idx="115">
                  <c:v>13637.221573595649</c:v>
                </c:pt>
                <c:pt idx="116">
                  <c:v>13518.458494366938</c:v>
                </c:pt>
                <c:pt idx="117">
                  <c:v>13424.440454237314</c:v>
                </c:pt>
                <c:pt idx="118">
                  <c:v>13443.599891700922</c:v>
                </c:pt>
                <c:pt idx="119">
                  <c:v>13720.247104733333</c:v>
                </c:pt>
                <c:pt idx="120">
                  <c:v>13521.722041612666</c:v>
                </c:pt>
                <c:pt idx="121">
                  <c:v>13447.862404300316</c:v>
                </c:pt>
                <c:pt idx="122">
                  <c:v>13364.557362697957</c:v>
                </c:pt>
                <c:pt idx="123">
                  <c:v>13428.958111840608</c:v>
                </c:pt>
                <c:pt idx="124">
                  <c:v>13006.627379986981</c:v>
                </c:pt>
                <c:pt idx="125">
                  <c:v>13132.597032636109</c:v>
                </c:pt>
                <c:pt idx="126">
                  <c:v>13103.076696895587</c:v>
                </c:pt>
                <c:pt idx="127">
                  <c:v>13341.756400777596</c:v>
                </c:pt>
                <c:pt idx="128">
                  <c:v>13032.781783352048</c:v>
                </c:pt>
                <c:pt idx="129">
                  <c:v>13023.692396332359</c:v>
                </c:pt>
                <c:pt idx="130">
                  <c:v>13231.163757541952</c:v>
                </c:pt>
                <c:pt idx="131">
                  <c:v>13207.508320927996</c:v>
                </c:pt>
                <c:pt idx="132">
                  <c:v>13151.879185545873</c:v>
                </c:pt>
                <c:pt idx="133">
                  <c:v>13308.692489932348</c:v>
                </c:pt>
                <c:pt idx="134">
                  <c:v>13278.035638187948</c:v>
                </c:pt>
                <c:pt idx="135">
                  <c:v>13100.120126440643</c:v>
                </c:pt>
                <c:pt idx="136">
                  <c:v>13020.138937986485</c:v>
                </c:pt>
                <c:pt idx="137">
                  <c:v>13060.409496150032</c:v>
                </c:pt>
                <c:pt idx="138">
                  <c:v>13114.14196649688</c:v>
                </c:pt>
                <c:pt idx="139">
                  <c:v>13464.975022911849</c:v>
                </c:pt>
                <c:pt idx="140">
                  <c:v>13422.30725502634</c:v>
                </c:pt>
                <c:pt idx="141">
                  <c:v>13334.476335984846</c:v>
                </c:pt>
                <c:pt idx="142">
                  <c:v>13383.654086496743</c:v>
                </c:pt>
                <c:pt idx="143">
                  <c:v>13448.700024383257</c:v>
                </c:pt>
                <c:pt idx="144">
                  <c:v>13511.47141708078</c:v>
                </c:pt>
                <c:pt idx="145">
                  <c:v>13655.485695066727</c:v>
                </c:pt>
                <c:pt idx="146">
                  <c:v>13441.939536278283</c:v>
                </c:pt>
                <c:pt idx="147">
                  <c:v>13615.27358179148</c:v>
                </c:pt>
                <c:pt idx="148">
                  <c:v>13524.608518862984</c:v>
                </c:pt>
                <c:pt idx="149">
                  <c:v>13376.062077832805</c:v>
                </c:pt>
                <c:pt idx="150">
                  <c:v>13377.452242141633</c:v>
                </c:pt>
                <c:pt idx="151">
                  <c:v>13554.848659831821</c:v>
                </c:pt>
                <c:pt idx="152">
                  <c:v>13233.632854457548</c:v>
                </c:pt>
                <c:pt idx="153">
                  <c:v>13238.236247518777</c:v>
                </c:pt>
                <c:pt idx="154">
                  <c:v>13029.182030220554</c:v>
                </c:pt>
                <c:pt idx="155">
                  <c:v>13053.964052322597</c:v>
                </c:pt>
                <c:pt idx="156">
                  <c:v>13207.143389678415</c:v>
                </c:pt>
                <c:pt idx="157">
                  <c:v>13021.503627623148</c:v>
                </c:pt>
                <c:pt idx="158">
                  <c:v>12688.764186289129</c:v>
                </c:pt>
                <c:pt idx="159">
                  <c:v>12760.128498215594</c:v>
                </c:pt>
                <c:pt idx="160">
                  <c:v>12536.897061541616</c:v>
                </c:pt>
                <c:pt idx="161">
                  <c:v>12391.786713549456</c:v>
                </c:pt>
                <c:pt idx="162">
                  <c:v>12436.801329220938</c:v>
                </c:pt>
                <c:pt idx="163">
                  <c:v>12291.969896081342</c:v>
                </c:pt>
                <c:pt idx="164">
                  <c:v>12218.700725405693</c:v>
                </c:pt>
                <c:pt idx="165">
                  <c:v>12177.790908844638</c:v>
                </c:pt>
                <c:pt idx="166">
                  <c:v>12172.01841107272</c:v>
                </c:pt>
                <c:pt idx="167">
                  <c:v>12172.232774568269</c:v>
                </c:pt>
                <c:pt idx="168">
                  <c:v>12130.822459434097</c:v>
                </c:pt>
                <c:pt idx="169">
                  <c:v>12335.530364667053</c:v>
                </c:pt>
                <c:pt idx="170">
                  <c:v>12059.659022223314</c:v>
                </c:pt>
                <c:pt idx="171">
                  <c:v>12487.450739420505</c:v>
                </c:pt>
                <c:pt idx="172">
                  <c:v>12095.316350390396</c:v>
                </c:pt>
                <c:pt idx="173">
                  <c:v>12492.232669521976</c:v>
                </c:pt>
                <c:pt idx="174">
                  <c:v>10933.9057211893</c:v>
                </c:pt>
                <c:pt idx="175">
                  <c:v>11637.063563569027</c:v>
                </c:pt>
                <c:pt idx="176">
                  <c:v>10103.792586800701</c:v>
                </c:pt>
                <c:pt idx="177">
                  <c:v>10888.228136723577</c:v>
                </c:pt>
                <c:pt idx="178">
                  <c:v>9341.8933261791099</c:v>
                </c:pt>
                <c:pt idx="179">
                  <c:v>9790.9187906581556</c:v>
                </c:pt>
                <c:pt idx="180">
                  <c:v>9164.5787589333086</c:v>
                </c:pt>
                <c:pt idx="181">
                  <c:v>10382.011865577169</c:v>
                </c:pt>
                <c:pt idx="182">
                  <c:v>8454.9011707137397</c:v>
                </c:pt>
                <c:pt idx="183">
                  <c:v>10089.222989487811</c:v>
                </c:pt>
                <c:pt idx="184">
                  <c:v>7768.7023802458243</c:v>
                </c:pt>
                <c:pt idx="185">
                  <c:v>8954.204497680912</c:v>
                </c:pt>
                <c:pt idx="186">
                  <c:v>8215.3659743986282</c:v>
                </c:pt>
                <c:pt idx="187">
                  <c:v>9565.5677652859486</c:v>
                </c:pt>
                <c:pt idx="188">
                  <c:v>9143.8916211078758</c:v>
                </c:pt>
                <c:pt idx="189">
                  <c:v>10622.848512958768</c:v>
                </c:pt>
                <c:pt idx="190">
                  <c:v>10731.13826573289</c:v>
                </c:pt>
                <c:pt idx="191">
                  <c:v>12956.899156214695</c:v>
                </c:pt>
                <c:pt idx="192">
                  <c:v>14933.008868834702</c:v>
                </c:pt>
                <c:pt idx="193">
                  <c:v>16724.948241955783</c:v>
                </c:pt>
                <c:pt idx="194">
                  <c:v>18000.894042598502</c:v>
                </c:pt>
                <c:pt idx="195">
                  <c:v>19677.128962476319</c:v>
                </c:pt>
                <c:pt idx="196">
                  <c:v>21528.094822192932</c:v>
                </c:pt>
                <c:pt idx="197">
                  <c:v>22619.526799513707</c:v>
                </c:pt>
                <c:pt idx="198">
                  <c:v>24352.473583089621</c:v>
                </c:pt>
                <c:pt idx="199">
                  <c:v>25188.703623946392</c:v>
                </c:pt>
                <c:pt idx="200">
                  <c:v>26702.791800967516</c:v>
                </c:pt>
                <c:pt idx="201">
                  <c:v>27761.604041554205</c:v>
                </c:pt>
                <c:pt idx="202">
                  <c:v>29058.322523251332</c:v>
                </c:pt>
                <c:pt idx="203">
                  <c:v>29389.901033610804</c:v>
                </c:pt>
                <c:pt idx="204">
                  <c:v>30050.680229650272</c:v>
                </c:pt>
                <c:pt idx="205">
                  <c:v>29966.468250070095</c:v>
                </c:pt>
                <c:pt idx="206">
                  <c:v>30027.960685519916</c:v>
                </c:pt>
                <c:pt idx="207">
                  <c:v>28367.833293179763</c:v>
                </c:pt>
                <c:pt idx="208">
                  <c:v>28960.938469499772</c:v>
                </c:pt>
                <c:pt idx="209">
                  <c:v>29435.246620199465</c:v>
                </c:pt>
                <c:pt idx="210">
                  <c:v>28535.829543322256</c:v>
                </c:pt>
                <c:pt idx="211">
                  <c:v>28699.876847192569</c:v>
                </c:pt>
                <c:pt idx="212">
                  <c:v>27003.658808642576</c:v>
                </c:pt>
                <c:pt idx="213">
                  <c:v>26755.126467971331</c:v>
                </c:pt>
                <c:pt idx="214">
                  <c:v>26301.81855788437</c:v>
                </c:pt>
                <c:pt idx="215">
                  <c:v>25396.836492901413</c:v>
                </c:pt>
                <c:pt idx="216">
                  <c:v>24816.016348649522</c:v>
                </c:pt>
                <c:pt idx="217">
                  <c:v>24843.908253597227</c:v>
                </c:pt>
                <c:pt idx="218">
                  <c:v>24602.311154599447</c:v>
                </c:pt>
                <c:pt idx="219">
                  <c:v>23795.789996887936</c:v>
                </c:pt>
                <c:pt idx="220">
                  <c:v>23111.529726186072</c:v>
                </c:pt>
                <c:pt idx="221">
                  <c:v>22496.973107636204</c:v>
                </c:pt>
                <c:pt idx="222">
                  <c:v>21780.134693863765</c:v>
                </c:pt>
                <c:pt idx="223">
                  <c:v>21703.594436640953</c:v>
                </c:pt>
                <c:pt idx="224">
                  <c:v>20414.703969268739</c:v>
                </c:pt>
                <c:pt idx="225">
                  <c:v>19729.702335271537</c:v>
                </c:pt>
                <c:pt idx="226">
                  <c:v>19434.826793534448</c:v>
                </c:pt>
                <c:pt idx="227">
                  <c:v>18784.407989304003</c:v>
                </c:pt>
                <c:pt idx="228">
                  <c:v>19470.858522702605</c:v>
                </c:pt>
                <c:pt idx="229">
                  <c:v>18300.250273099169</c:v>
                </c:pt>
                <c:pt idx="230">
                  <c:v>17894.499211283364</c:v>
                </c:pt>
                <c:pt idx="231">
                  <c:v>17166.57144270336</c:v>
                </c:pt>
                <c:pt idx="232">
                  <c:v>17772.685036863622</c:v>
                </c:pt>
                <c:pt idx="233">
                  <c:v>16394.968109085195</c:v>
                </c:pt>
                <c:pt idx="234">
                  <c:v>16861.470198784282</c:v>
                </c:pt>
                <c:pt idx="235">
                  <c:v>16704.170047278374</c:v>
                </c:pt>
                <c:pt idx="236">
                  <c:v>15927.344077713602</c:v>
                </c:pt>
                <c:pt idx="237">
                  <c:v>16275.960256769551</c:v>
                </c:pt>
                <c:pt idx="238">
                  <c:v>15558.795094070323</c:v>
                </c:pt>
                <c:pt idx="239">
                  <c:v>16547.796467249333</c:v>
                </c:pt>
                <c:pt idx="240">
                  <c:v>15864.42203103043</c:v>
                </c:pt>
                <c:pt idx="241">
                  <c:v>16798.929623585042</c:v>
                </c:pt>
                <c:pt idx="242">
                  <c:v>16360.31634062382</c:v>
                </c:pt>
                <c:pt idx="243">
                  <c:v>16786.914214051591</c:v>
                </c:pt>
                <c:pt idx="244">
                  <c:v>16732.951758011252</c:v>
                </c:pt>
                <c:pt idx="245">
                  <c:v>17643.522831607363</c:v>
                </c:pt>
                <c:pt idx="246">
                  <c:v>17108.474453256353</c:v>
                </c:pt>
                <c:pt idx="247">
                  <c:v>16919.395759751002</c:v>
                </c:pt>
                <c:pt idx="248">
                  <c:v>17095.575083704236</c:v>
                </c:pt>
                <c:pt idx="249">
                  <c:v>16835.577786094713</c:v>
                </c:pt>
                <c:pt idx="250">
                  <c:v>17542.525362979082</c:v>
                </c:pt>
                <c:pt idx="251">
                  <c:v>17729.68984164641</c:v>
                </c:pt>
                <c:pt idx="252">
                  <c:v>17782.426587314269</c:v>
                </c:pt>
                <c:pt idx="253">
                  <c:v>17990.863264290365</c:v>
                </c:pt>
                <c:pt idx="254">
                  <c:v>18424.588790769041</c:v>
                </c:pt>
                <c:pt idx="255">
                  <c:v>18245.05711897432</c:v>
                </c:pt>
                <c:pt idx="256">
                  <c:v>18513.914440707624</c:v>
                </c:pt>
                <c:pt idx="257">
                  <c:v>18582.995515673781</c:v>
                </c:pt>
                <c:pt idx="258">
                  <c:v>18498.847795701455</c:v>
                </c:pt>
                <c:pt idx="259">
                  <c:v>18537.709688423056</c:v>
                </c:pt>
                <c:pt idx="260">
                  <c:v>18268.465240408928</c:v>
                </c:pt>
                <c:pt idx="261">
                  <c:v>18118.631217843118</c:v>
                </c:pt>
                <c:pt idx="262">
                  <c:v>17946.592091839135</c:v>
                </c:pt>
                <c:pt idx="263">
                  <c:v>17782.843910650648</c:v>
                </c:pt>
                <c:pt idx="264">
                  <c:v>17779.614523418597</c:v>
                </c:pt>
                <c:pt idx="265">
                  <c:v>17731.492057599153</c:v>
                </c:pt>
                <c:pt idx="266">
                  <c:v>17092.941962047444</c:v>
                </c:pt>
                <c:pt idx="267">
                  <c:v>17179.045831589014</c:v>
                </c:pt>
                <c:pt idx="268">
                  <c:v>16952.000928306727</c:v>
                </c:pt>
                <c:pt idx="269">
                  <c:v>17074.946086612897</c:v>
                </c:pt>
                <c:pt idx="270">
                  <c:v>17119.085620683698</c:v>
                </c:pt>
                <c:pt idx="271">
                  <c:v>17305.845108042602</c:v>
                </c:pt>
                <c:pt idx="272">
                  <c:v>17003.836357958029</c:v>
                </c:pt>
                <c:pt idx="273">
                  <c:v>16857.174269110455</c:v>
                </c:pt>
                <c:pt idx="274">
                  <c:v>17036.058476043305</c:v>
                </c:pt>
                <c:pt idx="275">
                  <c:v>16335.516672614882</c:v>
                </c:pt>
                <c:pt idx="276">
                  <c:v>16584.463410482938</c:v>
                </c:pt>
                <c:pt idx="277">
                  <c:v>15725.481059078493</c:v>
                </c:pt>
                <c:pt idx="278">
                  <c:v>16015.080818000613</c:v>
                </c:pt>
                <c:pt idx="279">
                  <c:v>15529.319099566927</c:v>
                </c:pt>
                <c:pt idx="280">
                  <c:v>15641.536694267086</c:v>
                </c:pt>
                <c:pt idx="281">
                  <c:v>15020.675262628707</c:v>
                </c:pt>
                <c:pt idx="282">
                  <c:v>14952.524966879644</c:v>
                </c:pt>
                <c:pt idx="283">
                  <c:v>14069.674225505043</c:v>
                </c:pt>
                <c:pt idx="284">
                  <c:v>14256.473416186827</c:v>
                </c:pt>
                <c:pt idx="285">
                  <c:v>13422.034826004998</c:v>
                </c:pt>
                <c:pt idx="286">
                  <c:v>13754.434563897532</c:v>
                </c:pt>
                <c:pt idx="287">
                  <c:v>12941.83848487919</c:v>
                </c:pt>
                <c:pt idx="288">
                  <c:v>13187.423772332844</c:v>
                </c:pt>
                <c:pt idx="289">
                  <c:v>13144.472688074031</c:v>
                </c:pt>
                <c:pt idx="290">
                  <c:v>12734.461943106468</c:v>
                </c:pt>
                <c:pt idx="291">
                  <c:v>12400.566067096219</c:v>
                </c:pt>
                <c:pt idx="292">
                  <c:v>11760.313379003921</c:v>
                </c:pt>
                <c:pt idx="293">
                  <c:v>11278.128171899523</c:v>
                </c:pt>
                <c:pt idx="294">
                  <c:v>10786.959577881791</c:v>
                </c:pt>
                <c:pt idx="295">
                  <c:v>10346.109472194714</c:v>
                </c:pt>
                <c:pt idx="296">
                  <c:v>9964.9496795839805</c:v>
                </c:pt>
                <c:pt idx="297">
                  <c:v>10490.366551314073</c:v>
                </c:pt>
                <c:pt idx="298">
                  <c:v>9465.0426728540187</c:v>
                </c:pt>
                <c:pt idx="299">
                  <c:v>9851.9412342253945</c:v>
                </c:pt>
                <c:pt idx="300">
                  <c:v>8744.7336559219693</c:v>
                </c:pt>
                <c:pt idx="301">
                  <c:v>9675.556451776516</c:v>
                </c:pt>
                <c:pt idx="302">
                  <c:v>8842.3667763173398</c:v>
                </c:pt>
                <c:pt idx="303">
                  <c:v>9569.5630563052309</c:v>
                </c:pt>
                <c:pt idx="304">
                  <c:v>8929.6360851965692</c:v>
                </c:pt>
                <c:pt idx="305">
                  <c:v>9250.4294111473046</c:v>
                </c:pt>
                <c:pt idx="306">
                  <c:v>8528.3444100449688</c:v>
                </c:pt>
                <c:pt idx="307">
                  <c:v>8777.7558653706474</c:v>
                </c:pt>
                <c:pt idx="308">
                  <c:v>8390.5325314566362</c:v>
                </c:pt>
                <c:pt idx="309">
                  <c:v>8955.058636068381</c:v>
                </c:pt>
                <c:pt idx="310">
                  <c:v>8704.2839797458691</c:v>
                </c:pt>
                <c:pt idx="311">
                  <c:v>9091.1084812028676</c:v>
                </c:pt>
                <c:pt idx="312">
                  <c:v>9219.9150550824525</c:v>
                </c:pt>
                <c:pt idx="313">
                  <c:v>8964.3445654335974</c:v>
                </c:pt>
                <c:pt idx="314">
                  <c:v>9203.3515617494577</c:v>
                </c:pt>
                <c:pt idx="315">
                  <c:v>8737.7071185936293</c:v>
                </c:pt>
                <c:pt idx="316">
                  <c:v>8885.6631882345464</c:v>
                </c:pt>
                <c:pt idx="317">
                  <c:v>8450.7118573419575</c:v>
                </c:pt>
                <c:pt idx="318">
                  <c:v>8765.4173839068026</c:v>
                </c:pt>
                <c:pt idx="319">
                  <c:v>8588.8221706702789</c:v>
                </c:pt>
                <c:pt idx="320">
                  <c:v>8749.0699599469117</c:v>
                </c:pt>
                <c:pt idx="321">
                  <c:v>8858.6333127184589</c:v>
                </c:pt>
                <c:pt idx="322">
                  <c:v>9040.4419399764629</c:v>
                </c:pt>
                <c:pt idx="323">
                  <c:v>9260.3718639648614</c:v>
                </c:pt>
                <c:pt idx="324">
                  <c:v>9432.2156174840966</c:v>
                </c:pt>
                <c:pt idx="325">
                  <c:v>9187.2270819672831</c:v>
                </c:pt>
                <c:pt idx="326">
                  <c:v>9413.5552802508882</c:v>
                </c:pt>
                <c:pt idx="327">
                  <c:v>9508.8712932832477</c:v>
                </c:pt>
                <c:pt idx="328">
                  <c:v>9588.5655386651033</c:v>
                </c:pt>
                <c:pt idx="329">
                  <c:v>10105.207375491402</c:v>
                </c:pt>
                <c:pt idx="330">
                  <c:v>9946.1205784659651</c:v>
                </c:pt>
                <c:pt idx="331">
                  <c:v>10186.688720440086</c:v>
                </c:pt>
                <c:pt idx="332">
                  <c:v>10308.0921881495</c:v>
                </c:pt>
                <c:pt idx="333">
                  <c:v>10172.748980162873</c:v>
                </c:pt>
                <c:pt idx="334">
                  <c:v>10432.265221877607</c:v>
                </c:pt>
                <c:pt idx="335">
                  <c:v>10706.522898555109</c:v>
                </c:pt>
                <c:pt idx="336">
                  <c:v>10901.340120274426</c:v>
                </c:pt>
                <c:pt idx="337">
                  <c:v>10972.622672668955</c:v>
                </c:pt>
                <c:pt idx="338">
                  <c:v>11313.418990168248</c:v>
                </c:pt>
                <c:pt idx="339">
                  <c:v>11901.080233552029</c:v>
                </c:pt>
                <c:pt idx="340">
                  <c:v>11748.346761567094</c:v>
                </c:pt>
                <c:pt idx="341">
                  <c:v>12120.631777957969</c:v>
                </c:pt>
                <c:pt idx="342">
                  <c:v>11649.53261938717</c:v>
                </c:pt>
                <c:pt idx="343">
                  <c:v>12156.90748075495</c:v>
                </c:pt>
                <c:pt idx="344">
                  <c:v>11956.574961571552</c:v>
                </c:pt>
                <c:pt idx="345">
                  <c:v>12286.084503064698</c:v>
                </c:pt>
                <c:pt idx="346">
                  <c:v>12031.257256422976</c:v>
                </c:pt>
                <c:pt idx="347">
                  <c:v>12422.300298740061</c:v>
                </c:pt>
                <c:pt idx="348">
                  <c:v>12370.35918273059</c:v>
                </c:pt>
                <c:pt idx="349">
                  <c:v>12805.347388454011</c:v>
                </c:pt>
                <c:pt idx="350">
                  <c:v>12568.27616730941</c:v>
                </c:pt>
                <c:pt idx="351">
                  <c:v>13405.716915912986</c:v>
                </c:pt>
                <c:pt idx="352">
                  <c:v>13589.033424341098</c:v>
                </c:pt>
                <c:pt idx="353">
                  <c:v>13559.560503204955</c:v>
                </c:pt>
                <c:pt idx="354">
                  <c:v>13454.40095304269</c:v>
                </c:pt>
                <c:pt idx="355">
                  <c:v>13787.70489055902</c:v>
                </c:pt>
                <c:pt idx="356">
                  <c:v>13808.45269249318</c:v>
                </c:pt>
                <c:pt idx="357">
                  <c:v>13930.533592678017</c:v>
                </c:pt>
                <c:pt idx="358">
                  <c:v>13865.791457303192</c:v>
                </c:pt>
                <c:pt idx="359">
                  <c:v>13972.951201433782</c:v>
                </c:pt>
                <c:pt idx="360">
                  <c:v>13799.828944842417</c:v>
                </c:pt>
                <c:pt idx="361">
                  <c:v>13800.329646098908</c:v>
                </c:pt>
                <c:pt idx="362">
                  <c:v>13921.735602418667</c:v>
                </c:pt>
                <c:pt idx="363">
                  <c:v>13868.739873702043</c:v>
                </c:pt>
                <c:pt idx="364">
                  <c:v>14126.063779691251</c:v>
                </c:pt>
                <c:pt idx="365">
                  <c:v>14144.0538667606</c:v>
                </c:pt>
                <c:pt idx="366">
                  <c:v>14110.896888332492</c:v>
                </c:pt>
                <c:pt idx="367">
                  <c:v>14230.771284523922</c:v>
                </c:pt>
                <c:pt idx="368">
                  <c:v>14266.481949753152</c:v>
                </c:pt>
                <c:pt idx="369">
                  <c:v>14411.269492305339</c:v>
                </c:pt>
                <c:pt idx="370">
                  <c:v>14346.488146506374</c:v>
                </c:pt>
                <c:pt idx="371">
                  <c:v>14221.365871151424</c:v>
                </c:pt>
                <c:pt idx="372">
                  <c:v>14104.99897383896</c:v>
                </c:pt>
                <c:pt idx="373">
                  <c:v>14107.918454765726</c:v>
                </c:pt>
                <c:pt idx="374">
                  <c:v>14028.115371901491</c:v>
                </c:pt>
                <c:pt idx="375">
                  <c:v>14078.23659880356</c:v>
                </c:pt>
                <c:pt idx="376">
                  <c:v>13935.540164865246</c:v>
                </c:pt>
                <c:pt idx="377">
                  <c:v>13973.384445145421</c:v>
                </c:pt>
                <c:pt idx="378">
                  <c:v>13919.652614621644</c:v>
                </c:pt>
                <c:pt idx="379">
                  <c:v>13805.93577856149</c:v>
                </c:pt>
                <c:pt idx="380">
                  <c:v>13738.418574045501</c:v>
                </c:pt>
                <c:pt idx="381">
                  <c:v>13921.202057081498</c:v>
                </c:pt>
                <c:pt idx="382">
                  <c:v>14019.6375861778</c:v>
                </c:pt>
                <c:pt idx="383">
                  <c:v>14165.181303839219</c:v>
                </c:pt>
                <c:pt idx="384">
                  <c:v>14451.745451178354</c:v>
                </c:pt>
                <c:pt idx="385">
                  <c:v>14352.80195745936</c:v>
                </c:pt>
                <c:pt idx="386">
                  <c:v>14335.226973581453</c:v>
                </c:pt>
                <c:pt idx="387">
                  <c:v>14328.090022882983</c:v>
                </c:pt>
                <c:pt idx="388">
                  <c:v>14416.109558092683</c:v>
                </c:pt>
                <c:pt idx="389">
                  <c:v>14514.235874286089</c:v>
                </c:pt>
                <c:pt idx="390">
                  <c:v>14247.944931909242</c:v>
                </c:pt>
                <c:pt idx="391">
                  <c:v>14303.368339047072</c:v>
                </c:pt>
                <c:pt idx="392">
                  <c:v>13669.436178038388</c:v>
                </c:pt>
                <c:pt idx="393">
                  <c:v>13781.465599549587</c:v>
                </c:pt>
                <c:pt idx="394">
                  <c:v>14086.27662618288</c:v>
                </c:pt>
                <c:pt idx="395">
                  <c:v>13481.495025258973</c:v>
                </c:pt>
                <c:pt idx="396">
                  <c:v>13113.765272394625</c:v>
                </c:pt>
                <c:pt idx="397">
                  <c:v>13252.290815658247</c:v>
                </c:pt>
                <c:pt idx="398">
                  <c:v>12607.862256803115</c:v>
                </c:pt>
                <c:pt idx="399">
                  <c:v>12666.608078807532</c:v>
                </c:pt>
                <c:pt idx="400">
                  <c:v>12780.61818978773</c:v>
                </c:pt>
                <c:pt idx="401">
                  <c:v>12206.098290718019</c:v>
                </c:pt>
                <c:pt idx="402">
                  <c:v>11619.036508424775</c:v>
                </c:pt>
                <c:pt idx="403">
                  <c:v>11653.466279311302</c:v>
                </c:pt>
                <c:pt idx="404">
                  <c:v>11561.075252374729</c:v>
                </c:pt>
                <c:pt idx="405">
                  <c:v>11317.69748927514</c:v>
                </c:pt>
                <c:pt idx="406">
                  <c:v>11206.402987259749</c:v>
                </c:pt>
                <c:pt idx="407">
                  <c:v>10924.803177195437</c:v>
                </c:pt>
                <c:pt idx="408">
                  <c:v>10853.751708514876</c:v>
                </c:pt>
                <c:pt idx="409">
                  <c:v>10140.180462297181</c:v>
                </c:pt>
                <c:pt idx="410">
                  <c:v>10298.955079771846</c:v>
                </c:pt>
                <c:pt idx="411">
                  <c:v>9652.2332917646509</c:v>
                </c:pt>
                <c:pt idx="412">
                  <c:v>10010.724140864482</c:v>
                </c:pt>
                <c:pt idx="413">
                  <c:v>9450.7693536729839</c:v>
                </c:pt>
                <c:pt idx="414">
                  <c:v>9327.7624449658251</c:v>
                </c:pt>
                <c:pt idx="415">
                  <c:v>9159.6319924886739</c:v>
                </c:pt>
                <c:pt idx="416">
                  <c:v>9385.8322085680356</c:v>
                </c:pt>
                <c:pt idx="417">
                  <c:v>9463.806472779057</c:v>
                </c:pt>
                <c:pt idx="418">
                  <c:v>9328.4707142174666</c:v>
                </c:pt>
                <c:pt idx="419">
                  <c:v>9003.7035701701625</c:v>
                </c:pt>
                <c:pt idx="420">
                  <c:v>9253.7369995857953</c:v>
                </c:pt>
                <c:pt idx="421">
                  <c:v>8979.3453066577167</c:v>
                </c:pt>
                <c:pt idx="422">
                  <c:v>9060.0005427251308</c:v>
                </c:pt>
                <c:pt idx="423">
                  <c:v>9240.2884366363178</c:v>
                </c:pt>
                <c:pt idx="424">
                  <c:v>9302.2702032777997</c:v>
                </c:pt>
                <c:pt idx="425">
                  <c:v>9043.8102616867218</c:v>
                </c:pt>
                <c:pt idx="426">
                  <c:v>9267.4225950157379</c:v>
                </c:pt>
                <c:pt idx="427">
                  <c:v>9257.308261247741</c:v>
                </c:pt>
                <c:pt idx="428">
                  <c:v>9269.511168916335</c:v>
                </c:pt>
                <c:pt idx="429">
                  <c:v>9367.5132368221475</c:v>
                </c:pt>
                <c:pt idx="430">
                  <c:v>9126.2885723946019</c:v>
                </c:pt>
                <c:pt idx="431">
                  <c:v>9578.5032303362023</c:v>
                </c:pt>
                <c:pt idx="432">
                  <c:v>8711.2880416772987</c:v>
                </c:pt>
                <c:pt idx="433">
                  <c:v>9176.9031557181679</c:v>
                </c:pt>
                <c:pt idx="434">
                  <c:v>7563.2893378946028</c:v>
                </c:pt>
                <c:pt idx="435">
                  <c:v>7963.1912995833318</c:v>
                </c:pt>
                <c:pt idx="436">
                  <c:v>7040.8028133001844</c:v>
                </c:pt>
                <c:pt idx="437">
                  <c:v>7744.5280018262965</c:v>
                </c:pt>
                <c:pt idx="438">
                  <c:v>6265.7093683179846</c:v>
                </c:pt>
                <c:pt idx="439">
                  <c:v>6552.6582326935186</c:v>
                </c:pt>
                <c:pt idx="440">
                  <c:v>6037.1311948890634</c:v>
                </c:pt>
                <c:pt idx="441">
                  <c:v>7112.6805117824533</c:v>
                </c:pt>
                <c:pt idx="442">
                  <c:v>6116.1252748397528</c:v>
                </c:pt>
                <c:pt idx="443">
                  <c:v>6894.9868396890415</c:v>
                </c:pt>
                <c:pt idx="444">
                  <c:v>6304.8309282269547</c:v>
                </c:pt>
                <c:pt idx="445">
                  <c:v>7338.3258044744289</c:v>
                </c:pt>
                <c:pt idx="446">
                  <c:v>7211.0269997278192</c:v>
                </c:pt>
                <c:pt idx="447">
                  <c:v>8512.2556752018791</c:v>
                </c:pt>
                <c:pt idx="448">
                  <c:v>8179.5860294923768</c:v>
                </c:pt>
                <c:pt idx="449">
                  <c:v>9824.9151967019352</c:v>
                </c:pt>
                <c:pt idx="450">
                  <c:v>10609.136129548431</c:v>
                </c:pt>
                <c:pt idx="451">
                  <c:v>12478.951942993954</c:v>
                </c:pt>
                <c:pt idx="452">
                  <c:v>13066.021386614226</c:v>
                </c:pt>
                <c:pt idx="453">
                  <c:v>14918.663070243667</c:v>
                </c:pt>
                <c:pt idx="454">
                  <c:v>15981.672072492889</c:v>
                </c:pt>
                <c:pt idx="455">
                  <c:v>17304.195561218676</c:v>
                </c:pt>
                <c:pt idx="456">
                  <c:v>18973.495816853763</c:v>
                </c:pt>
                <c:pt idx="457">
                  <c:v>19701.783742474887</c:v>
                </c:pt>
                <c:pt idx="458">
                  <c:v>21091.533941467471</c:v>
                </c:pt>
                <c:pt idx="459">
                  <c:v>21577.218061286534</c:v>
                </c:pt>
                <c:pt idx="460">
                  <c:v>23318.015290357944</c:v>
                </c:pt>
                <c:pt idx="461">
                  <c:v>23407.648365973808</c:v>
                </c:pt>
                <c:pt idx="462">
                  <c:v>24292.385245500111</c:v>
                </c:pt>
                <c:pt idx="463">
                  <c:v>24125.883845081062</c:v>
                </c:pt>
                <c:pt idx="464">
                  <c:v>25238.267749776089</c:v>
                </c:pt>
                <c:pt idx="465">
                  <c:v>24521.75388484498</c:v>
                </c:pt>
                <c:pt idx="466">
                  <c:v>23779.12381969994</c:v>
                </c:pt>
                <c:pt idx="467">
                  <c:v>23761.829893356535</c:v>
                </c:pt>
                <c:pt idx="468">
                  <c:v>23173.566428102917</c:v>
                </c:pt>
                <c:pt idx="469">
                  <c:v>23196.263425897971</c:v>
                </c:pt>
                <c:pt idx="470">
                  <c:v>22366.146513596283</c:v>
                </c:pt>
                <c:pt idx="471">
                  <c:v>22713.33002080796</c:v>
                </c:pt>
                <c:pt idx="472">
                  <c:v>20963.342433323116</c:v>
                </c:pt>
                <c:pt idx="473">
                  <c:v>21180.733164085152</c:v>
                </c:pt>
                <c:pt idx="474">
                  <c:v>19518.720435182811</c:v>
                </c:pt>
                <c:pt idx="475">
                  <c:v>20527.197895191763</c:v>
                </c:pt>
                <c:pt idx="476">
                  <c:v>19322.90667468189</c:v>
                </c:pt>
                <c:pt idx="477">
                  <c:v>20283.955349071643</c:v>
                </c:pt>
                <c:pt idx="478">
                  <c:v>19366.985288418873</c:v>
                </c:pt>
                <c:pt idx="479">
                  <c:v>19555.124530803154</c:v>
                </c:pt>
                <c:pt idx="480">
                  <c:v>19111.449758321432</c:v>
                </c:pt>
                <c:pt idx="481">
                  <c:v>20035.232906756341</c:v>
                </c:pt>
                <c:pt idx="482">
                  <c:v>19237.55845569709</c:v>
                </c:pt>
                <c:pt idx="483">
                  <c:v>18453.972011090744</c:v>
                </c:pt>
                <c:pt idx="484">
                  <c:v>17965.066296297038</c:v>
                </c:pt>
                <c:pt idx="485">
                  <c:v>17775.916880443983</c:v>
                </c:pt>
                <c:pt idx="486">
                  <c:v>17277.212474628857</c:v>
                </c:pt>
                <c:pt idx="487">
                  <c:v>17687.083646272775</c:v>
                </c:pt>
                <c:pt idx="488">
                  <c:v>17701.849904129802</c:v>
                </c:pt>
                <c:pt idx="489">
                  <c:v>16795.662863237063</c:v>
                </c:pt>
                <c:pt idx="490">
                  <c:v>17316.969064572251</c:v>
                </c:pt>
                <c:pt idx="491">
                  <c:v>16365.478261383303</c:v>
                </c:pt>
                <c:pt idx="492">
                  <c:v>16630.78278484843</c:v>
                </c:pt>
                <c:pt idx="493">
                  <c:v>16383.540716065405</c:v>
                </c:pt>
                <c:pt idx="494">
                  <c:v>16066.803094091116</c:v>
                </c:pt>
                <c:pt idx="495">
                  <c:v>15896.398621698127</c:v>
                </c:pt>
                <c:pt idx="496">
                  <c:v>15963.070166170071</c:v>
                </c:pt>
                <c:pt idx="497">
                  <c:v>15814.963214726473</c:v>
                </c:pt>
                <c:pt idx="498">
                  <c:v>15819.73533802804</c:v>
                </c:pt>
                <c:pt idx="499">
                  <c:v>14814.957950692748</c:v>
                </c:pt>
                <c:pt idx="500">
                  <c:v>15523.18274986404</c:v>
                </c:pt>
                <c:pt idx="501">
                  <c:v>14953.018769512706</c:v>
                </c:pt>
                <c:pt idx="502">
                  <c:v>14497.863407818162</c:v>
                </c:pt>
                <c:pt idx="503">
                  <c:v>14559.495059577352</c:v>
                </c:pt>
                <c:pt idx="504">
                  <c:v>15566.134078506675</c:v>
                </c:pt>
                <c:pt idx="505">
                  <c:v>15114.219683033798</c:v>
                </c:pt>
                <c:pt idx="506">
                  <c:v>14749.835399586213</c:v>
                </c:pt>
                <c:pt idx="507">
                  <c:v>15114.34951031472</c:v>
                </c:pt>
                <c:pt idx="508">
                  <c:v>14861.664519745569</c:v>
                </c:pt>
                <c:pt idx="509">
                  <c:v>15492.360988943663</c:v>
                </c:pt>
                <c:pt idx="510">
                  <c:v>15208.519187127671</c:v>
                </c:pt>
                <c:pt idx="511">
                  <c:v>15247.348101539323</c:v>
                </c:pt>
                <c:pt idx="512">
                  <c:v>15033.709020253449</c:v>
                </c:pt>
                <c:pt idx="513">
                  <c:v>15107.823204332097</c:v>
                </c:pt>
                <c:pt idx="514">
                  <c:v>15114.485296659175</c:v>
                </c:pt>
                <c:pt idx="515">
                  <c:v>14607.625922669491</c:v>
                </c:pt>
                <c:pt idx="516">
                  <c:v>14746.884154438567</c:v>
                </c:pt>
                <c:pt idx="517">
                  <c:v>14627.948906874881</c:v>
                </c:pt>
                <c:pt idx="518">
                  <c:v>15066.836567361626</c:v>
                </c:pt>
                <c:pt idx="519">
                  <c:v>14809.646530636683</c:v>
                </c:pt>
                <c:pt idx="520">
                  <c:v>14975.23183256945</c:v>
                </c:pt>
                <c:pt idx="521">
                  <c:v>15093.639487218486</c:v>
                </c:pt>
                <c:pt idx="522">
                  <c:v>15010.674292458993</c:v>
                </c:pt>
                <c:pt idx="523">
                  <c:v>15104.605433293807</c:v>
                </c:pt>
                <c:pt idx="524">
                  <c:v>15146.746699101621</c:v>
                </c:pt>
                <c:pt idx="525">
                  <c:v>14863.6799105587</c:v>
                </c:pt>
                <c:pt idx="526">
                  <c:v>14753.737001048852</c:v>
                </c:pt>
                <c:pt idx="527">
                  <c:v>14626.142276123226</c:v>
                </c:pt>
                <c:pt idx="528">
                  <c:v>14705.432397567827</c:v>
                </c:pt>
                <c:pt idx="529">
                  <c:v>14586.652690580138</c:v>
                </c:pt>
                <c:pt idx="530">
                  <c:v>14581.387013262747</c:v>
                </c:pt>
                <c:pt idx="531">
                  <c:v>14433.233006706056</c:v>
                </c:pt>
                <c:pt idx="532">
                  <c:v>14324.09716298214</c:v>
                </c:pt>
                <c:pt idx="533">
                  <c:v>14176.107867273151</c:v>
                </c:pt>
                <c:pt idx="534">
                  <c:v>13792.45712317033</c:v>
                </c:pt>
                <c:pt idx="535">
                  <c:v>13949.614963484624</c:v>
                </c:pt>
                <c:pt idx="536">
                  <c:v>13595.12403208525</c:v>
                </c:pt>
                <c:pt idx="537">
                  <c:v>13839.711953401735</c:v>
                </c:pt>
                <c:pt idx="538">
                  <c:v>13634.169683199767</c:v>
                </c:pt>
                <c:pt idx="539">
                  <c:v>13701.961736136042</c:v>
                </c:pt>
                <c:pt idx="540">
                  <c:v>12996.041855072284</c:v>
                </c:pt>
                <c:pt idx="541">
                  <c:v>12605.19975144676</c:v>
                </c:pt>
                <c:pt idx="542">
                  <c:v>12380.104705272131</c:v>
                </c:pt>
                <c:pt idx="543">
                  <c:v>12386.438237486811</c:v>
                </c:pt>
                <c:pt idx="544">
                  <c:v>12286.853010264875</c:v>
                </c:pt>
                <c:pt idx="545">
                  <c:v>12074.78450924824</c:v>
                </c:pt>
                <c:pt idx="546">
                  <c:v>11876.111419244045</c:v>
                </c:pt>
                <c:pt idx="547">
                  <c:v>12024.25701901303</c:v>
                </c:pt>
                <c:pt idx="548">
                  <c:v>11904.485751483691</c:v>
                </c:pt>
                <c:pt idx="549">
                  <c:v>11586.454565776272</c:v>
                </c:pt>
                <c:pt idx="550">
                  <c:v>11314.648872662172</c:v>
                </c:pt>
                <c:pt idx="551">
                  <c:v>11242.690724975975</c:v>
                </c:pt>
                <c:pt idx="552">
                  <c:v>11051.53197475233</c:v>
                </c:pt>
                <c:pt idx="553">
                  <c:v>11017.273182779101</c:v>
                </c:pt>
                <c:pt idx="554">
                  <c:v>10719.473609524526</c:v>
                </c:pt>
                <c:pt idx="555">
                  <c:v>10646.287836978188</c:v>
                </c:pt>
                <c:pt idx="556">
                  <c:v>10500.500744643439</c:v>
                </c:pt>
                <c:pt idx="557">
                  <c:v>9793.5538507710517</c:v>
                </c:pt>
                <c:pt idx="558">
                  <c:v>10086.219368734573</c:v>
                </c:pt>
                <c:pt idx="559">
                  <c:v>9064.8477448971025</c:v>
                </c:pt>
                <c:pt idx="560">
                  <c:v>9431.6098179741603</c:v>
                </c:pt>
                <c:pt idx="561">
                  <c:v>8709.6154996158039</c:v>
                </c:pt>
                <c:pt idx="562">
                  <c:v>9023.1634092800487</c:v>
                </c:pt>
                <c:pt idx="563">
                  <c:v>8692.5329754099785</c:v>
                </c:pt>
                <c:pt idx="564">
                  <c:v>8454.6074288523705</c:v>
                </c:pt>
                <c:pt idx="565">
                  <c:v>8833.4065940346791</c:v>
                </c:pt>
                <c:pt idx="566">
                  <c:v>8562.2597907560139</c:v>
                </c:pt>
                <c:pt idx="567">
                  <c:v>8775.2923969760213</c:v>
                </c:pt>
                <c:pt idx="568">
                  <c:v>8394.6232977852997</c:v>
                </c:pt>
                <c:pt idx="569">
                  <c:v>8953.4052586738999</c:v>
                </c:pt>
                <c:pt idx="570">
                  <c:v>8702.2874159911298</c:v>
                </c:pt>
                <c:pt idx="571">
                  <c:v>8955.0288742676858</c:v>
                </c:pt>
                <c:pt idx="572">
                  <c:v>8800.0499852169032</c:v>
                </c:pt>
                <c:pt idx="573">
                  <c:v>8967.9220960751045</c:v>
                </c:pt>
                <c:pt idx="574">
                  <c:v>8827.5749697171741</c:v>
                </c:pt>
                <c:pt idx="575">
                  <c:v>9151.5904088720272</c:v>
                </c:pt>
                <c:pt idx="576">
                  <c:v>9042.7569078703309</c:v>
                </c:pt>
                <c:pt idx="577">
                  <c:v>9054.7703287731129</c:v>
                </c:pt>
                <c:pt idx="578">
                  <c:v>8741.0294801099553</c:v>
                </c:pt>
                <c:pt idx="579">
                  <c:v>8549.5559201357173</c:v>
                </c:pt>
                <c:pt idx="580">
                  <c:v>8610.9290799548253</c:v>
                </c:pt>
                <c:pt idx="581">
                  <c:v>8581.2131444924926</c:v>
                </c:pt>
                <c:pt idx="582">
                  <c:v>8970.2121008063405</c:v>
                </c:pt>
                <c:pt idx="583">
                  <c:v>8586.2974794163929</c:v>
                </c:pt>
                <c:pt idx="584">
                  <c:v>8931.721485768785</c:v>
                </c:pt>
                <c:pt idx="585">
                  <c:v>8767.0368804050704</c:v>
                </c:pt>
                <c:pt idx="586">
                  <c:v>8944.312416734314</c:v>
                </c:pt>
                <c:pt idx="587">
                  <c:v>8593.6642613286258</c:v>
                </c:pt>
                <c:pt idx="588">
                  <c:v>9005.7293402117975</c:v>
                </c:pt>
                <c:pt idx="589">
                  <c:v>8811.3057879397529</c:v>
                </c:pt>
                <c:pt idx="590">
                  <c:v>9195.9245530458466</c:v>
                </c:pt>
                <c:pt idx="591">
                  <c:v>9123.8071789394071</c:v>
                </c:pt>
                <c:pt idx="592">
                  <c:v>9168.5873431164382</c:v>
                </c:pt>
                <c:pt idx="593">
                  <c:v>9136.7347427502264</c:v>
                </c:pt>
                <c:pt idx="594">
                  <c:v>9275.7770018308292</c:v>
                </c:pt>
                <c:pt idx="595">
                  <c:v>9327.4438099695799</c:v>
                </c:pt>
                <c:pt idx="596">
                  <c:v>9482.9468892134755</c:v>
                </c:pt>
                <c:pt idx="597">
                  <c:v>9595.3028035717507</c:v>
                </c:pt>
                <c:pt idx="598">
                  <c:v>9721.8515040198854</c:v>
                </c:pt>
                <c:pt idx="599">
                  <c:v>9920.5546533480592</c:v>
                </c:pt>
                <c:pt idx="600">
                  <c:v>10340.393774495182</c:v>
                </c:pt>
                <c:pt idx="601">
                  <c:v>10122.861985874366</c:v>
                </c:pt>
                <c:pt idx="602">
                  <c:v>10292.850736782049</c:v>
                </c:pt>
                <c:pt idx="603">
                  <c:v>10336.586441043304</c:v>
                </c:pt>
                <c:pt idx="604">
                  <c:v>10495.274265317057</c:v>
                </c:pt>
                <c:pt idx="605">
                  <c:v>10576.963345918835</c:v>
                </c:pt>
                <c:pt idx="606">
                  <c:v>10506.969852758961</c:v>
                </c:pt>
                <c:pt idx="607">
                  <c:v>10531.629473214165</c:v>
                </c:pt>
                <c:pt idx="608">
                  <c:v>10658.447478096372</c:v>
                </c:pt>
                <c:pt idx="609">
                  <c:v>11146.237569426799</c:v>
                </c:pt>
                <c:pt idx="610">
                  <c:v>10986.039568861655</c:v>
                </c:pt>
                <c:pt idx="611">
                  <c:v>11008.546591629269</c:v>
                </c:pt>
                <c:pt idx="612">
                  <c:v>10889.282216753045</c:v>
                </c:pt>
                <c:pt idx="613">
                  <c:v>11077.948766163825</c:v>
                </c:pt>
                <c:pt idx="614">
                  <c:v>10980.373438031447</c:v>
                </c:pt>
                <c:pt idx="615">
                  <c:v>11154.445943046056</c:v>
                </c:pt>
                <c:pt idx="616">
                  <c:v>11148.029813650981</c:v>
                </c:pt>
                <c:pt idx="617">
                  <c:v>10921.322699159704</c:v>
                </c:pt>
                <c:pt idx="618">
                  <c:v>10868.867572424153</c:v>
                </c:pt>
                <c:pt idx="619">
                  <c:v>11115.742581506212</c:v>
                </c:pt>
                <c:pt idx="620">
                  <c:v>10981.720129728912</c:v>
                </c:pt>
                <c:pt idx="621">
                  <c:v>11008.376737996165</c:v>
                </c:pt>
                <c:pt idx="622">
                  <c:v>11096.715061011055</c:v>
                </c:pt>
                <c:pt idx="623">
                  <c:v>11323.715878509605</c:v>
                </c:pt>
                <c:pt idx="624">
                  <c:v>10950.313938768013</c:v>
                </c:pt>
                <c:pt idx="625">
                  <c:v>10840.408360338368</c:v>
                </c:pt>
                <c:pt idx="626">
                  <c:v>11023.897002045696</c:v>
                </c:pt>
                <c:pt idx="627">
                  <c:v>11016.105869154004</c:v>
                </c:pt>
                <c:pt idx="628">
                  <c:v>11254.12345785527</c:v>
                </c:pt>
                <c:pt idx="629">
                  <c:v>11258.105514004357</c:v>
                </c:pt>
                <c:pt idx="630">
                  <c:v>11133.858510830285</c:v>
                </c:pt>
                <c:pt idx="631">
                  <c:v>11074.177708811865</c:v>
                </c:pt>
                <c:pt idx="632">
                  <c:v>11116.963426476726</c:v>
                </c:pt>
                <c:pt idx="633">
                  <c:v>11292.430760264251</c:v>
                </c:pt>
                <c:pt idx="634">
                  <c:v>11302.855473968326</c:v>
                </c:pt>
                <c:pt idx="635">
                  <c:v>11553.775837691999</c:v>
                </c:pt>
                <c:pt idx="636">
                  <c:v>11442.828741924513</c:v>
                </c:pt>
                <c:pt idx="637">
                  <c:v>11551.862092455856</c:v>
                </c:pt>
                <c:pt idx="638">
                  <c:v>11451.486172252549</c:v>
                </c:pt>
                <c:pt idx="639">
                  <c:v>11709.35705001554</c:v>
                </c:pt>
                <c:pt idx="640">
                  <c:v>11745.166492546095</c:v>
                </c:pt>
                <c:pt idx="641">
                  <c:v>11462.727131977317</c:v>
                </c:pt>
                <c:pt idx="642">
                  <c:v>11373.059170677489</c:v>
                </c:pt>
                <c:pt idx="643">
                  <c:v>11393.90464830503</c:v>
                </c:pt>
                <c:pt idx="644">
                  <c:v>11289.642608155857</c:v>
                </c:pt>
                <c:pt idx="645">
                  <c:v>11334.478233851944</c:v>
                </c:pt>
                <c:pt idx="646">
                  <c:v>11313.578770019614</c:v>
                </c:pt>
                <c:pt idx="647">
                  <c:v>11796.390796652206</c:v>
                </c:pt>
                <c:pt idx="648">
                  <c:v>11834.056466782053</c:v>
                </c:pt>
                <c:pt idx="649">
                  <c:v>11895.006394971409</c:v>
                </c:pt>
                <c:pt idx="650">
                  <c:v>11603.266051921421</c:v>
                </c:pt>
                <c:pt idx="651">
                  <c:v>11643.13057332318</c:v>
                </c:pt>
                <c:pt idx="652">
                  <c:v>11709.875238265557</c:v>
                </c:pt>
                <c:pt idx="653">
                  <c:v>11654.923694578445</c:v>
                </c:pt>
                <c:pt idx="654">
                  <c:v>11648.041723431174</c:v>
                </c:pt>
                <c:pt idx="655">
                  <c:v>11730.726535720431</c:v>
                </c:pt>
                <c:pt idx="656">
                  <c:v>12005.640862209317</c:v>
                </c:pt>
                <c:pt idx="657">
                  <c:v>11819.360853745773</c:v>
                </c:pt>
                <c:pt idx="658">
                  <c:v>11670.641656455196</c:v>
                </c:pt>
                <c:pt idx="659">
                  <c:v>12049.76207143288</c:v>
                </c:pt>
                <c:pt idx="660">
                  <c:v>12124.45807861186</c:v>
                </c:pt>
                <c:pt idx="661">
                  <c:v>12332.623107807747</c:v>
                </c:pt>
                <c:pt idx="662">
                  <c:v>12226.701760199228</c:v>
                </c:pt>
                <c:pt idx="663">
                  <c:v>12564.349542095346</c:v>
                </c:pt>
                <c:pt idx="664">
                  <c:v>12653.845213720755</c:v>
                </c:pt>
                <c:pt idx="665">
                  <c:v>12756.103330972135</c:v>
                </c:pt>
                <c:pt idx="666">
                  <c:v>12594.025443926019</c:v>
                </c:pt>
                <c:pt idx="667">
                  <c:v>12620.638395256909</c:v>
                </c:pt>
                <c:pt idx="668">
                  <c:v>12524.069263493995</c:v>
                </c:pt>
                <c:pt idx="669">
                  <c:v>12561.705667338065</c:v>
                </c:pt>
                <c:pt idx="670">
                  <c:v>12223.035954024017</c:v>
                </c:pt>
                <c:pt idx="671">
                  <c:v>12246.880698172576</c:v>
                </c:pt>
                <c:pt idx="672">
                  <c:v>12426.514124318604</c:v>
                </c:pt>
                <c:pt idx="673">
                  <c:v>12155.366833030037</c:v>
                </c:pt>
                <c:pt idx="674">
                  <c:v>11831.124941542681</c:v>
                </c:pt>
                <c:pt idx="675">
                  <c:v>11958.952579457055</c:v>
                </c:pt>
                <c:pt idx="676">
                  <c:v>11808.348708935584</c:v>
                </c:pt>
                <c:pt idx="677">
                  <c:v>11729.0218207782</c:v>
                </c:pt>
                <c:pt idx="678">
                  <c:v>11514.406244352038</c:v>
                </c:pt>
                <c:pt idx="679">
                  <c:v>11607.477198980261</c:v>
                </c:pt>
                <c:pt idx="680">
                  <c:v>11364.827172922629</c:v>
                </c:pt>
                <c:pt idx="681">
                  <c:v>11418.747953790153</c:v>
                </c:pt>
                <c:pt idx="682">
                  <c:v>11080.340903748456</c:v>
                </c:pt>
                <c:pt idx="683">
                  <c:v>10936.511123970215</c:v>
                </c:pt>
                <c:pt idx="684">
                  <c:v>10806.714782703664</c:v>
                </c:pt>
                <c:pt idx="685">
                  <c:v>10724.346221906635</c:v>
                </c:pt>
                <c:pt idx="686">
                  <c:v>10580.096213736833</c:v>
                </c:pt>
                <c:pt idx="687">
                  <c:v>10501.410276457598</c:v>
                </c:pt>
                <c:pt idx="688">
                  <c:v>10356.157684012762</c:v>
                </c:pt>
                <c:pt idx="689">
                  <c:v>10283.674089878985</c:v>
                </c:pt>
                <c:pt idx="690">
                  <c:v>10621.360552969589</c:v>
                </c:pt>
                <c:pt idx="691">
                  <c:v>10237.67590456871</c:v>
                </c:pt>
                <c:pt idx="692">
                  <c:v>10535.763039204676</c:v>
                </c:pt>
                <c:pt idx="693">
                  <c:v>10166.03217026779</c:v>
                </c:pt>
                <c:pt idx="694">
                  <c:v>10281.563540225317</c:v>
                </c:pt>
                <c:pt idx="695">
                  <c:v>8984.2352661262448</c:v>
                </c:pt>
                <c:pt idx="696">
                  <c:v>9558.0144304998084</c:v>
                </c:pt>
                <c:pt idx="697">
                  <c:v>8089.6453712802613</c:v>
                </c:pt>
                <c:pt idx="698">
                  <c:v>8534.4430084466967</c:v>
                </c:pt>
                <c:pt idx="699">
                  <c:v>8710.837715456868</c:v>
                </c:pt>
                <c:pt idx="700">
                  <c:v>8916.7607398695673</c:v>
                </c:pt>
                <c:pt idx="701">
                  <c:v>7319.2052210817255</c:v>
                </c:pt>
                <c:pt idx="702">
                  <c:v>5729.7809541099159</c:v>
                </c:pt>
                <c:pt idx="703">
                  <c:v>6644.1817479307974</c:v>
                </c:pt>
                <c:pt idx="704">
                  <c:v>4961.6411057047771</c:v>
                </c:pt>
                <c:pt idx="705">
                  <c:v>6144.6977503366652</c:v>
                </c:pt>
                <c:pt idx="706">
                  <c:v>4513.0742585339358</c:v>
                </c:pt>
                <c:pt idx="707">
                  <c:v>6123.3987240753668</c:v>
                </c:pt>
                <c:pt idx="708">
                  <c:v>4582.6971092416861</c:v>
                </c:pt>
                <c:pt idx="709">
                  <c:v>6536.8525340480701</c:v>
                </c:pt>
                <c:pt idx="710">
                  <c:v>5451.5710546223709</c:v>
                </c:pt>
                <c:pt idx="711">
                  <c:v>7892.7287920879462</c:v>
                </c:pt>
                <c:pt idx="712">
                  <c:v>7586.3564629627799</c:v>
                </c:pt>
                <c:pt idx="713">
                  <c:v>10125.545415305478</c:v>
                </c:pt>
                <c:pt idx="714">
                  <c:v>9979.6455337463813</c:v>
                </c:pt>
                <c:pt idx="715">
                  <c:v>12756.207888326149</c:v>
                </c:pt>
                <c:pt idx="716">
                  <c:v>13329.638651247449</c:v>
                </c:pt>
                <c:pt idx="717">
                  <c:v>15845.513727806701</c:v>
                </c:pt>
                <c:pt idx="718">
                  <c:v>16143.913931855539</c:v>
                </c:pt>
                <c:pt idx="719">
                  <c:v>18399.596970199884</c:v>
                </c:pt>
                <c:pt idx="720">
                  <c:v>18726.79716169641</c:v>
                </c:pt>
                <c:pt idx="721">
                  <c:v>21201.539448752836</c:v>
                </c:pt>
                <c:pt idx="722">
                  <c:v>23202.55765900253</c:v>
                </c:pt>
                <c:pt idx="723">
                  <c:v>25210.184691061044</c:v>
                </c:pt>
                <c:pt idx="724">
                  <c:v>25282.520222325118</c:v>
                </c:pt>
                <c:pt idx="725">
                  <c:v>24789.642617360674</c:v>
                </c:pt>
                <c:pt idx="726">
                  <c:v>25757.308251837014</c:v>
                </c:pt>
                <c:pt idx="727">
                  <c:v>25082.272032809695</c:v>
                </c:pt>
                <c:pt idx="728">
                  <c:v>24114.101153890293</c:v>
                </c:pt>
                <c:pt idx="729">
                  <c:v>24001.363668079441</c:v>
                </c:pt>
                <c:pt idx="730">
                  <c:v>23977.887652752626</c:v>
                </c:pt>
                <c:pt idx="731">
                  <c:v>24055.463814322015</c:v>
                </c:pt>
                <c:pt idx="732">
                  <c:v>24185.57299841076</c:v>
                </c:pt>
                <c:pt idx="733">
                  <c:v>23983.272869022552</c:v>
                </c:pt>
                <c:pt idx="734">
                  <c:v>23498.633145563588</c:v>
                </c:pt>
                <c:pt idx="735">
                  <c:v>23116.956598411045</c:v>
                </c:pt>
                <c:pt idx="736">
                  <c:v>22634.34049807777</c:v>
                </c:pt>
                <c:pt idx="737">
                  <c:v>22595.584414375633</c:v>
                </c:pt>
                <c:pt idx="738">
                  <c:v>22163.937301088517</c:v>
                </c:pt>
                <c:pt idx="739">
                  <c:v>21848.217899038638</c:v>
                </c:pt>
                <c:pt idx="740">
                  <c:v>21141.352513668477</c:v>
                </c:pt>
                <c:pt idx="741">
                  <c:v>20734.949325916346</c:v>
                </c:pt>
                <c:pt idx="742">
                  <c:v>20101.095085016597</c:v>
                </c:pt>
                <c:pt idx="743">
                  <c:v>19962.147718575703</c:v>
                </c:pt>
                <c:pt idx="744">
                  <c:v>18715.149344830341</c:v>
                </c:pt>
                <c:pt idx="745">
                  <c:v>18951.905016575889</c:v>
                </c:pt>
                <c:pt idx="746">
                  <c:v>18694.229318932481</c:v>
                </c:pt>
                <c:pt idx="747">
                  <c:v>18488.347834617765</c:v>
                </c:pt>
                <c:pt idx="748">
                  <c:v>18139.081719748312</c:v>
                </c:pt>
                <c:pt idx="749">
                  <c:v>17722.275796118905</c:v>
                </c:pt>
                <c:pt idx="750">
                  <c:v>17548.518722953962</c:v>
                </c:pt>
                <c:pt idx="751">
                  <c:v>16341.295836908987</c:v>
                </c:pt>
                <c:pt idx="752">
                  <c:v>17379.128994595958</c:v>
                </c:pt>
                <c:pt idx="753">
                  <c:v>16046.805334541212</c:v>
                </c:pt>
                <c:pt idx="754">
                  <c:v>15443.050660343561</c:v>
                </c:pt>
                <c:pt idx="755">
                  <c:v>15812.177684301232</c:v>
                </c:pt>
                <c:pt idx="756">
                  <c:v>14626.373479893555</c:v>
                </c:pt>
                <c:pt idx="757">
                  <c:v>15341.796174637177</c:v>
                </c:pt>
                <c:pt idx="758">
                  <c:v>14332.563356612556</c:v>
                </c:pt>
                <c:pt idx="759">
                  <c:v>15634.708848876387</c:v>
                </c:pt>
                <c:pt idx="760">
                  <c:v>14386.729525135053</c:v>
                </c:pt>
                <c:pt idx="761">
                  <c:v>15056.092469529165</c:v>
                </c:pt>
                <c:pt idx="762">
                  <c:v>13962.873230184217</c:v>
                </c:pt>
                <c:pt idx="763">
                  <c:v>14219.16088347123</c:v>
                </c:pt>
                <c:pt idx="764">
                  <c:v>13488.783250346134</c:v>
                </c:pt>
                <c:pt idx="765">
                  <c:v>14246.121620933181</c:v>
                </c:pt>
                <c:pt idx="766">
                  <c:v>14016.276232050766</c:v>
                </c:pt>
                <c:pt idx="767">
                  <c:v>13628.735445288981</c:v>
                </c:pt>
                <c:pt idx="768">
                  <c:v>13710.424323425594</c:v>
                </c:pt>
                <c:pt idx="769">
                  <c:v>14542.142579649011</c:v>
                </c:pt>
                <c:pt idx="770">
                  <c:v>14327.395142252097</c:v>
                </c:pt>
                <c:pt idx="771">
                  <c:v>15377.573187524125</c:v>
                </c:pt>
                <c:pt idx="772">
                  <c:v>14901.188780256696</c:v>
                </c:pt>
                <c:pt idx="773">
                  <c:v>14908.733434979618</c:v>
                </c:pt>
                <c:pt idx="774">
                  <c:v>14774.049987218363</c:v>
                </c:pt>
                <c:pt idx="775">
                  <c:v>14819.141105256771</c:v>
                </c:pt>
                <c:pt idx="776">
                  <c:v>14794.238635854217</c:v>
                </c:pt>
                <c:pt idx="777">
                  <c:v>14653.323117280388</c:v>
                </c:pt>
                <c:pt idx="778">
                  <c:v>14875.967944121254</c:v>
                </c:pt>
                <c:pt idx="779">
                  <c:v>14685.841930558989</c:v>
                </c:pt>
                <c:pt idx="780">
                  <c:v>14396.182275660398</c:v>
                </c:pt>
                <c:pt idx="781">
                  <c:v>14222.908428191253</c:v>
                </c:pt>
                <c:pt idx="782">
                  <c:v>14143.107041591202</c:v>
                </c:pt>
                <c:pt idx="783">
                  <c:v>14353.802074846866</c:v>
                </c:pt>
                <c:pt idx="784">
                  <c:v>14360.9153318605</c:v>
                </c:pt>
                <c:pt idx="785">
                  <c:v>14751.724468731587</c:v>
                </c:pt>
                <c:pt idx="786">
                  <c:v>14733.021464522499</c:v>
                </c:pt>
              </c:numCache>
            </c:numRef>
          </c:val>
          <c:smooth val="0"/>
          <c:extLst>
            <c:ext xmlns:c16="http://schemas.microsoft.com/office/drawing/2014/chart" uri="{C3380CC4-5D6E-409C-BE32-E72D297353CC}">
              <c16:uniqueId val="{00000002-0F3B-8B45-826C-FE3E99106866}"/>
            </c:ext>
          </c:extLst>
        </c:ser>
        <c:ser>
          <c:idx val="4"/>
          <c:order val="4"/>
          <c:tx>
            <c:v>Upper Bound Computed on Moving Average</c:v>
          </c:tx>
          <c:spPr>
            <a:ln w="28575" cap="rnd">
              <a:solidFill>
                <a:schemeClr val="accent5"/>
              </a:solidFill>
              <a:round/>
            </a:ln>
            <a:effectLst/>
          </c:spPr>
          <c:marker>
            <c:symbol val="none"/>
          </c:marker>
          <c:cat>
            <c:numRef>
              <c:f>'Raw Black and outliers handling'!$F$4:$F$806</c:f>
              <c:numCache>
                <c:formatCode>m/d/yy</c:formatCode>
                <c:ptCount val="803"/>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'Raw Black and outliers handling'!$K$9:$K$795</c:f>
              <c:numCache>
                <c:formatCode>General</c:formatCode>
                <c:ptCount val="787"/>
                <c:pt idx="6">
                  <c:v>44239.632097774593</c:v>
                </c:pt>
                <c:pt idx="7">
                  <c:v>44154.346255237178</c:v>
                </c:pt>
                <c:pt idx="8">
                  <c:v>44206.644289068427</c:v>
                </c:pt>
                <c:pt idx="9">
                  <c:v>43887.205199282434</c:v>
                </c:pt>
                <c:pt idx="10">
                  <c:v>43217.903765663214</c:v>
                </c:pt>
                <c:pt idx="11">
                  <c:v>43364.842121031215</c:v>
                </c:pt>
                <c:pt idx="12">
                  <c:v>43403.400940744614</c:v>
                </c:pt>
                <c:pt idx="13">
                  <c:v>43086.235444768805</c:v>
                </c:pt>
                <c:pt idx="14">
                  <c:v>43321.876733708443</c:v>
                </c:pt>
                <c:pt idx="15">
                  <c:v>42848.595098107668</c:v>
                </c:pt>
                <c:pt idx="16">
                  <c:v>43071.54520233591</c:v>
                </c:pt>
                <c:pt idx="17">
                  <c:v>42738.186133290525</c:v>
                </c:pt>
                <c:pt idx="18">
                  <c:v>42935.237138878285</c:v>
                </c:pt>
                <c:pt idx="19">
                  <c:v>42168.556732903322</c:v>
                </c:pt>
                <c:pt idx="20">
                  <c:v>42302.596727360244</c:v>
                </c:pt>
                <c:pt idx="21">
                  <c:v>42495.177104942224</c:v>
                </c:pt>
                <c:pt idx="22">
                  <c:v>40853.852534266938</c:v>
                </c:pt>
                <c:pt idx="23">
                  <c:v>40885.914399443587</c:v>
                </c:pt>
                <c:pt idx="24">
                  <c:v>39965.522426586205</c:v>
                </c:pt>
                <c:pt idx="25">
                  <c:v>39511.451405346263</c:v>
                </c:pt>
                <c:pt idx="26">
                  <c:v>38729.479044628046</c:v>
                </c:pt>
                <c:pt idx="27">
                  <c:v>38376.329647020444</c:v>
                </c:pt>
                <c:pt idx="28">
                  <c:v>38203.677400466724</c:v>
                </c:pt>
                <c:pt idx="29">
                  <c:v>37731.479959252836</c:v>
                </c:pt>
                <c:pt idx="30">
                  <c:v>37050.23461719451</c:v>
                </c:pt>
                <c:pt idx="31">
                  <c:v>36678.980546447732</c:v>
                </c:pt>
                <c:pt idx="32">
                  <c:v>36384.023926871749</c:v>
                </c:pt>
                <c:pt idx="33">
                  <c:v>35937.54093409692</c:v>
                </c:pt>
                <c:pt idx="34">
                  <c:v>35399.744858302351</c:v>
                </c:pt>
                <c:pt idx="35">
                  <c:v>34954.532989168198</c:v>
                </c:pt>
                <c:pt idx="36">
                  <c:v>34506.312899465556</c:v>
                </c:pt>
                <c:pt idx="37">
                  <c:v>34082.499431554264</c:v>
                </c:pt>
                <c:pt idx="38">
                  <c:v>33294.490981671042</c:v>
                </c:pt>
                <c:pt idx="39">
                  <c:v>32856.715208956375</c:v>
                </c:pt>
                <c:pt idx="40">
                  <c:v>31921.032488516918</c:v>
                </c:pt>
                <c:pt idx="41">
                  <c:v>31553.37266279912</c:v>
                </c:pt>
                <c:pt idx="42">
                  <c:v>29934.117838555296</c:v>
                </c:pt>
                <c:pt idx="43">
                  <c:v>28553.708765518415</c:v>
                </c:pt>
                <c:pt idx="44">
                  <c:v>28598.721550089762</c:v>
                </c:pt>
                <c:pt idx="45">
                  <c:v>27692.86113003322</c:v>
                </c:pt>
                <c:pt idx="46">
                  <c:v>27820.123345394088</c:v>
                </c:pt>
                <c:pt idx="47">
                  <c:v>27775.758011680409</c:v>
                </c:pt>
                <c:pt idx="48">
                  <c:v>27242.392959557528</c:v>
                </c:pt>
                <c:pt idx="49">
                  <c:v>27136.670664859925</c:v>
                </c:pt>
                <c:pt idx="50">
                  <c:v>26563.218935608766</c:v>
                </c:pt>
                <c:pt idx="51">
                  <c:v>26518.182326365735</c:v>
                </c:pt>
                <c:pt idx="52">
                  <c:v>26324.277711250987</c:v>
                </c:pt>
                <c:pt idx="53">
                  <c:v>26333.432657504389</c:v>
                </c:pt>
                <c:pt idx="54">
                  <c:v>26743.840760479161</c:v>
                </c:pt>
                <c:pt idx="55">
                  <c:v>26721.292611127657</c:v>
                </c:pt>
                <c:pt idx="56">
                  <c:v>27191.063216446542</c:v>
                </c:pt>
                <c:pt idx="57">
                  <c:v>27041.959294362972</c:v>
                </c:pt>
                <c:pt idx="58">
                  <c:v>27861.771400402213</c:v>
                </c:pt>
                <c:pt idx="59">
                  <c:v>27823.363513868189</c:v>
                </c:pt>
                <c:pt idx="60">
                  <c:v>28387.090611786829</c:v>
                </c:pt>
                <c:pt idx="61">
                  <c:v>28191.255543556501</c:v>
                </c:pt>
                <c:pt idx="62">
                  <c:v>28513.769797785197</c:v>
                </c:pt>
                <c:pt idx="63">
                  <c:v>28409.12791660881</c:v>
                </c:pt>
                <c:pt idx="64">
                  <c:v>28924.012222044068</c:v>
                </c:pt>
                <c:pt idx="65">
                  <c:v>28827.698646985635</c:v>
                </c:pt>
                <c:pt idx="66">
                  <c:v>29879.631464240832</c:v>
                </c:pt>
                <c:pt idx="67">
                  <c:v>29656.016105615781</c:v>
                </c:pt>
                <c:pt idx="68">
                  <c:v>30354.359466292524</c:v>
                </c:pt>
                <c:pt idx="69">
                  <c:v>30810.663714245005</c:v>
                </c:pt>
                <c:pt idx="70">
                  <c:v>30998.946015306534</c:v>
                </c:pt>
                <c:pt idx="71">
                  <c:v>31502.837192095401</c:v>
                </c:pt>
                <c:pt idx="72">
                  <c:v>31533.071789338828</c:v>
                </c:pt>
                <c:pt idx="73">
                  <c:v>32021.848608281864</c:v>
                </c:pt>
                <c:pt idx="74">
                  <c:v>31973.329299516467</c:v>
                </c:pt>
                <c:pt idx="75">
                  <c:v>32535.236921190401</c:v>
                </c:pt>
                <c:pt idx="76">
                  <c:v>32604.565600538182</c:v>
                </c:pt>
                <c:pt idx="77">
                  <c:v>32890.366487174324</c:v>
                </c:pt>
                <c:pt idx="78">
                  <c:v>33028.797544431298</c:v>
                </c:pt>
                <c:pt idx="79">
                  <c:v>33395.926927109547</c:v>
                </c:pt>
                <c:pt idx="80">
                  <c:v>33372.98009734074</c:v>
                </c:pt>
                <c:pt idx="81">
                  <c:v>33572.507788802417</c:v>
                </c:pt>
                <c:pt idx="82">
                  <c:v>33577.49101423291</c:v>
                </c:pt>
                <c:pt idx="83">
                  <c:v>33752.05441540177</c:v>
                </c:pt>
                <c:pt idx="84">
                  <c:v>33687.628494889112</c:v>
                </c:pt>
                <c:pt idx="85">
                  <c:v>33880.825347109429</c:v>
                </c:pt>
                <c:pt idx="86">
                  <c:v>33856.477191747043</c:v>
                </c:pt>
                <c:pt idx="87">
                  <c:v>34103.55590908567</c:v>
                </c:pt>
                <c:pt idx="88">
                  <c:v>34070.809722278595</c:v>
                </c:pt>
                <c:pt idx="89">
                  <c:v>33897.895687500582</c:v>
                </c:pt>
                <c:pt idx="90">
                  <c:v>34326.19898550184</c:v>
                </c:pt>
                <c:pt idx="91">
                  <c:v>34184.482078826441</c:v>
                </c:pt>
                <c:pt idx="92">
                  <c:v>34155.102713405387</c:v>
                </c:pt>
                <c:pt idx="93">
                  <c:v>34072.710797791406</c:v>
                </c:pt>
                <c:pt idx="94">
                  <c:v>34117.453606709023</c:v>
                </c:pt>
                <c:pt idx="95">
                  <c:v>34098.626800891332</c:v>
                </c:pt>
                <c:pt idx="96">
                  <c:v>34004.037960577851</c:v>
                </c:pt>
                <c:pt idx="97">
                  <c:v>34039.4393628978</c:v>
                </c:pt>
                <c:pt idx="98">
                  <c:v>33808.131657791804</c:v>
                </c:pt>
                <c:pt idx="99">
                  <c:v>33786.766316537098</c:v>
                </c:pt>
                <c:pt idx="100">
                  <c:v>33723.967674187559</c:v>
                </c:pt>
                <c:pt idx="101">
                  <c:v>33572.112253314343</c:v>
                </c:pt>
                <c:pt idx="102">
                  <c:v>33610.12598079232</c:v>
                </c:pt>
                <c:pt idx="103">
                  <c:v>33658.66281391216</c:v>
                </c:pt>
                <c:pt idx="104">
                  <c:v>33667.355183836888</c:v>
                </c:pt>
                <c:pt idx="105">
                  <c:v>33685.566355145434</c:v>
                </c:pt>
                <c:pt idx="106">
                  <c:v>33557.620391979086</c:v>
                </c:pt>
                <c:pt idx="107">
                  <c:v>33548.909697863666</c:v>
                </c:pt>
                <c:pt idx="108">
                  <c:v>33588.711663957438</c:v>
                </c:pt>
                <c:pt idx="109">
                  <c:v>33520.303228363038</c:v>
                </c:pt>
                <c:pt idx="110">
                  <c:v>33558.310263855892</c:v>
                </c:pt>
                <c:pt idx="111">
                  <c:v>33500.659105735263</c:v>
                </c:pt>
                <c:pt idx="112">
                  <c:v>32951.624222758095</c:v>
                </c:pt>
                <c:pt idx="113">
                  <c:v>32551.137179994057</c:v>
                </c:pt>
                <c:pt idx="114">
                  <c:v>32440.317987944516</c:v>
                </c:pt>
                <c:pt idx="115">
                  <c:v>32419.960244586167</c:v>
                </c:pt>
                <c:pt idx="116">
                  <c:v>32447.314232905788</c:v>
                </c:pt>
                <c:pt idx="117">
                  <c:v>32478.514091217228</c:v>
                </c:pt>
                <c:pt idx="118">
                  <c:v>32367.991017389992</c:v>
                </c:pt>
                <c:pt idx="119">
                  <c:v>32403.525622539397</c:v>
                </c:pt>
                <c:pt idx="120">
                  <c:v>32522.687049296423</c:v>
                </c:pt>
                <c:pt idx="121">
                  <c:v>32613.137595699685</c:v>
                </c:pt>
                <c:pt idx="122">
                  <c:v>32663.079000938404</c:v>
                </c:pt>
                <c:pt idx="123">
                  <c:v>32394.58734270485</c:v>
                </c:pt>
                <c:pt idx="124">
                  <c:v>32506.736256376658</c:v>
                </c:pt>
                <c:pt idx="125">
                  <c:v>32176.493876454802</c:v>
                </c:pt>
                <c:pt idx="126">
                  <c:v>32130.241484922597</c:v>
                </c:pt>
                <c:pt idx="127">
                  <c:v>31672.652690131494</c:v>
                </c:pt>
                <c:pt idx="128">
                  <c:v>31836.90003482977</c:v>
                </c:pt>
                <c:pt idx="129">
                  <c:v>31716.716694576731</c:v>
                </c:pt>
                <c:pt idx="130">
                  <c:v>31627.108969730776</c:v>
                </c:pt>
                <c:pt idx="131">
                  <c:v>31481.446224526546</c:v>
                </c:pt>
                <c:pt idx="132">
                  <c:v>31385.711723545039</c:v>
                </c:pt>
                <c:pt idx="133">
                  <c:v>31077.67114643129</c:v>
                </c:pt>
                <c:pt idx="134">
                  <c:v>31162.464361812054</c:v>
                </c:pt>
                <c:pt idx="135">
                  <c:v>31343.243509922999</c:v>
                </c:pt>
                <c:pt idx="136">
                  <c:v>31375.997425649875</c:v>
                </c:pt>
                <c:pt idx="137">
                  <c:v>31380.59050384997</c:v>
                </c:pt>
                <c:pt idx="138">
                  <c:v>31232.221669866762</c:v>
                </c:pt>
                <c:pt idx="139">
                  <c:v>31079.024977088149</c:v>
                </c:pt>
                <c:pt idx="140">
                  <c:v>30991.829108610022</c:v>
                </c:pt>
                <c:pt idx="141">
                  <c:v>30536.114573106068</c:v>
                </c:pt>
                <c:pt idx="142">
                  <c:v>30422.573186230529</c:v>
                </c:pt>
                <c:pt idx="143">
                  <c:v>30281.936339253101</c:v>
                </c:pt>
                <c:pt idx="144">
                  <c:v>30096.710401101038</c:v>
                </c:pt>
                <c:pt idx="145">
                  <c:v>29822.832486751457</c:v>
                </c:pt>
                <c:pt idx="146">
                  <c:v>29912.105918267174</c:v>
                </c:pt>
                <c:pt idx="147">
                  <c:v>29546.953690935792</c:v>
                </c:pt>
                <c:pt idx="148">
                  <c:v>29335.573299318832</c:v>
                </c:pt>
                <c:pt idx="149">
                  <c:v>29391.392467621739</c:v>
                </c:pt>
                <c:pt idx="150">
                  <c:v>29456.002303312911</c:v>
                </c:pt>
                <c:pt idx="151">
                  <c:v>29349.65134016818</c:v>
                </c:pt>
                <c:pt idx="152">
                  <c:v>29360.77623645154</c:v>
                </c:pt>
                <c:pt idx="153">
                  <c:v>29259.809207026679</c:v>
                </c:pt>
                <c:pt idx="154">
                  <c:v>29277.54524250672</c:v>
                </c:pt>
                <c:pt idx="155">
                  <c:v>29180.399584041043</c:v>
                </c:pt>
                <c:pt idx="156">
                  <c:v>29279.947519412497</c:v>
                </c:pt>
                <c:pt idx="157">
                  <c:v>29258.860008740492</c:v>
                </c:pt>
                <c:pt idx="158">
                  <c:v>29017.099450074511</c:v>
                </c:pt>
                <c:pt idx="159">
                  <c:v>28792.96241087532</c:v>
                </c:pt>
                <c:pt idx="160">
                  <c:v>28929.602938458382</c:v>
                </c:pt>
                <c:pt idx="161">
                  <c:v>28684.804195541456</c:v>
                </c:pt>
                <c:pt idx="162">
                  <c:v>29046.516852597248</c:v>
                </c:pt>
                <c:pt idx="163">
                  <c:v>29173.075558464116</c:v>
                </c:pt>
                <c:pt idx="164">
                  <c:v>29170.253820048849</c:v>
                </c:pt>
                <c:pt idx="165">
                  <c:v>29175.527272973544</c:v>
                </c:pt>
                <c:pt idx="166">
                  <c:v>29223.708861654552</c:v>
                </c:pt>
                <c:pt idx="167">
                  <c:v>29320.949043613546</c:v>
                </c:pt>
                <c:pt idx="168">
                  <c:v>29420.677540565903</c:v>
                </c:pt>
                <c:pt idx="169">
                  <c:v>29344.878726242037</c:v>
                </c:pt>
                <c:pt idx="170">
                  <c:v>29913.840977776686</c:v>
                </c:pt>
                <c:pt idx="171">
                  <c:v>29857.594715124949</c:v>
                </c:pt>
                <c:pt idx="172">
                  <c:v>30672.047285973244</c:v>
                </c:pt>
                <c:pt idx="173">
                  <c:v>30760.812785023481</c:v>
                </c:pt>
                <c:pt idx="174">
                  <c:v>33161.139733356154</c:v>
                </c:pt>
                <c:pt idx="175">
                  <c:v>33505.936436430973</c:v>
                </c:pt>
                <c:pt idx="176">
                  <c:v>36219.34377683566</c:v>
                </c:pt>
                <c:pt idx="177">
                  <c:v>36639.362772367334</c:v>
                </c:pt>
                <c:pt idx="178">
                  <c:v>39115.288492002706</c:v>
                </c:pt>
                <c:pt idx="179">
                  <c:v>40281.035754796387</c:v>
                </c:pt>
                <c:pt idx="180">
                  <c:v>43106.603059248504</c:v>
                </c:pt>
                <c:pt idx="181">
                  <c:v>43615.579043513746</c:v>
                </c:pt>
                <c:pt idx="182">
                  <c:v>47542.553374740804</c:v>
                </c:pt>
                <c:pt idx="183">
                  <c:v>47998.549737784917</c:v>
                </c:pt>
                <c:pt idx="184">
                  <c:v>52221.843074299628</c:v>
                </c:pt>
                <c:pt idx="185">
                  <c:v>53400.88641141</c:v>
                </c:pt>
                <c:pt idx="186">
                  <c:v>56623.361298328644</c:v>
                </c:pt>
                <c:pt idx="187">
                  <c:v>57919.795871077687</c:v>
                </c:pt>
                <c:pt idx="188">
                  <c:v>61092.926560710301</c:v>
                </c:pt>
                <c:pt idx="189">
                  <c:v>62708.151487041236</c:v>
                </c:pt>
                <c:pt idx="190">
                  <c:v>66008.498097903474</c:v>
                </c:pt>
                <c:pt idx="191">
                  <c:v>66974.055389239846</c:v>
                </c:pt>
                <c:pt idx="192">
                  <c:v>67523.809312983474</c:v>
                </c:pt>
                <c:pt idx="193">
                  <c:v>68072.642667135136</c:v>
                </c:pt>
                <c:pt idx="194">
                  <c:v>69320.924139219671</c:v>
                </c:pt>
                <c:pt idx="195">
                  <c:v>69897.734673887317</c:v>
                </c:pt>
                <c:pt idx="196">
                  <c:v>69814.086995988895</c:v>
                </c:pt>
                <c:pt idx="197">
                  <c:v>70496.018655031745</c:v>
                </c:pt>
                <c:pt idx="198">
                  <c:v>70459.844598728552</c:v>
                </c:pt>
                <c:pt idx="199">
                  <c:v>71168.296376053608</c:v>
                </c:pt>
                <c:pt idx="200">
                  <c:v>71157.70819903248</c:v>
                </c:pt>
                <c:pt idx="201">
                  <c:v>71988.850503900336</c:v>
                </c:pt>
                <c:pt idx="202">
                  <c:v>71441.177476748664</c:v>
                </c:pt>
                <c:pt idx="203">
                  <c:v>71905.780784571019</c:v>
                </c:pt>
                <c:pt idx="204">
                  <c:v>71565.274315804272</c:v>
                </c:pt>
                <c:pt idx="205">
                  <c:v>72105.940840839001</c:v>
                </c:pt>
                <c:pt idx="206">
                  <c:v>72118.539314480091</c:v>
                </c:pt>
                <c:pt idx="207">
                  <c:v>72556.303070456604</c:v>
                </c:pt>
                <c:pt idx="208">
                  <c:v>71534.288803227508</c:v>
                </c:pt>
                <c:pt idx="209">
                  <c:v>71386.753379800532</c:v>
                </c:pt>
                <c:pt idx="210">
                  <c:v>71635.670456677748</c:v>
                </c:pt>
                <c:pt idx="211">
                  <c:v>70485.804970989251</c:v>
                </c:pt>
                <c:pt idx="212">
                  <c:v>70864.795736811968</c:v>
                </c:pt>
                <c:pt idx="213">
                  <c:v>69047.100804755944</c:v>
                </c:pt>
                <c:pt idx="214">
                  <c:v>68517.863260297454</c:v>
                </c:pt>
                <c:pt idx="215">
                  <c:v>68405.299870734947</c:v>
                </c:pt>
                <c:pt idx="216">
                  <c:v>67841.756378623191</c:v>
                </c:pt>
                <c:pt idx="217">
                  <c:v>66885.091746402773</c:v>
                </c:pt>
                <c:pt idx="218">
                  <c:v>66286.688845400553</c:v>
                </c:pt>
                <c:pt idx="219">
                  <c:v>65930.846366748432</c:v>
                </c:pt>
                <c:pt idx="220">
                  <c:v>65197.561182904843</c:v>
                </c:pt>
                <c:pt idx="221">
                  <c:v>64360.345074181969</c:v>
                </c:pt>
                <c:pt idx="222">
                  <c:v>63676.592578863514</c:v>
                </c:pt>
                <c:pt idx="223">
                  <c:v>61846.769199722679</c:v>
                </c:pt>
                <c:pt idx="224">
                  <c:v>61242.477848913084</c:v>
                </c:pt>
                <c:pt idx="225">
                  <c:v>60554.97948291029</c:v>
                </c:pt>
                <c:pt idx="226">
                  <c:v>59731.173206465552</c:v>
                </c:pt>
                <c:pt idx="227">
                  <c:v>59128.137465241452</c:v>
                </c:pt>
                <c:pt idx="228">
                  <c:v>57319.823295479218</c:v>
                </c:pt>
                <c:pt idx="229">
                  <c:v>57753.295181446287</c:v>
                </c:pt>
                <c:pt idx="230">
                  <c:v>57109.95533417118</c:v>
                </c:pt>
                <c:pt idx="231">
                  <c:v>55750.474011842096</c:v>
                </c:pt>
                <c:pt idx="232">
                  <c:v>53506.905872227289</c:v>
                </c:pt>
                <c:pt idx="233">
                  <c:v>53338.259163642084</c:v>
                </c:pt>
                <c:pt idx="234">
                  <c:v>51172.257073942994</c:v>
                </c:pt>
                <c:pt idx="235">
                  <c:v>51046.875407267085</c:v>
                </c:pt>
                <c:pt idx="236">
                  <c:v>50973.383195013681</c:v>
                </c:pt>
                <c:pt idx="237">
                  <c:v>49922.948834139534</c:v>
                </c:pt>
                <c:pt idx="238">
                  <c:v>49780.432178656949</c:v>
                </c:pt>
                <c:pt idx="239">
                  <c:v>47941.339896387028</c:v>
                </c:pt>
                <c:pt idx="240">
                  <c:v>47824.07796896957</c:v>
                </c:pt>
                <c:pt idx="241">
                  <c:v>46315.343103687686</c:v>
                </c:pt>
                <c:pt idx="242">
                  <c:v>46358.774568467095</c:v>
                </c:pt>
                <c:pt idx="243">
                  <c:v>45560.358513221137</c:v>
                </c:pt>
                <c:pt idx="244">
                  <c:v>45739.230060170565</c:v>
                </c:pt>
                <c:pt idx="245">
                  <c:v>44337.658986574454</c:v>
                </c:pt>
                <c:pt idx="246">
                  <c:v>44617.980092198195</c:v>
                </c:pt>
                <c:pt idx="247">
                  <c:v>44418.513331158087</c:v>
                </c:pt>
                <c:pt idx="248">
                  <c:v>43826.152189023036</c:v>
                </c:pt>
                <c:pt idx="249">
                  <c:v>43536.240395723471</c:v>
                </c:pt>
                <c:pt idx="250">
                  <c:v>42405.974637020918</c:v>
                </c:pt>
                <c:pt idx="251">
                  <c:v>42625.764703808134</c:v>
                </c:pt>
                <c:pt idx="252">
                  <c:v>42418.437049049375</c:v>
                </c:pt>
                <c:pt idx="253">
                  <c:v>42257.864008436911</c:v>
                </c:pt>
                <c:pt idx="254">
                  <c:v>42259.138481958231</c:v>
                </c:pt>
                <c:pt idx="255">
                  <c:v>42848.988335571135</c:v>
                </c:pt>
                <c:pt idx="256">
                  <c:v>43147.54010474692</c:v>
                </c:pt>
                <c:pt idx="257">
                  <c:v>42980.549938871671</c:v>
                </c:pt>
                <c:pt idx="258">
                  <c:v>43004.606749753089</c:v>
                </c:pt>
                <c:pt idx="259">
                  <c:v>42658.608493395128</c:v>
                </c:pt>
                <c:pt idx="260">
                  <c:v>42489.898395954711</c:v>
                </c:pt>
                <c:pt idx="261">
                  <c:v>42391.323327611426</c:v>
                </c:pt>
                <c:pt idx="262">
                  <c:v>42332.180635433593</c:v>
                </c:pt>
                <c:pt idx="263">
                  <c:v>42214.974271167535</c:v>
                </c:pt>
                <c:pt idx="264">
                  <c:v>41963.430931126859</c:v>
                </c:pt>
                <c:pt idx="265">
                  <c:v>41708.735215128123</c:v>
                </c:pt>
                <c:pt idx="266">
                  <c:v>41349.467128861645</c:v>
                </c:pt>
                <c:pt idx="267">
                  <c:v>40868.954168410986</c:v>
                </c:pt>
                <c:pt idx="268">
                  <c:v>41432.862708056913</c:v>
                </c:pt>
                <c:pt idx="269">
                  <c:v>41065.281186114371</c:v>
                </c:pt>
                <c:pt idx="270">
                  <c:v>40866.414379316302</c:v>
                </c:pt>
                <c:pt idx="271">
                  <c:v>40579.291255593758</c:v>
                </c:pt>
                <c:pt idx="272">
                  <c:v>40584.436369314702</c:v>
                </c:pt>
                <c:pt idx="273">
                  <c:v>40491.098458162276</c:v>
                </c:pt>
                <c:pt idx="274">
                  <c:v>40576.805160320335</c:v>
                </c:pt>
                <c:pt idx="275">
                  <c:v>40827.07423647603</c:v>
                </c:pt>
                <c:pt idx="276">
                  <c:v>40051.036589517062</c:v>
                </c:pt>
                <c:pt idx="277">
                  <c:v>40316.473486376053</c:v>
                </c:pt>
                <c:pt idx="278">
                  <c:v>39591.873727453931</c:v>
                </c:pt>
                <c:pt idx="279">
                  <c:v>39811.044536796711</c:v>
                </c:pt>
                <c:pt idx="280">
                  <c:v>39228.872396642</c:v>
                </c:pt>
                <c:pt idx="281">
                  <c:v>39492.233828280383</c:v>
                </c:pt>
                <c:pt idx="282">
                  <c:v>39144.429578574898</c:v>
                </c:pt>
                <c:pt idx="283">
                  <c:v>39341.143956313143</c:v>
                </c:pt>
                <c:pt idx="284">
                  <c:v>38432.57203835863</c:v>
                </c:pt>
                <c:pt idx="285">
                  <c:v>38546.737901267727</c:v>
                </c:pt>
                <c:pt idx="286">
                  <c:v>37550.429072466111</c:v>
                </c:pt>
                <c:pt idx="287">
                  <c:v>37753.752424211722</c:v>
                </c:pt>
                <c:pt idx="288">
                  <c:v>36973.167136758071</c:v>
                </c:pt>
                <c:pt idx="289">
                  <c:v>36686.163675562333</c:v>
                </c:pt>
                <c:pt idx="290">
                  <c:v>36223.447147802624</c:v>
                </c:pt>
                <c:pt idx="291">
                  <c:v>35805.252114721967</c:v>
                </c:pt>
                <c:pt idx="292">
                  <c:v>35570.095711905167</c:v>
                </c:pt>
                <c:pt idx="293">
                  <c:v>35164.599100827749</c:v>
                </c:pt>
                <c:pt idx="294">
                  <c:v>34826.994967572755</c:v>
                </c:pt>
                <c:pt idx="295">
                  <c:v>34404.617800532556</c:v>
                </c:pt>
                <c:pt idx="296">
                  <c:v>33428.641229506931</c:v>
                </c:pt>
                <c:pt idx="297">
                  <c:v>31980.678903231383</c:v>
                </c:pt>
                <c:pt idx="298">
                  <c:v>32083.320963509621</c:v>
                </c:pt>
                <c:pt idx="299">
                  <c:v>30764.513311229151</c:v>
                </c:pt>
                <c:pt idx="300">
                  <c:v>30819.402707714391</c:v>
                </c:pt>
                <c:pt idx="301">
                  <c:v>28789.034457314396</c:v>
                </c:pt>
                <c:pt idx="302">
                  <c:v>28716.951405500844</c:v>
                </c:pt>
                <c:pt idx="303">
                  <c:v>27183.164216422039</c:v>
                </c:pt>
                <c:pt idx="304">
                  <c:v>27193.273005712519</c:v>
                </c:pt>
                <c:pt idx="305">
                  <c:v>26334.570588852694</c:v>
                </c:pt>
                <c:pt idx="306">
                  <c:v>26496.110135409574</c:v>
                </c:pt>
                <c:pt idx="307">
                  <c:v>25664.016861902081</c:v>
                </c:pt>
                <c:pt idx="308">
                  <c:v>25534.967468543364</c:v>
                </c:pt>
                <c:pt idx="309">
                  <c:v>24570.623182113435</c:v>
                </c:pt>
                <c:pt idx="310">
                  <c:v>24466.625111163219</c:v>
                </c:pt>
                <c:pt idx="311">
                  <c:v>23519.527882433496</c:v>
                </c:pt>
                <c:pt idx="312">
                  <c:v>23234.084944917548</c:v>
                </c:pt>
                <c:pt idx="313">
                  <c:v>23289.882707293677</c:v>
                </c:pt>
                <c:pt idx="314">
                  <c:v>22910.012074614177</c:v>
                </c:pt>
                <c:pt idx="315">
                  <c:v>23394.747426860915</c:v>
                </c:pt>
                <c:pt idx="316">
                  <c:v>23255.70044812909</c:v>
                </c:pt>
                <c:pt idx="317">
                  <c:v>23688.56086993077</c:v>
                </c:pt>
                <c:pt idx="318">
                  <c:v>23454.037161547742</c:v>
                </c:pt>
                <c:pt idx="319">
                  <c:v>23763.950556602449</c:v>
                </c:pt>
                <c:pt idx="320">
                  <c:v>23831.475494598544</c:v>
                </c:pt>
                <c:pt idx="321">
                  <c:v>23973.548505463357</c:v>
                </c:pt>
                <c:pt idx="322">
                  <c:v>24140.967150932625</c:v>
                </c:pt>
                <c:pt idx="323">
                  <c:v>24347.764499671499</c:v>
                </c:pt>
                <c:pt idx="324">
                  <c:v>24544.329837061359</c:v>
                </c:pt>
                <c:pt idx="325">
                  <c:v>25237.954736214531</c:v>
                </c:pt>
                <c:pt idx="326">
                  <c:v>25470.490174294566</c:v>
                </c:pt>
                <c:pt idx="327">
                  <c:v>25769.674161262206</c:v>
                </c:pt>
                <c:pt idx="328">
                  <c:v>26075.252643153079</c:v>
                </c:pt>
                <c:pt idx="329">
                  <c:v>25637.01989723587</c:v>
                </c:pt>
                <c:pt idx="330">
                  <c:v>26173.924876079491</c:v>
                </c:pt>
                <c:pt idx="331">
                  <c:v>26554.629461378099</c:v>
                </c:pt>
                <c:pt idx="332">
                  <c:v>26706.953266395954</c:v>
                </c:pt>
                <c:pt idx="333">
                  <c:v>27139.341928928039</c:v>
                </c:pt>
                <c:pt idx="334">
                  <c:v>27312.825687213306</c:v>
                </c:pt>
                <c:pt idx="335">
                  <c:v>27533.431646899437</c:v>
                </c:pt>
                <c:pt idx="336">
                  <c:v>27790.4326069983</c:v>
                </c:pt>
                <c:pt idx="337">
                  <c:v>28110.195509149227</c:v>
                </c:pt>
                <c:pt idx="338">
                  <c:v>28270.308282559025</c:v>
                </c:pt>
                <c:pt idx="339">
                  <c:v>27798.6924937207</c:v>
                </c:pt>
                <c:pt idx="340">
                  <c:v>28268.744147523816</c:v>
                </c:pt>
                <c:pt idx="341">
                  <c:v>28221.504585678391</c:v>
                </c:pt>
                <c:pt idx="342">
                  <c:v>29117.921926067374</c:v>
                </c:pt>
                <c:pt idx="343">
                  <c:v>29121.047064699596</c:v>
                </c:pt>
                <c:pt idx="344">
                  <c:v>29713.652311155718</c:v>
                </c:pt>
                <c:pt idx="345">
                  <c:v>29722.688224208032</c:v>
                </c:pt>
                <c:pt idx="346">
                  <c:v>30374.242743577022</c:v>
                </c:pt>
                <c:pt idx="347">
                  <c:v>30268.245155805394</c:v>
                </c:pt>
                <c:pt idx="348">
                  <c:v>30555.549908178498</c:v>
                </c:pt>
                <c:pt idx="349">
                  <c:v>30450.243520636901</c:v>
                </c:pt>
                <c:pt idx="350">
                  <c:v>31185.496559963318</c:v>
                </c:pt>
                <c:pt idx="351">
                  <c:v>31121.73762954156</c:v>
                </c:pt>
                <c:pt idx="352">
                  <c:v>31244.012030204358</c:v>
                </c:pt>
                <c:pt idx="353">
                  <c:v>31309.984951340499</c:v>
                </c:pt>
                <c:pt idx="354">
                  <c:v>31774.962683320948</c:v>
                </c:pt>
                <c:pt idx="355">
                  <c:v>31664.567836713708</c:v>
                </c:pt>
                <c:pt idx="356">
                  <c:v>31725.32003477955</c:v>
                </c:pt>
                <c:pt idx="357">
                  <c:v>31653.102770958343</c:v>
                </c:pt>
                <c:pt idx="358">
                  <c:v>31850.072179060448</c:v>
                </c:pt>
                <c:pt idx="359">
                  <c:v>31803.185162202579</c:v>
                </c:pt>
                <c:pt idx="360">
                  <c:v>32003.489236975765</c:v>
                </c:pt>
                <c:pt idx="361">
                  <c:v>32382.715808446548</c:v>
                </c:pt>
                <c:pt idx="362">
                  <c:v>32162.309852126789</c:v>
                </c:pt>
                <c:pt idx="363">
                  <c:v>32254.941944479775</c:v>
                </c:pt>
                <c:pt idx="364">
                  <c:v>31957.163493036023</c:v>
                </c:pt>
                <c:pt idx="365">
                  <c:v>31819.718860512126</c:v>
                </c:pt>
                <c:pt idx="366">
                  <c:v>31928.603111667508</c:v>
                </c:pt>
                <c:pt idx="367">
                  <c:v>31943.45598820335</c:v>
                </c:pt>
                <c:pt idx="368">
                  <c:v>31964.154413883211</c:v>
                </c:pt>
                <c:pt idx="369">
                  <c:v>31843.685053149205</c:v>
                </c:pt>
                <c:pt idx="370">
                  <c:v>32001.648217129987</c:v>
                </c:pt>
                <c:pt idx="371">
                  <c:v>32106.815947030394</c:v>
                </c:pt>
                <c:pt idx="372">
                  <c:v>32044.50102616104</c:v>
                </c:pt>
                <c:pt idx="373">
                  <c:v>31897.763363416088</c:v>
                </c:pt>
                <c:pt idx="374">
                  <c:v>31931.384628098509</c:v>
                </c:pt>
                <c:pt idx="375">
                  <c:v>31825.990673923712</c:v>
                </c:pt>
                <c:pt idx="376">
                  <c:v>31880.36892604384</c:v>
                </c:pt>
                <c:pt idx="377">
                  <c:v>31790.25191849094</c:v>
                </c:pt>
                <c:pt idx="378">
                  <c:v>31928.43829446927</c:v>
                </c:pt>
                <c:pt idx="379">
                  <c:v>32124.882403256692</c:v>
                </c:pt>
                <c:pt idx="380">
                  <c:v>32213.763244136317</c:v>
                </c:pt>
                <c:pt idx="381">
                  <c:v>32538.7979429185</c:v>
                </c:pt>
                <c:pt idx="382">
                  <c:v>32459.953322913112</c:v>
                </c:pt>
                <c:pt idx="383">
                  <c:v>32328.682332524419</c:v>
                </c:pt>
                <c:pt idx="384">
                  <c:v>32239.618185185285</c:v>
                </c:pt>
                <c:pt idx="385">
                  <c:v>32474.925315267912</c:v>
                </c:pt>
                <c:pt idx="386">
                  <c:v>32563.045753691273</c:v>
                </c:pt>
                <c:pt idx="387">
                  <c:v>32586.955431662471</c:v>
                </c:pt>
                <c:pt idx="388">
                  <c:v>32445.117714634587</c:v>
                </c:pt>
                <c:pt idx="389">
                  <c:v>32261.264125713911</c:v>
                </c:pt>
                <c:pt idx="390">
                  <c:v>32385.873249908942</c:v>
                </c:pt>
                <c:pt idx="391">
                  <c:v>32070.495297316567</c:v>
                </c:pt>
                <c:pt idx="392">
                  <c:v>32324.427458325252</c:v>
                </c:pt>
                <c:pt idx="393">
                  <c:v>31934.170764086775</c:v>
                </c:pt>
                <c:pt idx="394">
                  <c:v>31796.541555635304</c:v>
                </c:pt>
                <c:pt idx="395">
                  <c:v>32133.050429286483</c:v>
                </c:pt>
                <c:pt idx="396">
                  <c:v>31871.371091241737</c:v>
                </c:pt>
                <c:pt idx="397">
                  <c:v>31429.391002523567</c:v>
                </c:pt>
                <c:pt idx="398">
                  <c:v>31682.728652287798</c:v>
                </c:pt>
                <c:pt idx="399">
                  <c:v>31285.755557556105</c:v>
                </c:pt>
                <c:pt idx="400">
                  <c:v>31161.654537484996</c:v>
                </c:pt>
                <c:pt idx="401">
                  <c:v>31262.31080019107</c:v>
                </c:pt>
                <c:pt idx="402">
                  <c:v>31052.418037029769</c:v>
                </c:pt>
                <c:pt idx="403">
                  <c:v>30172.12462977961</c:v>
                </c:pt>
                <c:pt idx="404">
                  <c:v>29786.288383988911</c:v>
                </c:pt>
                <c:pt idx="405">
                  <c:v>29499.257056179405</c:v>
                </c:pt>
                <c:pt idx="406">
                  <c:v>29076.233376376611</c:v>
                </c:pt>
                <c:pt idx="407">
                  <c:v>28779.742277350018</c:v>
                </c:pt>
                <c:pt idx="408">
                  <c:v>28250.111927848764</c:v>
                </c:pt>
                <c:pt idx="409">
                  <c:v>28165.001355884633</c:v>
                </c:pt>
                <c:pt idx="410">
                  <c:v>27543.772192955425</c:v>
                </c:pt>
                <c:pt idx="411">
                  <c:v>27647.857617326263</c:v>
                </c:pt>
                <c:pt idx="412">
                  <c:v>26820.23040459006</c:v>
                </c:pt>
                <c:pt idx="413">
                  <c:v>27005.048828145198</c:v>
                </c:pt>
                <c:pt idx="414">
                  <c:v>26479.464827761447</c:v>
                </c:pt>
                <c:pt idx="415">
                  <c:v>26372.549825693142</c:v>
                </c:pt>
                <c:pt idx="416">
                  <c:v>25817.031427795606</c:v>
                </c:pt>
                <c:pt idx="417">
                  <c:v>25500.557163584584</c:v>
                </c:pt>
                <c:pt idx="418">
                  <c:v>25418.802013055261</c:v>
                </c:pt>
                <c:pt idx="419">
                  <c:v>25234.250975284383</c:v>
                </c:pt>
                <c:pt idx="420">
                  <c:v>24824.672091323293</c:v>
                </c:pt>
                <c:pt idx="421">
                  <c:v>24816.109238796827</c:v>
                </c:pt>
                <c:pt idx="422">
                  <c:v>24151.772184547597</c:v>
                </c:pt>
                <c:pt idx="423">
                  <c:v>23872.529745181866</c:v>
                </c:pt>
                <c:pt idx="424">
                  <c:v>24007.411614904016</c:v>
                </c:pt>
                <c:pt idx="425">
                  <c:v>24052.41701104055</c:v>
                </c:pt>
                <c:pt idx="426">
                  <c:v>23605.441041347902</c:v>
                </c:pt>
                <c:pt idx="427">
                  <c:v>23567.782647843171</c:v>
                </c:pt>
                <c:pt idx="428">
                  <c:v>23565.443376538209</c:v>
                </c:pt>
                <c:pt idx="429">
                  <c:v>23563.53221772331</c:v>
                </c:pt>
                <c:pt idx="430">
                  <c:v>24086.029609423582</c:v>
                </c:pt>
                <c:pt idx="431">
                  <c:v>24300.269496936526</c:v>
                </c:pt>
                <c:pt idx="432">
                  <c:v>25657.848321959063</c:v>
                </c:pt>
                <c:pt idx="433">
                  <c:v>25745.369571554562</c:v>
                </c:pt>
                <c:pt idx="434">
                  <c:v>28181.301571196309</c:v>
                </c:pt>
                <c:pt idx="435">
                  <c:v>28822.854154962122</c:v>
                </c:pt>
                <c:pt idx="436">
                  <c:v>31222.424459427086</c:v>
                </c:pt>
                <c:pt idx="437">
                  <c:v>31630.881089082792</c:v>
                </c:pt>
                <c:pt idx="438">
                  <c:v>33990.24517713656</c:v>
                </c:pt>
                <c:pt idx="439">
                  <c:v>35199.387221851939</c:v>
                </c:pt>
                <c:pt idx="440">
                  <c:v>37619.414259656391</c:v>
                </c:pt>
                <c:pt idx="441">
                  <c:v>38289.592215490273</c:v>
                </c:pt>
                <c:pt idx="442">
                  <c:v>40994.420179705703</c:v>
                </c:pt>
                <c:pt idx="443">
                  <c:v>42230.876796674595</c:v>
                </c:pt>
                <c:pt idx="444">
                  <c:v>44951.941799045773</c:v>
                </c:pt>
                <c:pt idx="445">
                  <c:v>46040.174195525571</c:v>
                </c:pt>
                <c:pt idx="446">
                  <c:v>48382.836636635824</c:v>
                </c:pt>
                <c:pt idx="447">
                  <c:v>49304.380688434481</c:v>
                </c:pt>
                <c:pt idx="448">
                  <c:v>52194.323061416711</c:v>
                </c:pt>
                <c:pt idx="449">
                  <c:v>53365.493894207153</c:v>
                </c:pt>
                <c:pt idx="450">
                  <c:v>55247.318415906113</c:v>
                </c:pt>
                <c:pt idx="451">
                  <c:v>55893.411693369679</c:v>
                </c:pt>
                <c:pt idx="452">
                  <c:v>57892.342249749403</c:v>
                </c:pt>
                <c:pt idx="453">
                  <c:v>58423.791475210877</c:v>
                </c:pt>
                <c:pt idx="454">
                  <c:v>59422.55520023439</c:v>
                </c:pt>
                <c:pt idx="455">
                  <c:v>60045.213529690416</c:v>
                </c:pt>
                <c:pt idx="456">
                  <c:v>59936.413274055325</c:v>
                </c:pt>
                <c:pt idx="457">
                  <c:v>60579.079893888746</c:v>
                </c:pt>
                <c:pt idx="458">
                  <c:v>60402.056967623445</c:v>
                </c:pt>
                <c:pt idx="459">
                  <c:v>61068.554665986187</c:v>
                </c:pt>
                <c:pt idx="460">
                  <c:v>60120.848346005689</c:v>
                </c:pt>
                <c:pt idx="461">
                  <c:v>60588.169815844369</c:v>
                </c:pt>
                <c:pt idx="462">
                  <c:v>60279.614754499889</c:v>
                </c:pt>
                <c:pt idx="463">
                  <c:v>61018.388882191663</c:v>
                </c:pt>
                <c:pt idx="464">
                  <c:v>60262.595886587544</c:v>
                </c:pt>
                <c:pt idx="465">
                  <c:v>61029.5642969732</c:v>
                </c:pt>
                <c:pt idx="466">
                  <c:v>60850.87618030006</c:v>
                </c:pt>
                <c:pt idx="467">
                  <c:v>60673.397379370741</c:v>
                </c:pt>
                <c:pt idx="468">
                  <c:v>60923.206299169804</c:v>
                </c:pt>
                <c:pt idx="469">
                  <c:v>60536.918392283857</c:v>
                </c:pt>
                <c:pt idx="470">
                  <c:v>60711.398940949177</c:v>
                </c:pt>
                <c:pt idx="471">
                  <c:v>59191.715433737496</c:v>
                </c:pt>
                <c:pt idx="472">
                  <c:v>59726.430293949605</c:v>
                </c:pt>
                <c:pt idx="473">
                  <c:v>58299.40319955122</c:v>
                </c:pt>
                <c:pt idx="474">
                  <c:v>58551.552292089909</c:v>
                </c:pt>
                <c:pt idx="475">
                  <c:v>56354.756650262781</c:v>
                </c:pt>
                <c:pt idx="476">
                  <c:v>56525.502416227202</c:v>
                </c:pt>
                <c:pt idx="477">
                  <c:v>54600.499196382902</c:v>
                </c:pt>
                <c:pt idx="478">
                  <c:v>54713.014711581127</c:v>
                </c:pt>
                <c:pt idx="479">
                  <c:v>53062.284560105938</c:v>
                </c:pt>
                <c:pt idx="480">
                  <c:v>52754.186605314935</c:v>
                </c:pt>
                <c:pt idx="481">
                  <c:v>51719.53982051638</c:v>
                </c:pt>
                <c:pt idx="482">
                  <c:v>51998.25972612109</c:v>
                </c:pt>
                <c:pt idx="483">
                  <c:v>51475.437079818345</c:v>
                </c:pt>
                <c:pt idx="484">
                  <c:v>51096.706430975682</c:v>
                </c:pt>
                <c:pt idx="485">
                  <c:v>50421.401301374193</c:v>
                </c:pt>
                <c:pt idx="486">
                  <c:v>50075.196616280227</c:v>
                </c:pt>
                <c:pt idx="487">
                  <c:v>49059.961808272681</c:v>
                </c:pt>
                <c:pt idx="488">
                  <c:v>48978.786459506562</c:v>
                </c:pt>
                <c:pt idx="489">
                  <c:v>48982.564409490216</c:v>
                </c:pt>
                <c:pt idx="490">
                  <c:v>47548.576389973205</c:v>
                </c:pt>
                <c:pt idx="491">
                  <c:v>47545.067193162155</c:v>
                </c:pt>
                <c:pt idx="492">
                  <c:v>46060.21721515157</c:v>
                </c:pt>
                <c:pt idx="493">
                  <c:v>45685.822920298233</c:v>
                </c:pt>
                <c:pt idx="494">
                  <c:v>45307.742360454344</c:v>
                </c:pt>
                <c:pt idx="495">
                  <c:v>45038.919560120055</c:v>
                </c:pt>
                <c:pt idx="496">
                  <c:v>44665.702561102655</c:v>
                </c:pt>
                <c:pt idx="497">
                  <c:v>44197.673148909889</c:v>
                </c:pt>
                <c:pt idx="498">
                  <c:v>43377.90102560832</c:v>
                </c:pt>
                <c:pt idx="499">
                  <c:v>43118.405685670892</c:v>
                </c:pt>
                <c:pt idx="500">
                  <c:v>41706.135431954142</c:v>
                </c:pt>
                <c:pt idx="501">
                  <c:v>42155.026685032746</c:v>
                </c:pt>
                <c:pt idx="502">
                  <c:v>41701.909319454564</c:v>
                </c:pt>
                <c:pt idx="503">
                  <c:v>40242.504940422645</c:v>
                </c:pt>
                <c:pt idx="504">
                  <c:v>38534.865921493329</c:v>
                </c:pt>
                <c:pt idx="505">
                  <c:v>38933.825771511656</c:v>
                </c:pt>
                <c:pt idx="506">
                  <c:v>38760.710054959243</c:v>
                </c:pt>
                <c:pt idx="507">
                  <c:v>37939.786853321639</c:v>
                </c:pt>
                <c:pt idx="508">
                  <c:v>37678.244571163523</c:v>
                </c:pt>
                <c:pt idx="509">
                  <c:v>36461.366283783609</c:v>
                </c:pt>
                <c:pt idx="510">
                  <c:v>36387.526267417787</c:v>
                </c:pt>
                <c:pt idx="511">
                  <c:v>36089.060989369769</c:v>
                </c:pt>
                <c:pt idx="512">
                  <c:v>36151.200070655643</c:v>
                </c:pt>
                <c:pt idx="513">
                  <c:v>36017.358613849719</c:v>
                </c:pt>
                <c:pt idx="514">
                  <c:v>36251.332885159005</c:v>
                </c:pt>
                <c:pt idx="515">
                  <c:v>36454.464986421423</c:v>
                </c:pt>
                <c:pt idx="516">
                  <c:v>36124.843118288707</c:v>
                </c:pt>
                <c:pt idx="517">
                  <c:v>35943.232911306935</c:v>
                </c:pt>
                <c:pt idx="518">
                  <c:v>35181.163432638372</c:v>
                </c:pt>
                <c:pt idx="519">
                  <c:v>35286.353469363319</c:v>
                </c:pt>
                <c:pt idx="520">
                  <c:v>35028.313621976005</c:v>
                </c:pt>
                <c:pt idx="521">
                  <c:v>35251.678694599701</c:v>
                </c:pt>
                <c:pt idx="522">
                  <c:v>35080.734798450096</c:v>
                </c:pt>
                <c:pt idx="523">
                  <c:v>34793.940021251648</c:v>
                </c:pt>
                <c:pt idx="524">
                  <c:v>34789.707846352925</c:v>
                </c:pt>
                <c:pt idx="525">
                  <c:v>34972.683725804942</c:v>
                </c:pt>
                <c:pt idx="526">
                  <c:v>34838.126635314788</c:v>
                </c:pt>
                <c:pt idx="527">
                  <c:v>34873.039542058592</c:v>
                </c:pt>
                <c:pt idx="528">
                  <c:v>34636.885784250357</c:v>
                </c:pt>
                <c:pt idx="529">
                  <c:v>34526.120036692591</c:v>
                </c:pt>
                <c:pt idx="530">
                  <c:v>34393.022077646339</c:v>
                </c:pt>
                <c:pt idx="531">
                  <c:v>34349.130629657586</c:v>
                </c:pt>
                <c:pt idx="532">
                  <c:v>34227.766473381504</c:v>
                </c:pt>
                <c:pt idx="533">
                  <c:v>34172.483041817759</c:v>
                </c:pt>
                <c:pt idx="534">
                  <c:v>33959.361058647853</c:v>
                </c:pt>
                <c:pt idx="535">
                  <c:v>33548.385036515378</c:v>
                </c:pt>
                <c:pt idx="536">
                  <c:v>33595.46687700566</c:v>
                </c:pt>
                <c:pt idx="537">
                  <c:v>33159.515319325539</c:v>
                </c:pt>
                <c:pt idx="538">
                  <c:v>33223.239407709319</c:v>
                </c:pt>
                <c:pt idx="539">
                  <c:v>32864.265536591229</c:v>
                </c:pt>
                <c:pt idx="540">
                  <c:v>33074.776326745901</c:v>
                </c:pt>
                <c:pt idx="541">
                  <c:v>32540.572975825969</c:v>
                </c:pt>
                <c:pt idx="542">
                  <c:v>32396.486203818778</c:v>
                </c:pt>
                <c:pt idx="543">
                  <c:v>32148.425398876829</c:v>
                </c:pt>
                <c:pt idx="544">
                  <c:v>31902.192444280583</c:v>
                </c:pt>
                <c:pt idx="545">
                  <c:v>31690.897308933578</c:v>
                </c:pt>
                <c:pt idx="546">
                  <c:v>31408.934035301412</c:v>
                </c:pt>
                <c:pt idx="547">
                  <c:v>30831.15207189606</c:v>
                </c:pt>
                <c:pt idx="548">
                  <c:v>30561.696066698125</c:v>
                </c:pt>
                <c:pt idx="549">
                  <c:v>30385.727252405544</c:v>
                </c:pt>
                <c:pt idx="550">
                  <c:v>30068.805672792372</c:v>
                </c:pt>
                <c:pt idx="551">
                  <c:v>29629.991093205841</c:v>
                </c:pt>
                <c:pt idx="552">
                  <c:v>29323.19529797494</c:v>
                </c:pt>
                <c:pt idx="553">
                  <c:v>28770.817726311812</c:v>
                </c:pt>
                <c:pt idx="554">
                  <c:v>28445.935481384564</c:v>
                </c:pt>
                <c:pt idx="555">
                  <c:v>27897.439435749082</c:v>
                </c:pt>
                <c:pt idx="556">
                  <c:v>27754.317437174745</c:v>
                </c:pt>
                <c:pt idx="557">
                  <c:v>27774.67342195622</c:v>
                </c:pt>
                <c:pt idx="558">
                  <c:v>26762.644267629068</c:v>
                </c:pt>
                <c:pt idx="559">
                  <c:v>26959.834073284714</c:v>
                </c:pt>
                <c:pt idx="560">
                  <c:v>25776.617454753112</c:v>
                </c:pt>
                <c:pt idx="561">
                  <c:v>25813.020864020556</c:v>
                </c:pt>
                <c:pt idx="562">
                  <c:v>24903.882045265407</c:v>
                </c:pt>
                <c:pt idx="563">
                  <c:v>25095.96702459002</c:v>
                </c:pt>
                <c:pt idx="564">
                  <c:v>24804.756207511269</c:v>
                </c:pt>
                <c:pt idx="565">
                  <c:v>23811.093405965323</c:v>
                </c:pt>
                <c:pt idx="566">
                  <c:v>23527.058391062164</c:v>
                </c:pt>
                <c:pt idx="567">
                  <c:v>22848.980330296705</c:v>
                </c:pt>
                <c:pt idx="568">
                  <c:v>22616.422156760156</c:v>
                </c:pt>
                <c:pt idx="569">
                  <c:v>21682.822014053374</c:v>
                </c:pt>
                <c:pt idx="570">
                  <c:v>21615.848947645234</c:v>
                </c:pt>
                <c:pt idx="571">
                  <c:v>21194.562034823222</c:v>
                </c:pt>
                <c:pt idx="572">
                  <c:v>21232.040923874003</c:v>
                </c:pt>
                <c:pt idx="573">
                  <c:v>20861.305176652168</c:v>
                </c:pt>
                <c:pt idx="574">
                  <c:v>20797.425030282826</c:v>
                </c:pt>
                <c:pt idx="575">
                  <c:v>20370.273227491609</c:v>
                </c:pt>
                <c:pt idx="576">
                  <c:v>20417.606728493305</c:v>
                </c:pt>
                <c:pt idx="577">
                  <c:v>20041.775125772343</c:v>
                </c:pt>
                <c:pt idx="578">
                  <c:v>20351.879610799137</c:v>
                </c:pt>
                <c:pt idx="579">
                  <c:v>20961.034988955191</c:v>
                </c:pt>
                <c:pt idx="580">
                  <c:v>21080.889101863355</c:v>
                </c:pt>
                <c:pt idx="581">
                  <c:v>21270.423219143871</c:v>
                </c:pt>
                <c:pt idx="582">
                  <c:v>21133.924262830024</c:v>
                </c:pt>
                <c:pt idx="583">
                  <c:v>21881.884338765427</c:v>
                </c:pt>
                <c:pt idx="584">
                  <c:v>21901.142150594853</c:v>
                </c:pt>
                <c:pt idx="585">
                  <c:v>22358.826755958566</c:v>
                </c:pt>
                <c:pt idx="586">
                  <c:v>22358.733037811144</c:v>
                </c:pt>
                <c:pt idx="587">
                  <c:v>22967.835738671376</c:v>
                </c:pt>
                <c:pt idx="588">
                  <c:v>22970.270659788202</c:v>
                </c:pt>
                <c:pt idx="589">
                  <c:v>23549.648757514791</c:v>
                </c:pt>
                <c:pt idx="590">
                  <c:v>23637.302719681426</c:v>
                </c:pt>
                <c:pt idx="591">
                  <c:v>23908.829184696951</c:v>
                </c:pt>
                <c:pt idx="592">
                  <c:v>24090.867202338108</c:v>
                </c:pt>
                <c:pt idx="593">
                  <c:v>24286.310711795231</c:v>
                </c:pt>
                <c:pt idx="594">
                  <c:v>24365.722998169171</c:v>
                </c:pt>
                <c:pt idx="595">
                  <c:v>24633.147099121332</c:v>
                </c:pt>
                <c:pt idx="596">
                  <c:v>24807.644019877436</c:v>
                </c:pt>
                <c:pt idx="597">
                  <c:v>24934.742650973705</c:v>
                </c:pt>
                <c:pt idx="598">
                  <c:v>25091.330314161933</c:v>
                </c:pt>
                <c:pt idx="599">
                  <c:v>25605.899892106485</c:v>
                </c:pt>
                <c:pt idx="600">
                  <c:v>25524.378952777544</c:v>
                </c:pt>
                <c:pt idx="601">
                  <c:v>25546.138014125634</c:v>
                </c:pt>
                <c:pt idx="602">
                  <c:v>25553.649263217951</c:v>
                </c:pt>
                <c:pt idx="603">
                  <c:v>25981.822649865782</c:v>
                </c:pt>
                <c:pt idx="604">
                  <c:v>26244.543916501127</c:v>
                </c:pt>
                <c:pt idx="605">
                  <c:v>26354.445744990255</c:v>
                </c:pt>
                <c:pt idx="606">
                  <c:v>26520.802874513767</c:v>
                </c:pt>
                <c:pt idx="607">
                  <c:v>26685.052344967651</c:v>
                </c:pt>
                <c:pt idx="608">
                  <c:v>27217.2797946309</c:v>
                </c:pt>
                <c:pt idx="609">
                  <c:v>27292.580612391386</c:v>
                </c:pt>
                <c:pt idx="610">
                  <c:v>27491.869522047433</c:v>
                </c:pt>
                <c:pt idx="611">
                  <c:v>27510.726135643461</c:v>
                </c:pt>
                <c:pt idx="612">
                  <c:v>27739.035965065137</c:v>
                </c:pt>
                <c:pt idx="613">
                  <c:v>27676.642142927085</c:v>
                </c:pt>
                <c:pt idx="614">
                  <c:v>27912.581107423095</c:v>
                </c:pt>
                <c:pt idx="615">
                  <c:v>27885.372238772128</c:v>
                </c:pt>
                <c:pt idx="616">
                  <c:v>28049.152004530835</c:v>
                </c:pt>
                <c:pt idx="617">
                  <c:v>27951.99548265848</c:v>
                </c:pt>
                <c:pt idx="618">
                  <c:v>27935.223336666757</c:v>
                </c:pt>
                <c:pt idx="619">
                  <c:v>28024.302873039243</c:v>
                </c:pt>
                <c:pt idx="620">
                  <c:v>28178.870779361998</c:v>
                </c:pt>
                <c:pt idx="621">
                  <c:v>28072.032352912924</c:v>
                </c:pt>
                <c:pt idx="622">
                  <c:v>27968.284938988945</c:v>
                </c:pt>
                <c:pt idx="623">
                  <c:v>27811.10230330858</c:v>
                </c:pt>
                <c:pt idx="624">
                  <c:v>28085.595152141075</c:v>
                </c:pt>
                <c:pt idx="625">
                  <c:v>27996.637094207086</c:v>
                </c:pt>
                <c:pt idx="626">
                  <c:v>27736.51208886339</c:v>
                </c:pt>
                <c:pt idx="627">
                  <c:v>27721.48503993691</c:v>
                </c:pt>
                <c:pt idx="628">
                  <c:v>27841.240178508371</c:v>
                </c:pt>
                <c:pt idx="629">
                  <c:v>27778.394485995643</c:v>
                </c:pt>
                <c:pt idx="630">
                  <c:v>27420.096034624257</c:v>
                </c:pt>
                <c:pt idx="631">
                  <c:v>27127.185927551775</c:v>
                </c:pt>
                <c:pt idx="632">
                  <c:v>27211.536573523274</c:v>
                </c:pt>
                <c:pt idx="633">
                  <c:v>27124.705603372109</c:v>
                </c:pt>
                <c:pt idx="634">
                  <c:v>27171.871798758948</c:v>
                </c:pt>
                <c:pt idx="635">
                  <c:v>27033.905980489817</c:v>
                </c:pt>
                <c:pt idx="636">
                  <c:v>27317.716712620942</c:v>
                </c:pt>
                <c:pt idx="637">
                  <c:v>27298.228816635055</c:v>
                </c:pt>
                <c:pt idx="638">
                  <c:v>27427.513827747451</c:v>
                </c:pt>
                <c:pt idx="639">
                  <c:v>27671.961131802644</c:v>
                </c:pt>
                <c:pt idx="640">
                  <c:v>27874.78805290845</c:v>
                </c:pt>
                <c:pt idx="641">
                  <c:v>27983.681958931771</c:v>
                </c:pt>
                <c:pt idx="642">
                  <c:v>28122.259011140697</c:v>
                </c:pt>
                <c:pt idx="643">
                  <c:v>28146.549897149514</c:v>
                </c:pt>
                <c:pt idx="644">
                  <c:v>28302.084664571415</c:v>
                </c:pt>
                <c:pt idx="645">
                  <c:v>28369.33994796624</c:v>
                </c:pt>
                <c:pt idx="646">
                  <c:v>28583.512139071296</c:v>
                </c:pt>
                <c:pt idx="647">
                  <c:v>28319.745566984155</c:v>
                </c:pt>
                <c:pt idx="648">
                  <c:v>28337.398078672493</c:v>
                </c:pt>
                <c:pt idx="649">
                  <c:v>28315.493605028591</c:v>
                </c:pt>
                <c:pt idx="650">
                  <c:v>28086.824857169493</c:v>
                </c:pt>
                <c:pt idx="651">
                  <c:v>28186.051244858638</c:v>
                </c:pt>
                <c:pt idx="652">
                  <c:v>28151.852034461714</c:v>
                </c:pt>
                <c:pt idx="653">
                  <c:v>28119.349032694285</c:v>
                </c:pt>
                <c:pt idx="654">
                  <c:v>28086.003731114281</c:v>
                </c:pt>
                <c:pt idx="655">
                  <c:v>28026.90982791593</c:v>
                </c:pt>
                <c:pt idx="656">
                  <c:v>28069.177319608869</c:v>
                </c:pt>
                <c:pt idx="657">
                  <c:v>28140.639146254227</c:v>
                </c:pt>
                <c:pt idx="658">
                  <c:v>28141.040161726618</c:v>
                </c:pt>
                <c:pt idx="659">
                  <c:v>27990.510655839847</c:v>
                </c:pt>
                <c:pt idx="660">
                  <c:v>27834.1782850245</c:v>
                </c:pt>
                <c:pt idx="661">
                  <c:v>27507.967801283165</c:v>
                </c:pt>
                <c:pt idx="662">
                  <c:v>27408.661876164413</c:v>
                </c:pt>
                <c:pt idx="663">
                  <c:v>26950.150457904652</c:v>
                </c:pt>
                <c:pt idx="664">
                  <c:v>26832.882059006515</c:v>
                </c:pt>
                <c:pt idx="665">
                  <c:v>26657.760305391505</c:v>
                </c:pt>
                <c:pt idx="666">
                  <c:v>26670.610919710343</c:v>
                </c:pt>
                <c:pt idx="667">
                  <c:v>26562.316150197636</c:v>
                </c:pt>
                <c:pt idx="668">
                  <c:v>26623.521645596917</c:v>
                </c:pt>
                <c:pt idx="669">
                  <c:v>26392.476150843751</c:v>
                </c:pt>
                <c:pt idx="670">
                  <c:v>26555.600409612343</c:v>
                </c:pt>
                <c:pt idx="671">
                  <c:v>26349.528392736513</c:v>
                </c:pt>
                <c:pt idx="672">
                  <c:v>26629.031330226851</c:v>
                </c:pt>
                <c:pt idx="673">
                  <c:v>26778.633166969965</c:v>
                </c:pt>
                <c:pt idx="674">
                  <c:v>26699.829603911865</c:v>
                </c:pt>
                <c:pt idx="675">
                  <c:v>26509.956511452034</c:v>
                </c:pt>
                <c:pt idx="676">
                  <c:v>26511.878563791688</c:v>
                </c:pt>
                <c:pt idx="677">
                  <c:v>26348.978179221798</c:v>
                </c:pt>
                <c:pt idx="678">
                  <c:v>26067.639210193418</c:v>
                </c:pt>
                <c:pt idx="679">
                  <c:v>25922.477346474283</c:v>
                </c:pt>
                <c:pt idx="680">
                  <c:v>25993.627372531915</c:v>
                </c:pt>
                <c:pt idx="681">
                  <c:v>25368.842955300759</c:v>
                </c:pt>
                <c:pt idx="682">
                  <c:v>25431.295459887904</c:v>
                </c:pt>
                <c:pt idx="683">
                  <c:v>25313.443421484328</c:v>
                </c:pt>
                <c:pt idx="684">
                  <c:v>25277.285217296336</c:v>
                </c:pt>
                <c:pt idx="685">
                  <c:v>25161.335596275181</c:v>
                </c:pt>
                <c:pt idx="686">
                  <c:v>25088.585604444983</c:v>
                </c:pt>
                <c:pt idx="687">
                  <c:v>24919.771541724218</c:v>
                </c:pt>
                <c:pt idx="688">
                  <c:v>24852.660497805424</c:v>
                </c:pt>
                <c:pt idx="689">
                  <c:v>24662.371364666469</c:v>
                </c:pt>
                <c:pt idx="690">
                  <c:v>24142.821265212227</c:v>
                </c:pt>
                <c:pt idx="691">
                  <c:v>24612.733186340378</c:v>
                </c:pt>
                <c:pt idx="692">
                  <c:v>24448.327869886234</c:v>
                </c:pt>
                <c:pt idx="693">
                  <c:v>25029.331466095849</c:v>
                </c:pt>
                <c:pt idx="694">
                  <c:v>24886.754641592866</c:v>
                </c:pt>
                <c:pt idx="695">
                  <c:v>26747.946552055571</c:v>
                </c:pt>
                <c:pt idx="696">
                  <c:v>27234.712842227462</c:v>
                </c:pt>
                <c:pt idx="697">
                  <c:v>29572.763719628827</c:v>
                </c:pt>
                <c:pt idx="698">
                  <c:v>30001.011537007849</c:v>
                </c:pt>
                <c:pt idx="699">
                  <c:v>30389.389557270406</c:v>
                </c:pt>
                <c:pt idx="700">
                  <c:v>30797.466532857703</c:v>
                </c:pt>
                <c:pt idx="701">
                  <c:v>33521.612960736456</c:v>
                </c:pt>
                <c:pt idx="702">
                  <c:v>37165.809954980999</c:v>
                </c:pt>
                <c:pt idx="703">
                  <c:v>38030.727342978294</c:v>
                </c:pt>
                <c:pt idx="704">
                  <c:v>41703.540712477043</c:v>
                </c:pt>
                <c:pt idx="705">
                  <c:v>42684.620431481519</c:v>
                </c:pt>
                <c:pt idx="706">
                  <c:v>46644.334832375156</c:v>
                </c:pt>
                <c:pt idx="707">
                  <c:v>47253.828548651902</c:v>
                </c:pt>
                <c:pt idx="708">
                  <c:v>51230.121072576498</c:v>
                </c:pt>
                <c:pt idx="709">
                  <c:v>52044.78382958829</c:v>
                </c:pt>
                <c:pt idx="710">
                  <c:v>56101.747127195813</c:v>
                </c:pt>
                <c:pt idx="711">
                  <c:v>56718.134844275693</c:v>
                </c:pt>
                <c:pt idx="712">
                  <c:v>60007.688991582676</c:v>
                </c:pt>
                <c:pt idx="713">
                  <c:v>60120.363675603614</c:v>
                </c:pt>
                <c:pt idx="714">
                  <c:v>62887.354466253615</c:v>
                </c:pt>
                <c:pt idx="715">
                  <c:v>62657.564838946571</c:v>
                </c:pt>
                <c:pt idx="716">
                  <c:v>64377.770439661639</c:v>
                </c:pt>
                <c:pt idx="717">
                  <c:v>63924.213544920582</c:v>
                </c:pt>
                <c:pt idx="718">
                  <c:v>65570.586068144461</c:v>
                </c:pt>
                <c:pt idx="719">
                  <c:v>65071.266666163749</c:v>
                </c:pt>
                <c:pt idx="720">
                  <c:v>66453.521020121771</c:v>
                </c:pt>
                <c:pt idx="721">
                  <c:v>66002.142369428984</c:v>
                </c:pt>
                <c:pt idx="722">
                  <c:v>65629.124159179293</c:v>
                </c:pt>
                <c:pt idx="723">
                  <c:v>64637.724399848041</c:v>
                </c:pt>
                <c:pt idx="724">
                  <c:v>64901.161595856705</c:v>
                </c:pt>
                <c:pt idx="725">
                  <c:v>65931.266473548414</c:v>
                </c:pt>
                <c:pt idx="726">
                  <c:v>65086.419020890266</c:v>
                </c:pt>
                <c:pt idx="727">
                  <c:v>65770.318876281221</c:v>
                </c:pt>
                <c:pt idx="728">
                  <c:v>65718.853391564247</c:v>
                </c:pt>
                <c:pt idx="729">
                  <c:v>65845.863604647835</c:v>
                </c:pt>
                <c:pt idx="730">
                  <c:v>65786.839619974649</c:v>
                </c:pt>
                <c:pt idx="731">
                  <c:v>65178.808912950706</c:v>
                </c:pt>
                <c:pt idx="732">
                  <c:v>64926.063365225607</c:v>
                </c:pt>
                <c:pt idx="733">
                  <c:v>64100.772585522907</c:v>
                </c:pt>
                <c:pt idx="734">
                  <c:v>63565.821399890956</c:v>
                </c:pt>
                <c:pt idx="735">
                  <c:v>62870.179765225323</c:v>
                </c:pt>
                <c:pt idx="736">
                  <c:v>62343.023138285862</c:v>
                </c:pt>
                <c:pt idx="737">
                  <c:v>61419.551949260735</c:v>
                </c:pt>
                <c:pt idx="738">
                  <c:v>60778.517244366027</c:v>
                </c:pt>
                <c:pt idx="739">
                  <c:v>59938.463919143185</c:v>
                </c:pt>
                <c:pt idx="740">
                  <c:v>59275.738395422435</c:v>
                </c:pt>
                <c:pt idx="741">
                  <c:v>58238.959764992745</c:v>
                </c:pt>
                <c:pt idx="742">
                  <c:v>57572.450369528859</c:v>
                </c:pt>
                <c:pt idx="743">
                  <c:v>56449.261372333385</c:v>
                </c:pt>
                <c:pt idx="744">
                  <c:v>56183.259746078751</c:v>
                </c:pt>
                <c:pt idx="745">
                  <c:v>55076.231347060479</c:v>
                </c:pt>
                <c:pt idx="746">
                  <c:v>54781.634317431148</c:v>
                </c:pt>
                <c:pt idx="747">
                  <c:v>53895.379438109514</c:v>
                </c:pt>
                <c:pt idx="748">
                  <c:v>53390.418280251688</c:v>
                </c:pt>
                <c:pt idx="749">
                  <c:v>52944.315112972006</c:v>
                </c:pt>
                <c:pt idx="750">
                  <c:v>52795.844913409674</c:v>
                </c:pt>
                <c:pt idx="751">
                  <c:v>52741.97689036373</c:v>
                </c:pt>
                <c:pt idx="752">
                  <c:v>50337.189187222219</c:v>
                </c:pt>
                <c:pt idx="753">
                  <c:v>50410.012847276965</c:v>
                </c:pt>
                <c:pt idx="754">
                  <c:v>48616.267521474627</c:v>
                </c:pt>
                <c:pt idx="755">
                  <c:v>47071.231406607854</c:v>
                </c:pt>
                <c:pt idx="756">
                  <c:v>47084.217429197357</c:v>
                </c:pt>
                <c:pt idx="757">
                  <c:v>45257.34018899918</c:v>
                </c:pt>
                <c:pt idx="758">
                  <c:v>45110.482097932902</c:v>
                </c:pt>
                <c:pt idx="759">
                  <c:v>42637.382060214528</c:v>
                </c:pt>
                <c:pt idx="760">
                  <c:v>42818.588656683132</c:v>
                </c:pt>
                <c:pt idx="761">
                  <c:v>41119.862075925383</c:v>
                </c:pt>
                <c:pt idx="762">
                  <c:v>41374.808587997599</c:v>
                </c:pt>
                <c:pt idx="763">
                  <c:v>40425.111843801496</c:v>
                </c:pt>
                <c:pt idx="764">
                  <c:v>40422.534931472052</c:v>
                </c:pt>
                <c:pt idx="765">
                  <c:v>38980.242015430456</c:v>
                </c:pt>
                <c:pt idx="766">
                  <c:v>39154.041949767416</c:v>
                </c:pt>
                <c:pt idx="767">
                  <c:v>38855.673645620103</c:v>
                </c:pt>
                <c:pt idx="768">
                  <c:v>37578.212040210768</c:v>
                </c:pt>
                <c:pt idx="769">
                  <c:v>36250.766511260081</c:v>
                </c:pt>
                <c:pt idx="770">
                  <c:v>36050.695766838813</c:v>
                </c:pt>
                <c:pt idx="771">
                  <c:v>34548.381357930419</c:v>
                </c:pt>
                <c:pt idx="772">
                  <c:v>34694.493037925116</c:v>
                </c:pt>
                <c:pt idx="773">
                  <c:v>34455.130201384018</c:v>
                </c:pt>
                <c:pt idx="774">
                  <c:v>34486.313649145275</c:v>
                </c:pt>
                <c:pt idx="775">
                  <c:v>33894.631622015957</c:v>
                </c:pt>
                <c:pt idx="776">
                  <c:v>34309.215909600331</c:v>
                </c:pt>
                <c:pt idx="777">
                  <c:v>34339.995064537798</c:v>
                </c:pt>
                <c:pt idx="778">
                  <c:v>33866.668419515103</c:v>
                </c:pt>
                <c:pt idx="779">
                  <c:v>33941.794433077375</c:v>
                </c:pt>
                <c:pt idx="780">
                  <c:v>34275.135906157782</c:v>
                </c:pt>
                <c:pt idx="781">
                  <c:v>34482.591571808749</c:v>
                </c:pt>
                <c:pt idx="782">
                  <c:v>34653.756594772436</c:v>
                </c:pt>
                <c:pt idx="783">
                  <c:v>34572.42519788041</c:v>
                </c:pt>
                <c:pt idx="784">
                  <c:v>34691.67557723041</c:v>
                </c:pt>
                <c:pt idx="785">
                  <c:v>34462.820985813873</c:v>
                </c:pt>
                <c:pt idx="786">
                  <c:v>34601.38762638659</c:v>
                </c:pt>
              </c:numCache>
            </c:numRef>
          </c:val>
          <c:smooth val="0"/>
          <c:extLst>
            <c:ext xmlns:c16="http://schemas.microsoft.com/office/drawing/2014/chart" uri="{C3380CC4-5D6E-409C-BE32-E72D297353CC}">
              <c16:uniqueId val="{00000003-0F3B-8B45-826C-FE3E99106866}"/>
            </c:ext>
          </c:extLst>
        </c:ser>
        <c:ser>
          <c:idx val="5"/>
          <c:order val="5"/>
          <c:tx>
            <c:v>Presumed Outliers</c:v>
          </c:tx>
          <c:spPr>
            <a:ln w="28575" cap="rnd">
              <a:noFill/>
              <a:round/>
            </a:ln>
            <a:effectLst/>
          </c:spPr>
          <c:marker>
            <c:symbol val="circle"/>
            <c:size val="12"/>
            <c:spPr>
              <a:noFill/>
              <a:ln w="28575">
                <a:solidFill>
                  <a:srgbClr val="FF0000"/>
                </a:solidFill>
              </a:ln>
              <a:effectLst/>
            </c:spPr>
          </c:marker>
          <c:dPt>
            <c:idx val="74"/>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03-5464-4302-9429-9BA47A28363B}"/>
              </c:ext>
            </c:extLst>
          </c:dPt>
          <c:dPt>
            <c:idx val="77"/>
            <c:marker>
              <c:symbol val="circle"/>
              <c:size val="12"/>
              <c:spPr>
                <a:noFill/>
                <a:ln w="28575">
                  <a:solidFill>
                    <a:srgbClr val="FF0000"/>
                  </a:solidFill>
                </a:ln>
                <a:effectLst/>
              </c:spPr>
            </c:marker>
            <c:bubble3D val="0"/>
            <c:extLst>
              <c:ext xmlns:c16="http://schemas.microsoft.com/office/drawing/2014/chart" uri="{C3380CC4-5D6E-409C-BE32-E72D297353CC}">
                <c16:uniqueId val="{00000004-5464-4302-9429-9BA47A28363B}"/>
              </c:ext>
            </c:extLst>
          </c:dPt>
          <c:dPt>
            <c:idx val="332"/>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06-5464-4302-9429-9BA47A28363B}"/>
              </c:ext>
            </c:extLst>
          </c:dPt>
          <c:dPt>
            <c:idx val="334"/>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08-5464-4302-9429-9BA47A28363B}"/>
              </c:ext>
            </c:extLst>
          </c:dPt>
          <c:dPt>
            <c:idx val="338"/>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27-AB72-B648-B25C-7F40AFD71506}"/>
              </c:ext>
            </c:extLst>
          </c:dPt>
          <c:dPt>
            <c:idx val="340"/>
            <c:marker>
              <c:symbol val="circle"/>
              <c:size val="12"/>
              <c:spPr>
                <a:noFill/>
                <a:ln w="28575">
                  <a:solidFill>
                    <a:srgbClr val="FF0000"/>
                  </a:solidFill>
                </a:ln>
                <a:effectLst/>
              </c:spPr>
            </c:marker>
            <c:bubble3D val="0"/>
            <c:extLst>
              <c:ext xmlns:c16="http://schemas.microsoft.com/office/drawing/2014/chart" uri="{C3380CC4-5D6E-409C-BE32-E72D297353CC}">
                <c16:uniqueId val="{0000000B-5464-4302-9429-9BA47A28363B}"/>
              </c:ext>
            </c:extLst>
          </c:dPt>
          <c:dPt>
            <c:idx val="464"/>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1F-AB72-B648-B25C-7F40AFD71506}"/>
              </c:ext>
            </c:extLst>
          </c:dPt>
          <c:dPt>
            <c:idx val="596"/>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0F-5464-4302-9429-9BA47A28363B}"/>
              </c:ext>
            </c:extLst>
          </c:dPt>
          <c:dPt>
            <c:idx val="608"/>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11-5464-4302-9429-9BA47A28363B}"/>
              </c:ext>
            </c:extLst>
          </c:dPt>
          <c:dPt>
            <c:idx val="609"/>
            <c:marker>
              <c:symbol val="circle"/>
              <c:size val="12"/>
              <c:spPr>
                <a:noFill/>
                <a:ln w="28575">
                  <a:solidFill>
                    <a:srgbClr val="FF0000"/>
                  </a:solidFill>
                </a:ln>
                <a:effectLst/>
              </c:spPr>
            </c:marker>
            <c:bubble3D val="0"/>
            <c:extLst>
              <c:ext xmlns:c16="http://schemas.microsoft.com/office/drawing/2014/chart" uri="{C3380CC4-5D6E-409C-BE32-E72D297353CC}">
                <c16:uniqueId val="{00000012-5464-4302-9429-9BA47A28363B}"/>
              </c:ext>
            </c:extLst>
          </c:dPt>
          <c:dPt>
            <c:idx val="610"/>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14-5464-4302-9429-9BA47A28363B}"/>
              </c:ext>
            </c:extLst>
          </c:dPt>
          <c:dPt>
            <c:idx val="612"/>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16-5464-4302-9429-9BA47A28363B}"/>
              </c:ext>
            </c:extLst>
          </c:dPt>
          <c:dPt>
            <c:idx val="623"/>
            <c:marker>
              <c:symbol val="circle"/>
              <c:size val="12"/>
              <c:spPr>
                <a:noFill/>
                <a:ln w="28575">
                  <a:solidFill>
                    <a:srgbClr val="FF0000"/>
                  </a:solidFill>
                </a:ln>
                <a:effectLst/>
              </c:spPr>
            </c:marker>
            <c:bubble3D val="0"/>
            <c:extLst>
              <c:ext xmlns:c16="http://schemas.microsoft.com/office/drawing/2014/chart" uri="{C3380CC4-5D6E-409C-BE32-E72D297353CC}">
                <c16:uniqueId val="{00000017-5464-4302-9429-9BA47A28363B}"/>
              </c:ext>
            </c:extLst>
          </c:dPt>
          <c:dPt>
            <c:idx val="625"/>
            <c:marker>
              <c:symbol val="circle"/>
              <c:size val="12"/>
              <c:spPr>
                <a:noFill/>
                <a:ln w="28575">
                  <a:solidFill>
                    <a:srgbClr val="FF0000"/>
                  </a:solidFill>
                </a:ln>
                <a:effectLst/>
              </c:spPr>
            </c:marker>
            <c:bubble3D val="0"/>
            <c:extLst>
              <c:ext xmlns:c16="http://schemas.microsoft.com/office/drawing/2014/chart" uri="{C3380CC4-5D6E-409C-BE32-E72D297353CC}">
                <c16:uniqueId val="{00000018-5464-4302-9429-9BA47A28363B}"/>
              </c:ext>
            </c:extLst>
          </c:dPt>
          <c:dPt>
            <c:idx val="627"/>
            <c:marker>
              <c:symbol val="circle"/>
              <c:size val="12"/>
              <c:spPr>
                <a:noFill/>
                <a:ln w="28575">
                  <a:solidFill>
                    <a:srgbClr val="FF0000"/>
                  </a:solidFill>
                </a:ln>
                <a:effectLst/>
              </c:spPr>
            </c:marker>
            <c:bubble3D val="0"/>
            <c:extLst>
              <c:ext xmlns:c16="http://schemas.microsoft.com/office/drawing/2014/chart" uri="{C3380CC4-5D6E-409C-BE32-E72D297353CC}">
                <c16:uniqueId val="{00000019-5464-4302-9429-9BA47A28363B}"/>
              </c:ext>
            </c:extLst>
          </c:dPt>
          <c:dPt>
            <c:idx val="726"/>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1B-5464-4302-9429-9BA47A28363B}"/>
              </c:ext>
            </c:extLst>
          </c:dPt>
          <c:dPt>
            <c:idx val="779"/>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1D-5464-4302-9429-9BA47A28363B}"/>
              </c:ext>
            </c:extLst>
          </c:dPt>
          <c:dPt>
            <c:idx val="783"/>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1F-5464-4302-9429-9BA47A28363B}"/>
              </c:ext>
            </c:extLst>
          </c:dPt>
          <c:dPt>
            <c:idx val="785"/>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21-5464-4302-9429-9BA47A28363B}"/>
              </c:ext>
            </c:extLst>
          </c:dPt>
          <c:dPt>
            <c:idx val="787"/>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23-5464-4302-9429-9BA47A28363B}"/>
              </c:ext>
            </c:extLst>
          </c:dPt>
          <c:dPt>
            <c:idx val="790"/>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25-5464-4302-9429-9BA47A28363B}"/>
              </c:ext>
            </c:extLst>
          </c:dPt>
          <c:dPt>
            <c:idx val="794"/>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27-5464-4302-9429-9BA47A28363B}"/>
              </c:ext>
            </c:extLst>
          </c:dPt>
          <c:dPt>
            <c:idx val="799"/>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29-5464-4302-9429-9BA47A28363B}"/>
              </c:ext>
            </c:extLst>
          </c:dPt>
          <c:dPt>
            <c:idx val="801"/>
            <c:marker>
              <c:symbol val="circle"/>
              <c:size val="12"/>
              <c:spPr>
                <a:noFill/>
                <a:ln w="28575">
                  <a:solidFill>
                    <a:srgbClr val="FF0000"/>
                  </a:solidFill>
                </a:ln>
                <a:effectLst/>
              </c:spPr>
            </c:marker>
            <c:bubble3D val="0"/>
            <c:spPr>
              <a:ln w="28575" cap="rnd">
                <a:noFill/>
                <a:round/>
              </a:ln>
              <a:effectLst/>
            </c:spPr>
            <c:extLst>
              <c:ext xmlns:c16="http://schemas.microsoft.com/office/drawing/2014/chart" uri="{C3380CC4-5D6E-409C-BE32-E72D297353CC}">
                <c16:uniqueId val="{0000002B-5464-4302-9429-9BA47A28363B}"/>
              </c:ext>
            </c:extLst>
          </c:dPt>
          <c:val>
            <c:numRef>
              <c:f>'Raw Black and outliers handling'!$L$4:$L$806</c:f>
              <c:numCache>
                <c:formatCode>General</c:formatCode>
                <c:ptCount val="803"/>
                <c:pt idx="0">
                  <c:v>#N/A</c:v>
                </c:pt>
                <c:pt idx="1">
                  <c:v>36491</c:v>
                </c:pt>
                <c:pt idx="2">
                  <c:v>#N/A</c:v>
                </c:pt>
                <c:pt idx="3">
                  <c:v>40865</c:v>
                </c:pt>
                <c:pt idx="4">
                  <c:v>#N/A</c:v>
                </c:pt>
                <c:pt idx="5">
                  <c:v>#N/A</c:v>
                </c:pt>
                <c:pt idx="6">
                  <c:v>36114</c:v>
                </c:pt>
                <c:pt idx="7">
                  <c:v>#N/A</c:v>
                </c:pt>
                <c:pt idx="8">
                  <c:v>36767</c:v>
                </c:pt>
                <c:pt idx="9">
                  <c:v>#N/A</c:v>
                </c:pt>
                <c:pt idx="10">
                  <c:v>#N/A</c:v>
                </c:pt>
                <c:pt idx="11">
                  <c:v>#N/A</c:v>
                </c:pt>
                <c:pt idx="12">
                  <c:v>39060</c:v>
                </c:pt>
                <c:pt idx="13">
                  <c:v>#N/A</c:v>
                </c:pt>
                <c:pt idx="14">
                  <c:v>#N/A</c:v>
                </c:pt>
                <c:pt idx="15">
                  <c:v>42169</c:v>
                </c:pt>
                <c:pt idx="16">
                  <c:v>#N/A</c:v>
                </c:pt>
                <c:pt idx="17">
                  <c:v>39550</c:v>
                </c:pt>
                <c:pt idx="18">
                  <c:v>#N/A</c:v>
                </c:pt>
                <c:pt idx="19">
                  <c:v>38326</c:v>
                </c:pt>
                <c:pt idx="20">
                  <c:v>#N/A</c:v>
                </c:pt>
                <c:pt idx="21">
                  <c:v>#N/A</c:v>
                </c:pt>
                <c:pt idx="22">
                  <c:v>#N/A</c:v>
                </c:pt>
                <c:pt idx="23">
                  <c:v>36157</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37373</c:v>
                </c:pt>
                <c:pt idx="191">
                  <c:v>#N/A</c:v>
                </c:pt>
                <c:pt idx="192">
                  <c:v>40101</c:v>
                </c:pt>
                <c:pt idx="193">
                  <c:v>#N/A</c:v>
                </c:pt>
                <c:pt idx="194">
                  <c:v>42191</c:v>
                </c:pt>
                <c:pt idx="195">
                  <c:v>#N/A</c:v>
                </c:pt>
                <c:pt idx="196">
                  <c:v>#N/A</c:v>
                </c:pt>
                <c:pt idx="197">
                  <c:v>#N/A</c:v>
                </c:pt>
                <c:pt idx="198">
                  <c:v>#N/A</c:v>
                </c:pt>
                <c:pt idx="199">
                  <c:v>#N/A</c:v>
                </c:pt>
                <c:pt idx="200">
                  <c:v>#N/A</c:v>
                </c:pt>
                <c:pt idx="201">
                  <c:v>#N/A</c:v>
                </c:pt>
                <c:pt idx="202">
                  <c:v>#N/A</c:v>
                </c:pt>
                <c:pt idx="203">
                  <c:v>#N/A</c:v>
                </c:pt>
                <c:pt idx="204">
                  <c:v>#N/A</c:v>
                </c:pt>
                <c:pt idx="205">
                  <c:v>#N/A</c:v>
                </c:pt>
                <c:pt idx="206">
                  <c:v>68328</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55407</c:v>
                </c:pt>
                <c:pt idx="465">
                  <c:v>#N/A</c:v>
                </c:pt>
                <c:pt idx="466">
                  <c:v>#N/A</c:v>
                </c:pt>
                <c:pt idx="467">
                  <c:v>#N/A</c:v>
                </c:pt>
                <c:pt idx="468">
                  <c:v>57775</c:v>
                </c:pt>
                <c:pt idx="469">
                  <c:v>#N/A</c:v>
                </c:pt>
                <c:pt idx="470">
                  <c:v>55526</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59103</c:v>
                </c:pt>
                <c:pt idx="727">
                  <c:v>#N/A</c:v>
                </c:pt>
                <c:pt idx="728">
                  <c:v>59668</c:v>
                </c:pt>
                <c:pt idx="729">
                  <c:v>#N/A</c:v>
                </c:pt>
                <c:pt idx="730">
                  <c:v>59609</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numCache>
            </c:numRef>
          </c:val>
          <c:smooth val="0"/>
          <c:extLst>
            <c:ext xmlns:c16="http://schemas.microsoft.com/office/drawing/2014/chart" uri="{C3380CC4-5D6E-409C-BE32-E72D297353CC}">
              <c16:uniqueId val="{0000000A-0F3B-8B45-826C-FE3E99106866}"/>
            </c:ext>
          </c:extLst>
        </c:ser>
        <c:dLbls>
          <c:showLegendKey val="0"/>
          <c:showVal val="0"/>
          <c:showCatName val="0"/>
          <c:showSerName val="0"/>
          <c:showPercent val="0"/>
          <c:showBubbleSize val="0"/>
        </c:dLbls>
        <c:smooth val="0"/>
        <c:axId val="1556005983"/>
        <c:axId val="115436016"/>
      </c:lineChart>
      <c:dateAx>
        <c:axId val="1556005983"/>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5436016"/>
        <c:crosses val="autoZero"/>
        <c:auto val="1"/>
        <c:lblOffset val="100"/>
        <c:baseTimeUnit val="days"/>
      </c:dateAx>
      <c:valAx>
        <c:axId val="115436016"/>
        <c:scaling>
          <c:orientation val="minMax"/>
          <c:max val="75000"/>
          <c:min val="4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56005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Beige QuietComfort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3043668572822121E-2"/>
          <c:y val="2.4359921304617643E-2"/>
          <c:w val="0.95567041123558272"/>
          <c:h val="0.85552058376463624"/>
        </c:manualLayout>
      </c:layout>
      <c:lineChart>
        <c:grouping val="standard"/>
        <c:varyColors val="0"/>
        <c:ser>
          <c:idx val="0"/>
          <c:order val="0"/>
          <c:tx>
            <c:strRef>
              <c:f>'Raw Beige and outliers handling'!$G$3</c:f>
              <c:strCache>
                <c:ptCount val="1"/>
                <c:pt idx="0">
                  <c:v>Combined 
Daily Order</c:v>
                </c:pt>
              </c:strCache>
            </c:strRef>
          </c:tx>
          <c:spPr>
            <a:ln w="28575" cap="rnd">
              <a:solidFill>
                <a:schemeClr val="accent1"/>
              </a:solidFill>
              <a:round/>
            </a:ln>
            <a:effectLst/>
          </c:spPr>
          <c:marker>
            <c:symbol val="none"/>
          </c:marker>
          <c:cat>
            <c:numRef>
              <c:f>'Raw Beige and outliers handling'!$F$4:$F$806</c:f>
              <c:numCache>
                <c:formatCode>m/d/yy</c:formatCode>
                <c:ptCount val="803"/>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'Raw Beige and outliers handling'!$G$4:$G$806</c:f>
              <c:numCache>
                <c:formatCode>General</c:formatCode>
                <c:ptCount val="803"/>
                <c:pt idx="0">
                  <c:v>12033</c:v>
                </c:pt>
                <c:pt idx="1">
                  <c:v>18563</c:v>
                </c:pt>
                <c:pt idx="2">
                  <c:v>12821</c:v>
                </c:pt>
                <c:pt idx="3">
                  <c:v>19276</c:v>
                </c:pt>
                <c:pt idx="4">
                  <c:v>12583</c:v>
                </c:pt>
                <c:pt idx="5">
                  <c:v>18787</c:v>
                </c:pt>
                <c:pt idx="6">
                  <c:v>11693</c:v>
                </c:pt>
                <c:pt idx="7">
                  <c:v>11473</c:v>
                </c:pt>
                <c:pt idx="8">
                  <c:v>18928</c:v>
                </c:pt>
                <c:pt idx="9">
                  <c:v>13779</c:v>
                </c:pt>
                <c:pt idx="10">
                  <c:v>18795</c:v>
                </c:pt>
                <c:pt idx="11">
                  <c:v>11667</c:v>
                </c:pt>
                <c:pt idx="12">
                  <c:v>17317</c:v>
                </c:pt>
                <c:pt idx="13">
                  <c:v>12128</c:v>
                </c:pt>
                <c:pt idx="14">
                  <c:v>19007</c:v>
                </c:pt>
                <c:pt idx="15">
                  <c:v>17738</c:v>
                </c:pt>
                <c:pt idx="16">
                  <c:v>10845</c:v>
                </c:pt>
                <c:pt idx="17">
                  <c:v>17695</c:v>
                </c:pt>
                <c:pt idx="18">
                  <c:v>12392</c:v>
                </c:pt>
                <c:pt idx="19">
                  <c:v>16595</c:v>
                </c:pt>
                <c:pt idx="20">
                  <c:v>11528</c:v>
                </c:pt>
                <c:pt idx="21">
                  <c:v>11871</c:v>
                </c:pt>
                <c:pt idx="22">
                  <c:v>18509</c:v>
                </c:pt>
                <c:pt idx="23">
                  <c:v>11886</c:v>
                </c:pt>
                <c:pt idx="24">
                  <c:v>16893</c:v>
                </c:pt>
                <c:pt idx="25">
                  <c:v>12189</c:v>
                </c:pt>
                <c:pt idx="26">
                  <c:v>16463</c:v>
                </c:pt>
                <c:pt idx="27">
                  <c:v>11188</c:v>
                </c:pt>
                <c:pt idx="28">
                  <c:v>16932</c:v>
                </c:pt>
                <c:pt idx="29">
                  <c:v>11730</c:v>
                </c:pt>
                <c:pt idx="30">
                  <c:v>16885</c:v>
                </c:pt>
                <c:pt idx="31">
                  <c:v>10249</c:v>
                </c:pt>
                <c:pt idx="32">
                  <c:v>15808</c:v>
                </c:pt>
                <c:pt idx="33">
                  <c:v>14079</c:v>
                </c:pt>
                <c:pt idx="34">
                  <c:v>10354</c:v>
                </c:pt>
                <c:pt idx="35">
                  <c:v>14539</c:v>
                </c:pt>
                <c:pt idx="36">
                  <c:v>9372</c:v>
                </c:pt>
                <c:pt idx="37">
                  <c:v>9242</c:v>
                </c:pt>
                <c:pt idx="38">
                  <c:v>14792</c:v>
                </c:pt>
                <c:pt idx="39">
                  <c:v>8842</c:v>
                </c:pt>
                <c:pt idx="40">
                  <c:v>13816</c:v>
                </c:pt>
                <c:pt idx="41">
                  <c:v>8437</c:v>
                </c:pt>
                <c:pt idx="42">
                  <c:v>12711</c:v>
                </c:pt>
                <c:pt idx="43">
                  <c:v>8729</c:v>
                </c:pt>
                <c:pt idx="44">
                  <c:v>12264</c:v>
                </c:pt>
                <c:pt idx="45">
                  <c:v>12629</c:v>
                </c:pt>
                <c:pt idx="46">
                  <c:v>8391</c:v>
                </c:pt>
                <c:pt idx="47">
                  <c:v>12118</c:v>
                </c:pt>
                <c:pt idx="48">
                  <c:v>8541</c:v>
                </c:pt>
                <c:pt idx="49">
                  <c:v>11675</c:v>
                </c:pt>
                <c:pt idx="50">
                  <c:v>7658</c:v>
                </c:pt>
                <c:pt idx="51">
                  <c:v>10787</c:v>
                </c:pt>
                <c:pt idx="52">
                  <c:v>6622</c:v>
                </c:pt>
                <c:pt idx="53">
                  <c:v>10144</c:v>
                </c:pt>
                <c:pt idx="54">
                  <c:v>7493</c:v>
                </c:pt>
                <c:pt idx="55">
                  <c:v>10492</c:v>
                </c:pt>
                <c:pt idx="56">
                  <c:v>6389</c:v>
                </c:pt>
                <c:pt idx="57">
                  <c:v>11695</c:v>
                </c:pt>
                <c:pt idx="58">
                  <c:v>6735</c:v>
                </c:pt>
                <c:pt idx="59">
                  <c:v>11371</c:v>
                </c:pt>
                <c:pt idx="60">
                  <c:v>7414</c:v>
                </c:pt>
                <c:pt idx="61">
                  <c:v>11192</c:v>
                </c:pt>
                <c:pt idx="62">
                  <c:v>7397</c:v>
                </c:pt>
                <c:pt idx="63">
                  <c:v>10799</c:v>
                </c:pt>
                <c:pt idx="64">
                  <c:v>7780</c:v>
                </c:pt>
                <c:pt idx="65">
                  <c:v>12079</c:v>
                </c:pt>
                <c:pt idx="66">
                  <c:v>8424</c:v>
                </c:pt>
                <c:pt idx="67">
                  <c:v>11926</c:v>
                </c:pt>
                <c:pt idx="68">
                  <c:v>8050</c:v>
                </c:pt>
                <c:pt idx="69">
                  <c:v>12825</c:v>
                </c:pt>
                <c:pt idx="70">
                  <c:v>12226</c:v>
                </c:pt>
                <c:pt idx="71">
                  <c:v>13483</c:v>
                </c:pt>
                <c:pt idx="72">
                  <c:v>7606</c:v>
                </c:pt>
                <c:pt idx="73">
                  <c:v>8642</c:v>
                </c:pt>
                <c:pt idx="74">
                  <c:v>12725</c:v>
                </c:pt>
                <c:pt idx="75">
                  <c:v>11785</c:v>
                </c:pt>
                <c:pt idx="76">
                  <c:v>9363</c:v>
                </c:pt>
                <c:pt idx="77">
                  <c:v>13596</c:v>
                </c:pt>
                <c:pt idx="78">
                  <c:v>8300</c:v>
                </c:pt>
                <c:pt idx="79">
                  <c:v>8967</c:v>
                </c:pt>
                <c:pt idx="80">
                  <c:v>13554</c:v>
                </c:pt>
                <c:pt idx="81">
                  <c:v>13334</c:v>
                </c:pt>
                <c:pt idx="82">
                  <c:v>8600</c:v>
                </c:pt>
                <c:pt idx="83">
                  <c:v>9232</c:v>
                </c:pt>
                <c:pt idx="84">
                  <c:v>14816</c:v>
                </c:pt>
                <c:pt idx="85">
                  <c:v>14358</c:v>
                </c:pt>
                <c:pt idx="86">
                  <c:v>9305</c:v>
                </c:pt>
                <c:pt idx="87">
                  <c:v>13861</c:v>
                </c:pt>
                <c:pt idx="88">
                  <c:v>8949</c:v>
                </c:pt>
                <c:pt idx="89">
                  <c:v>14424</c:v>
                </c:pt>
                <c:pt idx="90">
                  <c:v>8718</c:v>
                </c:pt>
                <c:pt idx="91">
                  <c:v>13534</c:v>
                </c:pt>
                <c:pt idx="92">
                  <c:v>9608</c:v>
                </c:pt>
                <c:pt idx="93">
                  <c:v>15692</c:v>
                </c:pt>
                <c:pt idx="94">
                  <c:v>9351</c:v>
                </c:pt>
                <c:pt idx="95">
                  <c:v>14435</c:v>
                </c:pt>
                <c:pt idx="96">
                  <c:v>10931</c:v>
                </c:pt>
                <c:pt idx="97">
                  <c:v>16030</c:v>
                </c:pt>
                <c:pt idx="98">
                  <c:v>9897</c:v>
                </c:pt>
                <c:pt idx="99">
                  <c:v>14461</c:v>
                </c:pt>
                <c:pt idx="100">
                  <c:v>10690</c:v>
                </c:pt>
                <c:pt idx="101">
                  <c:v>15635</c:v>
                </c:pt>
                <c:pt idx="102">
                  <c:v>9358</c:v>
                </c:pt>
                <c:pt idx="103">
                  <c:v>14108</c:v>
                </c:pt>
                <c:pt idx="104">
                  <c:v>10763</c:v>
                </c:pt>
                <c:pt idx="105">
                  <c:v>14105</c:v>
                </c:pt>
                <c:pt idx="106">
                  <c:v>8833</c:v>
                </c:pt>
                <c:pt idx="107">
                  <c:v>14450</c:v>
                </c:pt>
                <c:pt idx="108">
                  <c:v>10373</c:v>
                </c:pt>
                <c:pt idx="109">
                  <c:v>14902</c:v>
                </c:pt>
                <c:pt idx="110">
                  <c:v>9503</c:v>
                </c:pt>
                <c:pt idx="111">
                  <c:v>12835</c:v>
                </c:pt>
                <c:pt idx="112">
                  <c:v>9222</c:v>
                </c:pt>
                <c:pt idx="113">
                  <c:v>14294</c:v>
                </c:pt>
                <c:pt idx="114">
                  <c:v>8820</c:v>
                </c:pt>
                <c:pt idx="115">
                  <c:v>13233</c:v>
                </c:pt>
                <c:pt idx="116">
                  <c:v>8844</c:v>
                </c:pt>
                <c:pt idx="117">
                  <c:v>13300</c:v>
                </c:pt>
                <c:pt idx="118">
                  <c:v>8726</c:v>
                </c:pt>
                <c:pt idx="119">
                  <c:v>12448</c:v>
                </c:pt>
                <c:pt idx="120">
                  <c:v>8105</c:v>
                </c:pt>
                <c:pt idx="121">
                  <c:v>12810</c:v>
                </c:pt>
                <c:pt idx="122">
                  <c:v>9231</c:v>
                </c:pt>
                <c:pt idx="123">
                  <c:v>12990</c:v>
                </c:pt>
                <c:pt idx="124">
                  <c:v>9259</c:v>
                </c:pt>
                <c:pt idx="125">
                  <c:v>8960</c:v>
                </c:pt>
                <c:pt idx="126">
                  <c:v>13271</c:v>
                </c:pt>
                <c:pt idx="127">
                  <c:v>13691</c:v>
                </c:pt>
                <c:pt idx="128">
                  <c:v>8586</c:v>
                </c:pt>
                <c:pt idx="129">
                  <c:v>13521</c:v>
                </c:pt>
                <c:pt idx="130">
                  <c:v>9684</c:v>
                </c:pt>
                <c:pt idx="131">
                  <c:v>14451</c:v>
                </c:pt>
                <c:pt idx="132">
                  <c:v>9035</c:v>
                </c:pt>
                <c:pt idx="133">
                  <c:v>14178</c:v>
                </c:pt>
                <c:pt idx="134">
                  <c:v>9124</c:v>
                </c:pt>
                <c:pt idx="135">
                  <c:v>13981</c:v>
                </c:pt>
                <c:pt idx="136">
                  <c:v>10796</c:v>
                </c:pt>
                <c:pt idx="137">
                  <c:v>14068</c:v>
                </c:pt>
                <c:pt idx="138">
                  <c:v>8977</c:v>
                </c:pt>
                <c:pt idx="139">
                  <c:v>15001</c:v>
                </c:pt>
                <c:pt idx="140">
                  <c:v>10197</c:v>
                </c:pt>
                <c:pt idx="141">
                  <c:v>14290</c:v>
                </c:pt>
                <c:pt idx="142">
                  <c:v>14359</c:v>
                </c:pt>
                <c:pt idx="143">
                  <c:v>10959</c:v>
                </c:pt>
                <c:pt idx="144">
                  <c:v>9501</c:v>
                </c:pt>
                <c:pt idx="145">
                  <c:v>13299</c:v>
                </c:pt>
                <c:pt idx="146">
                  <c:v>9091</c:v>
                </c:pt>
                <c:pt idx="147">
                  <c:v>14277</c:v>
                </c:pt>
                <c:pt idx="148">
                  <c:v>12583</c:v>
                </c:pt>
                <c:pt idx="149">
                  <c:v>9768</c:v>
                </c:pt>
                <c:pt idx="150">
                  <c:v>8369</c:v>
                </c:pt>
                <c:pt idx="151">
                  <c:v>12335</c:v>
                </c:pt>
                <c:pt idx="152">
                  <c:v>13162</c:v>
                </c:pt>
                <c:pt idx="153">
                  <c:v>9251</c:v>
                </c:pt>
                <c:pt idx="154">
                  <c:v>8492</c:v>
                </c:pt>
                <c:pt idx="155">
                  <c:v>13412</c:v>
                </c:pt>
                <c:pt idx="156">
                  <c:v>7663</c:v>
                </c:pt>
                <c:pt idx="157">
                  <c:v>12550</c:v>
                </c:pt>
                <c:pt idx="158">
                  <c:v>12958</c:v>
                </c:pt>
                <c:pt idx="159">
                  <c:v>7878</c:v>
                </c:pt>
                <c:pt idx="160">
                  <c:v>7229</c:v>
                </c:pt>
                <c:pt idx="161">
                  <c:v>11790</c:v>
                </c:pt>
                <c:pt idx="162">
                  <c:v>7673</c:v>
                </c:pt>
                <c:pt idx="163">
                  <c:v>11378</c:v>
                </c:pt>
                <c:pt idx="164">
                  <c:v>7650</c:v>
                </c:pt>
                <c:pt idx="165">
                  <c:v>10752</c:v>
                </c:pt>
                <c:pt idx="166">
                  <c:v>7658</c:v>
                </c:pt>
                <c:pt idx="167">
                  <c:v>11127</c:v>
                </c:pt>
                <c:pt idx="168">
                  <c:v>7162</c:v>
                </c:pt>
                <c:pt idx="169">
                  <c:v>11463</c:v>
                </c:pt>
                <c:pt idx="170">
                  <c:v>12205</c:v>
                </c:pt>
                <c:pt idx="171">
                  <c:v>7146</c:v>
                </c:pt>
                <c:pt idx="172">
                  <c:v>12656</c:v>
                </c:pt>
                <c:pt idx="173">
                  <c:v>7566</c:v>
                </c:pt>
                <c:pt idx="174">
                  <c:v>12352</c:v>
                </c:pt>
                <c:pt idx="175">
                  <c:v>7728</c:v>
                </c:pt>
                <c:pt idx="176">
                  <c:v>7897</c:v>
                </c:pt>
                <c:pt idx="177">
                  <c:v>11600</c:v>
                </c:pt>
                <c:pt idx="178">
                  <c:v>12280</c:v>
                </c:pt>
                <c:pt idx="179">
                  <c:v>7719</c:v>
                </c:pt>
                <c:pt idx="180">
                  <c:v>12174</c:v>
                </c:pt>
                <c:pt idx="181">
                  <c:v>7239</c:v>
                </c:pt>
                <c:pt idx="182">
                  <c:v>12560</c:v>
                </c:pt>
                <c:pt idx="183">
                  <c:v>7412</c:v>
                </c:pt>
                <c:pt idx="184">
                  <c:v>12006</c:v>
                </c:pt>
                <c:pt idx="185">
                  <c:v>8379</c:v>
                </c:pt>
                <c:pt idx="186">
                  <c:v>14930</c:v>
                </c:pt>
                <c:pt idx="187">
                  <c:v>10460</c:v>
                </c:pt>
                <c:pt idx="188">
                  <c:v>15840</c:v>
                </c:pt>
                <c:pt idx="189">
                  <c:v>10706</c:v>
                </c:pt>
                <c:pt idx="190">
                  <c:v>20229</c:v>
                </c:pt>
                <c:pt idx="191">
                  <c:v>14168</c:v>
                </c:pt>
                <c:pt idx="192">
                  <c:v>20801</c:v>
                </c:pt>
                <c:pt idx="193">
                  <c:v>14383</c:v>
                </c:pt>
                <c:pt idx="194">
                  <c:v>23719</c:v>
                </c:pt>
                <c:pt idx="195">
                  <c:v>17075</c:v>
                </c:pt>
                <c:pt idx="196">
                  <c:v>24266</c:v>
                </c:pt>
                <c:pt idx="197">
                  <c:v>18959</c:v>
                </c:pt>
                <c:pt idx="198">
                  <c:v>27940</c:v>
                </c:pt>
                <c:pt idx="199">
                  <c:v>17741</c:v>
                </c:pt>
                <c:pt idx="200">
                  <c:v>31027</c:v>
                </c:pt>
                <c:pt idx="201">
                  <c:v>19190</c:v>
                </c:pt>
                <c:pt idx="202">
                  <c:v>32636</c:v>
                </c:pt>
                <c:pt idx="203">
                  <c:v>21896</c:v>
                </c:pt>
                <c:pt idx="204">
                  <c:v>31054</c:v>
                </c:pt>
                <c:pt idx="205">
                  <c:v>23503</c:v>
                </c:pt>
                <c:pt idx="206">
                  <c:v>34282</c:v>
                </c:pt>
                <c:pt idx="207">
                  <c:v>22101</c:v>
                </c:pt>
                <c:pt idx="208">
                  <c:v>33181</c:v>
                </c:pt>
                <c:pt idx="209">
                  <c:v>23218</c:v>
                </c:pt>
                <c:pt idx="210">
                  <c:v>30552</c:v>
                </c:pt>
                <c:pt idx="211">
                  <c:v>19611</c:v>
                </c:pt>
                <c:pt idx="212">
                  <c:v>31505</c:v>
                </c:pt>
                <c:pt idx="213">
                  <c:v>21414</c:v>
                </c:pt>
                <c:pt idx="214">
                  <c:v>31054</c:v>
                </c:pt>
                <c:pt idx="215">
                  <c:v>20596</c:v>
                </c:pt>
                <c:pt idx="216">
                  <c:v>28033</c:v>
                </c:pt>
                <c:pt idx="217">
                  <c:v>19869</c:v>
                </c:pt>
                <c:pt idx="218">
                  <c:v>29156</c:v>
                </c:pt>
                <c:pt idx="219">
                  <c:v>19694</c:v>
                </c:pt>
                <c:pt idx="220">
                  <c:v>18650</c:v>
                </c:pt>
                <c:pt idx="221">
                  <c:v>30236</c:v>
                </c:pt>
                <c:pt idx="222">
                  <c:v>16550</c:v>
                </c:pt>
                <c:pt idx="223">
                  <c:v>25676</c:v>
                </c:pt>
                <c:pt idx="224">
                  <c:v>17633</c:v>
                </c:pt>
                <c:pt idx="225">
                  <c:v>27613</c:v>
                </c:pt>
                <c:pt idx="226">
                  <c:v>27367</c:v>
                </c:pt>
                <c:pt idx="227">
                  <c:v>17601</c:v>
                </c:pt>
                <c:pt idx="228">
                  <c:v>25538</c:v>
                </c:pt>
                <c:pt idx="229">
                  <c:v>16477</c:v>
                </c:pt>
                <c:pt idx="230">
                  <c:v>14940</c:v>
                </c:pt>
                <c:pt idx="231">
                  <c:v>23684</c:v>
                </c:pt>
                <c:pt idx="232">
                  <c:v>15683</c:v>
                </c:pt>
                <c:pt idx="233">
                  <c:v>22686</c:v>
                </c:pt>
                <c:pt idx="234">
                  <c:v>14615</c:v>
                </c:pt>
                <c:pt idx="235">
                  <c:v>13685</c:v>
                </c:pt>
                <c:pt idx="236">
                  <c:v>21552</c:v>
                </c:pt>
                <c:pt idx="237">
                  <c:v>15588</c:v>
                </c:pt>
                <c:pt idx="238">
                  <c:v>14257</c:v>
                </c:pt>
                <c:pt idx="239">
                  <c:v>22041</c:v>
                </c:pt>
                <c:pt idx="240">
                  <c:v>20695</c:v>
                </c:pt>
                <c:pt idx="241">
                  <c:v>13352</c:v>
                </c:pt>
                <c:pt idx="242">
                  <c:v>20160</c:v>
                </c:pt>
                <c:pt idx="243">
                  <c:v>12824</c:v>
                </c:pt>
                <c:pt idx="244">
                  <c:v>19256</c:v>
                </c:pt>
                <c:pt idx="245">
                  <c:v>12974</c:v>
                </c:pt>
                <c:pt idx="246">
                  <c:v>19135</c:v>
                </c:pt>
                <c:pt idx="247">
                  <c:v>11523</c:v>
                </c:pt>
                <c:pt idx="248">
                  <c:v>16457</c:v>
                </c:pt>
                <c:pt idx="249">
                  <c:v>11168</c:v>
                </c:pt>
                <c:pt idx="250">
                  <c:v>17746</c:v>
                </c:pt>
                <c:pt idx="251">
                  <c:v>11320</c:v>
                </c:pt>
                <c:pt idx="252">
                  <c:v>16918</c:v>
                </c:pt>
                <c:pt idx="253">
                  <c:v>9770</c:v>
                </c:pt>
                <c:pt idx="254">
                  <c:v>16282</c:v>
                </c:pt>
                <c:pt idx="255">
                  <c:v>12534</c:v>
                </c:pt>
                <c:pt idx="256">
                  <c:v>16865</c:v>
                </c:pt>
                <c:pt idx="257">
                  <c:v>16047</c:v>
                </c:pt>
                <c:pt idx="258">
                  <c:v>10869</c:v>
                </c:pt>
                <c:pt idx="259">
                  <c:v>16374</c:v>
                </c:pt>
                <c:pt idx="260">
                  <c:v>11826</c:v>
                </c:pt>
                <c:pt idx="261">
                  <c:v>16693</c:v>
                </c:pt>
                <c:pt idx="262">
                  <c:v>11395</c:v>
                </c:pt>
                <c:pt idx="263">
                  <c:v>11608</c:v>
                </c:pt>
                <c:pt idx="264">
                  <c:v>16792</c:v>
                </c:pt>
                <c:pt idx="265">
                  <c:v>11052</c:v>
                </c:pt>
                <c:pt idx="266">
                  <c:v>17072</c:v>
                </c:pt>
                <c:pt idx="267">
                  <c:v>11618</c:v>
                </c:pt>
                <c:pt idx="268">
                  <c:v>18095</c:v>
                </c:pt>
                <c:pt idx="269">
                  <c:v>12610</c:v>
                </c:pt>
                <c:pt idx="270">
                  <c:v>11556</c:v>
                </c:pt>
                <c:pt idx="271">
                  <c:v>17240</c:v>
                </c:pt>
                <c:pt idx="272">
                  <c:v>17635</c:v>
                </c:pt>
                <c:pt idx="273">
                  <c:v>11697</c:v>
                </c:pt>
                <c:pt idx="274">
                  <c:v>16345</c:v>
                </c:pt>
                <c:pt idx="275">
                  <c:v>12223</c:v>
                </c:pt>
                <c:pt idx="276">
                  <c:v>17510</c:v>
                </c:pt>
                <c:pt idx="277">
                  <c:v>11760</c:v>
                </c:pt>
                <c:pt idx="278">
                  <c:v>15892</c:v>
                </c:pt>
                <c:pt idx="279">
                  <c:v>11931</c:v>
                </c:pt>
                <c:pt idx="280">
                  <c:v>16100</c:v>
                </c:pt>
                <c:pt idx="281">
                  <c:v>15866</c:v>
                </c:pt>
                <c:pt idx="282">
                  <c:v>12268</c:v>
                </c:pt>
                <c:pt idx="283">
                  <c:v>16825</c:v>
                </c:pt>
                <c:pt idx="284">
                  <c:v>10071</c:v>
                </c:pt>
                <c:pt idx="285">
                  <c:v>15958</c:v>
                </c:pt>
                <c:pt idx="286">
                  <c:v>10371</c:v>
                </c:pt>
                <c:pt idx="287">
                  <c:v>15711</c:v>
                </c:pt>
                <c:pt idx="288">
                  <c:v>11282</c:v>
                </c:pt>
                <c:pt idx="289">
                  <c:v>9391</c:v>
                </c:pt>
                <c:pt idx="290">
                  <c:v>10271</c:v>
                </c:pt>
                <c:pt idx="291">
                  <c:v>9138</c:v>
                </c:pt>
                <c:pt idx="292">
                  <c:v>15866</c:v>
                </c:pt>
                <c:pt idx="293">
                  <c:v>10579</c:v>
                </c:pt>
                <c:pt idx="294">
                  <c:v>14174</c:v>
                </c:pt>
                <c:pt idx="295">
                  <c:v>8914</c:v>
                </c:pt>
                <c:pt idx="296">
                  <c:v>13286</c:v>
                </c:pt>
                <c:pt idx="297">
                  <c:v>9050</c:v>
                </c:pt>
                <c:pt idx="298">
                  <c:v>13710</c:v>
                </c:pt>
                <c:pt idx="299">
                  <c:v>8939</c:v>
                </c:pt>
                <c:pt idx="300">
                  <c:v>12800</c:v>
                </c:pt>
                <c:pt idx="301">
                  <c:v>8660</c:v>
                </c:pt>
                <c:pt idx="302">
                  <c:v>12822</c:v>
                </c:pt>
                <c:pt idx="303">
                  <c:v>8123</c:v>
                </c:pt>
                <c:pt idx="304">
                  <c:v>11484</c:v>
                </c:pt>
                <c:pt idx="305">
                  <c:v>8187</c:v>
                </c:pt>
                <c:pt idx="306">
                  <c:v>11453</c:v>
                </c:pt>
                <c:pt idx="307">
                  <c:v>8453</c:v>
                </c:pt>
                <c:pt idx="308">
                  <c:v>7811</c:v>
                </c:pt>
                <c:pt idx="309">
                  <c:v>11826</c:v>
                </c:pt>
                <c:pt idx="310">
                  <c:v>7842</c:v>
                </c:pt>
                <c:pt idx="311">
                  <c:v>10806</c:v>
                </c:pt>
                <c:pt idx="312">
                  <c:v>6738</c:v>
                </c:pt>
                <c:pt idx="313">
                  <c:v>10296</c:v>
                </c:pt>
                <c:pt idx="314">
                  <c:v>7112</c:v>
                </c:pt>
                <c:pt idx="315">
                  <c:v>9951</c:v>
                </c:pt>
                <c:pt idx="316">
                  <c:v>7039</c:v>
                </c:pt>
                <c:pt idx="317">
                  <c:v>10588</c:v>
                </c:pt>
                <c:pt idx="318">
                  <c:v>6911</c:v>
                </c:pt>
                <c:pt idx="319">
                  <c:v>10425</c:v>
                </c:pt>
                <c:pt idx="320">
                  <c:v>7003</c:v>
                </c:pt>
                <c:pt idx="321">
                  <c:v>10289</c:v>
                </c:pt>
                <c:pt idx="322">
                  <c:v>7396</c:v>
                </c:pt>
                <c:pt idx="323">
                  <c:v>10392</c:v>
                </c:pt>
                <c:pt idx="324">
                  <c:v>6974</c:v>
                </c:pt>
                <c:pt idx="325">
                  <c:v>10244</c:v>
                </c:pt>
                <c:pt idx="326">
                  <c:v>10703</c:v>
                </c:pt>
                <c:pt idx="327">
                  <c:v>6887</c:v>
                </c:pt>
                <c:pt idx="328">
                  <c:v>10898</c:v>
                </c:pt>
                <c:pt idx="329">
                  <c:v>7064</c:v>
                </c:pt>
                <c:pt idx="330">
                  <c:v>11430</c:v>
                </c:pt>
                <c:pt idx="331">
                  <c:v>7525</c:v>
                </c:pt>
                <c:pt idx="332">
                  <c:v>11777</c:v>
                </c:pt>
                <c:pt idx="333">
                  <c:v>7831</c:v>
                </c:pt>
                <c:pt idx="334">
                  <c:v>11328</c:v>
                </c:pt>
                <c:pt idx="335">
                  <c:v>11206</c:v>
                </c:pt>
                <c:pt idx="336">
                  <c:v>7366</c:v>
                </c:pt>
                <c:pt idx="337">
                  <c:v>12095</c:v>
                </c:pt>
                <c:pt idx="338">
                  <c:v>7668</c:v>
                </c:pt>
                <c:pt idx="339">
                  <c:v>12376</c:v>
                </c:pt>
                <c:pt idx="340">
                  <c:v>7807</c:v>
                </c:pt>
                <c:pt idx="341">
                  <c:v>11514</c:v>
                </c:pt>
                <c:pt idx="342">
                  <c:v>8667</c:v>
                </c:pt>
                <c:pt idx="343">
                  <c:v>7968</c:v>
                </c:pt>
                <c:pt idx="344">
                  <c:v>13051</c:v>
                </c:pt>
                <c:pt idx="345">
                  <c:v>7883</c:v>
                </c:pt>
                <c:pt idx="346">
                  <c:v>12135</c:v>
                </c:pt>
                <c:pt idx="347">
                  <c:v>8383</c:v>
                </c:pt>
                <c:pt idx="348">
                  <c:v>12785</c:v>
                </c:pt>
                <c:pt idx="349">
                  <c:v>8279</c:v>
                </c:pt>
                <c:pt idx="350">
                  <c:v>11873</c:v>
                </c:pt>
                <c:pt idx="351">
                  <c:v>8499</c:v>
                </c:pt>
                <c:pt idx="352">
                  <c:v>14660</c:v>
                </c:pt>
                <c:pt idx="353">
                  <c:v>12210</c:v>
                </c:pt>
                <c:pt idx="354">
                  <c:v>8662</c:v>
                </c:pt>
                <c:pt idx="355">
                  <c:v>13607</c:v>
                </c:pt>
                <c:pt idx="356">
                  <c:v>8619</c:v>
                </c:pt>
                <c:pt idx="357">
                  <c:v>14942</c:v>
                </c:pt>
                <c:pt idx="358">
                  <c:v>10010</c:v>
                </c:pt>
                <c:pt idx="359">
                  <c:v>13903</c:v>
                </c:pt>
                <c:pt idx="360">
                  <c:v>13245</c:v>
                </c:pt>
                <c:pt idx="361">
                  <c:v>8852</c:v>
                </c:pt>
                <c:pt idx="362">
                  <c:v>13653</c:v>
                </c:pt>
                <c:pt idx="363">
                  <c:v>9828</c:v>
                </c:pt>
                <c:pt idx="364">
                  <c:v>13366</c:v>
                </c:pt>
                <c:pt idx="365">
                  <c:v>9520</c:v>
                </c:pt>
                <c:pt idx="366">
                  <c:v>14297</c:v>
                </c:pt>
                <c:pt idx="367">
                  <c:v>9536</c:v>
                </c:pt>
                <c:pt idx="368">
                  <c:v>13423</c:v>
                </c:pt>
                <c:pt idx="369">
                  <c:v>8495</c:v>
                </c:pt>
                <c:pt idx="370">
                  <c:v>13941</c:v>
                </c:pt>
                <c:pt idx="371">
                  <c:v>8870</c:v>
                </c:pt>
                <c:pt idx="372">
                  <c:v>13942</c:v>
                </c:pt>
                <c:pt idx="373">
                  <c:v>9793</c:v>
                </c:pt>
                <c:pt idx="374">
                  <c:v>13494</c:v>
                </c:pt>
                <c:pt idx="375">
                  <c:v>9024</c:v>
                </c:pt>
                <c:pt idx="376">
                  <c:v>13063</c:v>
                </c:pt>
                <c:pt idx="377">
                  <c:v>12759</c:v>
                </c:pt>
                <c:pt idx="378">
                  <c:v>38505</c:v>
                </c:pt>
                <c:pt idx="379">
                  <c:v>13715</c:v>
                </c:pt>
                <c:pt idx="380">
                  <c:v>8264</c:v>
                </c:pt>
                <c:pt idx="381">
                  <c:v>8391</c:v>
                </c:pt>
                <c:pt idx="382">
                  <c:v>12803</c:v>
                </c:pt>
                <c:pt idx="383">
                  <c:v>9795</c:v>
                </c:pt>
                <c:pt idx="384">
                  <c:v>13783</c:v>
                </c:pt>
                <c:pt idx="385">
                  <c:v>13237</c:v>
                </c:pt>
                <c:pt idx="386">
                  <c:v>9698</c:v>
                </c:pt>
                <c:pt idx="387">
                  <c:v>8536</c:v>
                </c:pt>
                <c:pt idx="388">
                  <c:v>12896</c:v>
                </c:pt>
                <c:pt idx="389">
                  <c:v>12616</c:v>
                </c:pt>
                <c:pt idx="390">
                  <c:v>14343</c:v>
                </c:pt>
                <c:pt idx="391">
                  <c:v>9211</c:v>
                </c:pt>
                <c:pt idx="392">
                  <c:v>13834</c:v>
                </c:pt>
                <c:pt idx="393">
                  <c:v>8528</c:v>
                </c:pt>
                <c:pt idx="394">
                  <c:v>13240</c:v>
                </c:pt>
                <c:pt idx="395">
                  <c:v>14371</c:v>
                </c:pt>
                <c:pt idx="396">
                  <c:v>9222</c:v>
                </c:pt>
                <c:pt idx="397">
                  <c:v>9497</c:v>
                </c:pt>
                <c:pt idx="398">
                  <c:v>13697</c:v>
                </c:pt>
                <c:pt idx="399">
                  <c:v>8265</c:v>
                </c:pt>
                <c:pt idx="400">
                  <c:v>14167</c:v>
                </c:pt>
                <c:pt idx="401">
                  <c:v>9149</c:v>
                </c:pt>
                <c:pt idx="402">
                  <c:v>13806</c:v>
                </c:pt>
                <c:pt idx="403">
                  <c:v>13393</c:v>
                </c:pt>
                <c:pt idx="404">
                  <c:v>8587</c:v>
                </c:pt>
                <c:pt idx="405">
                  <c:v>12596</c:v>
                </c:pt>
                <c:pt idx="406">
                  <c:v>9150</c:v>
                </c:pt>
                <c:pt idx="407">
                  <c:v>12198</c:v>
                </c:pt>
                <c:pt idx="408">
                  <c:v>8075</c:v>
                </c:pt>
                <c:pt idx="409">
                  <c:v>12215</c:v>
                </c:pt>
                <c:pt idx="410">
                  <c:v>7594</c:v>
                </c:pt>
                <c:pt idx="411">
                  <c:v>11877</c:v>
                </c:pt>
                <c:pt idx="412">
                  <c:v>7486</c:v>
                </c:pt>
                <c:pt idx="413">
                  <c:v>11288</c:v>
                </c:pt>
                <c:pt idx="414">
                  <c:v>8184</c:v>
                </c:pt>
                <c:pt idx="415">
                  <c:v>10368</c:v>
                </c:pt>
                <c:pt idx="416">
                  <c:v>7372</c:v>
                </c:pt>
                <c:pt idx="417">
                  <c:v>11061</c:v>
                </c:pt>
                <c:pt idx="418">
                  <c:v>7265</c:v>
                </c:pt>
                <c:pt idx="419">
                  <c:v>10750</c:v>
                </c:pt>
                <c:pt idx="420">
                  <c:v>6717</c:v>
                </c:pt>
                <c:pt idx="421">
                  <c:v>9843</c:v>
                </c:pt>
                <c:pt idx="422">
                  <c:v>7458</c:v>
                </c:pt>
                <c:pt idx="423">
                  <c:v>10630</c:v>
                </c:pt>
                <c:pt idx="424">
                  <c:v>6989</c:v>
                </c:pt>
                <c:pt idx="425">
                  <c:v>11439</c:v>
                </c:pt>
                <c:pt idx="426">
                  <c:v>6359</c:v>
                </c:pt>
                <c:pt idx="427">
                  <c:v>11106</c:v>
                </c:pt>
                <c:pt idx="428">
                  <c:v>6699</c:v>
                </c:pt>
                <c:pt idx="429">
                  <c:v>11176</c:v>
                </c:pt>
                <c:pt idx="430">
                  <c:v>7186</c:v>
                </c:pt>
                <c:pt idx="431">
                  <c:v>10158</c:v>
                </c:pt>
                <c:pt idx="432">
                  <c:v>7090</c:v>
                </c:pt>
                <c:pt idx="433">
                  <c:v>10326</c:v>
                </c:pt>
                <c:pt idx="434">
                  <c:v>6947</c:v>
                </c:pt>
                <c:pt idx="435">
                  <c:v>11685</c:v>
                </c:pt>
                <c:pt idx="436">
                  <c:v>7930</c:v>
                </c:pt>
                <c:pt idx="437">
                  <c:v>7701</c:v>
                </c:pt>
                <c:pt idx="438">
                  <c:v>11027</c:v>
                </c:pt>
                <c:pt idx="439">
                  <c:v>7582</c:v>
                </c:pt>
                <c:pt idx="440">
                  <c:v>7415</c:v>
                </c:pt>
                <c:pt idx="441">
                  <c:v>11602</c:v>
                </c:pt>
                <c:pt idx="442">
                  <c:v>7096</c:v>
                </c:pt>
                <c:pt idx="443">
                  <c:v>11562</c:v>
                </c:pt>
                <c:pt idx="444">
                  <c:v>7101</c:v>
                </c:pt>
                <c:pt idx="445">
                  <c:v>11981</c:v>
                </c:pt>
                <c:pt idx="446">
                  <c:v>9745</c:v>
                </c:pt>
                <c:pt idx="447">
                  <c:v>13653</c:v>
                </c:pt>
                <c:pt idx="448">
                  <c:v>9722</c:v>
                </c:pt>
                <c:pt idx="449">
                  <c:v>15450</c:v>
                </c:pt>
                <c:pt idx="450">
                  <c:v>12355</c:v>
                </c:pt>
                <c:pt idx="451">
                  <c:v>18969</c:v>
                </c:pt>
                <c:pt idx="452">
                  <c:v>13076</c:v>
                </c:pt>
                <c:pt idx="453">
                  <c:v>17694</c:v>
                </c:pt>
                <c:pt idx="454">
                  <c:v>20405</c:v>
                </c:pt>
                <c:pt idx="455">
                  <c:v>15162</c:v>
                </c:pt>
                <c:pt idx="456">
                  <c:v>24284</c:v>
                </c:pt>
                <c:pt idx="457">
                  <c:v>17435</c:v>
                </c:pt>
                <c:pt idx="458">
                  <c:v>24025</c:v>
                </c:pt>
                <c:pt idx="459">
                  <c:v>17036</c:v>
                </c:pt>
                <c:pt idx="460">
                  <c:v>27892</c:v>
                </c:pt>
                <c:pt idx="461">
                  <c:v>18986</c:v>
                </c:pt>
                <c:pt idx="462">
                  <c:v>26962</c:v>
                </c:pt>
                <c:pt idx="463">
                  <c:v>20334</c:v>
                </c:pt>
                <c:pt idx="464">
                  <c:v>29226</c:v>
                </c:pt>
                <c:pt idx="465">
                  <c:v>20859</c:v>
                </c:pt>
                <c:pt idx="466">
                  <c:v>30136</c:v>
                </c:pt>
                <c:pt idx="467">
                  <c:v>19796</c:v>
                </c:pt>
                <c:pt idx="468">
                  <c:v>31682</c:v>
                </c:pt>
                <c:pt idx="469">
                  <c:v>20156</c:v>
                </c:pt>
                <c:pt idx="470">
                  <c:v>30787</c:v>
                </c:pt>
                <c:pt idx="471">
                  <c:v>20746</c:v>
                </c:pt>
                <c:pt idx="472">
                  <c:v>31240</c:v>
                </c:pt>
                <c:pt idx="473">
                  <c:v>17535</c:v>
                </c:pt>
                <c:pt idx="474">
                  <c:v>28407</c:v>
                </c:pt>
                <c:pt idx="475">
                  <c:v>28363</c:v>
                </c:pt>
                <c:pt idx="476">
                  <c:v>18131</c:v>
                </c:pt>
                <c:pt idx="477">
                  <c:v>29011</c:v>
                </c:pt>
                <c:pt idx="478">
                  <c:v>20360</c:v>
                </c:pt>
                <c:pt idx="479">
                  <c:v>28017</c:v>
                </c:pt>
                <c:pt idx="480">
                  <c:v>17558</c:v>
                </c:pt>
                <c:pt idx="481">
                  <c:v>25397</c:v>
                </c:pt>
                <c:pt idx="482">
                  <c:v>16190</c:v>
                </c:pt>
                <c:pt idx="483">
                  <c:v>25337</c:v>
                </c:pt>
                <c:pt idx="484">
                  <c:v>15741</c:v>
                </c:pt>
                <c:pt idx="485">
                  <c:v>24258</c:v>
                </c:pt>
                <c:pt idx="486">
                  <c:v>16321</c:v>
                </c:pt>
                <c:pt idx="487">
                  <c:v>22719</c:v>
                </c:pt>
                <c:pt idx="488">
                  <c:v>13562</c:v>
                </c:pt>
                <c:pt idx="489">
                  <c:v>22859</c:v>
                </c:pt>
                <c:pt idx="490">
                  <c:v>22597</c:v>
                </c:pt>
                <c:pt idx="491">
                  <c:v>14511</c:v>
                </c:pt>
                <c:pt idx="492">
                  <c:v>20744</c:v>
                </c:pt>
                <c:pt idx="493">
                  <c:v>15068</c:v>
                </c:pt>
                <c:pt idx="494">
                  <c:v>14506</c:v>
                </c:pt>
                <c:pt idx="495">
                  <c:v>19601</c:v>
                </c:pt>
                <c:pt idx="496">
                  <c:v>14277</c:v>
                </c:pt>
                <c:pt idx="497">
                  <c:v>19568</c:v>
                </c:pt>
                <c:pt idx="498">
                  <c:v>12463</c:v>
                </c:pt>
                <c:pt idx="499">
                  <c:v>20132</c:v>
                </c:pt>
                <c:pt idx="500">
                  <c:v>18366</c:v>
                </c:pt>
                <c:pt idx="501">
                  <c:v>13289</c:v>
                </c:pt>
                <c:pt idx="502">
                  <c:v>19813</c:v>
                </c:pt>
                <c:pt idx="503">
                  <c:v>12599</c:v>
                </c:pt>
                <c:pt idx="504">
                  <c:v>17255</c:v>
                </c:pt>
                <c:pt idx="505">
                  <c:v>12857</c:v>
                </c:pt>
                <c:pt idx="506">
                  <c:v>18206</c:v>
                </c:pt>
                <c:pt idx="507">
                  <c:v>11867</c:v>
                </c:pt>
                <c:pt idx="508">
                  <c:v>16753</c:v>
                </c:pt>
                <c:pt idx="509">
                  <c:v>11950</c:v>
                </c:pt>
                <c:pt idx="510">
                  <c:v>16675</c:v>
                </c:pt>
                <c:pt idx="511">
                  <c:v>11034</c:v>
                </c:pt>
                <c:pt idx="512">
                  <c:v>15895</c:v>
                </c:pt>
                <c:pt idx="513">
                  <c:v>11065</c:v>
                </c:pt>
                <c:pt idx="514">
                  <c:v>16099</c:v>
                </c:pt>
                <c:pt idx="515">
                  <c:v>11753</c:v>
                </c:pt>
                <c:pt idx="516">
                  <c:v>17561</c:v>
                </c:pt>
                <c:pt idx="517">
                  <c:v>16836</c:v>
                </c:pt>
                <c:pt idx="518">
                  <c:v>12211</c:v>
                </c:pt>
                <c:pt idx="519">
                  <c:v>10945</c:v>
                </c:pt>
                <c:pt idx="520">
                  <c:v>11548</c:v>
                </c:pt>
                <c:pt idx="521">
                  <c:v>17062</c:v>
                </c:pt>
                <c:pt idx="522">
                  <c:v>11367</c:v>
                </c:pt>
                <c:pt idx="523">
                  <c:v>11647</c:v>
                </c:pt>
                <c:pt idx="524">
                  <c:v>17658</c:v>
                </c:pt>
                <c:pt idx="525">
                  <c:v>16753</c:v>
                </c:pt>
                <c:pt idx="526">
                  <c:v>10455</c:v>
                </c:pt>
                <c:pt idx="527">
                  <c:v>10340</c:v>
                </c:pt>
                <c:pt idx="528">
                  <c:v>16652</c:v>
                </c:pt>
                <c:pt idx="529">
                  <c:v>11058</c:v>
                </c:pt>
                <c:pt idx="530">
                  <c:v>16160</c:v>
                </c:pt>
                <c:pt idx="531">
                  <c:v>11761</c:v>
                </c:pt>
                <c:pt idx="532">
                  <c:v>16482</c:v>
                </c:pt>
                <c:pt idx="533">
                  <c:v>11770</c:v>
                </c:pt>
                <c:pt idx="534">
                  <c:v>15889</c:v>
                </c:pt>
                <c:pt idx="535">
                  <c:v>11614</c:v>
                </c:pt>
                <c:pt idx="536">
                  <c:v>16726</c:v>
                </c:pt>
                <c:pt idx="537">
                  <c:v>10475</c:v>
                </c:pt>
                <c:pt idx="538">
                  <c:v>16895</c:v>
                </c:pt>
                <c:pt idx="539">
                  <c:v>11125</c:v>
                </c:pt>
                <c:pt idx="540">
                  <c:v>16428</c:v>
                </c:pt>
                <c:pt idx="541">
                  <c:v>11437</c:v>
                </c:pt>
                <c:pt idx="542">
                  <c:v>16211</c:v>
                </c:pt>
                <c:pt idx="543">
                  <c:v>10021</c:v>
                </c:pt>
                <c:pt idx="544">
                  <c:v>14736</c:v>
                </c:pt>
                <c:pt idx="545">
                  <c:v>10365</c:v>
                </c:pt>
                <c:pt idx="546">
                  <c:v>15945</c:v>
                </c:pt>
                <c:pt idx="547">
                  <c:v>9484</c:v>
                </c:pt>
                <c:pt idx="548">
                  <c:v>15709</c:v>
                </c:pt>
                <c:pt idx="549">
                  <c:v>10577</c:v>
                </c:pt>
                <c:pt idx="550">
                  <c:v>15481</c:v>
                </c:pt>
                <c:pt idx="551">
                  <c:v>10474</c:v>
                </c:pt>
                <c:pt idx="552">
                  <c:v>15035</c:v>
                </c:pt>
                <c:pt idx="553">
                  <c:v>9249</c:v>
                </c:pt>
                <c:pt idx="554">
                  <c:v>14880</c:v>
                </c:pt>
                <c:pt idx="555">
                  <c:v>9162</c:v>
                </c:pt>
                <c:pt idx="556">
                  <c:v>12910</c:v>
                </c:pt>
                <c:pt idx="557">
                  <c:v>9728</c:v>
                </c:pt>
                <c:pt idx="558">
                  <c:v>13859</c:v>
                </c:pt>
                <c:pt idx="559">
                  <c:v>8124</c:v>
                </c:pt>
                <c:pt idx="560">
                  <c:v>13857</c:v>
                </c:pt>
                <c:pt idx="561">
                  <c:v>9244</c:v>
                </c:pt>
                <c:pt idx="562">
                  <c:v>12390</c:v>
                </c:pt>
                <c:pt idx="563">
                  <c:v>7380</c:v>
                </c:pt>
                <c:pt idx="564">
                  <c:v>11329</c:v>
                </c:pt>
                <c:pt idx="565">
                  <c:v>12018</c:v>
                </c:pt>
                <c:pt idx="566">
                  <c:v>7582</c:v>
                </c:pt>
                <c:pt idx="567">
                  <c:v>11442</c:v>
                </c:pt>
                <c:pt idx="568">
                  <c:v>7313</c:v>
                </c:pt>
                <c:pt idx="569">
                  <c:v>11007</c:v>
                </c:pt>
                <c:pt idx="570">
                  <c:v>7130</c:v>
                </c:pt>
                <c:pt idx="571">
                  <c:v>9417</c:v>
                </c:pt>
                <c:pt idx="572">
                  <c:v>6857</c:v>
                </c:pt>
                <c:pt idx="573">
                  <c:v>9319</c:v>
                </c:pt>
                <c:pt idx="574">
                  <c:v>6766</c:v>
                </c:pt>
                <c:pt idx="575">
                  <c:v>5943</c:v>
                </c:pt>
                <c:pt idx="576">
                  <c:v>9055</c:v>
                </c:pt>
                <c:pt idx="577">
                  <c:v>5865</c:v>
                </c:pt>
                <c:pt idx="578">
                  <c:v>8860</c:v>
                </c:pt>
                <c:pt idx="579">
                  <c:v>8679</c:v>
                </c:pt>
                <c:pt idx="580">
                  <c:v>5755</c:v>
                </c:pt>
                <c:pt idx="581">
                  <c:v>9106</c:v>
                </c:pt>
                <c:pt idx="582">
                  <c:v>6121</c:v>
                </c:pt>
                <c:pt idx="583">
                  <c:v>9233</c:v>
                </c:pt>
                <c:pt idx="584">
                  <c:v>5465</c:v>
                </c:pt>
                <c:pt idx="585">
                  <c:v>9433</c:v>
                </c:pt>
                <c:pt idx="586">
                  <c:v>5568</c:v>
                </c:pt>
                <c:pt idx="587">
                  <c:v>9274</c:v>
                </c:pt>
                <c:pt idx="588">
                  <c:v>6118</c:v>
                </c:pt>
                <c:pt idx="589">
                  <c:v>9106</c:v>
                </c:pt>
                <c:pt idx="590">
                  <c:v>6791</c:v>
                </c:pt>
                <c:pt idx="591">
                  <c:v>6061</c:v>
                </c:pt>
                <c:pt idx="592">
                  <c:v>9546</c:v>
                </c:pt>
                <c:pt idx="593">
                  <c:v>6378</c:v>
                </c:pt>
                <c:pt idx="594">
                  <c:v>9051</c:v>
                </c:pt>
                <c:pt idx="595">
                  <c:v>9970</c:v>
                </c:pt>
                <c:pt idx="596">
                  <c:v>6444</c:v>
                </c:pt>
                <c:pt idx="597">
                  <c:v>10351</c:v>
                </c:pt>
                <c:pt idx="598">
                  <c:v>6821</c:v>
                </c:pt>
                <c:pt idx="599">
                  <c:v>6710</c:v>
                </c:pt>
                <c:pt idx="600">
                  <c:v>9684</c:v>
                </c:pt>
                <c:pt idx="601">
                  <c:v>6275</c:v>
                </c:pt>
                <c:pt idx="602">
                  <c:v>10522</c:v>
                </c:pt>
                <c:pt idx="603">
                  <c:v>6261</c:v>
                </c:pt>
                <c:pt idx="604">
                  <c:v>10289</c:v>
                </c:pt>
                <c:pt idx="605">
                  <c:v>6437</c:v>
                </c:pt>
                <c:pt idx="606">
                  <c:v>10618</c:v>
                </c:pt>
                <c:pt idx="607">
                  <c:v>7302</c:v>
                </c:pt>
                <c:pt idx="608">
                  <c:v>10879</c:v>
                </c:pt>
                <c:pt idx="609">
                  <c:v>6640</c:v>
                </c:pt>
                <c:pt idx="610">
                  <c:v>11004</c:v>
                </c:pt>
                <c:pt idx="611">
                  <c:v>8154</c:v>
                </c:pt>
                <c:pt idx="612">
                  <c:v>12066</c:v>
                </c:pt>
                <c:pt idx="613">
                  <c:v>8548</c:v>
                </c:pt>
                <c:pt idx="614">
                  <c:v>7793</c:v>
                </c:pt>
                <c:pt idx="615">
                  <c:v>12182</c:v>
                </c:pt>
                <c:pt idx="616">
                  <c:v>8506</c:v>
                </c:pt>
                <c:pt idx="617">
                  <c:v>12214</c:v>
                </c:pt>
                <c:pt idx="618">
                  <c:v>8090</c:v>
                </c:pt>
                <c:pt idx="619">
                  <c:v>13040</c:v>
                </c:pt>
                <c:pt idx="620">
                  <c:v>12562</c:v>
                </c:pt>
                <c:pt idx="621">
                  <c:v>7993</c:v>
                </c:pt>
                <c:pt idx="622">
                  <c:v>7794</c:v>
                </c:pt>
                <c:pt idx="623">
                  <c:v>11492</c:v>
                </c:pt>
                <c:pt idx="624">
                  <c:v>8334</c:v>
                </c:pt>
                <c:pt idx="625">
                  <c:v>11876</c:v>
                </c:pt>
                <c:pt idx="626">
                  <c:v>7679</c:v>
                </c:pt>
                <c:pt idx="627">
                  <c:v>11570</c:v>
                </c:pt>
                <c:pt idx="628">
                  <c:v>8304</c:v>
                </c:pt>
                <c:pt idx="629">
                  <c:v>11961</c:v>
                </c:pt>
                <c:pt idx="630">
                  <c:v>11593</c:v>
                </c:pt>
                <c:pt idx="631">
                  <c:v>8066</c:v>
                </c:pt>
                <c:pt idx="632">
                  <c:v>11713</c:v>
                </c:pt>
                <c:pt idx="633">
                  <c:v>8449</c:v>
                </c:pt>
                <c:pt idx="634">
                  <c:v>7902</c:v>
                </c:pt>
                <c:pt idx="635">
                  <c:v>12310</c:v>
                </c:pt>
                <c:pt idx="636">
                  <c:v>7526</c:v>
                </c:pt>
                <c:pt idx="637">
                  <c:v>12945</c:v>
                </c:pt>
                <c:pt idx="638">
                  <c:v>7701</c:v>
                </c:pt>
                <c:pt idx="639">
                  <c:v>12733</c:v>
                </c:pt>
                <c:pt idx="640">
                  <c:v>7484</c:v>
                </c:pt>
                <c:pt idx="641">
                  <c:v>11673</c:v>
                </c:pt>
                <c:pt idx="642">
                  <c:v>7298</c:v>
                </c:pt>
                <c:pt idx="643">
                  <c:v>11132</c:v>
                </c:pt>
                <c:pt idx="644">
                  <c:v>7730</c:v>
                </c:pt>
                <c:pt idx="645">
                  <c:v>12051</c:v>
                </c:pt>
                <c:pt idx="646">
                  <c:v>8308</c:v>
                </c:pt>
                <c:pt idx="647">
                  <c:v>12732</c:v>
                </c:pt>
                <c:pt idx="648">
                  <c:v>7251</c:v>
                </c:pt>
                <c:pt idx="649">
                  <c:v>11575</c:v>
                </c:pt>
                <c:pt idx="650">
                  <c:v>8396</c:v>
                </c:pt>
                <c:pt idx="651">
                  <c:v>11067</c:v>
                </c:pt>
                <c:pt idx="652">
                  <c:v>8016</c:v>
                </c:pt>
                <c:pt idx="653">
                  <c:v>11937</c:v>
                </c:pt>
                <c:pt idx="654">
                  <c:v>7078</c:v>
                </c:pt>
                <c:pt idx="655">
                  <c:v>12468</c:v>
                </c:pt>
                <c:pt idx="656">
                  <c:v>8668</c:v>
                </c:pt>
                <c:pt idx="657">
                  <c:v>8690</c:v>
                </c:pt>
                <c:pt idx="658">
                  <c:v>12718</c:v>
                </c:pt>
                <c:pt idx="659">
                  <c:v>7379</c:v>
                </c:pt>
                <c:pt idx="660">
                  <c:v>12302</c:v>
                </c:pt>
                <c:pt idx="661">
                  <c:v>8541</c:v>
                </c:pt>
                <c:pt idx="662">
                  <c:v>11878</c:v>
                </c:pt>
                <c:pt idx="663">
                  <c:v>8168</c:v>
                </c:pt>
                <c:pt idx="664">
                  <c:v>12074</c:v>
                </c:pt>
                <c:pt idx="665">
                  <c:v>7809</c:v>
                </c:pt>
                <c:pt idx="666">
                  <c:v>12105</c:v>
                </c:pt>
                <c:pt idx="667">
                  <c:v>8184</c:v>
                </c:pt>
                <c:pt idx="668">
                  <c:v>8966</c:v>
                </c:pt>
                <c:pt idx="669">
                  <c:v>12068</c:v>
                </c:pt>
                <c:pt idx="670">
                  <c:v>11812</c:v>
                </c:pt>
                <c:pt idx="671">
                  <c:v>7510</c:v>
                </c:pt>
                <c:pt idx="672">
                  <c:v>11604</c:v>
                </c:pt>
                <c:pt idx="673">
                  <c:v>8458</c:v>
                </c:pt>
                <c:pt idx="674">
                  <c:v>10838</c:v>
                </c:pt>
                <c:pt idx="675">
                  <c:v>7600</c:v>
                </c:pt>
                <c:pt idx="676">
                  <c:v>11683</c:v>
                </c:pt>
                <c:pt idx="677">
                  <c:v>7985</c:v>
                </c:pt>
                <c:pt idx="678">
                  <c:v>11487</c:v>
                </c:pt>
                <c:pt idx="679">
                  <c:v>6588</c:v>
                </c:pt>
                <c:pt idx="680">
                  <c:v>6765</c:v>
                </c:pt>
                <c:pt idx="681">
                  <c:v>11125</c:v>
                </c:pt>
                <c:pt idx="682">
                  <c:v>10909</c:v>
                </c:pt>
                <c:pt idx="683">
                  <c:v>6342</c:v>
                </c:pt>
                <c:pt idx="684">
                  <c:v>10944</c:v>
                </c:pt>
                <c:pt idx="685">
                  <c:v>7016</c:v>
                </c:pt>
                <c:pt idx="686">
                  <c:v>10677</c:v>
                </c:pt>
                <c:pt idx="687">
                  <c:v>7110</c:v>
                </c:pt>
                <c:pt idx="688">
                  <c:v>10555</c:v>
                </c:pt>
                <c:pt idx="689">
                  <c:v>6830</c:v>
                </c:pt>
                <c:pt idx="690">
                  <c:v>10030</c:v>
                </c:pt>
                <c:pt idx="691">
                  <c:v>6685</c:v>
                </c:pt>
                <c:pt idx="692">
                  <c:v>11394</c:v>
                </c:pt>
                <c:pt idx="693">
                  <c:v>6993</c:v>
                </c:pt>
                <c:pt idx="694">
                  <c:v>10373</c:v>
                </c:pt>
                <c:pt idx="695">
                  <c:v>7502</c:v>
                </c:pt>
                <c:pt idx="696">
                  <c:v>10460</c:v>
                </c:pt>
                <c:pt idx="697">
                  <c:v>6779</c:v>
                </c:pt>
                <c:pt idx="698">
                  <c:v>10583</c:v>
                </c:pt>
                <c:pt idx="699">
                  <c:v>7537</c:v>
                </c:pt>
                <c:pt idx="700">
                  <c:v>10210</c:v>
                </c:pt>
                <c:pt idx="701">
                  <c:v>7441</c:v>
                </c:pt>
                <c:pt idx="702">
                  <c:v>10577</c:v>
                </c:pt>
                <c:pt idx="703">
                  <c:v>7266</c:v>
                </c:pt>
                <c:pt idx="704">
                  <c:v>11481</c:v>
                </c:pt>
                <c:pt idx="705">
                  <c:v>7739</c:v>
                </c:pt>
                <c:pt idx="706">
                  <c:v>12086</c:v>
                </c:pt>
                <c:pt idx="707">
                  <c:v>7343</c:v>
                </c:pt>
                <c:pt idx="708">
                  <c:v>12395</c:v>
                </c:pt>
                <c:pt idx="709">
                  <c:v>8624</c:v>
                </c:pt>
                <c:pt idx="710">
                  <c:v>15160</c:v>
                </c:pt>
                <c:pt idx="711">
                  <c:v>10517</c:v>
                </c:pt>
                <c:pt idx="712">
                  <c:v>16607</c:v>
                </c:pt>
                <c:pt idx="713">
                  <c:v>12628</c:v>
                </c:pt>
                <c:pt idx="714">
                  <c:v>18929</c:v>
                </c:pt>
                <c:pt idx="715">
                  <c:v>11707</c:v>
                </c:pt>
                <c:pt idx="716">
                  <c:v>19315</c:v>
                </c:pt>
                <c:pt idx="717">
                  <c:v>12639</c:v>
                </c:pt>
                <c:pt idx="718">
                  <c:v>21410</c:v>
                </c:pt>
                <c:pt idx="719">
                  <c:v>14272</c:v>
                </c:pt>
                <c:pt idx="720">
                  <c:v>22597</c:v>
                </c:pt>
                <c:pt idx="721">
                  <c:v>15505</c:v>
                </c:pt>
                <c:pt idx="722">
                  <c:v>23982</c:v>
                </c:pt>
                <c:pt idx="723">
                  <c:v>25109</c:v>
                </c:pt>
                <c:pt idx="724">
                  <c:v>17955</c:v>
                </c:pt>
                <c:pt idx="725">
                  <c:v>29165</c:v>
                </c:pt>
                <c:pt idx="726">
                  <c:v>19407</c:v>
                </c:pt>
                <c:pt idx="727">
                  <c:v>30106</c:v>
                </c:pt>
                <c:pt idx="728">
                  <c:v>18386</c:v>
                </c:pt>
                <c:pt idx="729">
                  <c:v>17666</c:v>
                </c:pt>
                <c:pt idx="730">
                  <c:v>28652</c:v>
                </c:pt>
                <c:pt idx="731">
                  <c:v>19046</c:v>
                </c:pt>
                <c:pt idx="732">
                  <c:v>24696</c:v>
                </c:pt>
                <c:pt idx="733">
                  <c:v>27321</c:v>
                </c:pt>
                <c:pt idx="734">
                  <c:v>15469</c:v>
                </c:pt>
                <c:pt idx="735">
                  <c:v>24815</c:v>
                </c:pt>
                <c:pt idx="736">
                  <c:v>16726</c:v>
                </c:pt>
                <c:pt idx="737">
                  <c:v>25963</c:v>
                </c:pt>
                <c:pt idx="738">
                  <c:v>15257</c:v>
                </c:pt>
                <c:pt idx="739">
                  <c:v>23559</c:v>
                </c:pt>
                <c:pt idx="740">
                  <c:v>16136</c:v>
                </c:pt>
                <c:pt idx="741">
                  <c:v>24125</c:v>
                </c:pt>
                <c:pt idx="742">
                  <c:v>16891</c:v>
                </c:pt>
                <c:pt idx="743">
                  <c:v>13927</c:v>
                </c:pt>
                <c:pt idx="744">
                  <c:v>20488</c:v>
                </c:pt>
                <c:pt idx="745">
                  <c:v>20826</c:v>
                </c:pt>
                <c:pt idx="746">
                  <c:v>12652</c:v>
                </c:pt>
                <c:pt idx="747">
                  <c:v>19752</c:v>
                </c:pt>
                <c:pt idx="748">
                  <c:v>12371</c:v>
                </c:pt>
                <c:pt idx="749">
                  <c:v>21292</c:v>
                </c:pt>
                <c:pt idx="750">
                  <c:v>19307</c:v>
                </c:pt>
                <c:pt idx="751">
                  <c:v>13871</c:v>
                </c:pt>
                <c:pt idx="752">
                  <c:v>18735</c:v>
                </c:pt>
                <c:pt idx="753">
                  <c:v>13105</c:v>
                </c:pt>
                <c:pt idx="754">
                  <c:v>18717</c:v>
                </c:pt>
                <c:pt idx="755">
                  <c:v>13390</c:v>
                </c:pt>
                <c:pt idx="756">
                  <c:v>17697</c:v>
                </c:pt>
                <c:pt idx="757">
                  <c:v>12150</c:v>
                </c:pt>
                <c:pt idx="758">
                  <c:v>19720</c:v>
                </c:pt>
                <c:pt idx="759">
                  <c:v>13035</c:v>
                </c:pt>
                <c:pt idx="760">
                  <c:v>18192</c:v>
                </c:pt>
                <c:pt idx="761">
                  <c:v>11915</c:v>
                </c:pt>
                <c:pt idx="762">
                  <c:v>17865</c:v>
                </c:pt>
                <c:pt idx="763">
                  <c:v>11164</c:v>
                </c:pt>
                <c:pt idx="764">
                  <c:v>16265</c:v>
                </c:pt>
                <c:pt idx="765">
                  <c:v>11868</c:v>
                </c:pt>
                <c:pt idx="766">
                  <c:v>16099</c:v>
                </c:pt>
                <c:pt idx="767">
                  <c:v>11517</c:v>
                </c:pt>
                <c:pt idx="768">
                  <c:v>16720</c:v>
                </c:pt>
                <c:pt idx="769">
                  <c:v>11130</c:v>
                </c:pt>
                <c:pt idx="770">
                  <c:v>15405</c:v>
                </c:pt>
                <c:pt idx="771">
                  <c:v>11452</c:v>
                </c:pt>
                <c:pt idx="772">
                  <c:v>15943</c:v>
                </c:pt>
                <c:pt idx="773">
                  <c:v>10037</c:v>
                </c:pt>
                <c:pt idx="774">
                  <c:v>16324</c:v>
                </c:pt>
                <c:pt idx="775">
                  <c:v>10838</c:v>
                </c:pt>
                <c:pt idx="776">
                  <c:v>14914</c:v>
                </c:pt>
                <c:pt idx="777">
                  <c:v>10474</c:v>
                </c:pt>
                <c:pt idx="778">
                  <c:v>15257</c:v>
                </c:pt>
                <c:pt idx="779">
                  <c:v>10999</c:v>
                </c:pt>
                <c:pt idx="780">
                  <c:v>15402</c:v>
                </c:pt>
                <c:pt idx="781">
                  <c:v>9649</c:v>
                </c:pt>
                <c:pt idx="782">
                  <c:v>14710</c:v>
                </c:pt>
                <c:pt idx="783">
                  <c:v>10813</c:v>
                </c:pt>
                <c:pt idx="784">
                  <c:v>15999</c:v>
                </c:pt>
                <c:pt idx="785">
                  <c:v>10769</c:v>
                </c:pt>
                <c:pt idx="786">
                  <c:v>15052</c:v>
                </c:pt>
                <c:pt idx="787">
                  <c:v>10597</c:v>
                </c:pt>
                <c:pt idx="788">
                  <c:v>15342</c:v>
                </c:pt>
                <c:pt idx="789">
                  <c:v>8913</c:v>
                </c:pt>
                <c:pt idx="790">
                  <c:v>10007</c:v>
                </c:pt>
                <c:pt idx="791">
                  <c:v>15345</c:v>
                </c:pt>
                <c:pt idx="792">
                  <c:v>10204</c:v>
                </c:pt>
                <c:pt idx="793">
                  <c:v>13722</c:v>
                </c:pt>
                <c:pt idx="794">
                  <c:v>9865</c:v>
                </c:pt>
                <c:pt idx="795">
                  <c:v>14513</c:v>
                </c:pt>
                <c:pt idx="796">
                  <c:v>9372</c:v>
                </c:pt>
                <c:pt idx="797">
                  <c:v>14420</c:v>
                </c:pt>
                <c:pt idx="798">
                  <c:v>9546</c:v>
                </c:pt>
                <c:pt idx="799">
                  <c:v>13141</c:v>
                </c:pt>
                <c:pt idx="800">
                  <c:v>8413</c:v>
                </c:pt>
                <c:pt idx="801">
                  <c:v>14501</c:v>
                </c:pt>
                <c:pt idx="802">
                  <c:v>9514</c:v>
                </c:pt>
              </c:numCache>
            </c:numRef>
          </c:val>
          <c:smooth val="0"/>
          <c:extLst>
            <c:ext xmlns:c16="http://schemas.microsoft.com/office/drawing/2014/chart" uri="{C3380CC4-5D6E-409C-BE32-E72D297353CC}">
              <c16:uniqueId val="{00000000-9E7C-5C40-975D-5AE8B0DDEE5C}"/>
            </c:ext>
          </c:extLst>
        </c:ser>
        <c:ser>
          <c:idx val="1"/>
          <c:order val="1"/>
          <c:tx>
            <c:v>Upper Bound on the Whole Series</c:v>
          </c:tx>
          <c:spPr>
            <a:ln w="28575" cap="rnd">
              <a:solidFill>
                <a:srgbClr val="BE5014"/>
              </a:solidFill>
              <a:prstDash val="solid"/>
              <a:round/>
            </a:ln>
            <a:effectLst/>
          </c:spPr>
          <c:marker>
            <c:symbol val="none"/>
          </c:marker>
          <c:val>
            <c:numRef>
              <c:f>'Raw Beige and outliers handling'!$O$4:$O$806</c:f>
              <c:numCache>
                <c:formatCode>General</c:formatCode>
                <c:ptCount val="803"/>
                <c:pt idx="0">
                  <c:v>23487.587467512647</c:v>
                </c:pt>
                <c:pt idx="1">
                  <c:v>23487.587467512647</c:v>
                </c:pt>
                <c:pt idx="2">
                  <c:v>23487.587467512647</c:v>
                </c:pt>
                <c:pt idx="3">
                  <c:v>23487.587467512647</c:v>
                </c:pt>
                <c:pt idx="4">
                  <c:v>23487.587467512647</c:v>
                </c:pt>
                <c:pt idx="5">
                  <c:v>23487.587467512647</c:v>
                </c:pt>
                <c:pt idx="6">
                  <c:v>23487.587467512647</c:v>
                </c:pt>
                <c:pt idx="7">
                  <c:v>23487.587467512647</c:v>
                </c:pt>
                <c:pt idx="8">
                  <c:v>23487.587467512647</c:v>
                </c:pt>
                <c:pt idx="9">
                  <c:v>23487.587467512647</c:v>
                </c:pt>
                <c:pt idx="10">
                  <c:v>23487.587467512647</c:v>
                </c:pt>
                <c:pt idx="11">
                  <c:v>23487.587467512647</c:v>
                </c:pt>
                <c:pt idx="12">
                  <c:v>23487.587467512647</c:v>
                </c:pt>
                <c:pt idx="13">
                  <c:v>23487.587467512647</c:v>
                </c:pt>
                <c:pt idx="14">
                  <c:v>23487.587467512647</c:v>
                </c:pt>
                <c:pt idx="15">
                  <c:v>23487.587467512647</c:v>
                </c:pt>
                <c:pt idx="16">
                  <c:v>23487.587467512647</c:v>
                </c:pt>
                <c:pt idx="17">
                  <c:v>23487.587467512647</c:v>
                </c:pt>
                <c:pt idx="18">
                  <c:v>23487.587467512647</c:v>
                </c:pt>
                <c:pt idx="19">
                  <c:v>23487.587467512647</c:v>
                </c:pt>
                <c:pt idx="20">
                  <c:v>23487.587467512647</c:v>
                </c:pt>
                <c:pt idx="21">
                  <c:v>23487.587467512647</c:v>
                </c:pt>
                <c:pt idx="22">
                  <c:v>23487.587467512647</c:v>
                </c:pt>
                <c:pt idx="23">
                  <c:v>23487.587467512647</c:v>
                </c:pt>
                <c:pt idx="24">
                  <c:v>23487.587467512647</c:v>
                </c:pt>
                <c:pt idx="25">
                  <c:v>23487.587467512647</c:v>
                </c:pt>
                <c:pt idx="26">
                  <c:v>23487.587467512647</c:v>
                </c:pt>
                <c:pt idx="27">
                  <c:v>23487.587467512647</c:v>
                </c:pt>
                <c:pt idx="28">
                  <c:v>23487.587467512647</c:v>
                </c:pt>
                <c:pt idx="29">
                  <c:v>23487.587467512647</c:v>
                </c:pt>
                <c:pt idx="30">
                  <c:v>23487.587467512647</c:v>
                </c:pt>
                <c:pt idx="31">
                  <c:v>23487.587467512647</c:v>
                </c:pt>
                <c:pt idx="32">
                  <c:v>23487.587467512647</c:v>
                </c:pt>
                <c:pt idx="33">
                  <c:v>23487.587467512647</c:v>
                </c:pt>
                <c:pt idx="34">
                  <c:v>23487.587467512647</c:v>
                </c:pt>
                <c:pt idx="35">
                  <c:v>23487.587467512647</c:v>
                </c:pt>
                <c:pt idx="36">
                  <c:v>23487.587467512647</c:v>
                </c:pt>
                <c:pt idx="37">
                  <c:v>23487.587467512647</c:v>
                </c:pt>
                <c:pt idx="38">
                  <c:v>23487.587467512647</c:v>
                </c:pt>
                <c:pt idx="39">
                  <c:v>23487.587467512647</c:v>
                </c:pt>
                <c:pt idx="40">
                  <c:v>23487.587467512647</c:v>
                </c:pt>
                <c:pt idx="41">
                  <c:v>23487.587467512647</c:v>
                </c:pt>
                <c:pt idx="42">
                  <c:v>23487.587467512647</c:v>
                </c:pt>
                <c:pt idx="43">
                  <c:v>23487.587467512647</c:v>
                </c:pt>
                <c:pt idx="44">
                  <c:v>23487.587467512647</c:v>
                </c:pt>
                <c:pt idx="45">
                  <c:v>23487.587467512647</c:v>
                </c:pt>
                <c:pt idx="46">
                  <c:v>23487.587467512647</c:v>
                </c:pt>
                <c:pt idx="47">
                  <c:v>23487.587467512647</c:v>
                </c:pt>
                <c:pt idx="48">
                  <c:v>23487.587467512647</c:v>
                </c:pt>
                <c:pt idx="49">
                  <c:v>23487.587467512647</c:v>
                </c:pt>
                <c:pt idx="50">
                  <c:v>23487.587467512647</c:v>
                </c:pt>
                <c:pt idx="51">
                  <c:v>23487.587467512647</c:v>
                </c:pt>
                <c:pt idx="52">
                  <c:v>23487.587467512647</c:v>
                </c:pt>
                <c:pt idx="53">
                  <c:v>23487.587467512647</c:v>
                </c:pt>
                <c:pt idx="54">
                  <c:v>23487.587467512647</c:v>
                </c:pt>
                <c:pt idx="55">
                  <c:v>23487.587467512647</c:v>
                </c:pt>
                <c:pt idx="56">
                  <c:v>23487.587467512647</c:v>
                </c:pt>
                <c:pt idx="57">
                  <c:v>23487.587467512647</c:v>
                </c:pt>
                <c:pt idx="58">
                  <c:v>23487.587467512647</c:v>
                </c:pt>
                <c:pt idx="59">
                  <c:v>23487.587467512647</c:v>
                </c:pt>
                <c:pt idx="60">
                  <c:v>23487.587467512647</c:v>
                </c:pt>
                <c:pt idx="61">
                  <c:v>23487.587467512647</c:v>
                </c:pt>
                <c:pt idx="62">
                  <c:v>23487.587467512647</c:v>
                </c:pt>
                <c:pt idx="63">
                  <c:v>23487.587467512647</c:v>
                </c:pt>
                <c:pt idx="64">
                  <c:v>23487.587467512647</c:v>
                </c:pt>
                <c:pt idx="65">
                  <c:v>23487.587467512647</c:v>
                </c:pt>
                <c:pt idx="66">
                  <c:v>23487.587467512647</c:v>
                </c:pt>
                <c:pt idx="67">
                  <c:v>23487.587467512647</c:v>
                </c:pt>
                <c:pt idx="68">
                  <c:v>23487.587467512647</c:v>
                </c:pt>
                <c:pt idx="69">
                  <c:v>23487.587467512647</c:v>
                </c:pt>
                <c:pt idx="70">
                  <c:v>23487.587467512647</c:v>
                </c:pt>
                <c:pt idx="71">
                  <c:v>23487.587467512647</c:v>
                </c:pt>
                <c:pt idx="72">
                  <c:v>23487.587467512647</c:v>
                </c:pt>
                <c:pt idx="73">
                  <c:v>23487.587467512647</c:v>
                </c:pt>
                <c:pt idx="74">
                  <c:v>23487.587467512647</c:v>
                </c:pt>
                <c:pt idx="75">
                  <c:v>23487.587467512647</c:v>
                </c:pt>
                <c:pt idx="76">
                  <c:v>23487.587467512647</c:v>
                </c:pt>
                <c:pt idx="77">
                  <c:v>23487.587467512647</c:v>
                </c:pt>
                <c:pt idx="78">
                  <c:v>23487.587467512647</c:v>
                </c:pt>
                <c:pt idx="79">
                  <c:v>23487.587467512647</c:v>
                </c:pt>
                <c:pt idx="80">
                  <c:v>23487.587467512647</c:v>
                </c:pt>
                <c:pt idx="81">
                  <c:v>23487.587467512647</c:v>
                </c:pt>
                <c:pt idx="82">
                  <c:v>23487.587467512647</c:v>
                </c:pt>
                <c:pt idx="83">
                  <c:v>23487.587467512647</c:v>
                </c:pt>
                <c:pt idx="84">
                  <c:v>23487.587467512647</c:v>
                </c:pt>
                <c:pt idx="85">
                  <c:v>23487.587467512647</c:v>
                </c:pt>
                <c:pt idx="86">
                  <c:v>23487.587467512647</c:v>
                </c:pt>
                <c:pt idx="87">
                  <c:v>23487.587467512647</c:v>
                </c:pt>
                <c:pt idx="88">
                  <c:v>23487.587467512647</c:v>
                </c:pt>
                <c:pt idx="89">
                  <c:v>23487.587467512647</c:v>
                </c:pt>
                <c:pt idx="90">
                  <c:v>23487.587467512647</c:v>
                </c:pt>
                <c:pt idx="91">
                  <c:v>23487.587467512647</c:v>
                </c:pt>
                <c:pt idx="92">
                  <c:v>23487.587467512647</c:v>
                </c:pt>
                <c:pt idx="93">
                  <c:v>23487.587467512647</c:v>
                </c:pt>
                <c:pt idx="94">
                  <c:v>23487.587467512647</c:v>
                </c:pt>
                <c:pt idx="95">
                  <c:v>23487.587467512647</c:v>
                </c:pt>
                <c:pt idx="96">
                  <c:v>23487.587467512647</c:v>
                </c:pt>
                <c:pt idx="97">
                  <c:v>23487.587467512647</c:v>
                </c:pt>
                <c:pt idx="98">
                  <c:v>23487.587467512647</c:v>
                </c:pt>
                <c:pt idx="99">
                  <c:v>23487.587467512647</c:v>
                </c:pt>
                <c:pt idx="100">
                  <c:v>23487.587467512647</c:v>
                </c:pt>
                <c:pt idx="101">
                  <c:v>23487.587467512647</c:v>
                </c:pt>
                <c:pt idx="102">
                  <c:v>23487.587467512647</c:v>
                </c:pt>
                <c:pt idx="103">
                  <c:v>23487.587467512647</c:v>
                </c:pt>
                <c:pt idx="104">
                  <c:v>23487.587467512647</c:v>
                </c:pt>
                <c:pt idx="105">
                  <c:v>23487.587467512647</c:v>
                </c:pt>
                <c:pt idx="106">
                  <c:v>23487.587467512647</c:v>
                </c:pt>
                <c:pt idx="107">
                  <c:v>23487.587467512647</c:v>
                </c:pt>
                <c:pt idx="108">
                  <c:v>23487.587467512647</c:v>
                </c:pt>
                <c:pt idx="109">
                  <c:v>23487.587467512647</c:v>
                </c:pt>
                <c:pt idx="110">
                  <c:v>23487.587467512647</c:v>
                </c:pt>
                <c:pt idx="111">
                  <c:v>23487.587467512647</c:v>
                </c:pt>
                <c:pt idx="112">
                  <c:v>23487.587467512647</c:v>
                </c:pt>
                <c:pt idx="113">
                  <c:v>23487.587467512647</c:v>
                </c:pt>
                <c:pt idx="114">
                  <c:v>23487.587467512647</c:v>
                </c:pt>
                <c:pt idx="115">
                  <c:v>23487.587467512647</c:v>
                </c:pt>
                <c:pt idx="116">
                  <c:v>23487.587467512647</c:v>
                </c:pt>
                <c:pt idx="117">
                  <c:v>23487.587467512647</c:v>
                </c:pt>
                <c:pt idx="118">
                  <c:v>23487.587467512647</c:v>
                </c:pt>
                <c:pt idx="119">
                  <c:v>23487.587467512647</c:v>
                </c:pt>
                <c:pt idx="120">
                  <c:v>23487.587467512647</c:v>
                </c:pt>
                <c:pt idx="121">
                  <c:v>23487.587467512647</c:v>
                </c:pt>
                <c:pt idx="122">
                  <c:v>23487.587467512647</c:v>
                </c:pt>
                <c:pt idx="123">
                  <c:v>23487.587467512647</c:v>
                </c:pt>
                <c:pt idx="124">
                  <c:v>23487.587467512647</c:v>
                </c:pt>
                <c:pt idx="125">
                  <c:v>23487.587467512647</c:v>
                </c:pt>
                <c:pt idx="126">
                  <c:v>23487.587467512647</c:v>
                </c:pt>
                <c:pt idx="127">
                  <c:v>23487.587467512647</c:v>
                </c:pt>
                <c:pt idx="128">
                  <c:v>23487.587467512647</c:v>
                </c:pt>
                <c:pt idx="129">
                  <c:v>23487.587467512647</c:v>
                </c:pt>
                <c:pt idx="130">
                  <c:v>23487.587467512647</c:v>
                </c:pt>
                <c:pt idx="131">
                  <c:v>23487.587467512647</c:v>
                </c:pt>
                <c:pt idx="132">
                  <c:v>23487.587467512647</c:v>
                </c:pt>
                <c:pt idx="133">
                  <c:v>23487.587467512647</c:v>
                </c:pt>
                <c:pt idx="134">
                  <c:v>23487.587467512647</c:v>
                </c:pt>
                <c:pt idx="135">
                  <c:v>23487.587467512647</c:v>
                </c:pt>
                <c:pt idx="136">
                  <c:v>23487.587467512647</c:v>
                </c:pt>
                <c:pt idx="137">
                  <c:v>23487.587467512647</c:v>
                </c:pt>
                <c:pt idx="138">
                  <c:v>23487.587467512647</c:v>
                </c:pt>
                <c:pt idx="139">
                  <c:v>23487.587467512647</c:v>
                </c:pt>
                <c:pt idx="140">
                  <c:v>23487.587467512647</c:v>
                </c:pt>
                <c:pt idx="141">
                  <c:v>23487.587467512647</c:v>
                </c:pt>
                <c:pt idx="142">
                  <c:v>23487.587467512647</c:v>
                </c:pt>
                <c:pt idx="143">
                  <c:v>23487.587467512647</c:v>
                </c:pt>
                <c:pt idx="144">
                  <c:v>23487.587467512647</c:v>
                </c:pt>
                <c:pt idx="145">
                  <c:v>23487.587467512647</c:v>
                </c:pt>
                <c:pt idx="146">
                  <c:v>23487.587467512647</c:v>
                </c:pt>
                <c:pt idx="147">
                  <c:v>23487.587467512647</c:v>
                </c:pt>
                <c:pt idx="148">
                  <c:v>23487.587467512647</c:v>
                </c:pt>
                <c:pt idx="149">
                  <c:v>23487.587467512647</c:v>
                </c:pt>
                <c:pt idx="150">
                  <c:v>23487.587467512647</c:v>
                </c:pt>
                <c:pt idx="151">
                  <c:v>23487.587467512647</c:v>
                </c:pt>
                <c:pt idx="152">
                  <c:v>23487.587467512647</c:v>
                </c:pt>
                <c:pt idx="153">
                  <c:v>23487.587467512647</c:v>
                </c:pt>
                <c:pt idx="154">
                  <c:v>23487.587467512647</c:v>
                </c:pt>
                <c:pt idx="155">
                  <c:v>23487.587467512647</c:v>
                </c:pt>
                <c:pt idx="156">
                  <c:v>23487.587467512647</c:v>
                </c:pt>
                <c:pt idx="157">
                  <c:v>23487.587467512647</c:v>
                </c:pt>
                <c:pt idx="158">
                  <c:v>23487.587467512647</c:v>
                </c:pt>
                <c:pt idx="159">
                  <c:v>23487.587467512647</c:v>
                </c:pt>
                <c:pt idx="160">
                  <c:v>23487.587467512647</c:v>
                </c:pt>
                <c:pt idx="161">
                  <c:v>23487.587467512647</c:v>
                </c:pt>
                <c:pt idx="162">
                  <c:v>23487.587467512647</c:v>
                </c:pt>
                <c:pt idx="163">
                  <c:v>23487.587467512647</c:v>
                </c:pt>
                <c:pt idx="164">
                  <c:v>23487.587467512647</c:v>
                </c:pt>
                <c:pt idx="165">
                  <c:v>23487.587467512647</c:v>
                </c:pt>
                <c:pt idx="166">
                  <c:v>23487.587467512647</c:v>
                </c:pt>
                <c:pt idx="167">
                  <c:v>23487.587467512647</c:v>
                </c:pt>
                <c:pt idx="168">
                  <c:v>23487.587467512647</c:v>
                </c:pt>
                <c:pt idx="169">
                  <c:v>23487.587467512647</c:v>
                </c:pt>
                <c:pt idx="170">
                  <c:v>23487.587467512647</c:v>
                </c:pt>
                <c:pt idx="171">
                  <c:v>23487.587467512647</c:v>
                </c:pt>
                <c:pt idx="172">
                  <c:v>23487.587467512647</c:v>
                </c:pt>
                <c:pt idx="173">
                  <c:v>23487.587467512647</c:v>
                </c:pt>
                <c:pt idx="174">
                  <c:v>23487.587467512647</c:v>
                </c:pt>
                <c:pt idx="175">
                  <c:v>23487.587467512647</c:v>
                </c:pt>
                <c:pt idx="176">
                  <c:v>23487.587467512647</c:v>
                </c:pt>
                <c:pt idx="177">
                  <c:v>23487.587467512647</c:v>
                </c:pt>
                <c:pt idx="178">
                  <c:v>23487.587467512647</c:v>
                </c:pt>
                <c:pt idx="179">
                  <c:v>23487.587467512647</c:v>
                </c:pt>
                <c:pt idx="180">
                  <c:v>23487.587467512647</c:v>
                </c:pt>
                <c:pt idx="181">
                  <c:v>23487.587467512647</c:v>
                </c:pt>
                <c:pt idx="182">
                  <c:v>23487.587467512647</c:v>
                </c:pt>
                <c:pt idx="183">
                  <c:v>23487.587467512647</c:v>
                </c:pt>
                <c:pt idx="184">
                  <c:v>23487.587467512647</c:v>
                </c:pt>
                <c:pt idx="185">
                  <c:v>23487.587467512647</c:v>
                </c:pt>
                <c:pt idx="186">
                  <c:v>23487.587467512647</c:v>
                </c:pt>
                <c:pt idx="187">
                  <c:v>23487.587467512647</c:v>
                </c:pt>
                <c:pt idx="188">
                  <c:v>23487.587467512647</c:v>
                </c:pt>
                <c:pt idx="189">
                  <c:v>23487.587467512647</c:v>
                </c:pt>
                <c:pt idx="190">
                  <c:v>23487.587467512647</c:v>
                </c:pt>
                <c:pt idx="191">
                  <c:v>23487.587467512647</c:v>
                </c:pt>
                <c:pt idx="192">
                  <c:v>23487.587467512647</c:v>
                </c:pt>
                <c:pt idx="193">
                  <c:v>23487.587467512647</c:v>
                </c:pt>
                <c:pt idx="194">
                  <c:v>23487.587467512647</c:v>
                </c:pt>
                <c:pt idx="195">
                  <c:v>23487.587467512647</c:v>
                </c:pt>
                <c:pt idx="196">
                  <c:v>23487.587467512647</c:v>
                </c:pt>
                <c:pt idx="197">
                  <c:v>23487.587467512647</c:v>
                </c:pt>
                <c:pt idx="198">
                  <c:v>23487.587467512647</c:v>
                </c:pt>
                <c:pt idx="199">
                  <c:v>23487.587467512647</c:v>
                </c:pt>
                <c:pt idx="200">
                  <c:v>23487.587467512647</c:v>
                </c:pt>
                <c:pt idx="201">
                  <c:v>23487.587467512647</c:v>
                </c:pt>
                <c:pt idx="202">
                  <c:v>23487.587467512647</c:v>
                </c:pt>
                <c:pt idx="203">
                  <c:v>23487.587467512647</c:v>
                </c:pt>
                <c:pt idx="204">
                  <c:v>23487.587467512647</c:v>
                </c:pt>
                <c:pt idx="205">
                  <c:v>23487.587467512647</c:v>
                </c:pt>
                <c:pt idx="206">
                  <c:v>23487.587467512647</c:v>
                </c:pt>
                <c:pt idx="207">
                  <c:v>23487.587467512647</c:v>
                </c:pt>
                <c:pt idx="208">
                  <c:v>23487.587467512647</c:v>
                </c:pt>
                <c:pt idx="209">
                  <c:v>23487.587467512647</c:v>
                </c:pt>
                <c:pt idx="210">
                  <c:v>23487.587467512647</c:v>
                </c:pt>
                <c:pt idx="211">
                  <c:v>23487.587467512647</c:v>
                </c:pt>
                <c:pt idx="212">
                  <c:v>23487.587467512647</c:v>
                </c:pt>
                <c:pt idx="213">
                  <c:v>23487.587467512647</c:v>
                </c:pt>
                <c:pt idx="214">
                  <c:v>23487.587467512647</c:v>
                </c:pt>
                <c:pt idx="215">
                  <c:v>23487.587467512647</c:v>
                </c:pt>
                <c:pt idx="216">
                  <c:v>23487.587467512647</c:v>
                </c:pt>
                <c:pt idx="217">
                  <c:v>23487.587467512647</c:v>
                </c:pt>
                <c:pt idx="218">
                  <c:v>23487.587467512647</c:v>
                </c:pt>
                <c:pt idx="219">
                  <c:v>23487.587467512647</c:v>
                </c:pt>
                <c:pt idx="220">
                  <c:v>23487.587467512647</c:v>
                </c:pt>
                <c:pt idx="221">
                  <c:v>23487.587467512647</c:v>
                </c:pt>
                <c:pt idx="222">
                  <c:v>23487.587467512647</c:v>
                </c:pt>
                <c:pt idx="223">
                  <c:v>23487.587467512647</c:v>
                </c:pt>
                <c:pt idx="224">
                  <c:v>23487.587467512647</c:v>
                </c:pt>
                <c:pt idx="225">
                  <c:v>23487.587467512647</c:v>
                </c:pt>
                <c:pt idx="226">
                  <c:v>23487.587467512647</c:v>
                </c:pt>
                <c:pt idx="227">
                  <c:v>23487.587467512647</c:v>
                </c:pt>
                <c:pt idx="228">
                  <c:v>23487.587467512647</c:v>
                </c:pt>
                <c:pt idx="229">
                  <c:v>23487.587467512647</c:v>
                </c:pt>
                <c:pt idx="230">
                  <c:v>23487.587467512647</c:v>
                </c:pt>
                <c:pt idx="231">
                  <c:v>23487.587467512647</c:v>
                </c:pt>
                <c:pt idx="232">
                  <c:v>23487.587467512647</c:v>
                </c:pt>
                <c:pt idx="233">
                  <c:v>23487.587467512647</c:v>
                </c:pt>
                <c:pt idx="234">
                  <c:v>23487.587467512647</c:v>
                </c:pt>
                <c:pt idx="235">
                  <c:v>23487.587467512647</c:v>
                </c:pt>
                <c:pt idx="236">
                  <c:v>23487.587467512647</c:v>
                </c:pt>
                <c:pt idx="237">
                  <c:v>23487.587467512647</c:v>
                </c:pt>
                <c:pt idx="238">
                  <c:v>23487.587467512647</c:v>
                </c:pt>
                <c:pt idx="239">
                  <c:v>23487.587467512647</c:v>
                </c:pt>
                <c:pt idx="240">
                  <c:v>23487.587467512647</c:v>
                </c:pt>
                <c:pt idx="241">
                  <c:v>23487.587467512647</c:v>
                </c:pt>
                <c:pt idx="242">
                  <c:v>23487.587467512647</c:v>
                </c:pt>
                <c:pt idx="243">
                  <c:v>23487.587467512647</c:v>
                </c:pt>
                <c:pt idx="244">
                  <c:v>23487.587467512647</c:v>
                </c:pt>
                <c:pt idx="245">
                  <c:v>23487.587467512647</c:v>
                </c:pt>
                <c:pt idx="246">
                  <c:v>23487.587467512647</c:v>
                </c:pt>
                <c:pt idx="247">
                  <c:v>23487.587467512647</c:v>
                </c:pt>
                <c:pt idx="248">
                  <c:v>23487.587467512647</c:v>
                </c:pt>
                <c:pt idx="249">
                  <c:v>23487.587467512647</c:v>
                </c:pt>
                <c:pt idx="250">
                  <c:v>23487.587467512647</c:v>
                </c:pt>
                <c:pt idx="251">
                  <c:v>23487.587467512647</c:v>
                </c:pt>
                <c:pt idx="252">
                  <c:v>23487.587467512647</c:v>
                </c:pt>
                <c:pt idx="253">
                  <c:v>23487.587467512647</c:v>
                </c:pt>
                <c:pt idx="254">
                  <c:v>23487.587467512647</c:v>
                </c:pt>
                <c:pt idx="255">
                  <c:v>23487.587467512647</c:v>
                </c:pt>
                <c:pt idx="256">
                  <c:v>23487.587467512647</c:v>
                </c:pt>
                <c:pt idx="257">
                  <c:v>23487.587467512647</c:v>
                </c:pt>
                <c:pt idx="258">
                  <c:v>23487.587467512647</c:v>
                </c:pt>
                <c:pt idx="259">
                  <c:v>23487.587467512647</c:v>
                </c:pt>
                <c:pt idx="260">
                  <c:v>23487.587467512647</c:v>
                </c:pt>
                <c:pt idx="261">
                  <c:v>23487.587467512647</c:v>
                </c:pt>
                <c:pt idx="262">
                  <c:v>23487.587467512647</c:v>
                </c:pt>
                <c:pt idx="263">
                  <c:v>23487.587467512647</c:v>
                </c:pt>
                <c:pt idx="264">
                  <c:v>23487.587467512647</c:v>
                </c:pt>
                <c:pt idx="265">
                  <c:v>23487.587467512647</c:v>
                </c:pt>
                <c:pt idx="266">
                  <c:v>23487.587467512647</c:v>
                </c:pt>
                <c:pt idx="267">
                  <c:v>23487.587467512647</c:v>
                </c:pt>
                <c:pt idx="268">
                  <c:v>23487.587467512647</c:v>
                </c:pt>
                <c:pt idx="269">
                  <c:v>23487.587467512647</c:v>
                </c:pt>
                <c:pt idx="270">
                  <c:v>23487.587467512647</c:v>
                </c:pt>
                <c:pt idx="271">
                  <c:v>23487.587467512647</c:v>
                </c:pt>
                <c:pt idx="272">
                  <c:v>23487.587467512647</c:v>
                </c:pt>
                <c:pt idx="273">
                  <c:v>23487.587467512647</c:v>
                </c:pt>
                <c:pt idx="274">
                  <c:v>23487.587467512647</c:v>
                </c:pt>
                <c:pt idx="275">
                  <c:v>23487.587467512647</c:v>
                </c:pt>
                <c:pt idx="276">
                  <c:v>23487.587467512647</c:v>
                </c:pt>
                <c:pt idx="277">
                  <c:v>23487.587467512647</c:v>
                </c:pt>
                <c:pt idx="278">
                  <c:v>23487.587467512647</c:v>
                </c:pt>
                <c:pt idx="279">
                  <c:v>23487.587467512647</c:v>
                </c:pt>
                <c:pt idx="280">
                  <c:v>23487.587467512647</c:v>
                </c:pt>
                <c:pt idx="281">
                  <c:v>23487.587467512647</c:v>
                </c:pt>
                <c:pt idx="282">
                  <c:v>23487.587467512647</c:v>
                </c:pt>
                <c:pt idx="283">
                  <c:v>23487.587467512647</c:v>
                </c:pt>
                <c:pt idx="284">
                  <c:v>23487.587467512647</c:v>
                </c:pt>
                <c:pt idx="285">
                  <c:v>23487.587467512647</c:v>
                </c:pt>
                <c:pt idx="286">
                  <c:v>23487.587467512647</c:v>
                </c:pt>
                <c:pt idx="287">
                  <c:v>23487.587467512647</c:v>
                </c:pt>
                <c:pt idx="288">
                  <c:v>23487.587467512647</c:v>
                </c:pt>
                <c:pt idx="289">
                  <c:v>23487.587467512647</c:v>
                </c:pt>
                <c:pt idx="290">
                  <c:v>23487.587467512647</c:v>
                </c:pt>
                <c:pt idx="291">
                  <c:v>23487.587467512647</c:v>
                </c:pt>
                <c:pt idx="292">
                  <c:v>23487.587467512647</c:v>
                </c:pt>
                <c:pt idx="293">
                  <c:v>23487.587467512647</c:v>
                </c:pt>
                <c:pt idx="294">
                  <c:v>23487.587467512647</c:v>
                </c:pt>
                <c:pt idx="295">
                  <c:v>23487.587467512647</c:v>
                </c:pt>
                <c:pt idx="296">
                  <c:v>23487.587467512647</c:v>
                </c:pt>
                <c:pt idx="297">
                  <c:v>23487.587467512647</c:v>
                </c:pt>
                <c:pt idx="298">
                  <c:v>23487.587467512647</c:v>
                </c:pt>
                <c:pt idx="299">
                  <c:v>23487.587467512647</c:v>
                </c:pt>
                <c:pt idx="300">
                  <c:v>23487.587467512647</c:v>
                </c:pt>
                <c:pt idx="301">
                  <c:v>23487.587467512647</c:v>
                </c:pt>
                <c:pt idx="302">
                  <c:v>23487.587467512647</c:v>
                </c:pt>
                <c:pt idx="303">
                  <c:v>23487.587467512647</c:v>
                </c:pt>
                <c:pt idx="304">
                  <c:v>23487.587467512647</c:v>
                </c:pt>
                <c:pt idx="305">
                  <c:v>23487.587467512647</c:v>
                </c:pt>
                <c:pt idx="306">
                  <c:v>23487.587467512647</c:v>
                </c:pt>
                <c:pt idx="307">
                  <c:v>23487.587467512647</c:v>
                </c:pt>
                <c:pt idx="308">
                  <c:v>23487.587467512647</c:v>
                </c:pt>
                <c:pt idx="309">
                  <c:v>23487.587467512647</c:v>
                </c:pt>
                <c:pt idx="310">
                  <c:v>23487.587467512647</c:v>
                </c:pt>
                <c:pt idx="311">
                  <c:v>23487.587467512647</c:v>
                </c:pt>
                <c:pt idx="312">
                  <c:v>23487.587467512647</c:v>
                </c:pt>
                <c:pt idx="313">
                  <c:v>23487.587467512647</c:v>
                </c:pt>
                <c:pt idx="314">
                  <c:v>23487.587467512647</c:v>
                </c:pt>
                <c:pt idx="315">
                  <c:v>23487.587467512647</c:v>
                </c:pt>
                <c:pt idx="316">
                  <c:v>23487.587467512647</c:v>
                </c:pt>
                <c:pt idx="317">
                  <c:v>23487.587467512647</c:v>
                </c:pt>
                <c:pt idx="318">
                  <c:v>23487.587467512647</c:v>
                </c:pt>
                <c:pt idx="319">
                  <c:v>23487.587467512647</c:v>
                </c:pt>
                <c:pt idx="320">
                  <c:v>23487.587467512647</c:v>
                </c:pt>
                <c:pt idx="321">
                  <c:v>23487.587467512647</c:v>
                </c:pt>
                <c:pt idx="322">
                  <c:v>23487.587467512647</c:v>
                </c:pt>
                <c:pt idx="323">
                  <c:v>23487.587467512647</c:v>
                </c:pt>
                <c:pt idx="324">
                  <c:v>23487.587467512647</c:v>
                </c:pt>
                <c:pt idx="325">
                  <c:v>23487.587467512647</c:v>
                </c:pt>
                <c:pt idx="326">
                  <c:v>23487.587467512647</c:v>
                </c:pt>
                <c:pt idx="327">
                  <c:v>23487.587467512647</c:v>
                </c:pt>
                <c:pt idx="328">
                  <c:v>23487.587467512647</c:v>
                </c:pt>
                <c:pt idx="329">
                  <c:v>23487.587467512647</c:v>
                </c:pt>
                <c:pt idx="330">
                  <c:v>23487.587467512647</c:v>
                </c:pt>
                <c:pt idx="331">
                  <c:v>23487.587467512647</c:v>
                </c:pt>
                <c:pt idx="332">
                  <c:v>23487.587467512647</c:v>
                </c:pt>
                <c:pt idx="333">
                  <c:v>23487.587467512647</c:v>
                </c:pt>
                <c:pt idx="334">
                  <c:v>23487.587467512647</c:v>
                </c:pt>
                <c:pt idx="335">
                  <c:v>23487.587467512647</c:v>
                </c:pt>
                <c:pt idx="336">
                  <c:v>23487.587467512647</c:v>
                </c:pt>
                <c:pt idx="337">
                  <c:v>23487.587467512647</c:v>
                </c:pt>
                <c:pt idx="338">
                  <c:v>23487.587467512647</c:v>
                </c:pt>
                <c:pt idx="339">
                  <c:v>23487.587467512647</c:v>
                </c:pt>
                <c:pt idx="340">
                  <c:v>23487.587467512647</c:v>
                </c:pt>
                <c:pt idx="341">
                  <c:v>23487.587467512647</c:v>
                </c:pt>
                <c:pt idx="342">
                  <c:v>23487.587467512647</c:v>
                </c:pt>
                <c:pt idx="343">
                  <c:v>23487.587467512647</c:v>
                </c:pt>
                <c:pt idx="344">
                  <c:v>23487.587467512647</c:v>
                </c:pt>
                <c:pt idx="345">
                  <c:v>23487.587467512647</c:v>
                </c:pt>
                <c:pt idx="346">
                  <c:v>23487.587467512647</c:v>
                </c:pt>
                <c:pt idx="347">
                  <c:v>23487.587467512647</c:v>
                </c:pt>
                <c:pt idx="348">
                  <c:v>23487.587467512647</c:v>
                </c:pt>
                <c:pt idx="349">
                  <c:v>23487.587467512647</c:v>
                </c:pt>
                <c:pt idx="350">
                  <c:v>23487.587467512647</c:v>
                </c:pt>
                <c:pt idx="351">
                  <c:v>23487.587467512647</c:v>
                </c:pt>
                <c:pt idx="352">
                  <c:v>23487.587467512647</c:v>
                </c:pt>
                <c:pt idx="353">
                  <c:v>23487.587467512647</c:v>
                </c:pt>
                <c:pt idx="354">
                  <c:v>23487.587467512647</c:v>
                </c:pt>
                <c:pt idx="355">
                  <c:v>23487.587467512647</c:v>
                </c:pt>
                <c:pt idx="356">
                  <c:v>23487.587467512647</c:v>
                </c:pt>
                <c:pt idx="357">
                  <c:v>23487.587467512647</c:v>
                </c:pt>
                <c:pt idx="358">
                  <c:v>23487.587467512647</c:v>
                </c:pt>
                <c:pt idx="359">
                  <c:v>23487.587467512647</c:v>
                </c:pt>
                <c:pt idx="360">
                  <c:v>23487.587467512647</c:v>
                </c:pt>
                <c:pt idx="361">
                  <c:v>23487.587467512647</c:v>
                </c:pt>
                <c:pt idx="362">
                  <c:v>23487.587467512647</c:v>
                </c:pt>
                <c:pt idx="363">
                  <c:v>23487.587467512647</c:v>
                </c:pt>
                <c:pt idx="364">
                  <c:v>23487.587467512647</c:v>
                </c:pt>
                <c:pt idx="365">
                  <c:v>23487.587467512647</c:v>
                </c:pt>
                <c:pt idx="366">
                  <c:v>23487.587467512647</c:v>
                </c:pt>
                <c:pt idx="367">
                  <c:v>23487.587467512647</c:v>
                </c:pt>
                <c:pt idx="368">
                  <c:v>23487.587467512647</c:v>
                </c:pt>
                <c:pt idx="369">
                  <c:v>23487.587467512647</c:v>
                </c:pt>
                <c:pt idx="370">
                  <c:v>23487.587467512647</c:v>
                </c:pt>
                <c:pt idx="371">
                  <c:v>23487.587467512647</c:v>
                </c:pt>
                <c:pt idx="372">
                  <c:v>23487.587467512647</c:v>
                </c:pt>
                <c:pt idx="373">
                  <c:v>23487.587467512647</c:v>
                </c:pt>
                <c:pt idx="374">
                  <c:v>23487.587467512647</c:v>
                </c:pt>
                <c:pt idx="375">
                  <c:v>23487.587467512647</c:v>
                </c:pt>
                <c:pt idx="376">
                  <c:v>23487.587467512647</c:v>
                </c:pt>
                <c:pt idx="377">
                  <c:v>23487.587467512647</c:v>
                </c:pt>
                <c:pt idx="378">
                  <c:v>23487.587467512647</c:v>
                </c:pt>
                <c:pt idx="379">
                  <c:v>23487.587467512647</c:v>
                </c:pt>
                <c:pt idx="380">
                  <c:v>23487.587467512647</c:v>
                </c:pt>
                <c:pt idx="381">
                  <c:v>23487.587467512647</c:v>
                </c:pt>
                <c:pt idx="382">
                  <c:v>23487.587467512647</c:v>
                </c:pt>
                <c:pt idx="383">
                  <c:v>23487.587467512647</c:v>
                </c:pt>
                <c:pt idx="384">
                  <c:v>23487.587467512647</c:v>
                </c:pt>
                <c:pt idx="385">
                  <c:v>23487.587467512647</c:v>
                </c:pt>
                <c:pt idx="386">
                  <c:v>23487.587467512647</c:v>
                </c:pt>
                <c:pt idx="387">
                  <c:v>23487.587467512647</c:v>
                </c:pt>
                <c:pt idx="388">
                  <c:v>23487.587467512647</c:v>
                </c:pt>
                <c:pt idx="389">
                  <c:v>23487.587467512647</c:v>
                </c:pt>
                <c:pt idx="390">
                  <c:v>23487.587467512647</c:v>
                </c:pt>
                <c:pt idx="391">
                  <c:v>23487.587467512647</c:v>
                </c:pt>
                <c:pt idx="392">
                  <c:v>23487.587467512647</c:v>
                </c:pt>
                <c:pt idx="393">
                  <c:v>23487.587467512647</c:v>
                </c:pt>
                <c:pt idx="394">
                  <c:v>23487.587467512647</c:v>
                </c:pt>
                <c:pt idx="395">
                  <c:v>23487.587467512647</c:v>
                </c:pt>
                <c:pt idx="396">
                  <c:v>23487.587467512647</c:v>
                </c:pt>
                <c:pt idx="397">
                  <c:v>23487.587467512647</c:v>
                </c:pt>
                <c:pt idx="398">
                  <c:v>23487.587467512647</c:v>
                </c:pt>
                <c:pt idx="399">
                  <c:v>23487.587467512647</c:v>
                </c:pt>
                <c:pt idx="400">
                  <c:v>23487.587467512647</c:v>
                </c:pt>
                <c:pt idx="401">
                  <c:v>23487.587467512647</c:v>
                </c:pt>
                <c:pt idx="402">
                  <c:v>23487.587467512647</c:v>
                </c:pt>
                <c:pt idx="403">
                  <c:v>23487.587467512647</c:v>
                </c:pt>
                <c:pt idx="404">
                  <c:v>23487.587467512647</c:v>
                </c:pt>
                <c:pt idx="405">
                  <c:v>23487.587467512647</c:v>
                </c:pt>
                <c:pt idx="406">
                  <c:v>23487.587467512647</c:v>
                </c:pt>
                <c:pt idx="407">
                  <c:v>23487.587467512647</c:v>
                </c:pt>
                <c:pt idx="408">
                  <c:v>23487.587467512647</c:v>
                </c:pt>
                <c:pt idx="409">
                  <c:v>23487.587467512647</c:v>
                </c:pt>
                <c:pt idx="410">
                  <c:v>23487.587467512647</c:v>
                </c:pt>
                <c:pt idx="411">
                  <c:v>23487.587467512647</c:v>
                </c:pt>
                <c:pt idx="412">
                  <c:v>23487.587467512647</c:v>
                </c:pt>
                <c:pt idx="413">
                  <c:v>23487.587467512647</c:v>
                </c:pt>
                <c:pt idx="414">
                  <c:v>23487.587467512647</c:v>
                </c:pt>
                <c:pt idx="415">
                  <c:v>23487.587467512647</c:v>
                </c:pt>
                <c:pt idx="416">
                  <c:v>23487.587467512647</c:v>
                </c:pt>
                <c:pt idx="417">
                  <c:v>23487.587467512647</c:v>
                </c:pt>
                <c:pt idx="418">
                  <c:v>23487.587467512647</c:v>
                </c:pt>
                <c:pt idx="419">
                  <c:v>23487.587467512647</c:v>
                </c:pt>
                <c:pt idx="420">
                  <c:v>23487.587467512647</c:v>
                </c:pt>
                <c:pt idx="421">
                  <c:v>23487.587467512647</c:v>
                </c:pt>
                <c:pt idx="422">
                  <c:v>23487.587467512647</c:v>
                </c:pt>
                <c:pt idx="423">
                  <c:v>23487.587467512647</c:v>
                </c:pt>
                <c:pt idx="424">
                  <c:v>23487.587467512647</c:v>
                </c:pt>
                <c:pt idx="425">
                  <c:v>23487.587467512647</c:v>
                </c:pt>
                <c:pt idx="426">
                  <c:v>23487.587467512647</c:v>
                </c:pt>
                <c:pt idx="427">
                  <c:v>23487.587467512647</c:v>
                </c:pt>
                <c:pt idx="428">
                  <c:v>23487.587467512647</c:v>
                </c:pt>
                <c:pt idx="429">
                  <c:v>23487.587467512647</c:v>
                </c:pt>
                <c:pt idx="430">
                  <c:v>23487.587467512647</c:v>
                </c:pt>
                <c:pt idx="431">
                  <c:v>23487.587467512647</c:v>
                </c:pt>
                <c:pt idx="432">
                  <c:v>23487.587467512647</c:v>
                </c:pt>
                <c:pt idx="433">
                  <c:v>23487.587467512647</c:v>
                </c:pt>
                <c:pt idx="434">
                  <c:v>23487.587467512647</c:v>
                </c:pt>
                <c:pt idx="435">
                  <c:v>23487.587467512647</c:v>
                </c:pt>
                <c:pt idx="436">
                  <c:v>23487.587467512647</c:v>
                </c:pt>
                <c:pt idx="437">
                  <c:v>23487.587467512647</c:v>
                </c:pt>
                <c:pt idx="438">
                  <c:v>23487.587467512647</c:v>
                </c:pt>
                <c:pt idx="439">
                  <c:v>23487.587467512647</c:v>
                </c:pt>
                <c:pt idx="440">
                  <c:v>23487.587467512647</c:v>
                </c:pt>
                <c:pt idx="441">
                  <c:v>23487.587467512647</c:v>
                </c:pt>
                <c:pt idx="442">
                  <c:v>23487.587467512647</c:v>
                </c:pt>
                <c:pt idx="443">
                  <c:v>23487.587467512647</c:v>
                </c:pt>
                <c:pt idx="444">
                  <c:v>23487.587467512647</c:v>
                </c:pt>
                <c:pt idx="445">
                  <c:v>23487.587467512647</c:v>
                </c:pt>
                <c:pt idx="446">
                  <c:v>23487.587467512647</c:v>
                </c:pt>
                <c:pt idx="447">
                  <c:v>23487.587467512647</c:v>
                </c:pt>
                <c:pt idx="448">
                  <c:v>23487.587467512647</c:v>
                </c:pt>
                <c:pt idx="449">
                  <c:v>23487.587467512647</c:v>
                </c:pt>
                <c:pt idx="450">
                  <c:v>23487.587467512647</c:v>
                </c:pt>
                <c:pt idx="451">
                  <c:v>23487.587467512647</c:v>
                </c:pt>
                <c:pt idx="452">
                  <c:v>23487.587467512647</c:v>
                </c:pt>
                <c:pt idx="453">
                  <c:v>23487.587467512647</c:v>
                </c:pt>
                <c:pt idx="454">
                  <c:v>23487.587467512647</c:v>
                </c:pt>
                <c:pt idx="455">
                  <c:v>23487.587467512647</c:v>
                </c:pt>
                <c:pt idx="456">
                  <c:v>23487.587467512647</c:v>
                </c:pt>
                <c:pt idx="457">
                  <c:v>23487.587467512647</c:v>
                </c:pt>
                <c:pt idx="458">
                  <c:v>23487.587467512647</c:v>
                </c:pt>
                <c:pt idx="459">
                  <c:v>23487.587467512647</c:v>
                </c:pt>
                <c:pt idx="460">
                  <c:v>23487.587467512647</c:v>
                </c:pt>
                <c:pt idx="461">
                  <c:v>23487.587467512647</c:v>
                </c:pt>
                <c:pt idx="462">
                  <c:v>23487.587467512647</c:v>
                </c:pt>
                <c:pt idx="463">
                  <c:v>23487.587467512647</c:v>
                </c:pt>
                <c:pt idx="464">
                  <c:v>23487.587467512647</c:v>
                </c:pt>
                <c:pt idx="465">
                  <c:v>23487.587467512647</c:v>
                </c:pt>
                <c:pt idx="466">
                  <c:v>23487.587467512647</c:v>
                </c:pt>
                <c:pt idx="467">
                  <c:v>23487.587467512647</c:v>
                </c:pt>
                <c:pt idx="468">
                  <c:v>23487.587467512647</c:v>
                </c:pt>
                <c:pt idx="469">
                  <c:v>23487.587467512647</c:v>
                </c:pt>
                <c:pt idx="470">
                  <c:v>23487.587467512647</c:v>
                </c:pt>
                <c:pt idx="471">
                  <c:v>23487.587467512647</c:v>
                </c:pt>
                <c:pt idx="472">
                  <c:v>23487.587467512647</c:v>
                </c:pt>
                <c:pt idx="473">
                  <c:v>23487.587467512647</c:v>
                </c:pt>
                <c:pt idx="474">
                  <c:v>23487.587467512647</c:v>
                </c:pt>
                <c:pt idx="475">
                  <c:v>23487.587467512647</c:v>
                </c:pt>
                <c:pt idx="476">
                  <c:v>23487.587467512647</c:v>
                </c:pt>
                <c:pt idx="477">
                  <c:v>23487.587467512647</c:v>
                </c:pt>
                <c:pt idx="478">
                  <c:v>23487.587467512647</c:v>
                </c:pt>
                <c:pt idx="479">
                  <c:v>23487.587467512647</c:v>
                </c:pt>
                <c:pt idx="480">
                  <c:v>23487.587467512647</c:v>
                </c:pt>
                <c:pt idx="481">
                  <c:v>23487.587467512647</c:v>
                </c:pt>
                <c:pt idx="482">
                  <c:v>23487.587467512647</c:v>
                </c:pt>
                <c:pt idx="483">
                  <c:v>23487.587467512647</c:v>
                </c:pt>
                <c:pt idx="484">
                  <c:v>23487.587467512647</c:v>
                </c:pt>
                <c:pt idx="485">
                  <c:v>23487.587467512647</c:v>
                </c:pt>
                <c:pt idx="486">
                  <c:v>23487.587467512647</c:v>
                </c:pt>
                <c:pt idx="487">
                  <c:v>23487.587467512647</c:v>
                </c:pt>
                <c:pt idx="488">
                  <c:v>23487.587467512647</c:v>
                </c:pt>
                <c:pt idx="489">
                  <c:v>23487.587467512647</c:v>
                </c:pt>
                <c:pt idx="490">
                  <c:v>23487.587467512647</c:v>
                </c:pt>
                <c:pt idx="491">
                  <c:v>23487.587467512647</c:v>
                </c:pt>
                <c:pt idx="492">
                  <c:v>23487.587467512647</c:v>
                </c:pt>
                <c:pt idx="493">
                  <c:v>23487.587467512647</c:v>
                </c:pt>
                <c:pt idx="494">
                  <c:v>23487.587467512647</c:v>
                </c:pt>
                <c:pt idx="495">
                  <c:v>23487.587467512647</c:v>
                </c:pt>
                <c:pt idx="496">
                  <c:v>23487.587467512647</c:v>
                </c:pt>
                <c:pt idx="497">
                  <c:v>23487.587467512647</c:v>
                </c:pt>
                <c:pt idx="498">
                  <c:v>23487.587467512647</c:v>
                </c:pt>
                <c:pt idx="499">
                  <c:v>23487.587467512647</c:v>
                </c:pt>
                <c:pt idx="500">
                  <c:v>23487.587467512647</c:v>
                </c:pt>
                <c:pt idx="501">
                  <c:v>23487.587467512647</c:v>
                </c:pt>
                <c:pt idx="502">
                  <c:v>23487.587467512647</c:v>
                </c:pt>
                <c:pt idx="503">
                  <c:v>23487.587467512647</c:v>
                </c:pt>
                <c:pt idx="504">
                  <c:v>23487.587467512647</c:v>
                </c:pt>
                <c:pt idx="505">
                  <c:v>23487.587467512647</c:v>
                </c:pt>
                <c:pt idx="506">
                  <c:v>23487.587467512647</c:v>
                </c:pt>
                <c:pt idx="507">
                  <c:v>23487.587467512647</c:v>
                </c:pt>
                <c:pt idx="508">
                  <c:v>23487.587467512647</c:v>
                </c:pt>
                <c:pt idx="509">
                  <c:v>23487.587467512647</c:v>
                </c:pt>
                <c:pt idx="510">
                  <c:v>23487.587467512647</c:v>
                </c:pt>
                <c:pt idx="511">
                  <c:v>23487.587467512647</c:v>
                </c:pt>
                <c:pt idx="512">
                  <c:v>23487.587467512647</c:v>
                </c:pt>
                <c:pt idx="513">
                  <c:v>23487.587467512647</c:v>
                </c:pt>
                <c:pt idx="514">
                  <c:v>23487.587467512647</c:v>
                </c:pt>
                <c:pt idx="515">
                  <c:v>23487.587467512647</c:v>
                </c:pt>
                <c:pt idx="516">
                  <c:v>23487.587467512647</c:v>
                </c:pt>
                <c:pt idx="517">
                  <c:v>23487.587467512647</c:v>
                </c:pt>
                <c:pt idx="518">
                  <c:v>23487.587467512647</c:v>
                </c:pt>
                <c:pt idx="519">
                  <c:v>23487.587467512647</c:v>
                </c:pt>
                <c:pt idx="520">
                  <c:v>23487.587467512647</c:v>
                </c:pt>
                <c:pt idx="521">
                  <c:v>23487.587467512647</c:v>
                </c:pt>
                <c:pt idx="522">
                  <c:v>23487.587467512647</c:v>
                </c:pt>
                <c:pt idx="523">
                  <c:v>23487.587467512647</c:v>
                </c:pt>
                <c:pt idx="524">
                  <c:v>23487.587467512647</c:v>
                </c:pt>
                <c:pt idx="525">
                  <c:v>23487.587467512647</c:v>
                </c:pt>
                <c:pt idx="526">
                  <c:v>23487.587467512647</c:v>
                </c:pt>
                <c:pt idx="527">
                  <c:v>23487.587467512647</c:v>
                </c:pt>
                <c:pt idx="528">
                  <c:v>23487.587467512647</c:v>
                </c:pt>
                <c:pt idx="529">
                  <c:v>23487.587467512647</c:v>
                </c:pt>
                <c:pt idx="530">
                  <c:v>23487.587467512647</c:v>
                </c:pt>
                <c:pt idx="531">
                  <c:v>23487.587467512647</c:v>
                </c:pt>
                <c:pt idx="532">
                  <c:v>23487.587467512647</c:v>
                </c:pt>
                <c:pt idx="533">
                  <c:v>23487.587467512647</c:v>
                </c:pt>
                <c:pt idx="534">
                  <c:v>23487.587467512647</c:v>
                </c:pt>
                <c:pt idx="535">
                  <c:v>23487.587467512647</c:v>
                </c:pt>
                <c:pt idx="536">
                  <c:v>23487.587467512647</c:v>
                </c:pt>
                <c:pt idx="537">
                  <c:v>23487.587467512647</c:v>
                </c:pt>
                <c:pt idx="538">
                  <c:v>23487.587467512647</c:v>
                </c:pt>
                <c:pt idx="539">
                  <c:v>23487.587467512647</c:v>
                </c:pt>
                <c:pt idx="540">
                  <c:v>23487.587467512647</c:v>
                </c:pt>
                <c:pt idx="541">
                  <c:v>23487.587467512647</c:v>
                </c:pt>
                <c:pt idx="542">
                  <c:v>23487.587467512647</c:v>
                </c:pt>
                <c:pt idx="543">
                  <c:v>23487.587467512647</c:v>
                </c:pt>
                <c:pt idx="544">
                  <c:v>23487.587467512647</c:v>
                </c:pt>
                <c:pt idx="545">
                  <c:v>23487.587467512647</c:v>
                </c:pt>
                <c:pt idx="546">
                  <c:v>23487.587467512647</c:v>
                </c:pt>
                <c:pt idx="547">
                  <c:v>23487.587467512647</c:v>
                </c:pt>
                <c:pt idx="548">
                  <c:v>23487.587467512647</c:v>
                </c:pt>
                <c:pt idx="549">
                  <c:v>23487.587467512647</c:v>
                </c:pt>
                <c:pt idx="550">
                  <c:v>23487.587467512647</c:v>
                </c:pt>
                <c:pt idx="551">
                  <c:v>23487.587467512647</c:v>
                </c:pt>
                <c:pt idx="552">
                  <c:v>23487.587467512647</c:v>
                </c:pt>
                <c:pt idx="553">
                  <c:v>23487.587467512647</c:v>
                </c:pt>
                <c:pt idx="554">
                  <c:v>23487.587467512647</c:v>
                </c:pt>
                <c:pt idx="555">
                  <c:v>23487.587467512647</c:v>
                </c:pt>
                <c:pt idx="556">
                  <c:v>23487.587467512647</c:v>
                </c:pt>
                <c:pt idx="557">
                  <c:v>23487.587467512647</c:v>
                </c:pt>
                <c:pt idx="558">
                  <c:v>23487.587467512647</c:v>
                </c:pt>
                <c:pt idx="559">
                  <c:v>23487.587467512647</c:v>
                </c:pt>
                <c:pt idx="560">
                  <c:v>23487.587467512647</c:v>
                </c:pt>
                <c:pt idx="561">
                  <c:v>23487.587467512647</c:v>
                </c:pt>
                <c:pt idx="562">
                  <c:v>23487.587467512647</c:v>
                </c:pt>
                <c:pt idx="563">
                  <c:v>23487.587467512647</c:v>
                </c:pt>
                <c:pt idx="564">
                  <c:v>23487.587467512647</c:v>
                </c:pt>
                <c:pt idx="565">
                  <c:v>23487.587467512647</c:v>
                </c:pt>
                <c:pt idx="566">
                  <c:v>23487.587467512647</c:v>
                </c:pt>
                <c:pt idx="567">
                  <c:v>23487.587467512647</c:v>
                </c:pt>
                <c:pt idx="568">
                  <c:v>23487.587467512647</c:v>
                </c:pt>
                <c:pt idx="569">
                  <c:v>23487.587467512647</c:v>
                </c:pt>
                <c:pt idx="570">
                  <c:v>23487.587467512647</c:v>
                </c:pt>
                <c:pt idx="571">
                  <c:v>23487.587467512647</c:v>
                </c:pt>
                <c:pt idx="572">
                  <c:v>23487.587467512647</c:v>
                </c:pt>
                <c:pt idx="573">
                  <c:v>23487.587467512647</c:v>
                </c:pt>
                <c:pt idx="574">
                  <c:v>23487.587467512647</c:v>
                </c:pt>
                <c:pt idx="575">
                  <c:v>23487.587467512647</c:v>
                </c:pt>
                <c:pt idx="576">
                  <c:v>23487.587467512647</c:v>
                </c:pt>
                <c:pt idx="577">
                  <c:v>23487.587467512647</c:v>
                </c:pt>
                <c:pt idx="578">
                  <c:v>23487.587467512647</c:v>
                </c:pt>
                <c:pt idx="579">
                  <c:v>23487.587467512647</c:v>
                </c:pt>
                <c:pt idx="580">
                  <c:v>23487.587467512647</c:v>
                </c:pt>
                <c:pt idx="581">
                  <c:v>23487.587467512647</c:v>
                </c:pt>
                <c:pt idx="582">
                  <c:v>23487.587467512647</c:v>
                </c:pt>
                <c:pt idx="583">
                  <c:v>23487.587467512647</c:v>
                </c:pt>
                <c:pt idx="584">
                  <c:v>23487.587467512647</c:v>
                </c:pt>
                <c:pt idx="585">
                  <c:v>23487.587467512647</c:v>
                </c:pt>
                <c:pt idx="586">
                  <c:v>23487.587467512647</c:v>
                </c:pt>
                <c:pt idx="587">
                  <c:v>23487.587467512647</c:v>
                </c:pt>
                <c:pt idx="588">
                  <c:v>23487.587467512647</c:v>
                </c:pt>
                <c:pt idx="589">
                  <c:v>23487.587467512647</c:v>
                </c:pt>
                <c:pt idx="590">
                  <c:v>23487.587467512647</c:v>
                </c:pt>
                <c:pt idx="591">
                  <c:v>23487.587467512647</c:v>
                </c:pt>
                <c:pt idx="592">
                  <c:v>23487.587467512647</c:v>
                </c:pt>
                <c:pt idx="593">
                  <c:v>23487.587467512647</c:v>
                </c:pt>
                <c:pt idx="594">
                  <c:v>23487.587467512647</c:v>
                </c:pt>
                <c:pt idx="595">
                  <c:v>23487.587467512647</c:v>
                </c:pt>
                <c:pt idx="596">
                  <c:v>23487.587467512647</c:v>
                </c:pt>
                <c:pt idx="597">
                  <c:v>23487.587467512647</c:v>
                </c:pt>
                <c:pt idx="598">
                  <c:v>23487.587467512647</c:v>
                </c:pt>
                <c:pt idx="599">
                  <c:v>23487.587467512647</c:v>
                </c:pt>
                <c:pt idx="600">
                  <c:v>23487.587467512647</c:v>
                </c:pt>
                <c:pt idx="601">
                  <c:v>23487.587467512647</c:v>
                </c:pt>
                <c:pt idx="602">
                  <c:v>23487.587467512647</c:v>
                </c:pt>
                <c:pt idx="603">
                  <c:v>23487.587467512647</c:v>
                </c:pt>
                <c:pt idx="604">
                  <c:v>23487.587467512647</c:v>
                </c:pt>
                <c:pt idx="605">
                  <c:v>23487.587467512647</c:v>
                </c:pt>
                <c:pt idx="606">
                  <c:v>23487.587467512647</c:v>
                </c:pt>
                <c:pt idx="607">
                  <c:v>23487.587467512647</c:v>
                </c:pt>
                <c:pt idx="608">
                  <c:v>23487.587467512647</c:v>
                </c:pt>
                <c:pt idx="609">
                  <c:v>23487.587467512647</c:v>
                </c:pt>
                <c:pt idx="610">
                  <c:v>23487.587467512647</c:v>
                </c:pt>
                <c:pt idx="611">
                  <c:v>23487.587467512647</c:v>
                </c:pt>
                <c:pt idx="612">
                  <c:v>23487.587467512647</c:v>
                </c:pt>
                <c:pt idx="613">
                  <c:v>23487.587467512647</c:v>
                </c:pt>
                <c:pt idx="614">
                  <c:v>23487.587467512647</c:v>
                </c:pt>
                <c:pt idx="615">
                  <c:v>23487.587467512647</c:v>
                </c:pt>
                <c:pt idx="616">
                  <c:v>23487.587467512647</c:v>
                </c:pt>
                <c:pt idx="617">
                  <c:v>23487.587467512647</c:v>
                </c:pt>
                <c:pt idx="618">
                  <c:v>23487.587467512647</c:v>
                </c:pt>
                <c:pt idx="619">
                  <c:v>23487.587467512647</c:v>
                </c:pt>
                <c:pt idx="620">
                  <c:v>23487.587467512647</c:v>
                </c:pt>
                <c:pt idx="621">
                  <c:v>23487.587467512647</c:v>
                </c:pt>
                <c:pt idx="622">
                  <c:v>23487.587467512647</c:v>
                </c:pt>
                <c:pt idx="623">
                  <c:v>23487.587467512647</c:v>
                </c:pt>
                <c:pt idx="624">
                  <c:v>23487.587467512647</c:v>
                </c:pt>
                <c:pt idx="625">
                  <c:v>23487.587467512647</c:v>
                </c:pt>
                <c:pt idx="626">
                  <c:v>23487.587467512647</c:v>
                </c:pt>
                <c:pt idx="627">
                  <c:v>23487.587467512647</c:v>
                </c:pt>
                <c:pt idx="628">
                  <c:v>23487.587467512647</c:v>
                </c:pt>
                <c:pt idx="629">
                  <c:v>23487.587467512647</c:v>
                </c:pt>
                <c:pt idx="630">
                  <c:v>23487.587467512647</c:v>
                </c:pt>
                <c:pt idx="631">
                  <c:v>23487.587467512647</c:v>
                </c:pt>
                <c:pt idx="632">
                  <c:v>23487.587467512647</c:v>
                </c:pt>
                <c:pt idx="633">
                  <c:v>23487.587467512647</c:v>
                </c:pt>
                <c:pt idx="634">
                  <c:v>23487.587467512647</c:v>
                </c:pt>
                <c:pt idx="635">
                  <c:v>23487.587467512647</c:v>
                </c:pt>
                <c:pt idx="636">
                  <c:v>23487.587467512647</c:v>
                </c:pt>
                <c:pt idx="637">
                  <c:v>23487.587467512647</c:v>
                </c:pt>
                <c:pt idx="638">
                  <c:v>23487.587467512647</c:v>
                </c:pt>
                <c:pt idx="639">
                  <c:v>23487.587467512647</c:v>
                </c:pt>
                <c:pt idx="640">
                  <c:v>23487.587467512647</c:v>
                </c:pt>
                <c:pt idx="641">
                  <c:v>23487.587467512647</c:v>
                </c:pt>
                <c:pt idx="642">
                  <c:v>23487.587467512647</c:v>
                </c:pt>
                <c:pt idx="643">
                  <c:v>23487.587467512647</c:v>
                </c:pt>
                <c:pt idx="644">
                  <c:v>23487.587467512647</c:v>
                </c:pt>
                <c:pt idx="645">
                  <c:v>23487.587467512647</c:v>
                </c:pt>
                <c:pt idx="646">
                  <c:v>23487.587467512647</c:v>
                </c:pt>
                <c:pt idx="647">
                  <c:v>23487.587467512647</c:v>
                </c:pt>
                <c:pt idx="648">
                  <c:v>23487.587467512647</c:v>
                </c:pt>
                <c:pt idx="649">
                  <c:v>23487.587467512647</c:v>
                </c:pt>
                <c:pt idx="650">
                  <c:v>23487.587467512647</c:v>
                </c:pt>
                <c:pt idx="651">
                  <c:v>23487.587467512647</c:v>
                </c:pt>
                <c:pt idx="652">
                  <c:v>23487.587467512647</c:v>
                </c:pt>
                <c:pt idx="653">
                  <c:v>23487.587467512647</c:v>
                </c:pt>
                <c:pt idx="654">
                  <c:v>23487.587467512647</c:v>
                </c:pt>
                <c:pt idx="655">
                  <c:v>23487.587467512647</c:v>
                </c:pt>
                <c:pt idx="656">
                  <c:v>23487.587467512647</c:v>
                </c:pt>
                <c:pt idx="657">
                  <c:v>23487.587467512647</c:v>
                </c:pt>
                <c:pt idx="658">
                  <c:v>23487.587467512647</c:v>
                </c:pt>
                <c:pt idx="659">
                  <c:v>23487.587467512647</c:v>
                </c:pt>
                <c:pt idx="660">
                  <c:v>23487.587467512647</c:v>
                </c:pt>
                <c:pt idx="661">
                  <c:v>23487.587467512647</c:v>
                </c:pt>
                <c:pt idx="662">
                  <c:v>23487.587467512647</c:v>
                </c:pt>
                <c:pt idx="663">
                  <c:v>23487.587467512647</c:v>
                </c:pt>
                <c:pt idx="664">
                  <c:v>23487.587467512647</c:v>
                </c:pt>
                <c:pt idx="665">
                  <c:v>23487.587467512647</c:v>
                </c:pt>
                <c:pt idx="666">
                  <c:v>23487.587467512647</c:v>
                </c:pt>
                <c:pt idx="667">
                  <c:v>23487.587467512647</c:v>
                </c:pt>
                <c:pt idx="668">
                  <c:v>23487.587467512647</c:v>
                </c:pt>
                <c:pt idx="669">
                  <c:v>23487.587467512647</c:v>
                </c:pt>
                <c:pt idx="670">
                  <c:v>23487.587467512647</c:v>
                </c:pt>
                <c:pt idx="671">
                  <c:v>23487.587467512647</c:v>
                </c:pt>
                <c:pt idx="672">
                  <c:v>23487.587467512647</c:v>
                </c:pt>
                <c:pt idx="673">
                  <c:v>23487.587467512647</c:v>
                </c:pt>
                <c:pt idx="674">
                  <c:v>23487.587467512647</c:v>
                </c:pt>
                <c:pt idx="675">
                  <c:v>23487.587467512647</c:v>
                </c:pt>
                <c:pt idx="676">
                  <c:v>23487.587467512647</c:v>
                </c:pt>
                <c:pt idx="677">
                  <c:v>23487.587467512647</c:v>
                </c:pt>
                <c:pt idx="678">
                  <c:v>23487.587467512647</c:v>
                </c:pt>
                <c:pt idx="679">
                  <c:v>23487.587467512647</c:v>
                </c:pt>
                <c:pt idx="680">
                  <c:v>23487.587467512647</c:v>
                </c:pt>
                <c:pt idx="681">
                  <c:v>23487.587467512647</c:v>
                </c:pt>
                <c:pt idx="682">
                  <c:v>23487.587467512647</c:v>
                </c:pt>
                <c:pt idx="683">
                  <c:v>23487.587467512647</c:v>
                </c:pt>
                <c:pt idx="684">
                  <c:v>23487.587467512647</c:v>
                </c:pt>
                <c:pt idx="685">
                  <c:v>23487.587467512647</c:v>
                </c:pt>
                <c:pt idx="686">
                  <c:v>23487.587467512647</c:v>
                </c:pt>
                <c:pt idx="687">
                  <c:v>23487.587467512647</c:v>
                </c:pt>
                <c:pt idx="688">
                  <c:v>23487.587467512647</c:v>
                </c:pt>
                <c:pt idx="689">
                  <c:v>23487.587467512647</c:v>
                </c:pt>
                <c:pt idx="690">
                  <c:v>23487.587467512647</c:v>
                </c:pt>
                <c:pt idx="691">
                  <c:v>23487.587467512647</c:v>
                </c:pt>
                <c:pt idx="692">
                  <c:v>23487.587467512647</c:v>
                </c:pt>
                <c:pt idx="693">
                  <c:v>23487.587467512647</c:v>
                </c:pt>
                <c:pt idx="694">
                  <c:v>23487.587467512647</c:v>
                </c:pt>
                <c:pt idx="695">
                  <c:v>23487.587467512647</c:v>
                </c:pt>
                <c:pt idx="696">
                  <c:v>23487.587467512647</c:v>
                </c:pt>
                <c:pt idx="697">
                  <c:v>23487.587467512647</c:v>
                </c:pt>
                <c:pt idx="698">
                  <c:v>23487.587467512647</c:v>
                </c:pt>
                <c:pt idx="699">
                  <c:v>23487.587467512647</c:v>
                </c:pt>
                <c:pt idx="700">
                  <c:v>23487.587467512647</c:v>
                </c:pt>
                <c:pt idx="701">
                  <c:v>23487.587467512647</c:v>
                </c:pt>
                <c:pt idx="702">
                  <c:v>23487.587467512647</c:v>
                </c:pt>
                <c:pt idx="703">
                  <c:v>23487.587467512647</c:v>
                </c:pt>
                <c:pt idx="704">
                  <c:v>23487.587467512647</c:v>
                </c:pt>
                <c:pt idx="705">
                  <c:v>23487.587467512647</c:v>
                </c:pt>
                <c:pt idx="706">
                  <c:v>23487.587467512647</c:v>
                </c:pt>
                <c:pt idx="707">
                  <c:v>23487.587467512647</c:v>
                </c:pt>
                <c:pt idx="708">
                  <c:v>23487.587467512647</c:v>
                </c:pt>
                <c:pt idx="709">
                  <c:v>23487.587467512647</c:v>
                </c:pt>
                <c:pt idx="710">
                  <c:v>23487.587467512647</c:v>
                </c:pt>
                <c:pt idx="711">
                  <c:v>23487.587467512647</c:v>
                </c:pt>
                <c:pt idx="712">
                  <c:v>23487.587467512647</c:v>
                </c:pt>
                <c:pt idx="713">
                  <c:v>23487.587467512647</c:v>
                </c:pt>
                <c:pt idx="714">
                  <c:v>23487.587467512647</c:v>
                </c:pt>
                <c:pt idx="715">
                  <c:v>23487.587467512647</c:v>
                </c:pt>
                <c:pt idx="716">
                  <c:v>23487.587467512647</c:v>
                </c:pt>
                <c:pt idx="717">
                  <c:v>23487.587467512647</c:v>
                </c:pt>
                <c:pt idx="718">
                  <c:v>23487.587467512647</c:v>
                </c:pt>
                <c:pt idx="719">
                  <c:v>23487.587467512647</c:v>
                </c:pt>
                <c:pt idx="720">
                  <c:v>23487.587467512647</c:v>
                </c:pt>
                <c:pt idx="721">
                  <c:v>23487.587467512647</c:v>
                </c:pt>
                <c:pt idx="722">
                  <c:v>23487.587467512647</c:v>
                </c:pt>
                <c:pt idx="723">
                  <c:v>23487.587467512647</c:v>
                </c:pt>
                <c:pt idx="724">
                  <c:v>23487.587467512647</c:v>
                </c:pt>
                <c:pt idx="725">
                  <c:v>23487.587467512647</c:v>
                </c:pt>
                <c:pt idx="726">
                  <c:v>23487.587467512647</c:v>
                </c:pt>
                <c:pt idx="727">
                  <c:v>23487.587467512647</c:v>
                </c:pt>
                <c:pt idx="728">
                  <c:v>23487.587467512647</c:v>
                </c:pt>
                <c:pt idx="729">
                  <c:v>23487.587467512647</c:v>
                </c:pt>
                <c:pt idx="730">
                  <c:v>23487.587467512647</c:v>
                </c:pt>
                <c:pt idx="731">
                  <c:v>23487.587467512647</c:v>
                </c:pt>
                <c:pt idx="732">
                  <c:v>23487.587467512647</c:v>
                </c:pt>
                <c:pt idx="733">
                  <c:v>23487.587467512647</c:v>
                </c:pt>
                <c:pt idx="734">
                  <c:v>23487.587467512647</c:v>
                </c:pt>
                <c:pt idx="735">
                  <c:v>23487.587467512647</c:v>
                </c:pt>
                <c:pt idx="736">
                  <c:v>23487.587467512647</c:v>
                </c:pt>
                <c:pt idx="737">
                  <c:v>23487.587467512647</c:v>
                </c:pt>
                <c:pt idx="738">
                  <c:v>23487.587467512647</c:v>
                </c:pt>
                <c:pt idx="739">
                  <c:v>23487.587467512647</c:v>
                </c:pt>
                <c:pt idx="740">
                  <c:v>23487.587467512647</c:v>
                </c:pt>
                <c:pt idx="741">
                  <c:v>23487.587467512647</c:v>
                </c:pt>
                <c:pt idx="742">
                  <c:v>23487.587467512647</c:v>
                </c:pt>
                <c:pt idx="743">
                  <c:v>23487.587467512647</c:v>
                </c:pt>
                <c:pt idx="744">
                  <c:v>23487.587467512647</c:v>
                </c:pt>
                <c:pt idx="745">
                  <c:v>23487.587467512647</c:v>
                </c:pt>
                <c:pt idx="746">
                  <c:v>23487.587467512647</c:v>
                </c:pt>
                <c:pt idx="747">
                  <c:v>23487.587467512647</c:v>
                </c:pt>
                <c:pt idx="748">
                  <c:v>23487.587467512647</c:v>
                </c:pt>
                <c:pt idx="749">
                  <c:v>23487.587467512647</c:v>
                </c:pt>
                <c:pt idx="750">
                  <c:v>23487.587467512647</c:v>
                </c:pt>
                <c:pt idx="751">
                  <c:v>23487.587467512647</c:v>
                </c:pt>
                <c:pt idx="752">
                  <c:v>23487.587467512647</c:v>
                </c:pt>
                <c:pt idx="753">
                  <c:v>23487.587467512647</c:v>
                </c:pt>
                <c:pt idx="754">
                  <c:v>23487.587467512647</c:v>
                </c:pt>
                <c:pt idx="755">
                  <c:v>23487.587467512647</c:v>
                </c:pt>
                <c:pt idx="756">
                  <c:v>23487.587467512647</c:v>
                </c:pt>
                <c:pt idx="757">
                  <c:v>23487.587467512647</c:v>
                </c:pt>
                <c:pt idx="758">
                  <c:v>23487.587467512647</c:v>
                </c:pt>
                <c:pt idx="759">
                  <c:v>23487.587467512647</c:v>
                </c:pt>
                <c:pt idx="760">
                  <c:v>23487.587467512647</c:v>
                </c:pt>
                <c:pt idx="761">
                  <c:v>23487.587467512647</c:v>
                </c:pt>
                <c:pt idx="762">
                  <c:v>23487.587467512647</c:v>
                </c:pt>
                <c:pt idx="763">
                  <c:v>23487.587467512647</c:v>
                </c:pt>
                <c:pt idx="764">
                  <c:v>23487.587467512647</c:v>
                </c:pt>
                <c:pt idx="765">
                  <c:v>23487.587467512647</c:v>
                </c:pt>
                <c:pt idx="766">
                  <c:v>23487.587467512647</c:v>
                </c:pt>
                <c:pt idx="767">
                  <c:v>23487.587467512647</c:v>
                </c:pt>
                <c:pt idx="768">
                  <c:v>23487.587467512647</c:v>
                </c:pt>
                <c:pt idx="769">
                  <c:v>23487.587467512647</c:v>
                </c:pt>
                <c:pt idx="770">
                  <c:v>23487.587467512647</c:v>
                </c:pt>
                <c:pt idx="771">
                  <c:v>23487.587467512647</c:v>
                </c:pt>
                <c:pt idx="772">
                  <c:v>23487.587467512647</c:v>
                </c:pt>
                <c:pt idx="773">
                  <c:v>23487.587467512647</c:v>
                </c:pt>
                <c:pt idx="774">
                  <c:v>23487.587467512647</c:v>
                </c:pt>
                <c:pt idx="775">
                  <c:v>23487.587467512647</c:v>
                </c:pt>
                <c:pt idx="776">
                  <c:v>23487.587467512647</c:v>
                </c:pt>
                <c:pt idx="777">
                  <c:v>23487.587467512647</c:v>
                </c:pt>
                <c:pt idx="778">
                  <c:v>23487.587467512647</c:v>
                </c:pt>
                <c:pt idx="779">
                  <c:v>23487.587467512647</c:v>
                </c:pt>
                <c:pt idx="780">
                  <c:v>23487.587467512647</c:v>
                </c:pt>
                <c:pt idx="781">
                  <c:v>23487.587467512647</c:v>
                </c:pt>
                <c:pt idx="782">
                  <c:v>23487.587467512647</c:v>
                </c:pt>
                <c:pt idx="783">
                  <c:v>23487.587467512647</c:v>
                </c:pt>
                <c:pt idx="784">
                  <c:v>23487.587467512647</c:v>
                </c:pt>
                <c:pt idx="785">
                  <c:v>23487.587467512647</c:v>
                </c:pt>
                <c:pt idx="786">
                  <c:v>23487.587467512647</c:v>
                </c:pt>
                <c:pt idx="787">
                  <c:v>23487.587467512647</c:v>
                </c:pt>
                <c:pt idx="788">
                  <c:v>23487.587467512647</c:v>
                </c:pt>
                <c:pt idx="789">
                  <c:v>23487.587467512647</c:v>
                </c:pt>
                <c:pt idx="790">
                  <c:v>23487.587467512647</c:v>
                </c:pt>
                <c:pt idx="791">
                  <c:v>23487.587467512647</c:v>
                </c:pt>
                <c:pt idx="792">
                  <c:v>23487.587467512647</c:v>
                </c:pt>
                <c:pt idx="793">
                  <c:v>23487.587467512647</c:v>
                </c:pt>
                <c:pt idx="794">
                  <c:v>23487.587467512647</c:v>
                </c:pt>
                <c:pt idx="795">
                  <c:v>23487.587467512647</c:v>
                </c:pt>
                <c:pt idx="796">
                  <c:v>23487.587467512647</c:v>
                </c:pt>
                <c:pt idx="797">
                  <c:v>23487.587467512647</c:v>
                </c:pt>
                <c:pt idx="798">
                  <c:v>23487.587467512647</c:v>
                </c:pt>
                <c:pt idx="799">
                  <c:v>23487.587467512647</c:v>
                </c:pt>
                <c:pt idx="800">
                  <c:v>23487.587467512647</c:v>
                </c:pt>
                <c:pt idx="801">
                  <c:v>23487.587467512647</c:v>
                </c:pt>
                <c:pt idx="802">
                  <c:v>23487.587467512647</c:v>
                </c:pt>
              </c:numCache>
            </c:numRef>
          </c:val>
          <c:smooth val="0"/>
          <c:extLst>
            <c:ext xmlns:c16="http://schemas.microsoft.com/office/drawing/2014/chart" uri="{C3380CC4-5D6E-409C-BE32-E72D297353CC}">
              <c16:uniqueId val="{00000001-9E7C-5C40-975D-5AE8B0DDEE5C}"/>
            </c:ext>
          </c:extLst>
        </c:ser>
        <c:ser>
          <c:idx val="2"/>
          <c:order val="2"/>
          <c:tx>
            <c:v>Lower Bound on the Whole Series</c:v>
          </c:tx>
          <c:spPr>
            <a:ln w="28575" cap="rnd">
              <a:solidFill>
                <a:srgbClr val="0070C0"/>
              </a:solidFill>
              <a:prstDash val="solid"/>
              <a:round/>
            </a:ln>
            <a:effectLst/>
          </c:spPr>
          <c:marker>
            <c:symbol val="none"/>
          </c:marker>
          <c:val>
            <c:numRef>
              <c:f>'Raw Beige and outliers handling'!$N$4:$N$806</c:f>
              <c:numCache>
                <c:formatCode>General</c:formatCode>
                <c:ptCount val="803"/>
                <c:pt idx="0">
                  <c:v>2594.402569847256</c:v>
                </c:pt>
                <c:pt idx="1">
                  <c:v>2594.402569847256</c:v>
                </c:pt>
                <c:pt idx="2">
                  <c:v>2594.402569847256</c:v>
                </c:pt>
                <c:pt idx="3">
                  <c:v>2594.402569847256</c:v>
                </c:pt>
                <c:pt idx="4">
                  <c:v>2594.402569847256</c:v>
                </c:pt>
                <c:pt idx="5">
                  <c:v>2594.402569847256</c:v>
                </c:pt>
                <c:pt idx="6">
                  <c:v>2594.402569847256</c:v>
                </c:pt>
                <c:pt idx="7">
                  <c:v>2594.402569847256</c:v>
                </c:pt>
                <c:pt idx="8">
                  <c:v>2594.402569847256</c:v>
                </c:pt>
                <c:pt idx="9">
                  <c:v>2594.402569847256</c:v>
                </c:pt>
                <c:pt idx="10">
                  <c:v>2594.402569847256</c:v>
                </c:pt>
                <c:pt idx="11">
                  <c:v>2594.402569847256</c:v>
                </c:pt>
                <c:pt idx="12">
                  <c:v>2594.402569847256</c:v>
                </c:pt>
                <c:pt idx="13">
                  <c:v>2594.402569847256</c:v>
                </c:pt>
                <c:pt idx="14">
                  <c:v>2594.402569847256</c:v>
                </c:pt>
                <c:pt idx="15">
                  <c:v>2594.402569847256</c:v>
                </c:pt>
                <c:pt idx="16">
                  <c:v>2594.402569847256</c:v>
                </c:pt>
                <c:pt idx="17">
                  <c:v>2594.402569847256</c:v>
                </c:pt>
                <c:pt idx="18">
                  <c:v>2594.402569847256</c:v>
                </c:pt>
                <c:pt idx="19">
                  <c:v>2594.402569847256</c:v>
                </c:pt>
                <c:pt idx="20">
                  <c:v>2594.402569847256</c:v>
                </c:pt>
                <c:pt idx="21">
                  <c:v>2594.402569847256</c:v>
                </c:pt>
                <c:pt idx="22">
                  <c:v>2594.402569847256</c:v>
                </c:pt>
                <c:pt idx="23">
                  <c:v>2594.402569847256</c:v>
                </c:pt>
                <c:pt idx="24">
                  <c:v>2594.402569847256</c:v>
                </c:pt>
                <c:pt idx="25">
                  <c:v>2594.402569847256</c:v>
                </c:pt>
                <c:pt idx="26">
                  <c:v>2594.402569847256</c:v>
                </c:pt>
                <c:pt idx="27">
                  <c:v>2594.402569847256</c:v>
                </c:pt>
                <c:pt idx="28">
                  <c:v>2594.402569847256</c:v>
                </c:pt>
                <c:pt idx="29">
                  <c:v>2594.402569847256</c:v>
                </c:pt>
                <c:pt idx="30">
                  <c:v>2594.402569847256</c:v>
                </c:pt>
                <c:pt idx="31">
                  <c:v>2594.402569847256</c:v>
                </c:pt>
                <c:pt idx="32">
                  <c:v>2594.402569847256</c:v>
                </c:pt>
                <c:pt idx="33">
                  <c:v>2594.402569847256</c:v>
                </c:pt>
                <c:pt idx="34">
                  <c:v>2594.402569847256</c:v>
                </c:pt>
                <c:pt idx="35">
                  <c:v>2594.402569847256</c:v>
                </c:pt>
                <c:pt idx="36">
                  <c:v>2594.402569847256</c:v>
                </c:pt>
                <c:pt idx="37">
                  <c:v>2594.402569847256</c:v>
                </c:pt>
                <c:pt idx="38">
                  <c:v>2594.402569847256</c:v>
                </c:pt>
                <c:pt idx="39">
                  <c:v>2594.402569847256</c:v>
                </c:pt>
                <c:pt idx="40">
                  <c:v>2594.402569847256</c:v>
                </c:pt>
                <c:pt idx="41">
                  <c:v>2594.402569847256</c:v>
                </c:pt>
                <c:pt idx="42">
                  <c:v>2594.402569847256</c:v>
                </c:pt>
                <c:pt idx="43">
                  <c:v>2594.402569847256</c:v>
                </c:pt>
                <c:pt idx="44">
                  <c:v>2594.402569847256</c:v>
                </c:pt>
                <c:pt idx="45">
                  <c:v>2594.402569847256</c:v>
                </c:pt>
                <c:pt idx="46">
                  <c:v>2594.402569847256</c:v>
                </c:pt>
                <c:pt idx="47">
                  <c:v>2594.402569847256</c:v>
                </c:pt>
                <c:pt idx="48">
                  <c:v>2594.402569847256</c:v>
                </c:pt>
                <c:pt idx="49">
                  <c:v>2594.402569847256</c:v>
                </c:pt>
                <c:pt idx="50">
                  <c:v>2594.402569847256</c:v>
                </c:pt>
                <c:pt idx="51">
                  <c:v>2594.402569847256</c:v>
                </c:pt>
                <c:pt idx="52">
                  <c:v>2594.402569847256</c:v>
                </c:pt>
                <c:pt idx="53">
                  <c:v>2594.402569847256</c:v>
                </c:pt>
                <c:pt idx="54">
                  <c:v>2594.402569847256</c:v>
                </c:pt>
                <c:pt idx="55">
                  <c:v>2594.402569847256</c:v>
                </c:pt>
                <c:pt idx="56">
                  <c:v>2594.402569847256</c:v>
                </c:pt>
                <c:pt idx="57">
                  <c:v>2594.402569847256</c:v>
                </c:pt>
                <c:pt idx="58">
                  <c:v>2594.402569847256</c:v>
                </c:pt>
                <c:pt idx="59">
                  <c:v>2594.402569847256</c:v>
                </c:pt>
                <c:pt idx="60">
                  <c:v>2594.402569847256</c:v>
                </c:pt>
                <c:pt idx="61">
                  <c:v>2594.402569847256</c:v>
                </c:pt>
                <c:pt idx="62">
                  <c:v>2594.402569847256</c:v>
                </c:pt>
                <c:pt idx="63">
                  <c:v>2594.402569847256</c:v>
                </c:pt>
                <c:pt idx="64">
                  <c:v>2594.402569847256</c:v>
                </c:pt>
                <c:pt idx="65">
                  <c:v>2594.402569847256</c:v>
                </c:pt>
                <c:pt idx="66">
                  <c:v>2594.402569847256</c:v>
                </c:pt>
                <c:pt idx="67">
                  <c:v>2594.402569847256</c:v>
                </c:pt>
                <c:pt idx="68">
                  <c:v>2594.402569847256</c:v>
                </c:pt>
                <c:pt idx="69">
                  <c:v>2594.402569847256</c:v>
                </c:pt>
                <c:pt idx="70">
                  <c:v>2594.402569847256</c:v>
                </c:pt>
                <c:pt idx="71">
                  <c:v>2594.402569847256</c:v>
                </c:pt>
                <c:pt idx="72">
                  <c:v>2594.402569847256</c:v>
                </c:pt>
                <c:pt idx="73">
                  <c:v>2594.402569847256</c:v>
                </c:pt>
                <c:pt idx="74">
                  <c:v>2594.402569847256</c:v>
                </c:pt>
                <c:pt idx="75">
                  <c:v>2594.402569847256</c:v>
                </c:pt>
                <c:pt idx="76">
                  <c:v>2594.402569847256</c:v>
                </c:pt>
                <c:pt idx="77">
                  <c:v>2594.402569847256</c:v>
                </c:pt>
                <c:pt idx="78">
                  <c:v>2594.402569847256</c:v>
                </c:pt>
                <c:pt idx="79">
                  <c:v>2594.402569847256</c:v>
                </c:pt>
                <c:pt idx="80">
                  <c:v>2594.402569847256</c:v>
                </c:pt>
                <c:pt idx="81">
                  <c:v>2594.402569847256</c:v>
                </c:pt>
                <c:pt idx="82">
                  <c:v>2594.402569847256</c:v>
                </c:pt>
                <c:pt idx="83">
                  <c:v>2594.402569847256</c:v>
                </c:pt>
                <c:pt idx="84">
                  <c:v>2594.402569847256</c:v>
                </c:pt>
                <c:pt idx="85">
                  <c:v>2594.402569847256</c:v>
                </c:pt>
                <c:pt idx="86">
                  <c:v>2594.402569847256</c:v>
                </c:pt>
                <c:pt idx="87">
                  <c:v>2594.402569847256</c:v>
                </c:pt>
                <c:pt idx="88">
                  <c:v>2594.402569847256</c:v>
                </c:pt>
                <c:pt idx="89">
                  <c:v>2594.402569847256</c:v>
                </c:pt>
                <c:pt idx="90">
                  <c:v>2594.402569847256</c:v>
                </c:pt>
                <c:pt idx="91">
                  <c:v>2594.402569847256</c:v>
                </c:pt>
                <c:pt idx="92">
                  <c:v>2594.402569847256</c:v>
                </c:pt>
                <c:pt idx="93">
                  <c:v>2594.402569847256</c:v>
                </c:pt>
                <c:pt idx="94">
                  <c:v>2594.402569847256</c:v>
                </c:pt>
                <c:pt idx="95">
                  <c:v>2594.402569847256</c:v>
                </c:pt>
                <c:pt idx="96">
                  <c:v>2594.402569847256</c:v>
                </c:pt>
                <c:pt idx="97">
                  <c:v>2594.402569847256</c:v>
                </c:pt>
                <c:pt idx="98">
                  <c:v>2594.402569847256</c:v>
                </c:pt>
                <c:pt idx="99">
                  <c:v>2594.402569847256</c:v>
                </c:pt>
                <c:pt idx="100">
                  <c:v>2594.402569847256</c:v>
                </c:pt>
                <c:pt idx="101">
                  <c:v>2594.402569847256</c:v>
                </c:pt>
                <c:pt idx="102">
                  <c:v>2594.402569847256</c:v>
                </c:pt>
                <c:pt idx="103">
                  <c:v>2594.402569847256</c:v>
                </c:pt>
                <c:pt idx="104">
                  <c:v>2594.402569847256</c:v>
                </c:pt>
                <c:pt idx="105">
                  <c:v>2594.402569847256</c:v>
                </c:pt>
                <c:pt idx="106">
                  <c:v>2594.402569847256</c:v>
                </c:pt>
                <c:pt idx="107">
                  <c:v>2594.402569847256</c:v>
                </c:pt>
                <c:pt idx="108">
                  <c:v>2594.402569847256</c:v>
                </c:pt>
                <c:pt idx="109">
                  <c:v>2594.402569847256</c:v>
                </c:pt>
                <c:pt idx="110">
                  <c:v>2594.402569847256</c:v>
                </c:pt>
                <c:pt idx="111">
                  <c:v>2594.402569847256</c:v>
                </c:pt>
                <c:pt idx="112">
                  <c:v>2594.402569847256</c:v>
                </c:pt>
                <c:pt idx="113">
                  <c:v>2594.402569847256</c:v>
                </c:pt>
                <c:pt idx="114">
                  <c:v>2594.402569847256</c:v>
                </c:pt>
                <c:pt idx="115">
                  <c:v>2594.402569847256</c:v>
                </c:pt>
                <c:pt idx="116">
                  <c:v>2594.402569847256</c:v>
                </c:pt>
                <c:pt idx="117">
                  <c:v>2594.402569847256</c:v>
                </c:pt>
                <c:pt idx="118">
                  <c:v>2594.402569847256</c:v>
                </c:pt>
                <c:pt idx="119">
                  <c:v>2594.402569847256</c:v>
                </c:pt>
                <c:pt idx="120">
                  <c:v>2594.402569847256</c:v>
                </c:pt>
                <c:pt idx="121">
                  <c:v>2594.402569847256</c:v>
                </c:pt>
                <c:pt idx="122">
                  <c:v>2594.402569847256</c:v>
                </c:pt>
                <c:pt idx="123">
                  <c:v>2594.402569847256</c:v>
                </c:pt>
                <c:pt idx="124">
                  <c:v>2594.402569847256</c:v>
                </c:pt>
                <c:pt idx="125">
                  <c:v>2594.402569847256</c:v>
                </c:pt>
                <c:pt idx="126">
                  <c:v>2594.402569847256</c:v>
                </c:pt>
                <c:pt idx="127">
                  <c:v>2594.402569847256</c:v>
                </c:pt>
                <c:pt idx="128">
                  <c:v>2594.402569847256</c:v>
                </c:pt>
                <c:pt idx="129">
                  <c:v>2594.402569847256</c:v>
                </c:pt>
                <c:pt idx="130">
                  <c:v>2594.402569847256</c:v>
                </c:pt>
                <c:pt idx="131">
                  <c:v>2594.402569847256</c:v>
                </c:pt>
                <c:pt idx="132">
                  <c:v>2594.402569847256</c:v>
                </c:pt>
                <c:pt idx="133">
                  <c:v>2594.402569847256</c:v>
                </c:pt>
                <c:pt idx="134">
                  <c:v>2594.402569847256</c:v>
                </c:pt>
                <c:pt idx="135">
                  <c:v>2594.402569847256</c:v>
                </c:pt>
                <c:pt idx="136">
                  <c:v>2594.402569847256</c:v>
                </c:pt>
                <c:pt idx="137">
                  <c:v>2594.402569847256</c:v>
                </c:pt>
                <c:pt idx="138">
                  <c:v>2594.402569847256</c:v>
                </c:pt>
                <c:pt idx="139">
                  <c:v>2594.402569847256</c:v>
                </c:pt>
                <c:pt idx="140">
                  <c:v>2594.402569847256</c:v>
                </c:pt>
                <c:pt idx="141">
                  <c:v>2594.402569847256</c:v>
                </c:pt>
                <c:pt idx="142">
                  <c:v>2594.402569847256</c:v>
                </c:pt>
                <c:pt idx="143">
                  <c:v>2594.402569847256</c:v>
                </c:pt>
                <c:pt idx="144">
                  <c:v>2594.402569847256</c:v>
                </c:pt>
                <c:pt idx="145">
                  <c:v>2594.402569847256</c:v>
                </c:pt>
                <c:pt idx="146">
                  <c:v>2594.402569847256</c:v>
                </c:pt>
                <c:pt idx="147">
                  <c:v>2594.402569847256</c:v>
                </c:pt>
                <c:pt idx="148">
                  <c:v>2594.402569847256</c:v>
                </c:pt>
                <c:pt idx="149">
                  <c:v>2594.402569847256</c:v>
                </c:pt>
                <c:pt idx="150">
                  <c:v>2594.402569847256</c:v>
                </c:pt>
                <c:pt idx="151">
                  <c:v>2594.402569847256</c:v>
                </c:pt>
                <c:pt idx="152">
                  <c:v>2594.402569847256</c:v>
                </c:pt>
                <c:pt idx="153">
                  <c:v>2594.402569847256</c:v>
                </c:pt>
                <c:pt idx="154">
                  <c:v>2594.402569847256</c:v>
                </c:pt>
                <c:pt idx="155">
                  <c:v>2594.402569847256</c:v>
                </c:pt>
                <c:pt idx="156">
                  <c:v>2594.402569847256</c:v>
                </c:pt>
                <c:pt idx="157">
                  <c:v>2594.402569847256</c:v>
                </c:pt>
                <c:pt idx="158">
                  <c:v>2594.402569847256</c:v>
                </c:pt>
                <c:pt idx="159">
                  <c:v>2594.402569847256</c:v>
                </c:pt>
                <c:pt idx="160">
                  <c:v>2594.402569847256</c:v>
                </c:pt>
                <c:pt idx="161">
                  <c:v>2594.402569847256</c:v>
                </c:pt>
                <c:pt idx="162">
                  <c:v>2594.402569847256</c:v>
                </c:pt>
                <c:pt idx="163">
                  <c:v>2594.402569847256</c:v>
                </c:pt>
                <c:pt idx="164">
                  <c:v>2594.402569847256</c:v>
                </c:pt>
                <c:pt idx="165">
                  <c:v>2594.402569847256</c:v>
                </c:pt>
                <c:pt idx="166">
                  <c:v>2594.402569847256</c:v>
                </c:pt>
                <c:pt idx="167">
                  <c:v>2594.402569847256</c:v>
                </c:pt>
                <c:pt idx="168">
                  <c:v>2594.402569847256</c:v>
                </c:pt>
                <c:pt idx="169">
                  <c:v>2594.402569847256</c:v>
                </c:pt>
                <c:pt idx="170">
                  <c:v>2594.402569847256</c:v>
                </c:pt>
                <c:pt idx="171">
                  <c:v>2594.402569847256</c:v>
                </c:pt>
                <c:pt idx="172">
                  <c:v>2594.402569847256</c:v>
                </c:pt>
                <c:pt idx="173">
                  <c:v>2594.402569847256</c:v>
                </c:pt>
                <c:pt idx="174">
                  <c:v>2594.402569847256</c:v>
                </c:pt>
                <c:pt idx="175">
                  <c:v>2594.402569847256</c:v>
                </c:pt>
                <c:pt idx="176">
                  <c:v>2594.402569847256</c:v>
                </c:pt>
                <c:pt idx="177">
                  <c:v>2594.402569847256</c:v>
                </c:pt>
                <c:pt idx="178">
                  <c:v>2594.402569847256</c:v>
                </c:pt>
                <c:pt idx="179">
                  <c:v>2594.402569847256</c:v>
                </c:pt>
                <c:pt idx="180">
                  <c:v>2594.402569847256</c:v>
                </c:pt>
                <c:pt idx="181">
                  <c:v>2594.402569847256</c:v>
                </c:pt>
                <c:pt idx="182">
                  <c:v>2594.402569847256</c:v>
                </c:pt>
                <c:pt idx="183">
                  <c:v>2594.402569847256</c:v>
                </c:pt>
                <c:pt idx="184">
                  <c:v>2594.402569847256</c:v>
                </c:pt>
                <c:pt idx="185">
                  <c:v>2594.402569847256</c:v>
                </c:pt>
                <c:pt idx="186">
                  <c:v>2594.402569847256</c:v>
                </c:pt>
                <c:pt idx="187">
                  <c:v>2594.402569847256</c:v>
                </c:pt>
                <c:pt idx="188">
                  <c:v>2594.402569847256</c:v>
                </c:pt>
                <c:pt idx="189">
                  <c:v>2594.402569847256</c:v>
                </c:pt>
                <c:pt idx="190">
                  <c:v>2594.402569847256</c:v>
                </c:pt>
                <c:pt idx="191">
                  <c:v>2594.402569847256</c:v>
                </c:pt>
                <c:pt idx="192">
                  <c:v>2594.402569847256</c:v>
                </c:pt>
                <c:pt idx="193">
                  <c:v>2594.402569847256</c:v>
                </c:pt>
                <c:pt idx="194">
                  <c:v>2594.402569847256</c:v>
                </c:pt>
                <c:pt idx="195">
                  <c:v>2594.402569847256</c:v>
                </c:pt>
                <c:pt idx="196">
                  <c:v>2594.402569847256</c:v>
                </c:pt>
                <c:pt idx="197">
                  <c:v>2594.402569847256</c:v>
                </c:pt>
                <c:pt idx="198">
                  <c:v>2594.402569847256</c:v>
                </c:pt>
                <c:pt idx="199">
                  <c:v>2594.402569847256</c:v>
                </c:pt>
                <c:pt idx="200">
                  <c:v>2594.402569847256</c:v>
                </c:pt>
                <c:pt idx="201">
                  <c:v>2594.402569847256</c:v>
                </c:pt>
                <c:pt idx="202">
                  <c:v>2594.402569847256</c:v>
                </c:pt>
                <c:pt idx="203">
                  <c:v>2594.402569847256</c:v>
                </c:pt>
                <c:pt idx="204">
                  <c:v>2594.402569847256</c:v>
                </c:pt>
                <c:pt idx="205">
                  <c:v>2594.402569847256</c:v>
                </c:pt>
                <c:pt idx="206">
                  <c:v>2594.402569847256</c:v>
                </c:pt>
                <c:pt idx="207">
                  <c:v>2594.402569847256</c:v>
                </c:pt>
                <c:pt idx="208">
                  <c:v>2594.402569847256</c:v>
                </c:pt>
                <c:pt idx="209">
                  <c:v>2594.402569847256</c:v>
                </c:pt>
                <c:pt idx="210">
                  <c:v>2594.402569847256</c:v>
                </c:pt>
                <c:pt idx="211">
                  <c:v>2594.402569847256</c:v>
                </c:pt>
                <c:pt idx="212">
                  <c:v>2594.402569847256</c:v>
                </c:pt>
                <c:pt idx="213">
                  <c:v>2594.402569847256</c:v>
                </c:pt>
                <c:pt idx="214">
                  <c:v>2594.402569847256</c:v>
                </c:pt>
                <c:pt idx="215">
                  <c:v>2594.402569847256</c:v>
                </c:pt>
                <c:pt idx="216">
                  <c:v>2594.402569847256</c:v>
                </c:pt>
                <c:pt idx="217">
                  <c:v>2594.402569847256</c:v>
                </c:pt>
                <c:pt idx="218">
                  <c:v>2594.402569847256</c:v>
                </c:pt>
                <c:pt idx="219">
                  <c:v>2594.402569847256</c:v>
                </c:pt>
                <c:pt idx="220">
                  <c:v>2594.402569847256</c:v>
                </c:pt>
                <c:pt idx="221">
                  <c:v>2594.402569847256</c:v>
                </c:pt>
                <c:pt idx="222">
                  <c:v>2594.402569847256</c:v>
                </c:pt>
                <c:pt idx="223">
                  <c:v>2594.402569847256</c:v>
                </c:pt>
                <c:pt idx="224">
                  <c:v>2594.402569847256</c:v>
                </c:pt>
                <c:pt idx="225">
                  <c:v>2594.402569847256</c:v>
                </c:pt>
                <c:pt idx="226">
                  <c:v>2594.402569847256</c:v>
                </c:pt>
                <c:pt idx="227">
                  <c:v>2594.402569847256</c:v>
                </c:pt>
                <c:pt idx="228">
                  <c:v>2594.402569847256</c:v>
                </c:pt>
                <c:pt idx="229">
                  <c:v>2594.402569847256</c:v>
                </c:pt>
                <c:pt idx="230">
                  <c:v>2594.402569847256</c:v>
                </c:pt>
                <c:pt idx="231">
                  <c:v>2594.402569847256</c:v>
                </c:pt>
                <c:pt idx="232">
                  <c:v>2594.402569847256</c:v>
                </c:pt>
                <c:pt idx="233">
                  <c:v>2594.402569847256</c:v>
                </c:pt>
                <c:pt idx="234">
                  <c:v>2594.402569847256</c:v>
                </c:pt>
                <c:pt idx="235">
                  <c:v>2594.402569847256</c:v>
                </c:pt>
                <c:pt idx="236">
                  <c:v>2594.402569847256</c:v>
                </c:pt>
                <c:pt idx="237">
                  <c:v>2594.402569847256</c:v>
                </c:pt>
                <c:pt idx="238">
                  <c:v>2594.402569847256</c:v>
                </c:pt>
                <c:pt idx="239">
                  <c:v>2594.402569847256</c:v>
                </c:pt>
                <c:pt idx="240">
                  <c:v>2594.402569847256</c:v>
                </c:pt>
                <c:pt idx="241">
                  <c:v>2594.402569847256</c:v>
                </c:pt>
                <c:pt idx="242">
                  <c:v>2594.402569847256</c:v>
                </c:pt>
                <c:pt idx="243">
                  <c:v>2594.402569847256</c:v>
                </c:pt>
                <c:pt idx="244">
                  <c:v>2594.402569847256</c:v>
                </c:pt>
                <c:pt idx="245">
                  <c:v>2594.402569847256</c:v>
                </c:pt>
                <c:pt idx="246">
                  <c:v>2594.402569847256</c:v>
                </c:pt>
                <c:pt idx="247">
                  <c:v>2594.402569847256</c:v>
                </c:pt>
                <c:pt idx="248">
                  <c:v>2594.402569847256</c:v>
                </c:pt>
                <c:pt idx="249">
                  <c:v>2594.402569847256</c:v>
                </c:pt>
                <c:pt idx="250">
                  <c:v>2594.402569847256</c:v>
                </c:pt>
                <c:pt idx="251">
                  <c:v>2594.402569847256</c:v>
                </c:pt>
                <c:pt idx="252">
                  <c:v>2594.402569847256</c:v>
                </c:pt>
                <c:pt idx="253">
                  <c:v>2594.402569847256</c:v>
                </c:pt>
                <c:pt idx="254">
                  <c:v>2594.402569847256</c:v>
                </c:pt>
                <c:pt idx="255">
                  <c:v>2594.402569847256</c:v>
                </c:pt>
                <c:pt idx="256">
                  <c:v>2594.402569847256</c:v>
                </c:pt>
                <c:pt idx="257">
                  <c:v>2594.402569847256</c:v>
                </c:pt>
                <c:pt idx="258">
                  <c:v>2594.402569847256</c:v>
                </c:pt>
                <c:pt idx="259">
                  <c:v>2594.402569847256</c:v>
                </c:pt>
                <c:pt idx="260">
                  <c:v>2594.402569847256</c:v>
                </c:pt>
                <c:pt idx="261">
                  <c:v>2594.402569847256</c:v>
                </c:pt>
                <c:pt idx="262">
                  <c:v>2594.402569847256</c:v>
                </c:pt>
                <c:pt idx="263">
                  <c:v>2594.402569847256</c:v>
                </c:pt>
                <c:pt idx="264">
                  <c:v>2594.402569847256</c:v>
                </c:pt>
                <c:pt idx="265">
                  <c:v>2594.402569847256</c:v>
                </c:pt>
                <c:pt idx="266">
                  <c:v>2594.402569847256</c:v>
                </c:pt>
                <c:pt idx="267">
                  <c:v>2594.402569847256</c:v>
                </c:pt>
                <c:pt idx="268">
                  <c:v>2594.402569847256</c:v>
                </c:pt>
                <c:pt idx="269">
                  <c:v>2594.402569847256</c:v>
                </c:pt>
                <c:pt idx="270">
                  <c:v>2594.402569847256</c:v>
                </c:pt>
                <c:pt idx="271">
                  <c:v>2594.402569847256</c:v>
                </c:pt>
                <c:pt idx="272">
                  <c:v>2594.402569847256</c:v>
                </c:pt>
                <c:pt idx="273">
                  <c:v>2594.402569847256</c:v>
                </c:pt>
                <c:pt idx="274">
                  <c:v>2594.402569847256</c:v>
                </c:pt>
                <c:pt idx="275">
                  <c:v>2594.402569847256</c:v>
                </c:pt>
                <c:pt idx="276">
                  <c:v>2594.402569847256</c:v>
                </c:pt>
                <c:pt idx="277">
                  <c:v>2594.402569847256</c:v>
                </c:pt>
                <c:pt idx="278">
                  <c:v>2594.402569847256</c:v>
                </c:pt>
                <c:pt idx="279">
                  <c:v>2594.402569847256</c:v>
                </c:pt>
                <c:pt idx="280">
                  <c:v>2594.402569847256</c:v>
                </c:pt>
                <c:pt idx="281">
                  <c:v>2594.402569847256</c:v>
                </c:pt>
                <c:pt idx="282">
                  <c:v>2594.402569847256</c:v>
                </c:pt>
                <c:pt idx="283">
                  <c:v>2594.402569847256</c:v>
                </c:pt>
                <c:pt idx="284">
                  <c:v>2594.402569847256</c:v>
                </c:pt>
                <c:pt idx="285">
                  <c:v>2594.402569847256</c:v>
                </c:pt>
                <c:pt idx="286">
                  <c:v>2594.402569847256</c:v>
                </c:pt>
                <c:pt idx="287">
                  <c:v>2594.402569847256</c:v>
                </c:pt>
                <c:pt idx="288">
                  <c:v>2594.402569847256</c:v>
                </c:pt>
                <c:pt idx="289">
                  <c:v>2594.402569847256</c:v>
                </c:pt>
                <c:pt idx="290">
                  <c:v>2594.402569847256</c:v>
                </c:pt>
                <c:pt idx="291">
                  <c:v>2594.402569847256</c:v>
                </c:pt>
                <c:pt idx="292">
                  <c:v>2594.402569847256</c:v>
                </c:pt>
                <c:pt idx="293">
                  <c:v>2594.402569847256</c:v>
                </c:pt>
                <c:pt idx="294">
                  <c:v>2594.402569847256</c:v>
                </c:pt>
                <c:pt idx="295">
                  <c:v>2594.402569847256</c:v>
                </c:pt>
                <c:pt idx="296">
                  <c:v>2594.402569847256</c:v>
                </c:pt>
                <c:pt idx="297">
                  <c:v>2594.402569847256</c:v>
                </c:pt>
                <c:pt idx="298">
                  <c:v>2594.402569847256</c:v>
                </c:pt>
                <c:pt idx="299">
                  <c:v>2594.402569847256</c:v>
                </c:pt>
                <c:pt idx="300">
                  <c:v>2594.402569847256</c:v>
                </c:pt>
                <c:pt idx="301">
                  <c:v>2594.402569847256</c:v>
                </c:pt>
                <c:pt idx="302">
                  <c:v>2594.402569847256</c:v>
                </c:pt>
                <c:pt idx="303">
                  <c:v>2594.402569847256</c:v>
                </c:pt>
                <c:pt idx="304">
                  <c:v>2594.402569847256</c:v>
                </c:pt>
                <c:pt idx="305">
                  <c:v>2594.402569847256</c:v>
                </c:pt>
                <c:pt idx="306">
                  <c:v>2594.402569847256</c:v>
                </c:pt>
                <c:pt idx="307">
                  <c:v>2594.402569847256</c:v>
                </c:pt>
                <c:pt idx="308">
                  <c:v>2594.402569847256</c:v>
                </c:pt>
                <c:pt idx="309">
                  <c:v>2594.402569847256</c:v>
                </c:pt>
                <c:pt idx="310">
                  <c:v>2594.402569847256</c:v>
                </c:pt>
                <c:pt idx="311">
                  <c:v>2594.402569847256</c:v>
                </c:pt>
                <c:pt idx="312">
                  <c:v>2594.402569847256</c:v>
                </c:pt>
                <c:pt idx="313">
                  <c:v>2594.402569847256</c:v>
                </c:pt>
                <c:pt idx="314">
                  <c:v>2594.402569847256</c:v>
                </c:pt>
                <c:pt idx="315">
                  <c:v>2594.402569847256</c:v>
                </c:pt>
                <c:pt idx="316">
                  <c:v>2594.402569847256</c:v>
                </c:pt>
                <c:pt idx="317">
                  <c:v>2594.402569847256</c:v>
                </c:pt>
                <c:pt idx="318">
                  <c:v>2594.402569847256</c:v>
                </c:pt>
                <c:pt idx="319">
                  <c:v>2594.402569847256</c:v>
                </c:pt>
                <c:pt idx="320">
                  <c:v>2594.402569847256</c:v>
                </c:pt>
                <c:pt idx="321">
                  <c:v>2594.402569847256</c:v>
                </c:pt>
                <c:pt idx="322">
                  <c:v>2594.402569847256</c:v>
                </c:pt>
                <c:pt idx="323">
                  <c:v>2594.402569847256</c:v>
                </c:pt>
                <c:pt idx="324">
                  <c:v>2594.402569847256</c:v>
                </c:pt>
                <c:pt idx="325">
                  <c:v>2594.402569847256</c:v>
                </c:pt>
                <c:pt idx="326">
                  <c:v>2594.402569847256</c:v>
                </c:pt>
                <c:pt idx="327">
                  <c:v>2594.402569847256</c:v>
                </c:pt>
                <c:pt idx="328">
                  <c:v>2594.402569847256</c:v>
                </c:pt>
                <c:pt idx="329">
                  <c:v>2594.402569847256</c:v>
                </c:pt>
                <c:pt idx="330">
                  <c:v>2594.402569847256</c:v>
                </c:pt>
                <c:pt idx="331">
                  <c:v>2594.402569847256</c:v>
                </c:pt>
                <c:pt idx="332">
                  <c:v>2594.402569847256</c:v>
                </c:pt>
                <c:pt idx="333">
                  <c:v>2594.402569847256</c:v>
                </c:pt>
                <c:pt idx="334">
                  <c:v>2594.402569847256</c:v>
                </c:pt>
                <c:pt idx="335">
                  <c:v>2594.402569847256</c:v>
                </c:pt>
                <c:pt idx="336">
                  <c:v>2594.402569847256</c:v>
                </c:pt>
                <c:pt idx="337">
                  <c:v>2594.402569847256</c:v>
                </c:pt>
                <c:pt idx="338">
                  <c:v>2594.402569847256</c:v>
                </c:pt>
                <c:pt idx="339">
                  <c:v>2594.402569847256</c:v>
                </c:pt>
                <c:pt idx="340">
                  <c:v>2594.402569847256</c:v>
                </c:pt>
                <c:pt idx="341">
                  <c:v>2594.402569847256</c:v>
                </c:pt>
                <c:pt idx="342">
                  <c:v>2594.402569847256</c:v>
                </c:pt>
                <c:pt idx="343">
                  <c:v>2594.402569847256</c:v>
                </c:pt>
                <c:pt idx="344">
                  <c:v>2594.402569847256</c:v>
                </c:pt>
                <c:pt idx="345">
                  <c:v>2594.402569847256</c:v>
                </c:pt>
                <c:pt idx="346">
                  <c:v>2594.402569847256</c:v>
                </c:pt>
                <c:pt idx="347">
                  <c:v>2594.402569847256</c:v>
                </c:pt>
                <c:pt idx="348">
                  <c:v>2594.402569847256</c:v>
                </c:pt>
                <c:pt idx="349">
                  <c:v>2594.402569847256</c:v>
                </c:pt>
                <c:pt idx="350">
                  <c:v>2594.402569847256</c:v>
                </c:pt>
                <c:pt idx="351">
                  <c:v>2594.402569847256</c:v>
                </c:pt>
                <c:pt idx="352">
                  <c:v>2594.402569847256</c:v>
                </c:pt>
                <c:pt idx="353">
                  <c:v>2594.402569847256</c:v>
                </c:pt>
                <c:pt idx="354">
                  <c:v>2594.402569847256</c:v>
                </c:pt>
                <c:pt idx="355">
                  <c:v>2594.402569847256</c:v>
                </c:pt>
                <c:pt idx="356">
                  <c:v>2594.402569847256</c:v>
                </c:pt>
                <c:pt idx="357">
                  <c:v>2594.402569847256</c:v>
                </c:pt>
                <c:pt idx="358">
                  <c:v>2594.402569847256</c:v>
                </c:pt>
                <c:pt idx="359">
                  <c:v>2594.402569847256</c:v>
                </c:pt>
                <c:pt idx="360">
                  <c:v>2594.402569847256</c:v>
                </c:pt>
                <c:pt idx="361">
                  <c:v>2594.402569847256</c:v>
                </c:pt>
                <c:pt idx="362">
                  <c:v>2594.402569847256</c:v>
                </c:pt>
                <c:pt idx="363">
                  <c:v>2594.402569847256</c:v>
                </c:pt>
                <c:pt idx="364">
                  <c:v>2594.402569847256</c:v>
                </c:pt>
                <c:pt idx="365">
                  <c:v>2594.402569847256</c:v>
                </c:pt>
                <c:pt idx="366">
                  <c:v>2594.402569847256</c:v>
                </c:pt>
                <c:pt idx="367">
                  <c:v>2594.402569847256</c:v>
                </c:pt>
                <c:pt idx="368">
                  <c:v>2594.402569847256</c:v>
                </c:pt>
                <c:pt idx="369">
                  <c:v>2594.402569847256</c:v>
                </c:pt>
                <c:pt idx="370">
                  <c:v>2594.402569847256</c:v>
                </c:pt>
                <c:pt idx="371">
                  <c:v>2594.402569847256</c:v>
                </c:pt>
                <c:pt idx="372">
                  <c:v>2594.402569847256</c:v>
                </c:pt>
                <c:pt idx="373">
                  <c:v>2594.402569847256</c:v>
                </c:pt>
                <c:pt idx="374">
                  <c:v>2594.402569847256</c:v>
                </c:pt>
                <c:pt idx="375">
                  <c:v>2594.402569847256</c:v>
                </c:pt>
                <c:pt idx="376">
                  <c:v>2594.402569847256</c:v>
                </c:pt>
                <c:pt idx="377">
                  <c:v>2594.402569847256</c:v>
                </c:pt>
                <c:pt idx="378">
                  <c:v>2594.402569847256</c:v>
                </c:pt>
                <c:pt idx="379">
                  <c:v>2594.402569847256</c:v>
                </c:pt>
                <c:pt idx="380">
                  <c:v>2594.402569847256</c:v>
                </c:pt>
                <c:pt idx="381">
                  <c:v>2594.402569847256</c:v>
                </c:pt>
                <c:pt idx="382">
                  <c:v>2594.402569847256</c:v>
                </c:pt>
                <c:pt idx="383">
                  <c:v>2594.402569847256</c:v>
                </c:pt>
                <c:pt idx="384">
                  <c:v>2594.402569847256</c:v>
                </c:pt>
                <c:pt idx="385">
                  <c:v>2594.402569847256</c:v>
                </c:pt>
                <c:pt idx="386">
                  <c:v>2594.402569847256</c:v>
                </c:pt>
                <c:pt idx="387">
                  <c:v>2594.402569847256</c:v>
                </c:pt>
                <c:pt idx="388">
                  <c:v>2594.402569847256</c:v>
                </c:pt>
                <c:pt idx="389">
                  <c:v>2594.402569847256</c:v>
                </c:pt>
                <c:pt idx="390">
                  <c:v>2594.402569847256</c:v>
                </c:pt>
                <c:pt idx="391">
                  <c:v>2594.402569847256</c:v>
                </c:pt>
                <c:pt idx="392">
                  <c:v>2594.402569847256</c:v>
                </c:pt>
                <c:pt idx="393">
                  <c:v>2594.402569847256</c:v>
                </c:pt>
                <c:pt idx="394">
                  <c:v>2594.402569847256</c:v>
                </c:pt>
                <c:pt idx="395">
                  <c:v>2594.402569847256</c:v>
                </c:pt>
                <c:pt idx="396">
                  <c:v>2594.402569847256</c:v>
                </c:pt>
                <c:pt idx="397">
                  <c:v>2594.402569847256</c:v>
                </c:pt>
                <c:pt idx="398">
                  <c:v>2594.402569847256</c:v>
                </c:pt>
                <c:pt idx="399">
                  <c:v>2594.402569847256</c:v>
                </c:pt>
                <c:pt idx="400">
                  <c:v>2594.402569847256</c:v>
                </c:pt>
                <c:pt idx="401">
                  <c:v>2594.402569847256</c:v>
                </c:pt>
                <c:pt idx="402">
                  <c:v>2594.402569847256</c:v>
                </c:pt>
                <c:pt idx="403">
                  <c:v>2594.402569847256</c:v>
                </c:pt>
                <c:pt idx="404">
                  <c:v>2594.402569847256</c:v>
                </c:pt>
                <c:pt idx="405">
                  <c:v>2594.402569847256</c:v>
                </c:pt>
                <c:pt idx="406">
                  <c:v>2594.402569847256</c:v>
                </c:pt>
                <c:pt idx="407">
                  <c:v>2594.402569847256</c:v>
                </c:pt>
                <c:pt idx="408">
                  <c:v>2594.402569847256</c:v>
                </c:pt>
                <c:pt idx="409">
                  <c:v>2594.402569847256</c:v>
                </c:pt>
                <c:pt idx="410">
                  <c:v>2594.402569847256</c:v>
                </c:pt>
                <c:pt idx="411">
                  <c:v>2594.402569847256</c:v>
                </c:pt>
                <c:pt idx="412">
                  <c:v>2594.402569847256</c:v>
                </c:pt>
                <c:pt idx="413">
                  <c:v>2594.402569847256</c:v>
                </c:pt>
                <c:pt idx="414">
                  <c:v>2594.402569847256</c:v>
                </c:pt>
                <c:pt idx="415">
                  <c:v>2594.402569847256</c:v>
                </c:pt>
                <c:pt idx="416">
                  <c:v>2594.402569847256</c:v>
                </c:pt>
                <c:pt idx="417">
                  <c:v>2594.402569847256</c:v>
                </c:pt>
                <c:pt idx="418">
                  <c:v>2594.402569847256</c:v>
                </c:pt>
                <c:pt idx="419">
                  <c:v>2594.402569847256</c:v>
                </c:pt>
                <c:pt idx="420">
                  <c:v>2594.402569847256</c:v>
                </c:pt>
                <c:pt idx="421">
                  <c:v>2594.402569847256</c:v>
                </c:pt>
                <c:pt idx="422">
                  <c:v>2594.402569847256</c:v>
                </c:pt>
                <c:pt idx="423">
                  <c:v>2594.402569847256</c:v>
                </c:pt>
                <c:pt idx="424">
                  <c:v>2594.402569847256</c:v>
                </c:pt>
                <c:pt idx="425">
                  <c:v>2594.402569847256</c:v>
                </c:pt>
                <c:pt idx="426">
                  <c:v>2594.402569847256</c:v>
                </c:pt>
                <c:pt idx="427">
                  <c:v>2594.402569847256</c:v>
                </c:pt>
                <c:pt idx="428">
                  <c:v>2594.402569847256</c:v>
                </c:pt>
                <c:pt idx="429">
                  <c:v>2594.402569847256</c:v>
                </c:pt>
                <c:pt idx="430">
                  <c:v>2594.402569847256</c:v>
                </c:pt>
                <c:pt idx="431">
                  <c:v>2594.402569847256</c:v>
                </c:pt>
                <c:pt idx="432">
                  <c:v>2594.402569847256</c:v>
                </c:pt>
                <c:pt idx="433">
                  <c:v>2594.402569847256</c:v>
                </c:pt>
                <c:pt idx="434">
                  <c:v>2594.402569847256</c:v>
                </c:pt>
                <c:pt idx="435">
                  <c:v>2594.402569847256</c:v>
                </c:pt>
                <c:pt idx="436">
                  <c:v>2594.402569847256</c:v>
                </c:pt>
                <c:pt idx="437">
                  <c:v>2594.402569847256</c:v>
                </c:pt>
                <c:pt idx="438">
                  <c:v>2594.402569847256</c:v>
                </c:pt>
                <c:pt idx="439">
                  <c:v>2594.402569847256</c:v>
                </c:pt>
                <c:pt idx="440">
                  <c:v>2594.402569847256</c:v>
                </c:pt>
                <c:pt idx="441">
                  <c:v>2594.402569847256</c:v>
                </c:pt>
                <c:pt idx="442">
                  <c:v>2594.402569847256</c:v>
                </c:pt>
                <c:pt idx="443">
                  <c:v>2594.402569847256</c:v>
                </c:pt>
                <c:pt idx="444">
                  <c:v>2594.402569847256</c:v>
                </c:pt>
                <c:pt idx="445">
                  <c:v>2594.402569847256</c:v>
                </c:pt>
                <c:pt idx="446">
                  <c:v>2594.402569847256</c:v>
                </c:pt>
                <c:pt idx="447">
                  <c:v>2594.402569847256</c:v>
                </c:pt>
                <c:pt idx="448">
                  <c:v>2594.402569847256</c:v>
                </c:pt>
                <c:pt idx="449">
                  <c:v>2594.402569847256</c:v>
                </c:pt>
                <c:pt idx="450">
                  <c:v>2594.402569847256</c:v>
                </c:pt>
                <c:pt idx="451">
                  <c:v>2594.402569847256</c:v>
                </c:pt>
                <c:pt idx="452">
                  <c:v>2594.402569847256</c:v>
                </c:pt>
                <c:pt idx="453">
                  <c:v>2594.402569847256</c:v>
                </c:pt>
                <c:pt idx="454">
                  <c:v>2594.402569847256</c:v>
                </c:pt>
                <c:pt idx="455">
                  <c:v>2594.402569847256</c:v>
                </c:pt>
                <c:pt idx="456">
                  <c:v>2594.402569847256</c:v>
                </c:pt>
                <c:pt idx="457">
                  <c:v>2594.402569847256</c:v>
                </c:pt>
                <c:pt idx="458">
                  <c:v>2594.402569847256</c:v>
                </c:pt>
                <c:pt idx="459">
                  <c:v>2594.402569847256</c:v>
                </c:pt>
                <c:pt idx="460">
                  <c:v>2594.402569847256</c:v>
                </c:pt>
                <c:pt idx="461">
                  <c:v>2594.402569847256</c:v>
                </c:pt>
                <c:pt idx="462">
                  <c:v>2594.402569847256</c:v>
                </c:pt>
                <c:pt idx="463">
                  <c:v>2594.402569847256</c:v>
                </c:pt>
                <c:pt idx="464">
                  <c:v>2594.402569847256</c:v>
                </c:pt>
                <c:pt idx="465">
                  <c:v>2594.402569847256</c:v>
                </c:pt>
                <c:pt idx="466">
                  <c:v>2594.402569847256</c:v>
                </c:pt>
                <c:pt idx="467">
                  <c:v>2594.402569847256</c:v>
                </c:pt>
                <c:pt idx="468">
                  <c:v>2594.402569847256</c:v>
                </c:pt>
                <c:pt idx="469">
                  <c:v>2594.402569847256</c:v>
                </c:pt>
                <c:pt idx="470">
                  <c:v>2594.402569847256</c:v>
                </c:pt>
                <c:pt idx="471">
                  <c:v>2594.402569847256</c:v>
                </c:pt>
                <c:pt idx="472">
                  <c:v>2594.402569847256</c:v>
                </c:pt>
                <c:pt idx="473">
                  <c:v>2594.402569847256</c:v>
                </c:pt>
                <c:pt idx="474">
                  <c:v>2594.402569847256</c:v>
                </c:pt>
                <c:pt idx="475">
                  <c:v>2594.402569847256</c:v>
                </c:pt>
                <c:pt idx="476">
                  <c:v>2594.402569847256</c:v>
                </c:pt>
                <c:pt idx="477">
                  <c:v>2594.402569847256</c:v>
                </c:pt>
                <c:pt idx="478">
                  <c:v>2594.402569847256</c:v>
                </c:pt>
                <c:pt idx="479">
                  <c:v>2594.402569847256</c:v>
                </c:pt>
                <c:pt idx="480">
                  <c:v>2594.402569847256</c:v>
                </c:pt>
                <c:pt idx="481">
                  <c:v>2594.402569847256</c:v>
                </c:pt>
                <c:pt idx="482">
                  <c:v>2594.402569847256</c:v>
                </c:pt>
                <c:pt idx="483">
                  <c:v>2594.402569847256</c:v>
                </c:pt>
                <c:pt idx="484">
                  <c:v>2594.402569847256</c:v>
                </c:pt>
                <c:pt idx="485">
                  <c:v>2594.402569847256</c:v>
                </c:pt>
                <c:pt idx="486">
                  <c:v>2594.402569847256</c:v>
                </c:pt>
                <c:pt idx="487">
                  <c:v>2594.402569847256</c:v>
                </c:pt>
                <c:pt idx="488">
                  <c:v>2594.402569847256</c:v>
                </c:pt>
                <c:pt idx="489">
                  <c:v>2594.402569847256</c:v>
                </c:pt>
                <c:pt idx="490">
                  <c:v>2594.402569847256</c:v>
                </c:pt>
                <c:pt idx="491">
                  <c:v>2594.402569847256</c:v>
                </c:pt>
                <c:pt idx="492">
                  <c:v>2594.402569847256</c:v>
                </c:pt>
                <c:pt idx="493">
                  <c:v>2594.402569847256</c:v>
                </c:pt>
                <c:pt idx="494">
                  <c:v>2594.402569847256</c:v>
                </c:pt>
                <c:pt idx="495">
                  <c:v>2594.402569847256</c:v>
                </c:pt>
                <c:pt idx="496">
                  <c:v>2594.402569847256</c:v>
                </c:pt>
                <c:pt idx="497">
                  <c:v>2594.402569847256</c:v>
                </c:pt>
                <c:pt idx="498">
                  <c:v>2594.402569847256</c:v>
                </c:pt>
                <c:pt idx="499">
                  <c:v>2594.402569847256</c:v>
                </c:pt>
                <c:pt idx="500">
                  <c:v>2594.402569847256</c:v>
                </c:pt>
                <c:pt idx="501">
                  <c:v>2594.402569847256</c:v>
                </c:pt>
                <c:pt idx="502">
                  <c:v>2594.402569847256</c:v>
                </c:pt>
                <c:pt idx="503">
                  <c:v>2594.402569847256</c:v>
                </c:pt>
                <c:pt idx="504">
                  <c:v>2594.402569847256</c:v>
                </c:pt>
                <c:pt idx="505">
                  <c:v>2594.402569847256</c:v>
                </c:pt>
                <c:pt idx="506">
                  <c:v>2594.402569847256</c:v>
                </c:pt>
                <c:pt idx="507">
                  <c:v>2594.402569847256</c:v>
                </c:pt>
                <c:pt idx="508">
                  <c:v>2594.402569847256</c:v>
                </c:pt>
                <c:pt idx="509">
                  <c:v>2594.402569847256</c:v>
                </c:pt>
                <c:pt idx="510">
                  <c:v>2594.402569847256</c:v>
                </c:pt>
                <c:pt idx="511">
                  <c:v>2594.402569847256</c:v>
                </c:pt>
                <c:pt idx="512">
                  <c:v>2594.402569847256</c:v>
                </c:pt>
                <c:pt idx="513">
                  <c:v>2594.402569847256</c:v>
                </c:pt>
                <c:pt idx="514">
                  <c:v>2594.402569847256</c:v>
                </c:pt>
                <c:pt idx="515">
                  <c:v>2594.402569847256</c:v>
                </c:pt>
                <c:pt idx="516">
                  <c:v>2594.402569847256</c:v>
                </c:pt>
                <c:pt idx="517">
                  <c:v>2594.402569847256</c:v>
                </c:pt>
                <c:pt idx="518">
                  <c:v>2594.402569847256</c:v>
                </c:pt>
                <c:pt idx="519">
                  <c:v>2594.402569847256</c:v>
                </c:pt>
                <c:pt idx="520">
                  <c:v>2594.402569847256</c:v>
                </c:pt>
                <c:pt idx="521">
                  <c:v>2594.402569847256</c:v>
                </c:pt>
                <c:pt idx="522">
                  <c:v>2594.402569847256</c:v>
                </c:pt>
                <c:pt idx="523">
                  <c:v>2594.402569847256</c:v>
                </c:pt>
                <c:pt idx="524">
                  <c:v>2594.402569847256</c:v>
                </c:pt>
                <c:pt idx="525">
                  <c:v>2594.402569847256</c:v>
                </c:pt>
                <c:pt idx="526">
                  <c:v>2594.402569847256</c:v>
                </c:pt>
                <c:pt idx="527">
                  <c:v>2594.402569847256</c:v>
                </c:pt>
                <c:pt idx="528">
                  <c:v>2594.402569847256</c:v>
                </c:pt>
                <c:pt idx="529">
                  <c:v>2594.402569847256</c:v>
                </c:pt>
                <c:pt idx="530">
                  <c:v>2594.402569847256</c:v>
                </c:pt>
                <c:pt idx="531">
                  <c:v>2594.402569847256</c:v>
                </c:pt>
                <c:pt idx="532">
                  <c:v>2594.402569847256</c:v>
                </c:pt>
                <c:pt idx="533">
                  <c:v>2594.402569847256</c:v>
                </c:pt>
                <c:pt idx="534">
                  <c:v>2594.402569847256</c:v>
                </c:pt>
                <c:pt idx="535">
                  <c:v>2594.402569847256</c:v>
                </c:pt>
                <c:pt idx="536">
                  <c:v>2594.402569847256</c:v>
                </c:pt>
                <c:pt idx="537">
                  <c:v>2594.402569847256</c:v>
                </c:pt>
                <c:pt idx="538">
                  <c:v>2594.402569847256</c:v>
                </c:pt>
                <c:pt idx="539">
                  <c:v>2594.402569847256</c:v>
                </c:pt>
                <c:pt idx="540">
                  <c:v>2594.402569847256</c:v>
                </c:pt>
                <c:pt idx="541">
                  <c:v>2594.402569847256</c:v>
                </c:pt>
                <c:pt idx="542">
                  <c:v>2594.402569847256</c:v>
                </c:pt>
                <c:pt idx="543">
                  <c:v>2594.402569847256</c:v>
                </c:pt>
                <c:pt idx="544">
                  <c:v>2594.402569847256</c:v>
                </c:pt>
                <c:pt idx="545">
                  <c:v>2594.402569847256</c:v>
                </c:pt>
                <c:pt idx="546">
                  <c:v>2594.402569847256</c:v>
                </c:pt>
                <c:pt idx="547">
                  <c:v>2594.402569847256</c:v>
                </c:pt>
                <c:pt idx="548">
                  <c:v>2594.402569847256</c:v>
                </c:pt>
                <c:pt idx="549">
                  <c:v>2594.402569847256</c:v>
                </c:pt>
                <c:pt idx="550">
                  <c:v>2594.402569847256</c:v>
                </c:pt>
                <c:pt idx="551">
                  <c:v>2594.402569847256</c:v>
                </c:pt>
                <c:pt idx="552">
                  <c:v>2594.402569847256</c:v>
                </c:pt>
                <c:pt idx="553">
                  <c:v>2594.402569847256</c:v>
                </c:pt>
                <c:pt idx="554">
                  <c:v>2594.402569847256</c:v>
                </c:pt>
                <c:pt idx="555">
                  <c:v>2594.402569847256</c:v>
                </c:pt>
                <c:pt idx="556">
                  <c:v>2594.402569847256</c:v>
                </c:pt>
                <c:pt idx="557">
                  <c:v>2594.402569847256</c:v>
                </c:pt>
                <c:pt idx="558">
                  <c:v>2594.402569847256</c:v>
                </c:pt>
                <c:pt idx="559">
                  <c:v>2594.402569847256</c:v>
                </c:pt>
                <c:pt idx="560">
                  <c:v>2594.402569847256</c:v>
                </c:pt>
                <c:pt idx="561">
                  <c:v>2594.402569847256</c:v>
                </c:pt>
                <c:pt idx="562">
                  <c:v>2594.402569847256</c:v>
                </c:pt>
                <c:pt idx="563">
                  <c:v>2594.402569847256</c:v>
                </c:pt>
                <c:pt idx="564">
                  <c:v>2594.402569847256</c:v>
                </c:pt>
                <c:pt idx="565">
                  <c:v>2594.402569847256</c:v>
                </c:pt>
                <c:pt idx="566">
                  <c:v>2594.402569847256</c:v>
                </c:pt>
                <c:pt idx="567">
                  <c:v>2594.402569847256</c:v>
                </c:pt>
                <c:pt idx="568">
                  <c:v>2594.402569847256</c:v>
                </c:pt>
                <c:pt idx="569">
                  <c:v>2594.402569847256</c:v>
                </c:pt>
                <c:pt idx="570">
                  <c:v>2594.402569847256</c:v>
                </c:pt>
                <c:pt idx="571">
                  <c:v>2594.402569847256</c:v>
                </c:pt>
                <c:pt idx="572">
                  <c:v>2594.402569847256</c:v>
                </c:pt>
                <c:pt idx="573">
                  <c:v>2594.402569847256</c:v>
                </c:pt>
                <c:pt idx="574">
                  <c:v>2594.402569847256</c:v>
                </c:pt>
                <c:pt idx="575">
                  <c:v>2594.402569847256</c:v>
                </c:pt>
                <c:pt idx="576">
                  <c:v>2594.402569847256</c:v>
                </c:pt>
                <c:pt idx="577">
                  <c:v>2594.402569847256</c:v>
                </c:pt>
                <c:pt idx="578">
                  <c:v>2594.402569847256</c:v>
                </c:pt>
                <c:pt idx="579">
                  <c:v>2594.402569847256</c:v>
                </c:pt>
                <c:pt idx="580">
                  <c:v>2594.402569847256</c:v>
                </c:pt>
                <c:pt idx="581">
                  <c:v>2594.402569847256</c:v>
                </c:pt>
                <c:pt idx="582">
                  <c:v>2594.402569847256</c:v>
                </c:pt>
                <c:pt idx="583">
                  <c:v>2594.402569847256</c:v>
                </c:pt>
                <c:pt idx="584">
                  <c:v>2594.402569847256</c:v>
                </c:pt>
                <c:pt idx="585">
                  <c:v>2594.402569847256</c:v>
                </c:pt>
                <c:pt idx="586">
                  <c:v>2594.402569847256</c:v>
                </c:pt>
                <c:pt idx="587">
                  <c:v>2594.402569847256</c:v>
                </c:pt>
                <c:pt idx="588">
                  <c:v>2594.402569847256</c:v>
                </c:pt>
                <c:pt idx="589">
                  <c:v>2594.402569847256</c:v>
                </c:pt>
                <c:pt idx="590">
                  <c:v>2594.402569847256</c:v>
                </c:pt>
                <c:pt idx="591">
                  <c:v>2594.402569847256</c:v>
                </c:pt>
                <c:pt idx="592">
                  <c:v>2594.402569847256</c:v>
                </c:pt>
                <c:pt idx="593">
                  <c:v>2594.402569847256</c:v>
                </c:pt>
                <c:pt idx="594">
                  <c:v>2594.402569847256</c:v>
                </c:pt>
                <c:pt idx="595">
                  <c:v>2594.402569847256</c:v>
                </c:pt>
                <c:pt idx="596">
                  <c:v>2594.402569847256</c:v>
                </c:pt>
                <c:pt idx="597">
                  <c:v>2594.402569847256</c:v>
                </c:pt>
                <c:pt idx="598">
                  <c:v>2594.402569847256</c:v>
                </c:pt>
                <c:pt idx="599">
                  <c:v>2594.402569847256</c:v>
                </c:pt>
                <c:pt idx="600">
                  <c:v>2594.402569847256</c:v>
                </c:pt>
                <c:pt idx="601">
                  <c:v>2594.402569847256</c:v>
                </c:pt>
                <c:pt idx="602">
                  <c:v>2594.402569847256</c:v>
                </c:pt>
                <c:pt idx="603">
                  <c:v>2594.402569847256</c:v>
                </c:pt>
                <c:pt idx="604">
                  <c:v>2594.402569847256</c:v>
                </c:pt>
                <c:pt idx="605">
                  <c:v>2594.402569847256</c:v>
                </c:pt>
                <c:pt idx="606">
                  <c:v>2594.402569847256</c:v>
                </c:pt>
                <c:pt idx="607">
                  <c:v>2594.402569847256</c:v>
                </c:pt>
                <c:pt idx="608">
                  <c:v>2594.402569847256</c:v>
                </c:pt>
                <c:pt idx="609">
                  <c:v>2594.402569847256</c:v>
                </c:pt>
                <c:pt idx="610">
                  <c:v>2594.402569847256</c:v>
                </c:pt>
                <c:pt idx="611">
                  <c:v>2594.402569847256</c:v>
                </c:pt>
                <c:pt idx="612">
                  <c:v>2594.402569847256</c:v>
                </c:pt>
                <c:pt idx="613">
                  <c:v>2594.402569847256</c:v>
                </c:pt>
                <c:pt idx="614">
                  <c:v>2594.402569847256</c:v>
                </c:pt>
                <c:pt idx="615">
                  <c:v>2594.402569847256</c:v>
                </c:pt>
                <c:pt idx="616">
                  <c:v>2594.402569847256</c:v>
                </c:pt>
                <c:pt idx="617">
                  <c:v>2594.402569847256</c:v>
                </c:pt>
                <c:pt idx="618">
                  <c:v>2594.402569847256</c:v>
                </c:pt>
                <c:pt idx="619">
                  <c:v>2594.402569847256</c:v>
                </c:pt>
                <c:pt idx="620">
                  <c:v>2594.402569847256</c:v>
                </c:pt>
                <c:pt idx="621">
                  <c:v>2594.402569847256</c:v>
                </c:pt>
                <c:pt idx="622">
                  <c:v>2594.402569847256</c:v>
                </c:pt>
                <c:pt idx="623">
                  <c:v>2594.402569847256</c:v>
                </c:pt>
                <c:pt idx="624">
                  <c:v>2594.402569847256</c:v>
                </c:pt>
                <c:pt idx="625">
                  <c:v>2594.402569847256</c:v>
                </c:pt>
                <c:pt idx="626">
                  <c:v>2594.402569847256</c:v>
                </c:pt>
                <c:pt idx="627">
                  <c:v>2594.402569847256</c:v>
                </c:pt>
                <c:pt idx="628">
                  <c:v>2594.402569847256</c:v>
                </c:pt>
                <c:pt idx="629">
                  <c:v>2594.402569847256</c:v>
                </c:pt>
                <c:pt idx="630">
                  <c:v>2594.402569847256</c:v>
                </c:pt>
                <c:pt idx="631">
                  <c:v>2594.402569847256</c:v>
                </c:pt>
                <c:pt idx="632">
                  <c:v>2594.402569847256</c:v>
                </c:pt>
                <c:pt idx="633">
                  <c:v>2594.402569847256</c:v>
                </c:pt>
                <c:pt idx="634">
                  <c:v>2594.402569847256</c:v>
                </c:pt>
                <c:pt idx="635">
                  <c:v>2594.402569847256</c:v>
                </c:pt>
                <c:pt idx="636">
                  <c:v>2594.402569847256</c:v>
                </c:pt>
                <c:pt idx="637">
                  <c:v>2594.402569847256</c:v>
                </c:pt>
                <c:pt idx="638">
                  <c:v>2594.402569847256</c:v>
                </c:pt>
                <c:pt idx="639">
                  <c:v>2594.402569847256</c:v>
                </c:pt>
                <c:pt idx="640">
                  <c:v>2594.402569847256</c:v>
                </c:pt>
                <c:pt idx="641">
                  <c:v>2594.402569847256</c:v>
                </c:pt>
                <c:pt idx="642">
                  <c:v>2594.402569847256</c:v>
                </c:pt>
                <c:pt idx="643">
                  <c:v>2594.402569847256</c:v>
                </c:pt>
                <c:pt idx="644">
                  <c:v>2594.402569847256</c:v>
                </c:pt>
                <c:pt idx="645">
                  <c:v>2594.402569847256</c:v>
                </c:pt>
                <c:pt idx="646">
                  <c:v>2594.402569847256</c:v>
                </c:pt>
                <c:pt idx="647">
                  <c:v>2594.402569847256</c:v>
                </c:pt>
                <c:pt idx="648">
                  <c:v>2594.402569847256</c:v>
                </c:pt>
                <c:pt idx="649">
                  <c:v>2594.402569847256</c:v>
                </c:pt>
                <c:pt idx="650">
                  <c:v>2594.402569847256</c:v>
                </c:pt>
                <c:pt idx="651">
                  <c:v>2594.402569847256</c:v>
                </c:pt>
                <c:pt idx="652">
                  <c:v>2594.402569847256</c:v>
                </c:pt>
                <c:pt idx="653">
                  <c:v>2594.402569847256</c:v>
                </c:pt>
                <c:pt idx="654">
                  <c:v>2594.402569847256</c:v>
                </c:pt>
                <c:pt idx="655">
                  <c:v>2594.402569847256</c:v>
                </c:pt>
                <c:pt idx="656">
                  <c:v>2594.402569847256</c:v>
                </c:pt>
                <c:pt idx="657">
                  <c:v>2594.402569847256</c:v>
                </c:pt>
                <c:pt idx="658">
                  <c:v>2594.402569847256</c:v>
                </c:pt>
                <c:pt idx="659">
                  <c:v>2594.402569847256</c:v>
                </c:pt>
                <c:pt idx="660">
                  <c:v>2594.402569847256</c:v>
                </c:pt>
                <c:pt idx="661">
                  <c:v>2594.402569847256</c:v>
                </c:pt>
                <c:pt idx="662">
                  <c:v>2594.402569847256</c:v>
                </c:pt>
                <c:pt idx="663">
                  <c:v>2594.402569847256</c:v>
                </c:pt>
                <c:pt idx="664">
                  <c:v>2594.402569847256</c:v>
                </c:pt>
                <c:pt idx="665">
                  <c:v>2594.402569847256</c:v>
                </c:pt>
                <c:pt idx="666">
                  <c:v>2594.402569847256</c:v>
                </c:pt>
                <c:pt idx="667">
                  <c:v>2594.402569847256</c:v>
                </c:pt>
                <c:pt idx="668">
                  <c:v>2594.402569847256</c:v>
                </c:pt>
                <c:pt idx="669">
                  <c:v>2594.402569847256</c:v>
                </c:pt>
                <c:pt idx="670">
                  <c:v>2594.402569847256</c:v>
                </c:pt>
                <c:pt idx="671">
                  <c:v>2594.402569847256</c:v>
                </c:pt>
                <c:pt idx="672">
                  <c:v>2594.402569847256</c:v>
                </c:pt>
                <c:pt idx="673">
                  <c:v>2594.402569847256</c:v>
                </c:pt>
                <c:pt idx="674">
                  <c:v>2594.402569847256</c:v>
                </c:pt>
                <c:pt idx="675">
                  <c:v>2594.402569847256</c:v>
                </c:pt>
                <c:pt idx="676">
                  <c:v>2594.402569847256</c:v>
                </c:pt>
                <c:pt idx="677">
                  <c:v>2594.402569847256</c:v>
                </c:pt>
                <c:pt idx="678">
                  <c:v>2594.402569847256</c:v>
                </c:pt>
                <c:pt idx="679">
                  <c:v>2594.402569847256</c:v>
                </c:pt>
                <c:pt idx="680">
                  <c:v>2594.402569847256</c:v>
                </c:pt>
                <c:pt idx="681">
                  <c:v>2594.402569847256</c:v>
                </c:pt>
                <c:pt idx="682">
                  <c:v>2594.402569847256</c:v>
                </c:pt>
                <c:pt idx="683">
                  <c:v>2594.402569847256</c:v>
                </c:pt>
                <c:pt idx="684">
                  <c:v>2594.402569847256</c:v>
                </c:pt>
                <c:pt idx="685">
                  <c:v>2594.402569847256</c:v>
                </c:pt>
                <c:pt idx="686">
                  <c:v>2594.402569847256</c:v>
                </c:pt>
                <c:pt idx="687">
                  <c:v>2594.402569847256</c:v>
                </c:pt>
                <c:pt idx="688">
                  <c:v>2594.402569847256</c:v>
                </c:pt>
                <c:pt idx="689">
                  <c:v>2594.402569847256</c:v>
                </c:pt>
                <c:pt idx="690">
                  <c:v>2594.402569847256</c:v>
                </c:pt>
                <c:pt idx="691">
                  <c:v>2594.402569847256</c:v>
                </c:pt>
                <c:pt idx="692">
                  <c:v>2594.402569847256</c:v>
                </c:pt>
                <c:pt idx="693">
                  <c:v>2594.402569847256</c:v>
                </c:pt>
                <c:pt idx="694">
                  <c:v>2594.402569847256</c:v>
                </c:pt>
                <c:pt idx="695">
                  <c:v>2594.402569847256</c:v>
                </c:pt>
                <c:pt idx="696">
                  <c:v>2594.402569847256</c:v>
                </c:pt>
                <c:pt idx="697">
                  <c:v>2594.402569847256</c:v>
                </c:pt>
                <c:pt idx="698">
                  <c:v>2594.402569847256</c:v>
                </c:pt>
                <c:pt idx="699">
                  <c:v>2594.402569847256</c:v>
                </c:pt>
                <c:pt idx="700">
                  <c:v>2594.402569847256</c:v>
                </c:pt>
                <c:pt idx="701">
                  <c:v>2594.402569847256</c:v>
                </c:pt>
                <c:pt idx="702">
                  <c:v>2594.402569847256</c:v>
                </c:pt>
                <c:pt idx="703">
                  <c:v>2594.402569847256</c:v>
                </c:pt>
                <c:pt idx="704">
                  <c:v>2594.402569847256</c:v>
                </c:pt>
                <c:pt idx="705">
                  <c:v>2594.402569847256</c:v>
                </c:pt>
                <c:pt idx="706">
                  <c:v>2594.402569847256</c:v>
                </c:pt>
                <c:pt idx="707">
                  <c:v>2594.402569847256</c:v>
                </c:pt>
                <c:pt idx="708">
                  <c:v>2594.402569847256</c:v>
                </c:pt>
                <c:pt idx="709">
                  <c:v>2594.402569847256</c:v>
                </c:pt>
                <c:pt idx="710">
                  <c:v>2594.402569847256</c:v>
                </c:pt>
                <c:pt idx="711">
                  <c:v>2594.402569847256</c:v>
                </c:pt>
                <c:pt idx="712">
                  <c:v>2594.402569847256</c:v>
                </c:pt>
                <c:pt idx="713">
                  <c:v>2594.402569847256</c:v>
                </c:pt>
                <c:pt idx="714">
                  <c:v>2594.402569847256</c:v>
                </c:pt>
                <c:pt idx="715">
                  <c:v>2594.402569847256</c:v>
                </c:pt>
                <c:pt idx="716">
                  <c:v>2594.402569847256</c:v>
                </c:pt>
                <c:pt idx="717">
                  <c:v>2594.402569847256</c:v>
                </c:pt>
                <c:pt idx="718">
                  <c:v>2594.402569847256</c:v>
                </c:pt>
                <c:pt idx="719">
                  <c:v>2594.402569847256</c:v>
                </c:pt>
                <c:pt idx="720">
                  <c:v>2594.402569847256</c:v>
                </c:pt>
                <c:pt idx="721">
                  <c:v>2594.402569847256</c:v>
                </c:pt>
                <c:pt idx="722">
                  <c:v>2594.402569847256</c:v>
                </c:pt>
                <c:pt idx="723">
                  <c:v>2594.402569847256</c:v>
                </c:pt>
                <c:pt idx="724">
                  <c:v>2594.402569847256</c:v>
                </c:pt>
                <c:pt idx="725">
                  <c:v>2594.402569847256</c:v>
                </c:pt>
                <c:pt idx="726">
                  <c:v>2594.402569847256</c:v>
                </c:pt>
                <c:pt idx="727">
                  <c:v>2594.402569847256</c:v>
                </c:pt>
                <c:pt idx="728">
                  <c:v>2594.402569847256</c:v>
                </c:pt>
                <c:pt idx="729">
                  <c:v>2594.402569847256</c:v>
                </c:pt>
                <c:pt idx="730">
                  <c:v>2594.402569847256</c:v>
                </c:pt>
                <c:pt idx="731">
                  <c:v>2594.402569847256</c:v>
                </c:pt>
                <c:pt idx="732">
                  <c:v>2594.402569847256</c:v>
                </c:pt>
                <c:pt idx="733">
                  <c:v>2594.402569847256</c:v>
                </c:pt>
                <c:pt idx="734">
                  <c:v>2594.402569847256</c:v>
                </c:pt>
                <c:pt idx="735">
                  <c:v>2594.402569847256</c:v>
                </c:pt>
                <c:pt idx="736">
                  <c:v>2594.402569847256</c:v>
                </c:pt>
                <c:pt idx="737">
                  <c:v>2594.402569847256</c:v>
                </c:pt>
                <c:pt idx="738">
                  <c:v>2594.402569847256</c:v>
                </c:pt>
                <c:pt idx="739">
                  <c:v>2594.402569847256</c:v>
                </c:pt>
                <c:pt idx="740">
                  <c:v>2594.402569847256</c:v>
                </c:pt>
                <c:pt idx="741">
                  <c:v>2594.402569847256</c:v>
                </c:pt>
                <c:pt idx="742">
                  <c:v>2594.402569847256</c:v>
                </c:pt>
                <c:pt idx="743">
                  <c:v>2594.402569847256</c:v>
                </c:pt>
                <c:pt idx="744">
                  <c:v>2594.402569847256</c:v>
                </c:pt>
                <c:pt idx="745">
                  <c:v>2594.402569847256</c:v>
                </c:pt>
                <c:pt idx="746">
                  <c:v>2594.402569847256</c:v>
                </c:pt>
                <c:pt idx="747">
                  <c:v>2594.402569847256</c:v>
                </c:pt>
                <c:pt idx="748">
                  <c:v>2594.402569847256</c:v>
                </c:pt>
                <c:pt idx="749">
                  <c:v>2594.402569847256</c:v>
                </c:pt>
                <c:pt idx="750">
                  <c:v>2594.402569847256</c:v>
                </c:pt>
                <c:pt idx="751">
                  <c:v>2594.402569847256</c:v>
                </c:pt>
                <c:pt idx="752">
                  <c:v>2594.402569847256</c:v>
                </c:pt>
                <c:pt idx="753">
                  <c:v>2594.402569847256</c:v>
                </c:pt>
                <c:pt idx="754">
                  <c:v>2594.402569847256</c:v>
                </c:pt>
                <c:pt idx="755">
                  <c:v>2594.402569847256</c:v>
                </c:pt>
                <c:pt idx="756">
                  <c:v>2594.402569847256</c:v>
                </c:pt>
                <c:pt idx="757">
                  <c:v>2594.402569847256</c:v>
                </c:pt>
                <c:pt idx="758">
                  <c:v>2594.402569847256</c:v>
                </c:pt>
                <c:pt idx="759">
                  <c:v>2594.402569847256</c:v>
                </c:pt>
                <c:pt idx="760">
                  <c:v>2594.402569847256</c:v>
                </c:pt>
                <c:pt idx="761">
                  <c:v>2594.402569847256</c:v>
                </c:pt>
                <c:pt idx="762">
                  <c:v>2594.402569847256</c:v>
                </c:pt>
                <c:pt idx="763">
                  <c:v>2594.402569847256</c:v>
                </c:pt>
                <c:pt idx="764">
                  <c:v>2594.402569847256</c:v>
                </c:pt>
                <c:pt idx="765">
                  <c:v>2594.402569847256</c:v>
                </c:pt>
                <c:pt idx="766">
                  <c:v>2594.402569847256</c:v>
                </c:pt>
                <c:pt idx="767">
                  <c:v>2594.402569847256</c:v>
                </c:pt>
                <c:pt idx="768">
                  <c:v>2594.402569847256</c:v>
                </c:pt>
                <c:pt idx="769">
                  <c:v>2594.402569847256</c:v>
                </c:pt>
                <c:pt idx="770">
                  <c:v>2594.402569847256</c:v>
                </c:pt>
                <c:pt idx="771">
                  <c:v>2594.402569847256</c:v>
                </c:pt>
                <c:pt idx="772">
                  <c:v>2594.402569847256</c:v>
                </c:pt>
                <c:pt idx="773">
                  <c:v>2594.402569847256</c:v>
                </c:pt>
                <c:pt idx="774">
                  <c:v>2594.402569847256</c:v>
                </c:pt>
                <c:pt idx="775">
                  <c:v>2594.402569847256</c:v>
                </c:pt>
                <c:pt idx="776">
                  <c:v>2594.402569847256</c:v>
                </c:pt>
                <c:pt idx="777">
                  <c:v>2594.402569847256</c:v>
                </c:pt>
                <c:pt idx="778">
                  <c:v>2594.402569847256</c:v>
                </c:pt>
                <c:pt idx="779">
                  <c:v>2594.402569847256</c:v>
                </c:pt>
                <c:pt idx="780">
                  <c:v>2594.402569847256</c:v>
                </c:pt>
                <c:pt idx="781">
                  <c:v>2594.402569847256</c:v>
                </c:pt>
                <c:pt idx="782">
                  <c:v>2594.402569847256</c:v>
                </c:pt>
                <c:pt idx="783">
                  <c:v>2594.402569847256</c:v>
                </c:pt>
                <c:pt idx="784">
                  <c:v>2594.402569847256</c:v>
                </c:pt>
                <c:pt idx="785">
                  <c:v>2594.402569847256</c:v>
                </c:pt>
                <c:pt idx="786">
                  <c:v>2594.402569847256</c:v>
                </c:pt>
                <c:pt idx="787">
                  <c:v>2594.402569847256</c:v>
                </c:pt>
                <c:pt idx="788">
                  <c:v>2594.402569847256</c:v>
                </c:pt>
                <c:pt idx="789">
                  <c:v>2594.402569847256</c:v>
                </c:pt>
                <c:pt idx="790">
                  <c:v>2594.402569847256</c:v>
                </c:pt>
                <c:pt idx="791">
                  <c:v>2594.402569847256</c:v>
                </c:pt>
                <c:pt idx="792">
                  <c:v>2594.402569847256</c:v>
                </c:pt>
                <c:pt idx="793">
                  <c:v>2594.402569847256</c:v>
                </c:pt>
                <c:pt idx="794">
                  <c:v>2594.402569847256</c:v>
                </c:pt>
                <c:pt idx="795">
                  <c:v>2594.402569847256</c:v>
                </c:pt>
                <c:pt idx="796">
                  <c:v>2594.402569847256</c:v>
                </c:pt>
                <c:pt idx="797">
                  <c:v>2594.402569847256</c:v>
                </c:pt>
                <c:pt idx="798">
                  <c:v>2594.402569847256</c:v>
                </c:pt>
                <c:pt idx="799">
                  <c:v>2594.402569847256</c:v>
                </c:pt>
                <c:pt idx="800">
                  <c:v>2594.402569847256</c:v>
                </c:pt>
                <c:pt idx="801">
                  <c:v>2594.402569847256</c:v>
                </c:pt>
                <c:pt idx="802">
                  <c:v>2594.402569847256</c:v>
                </c:pt>
              </c:numCache>
            </c:numRef>
          </c:val>
          <c:smooth val="0"/>
          <c:extLst>
            <c:ext xmlns:c16="http://schemas.microsoft.com/office/drawing/2014/chart" uri="{C3380CC4-5D6E-409C-BE32-E72D297353CC}">
              <c16:uniqueId val="{00000002-9E7C-5C40-975D-5AE8B0DDEE5C}"/>
            </c:ext>
          </c:extLst>
        </c:ser>
        <c:ser>
          <c:idx val="3"/>
          <c:order val="3"/>
          <c:tx>
            <c:v>Lower Bound Computed on Moving Average</c:v>
          </c:tx>
          <c:spPr>
            <a:ln w="28575" cap="rnd">
              <a:solidFill>
                <a:srgbClr val="92D050"/>
              </a:solidFill>
              <a:prstDash val="solid"/>
              <a:round/>
            </a:ln>
            <a:effectLst/>
          </c:spPr>
          <c:marker>
            <c:symbol val="none"/>
          </c:marker>
          <c:val>
            <c:numRef>
              <c:f>'Raw Beige and outliers handling'!$J$15:$J$795</c:f>
              <c:numCache>
                <c:formatCode>General</c:formatCode>
                <c:ptCount val="781"/>
                <c:pt idx="0">
                  <c:v>8619.1001613152803</c:v>
                </c:pt>
                <c:pt idx="1">
                  <c:v>8602.21257252943</c:v>
                </c:pt>
                <c:pt idx="2">
                  <c:v>8667.9106148404644</c:v>
                </c:pt>
                <c:pt idx="3">
                  <c:v>8556.6893693966194</c:v>
                </c:pt>
                <c:pt idx="4">
                  <c:v>8719.8644031071235</c:v>
                </c:pt>
                <c:pt idx="5">
                  <c:v>8520.7878601295743</c:v>
                </c:pt>
                <c:pt idx="6">
                  <c:v>8633.0348274063144</c:v>
                </c:pt>
                <c:pt idx="7">
                  <c:v>8761.1056336913789</c:v>
                </c:pt>
                <c:pt idx="8">
                  <c:v>8817.2245084257484</c:v>
                </c:pt>
                <c:pt idx="9">
                  <c:v>8656.5439886879285</c:v>
                </c:pt>
                <c:pt idx="10">
                  <c:v>8495.7053518090706</c:v>
                </c:pt>
                <c:pt idx="11">
                  <c:v>8751.6120618869427</c:v>
                </c:pt>
                <c:pt idx="12">
                  <c:v>8514.7009430823055</c:v>
                </c:pt>
                <c:pt idx="13">
                  <c:v>8547.4091200746552</c:v>
                </c:pt>
                <c:pt idx="14">
                  <c:v>8102.2429475455101</c:v>
                </c:pt>
                <c:pt idx="15">
                  <c:v>7752.1182233145782</c:v>
                </c:pt>
                <c:pt idx="16">
                  <c:v>7880.9274189334601</c:v>
                </c:pt>
                <c:pt idx="17">
                  <c:v>7548.6773834149881</c:v>
                </c:pt>
                <c:pt idx="18">
                  <c:v>7655.3240940087217</c:v>
                </c:pt>
                <c:pt idx="19">
                  <c:v>7169.431138623474</c:v>
                </c:pt>
                <c:pt idx="20">
                  <c:v>7194.4486330512154</c:v>
                </c:pt>
                <c:pt idx="21">
                  <c:v>6920.6875107553624</c:v>
                </c:pt>
                <c:pt idx="22">
                  <c:v>6716.3186441138123</c:v>
                </c:pt>
                <c:pt idx="23">
                  <c:v>7093.9143066318729</c:v>
                </c:pt>
                <c:pt idx="24">
                  <c:v>6659.3344604757476</c:v>
                </c:pt>
                <c:pt idx="25">
                  <c:v>6783.0431596781327</c:v>
                </c:pt>
                <c:pt idx="26">
                  <c:v>6395.0157499171473</c:v>
                </c:pt>
                <c:pt idx="27">
                  <c:v>6541.2481526198699</c:v>
                </c:pt>
                <c:pt idx="28">
                  <c:v>6074.2095654947907</c:v>
                </c:pt>
                <c:pt idx="29">
                  <c:v>6291.2053349183043</c:v>
                </c:pt>
                <c:pt idx="30">
                  <c:v>5674.5695641385419</c:v>
                </c:pt>
                <c:pt idx="31">
                  <c:v>5979.2070988806727</c:v>
                </c:pt>
                <c:pt idx="32">
                  <c:v>5597.4494336381658</c:v>
                </c:pt>
                <c:pt idx="33">
                  <c:v>5782.6677296811322</c:v>
                </c:pt>
                <c:pt idx="34">
                  <c:v>5555.8947104189783</c:v>
                </c:pt>
                <c:pt idx="35">
                  <c:v>5365.4695429567537</c:v>
                </c:pt>
                <c:pt idx="36">
                  <c:v>5380.0385522857359</c:v>
                </c:pt>
                <c:pt idx="37">
                  <c:v>5342.764849386057</c:v>
                </c:pt>
                <c:pt idx="38">
                  <c:v>5109.7042295053388</c:v>
                </c:pt>
                <c:pt idx="39">
                  <c:v>5414.7998024518647</c:v>
                </c:pt>
                <c:pt idx="40">
                  <c:v>5227.1250341662171</c:v>
                </c:pt>
                <c:pt idx="41">
                  <c:v>5450.4749014727786</c:v>
                </c:pt>
                <c:pt idx="42">
                  <c:v>5350.7826657051355</c:v>
                </c:pt>
                <c:pt idx="43">
                  <c:v>5388.5119279244991</c:v>
                </c:pt>
                <c:pt idx="44">
                  <c:v>5364.5918986361166</c:v>
                </c:pt>
                <c:pt idx="45">
                  <c:v>5297.3587543361637</c:v>
                </c:pt>
                <c:pt idx="46">
                  <c:v>5448.4647756171635</c:v>
                </c:pt>
                <c:pt idx="47">
                  <c:v>5236.7293473214468</c:v>
                </c:pt>
                <c:pt idx="48">
                  <c:v>5324.732291157633</c:v>
                </c:pt>
                <c:pt idx="49">
                  <c:v>5179.8624214354941</c:v>
                </c:pt>
                <c:pt idx="50">
                  <c:v>5213.6111747013947</c:v>
                </c:pt>
                <c:pt idx="51">
                  <c:v>5220.2899156993872</c:v>
                </c:pt>
                <c:pt idx="52">
                  <c:v>5153.3787926243849</c:v>
                </c:pt>
                <c:pt idx="53">
                  <c:v>5454.7961097631005</c:v>
                </c:pt>
                <c:pt idx="54">
                  <c:v>5529.3194930281879</c:v>
                </c:pt>
                <c:pt idx="55">
                  <c:v>5523.2743334318338</c:v>
                </c:pt>
                <c:pt idx="56">
                  <c:v>5576.4527521671516</c:v>
                </c:pt>
                <c:pt idx="57">
                  <c:v>5803.4292377942929</c:v>
                </c:pt>
                <c:pt idx="58">
                  <c:v>5722.4832119327139</c:v>
                </c:pt>
                <c:pt idx="59">
                  <c:v>6019.3075997231226</c:v>
                </c:pt>
                <c:pt idx="60">
                  <c:v>6035.5908055205828</c:v>
                </c:pt>
                <c:pt idx="61">
                  <c:v>6172.1806711848258</c:v>
                </c:pt>
                <c:pt idx="62">
                  <c:v>5959.5564976272499</c:v>
                </c:pt>
                <c:pt idx="63">
                  <c:v>6195.6471120535571</c:v>
                </c:pt>
                <c:pt idx="64">
                  <c:v>6262.0009256893054</c:v>
                </c:pt>
                <c:pt idx="65">
                  <c:v>6387.3505071602603</c:v>
                </c:pt>
                <c:pt idx="66">
                  <c:v>6371.275426767852</c:v>
                </c:pt>
                <c:pt idx="67">
                  <c:v>6384.7419095474861</c:v>
                </c:pt>
                <c:pt idx="68">
                  <c:v>6352.375529092742</c:v>
                </c:pt>
                <c:pt idx="69">
                  <c:v>6479.4599227081208</c:v>
                </c:pt>
                <c:pt idx="70">
                  <c:v>6422.8950289016184</c:v>
                </c:pt>
                <c:pt idx="71">
                  <c:v>6096.7715901128695</c:v>
                </c:pt>
                <c:pt idx="72">
                  <c:v>6200.0326156386991</c:v>
                </c:pt>
                <c:pt idx="73">
                  <c:v>6455.1137161425886</c:v>
                </c:pt>
                <c:pt idx="74">
                  <c:v>6689.1812722021814</c:v>
                </c:pt>
                <c:pt idx="75">
                  <c:v>6440.7527665369471</c:v>
                </c:pt>
                <c:pt idx="76">
                  <c:v>6493.6377328667295</c:v>
                </c:pt>
                <c:pt idx="77">
                  <c:v>6506.6459797408916</c:v>
                </c:pt>
                <c:pt idx="78">
                  <c:v>6608.9164871578641</c:v>
                </c:pt>
                <c:pt idx="79">
                  <c:v>6809.1086949096061</c:v>
                </c:pt>
                <c:pt idx="80">
                  <c:v>6903.530125393876</c:v>
                </c:pt>
                <c:pt idx="81">
                  <c:v>6794.5386252503331</c:v>
                </c:pt>
                <c:pt idx="82">
                  <c:v>6857.8654704337659</c:v>
                </c:pt>
                <c:pt idx="83">
                  <c:v>7165.4421448449502</c:v>
                </c:pt>
                <c:pt idx="84">
                  <c:v>7096.5544150931182</c:v>
                </c:pt>
                <c:pt idx="85">
                  <c:v>6992.203629073997</c:v>
                </c:pt>
                <c:pt idx="86">
                  <c:v>7047.4610792306612</c:v>
                </c:pt>
                <c:pt idx="87">
                  <c:v>7111.4292929152207</c:v>
                </c:pt>
                <c:pt idx="88">
                  <c:v>7068.9135215732249</c:v>
                </c:pt>
                <c:pt idx="89">
                  <c:v>7220.1391390846684</c:v>
                </c:pt>
                <c:pt idx="90">
                  <c:v>7131.9502464734041</c:v>
                </c:pt>
                <c:pt idx="91">
                  <c:v>7292.489431115122</c:v>
                </c:pt>
                <c:pt idx="92">
                  <c:v>7123.8353078676937</c:v>
                </c:pt>
                <c:pt idx="93">
                  <c:v>7144.8845390784763</c:v>
                </c:pt>
                <c:pt idx="94">
                  <c:v>7115.6571065785838</c:v>
                </c:pt>
                <c:pt idx="95">
                  <c:v>7179.1811013100832</c:v>
                </c:pt>
                <c:pt idx="96">
                  <c:v>7016.7364666837075</c:v>
                </c:pt>
                <c:pt idx="97">
                  <c:v>6897.3336366608719</c:v>
                </c:pt>
                <c:pt idx="98">
                  <c:v>6857.1702220882235</c:v>
                </c:pt>
                <c:pt idx="99">
                  <c:v>6811.8983436665221</c:v>
                </c:pt>
                <c:pt idx="100">
                  <c:v>6784.5869687116092</c:v>
                </c:pt>
                <c:pt idx="101">
                  <c:v>6667.3765014973615</c:v>
                </c:pt>
                <c:pt idx="102">
                  <c:v>6837.7338494153655</c:v>
                </c:pt>
                <c:pt idx="103">
                  <c:v>6685.843949208961</c:v>
                </c:pt>
                <c:pt idx="104">
                  <c:v>6702.4653189899482</c:v>
                </c:pt>
                <c:pt idx="105">
                  <c:v>6650.7894162206521</c:v>
                </c:pt>
                <c:pt idx="106">
                  <c:v>6649.3531462107458</c:v>
                </c:pt>
                <c:pt idx="107">
                  <c:v>6637.7348605636425</c:v>
                </c:pt>
                <c:pt idx="108">
                  <c:v>6749.0291060600039</c:v>
                </c:pt>
                <c:pt idx="109">
                  <c:v>6540.5776609649756</c:v>
                </c:pt>
                <c:pt idx="110">
                  <c:v>6691.0085706166419</c:v>
                </c:pt>
                <c:pt idx="111">
                  <c:v>6591.9920770439312</c:v>
                </c:pt>
                <c:pt idx="112">
                  <c:v>6589.0228367219916</c:v>
                </c:pt>
                <c:pt idx="113">
                  <c:v>6512.3605313537437</c:v>
                </c:pt>
                <c:pt idx="114">
                  <c:v>6721.7896285432207</c:v>
                </c:pt>
                <c:pt idx="115">
                  <c:v>6754.5172860587491</c:v>
                </c:pt>
                <c:pt idx="116">
                  <c:v>6742.8968981121052</c:v>
                </c:pt>
                <c:pt idx="117">
                  <c:v>6652.7716038117014</c:v>
                </c:pt>
                <c:pt idx="118">
                  <c:v>6762.8766460972538</c:v>
                </c:pt>
                <c:pt idx="119">
                  <c:v>6830.8404300578622</c:v>
                </c:pt>
                <c:pt idx="120">
                  <c:v>6890.4649272373154</c:v>
                </c:pt>
                <c:pt idx="121">
                  <c:v>7225.0650717005883</c:v>
                </c:pt>
                <c:pt idx="122">
                  <c:v>7117.2324856862897</c:v>
                </c:pt>
                <c:pt idx="123">
                  <c:v>7204.4652961018992</c:v>
                </c:pt>
                <c:pt idx="124">
                  <c:v>7103.2951484150344</c:v>
                </c:pt>
                <c:pt idx="125">
                  <c:v>7221.328657479422</c:v>
                </c:pt>
                <c:pt idx="126">
                  <c:v>7490.4733651361857</c:v>
                </c:pt>
                <c:pt idx="127">
                  <c:v>7325.7983926427842</c:v>
                </c:pt>
                <c:pt idx="128">
                  <c:v>7083.2036171018435</c:v>
                </c:pt>
                <c:pt idx="129">
                  <c:v>7232.0252920338744</c:v>
                </c:pt>
                <c:pt idx="130">
                  <c:v>7305.3063050023138</c:v>
                </c:pt>
                <c:pt idx="131">
                  <c:v>7227.3774864073266</c:v>
                </c:pt>
                <c:pt idx="132">
                  <c:v>7055.0484394883824</c:v>
                </c:pt>
                <c:pt idx="133">
                  <c:v>7091.8687706615465</c:v>
                </c:pt>
                <c:pt idx="134">
                  <c:v>6879.8885380169049</c:v>
                </c:pt>
                <c:pt idx="135">
                  <c:v>6900.4367317044916</c:v>
                </c:pt>
                <c:pt idx="136">
                  <c:v>6991.7491387712835</c:v>
                </c:pt>
                <c:pt idx="137">
                  <c:v>6665.9125860248423</c:v>
                </c:pt>
                <c:pt idx="138">
                  <c:v>6334.1904454620926</c:v>
                </c:pt>
                <c:pt idx="139">
                  <c:v>6301.1455937625451</c:v>
                </c:pt>
                <c:pt idx="140">
                  <c:v>6240.3411659725562</c:v>
                </c:pt>
                <c:pt idx="141">
                  <c:v>6123.5046423267804</c:v>
                </c:pt>
                <c:pt idx="142">
                  <c:v>5940.5975846135534</c:v>
                </c:pt>
                <c:pt idx="143">
                  <c:v>6051.6148959451803</c:v>
                </c:pt>
                <c:pt idx="144">
                  <c:v>5859.6211579748142</c:v>
                </c:pt>
                <c:pt idx="145">
                  <c:v>5774.5728422931115</c:v>
                </c:pt>
                <c:pt idx="146">
                  <c:v>5661.3857863924122</c:v>
                </c:pt>
                <c:pt idx="147">
                  <c:v>5549.7795370066024</c:v>
                </c:pt>
                <c:pt idx="148">
                  <c:v>5718.5326159117303</c:v>
                </c:pt>
                <c:pt idx="149">
                  <c:v>5604.3315226398408</c:v>
                </c:pt>
                <c:pt idx="150">
                  <c:v>5508.5719882615995</c:v>
                </c:pt>
                <c:pt idx="151">
                  <c:v>5433.4482835147328</c:v>
                </c:pt>
                <c:pt idx="152">
                  <c:v>5305.1802454031467</c:v>
                </c:pt>
                <c:pt idx="153">
                  <c:v>5358.5000231410395</c:v>
                </c:pt>
                <c:pt idx="154">
                  <c:v>5247.3920959894276</c:v>
                </c:pt>
                <c:pt idx="155">
                  <c:v>5166.386734851214</c:v>
                </c:pt>
                <c:pt idx="156">
                  <c:v>5359.8407472531835</c:v>
                </c:pt>
                <c:pt idx="157">
                  <c:v>5359.6809613943315</c:v>
                </c:pt>
                <c:pt idx="158">
                  <c:v>5269.3131762907833</c:v>
                </c:pt>
                <c:pt idx="159">
                  <c:v>5326.834448836099</c:v>
                </c:pt>
                <c:pt idx="160">
                  <c:v>5333.3751482423068</c:v>
                </c:pt>
                <c:pt idx="161">
                  <c:v>5372.8023941604424</c:v>
                </c:pt>
                <c:pt idx="162">
                  <c:v>5353.900387176509</c:v>
                </c:pt>
                <c:pt idx="163">
                  <c:v>5434.1356547321557</c:v>
                </c:pt>
                <c:pt idx="164">
                  <c:v>5094.9706986144411</c:v>
                </c:pt>
                <c:pt idx="165">
                  <c:v>5355.5506354627805</c:v>
                </c:pt>
                <c:pt idx="166">
                  <c:v>4988.2205987753123</c:v>
                </c:pt>
                <c:pt idx="167">
                  <c:v>5288.4199138869171</c:v>
                </c:pt>
                <c:pt idx="168">
                  <c:v>4208.8603650970408</c:v>
                </c:pt>
                <c:pt idx="169">
                  <c:v>4632.2347680381681</c:v>
                </c:pt>
                <c:pt idx="170">
                  <c:v>3779.9127384366539</c:v>
                </c:pt>
                <c:pt idx="171">
                  <c:v>4055.7848224259787</c:v>
                </c:pt>
                <c:pt idx="172">
                  <c:v>3274.8961454063574</c:v>
                </c:pt>
                <c:pt idx="173">
                  <c:v>3536.602754997768</c:v>
                </c:pt>
                <c:pt idx="174">
                  <c:v>3109.9849553739386</c:v>
                </c:pt>
                <c:pt idx="175">
                  <c:v>3383.208728817388</c:v>
                </c:pt>
                <c:pt idx="176">
                  <c:v>2854.2260546122634</c:v>
                </c:pt>
                <c:pt idx="177">
                  <c:v>3732.2058958597827</c:v>
                </c:pt>
                <c:pt idx="178">
                  <c:v>2605.4928577361243</c:v>
                </c:pt>
                <c:pt idx="179">
                  <c:v>3306.8026875447849</c:v>
                </c:pt>
                <c:pt idx="180">
                  <c:v>2867.9185500600433</c:v>
                </c:pt>
                <c:pt idx="181">
                  <c:v>3702.4414993241189</c:v>
                </c:pt>
                <c:pt idx="182">
                  <c:v>4137.4439636029747</c:v>
                </c:pt>
                <c:pt idx="183">
                  <c:v>5029.1724562748641</c:v>
                </c:pt>
                <c:pt idx="184">
                  <c:v>5508.0488749559318</c:v>
                </c:pt>
                <c:pt idx="185">
                  <c:v>6742.0311166873598</c:v>
                </c:pt>
                <c:pt idx="186">
                  <c:v>7598.8062913110425</c:v>
                </c:pt>
                <c:pt idx="187">
                  <c:v>8600.397980257294</c:v>
                </c:pt>
                <c:pt idx="188">
                  <c:v>9754.2172341714213</c:v>
                </c:pt>
                <c:pt idx="189">
                  <c:v>10559.49445516937</c:v>
                </c:pt>
                <c:pt idx="190">
                  <c:v>11735.986522058436</c:v>
                </c:pt>
                <c:pt idx="191">
                  <c:v>12212.05856445069</c:v>
                </c:pt>
                <c:pt idx="192">
                  <c:v>13067.195385089979</c:v>
                </c:pt>
                <c:pt idx="193">
                  <c:v>13428.814965254618</c:v>
                </c:pt>
                <c:pt idx="194">
                  <c:v>14491.887535195619</c:v>
                </c:pt>
                <c:pt idx="195">
                  <c:v>14437.431177679784</c:v>
                </c:pt>
                <c:pt idx="196">
                  <c:v>15076.183755237222</c:v>
                </c:pt>
                <c:pt idx="197">
                  <c:v>14930.744236560638</c:v>
                </c:pt>
                <c:pt idx="198">
                  <c:v>14702.968936773414</c:v>
                </c:pt>
                <c:pt idx="199">
                  <c:v>14649.357306437494</c:v>
                </c:pt>
                <c:pt idx="200">
                  <c:v>14446.201096554381</c:v>
                </c:pt>
                <c:pt idx="201">
                  <c:v>14504.683053234439</c:v>
                </c:pt>
                <c:pt idx="202">
                  <c:v>14141.201593666499</c:v>
                </c:pt>
                <c:pt idx="203">
                  <c:v>14323.623592810876</c:v>
                </c:pt>
                <c:pt idx="204">
                  <c:v>14421.072734765909</c:v>
                </c:pt>
                <c:pt idx="205">
                  <c:v>14049.202896751887</c:v>
                </c:pt>
                <c:pt idx="206">
                  <c:v>13725.05948899364</c:v>
                </c:pt>
                <c:pt idx="207">
                  <c:v>13669.119061085019</c:v>
                </c:pt>
                <c:pt idx="208">
                  <c:v>12510.143922917507</c:v>
                </c:pt>
                <c:pt idx="209">
                  <c:v>12854.130080426699</c:v>
                </c:pt>
                <c:pt idx="210">
                  <c:v>12069.575012510839</c:v>
                </c:pt>
                <c:pt idx="211">
                  <c:v>12287.859848475979</c:v>
                </c:pt>
                <c:pt idx="212">
                  <c:v>11528.814117722017</c:v>
                </c:pt>
                <c:pt idx="213">
                  <c:v>11123.504562706308</c:v>
                </c:pt>
                <c:pt idx="214">
                  <c:v>10732.321315496805</c:v>
                </c:pt>
                <c:pt idx="215">
                  <c:v>10912.644092412742</c:v>
                </c:pt>
                <c:pt idx="216">
                  <c:v>10119.782166539368</c:v>
                </c:pt>
                <c:pt idx="217">
                  <c:v>10303.921428572185</c:v>
                </c:pt>
                <c:pt idx="218">
                  <c:v>10163.906959396303</c:v>
                </c:pt>
                <c:pt idx="219">
                  <c:v>10129.284122396075</c:v>
                </c:pt>
                <c:pt idx="220">
                  <c:v>10018.647881802277</c:v>
                </c:pt>
                <c:pt idx="221">
                  <c:v>9254.5317100686771</c:v>
                </c:pt>
                <c:pt idx="222">
                  <c:v>9986.6623611310097</c:v>
                </c:pt>
                <c:pt idx="223">
                  <c:v>9473.4986541511917</c:v>
                </c:pt>
                <c:pt idx="224">
                  <c:v>9663.451588954973</c:v>
                </c:pt>
                <c:pt idx="225">
                  <c:v>8875.2893997796582</c:v>
                </c:pt>
                <c:pt idx="226">
                  <c:v>9095.2336363542327</c:v>
                </c:pt>
                <c:pt idx="227">
                  <c:v>9277.7548739059712</c:v>
                </c:pt>
                <c:pt idx="228">
                  <c:v>8953.0223601140824</c:v>
                </c:pt>
                <c:pt idx="229">
                  <c:v>9140.7881090877618</c:v>
                </c:pt>
                <c:pt idx="230">
                  <c:v>9067.6533163848071</c:v>
                </c:pt>
                <c:pt idx="231">
                  <c:v>8317.1922584352615</c:v>
                </c:pt>
                <c:pt idx="232">
                  <c:v>8639.7581536084363</c:v>
                </c:pt>
                <c:pt idx="233">
                  <c:v>8283.7408309137536</c:v>
                </c:pt>
                <c:pt idx="234">
                  <c:v>8656.279301028937</c:v>
                </c:pt>
                <c:pt idx="235">
                  <c:v>8774.7615761994548</c:v>
                </c:pt>
                <c:pt idx="236">
                  <c:v>8350.6008212387715</c:v>
                </c:pt>
                <c:pt idx="237">
                  <c:v>8570.1038484439996</c:v>
                </c:pt>
                <c:pt idx="238">
                  <c:v>8379.0243960567859</c:v>
                </c:pt>
                <c:pt idx="239">
                  <c:v>8190.7670630246494</c:v>
                </c:pt>
                <c:pt idx="240">
                  <c:v>8301.3347467544772</c:v>
                </c:pt>
                <c:pt idx="241">
                  <c:v>8418.6838979715867</c:v>
                </c:pt>
                <c:pt idx="242">
                  <c:v>8252.4642937372701</c:v>
                </c:pt>
                <c:pt idx="243">
                  <c:v>8443.7014056942644</c:v>
                </c:pt>
                <c:pt idx="244">
                  <c:v>8276.352091683817</c:v>
                </c:pt>
                <c:pt idx="245">
                  <c:v>8465.9597640519059</c:v>
                </c:pt>
                <c:pt idx="246">
                  <c:v>8205.9916060624364</c:v>
                </c:pt>
                <c:pt idx="247">
                  <c:v>8545.0833862594482</c:v>
                </c:pt>
                <c:pt idx="248">
                  <c:v>8460.9761643697184</c:v>
                </c:pt>
                <c:pt idx="249">
                  <c:v>8419.2058222469823</c:v>
                </c:pt>
                <c:pt idx="250">
                  <c:v>8515.1854344110325</c:v>
                </c:pt>
                <c:pt idx="251">
                  <c:v>8616.6991656518912</c:v>
                </c:pt>
                <c:pt idx="252">
                  <c:v>8668.805230404374</c:v>
                </c:pt>
                <c:pt idx="253">
                  <c:v>8767.1419769426975</c:v>
                </c:pt>
                <c:pt idx="254">
                  <c:v>9007.1939921200101</c:v>
                </c:pt>
                <c:pt idx="255">
                  <c:v>8971.226821606153</c:v>
                </c:pt>
                <c:pt idx="256">
                  <c:v>8941.9791057215098</c:v>
                </c:pt>
                <c:pt idx="257">
                  <c:v>8846.2960676298517</c:v>
                </c:pt>
                <c:pt idx="258">
                  <c:v>8868.3287944735494</c:v>
                </c:pt>
                <c:pt idx="259">
                  <c:v>9126.7927042320116</c:v>
                </c:pt>
                <c:pt idx="260">
                  <c:v>9128.5789713737431</c:v>
                </c:pt>
                <c:pt idx="261">
                  <c:v>9140.1366214450682</c:v>
                </c:pt>
                <c:pt idx="262">
                  <c:v>8915.9915325960392</c:v>
                </c:pt>
                <c:pt idx="263">
                  <c:v>9068.4298704831526</c:v>
                </c:pt>
                <c:pt idx="264">
                  <c:v>8887.5772012440757</c:v>
                </c:pt>
                <c:pt idx="265">
                  <c:v>8917.3083372349902</c:v>
                </c:pt>
                <c:pt idx="266">
                  <c:v>8914.6946107402837</c:v>
                </c:pt>
                <c:pt idx="267">
                  <c:v>8523.6850704158423</c:v>
                </c:pt>
                <c:pt idx="268">
                  <c:v>8171.9665049752502</c:v>
                </c:pt>
                <c:pt idx="269">
                  <c:v>7903.8480024563396</c:v>
                </c:pt>
                <c:pt idx="270">
                  <c:v>7852.8058602029869</c:v>
                </c:pt>
                <c:pt idx="271">
                  <c:v>7725.1674160354123</c:v>
                </c:pt>
                <c:pt idx="272">
                  <c:v>7702.1953402331101</c:v>
                </c:pt>
                <c:pt idx="273">
                  <c:v>7569.8471591479101</c:v>
                </c:pt>
                <c:pt idx="274">
                  <c:v>7466.4966203325685</c:v>
                </c:pt>
                <c:pt idx="275">
                  <c:v>7265.1579692324813</c:v>
                </c:pt>
                <c:pt idx="276">
                  <c:v>7100.5753360839599</c:v>
                </c:pt>
                <c:pt idx="277">
                  <c:v>7096.4804667443441</c:v>
                </c:pt>
                <c:pt idx="278">
                  <c:v>6969.9069341754703</c:v>
                </c:pt>
                <c:pt idx="279">
                  <c:v>6801.0399545546989</c:v>
                </c:pt>
                <c:pt idx="280">
                  <c:v>6648.4528889635467</c:v>
                </c:pt>
                <c:pt idx="281">
                  <c:v>6403.480244503934</c:v>
                </c:pt>
                <c:pt idx="282">
                  <c:v>6473.4951821699196</c:v>
                </c:pt>
                <c:pt idx="283">
                  <c:v>6071.2370753021687</c:v>
                </c:pt>
                <c:pt idx="284">
                  <c:v>6395.7821356751974</c:v>
                </c:pt>
                <c:pt idx="285">
                  <c:v>6142.6406427518359</c:v>
                </c:pt>
                <c:pt idx="286">
                  <c:v>6149.1975328919925</c:v>
                </c:pt>
                <c:pt idx="287">
                  <c:v>5993.4230304862667</c:v>
                </c:pt>
                <c:pt idx="288">
                  <c:v>6118.4181398317542</c:v>
                </c:pt>
                <c:pt idx="289">
                  <c:v>6080.511984031531</c:v>
                </c:pt>
                <c:pt idx="290">
                  <c:v>5786.7320997708275</c:v>
                </c:pt>
                <c:pt idx="291">
                  <c:v>5732.9305645955756</c:v>
                </c:pt>
                <c:pt idx="292">
                  <c:v>5392.4007737500879</c:v>
                </c:pt>
                <c:pt idx="293">
                  <c:v>5767.2970112281073</c:v>
                </c:pt>
                <c:pt idx="294">
                  <c:v>5417.6781999646782</c:v>
                </c:pt>
                <c:pt idx="295">
                  <c:v>5650.6119875298691</c:v>
                </c:pt>
                <c:pt idx="296">
                  <c:v>5390.2893079979767</c:v>
                </c:pt>
                <c:pt idx="297">
                  <c:v>5536.5328790450076</c:v>
                </c:pt>
                <c:pt idx="298">
                  <c:v>5282.2980657843764</c:v>
                </c:pt>
                <c:pt idx="299">
                  <c:v>5540.8365797902134</c:v>
                </c:pt>
                <c:pt idx="300">
                  <c:v>5366.9825643799886</c:v>
                </c:pt>
                <c:pt idx="301">
                  <c:v>5544.7966577239386</c:v>
                </c:pt>
                <c:pt idx="302">
                  <c:v>5343.9355391187264</c:v>
                </c:pt>
                <c:pt idx="303">
                  <c:v>5567.6291554148938</c:v>
                </c:pt>
                <c:pt idx="304">
                  <c:v>5553.5771436044743</c:v>
                </c:pt>
                <c:pt idx="305">
                  <c:v>5542.9570045840719</c:v>
                </c:pt>
                <c:pt idx="306">
                  <c:v>5425.2307322547385</c:v>
                </c:pt>
                <c:pt idx="307">
                  <c:v>5448.8841593760899</c:v>
                </c:pt>
                <c:pt idx="308">
                  <c:v>5349.0061641350239</c:v>
                </c:pt>
                <c:pt idx="309">
                  <c:v>5315.4148224927349</c:v>
                </c:pt>
                <c:pt idx="310">
                  <c:v>5313.7878527811044</c:v>
                </c:pt>
                <c:pt idx="311">
                  <c:v>5335.004754564723</c:v>
                </c:pt>
                <c:pt idx="312">
                  <c:v>5319.5030955407874</c:v>
                </c:pt>
                <c:pt idx="313">
                  <c:v>5469.3492855572131</c:v>
                </c:pt>
                <c:pt idx="314">
                  <c:v>5455.1971139490452</c:v>
                </c:pt>
                <c:pt idx="315">
                  <c:v>5407.9450195429545</c:v>
                </c:pt>
                <c:pt idx="316">
                  <c:v>5427.4586191079698</c:v>
                </c:pt>
                <c:pt idx="317">
                  <c:v>5382.5260260552423</c:v>
                </c:pt>
                <c:pt idx="318">
                  <c:v>5425.0760199593096</c:v>
                </c:pt>
                <c:pt idx="319">
                  <c:v>5505.8252263042432</c:v>
                </c:pt>
                <c:pt idx="320">
                  <c:v>5576.0366335260442</c:v>
                </c:pt>
                <c:pt idx="321">
                  <c:v>5645.9741805915128</c:v>
                </c:pt>
                <c:pt idx="322">
                  <c:v>5458.4923598689657</c:v>
                </c:pt>
                <c:pt idx="323">
                  <c:v>5570.6607941964339</c:v>
                </c:pt>
                <c:pt idx="324">
                  <c:v>5509.9118725023245</c:v>
                </c:pt>
                <c:pt idx="325">
                  <c:v>5706.1012964744941</c:v>
                </c:pt>
                <c:pt idx="326">
                  <c:v>5525.6978970641258</c:v>
                </c:pt>
                <c:pt idx="327">
                  <c:v>5574.982243716936</c:v>
                </c:pt>
                <c:pt idx="328">
                  <c:v>5724.7557131492986</c:v>
                </c:pt>
                <c:pt idx="329">
                  <c:v>5759.2583654264263</c:v>
                </c:pt>
                <c:pt idx="330">
                  <c:v>5604.3295017269102</c:v>
                </c:pt>
                <c:pt idx="331">
                  <c:v>5734.7013239151938</c:v>
                </c:pt>
                <c:pt idx="332">
                  <c:v>5866.1200387378722</c:v>
                </c:pt>
                <c:pt idx="333">
                  <c:v>5756.2067860923307</c:v>
                </c:pt>
                <c:pt idx="334">
                  <c:v>5890.6370658155938</c:v>
                </c:pt>
                <c:pt idx="335">
                  <c:v>5552.7995324384847</c:v>
                </c:pt>
                <c:pt idx="336">
                  <c:v>5702.1450683151852</c:v>
                </c:pt>
                <c:pt idx="337">
                  <c:v>5800.6113934160257</c:v>
                </c:pt>
                <c:pt idx="338">
                  <c:v>5891.4302665379637</c:v>
                </c:pt>
                <c:pt idx="339">
                  <c:v>6047.3091336508332</c:v>
                </c:pt>
                <c:pt idx="340">
                  <c:v>6003.1832709186883</c:v>
                </c:pt>
                <c:pt idx="341">
                  <c:v>6254.0785610721141</c:v>
                </c:pt>
                <c:pt idx="342">
                  <c:v>6229.2659582548376</c:v>
                </c:pt>
                <c:pt idx="343">
                  <c:v>6433.4435140302203</c:v>
                </c:pt>
                <c:pt idx="344">
                  <c:v>6527.6486206208228</c:v>
                </c:pt>
                <c:pt idx="345">
                  <c:v>6589.3201182919584</c:v>
                </c:pt>
                <c:pt idx="346">
                  <c:v>6803.7310998142457</c:v>
                </c:pt>
                <c:pt idx="347">
                  <c:v>6687.3288414198869</c:v>
                </c:pt>
                <c:pt idx="348">
                  <c:v>6775.7057822902452</c:v>
                </c:pt>
                <c:pt idx="349">
                  <c:v>6720.4938575154938</c:v>
                </c:pt>
                <c:pt idx="350">
                  <c:v>6867.3179359537507</c:v>
                </c:pt>
                <c:pt idx="351">
                  <c:v>6884.7896928505334</c:v>
                </c:pt>
                <c:pt idx="352">
                  <c:v>7011.7708682743951</c:v>
                </c:pt>
                <c:pt idx="353">
                  <c:v>6952.6573976040863</c:v>
                </c:pt>
                <c:pt idx="354">
                  <c:v>6945.3914095169939</c:v>
                </c:pt>
                <c:pt idx="355">
                  <c:v>7174.0869781983911</c:v>
                </c:pt>
                <c:pt idx="356">
                  <c:v>508.16079484789589</c:v>
                </c:pt>
                <c:pt idx="357">
                  <c:v>1293.612922246235</c:v>
                </c:pt>
                <c:pt idx="358">
                  <c:v>1096.8902279562662</c:v>
                </c:pt>
                <c:pt idx="359">
                  <c:v>847.98311464315702</c:v>
                </c:pt>
                <c:pt idx="360">
                  <c:v>723.73966357713834</c:v>
                </c:pt>
                <c:pt idx="361">
                  <c:v>682.21768957601307</c:v>
                </c:pt>
                <c:pt idx="362">
                  <c:v>799.32132990947321</c:v>
                </c:pt>
                <c:pt idx="363">
                  <c:v>884.32920663450932</c:v>
                </c:pt>
                <c:pt idx="364">
                  <c:v>872.84801085563777</c:v>
                </c:pt>
                <c:pt idx="365">
                  <c:v>651.98866762528814</c:v>
                </c:pt>
                <c:pt idx="366">
                  <c:v>663.84840957286542</c:v>
                </c:pt>
                <c:pt idx="367">
                  <c:v>723.5407535116683</c:v>
                </c:pt>
                <c:pt idx="368">
                  <c:v>864.81393123942144</c:v>
                </c:pt>
                <c:pt idx="369">
                  <c:v>818.59235340924351</c:v>
                </c:pt>
                <c:pt idx="370">
                  <c:v>952.22453441794096</c:v>
                </c:pt>
                <c:pt idx="371">
                  <c:v>826.25412197301557</c:v>
                </c:pt>
                <c:pt idx="372">
                  <c:v>906.02207120699313</c:v>
                </c:pt>
                <c:pt idx="373">
                  <c:v>985.31889115837839</c:v>
                </c:pt>
                <c:pt idx="374">
                  <c:v>964.83059255304397</c:v>
                </c:pt>
                <c:pt idx="375">
                  <c:v>809.73039696390151</c:v>
                </c:pt>
                <c:pt idx="376">
                  <c:v>925.63825845794963</c:v>
                </c:pt>
                <c:pt idx="377">
                  <c:v>696.0927036534431</c:v>
                </c:pt>
                <c:pt idx="378">
                  <c:v>23.207920826485861</c:v>
                </c:pt>
                <c:pt idx="379">
                  <c:v>6615.9696958915647</c:v>
                </c:pt>
                <c:pt idx="380">
                  <c:v>6630.1139681331988</c:v>
                </c:pt>
                <c:pt idx="381">
                  <c:v>6993.216118286864</c:v>
                </c:pt>
                <c:pt idx="382">
                  <c:v>7034.0897704639219</c:v>
                </c:pt>
                <c:pt idx="383">
                  <c:v>7010.6545282698225</c:v>
                </c:pt>
                <c:pt idx="384">
                  <c:v>6917.827620185948</c:v>
                </c:pt>
                <c:pt idx="385">
                  <c:v>6877.2198093200732</c:v>
                </c:pt>
                <c:pt idx="386">
                  <c:v>6676.3495577022204</c:v>
                </c:pt>
                <c:pt idx="387">
                  <c:v>6757.1145536934901</c:v>
                </c:pt>
                <c:pt idx="388">
                  <c:v>6605.618211653511</c:v>
                </c:pt>
                <c:pt idx="389">
                  <c:v>6508.5781683980213</c:v>
                </c:pt>
                <c:pt idx="390">
                  <c:v>6127.5958550046207</c:v>
                </c:pt>
                <c:pt idx="391">
                  <c:v>6219.0027140863967</c:v>
                </c:pt>
                <c:pt idx="392">
                  <c:v>6054.88981467756</c:v>
                </c:pt>
                <c:pt idx="393">
                  <c:v>6132.6487015120574</c:v>
                </c:pt>
                <c:pt idx="394">
                  <c:v>5923.0353083278733</c:v>
                </c:pt>
                <c:pt idx="395">
                  <c:v>5836.2489074498435</c:v>
                </c:pt>
                <c:pt idx="396">
                  <c:v>5818.9738651551879</c:v>
                </c:pt>
                <c:pt idx="397">
                  <c:v>5822.3578291695812</c:v>
                </c:pt>
                <c:pt idx="398">
                  <c:v>5464.4606114508842</c:v>
                </c:pt>
                <c:pt idx="399">
                  <c:v>5577.0044480959314</c:v>
                </c:pt>
                <c:pt idx="400">
                  <c:v>5393.011276593842</c:v>
                </c:pt>
                <c:pt idx="401">
                  <c:v>5615.9552935237143</c:v>
                </c:pt>
                <c:pt idx="402">
                  <c:v>5341.7653139065578</c:v>
                </c:pt>
                <c:pt idx="403">
                  <c:v>5422.8249584892519</c:v>
                </c:pt>
                <c:pt idx="404">
                  <c:v>5434.3291696301112</c:v>
                </c:pt>
                <c:pt idx="405">
                  <c:v>5303.9193615804661</c:v>
                </c:pt>
                <c:pt idx="406">
                  <c:v>5290.1371850918313</c:v>
                </c:pt>
                <c:pt idx="407">
                  <c:v>5132.5486509462207</c:v>
                </c:pt>
                <c:pt idx="408">
                  <c:v>5195.9051736039546</c:v>
                </c:pt>
                <c:pt idx="409">
                  <c:v>5130.9421439795642</c:v>
                </c:pt>
                <c:pt idx="410">
                  <c:v>5206.1053888031656</c:v>
                </c:pt>
                <c:pt idx="411">
                  <c:v>5166.8907310913273</c:v>
                </c:pt>
                <c:pt idx="412">
                  <c:v>5219.7922937408102</c:v>
                </c:pt>
                <c:pt idx="413">
                  <c:v>5094.5697051136449</c:v>
                </c:pt>
                <c:pt idx="414">
                  <c:v>5195.8798115803274</c:v>
                </c:pt>
                <c:pt idx="415">
                  <c:v>5108.184869175222</c:v>
                </c:pt>
                <c:pt idx="416">
                  <c:v>5075.9512498691356</c:v>
                </c:pt>
                <c:pt idx="417">
                  <c:v>5093.7687797101635</c:v>
                </c:pt>
                <c:pt idx="418">
                  <c:v>5085.4132756836698</c:v>
                </c:pt>
                <c:pt idx="419">
                  <c:v>4992.6370144729317</c:v>
                </c:pt>
                <c:pt idx="420">
                  <c:v>5029.5561450243658</c:v>
                </c:pt>
                <c:pt idx="421">
                  <c:v>5023.8059284203155</c:v>
                </c:pt>
                <c:pt idx="422">
                  <c:v>4997.6290309096548</c:v>
                </c:pt>
                <c:pt idx="423">
                  <c:v>4875.1247639427684</c:v>
                </c:pt>
                <c:pt idx="424">
                  <c:v>5011.2309492605364</c:v>
                </c:pt>
                <c:pt idx="425">
                  <c:v>4810.3467151020768</c:v>
                </c:pt>
                <c:pt idx="426">
                  <c:v>5026.3877926454752</c:v>
                </c:pt>
                <c:pt idx="427">
                  <c:v>4693.3300588086877</c:v>
                </c:pt>
                <c:pt idx="428">
                  <c:v>4828.0102064560106</c:v>
                </c:pt>
                <c:pt idx="429">
                  <c:v>4007.3707795543687</c:v>
                </c:pt>
                <c:pt idx="430">
                  <c:v>4217.2216384830535</c:v>
                </c:pt>
                <c:pt idx="431">
                  <c:v>3978.6041757210587</c:v>
                </c:pt>
                <c:pt idx="432">
                  <c:v>3386.5954730041294</c:v>
                </c:pt>
                <c:pt idx="433">
                  <c:v>3848.9024701884373</c:v>
                </c:pt>
                <c:pt idx="434">
                  <c:v>2787.7921137112535</c:v>
                </c:pt>
                <c:pt idx="435">
                  <c:v>3355.6595966624245</c:v>
                </c:pt>
                <c:pt idx="436">
                  <c:v>2756.991195002307</c:v>
                </c:pt>
                <c:pt idx="437">
                  <c:v>3473.0620399613235</c:v>
                </c:pt>
                <c:pt idx="438">
                  <c:v>2828.1774198188705</c:v>
                </c:pt>
                <c:pt idx="439">
                  <c:v>3423.5329681836392</c:v>
                </c:pt>
                <c:pt idx="440">
                  <c:v>3533.4020052981632</c:v>
                </c:pt>
                <c:pt idx="441">
                  <c:v>4565.1846819609327</c:v>
                </c:pt>
                <c:pt idx="442">
                  <c:v>4293.7455728045443</c:v>
                </c:pt>
                <c:pt idx="443">
                  <c:v>5650.1243420425126</c:v>
                </c:pt>
                <c:pt idx="444">
                  <c:v>5627.6995253409605</c:v>
                </c:pt>
                <c:pt idx="445">
                  <c:v>7268.422783930584</c:v>
                </c:pt>
                <c:pt idx="446">
                  <c:v>7241.3293668641327</c:v>
                </c:pt>
                <c:pt idx="447">
                  <c:v>8646.0231633345647</c:v>
                </c:pt>
                <c:pt idx="448">
                  <c:v>8867.239875745232</c:v>
                </c:pt>
                <c:pt idx="449">
                  <c:v>10454.900816916655</c:v>
                </c:pt>
                <c:pt idx="450">
                  <c:v>10628.274179876418</c:v>
                </c:pt>
                <c:pt idx="451">
                  <c:v>11613.345497447121</c:v>
                </c:pt>
                <c:pt idx="452">
                  <c:v>11762.247793459355</c:v>
                </c:pt>
                <c:pt idx="453">
                  <c:v>12943.084504713193</c:v>
                </c:pt>
                <c:pt idx="454">
                  <c:v>13174.141050183105</c:v>
                </c:pt>
                <c:pt idx="455">
                  <c:v>13286.152452339486</c:v>
                </c:pt>
                <c:pt idx="456">
                  <c:v>14053.9038292511</c:v>
                </c:pt>
                <c:pt idx="457">
                  <c:v>14076.203706482525</c:v>
                </c:pt>
                <c:pt idx="458">
                  <c:v>14183.885012659919</c:v>
                </c:pt>
                <c:pt idx="459">
                  <c:v>14216.293331303084</c:v>
                </c:pt>
                <c:pt idx="460">
                  <c:v>14030.188808504578</c:v>
                </c:pt>
                <c:pt idx="461">
                  <c:v>14013.681168040883</c:v>
                </c:pt>
                <c:pt idx="462">
                  <c:v>13537.596731785907</c:v>
                </c:pt>
                <c:pt idx="463">
                  <c:v>13446.540957468127</c:v>
                </c:pt>
                <c:pt idx="464">
                  <c:v>12883.958940692699</c:v>
                </c:pt>
                <c:pt idx="465">
                  <c:v>12887.665284783401</c:v>
                </c:pt>
                <c:pt idx="466">
                  <c:v>11849.501654094403</c:v>
                </c:pt>
                <c:pt idx="467">
                  <c:v>11948.321974398066</c:v>
                </c:pt>
                <c:pt idx="468">
                  <c:v>11885.897706041762</c:v>
                </c:pt>
                <c:pt idx="469">
                  <c:v>11706.6366652326</c:v>
                </c:pt>
                <c:pt idx="470">
                  <c:v>11366.720658701981</c:v>
                </c:pt>
                <c:pt idx="471">
                  <c:v>11290.742572116258</c:v>
                </c:pt>
                <c:pt idx="472">
                  <c:v>10395.361522088879</c:v>
                </c:pt>
                <c:pt idx="473">
                  <c:v>10935.035184425551</c:v>
                </c:pt>
                <c:pt idx="474">
                  <c:v>10391.19552399241</c:v>
                </c:pt>
                <c:pt idx="475">
                  <c:v>10431.037144805347</c:v>
                </c:pt>
                <c:pt idx="476">
                  <c:v>10264.019098976985</c:v>
                </c:pt>
                <c:pt idx="477">
                  <c:v>9949.1438494492668</c:v>
                </c:pt>
                <c:pt idx="478">
                  <c:v>10596.503873930598</c:v>
                </c:pt>
                <c:pt idx="479">
                  <c:v>9909.4991723974781</c:v>
                </c:pt>
                <c:pt idx="480">
                  <c:v>10525.03378892022</c:v>
                </c:pt>
                <c:pt idx="481">
                  <c:v>9934.6537344095614</c:v>
                </c:pt>
                <c:pt idx="482">
                  <c:v>10244.769136994677</c:v>
                </c:pt>
                <c:pt idx="483">
                  <c:v>9739.6611205220652</c:v>
                </c:pt>
                <c:pt idx="484">
                  <c:v>10193.42219856108</c:v>
                </c:pt>
                <c:pt idx="485">
                  <c:v>9644.0618964496443</c:v>
                </c:pt>
                <c:pt idx="486">
                  <c:v>9980.9582433930809</c:v>
                </c:pt>
                <c:pt idx="487">
                  <c:v>9454.8176730396117</c:v>
                </c:pt>
                <c:pt idx="488">
                  <c:v>9739.3972422926927</c:v>
                </c:pt>
                <c:pt idx="489">
                  <c:v>9278.1656718486538</c:v>
                </c:pt>
                <c:pt idx="490">
                  <c:v>9417.5853359858193</c:v>
                </c:pt>
                <c:pt idx="491">
                  <c:v>9501.0550814405651</c:v>
                </c:pt>
                <c:pt idx="492">
                  <c:v>9331.2982795061398</c:v>
                </c:pt>
                <c:pt idx="493">
                  <c:v>9353.3489088687384</c:v>
                </c:pt>
                <c:pt idx="494">
                  <c:v>9275.593476279184</c:v>
                </c:pt>
                <c:pt idx="495">
                  <c:v>9265.6357554660572</c:v>
                </c:pt>
                <c:pt idx="496">
                  <c:v>9282.7526971032785</c:v>
                </c:pt>
                <c:pt idx="497">
                  <c:v>8803.2994017093115</c:v>
                </c:pt>
                <c:pt idx="498">
                  <c:v>8752.4485967757537</c:v>
                </c:pt>
                <c:pt idx="499">
                  <c:v>8661.4981249121684</c:v>
                </c:pt>
                <c:pt idx="500">
                  <c:v>8713.5152690502728</c:v>
                </c:pt>
                <c:pt idx="501">
                  <c:v>8656.4148914686357</c:v>
                </c:pt>
                <c:pt idx="502">
                  <c:v>8410.225046392783</c:v>
                </c:pt>
                <c:pt idx="503">
                  <c:v>8836.2805683905062</c:v>
                </c:pt>
                <c:pt idx="504">
                  <c:v>8593.7090560633333</c:v>
                </c:pt>
                <c:pt idx="505">
                  <c:v>8338.2818223928007</c:v>
                </c:pt>
                <c:pt idx="506">
                  <c:v>8149.4800421566651</c:v>
                </c:pt>
                <c:pt idx="507">
                  <c:v>8267.3235639151135</c:v>
                </c:pt>
                <c:pt idx="508">
                  <c:v>8206.2292628020114</c:v>
                </c:pt>
                <c:pt idx="509">
                  <c:v>8263.3653916175535</c:v>
                </c:pt>
                <c:pt idx="510">
                  <c:v>8191.0487785051082</c:v>
                </c:pt>
                <c:pt idx="511">
                  <c:v>8274.575462148161</c:v>
                </c:pt>
                <c:pt idx="512">
                  <c:v>8337.9022685614909</c:v>
                </c:pt>
                <c:pt idx="513">
                  <c:v>8347.4170142849907</c:v>
                </c:pt>
                <c:pt idx="514">
                  <c:v>8357.7391311903957</c:v>
                </c:pt>
                <c:pt idx="515">
                  <c:v>8250.3601527772371</c:v>
                </c:pt>
                <c:pt idx="516">
                  <c:v>8121.3089378524601</c:v>
                </c:pt>
                <c:pt idx="517">
                  <c:v>8092.3984363693371</c:v>
                </c:pt>
                <c:pt idx="518">
                  <c:v>8097.4839495821398</c:v>
                </c:pt>
                <c:pt idx="519">
                  <c:v>8161.0539348919274</c:v>
                </c:pt>
                <c:pt idx="520">
                  <c:v>8296.9633765563703</c:v>
                </c:pt>
                <c:pt idx="521">
                  <c:v>8100.0700209336674</c:v>
                </c:pt>
                <c:pt idx="522">
                  <c:v>8177.9380152412241</c:v>
                </c:pt>
                <c:pt idx="523">
                  <c:v>8138.3665920338508</c:v>
                </c:pt>
                <c:pt idx="524">
                  <c:v>8055.6740663909777</c:v>
                </c:pt>
                <c:pt idx="525">
                  <c:v>7843.3695711531736</c:v>
                </c:pt>
                <c:pt idx="526">
                  <c:v>7890.4882101276871</c:v>
                </c:pt>
                <c:pt idx="527">
                  <c:v>8026.392098287899</c:v>
                </c:pt>
                <c:pt idx="528">
                  <c:v>8101.883620424027</c:v>
                </c:pt>
                <c:pt idx="529">
                  <c:v>8079.7355750736633</c:v>
                </c:pt>
                <c:pt idx="530">
                  <c:v>8090.2065364735536</c:v>
                </c:pt>
                <c:pt idx="531">
                  <c:v>7860.47455822744</c:v>
                </c:pt>
                <c:pt idx="532">
                  <c:v>7762.9840932026209</c:v>
                </c:pt>
                <c:pt idx="533">
                  <c:v>7582.3352721467509</c:v>
                </c:pt>
                <c:pt idx="534">
                  <c:v>7480.9863322788487</c:v>
                </c:pt>
                <c:pt idx="535">
                  <c:v>7343.8618454129683</c:v>
                </c:pt>
                <c:pt idx="536">
                  <c:v>7244.5747630593478</c:v>
                </c:pt>
                <c:pt idx="537">
                  <c:v>7046.2082798198253</c:v>
                </c:pt>
                <c:pt idx="538">
                  <c:v>6970.3144687378235</c:v>
                </c:pt>
                <c:pt idx="539">
                  <c:v>6992.436471770744</c:v>
                </c:pt>
                <c:pt idx="540">
                  <c:v>6883.0591170493208</c:v>
                </c:pt>
                <c:pt idx="541">
                  <c:v>6611.369036222417</c:v>
                </c:pt>
                <c:pt idx="542">
                  <c:v>6406.0713967763659</c:v>
                </c:pt>
                <c:pt idx="543">
                  <c:v>6640.3228708996376</c:v>
                </c:pt>
                <c:pt idx="544">
                  <c:v>6286.2212491790488</c:v>
                </c:pt>
                <c:pt idx="545">
                  <c:v>6302.3151150391686</c:v>
                </c:pt>
                <c:pt idx="546">
                  <c:v>5868.7944666802941</c:v>
                </c:pt>
                <c:pt idx="547">
                  <c:v>6049.5025491251308</c:v>
                </c:pt>
                <c:pt idx="548">
                  <c:v>5667.9866108655506</c:v>
                </c:pt>
                <c:pt idx="549">
                  <c:v>5774.2897258298553</c:v>
                </c:pt>
                <c:pt idx="550">
                  <c:v>5297.494103182119</c:v>
                </c:pt>
                <c:pt idx="551">
                  <c:v>5458.3592291647219</c:v>
                </c:pt>
                <c:pt idx="552">
                  <c:v>5025.4991785051998</c:v>
                </c:pt>
                <c:pt idx="553">
                  <c:v>4893.961103379248</c:v>
                </c:pt>
                <c:pt idx="554">
                  <c:v>4681.7059212520471</c:v>
                </c:pt>
                <c:pt idx="555">
                  <c:v>4699.8768535690888</c:v>
                </c:pt>
                <c:pt idx="556">
                  <c:v>4528.0399788045243</c:v>
                </c:pt>
                <c:pt idx="557">
                  <c:v>4635.4114622582447</c:v>
                </c:pt>
                <c:pt idx="558">
                  <c:v>4216.6473258713841</c:v>
                </c:pt>
                <c:pt idx="559">
                  <c:v>4501.941796659894</c:v>
                </c:pt>
                <c:pt idx="560">
                  <c:v>4213.5535527709771</c:v>
                </c:pt>
                <c:pt idx="561">
                  <c:v>4575.9303408938085</c:v>
                </c:pt>
                <c:pt idx="562">
                  <c:v>4230.4963965942925</c:v>
                </c:pt>
                <c:pt idx="563">
                  <c:v>4445.9465526344484</c:v>
                </c:pt>
                <c:pt idx="564">
                  <c:v>4217.197758277267</c:v>
                </c:pt>
                <c:pt idx="565">
                  <c:v>4218.5035347948524</c:v>
                </c:pt>
                <c:pt idx="566">
                  <c:v>4420.4827306915522</c:v>
                </c:pt>
                <c:pt idx="567">
                  <c:v>4301.8192937925851</c:v>
                </c:pt>
                <c:pt idx="568">
                  <c:v>4540.7554710579916</c:v>
                </c:pt>
                <c:pt idx="569">
                  <c:v>4347.4834040243331</c:v>
                </c:pt>
                <c:pt idx="570">
                  <c:v>4498.3446001670936</c:v>
                </c:pt>
                <c:pt idx="571">
                  <c:v>4448.0053425725282</c:v>
                </c:pt>
                <c:pt idx="572">
                  <c:v>4462.5334595966997</c:v>
                </c:pt>
                <c:pt idx="573">
                  <c:v>4395.8042161253343</c:v>
                </c:pt>
                <c:pt idx="574">
                  <c:v>4438.9236634942772</c:v>
                </c:pt>
                <c:pt idx="575">
                  <c:v>4362.0469191998272</c:v>
                </c:pt>
                <c:pt idx="576">
                  <c:v>4475.0761726185156</c:v>
                </c:pt>
                <c:pt idx="577">
                  <c:v>4461.989598746577</c:v>
                </c:pt>
                <c:pt idx="578">
                  <c:v>4498.1739162364884</c:v>
                </c:pt>
                <c:pt idx="579">
                  <c:v>4431.4721622754396</c:v>
                </c:pt>
                <c:pt idx="580">
                  <c:v>4312.693897254434</c:v>
                </c:pt>
                <c:pt idx="581">
                  <c:v>4402.7612700582122</c:v>
                </c:pt>
                <c:pt idx="582">
                  <c:v>4324.5461733320399</c:v>
                </c:pt>
                <c:pt idx="583">
                  <c:v>4380.9575979620395</c:v>
                </c:pt>
                <c:pt idx="584">
                  <c:v>4300.4736345606561</c:v>
                </c:pt>
                <c:pt idx="585">
                  <c:v>4514.0450796350051</c:v>
                </c:pt>
                <c:pt idx="586">
                  <c:v>4439.9111267457974</c:v>
                </c:pt>
                <c:pt idx="587">
                  <c:v>4605.8399509089577</c:v>
                </c:pt>
                <c:pt idx="588">
                  <c:v>4495.237244109785</c:v>
                </c:pt>
                <c:pt idx="589">
                  <c:v>4694.9855560866417</c:v>
                </c:pt>
                <c:pt idx="590">
                  <c:v>4490.1472353798708</c:v>
                </c:pt>
                <c:pt idx="591">
                  <c:v>4730.9831454730866</c:v>
                </c:pt>
                <c:pt idx="592">
                  <c:v>4878.2668764679893</c:v>
                </c:pt>
                <c:pt idx="593">
                  <c:v>4706.0835806970281</c:v>
                </c:pt>
                <c:pt idx="594">
                  <c:v>4950.460461419405</c:v>
                </c:pt>
                <c:pt idx="595">
                  <c:v>4744.8073966314005</c:v>
                </c:pt>
                <c:pt idx="596">
                  <c:v>4843.5348692086354</c:v>
                </c:pt>
                <c:pt idx="597">
                  <c:v>4739.1794814139294</c:v>
                </c:pt>
                <c:pt idx="598">
                  <c:v>4731.9790364088685</c:v>
                </c:pt>
                <c:pt idx="599">
                  <c:v>4977.2747846699431</c:v>
                </c:pt>
                <c:pt idx="600">
                  <c:v>5053.1572157014907</c:v>
                </c:pt>
                <c:pt idx="601">
                  <c:v>5041.3400132659817</c:v>
                </c:pt>
                <c:pt idx="602">
                  <c:v>5290.2654078734804</c:v>
                </c:pt>
                <c:pt idx="603">
                  <c:v>5276.2143125760858</c:v>
                </c:pt>
                <c:pt idx="604">
                  <c:v>5498.121426155265</c:v>
                </c:pt>
                <c:pt idx="605">
                  <c:v>5487.6636610470005</c:v>
                </c:pt>
                <c:pt idx="606">
                  <c:v>5737.4156591980791</c:v>
                </c:pt>
                <c:pt idx="607">
                  <c:v>5705.0080684264303</c:v>
                </c:pt>
                <c:pt idx="608">
                  <c:v>5913.5181334261033</c:v>
                </c:pt>
                <c:pt idx="609">
                  <c:v>5904.4567879702172</c:v>
                </c:pt>
                <c:pt idx="610">
                  <c:v>6134.8955587767878</c:v>
                </c:pt>
                <c:pt idx="611">
                  <c:v>6120.5304895609715</c:v>
                </c:pt>
                <c:pt idx="612">
                  <c:v>6010.7931627095959</c:v>
                </c:pt>
                <c:pt idx="613">
                  <c:v>5978.2179043420292</c:v>
                </c:pt>
                <c:pt idx="614">
                  <c:v>5972.0545100763557</c:v>
                </c:pt>
                <c:pt idx="615">
                  <c:v>5917.2251192177428</c:v>
                </c:pt>
                <c:pt idx="616">
                  <c:v>5890.0883434508032</c:v>
                </c:pt>
                <c:pt idx="617">
                  <c:v>5788.5588481045261</c:v>
                </c:pt>
                <c:pt idx="618">
                  <c:v>5745.1487281883765</c:v>
                </c:pt>
                <c:pt idx="619">
                  <c:v>5723.2766619675667</c:v>
                </c:pt>
                <c:pt idx="620">
                  <c:v>5613.9857382251521</c:v>
                </c:pt>
                <c:pt idx="621">
                  <c:v>5685.4678433343879</c:v>
                </c:pt>
                <c:pt idx="622">
                  <c:v>5733.8621407681521</c:v>
                </c:pt>
                <c:pt idx="623">
                  <c:v>5738.7039790063536</c:v>
                </c:pt>
                <c:pt idx="624">
                  <c:v>5749.4810228818815</c:v>
                </c:pt>
                <c:pt idx="625">
                  <c:v>5659.6360858649614</c:v>
                </c:pt>
                <c:pt idx="626">
                  <c:v>5600.3132815285908</c:v>
                </c:pt>
                <c:pt idx="627">
                  <c:v>5636.198196729757</c:v>
                </c:pt>
                <c:pt idx="628">
                  <c:v>5645.0825458201425</c:v>
                </c:pt>
                <c:pt idx="629">
                  <c:v>5653.603099261134</c:v>
                </c:pt>
                <c:pt idx="630">
                  <c:v>5566.8670376475757</c:v>
                </c:pt>
                <c:pt idx="631">
                  <c:v>5546.0880057166378</c:v>
                </c:pt>
                <c:pt idx="632">
                  <c:v>5439.4978654525794</c:v>
                </c:pt>
                <c:pt idx="633">
                  <c:v>5356.7756028840213</c:v>
                </c:pt>
                <c:pt idx="634">
                  <c:v>5476.4337012025389</c:v>
                </c:pt>
                <c:pt idx="635">
                  <c:v>5459.9887277723628</c:v>
                </c:pt>
                <c:pt idx="636">
                  <c:v>5452.7994405368299</c:v>
                </c:pt>
                <c:pt idx="637">
                  <c:v>5430.2375228354058</c:v>
                </c:pt>
                <c:pt idx="638">
                  <c:v>5479.0322300582275</c:v>
                </c:pt>
                <c:pt idx="639">
                  <c:v>5547.3147188547709</c:v>
                </c:pt>
                <c:pt idx="640">
                  <c:v>5637.6872126185781</c:v>
                </c:pt>
                <c:pt idx="641">
                  <c:v>5715.8887347103891</c:v>
                </c:pt>
                <c:pt idx="642">
                  <c:v>5711.3177487517232</c:v>
                </c:pt>
                <c:pt idx="643">
                  <c:v>5794.6566870286897</c:v>
                </c:pt>
                <c:pt idx="644">
                  <c:v>5749.9060698850608</c:v>
                </c:pt>
                <c:pt idx="645">
                  <c:v>5799.4514214727815</c:v>
                </c:pt>
                <c:pt idx="646">
                  <c:v>5805.054196162816</c:v>
                </c:pt>
                <c:pt idx="647">
                  <c:v>5762.3186292565215</c:v>
                </c:pt>
                <c:pt idx="648">
                  <c:v>5940.8641593956345</c:v>
                </c:pt>
                <c:pt idx="649">
                  <c:v>5981.2020494417429</c:v>
                </c:pt>
                <c:pt idx="650">
                  <c:v>5959.687767843584</c:v>
                </c:pt>
                <c:pt idx="651">
                  <c:v>5977.4831188999615</c:v>
                </c:pt>
                <c:pt idx="652">
                  <c:v>5992.0992339669356</c:v>
                </c:pt>
                <c:pt idx="653">
                  <c:v>5918.7966297671483</c:v>
                </c:pt>
                <c:pt idx="654">
                  <c:v>5945.4195229851648</c:v>
                </c:pt>
                <c:pt idx="655">
                  <c:v>6045.0122859913881</c:v>
                </c:pt>
                <c:pt idx="656">
                  <c:v>6096.4386444190732</c:v>
                </c:pt>
                <c:pt idx="657">
                  <c:v>5904.0099700608189</c:v>
                </c:pt>
                <c:pt idx="658">
                  <c:v>5551.8137835642601</c:v>
                </c:pt>
                <c:pt idx="659">
                  <c:v>5649.1910098496155</c:v>
                </c:pt>
                <c:pt idx="660">
                  <c:v>5798.6583450917924</c:v>
                </c:pt>
                <c:pt idx="661">
                  <c:v>5614.8584883870244</c:v>
                </c:pt>
                <c:pt idx="662">
                  <c:v>5533.011821238515</c:v>
                </c:pt>
                <c:pt idx="663">
                  <c:v>5456.8448827257498</c:v>
                </c:pt>
                <c:pt idx="664">
                  <c:v>5410.8770564160577</c:v>
                </c:pt>
                <c:pt idx="665">
                  <c:v>5386.7556613011184</c:v>
                </c:pt>
                <c:pt idx="666">
                  <c:v>5365.2906622642258</c:v>
                </c:pt>
                <c:pt idx="667">
                  <c:v>5319.7336799023251</c:v>
                </c:pt>
                <c:pt idx="668">
                  <c:v>5328.9115452180904</c:v>
                </c:pt>
                <c:pt idx="669">
                  <c:v>5087.370669228294</c:v>
                </c:pt>
                <c:pt idx="670">
                  <c:v>5027.0637187948778</c:v>
                </c:pt>
                <c:pt idx="671">
                  <c:v>5066.5330466313881</c:v>
                </c:pt>
                <c:pt idx="672">
                  <c:v>5042.5488017037733</c:v>
                </c:pt>
                <c:pt idx="673">
                  <c:v>5085.556396727472</c:v>
                </c:pt>
                <c:pt idx="674">
                  <c:v>5013.9930821971084</c:v>
                </c:pt>
                <c:pt idx="675">
                  <c:v>4961.3546317255023</c:v>
                </c:pt>
                <c:pt idx="676">
                  <c:v>4896.22210569852</c:v>
                </c:pt>
                <c:pt idx="677">
                  <c:v>4991.3894584603113</c:v>
                </c:pt>
                <c:pt idx="678">
                  <c:v>4928.4089920836159</c:v>
                </c:pt>
                <c:pt idx="679">
                  <c:v>5037.4023293091523</c:v>
                </c:pt>
                <c:pt idx="680">
                  <c:v>5187.3842439006439</c:v>
                </c:pt>
                <c:pt idx="681">
                  <c:v>5231.1893396851838</c:v>
                </c:pt>
                <c:pt idx="682">
                  <c:v>5116.7534017563521</c:v>
                </c:pt>
                <c:pt idx="683">
                  <c:v>5228.9555577419305</c:v>
                </c:pt>
                <c:pt idx="684">
                  <c:v>5209.6426630981441</c:v>
                </c:pt>
                <c:pt idx="685">
                  <c:v>5271.2017346424982</c:v>
                </c:pt>
                <c:pt idx="686">
                  <c:v>5146.721404745872</c:v>
                </c:pt>
                <c:pt idx="687">
                  <c:v>5272.5675175488122</c:v>
                </c:pt>
                <c:pt idx="688">
                  <c:v>4762.185037629627</c:v>
                </c:pt>
                <c:pt idx="689">
                  <c:v>4952.3362635059511</c:v>
                </c:pt>
                <c:pt idx="690">
                  <c:v>4440.4496464500025</c:v>
                </c:pt>
                <c:pt idx="691">
                  <c:v>4599.8918854455687</c:v>
                </c:pt>
                <c:pt idx="692">
                  <c:v>3947.2036109624714</c:v>
                </c:pt>
                <c:pt idx="693">
                  <c:v>4216.2135993934253</c:v>
                </c:pt>
                <c:pt idx="694">
                  <c:v>3752.1630579342136</c:v>
                </c:pt>
                <c:pt idx="695">
                  <c:v>4047.3042710379868</c:v>
                </c:pt>
                <c:pt idx="696">
                  <c:v>3439.7707264160754</c:v>
                </c:pt>
                <c:pt idx="697">
                  <c:v>3812.2347466318843</c:v>
                </c:pt>
                <c:pt idx="698">
                  <c:v>3457.597117694846</c:v>
                </c:pt>
                <c:pt idx="699">
                  <c:v>3876.2753996875635</c:v>
                </c:pt>
                <c:pt idx="700">
                  <c:v>3566.9551952682723</c:v>
                </c:pt>
                <c:pt idx="701">
                  <c:v>3307.50465504368</c:v>
                </c:pt>
                <c:pt idx="702">
                  <c:v>4167.0269966593696</c:v>
                </c:pt>
                <c:pt idx="703">
                  <c:v>3417.1643712987843</c:v>
                </c:pt>
                <c:pt idx="704">
                  <c:v>4520.2746003768807</c:v>
                </c:pt>
                <c:pt idx="705">
                  <c:v>4006.6374459489634</c:v>
                </c:pt>
                <c:pt idx="706">
                  <c:v>5247.8973326870928</c:v>
                </c:pt>
                <c:pt idx="707">
                  <c:v>5825.9014706880189</c:v>
                </c:pt>
                <c:pt idx="708">
                  <c:v>6404.5765599917158</c:v>
                </c:pt>
                <c:pt idx="709">
                  <c:v>7288.3072375265747</c:v>
                </c:pt>
                <c:pt idx="710">
                  <c:v>8327.1994968690287</c:v>
                </c:pt>
                <c:pt idx="711">
                  <c:v>8619.9902651191151</c:v>
                </c:pt>
                <c:pt idx="712">
                  <c:v>9524.8574808179219</c:v>
                </c:pt>
                <c:pt idx="713">
                  <c:v>9720.1172476694555</c:v>
                </c:pt>
                <c:pt idx="714">
                  <c:v>10342.900161805306</c:v>
                </c:pt>
                <c:pt idx="715">
                  <c:v>10424.758853783978</c:v>
                </c:pt>
                <c:pt idx="716">
                  <c:v>11106.455468148044</c:v>
                </c:pt>
                <c:pt idx="717">
                  <c:v>11245.101588432273</c:v>
                </c:pt>
                <c:pt idx="718">
                  <c:v>11800.589478953598</c:v>
                </c:pt>
                <c:pt idx="719">
                  <c:v>11843.429623328595</c:v>
                </c:pt>
                <c:pt idx="720">
                  <c:v>12222.80494517879</c:v>
                </c:pt>
                <c:pt idx="721">
                  <c:v>11558.540874518489</c:v>
                </c:pt>
                <c:pt idx="722">
                  <c:v>11743.331369514821</c:v>
                </c:pt>
                <c:pt idx="723">
                  <c:v>11620.915466369417</c:v>
                </c:pt>
                <c:pt idx="724">
                  <c:v>10915.242383945613</c:v>
                </c:pt>
                <c:pt idx="725">
                  <c:v>10643.346980822602</c:v>
                </c:pt>
                <c:pt idx="726">
                  <c:v>10333.142205506232</c:v>
                </c:pt>
                <c:pt idx="727">
                  <c:v>9968.8430763486376</c:v>
                </c:pt>
                <c:pt idx="728">
                  <c:v>10708.653514962592</c:v>
                </c:pt>
                <c:pt idx="729">
                  <c:v>10340.129953183938</c:v>
                </c:pt>
                <c:pt idx="730">
                  <c:v>10056.692620379205</c:v>
                </c:pt>
                <c:pt idx="731">
                  <c:v>10160.781000536655</c:v>
                </c:pt>
                <c:pt idx="732">
                  <c:v>9889.3436878391913</c:v>
                </c:pt>
                <c:pt idx="733">
                  <c:v>9510.4927766125511</c:v>
                </c:pt>
                <c:pt idx="734">
                  <c:v>10090.849940579476</c:v>
                </c:pt>
                <c:pt idx="735">
                  <c:v>9558.196456946629</c:v>
                </c:pt>
                <c:pt idx="736">
                  <c:v>9831.7983992775771</c:v>
                </c:pt>
                <c:pt idx="737">
                  <c:v>9385.0886178731234</c:v>
                </c:pt>
                <c:pt idx="738">
                  <c:v>9999.0890017983056</c:v>
                </c:pt>
                <c:pt idx="739">
                  <c:v>9521.1558395774155</c:v>
                </c:pt>
                <c:pt idx="740">
                  <c:v>9818.7464087345252</c:v>
                </c:pt>
                <c:pt idx="741">
                  <c:v>9195.1369126347836</c:v>
                </c:pt>
                <c:pt idx="742">
                  <c:v>9634.7215270869419</c:v>
                </c:pt>
                <c:pt idx="743">
                  <c:v>9345.371446071229</c:v>
                </c:pt>
                <c:pt idx="744">
                  <c:v>9257.417604929662</c:v>
                </c:pt>
                <c:pt idx="745">
                  <c:v>8966.9854120416385</c:v>
                </c:pt>
                <c:pt idx="746">
                  <c:v>9191.6698690192716</c:v>
                </c:pt>
                <c:pt idx="747">
                  <c:v>8939.458909905401</c:v>
                </c:pt>
                <c:pt idx="748">
                  <c:v>9073.2134363332989</c:v>
                </c:pt>
                <c:pt idx="749">
                  <c:v>8833.3643467396378</c:v>
                </c:pt>
                <c:pt idx="750">
                  <c:v>9068.357426924711</c:v>
                </c:pt>
                <c:pt idx="751">
                  <c:v>8866.5740948806051</c:v>
                </c:pt>
                <c:pt idx="752">
                  <c:v>8692.8846428922479</c:v>
                </c:pt>
                <c:pt idx="753">
                  <c:v>8643.734881088898</c:v>
                </c:pt>
                <c:pt idx="754">
                  <c:v>8527.547897743043</c:v>
                </c:pt>
                <c:pt idx="755">
                  <c:v>8455.6980950707402</c:v>
                </c:pt>
                <c:pt idx="756">
                  <c:v>8323.1223372492277</c:v>
                </c:pt>
                <c:pt idx="757">
                  <c:v>8307.1340016905178</c:v>
                </c:pt>
                <c:pt idx="758">
                  <c:v>8200.5193789016575</c:v>
                </c:pt>
                <c:pt idx="759">
                  <c:v>8305.7469775565987</c:v>
                </c:pt>
                <c:pt idx="760">
                  <c:v>8136.0482161048449</c:v>
                </c:pt>
                <c:pt idx="761">
                  <c:v>8277.3985268267588</c:v>
                </c:pt>
                <c:pt idx="762">
                  <c:v>8136.9513302312935</c:v>
                </c:pt>
                <c:pt idx="763">
                  <c:v>8317.6044037752181</c:v>
                </c:pt>
                <c:pt idx="764">
                  <c:v>8306.0102905114654</c:v>
                </c:pt>
                <c:pt idx="765">
                  <c:v>8285.3097993919328</c:v>
                </c:pt>
                <c:pt idx="766">
                  <c:v>8190.1896462115601</c:v>
                </c:pt>
                <c:pt idx="767">
                  <c:v>7960.4486999837472</c:v>
                </c:pt>
                <c:pt idx="768">
                  <c:v>7638.2578992419722</c:v>
                </c:pt>
                <c:pt idx="769">
                  <c:v>7728.2748099418168</c:v>
                </c:pt>
                <c:pt idx="770">
                  <c:v>7637.93706611173</c:v>
                </c:pt>
                <c:pt idx="771">
                  <c:v>7674.691221659039</c:v>
                </c:pt>
                <c:pt idx="772">
                  <c:v>7477.8662705409142</c:v>
                </c:pt>
                <c:pt idx="773">
                  <c:v>7568.5419610654562</c:v>
                </c:pt>
                <c:pt idx="774">
                  <c:v>7446.424234483753</c:v>
                </c:pt>
                <c:pt idx="775">
                  <c:v>7558.4137236102051</c:v>
                </c:pt>
                <c:pt idx="776">
                  <c:v>7415.0181801974395</c:v>
                </c:pt>
                <c:pt idx="777">
                  <c:v>7455.5040220511046</c:v>
                </c:pt>
                <c:pt idx="778">
                  <c:v>7155.4089663020368</c:v>
                </c:pt>
                <c:pt idx="779">
                  <c:v>7147.6867460889198</c:v>
                </c:pt>
                <c:pt idx="780">
                  <c:v>6994.9072010234431</c:v>
                </c:pt>
              </c:numCache>
            </c:numRef>
          </c:val>
          <c:smooth val="0"/>
          <c:extLst>
            <c:ext xmlns:c16="http://schemas.microsoft.com/office/drawing/2014/chart" uri="{C3380CC4-5D6E-409C-BE32-E72D297353CC}">
              <c16:uniqueId val="{00000000-519E-F148-A640-35C5A86FFBB5}"/>
            </c:ext>
          </c:extLst>
        </c:ser>
        <c:ser>
          <c:idx val="4"/>
          <c:order val="4"/>
          <c:tx>
            <c:v>Upper Bounds computed on Moving Average</c:v>
          </c:tx>
          <c:spPr>
            <a:ln w="28575" cap="rnd">
              <a:solidFill>
                <a:srgbClr val="7030A0"/>
              </a:solidFill>
              <a:prstDash val="solid"/>
              <a:round/>
            </a:ln>
            <a:effectLst/>
          </c:spPr>
          <c:marker>
            <c:symbol val="none"/>
          </c:marker>
          <c:val>
            <c:numRef>
              <c:f>'Raw Beige and outliers handling'!$K$15:$K$795</c:f>
              <c:numCache>
                <c:formatCode>General</c:formatCode>
                <c:ptCount val="781"/>
                <c:pt idx="0">
                  <c:v>21449.263475048356</c:v>
                </c:pt>
                <c:pt idx="1">
                  <c:v>21457.01470019784</c:v>
                </c:pt>
                <c:pt idx="2">
                  <c:v>21272.907566977716</c:v>
                </c:pt>
                <c:pt idx="3">
                  <c:v>21247.083357876108</c:v>
                </c:pt>
                <c:pt idx="4">
                  <c:v>20938.135596892876</c:v>
                </c:pt>
                <c:pt idx="5">
                  <c:v>20968.16668532497</c:v>
                </c:pt>
                <c:pt idx="6">
                  <c:v>20748.646990775505</c:v>
                </c:pt>
                <c:pt idx="7">
                  <c:v>20870.394366308621</c:v>
                </c:pt>
                <c:pt idx="8">
                  <c:v>20733.093673392432</c:v>
                </c:pt>
                <c:pt idx="9">
                  <c:v>20640.456011312071</c:v>
                </c:pt>
                <c:pt idx="10">
                  <c:v>20505.067375463659</c:v>
                </c:pt>
                <c:pt idx="11">
                  <c:v>20223.024301749421</c:v>
                </c:pt>
                <c:pt idx="12">
                  <c:v>20253.071784190422</c:v>
                </c:pt>
                <c:pt idx="13">
                  <c:v>20013.454516288981</c:v>
                </c:pt>
                <c:pt idx="14">
                  <c:v>20130.25705245449</c:v>
                </c:pt>
                <c:pt idx="15">
                  <c:v>19656.245413049059</c:v>
                </c:pt>
                <c:pt idx="16">
                  <c:v>19320.663490157447</c:v>
                </c:pt>
                <c:pt idx="17">
                  <c:v>19429.913525675918</c:v>
                </c:pt>
                <c:pt idx="18">
                  <c:v>18985.584996900368</c:v>
                </c:pt>
                <c:pt idx="19">
                  <c:v>19165.387043194707</c:v>
                </c:pt>
                <c:pt idx="20">
                  <c:v>18823.324094221512</c:v>
                </c:pt>
                <c:pt idx="21">
                  <c:v>19008.039761971908</c:v>
                </c:pt>
                <c:pt idx="22">
                  <c:v>18785.726810431643</c:v>
                </c:pt>
                <c:pt idx="23">
                  <c:v>18158.040238822672</c:v>
                </c:pt>
                <c:pt idx="24">
                  <c:v>18239.93826679698</c:v>
                </c:pt>
                <c:pt idx="25">
                  <c:v>17726.547749412777</c:v>
                </c:pt>
                <c:pt idx="26">
                  <c:v>17751.256977355581</c:v>
                </c:pt>
                <c:pt idx="27">
                  <c:v>17267.070029198308</c:v>
                </c:pt>
                <c:pt idx="28">
                  <c:v>17334.6995254143</c:v>
                </c:pt>
                <c:pt idx="29">
                  <c:v>16653.294665081696</c:v>
                </c:pt>
                <c:pt idx="30">
                  <c:v>16760.566799497821</c:v>
                </c:pt>
                <c:pt idx="31">
                  <c:v>15984.656537482962</c:v>
                </c:pt>
                <c:pt idx="32">
                  <c:v>15983.686929998199</c:v>
                </c:pt>
                <c:pt idx="33">
                  <c:v>15257.468633955232</c:v>
                </c:pt>
                <c:pt idx="34">
                  <c:v>15140.968925944657</c:v>
                </c:pt>
                <c:pt idx="35">
                  <c:v>15021.894093406881</c:v>
                </c:pt>
                <c:pt idx="36">
                  <c:v>14758.188720441536</c:v>
                </c:pt>
                <c:pt idx="37">
                  <c:v>14772.371514250306</c:v>
                </c:pt>
                <c:pt idx="38">
                  <c:v>14766.841225040116</c:v>
                </c:pt>
                <c:pt idx="39">
                  <c:v>14233.200197548136</c:v>
                </c:pt>
                <c:pt idx="40">
                  <c:v>14235.92042037924</c:v>
                </c:pt>
                <c:pt idx="41">
                  <c:v>13828.161462163585</c:v>
                </c:pt>
                <c:pt idx="42">
                  <c:v>13811.080970658501</c:v>
                </c:pt>
                <c:pt idx="43">
                  <c:v>13701.488072075501</c:v>
                </c:pt>
                <c:pt idx="44">
                  <c:v>13703.135374091155</c:v>
                </c:pt>
                <c:pt idx="45">
                  <c:v>13563.868518391108</c:v>
                </c:pt>
                <c:pt idx="46">
                  <c:v>13365.307951655564</c:v>
                </c:pt>
                <c:pt idx="47">
                  <c:v>13593.679743587645</c:v>
                </c:pt>
                <c:pt idx="48">
                  <c:v>13705.313163387822</c:v>
                </c:pt>
                <c:pt idx="49">
                  <c:v>14099.864851291779</c:v>
                </c:pt>
                <c:pt idx="50">
                  <c:v>14145.934279844061</c:v>
                </c:pt>
                <c:pt idx="51">
                  <c:v>14039.391902482432</c:v>
                </c:pt>
                <c:pt idx="52">
                  <c:v>14286.212116466522</c:v>
                </c:pt>
                <c:pt idx="53">
                  <c:v>14336.794799327807</c:v>
                </c:pt>
                <c:pt idx="54">
                  <c:v>14421.862325153632</c:v>
                </c:pt>
                <c:pt idx="55">
                  <c:v>14653.998393840895</c:v>
                </c:pt>
                <c:pt idx="56">
                  <c:v>14828.77452056012</c:v>
                </c:pt>
                <c:pt idx="57">
                  <c:v>14564.661671296615</c:v>
                </c:pt>
                <c:pt idx="58">
                  <c:v>14831.562242612741</c:v>
                </c:pt>
                <c:pt idx="59">
                  <c:v>14933.919673004149</c:v>
                </c:pt>
                <c:pt idx="60">
                  <c:v>15060.772830843052</c:v>
                </c:pt>
                <c:pt idx="61">
                  <c:v>14889.001146996994</c:v>
                </c:pt>
                <c:pt idx="62">
                  <c:v>15349.761684190929</c:v>
                </c:pt>
                <c:pt idx="63">
                  <c:v>15612.671069764623</c:v>
                </c:pt>
                <c:pt idx="64">
                  <c:v>15777.408165219786</c:v>
                </c:pt>
                <c:pt idx="65">
                  <c:v>15802.376765567013</c:v>
                </c:pt>
                <c:pt idx="66">
                  <c:v>15923.315482323056</c:v>
                </c:pt>
                <c:pt idx="67">
                  <c:v>16047.258090452513</c:v>
                </c:pt>
                <c:pt idx="68">
                  <c:v>16223.53356181635</c:v>
                </c:pt>
                <c:pt idx="69">
                  <c:v>16159.04007729188</c:v>
                </c:pt>
                <c:pt idx="70">
                  <c:v>16128.832243825655</c:v>
                </c:pt>
                <c:pt idx="71">
                  <c:v>16436.364773523495</c:v>
                </c:pt>
                <c:pt idx="72">
                  <c:v>16512.831020724938</c:v>
                </c:pt>
                <c:pt idx="73">
                  <c:v>16600.386283857413</c:v>
                </c:pt>
                <c:pt idx="74">
                  <c:v>16548.091455070546</c:v>
                </c:pt>
                <c:pt idx="75">
                  <c:v>16907.929051644875</c:v>
                </c:pt>
                <c:pt idx="76">
                  <c:v>17072.271358042362</c:v>
                </c:pt>
                <c:pt idx="77">
                  <c:v>17122.85402025911</c:v>
                </c:pt>
                <c:pt idx="78">
                  <c:v>17168.538058296679</c:v>
                </c:pt>
                <c:pt idx="79">
                  <c:v>17380.073123272214</c:v>
                </c:pt>
                <c:pt idx="80">
                  <c:v>17398.015329151582</c:v>
                </c:pt>
                <c:pt idx="81">
                  <c:v>17351.461374749666</c:v>
                </c:pt>
                <c:pt idx="82">
                  <c:v>17421.634529566232</c:v>
                </c:pt>
                <c:pt idx="83">
                  <c:v>17433.87603697323</c:v>
                </c:pt>
                <c:pt idx="84">
                  <c:v>17452.309221270516</c:v>
                </c:pt>
                <c:pt idx="85">
                  <c:v>17288.887280016912</c:v>
                </c:pt>
                <c:pt idx="86">
                  <c:v>17286.357102587521</c:v>
                </c:pt>
                <c:pt idx="87">
                  <c:v>17318.252525266598</c:v>
                </c:pt>
                <c:pt idx="88">
                  <c:v>17433.268296608596</c:v>
                </c:pt>
                <c:pt idx="89">
                  <c:v>17234.997224551695</c:v>
                </c:pt>
                <c:pt idx="90">
                  <c:v>17273.867935344777</c:v>
                </c:pt>
                <c:pt idx="91">
                  <c:v>17170.783296157606</c:v>
                </c:pt>
                <c:pt idx="92">
                  <c:v>17338.164692132304</c:v>
                </c:pt>
                <c:pt idx="93">
                  <c:v>17169.524551830615</c:v>
                </c:pt>
                <c:pt idx="94">
                  <c:v>17063.933802512325</c:v>
                </c:pt>
                <c:pt idx="95">
                  <c:v>16925.773444144463</c:v>
                </c:pt>
                <c:pt idx="96">
                  <c:v>16936.399896952658</c:v>
                </c:pt>
                <c:pt idx="97">
                  <c:v>16792.757272430037</c:v>
                </c:pt>
                <c:pt idx="98">
                  <c:v>16588.647959729955</c:v>
                </c:pt>
                <c:pt idx="99">
                  <c:v>16477.419838151658</c:v>
                </c:pt>
                <c:pt idx="100">
                  <c:v>16363.367576742934</c:v>
                </c:pt>
                <c:pt idx="101">
                  <c:v>16294.03258941173</c:v>
                </c:pt>
                <c:pt idx="102">
                  <c:v>15998.947968766453</c:v>
                </c:pt>
                <c:pt idx="103">
                  <c:v>15912.33786897286</c:v>
                </c:pt>
                <c:pt idx="104">
                  <c:v>15775.716499191873</c:v>
                </c:pt>
                <c:pt idx="105">
                  <c:v>15922.574220142984</c:v>
                </c:pt>
                <c:pt idx="106">
                  <c:v>15893.965035607434</c:v>
                </c:pt>
                <c:pt idx="107">
                  <c:v>15852.128775799993</c:v>
                </c:pt>
                <c:pt idx="108">
                  <c:v>15667.289075758177</c:v>
                </c:pt>
                <c:pt idx="109">
                  <c:v>15823.922339035023</c:v>
                </c:pt>
                <c:pt idx="110">
                  <c:v>15631.718702110629</c:v>
                </c:pt>
                <c:pt idx="111">
                  <c:v>15770.507922956069</c:v>
                </c:pt>
                <c:pt idx="112">
                  <c:v>15830.068072368917</c:v>
                </c:pt>
                <c:pt idx="113">
                  <c:v>15888.048559555347</c:v>
                </c:pt>
                <c:pt idx="114">
                  <c:v>15754.210371456778</c:v>
                </c:pt>
                <c:pt idx="115">
                  <c:v>15849.25544121398</c:v>
                </c:pt>
                <c:pt idx="116">
                  <c:v>15904.875829160623</c:v>
                </c:pt>
                <c:pt idx="117">
                  <c:v>16078.364759824663</c:v>
                </c:pt>
                <c:pt idx="118">
                  <c:v>16112.441535720925</c:v>
                </c:pt>
                <c:pt idx="119">
                  <c:v>16195.06866085123</c:v>
                </c:pt>
                <c:pt idx="120">
                  <c:v>16503.444163671775</c:v>
                </c:pt>
                <c:pt idx="121">
                  <c:v>16368.980382844868</c:v>
                </c:pt>
                <c:pt idx="122">
                  <c:v>16404.949332495529</c:v>
                </c:pt>
                <c:pt idx="123">
                  <c:v>16344.034703898102</c:v>
                </c:pt>
                <c:pt idx="124">
                  <c:v>16451.613942494056</c:v>
                </c:pt>
                <c:pt idx="125">
                  <c:v>16567.625887975122</c:v>
                </c:pt>
                <c:pt idx="126">
                  <c:v>16508.89027122745</c:v>
                </c:pt>
                <c:pt idx="127">
                  <c:v>16463.974334629944</c:v>
                </c:pt>
                <c:pt idx="128">
                  <c:v>16518.387291989064</c:v>
                </c:pt>
                <c:pt idx="129">
                  <c:v>16305.792889784305</c:v>
                </c:pt>
                <c:pt idx="130">
                  <c:v>16336.693694997686</c:v>
                </c:pt>
                <c:pt idx="131">
                  <c:v>16336.349786319945</c:v>
                </c:pt>
                <c:pt idx="132">
                  <c:v>16247.633378693437</c:v>
                </c:pt>
                <c:pt idx="133">
                  <c:v>16151.313047520274</c:v>
                </c:pt>
                <c:pt idx="134">
                  <c:v>16262.066007437639</c:v>
                </c:pt>
                <c:pt idx="135">
                  <c:v>16110.063268295507</c:v>
                </c:pt>
                <c:pt idx="136">
                  <c:v>16051.978133955989</c:v>
                </c:pt>
                <c:pt idx="137">
                  <c:v>16194.723777611522</c:v>
                </c:pt>
                <c:pt idx="138">
                  <c:v>16165.627736356088</c:v>
                </c:pt>
                <c:pt idx="139">
                  <c:v>15973.263497146547</c:v>
                </c:pt>
                <c:pt idx="140">
                  <c:v>15773.386106754715</c:v>
                </c:pt>
                <c:pt idx="141">
                  <c:v>15643.131721309583</c:v>
                </c:pt>
                <c:pt idx="142">
                  <c:v>15388.720597204627</c:v>
                </c:pt>
                <c:pt idx="143">
                  <c:v>14963.339649509364</c:v>
                </c:pt>
                <c:pt idx="144">
                  <c:v>15062.151569297914</c:v>
                </c:pt>
                <c:pt idx="145">
                  <c:v>14964.699884979616</c:v>
                </c:pt>
                <c:pt idx="146">
                  <c:v>14891.477849971223</c:v>
                </c:pt>
                <c:pt idx="147">
                  <c:v>14787.493190266126</c:v>
                </c:pt>
                <c:pt idx="148">
                  <c:v>14473.64920227009</c:v>
                </c:pt>
                <c:pt idx="149">
                  <c:v>14451.486659178339</c:v>
                </c:pt>
                <c:pt idx="150">
                  <c:v>14622.928011738401</c:v>
                </c:pt>
                <c:pt idx="151">
                  <c:v>14676.142625576176</c:v>
                </c:pt>
                <c:pt idx="152">
                  <c:v>14550.819754596854</c:v>
                </c:pt>
                <c:pt idx="153">
                  <c:v>14391.454522313505</c:v>
                </c:pt>
                <c:pt idx="154">
                  <c:v>14406.289722192392</c:v>
                </c:pt>
                <c:pt idx="155">
                  <c:v>14377.885992421514</c:v>
                </c:pt>
                <c:pt idx="156">
                  <c:v>14311.931980019544</c:v>
                </c:pt>
                <c:pt idx="157">
                  <c:v>14302.364493151124</c:v>
                </c:pt>
                <c:pt idx="158">
                  <c:v>14137.505005527397</c:v>
                </c:pt>
                <c:pt idx="159">
                  <c:v>14015.301914800264</c:v>
                </c:pt>
                <c:pt idx="160">
                  <c:v>14222.033942666785</c:v>
                </c:pt>
                <c:pt idx="161">
                  <c:v>14225.92487856683</c:v>
                </c:pt>
                <c:pt idx="162">
                  <c:v>14242.781431005311</c:v>
                </c:pt>
                <c:pt idx="163">
                  <c:v>14223.182527086024</c:v>
                </c:pt>
                <c:pt idx="164">
                  <c:v>14756.938392294651</c:v>
                </c:pt>
                <c:pt idx="165">
                  <c:v>14813.994819082676</c:v>
                </c:pt>
                <c:pt idx="166">
                  <c:v>15539.961219406508</c:v>
                </c:pt>
                <c:pt idx="167">
                  <c:v>15592.534631567627</c:v>
                </c:pt>
                <c:pt idx="168">
                  <c:v>17246.912362175688</c:v>
                </c:pt>
                <c:pt idx="169">
                  <c:v>17540.447050143652</c:v>
                </c:pt>
                <c:pt idx="170">
                  <c:v>18906.450897926981</c:v>
                </c:pt>
                <c:pt idx="171">
                  <c:v>19350.260632119476</c:v>
                </c:pt>
                <c:pt idx="172">
                  <c:v>20962.967490957279</c:v>
                </c:pt>
                <c:pt idx="173">
                  <c:v>21636.351790456778</c:v>
                </c:pt>
                <c:pt idx="174">
                  <c:v>23036.742317353332</c:v>
                </c:pt>
                <c:pt idx="175">
                  <c:v>23815.563998455342</c:v>
                </c:pt>
                <c:pt idx="176">
                  <c:v>25766.092127205917</c:v>
                </c:pt>
                <c:pt idx="177">
                  <c:v>26078.294104140215</c:v>
                </c:pt>
                <c:pt idx="178">
                  <c:v>28336.279869536604</c:v>
                </c:pt>
                <c:pt idx="179">
                  <c:v>29008.515494273393</c:v>
                </c:pt>
                <c:pt idx="180">
                  <c:v>30898.89963175814</c:v>
                </c:pt>
                <c:pt idx="181">
                  <c:v>31660.694864312241</c:v>
                </c:pt>
                <c:pt idx="182">
                  <c:v>32732.556036397025</c:v>
                </c:pt>
                <c:pt idx="183">
                  <c:v>33412.872998270592</c:v>
                </c:pt>
                <c:pt idx="184">
                  <c:v>34677.95112504407</c:v>
                </c:pt>
                <c:pt idx="185">
                  <c:v>35080.24161058537</c:v>
                </c:pt>
                <c:pt idx="186">
                  <c:v>35676.784617779871</c:v>
                </c:pt>
                <c:pt idx="187">
                  <c:v>36084.692928833618</c:v>
                </c:pt>
                <c:pt idx="188">
                  <c:v>36179.510038555847</c:v>
                </c:pt>
                <c:pt idx="189">
                  <c:v>36447.732817557902</c:v>
                </c:pt>
                <c:pt idx="190">
                  <c:v>36188.558932487023</c:v>
                </c:pt>
                <c:pt idx="191">
                  <c:v>36554.39598100385</c:v>
                </c:pt>
                <c:pt idx="192">
                  <c:v>36494.668251273659</c:v>
                </c:pt>
                <c:pt idx="193">
                  <c:v>36881.503216563564</c:v>
                </c:pt>
                <c:pt idx="194">
                  <c:v>36296.930646622568</c:v>
                </c:pt>
                <c:pt idx="195">
                  <c:v>36674.477913229304</c:v>
                </c:pt>
                <c:pt idx="196">
                  <c:v>36384.998062944593</c:v>
                </c:pt>
                <c:pt idx="197">
                  <c:v>36786.119399802999</c:v>
                </c:pt>
                <c:pt idx="198">
                  <c:v>36625.03106322659</c:v>
                </c:pt>
                <c:pt idx="199">
                  <c:v>36824.324511744322</c:v>
                </c:pt>
                <c:pt idx="200">
                  <c:v>36937.38981253653</c:v>
                </c:pt>
                <c:pt idx="201">
                  <c:v>36515.6805831292</c:v>
                </c:pt>
                <c:pt idx="202">
                  <c:v>36492.025679060775</c:v>
                </c:pt>
                <c:pt idx="203">
                  <c:v>35887.512770825488</c:v>
                </c:pt>
                <c:pt idx="204">
                  <c:v>35882.336356143176</c:v>
                </c:pt>
                <c:pt idx="205">
                  <c:v>35818.34255779357</c:v>
                </c:pt>
                <c:pt idx="206">
                  <c:v>35476.758692824544</c:v>
                </c:pt>
                <c:pt idx="207">
                  <c:v>34879.608211642255</c:v>
                </c:pt>
                <c:pt idx="208">
                  <c:v>34953.810622537036</c:v>
                </c:pt>
                <c:pt idx="209">
                  <c:v>33801.869919573299</c:v>
                </c:pt>
                <c:pt idx="210">
                  <c:v>33931.743169307345</c:v>
                </c:pt>
                <c:pt idx="211">
                  <c:v>33177.367424251293</c:v>
                </c:pt>
                <c:pt idx="212">
                  <c:v>33308.458609550711</c:v>
                </c:pt>
                <c:pt idx="213">
                  <c:v>32594.722710020964</c:v>
                </c:pt>
                <c:pt idx="214">
                  <c:v>32202.678684503197</c:v>
                </c:pt>
                <c:pt idx="215">
                  <c:v>31362.810453041802</c:v>
                </c:pt>
                <c:pt idx="216">
                  <c:v>31301.854197096993</c:v>
                </c:pt>
                <c:pt idx="217">
                  <c:v>30590.260389609633</c:v>
                </c:pt>
                <c:pt idx="218">
                  <c:v>30444.411222421881</c:v>
                </c:pt>
                <c:pt idx="219">
                  <c:v>29806.170423058469</c:v>
                </c:pt>
                <c:pt idx="220">
                  <c:v>29697.170300015907</c:v>
                </c:pt>
                <c:pt idx="221">
                  <c:v>29738.468289931323</c:v>
                </c:pt>
                <c:pt idx="222">
                  <c:v>28337.883093414446</c:v>
                </c:pt>
                <c:pt idx="223">
                  <c:v>28396.683164030626</c:v>
                </c:pt>
                <c:pt idx="224">
                  <c:v>27697.639320135939</c:v>
                </c:pt>
                <c:pt idx="225">
                  <c:v>27822.710600220344</c:v>
                </c:pt>
                <c:pt idx="226">
                  <c:v>26375.493636373038</c:v>
                </c:pt>
                <c:pt idx="227">
                  <c:v>25404.654217003117</c:v>
                </c:pt>
                <c:pt idx="228">
                  <c:v>25082.795821704101</c:v>
                </c:pt>
                <c:pt idx="229">
                  <c:v>24306.439163639508</c:v>
                </c:pt>
                <c:pt idx="230">
                  <c:v>24235.073956342465</c:v>
                </c:pt>
                <c:pt idx="231">
                  <c:v>24442.989559746558</c:v>
                </c:pt>
                <c:pt idx="232">
                  <c:v>23515.196391846108</c:v>
                </c:pt>
                <c:pt idx="233">
                  <c:v>23436.986441813518</c:v>
                </c:pt>
                <c:pt idx="234">
                  <c:v>22705.266153516517</c:v>
                </c:pt>
                <c:pt idx="235">
                  <c:v>22796.420241982363</c:v>
                </c:pt>
                <c:pt idx="236">
                  <c:v>22842.353724215773</c:v>
                </c:pt>
                <c:pt idx="237">
                  <c:v>22172.987060646909</c:v>
                </c:pt>
                <c:pt idx="238">
                  <c:v>22289.293785761394</c:v>
                </c:pt>
                <c:pt idx="239">
                  <c:v>22123.960209702622</c:v>
                </c:pt>
                <c:pt idx="240">
                  <c:v>21347.574344154615</c:v>
                </c:pt>
                <c:pt idx="241">
                  <c:v>20728.225192937505</c:v>
                </c:pt>
                <c:pt idx="242">
                  <c:v>20662.081160808186</c:v>
                </c:pt>
                <c:pt idx="243">
                  <c:v>20237.207685214828</c:v>
                </c:pt>
                <c:pt idx="244">
                  <c:v>20224.738817407091</c:v>
                </c:pt>
                <c:pt idx="245">
                  <c:v>19874.222054129914</c:v>
                </c:pt>
                <c:pt idx="246">
                  <c:v>20025.28112121029</c:v>
                </c:pt>
                <c:pt idx="247">
                  <c:v>19688.325704649644</c:v>
                </c:pt>
                <c:pt idx="248">
                  <c:v>19599.069290175736</c:v>
                </c:pt>
                <c:pt idx="249">
                  <c:v>19694.066905025746</c:v>
                </c:pt>
                <c:pt idx="250">
                  <c:v>19869.04183831624</c:v>
                </c:pt>
                <c:pt idx="251">
                  <c:v>19779.619016166289</c:v>
                </c:pt>
                <c:pt idx="252">
                  <c:v>19718.603860504718</c:v>
                </c:pt>
                <c:pt idx="253">
                  <c:v>19705.721659420939</c:v>
                </c:pt>
                <c:pt idx="254">
                  <c:v>19632.98782606181</c:v>
                </c:pt>
                <c:pt idx="255">
                  <c:v>19689.591360212027</c:v>
                </c:pt>
                <c:pt idx="256">
                  <c:v>19639.429985187584</c:v>
                </c:pt>
                <c:pt idx="257">
                  <c:v>19503.794841461058</c:v>
                </c:pt>
                <c:pt idx="258">
                  <c:v>19532.443932799179</c:v>
                </c:pt>
                <c:pt idx="259">
                  <c:v>19488.661841222533</c:v>
                </c:pt>
                <c:pt idx="260">
                  <c:v>19483.875574080801</c:v>
                </c:pt>
                <c:pt idx="261">
                  <c:v>19498.408833100388</c:v>
                </c:pt>
                <c:pt idx="262">
                  <c:v>19668.372103767597</c:v>
                </c:pt>
                <c:pt idx="263">
                  <c:v>19653.479220425939</c:v>
                </c:pt>
                <c:pt idx="264">
                  <c:v>19740.195526028652</c:v>
                </c:pt>
                <c:pt idx="265">
                  <c:v>19630.37348094683</c:v>
                </c:pt>
                <c:pt idx="266">
                  <c:v>19581.578116532444</c:v>
                </c:pt>
                <c:pt idx="267">
                  <c:v>19608.178565947794</c:v>
                </c:pt>
                <c:pt idx="268">
                  <c:v>19503.033495024749</c:v>
                </c:pt>
                <c:pt idx="269">
                  <c:v>19257.697452089116</c:v>
                </c:pt>
                <c:pt idx="270">
                  <c:v>19346.830503433375</c:v>
                </c:pt>
                <c:pt idx="271">
                  <c:v>19367.605311237316</c:v>
                </c:pt>
                <c:pt idx="272">
                  <c:v>18930.486477948711</c:v>
                </c:pt>
                <c:pt idx="273">
                  <c:v>18779.016477215726</c:v>
                </c:pt>
                <c:pt idx="274">
                  <c:v>18616.821561485613</c:v>
                </c:pt>
                <c:pt idx="275">
                  <c:v>18534.887485312975</c:v>
                </c:pt>
                <c:pt idx="276">
                  <c:v>18382.515573006949</c:v>
                </c:pt>
                <c:pt idx="277">
                  <c:v>18085.655896892022</c:v>
                </c:pt>
                <c:pt idx="278">
                  <c:v>17943.456702188167</c:v>
                </c:pt>
                <c:pt idx="279">
                  <c:v>17823.096409081663</c:v>
                </c:pt>
                <c:pt idx="280">
                  <c:v>17678.001656490997</c:v>
                </c:pt>
                <c:pt idx="281">
                  <c:v>17422.019755496065</c:v>
                </c:pt>
                <c:pt idx="282">
                  <c:v>16964.413908739174</c:v>
                </c:pt>
                <c:pt idx="283">
                  <c:v>16938.399288334196</c:v>
                </c:pt>
                <c:pt idx="284">
                  <c:v>16284.036046142983</c:v>
                </c:pt>
                <c:pt idx="285">
                  <c:v>16258.859357248164</c:v>
                </c:pt>
                <c:pt idx="286">
                  <c:v>15794.802467108007</c:v>
                </c:pt>
                <c:pt idx="287">
                  <c:v>15657.622424059189</c:v>
                </c:pt>
                <c:pt idx="288">
                  <c:v>15199.672769259154</c:v>
                </c:pt>
                <c:pt idx="289">
                  <c:v>15145.533470513925</c:v>
                </c:pt>
                <c:pt idx="290">
                  <c:v>15343.040627501901</c:v>
                </c:pt>
                <c:pt idx="291">
                  <c:v>15288.887617222605</c:v>
                </c:pt>
                <c:pt idx="292">
                  <c:v>15284.144680795369</c:v>
                </c:pt>
                <c:pt idx="293">
                  <c:v>14482.793897862801</c:v>
                </c:pt>
                <c:pt idx="294">
                  <c:v>14479.549072762595</c:v>
                </c:pt>
                <c:pt idx="295">
                  <c:v>13998.388012470132</c:v>
                </c:pt>
                <c:pt idx="296">
                  <c:v>14045.028873820203</c:v>
                </c:pt>
                <c:pt idx="297">
                  <c:v>13671.512575500448</c:v>
                </c:pt>
                <c:pt idx="298">
                  <c:v>13683.383752397443</c:v>
                </c:pt>
                <c:pt idx="299">
                  <c:v>13181.345238391606</c:v>
                </c:pt>
                <c:pt idx="300">
                  <c:v>13170.926526529103</c:v>
                </c:pt>
                <c:pt idx="301">
                  <c:v>12826.203342276061</c:v>
                </c:pt>
                <c:pt idx="302">
                  <c:v>12839.973551790365</c:v>
                </c:pt>
                <c:pt idx="303">
                  <c:v>12446.870844585106</c:v>
                </c:pt>
                <c:pt idx="304">
                  <c:v>12521.831947304618</c:v>
                </c:pt>
                <c:pt idx="305">
                  <c:v>12437.861177234108</c:v>
                </c:pt>
                <c:pt idx="306">
                  <c:v>12471.269267745261</c:v>
                </c:pt>
                <c:pt idx="307">
                  <c:v>12359.252204260274</c:v>
                </c:pt>
                <c:pt idx="308">
                  <c:v>12560.493835864976</c:v>
                </c:pt>
                <c:pt idx="309">
                  <c:v>12563.085177507266</c:v>
                </c:pt>
                <c:pt idx="310">
                  <c:v>12548.075783582532</c:v>
                </c:pt>
                <c:pt idx="311">
                  <c:v>12570.495245435277</c:v>
                </c:pt>
                <c:pt idx="312">
                  <c:v>12659.405995368305</c:v>
                </c:pt>
                <c:pt idx="313">
                  <c:v>12759.559805351879</c:v>
                </c:pt>
                <c:pt idx="314">
                  <c:v>12826.621067869135</c:v>
                </c:pt>
                <c:pt idx="315">
                  <c:v>12982.873162275226</c:v>
                </c:pt>
                <c:pt idx="316">
                  <c:v>13089.405017255667</c:v>
                </c:pt>
                <c:pt idx="317">
                  <c:v>13244.20124667203</c:v>
                </c:pt>
                <c:pt idx="318">
                  <c:v>13323.651252767962</c:v>
                </c:pt>
                <c:pt idx="319">
                  <c:v>13333.129319150301</c:v>
                </c:pt>
                <c:pt idx="320">
                  <c:v>13388.054275564864</c:v>
                </c:pt>
                <c:pt idx="321">
                  <c:v>13288.253092135759</c:v>
                </c:pt>
                <c:pt idx="322">
                  <c:v>13627.280367403762</c:v>
                </c:pt>
                <c:pt idx="323">
                  <c:v>13658.111933076294</c:v>
                </c:pt>
                <c:pt idx="324">
                  <c:v>13839.406309315855</c:v>
                </c:pt>
                <c:pt idx="325">
                  <c:v>13793.216885343685</c:v>
                </c:pt>
                <c:pt idx="326">
                  <c:v>13983.665739299511</c:v>
                </c:pt>
                <c:pt idx="327">
                  <c:v>14092.290483555793</c:v>
                </c:pt>
                <c:pt idx="328">
                  <c:v>14050.107923214338</c:v>
                </c:pt>
                <c:pt idx="329">
                  <c:v>14125.150725482665</c:v>
                </c:pt>
                <c:pt idx="330">
                  <c:v>14492.125043727634</c:v>
                </c:pt>
                <c:pt idx="331">
                  <c:v>14721.525948812079</c:v>
                </c:pt>
                <c:pt idx="332">
                  <c:v>14661.470870353036</c:v>
                </c:pt>
                <c:pt idx="333">
                  <c:v>14892.338668453125</c:v>
                </c:pt>
                <c:pt idx="334">
                  <c:v>14897.31747963895</c:v>
                </c:pt>
                <c:pt idx="335">
                  <c:v>15281.836831197879</c:v>
                </c:pt>
                <c:pt idx="336">
                  <c:v>15422.491295321179</c:v>
                </c:pt>
                <c:pt idx="337">
                  <c:v>15526.388606583974</c:v>
                </c:pt>
                <c:pt idx="338">
                  <c:v>15771.251551643856</c:v>
                </c:pt>
                <c:pt idx="339">
                  <c:v>15708.690866349167</c:v>
                </c:pt>
                <c:pt idx="340">
                  <c:v>15858.362183626767</c:v>
                </c:pt>
                <c:pt idx="341">
                  <c:v>15796.55780256425</c:v>
                </c:pt>
                <c:pt idx="342">
                  <c:v>15958.324950836071</c:v>
                </c:pt>
                <c:pt idx="343">
                  <c:v>16038.283758697053</c:v>
                </c:pt>
                <c:pt idx="344">
                  <c:v>16071.260470288269</c:v>
                </c:pt>
                <c:pt idx="345">
                  <c:v>16141.361699889861</c:v>
                </c:pt>
                <c:pt idx="346">
                  <c:v>16060.63253654939</c:v>
                </c:pt>
                <c:pt idx="347">
                  <c:v>16240.671158580113</c:v>
                </c:pt>
                <c:pt idx="348">
                  <c:v>16209.930581346118</c:v>
                </c:pt>
                <c:pt idx="349">
                  <c:v>16344.551597029962</c:v>
                </c:pt>
                <c:pt idx="350">
                  <c:v>16318.636609500794</c:v>
                </c:pt>
                <c:pt idx="351">
                  <c:v>16454.028488967648</c:v>
                </c:pt>
                <c:pt idx="352">
                  <c:v>16332.86549536197</c:v>
                </c:pt>
                <c:pt idx="353">
                  <c:v>16194.160784214095</c:v>
                </c:pt>
                <c:pt idx="354">
                  <c:v>16256.654045028463</c:v>
                </c:pt>
                <c:pt idx="355">
                  <c:v>16189.458476347065</c:v>
                </c:pt>
                <c:pt idx="356">
                  <c:v>24175.293750606648</c:v>
                </c:pt>
                <c:pt idx="357">
                  <c:v>24692.523441390127</c:v>
                </c:pt>
                <c:pt idx="358">
                  <c:v>24754.109772043732</c:v>
                </c:pt>
                <c:pt idx="359">
                  <c:v>24673.107794447751</c:v>
                </c:pt>
                <c:pt idx="360">
                  <c:v>24526.714881877408</c:v>
                </c:pt>
                <c:pt idx="361">
                  <c:v>24591.009583151259</c:v>
                </c:pt>
                <c:pt idx="362">
                  <c:v>24522.678670090529</c:v>
                </c:pt>
                <c:pt idx="363">
                  <c:v>24598.534429729127</c:v>
                </c:pt>
                <c:pt idx="364">
                  <c:v>24598.242898235272</c:v>
                </c:pt>
                <c:pt idx="365">
                  <c:v>24607.647696011074</c:v>
                </c:pt>
                <c:pt idx="366">
                  <c:v>24487.378863154408</c:v>
                </c:pt>
                <c:pt idx="367">
                  <c:v>24504.004701033788</c:v>
                </c:pt>
                <c:pt idx="368">
                  <c:v>24544.549705124213</c:v>
                </c:pt>
                <c:pt idx="369">
                  <c:v>24665.134919318029</c:v>
                </c:pt>
                <c:pt idx="370">
                  <c:v>24559.184556491149</c:v>
                </c:pt>
                <c:pt idx="371">
                  <c:v>24664.745878026984</c:v>
                </c:pt>
                <c:pt idx="372">
                  <c:v>24537.523383338463</c:v>
                </c:pt>
                <c:pt idx="373">
                  <c:v>24634.408381568894</c:v>
                </c:pt>
                <c:pt idx="374">
                  <c:v>24668.80577108332</c:v>
                </c:pt>
                <c:pt idx="375">
                  <c:v>24651.224148490641</c:v>
                </c:pt>
                <c:pt idx="376">
                  <c:v>24585.63446881478</c:v>
                </c:pt>
                <c:pt idx="377">
                  <c:v>24639.725478164735</c:v>
                </c:pt>
                <c:pt idx="378">
                  <c:v>24002.064806446244</c:v>
                </c:pt>
                <c:pt idx="379">
                  <c:v>16095.484849562979</c:v>
                </c:pt>
                <c:pt idx="380">
                  <c:v>16125.704213684981</c:v>
                </c:pt>
                <c:pt idx="381">
                  <c:v>16241.874790804044</c:v>
                </c:pt>
                <c:pt idx="382">
                  <c:v>16236.728411354259</c:v>
                </c:pt>
                <c:pt idx="383">
                  <c:v>16195.845471730177</c:v>
                </c:pt>
                <c:pt idx="384">
                  <c:v>16205.399652541324</c:v>
                </c:pt>
                <c:pt idx="385">
                  <c:v>15988.189281589019</c:v>
                </c:pt>
                <c:pt idx="386">
                  <c:v>16068.059533206871</c:v>
                </c:pt>
                <c:pt idx="387">
                  <c:v>16080.749082670147</c:v>
                </c:pt>
                <c:pt idx="388">
                  <c:v>16158.472697437397</c:v>
                </c:pt>
                <c:pt idx="389">
                  <c:v>15980.92183160198</c:v>
                </c:pt>
                <c:pt idx="390">
                  <c:v>16016.631417722652</c:v>
                </c:pt>
                <c:pt idx="391">
                  <c:v>15707.951831368147</c:v>
                </c:pt>
                <c:pt idx="392">
                  <c:v>15709.655639867895</c:v>
                </c:pt>
                <c:pt idx="393">
                  <c:v>15458.714934851578</c:v>
                </c:pt>
                <c:pt idx="394">
                  <c:v>15485.237418944855</c:v>
                </c:pt>
                <c:pt idx="395">
                  <c:v>15154.842001641064</c:v>
                </c:pt>
                <c:pt idx="396">
                  <c:v>14932.707953026631</c:v>
                </c:pt>
                <c:pt idx="397">
                  <c:v>14897.323989012239</c:v>
                </c:pt>
                <c:pt idx="398">
                  <c:v>14994.903024912752</c:v>
                </c:pt>
                <c:pt idx="399">
                  <c:v>14636.813733722249</c:v>
                </c:pt>
                <c:pt idx="400">
                  <c:v>14587.579632497065</c:v>
                </c:pt>
                <c:pt idx="401">
                  <c:v>14126.999251930829</c:v>
                </c:pt>
                <c:pt idx="402">
                  <c:v>14158.643777002533</c:v>
                </c:pt>
                <c:pt idx="403">
                  <c:v>13678.902314238021</c:v>
                </c:pt>
                <c:pt idx="404">
                  <c:v>13477.307194006253</c:v>
                </c:pt>
                <c:pt idx="405">
                  <c:v>13438.717002055899</c:v>
                </c:pt>
                <c:pt idx="406">
                  <c:v>13273.362814908169</c:v>
                </c:pt>
                <c:pt idx="407">
                  <c:v>13273.087712690143</c:v>
                </c:pt>
                <c:pt idx="408">
                  <c:v>13122.867553668773</c:v>
                </c:pt>
                <c:pt idx="409">
                  <c:v>13053.921492384072</c:v>
                </c:pt>
                <c:pt idx="410">
                  <c:v>12862.349156651379</c:v>
                </c:pt>
                <c:pt idx="411">
                  <c:v>12808.154723454129</c:v>
                </c:pt>
                <c:pt idx="412">
                  <c:v>12660.253160804645</c:v>
                </c:pt>
                <c:pt idx="413">
                  <c:v>12779.021203977263</c:v>
                </c:pt>
                <c:pt idx="414">
                  <c:v>12684.211097510581</c:v>
                </c:pt>
                <c:pt idx="415">
                  <c:v>12639.133312642958</c:v>
                </c:pt>
                <c:pt idx="416">
                  <c:v>12716.276022858136</c:v>
                </c:pt>
                <c:pt idx="417">
                  <c:v>12706.458493017108</c:v>
                </c:pt>
                <c:pt idx="418">
                  <c:v>12563.495815225422</c:v>
                </c:pt>
                <c:pt idx="419">
                  <c:v>12701.817530981612</c:v>
                </c:pt>
                <c:pt idx="420">
                  <c:v>12720.852945884726</c:v>
                </c:pt>
                <c:pt idx="421">
                  <c:v>12821.966798852412</c:v>
                </c:pt>
                <c:pt idx="422">
                  <c:v>12910.052787272165</c:v>
                </c:pt>
                <c:pt idx="423">
                  <c:v>13077.738872420869</c:v>
                </c:pt>
                <c:pt idx="424">
                  <c:v>13128.31450528492</c:v>
                </c:pt>
                <c:pt idx="425">
                  <c:v>13555.107830352466</c:v>
                </c:pt>
                <c:pt idx="426">
                  <c:v>13592.566752809069</c:v>
                </c:pt>
                <c:pt idx="427">
                  <c:v>14275.94266846404</c:v>
                </c:pt>
                <c:pt idx="428">
                  <c:v>14595.80797536217</c:v>
                </c:pt>
                <c:pt idx="429">
                  <c:v>16027.765584081995</c:v>
                </c:pt>
                <c:pt idx="430">
                  <c:v>16439.869270607855</c:v>
                </c:pt>
                <c:pt idx="431">
                  <c:v>17288.759460642577</c:v>
                </c:pt>
                <c:pt idx="432">
                  <c:v>18828.540890632234</c:v>
                </c:pt>
                <c:pt idx="433">
                  <c:v>19191.279347993383</c:v>
                </c:pt>
                <c:pt idx="434">
                  <c:v>21260.253340834202</c:v>
                </c:pt>
                <c:pt idx="435">
                  <c:v>21741.794948792121</c:v>
                </c:pt>
                <c:pt idx="436">
                  <c:v>23333.417895906787</c:v>
                </c:pt>
                <c:pt idx="437">
                  <c:v>23773.256141856858</c:v>
                </c:pt>
                <c:pt idx="438">
                  <c:v>25609.0498529084</c:v>
                </c:pt>
                <c:pt idx="439">
                  <c:v>26298.648849998179</c:v>
                </c:pt>
                <c:pt idx="440">
                  <c:v>27595.643449247291</c:v>
                </c:pt>
                <c:pt idx="441">
                  <c:v>27849.26986349361</c:v>
                </c:pt>
                <c:pt idx="442">
                  <c:v>29523.527154468182</c:v>
                </c:pt>
                <c:pt idx="443">
                  <c:v>29595.648385230215</c:v>
                </c:pt>
                <c:pt idx="444">
                  <c:v>31087.709565568126</c:v>
                </c:pt>
                <c:pt idx="445">
                  <c:v>30849.259034251234</c:v>
                </c:pt>
                <c:pt idx="446">
                  <c:v>32228.716087681321</c:v>
                </c:pt>
                <c:pt idx="447">
                  <c:v>32116.749563938163</c:v>
                </c:pt>
                <c:pt idx="448">
                  <c:v>33148.623760618408</c:v>
                </c:pt>
                <c:pt idx="449">
                  <c:v>32759.190092174256</c:v>
                </c:pt>
                <c:pt idx="450">
                  <c:v>33684.953092850854</c:v>
                </c:pt>
                <c:pt idx="451">
                  <c:v>33493.10904800742</c:v>
                </c:pt>
                <c:pt idx="452">
                  <c:v>33975.888570177005</c:v>
                </c:pt>
                <c:pt idx="453">
                  <c:v>33976.870040741349</c:v>
                </c:pt>
                <c:pt idx="454">
                  <c:v>34127.404404362351</c:v>
                </c:pt>
                <c:pt idx="455">
                  <c:v>34541.529365842332</c:v>
                </c:pt>
                <c:pt idx="456">
                  <c:v>34224.914352567081</c:v>
                </c:pt>
                <c:pt idx="457">
                  <c:v>34505.250838972017</c:v>
                </c:pt>
                <c:pt idx="458">
                  <c:v>34584.614987340079</c:v>
                </c:pt>
                <c:pt idx="459">
                  <c:v>34638.297577787831</c:v>
                </c:pt>
                <c:pt idx="460">
                  <c:v>34672.538464222693</c:v>
                </c:pt>
                <c:pt idx="461">
                  <c:v>34445.818831959114</c:v>
                </c:pt>
                <c:pt idx="462">
                  <c:v>34700.53963185045</c:v>
                </c:pt>
                <c:pt idx="463">
                  <c:v>34459.913587986419</c:v>
                </c:pt>
                <c:pt idx="464">
                  <c:v>34614.268332034575</c:v>
                </c:pt>
                <c:pt idx="465">
                  <c:v>34108.516533398419</c:v>
                </c:pt>
                <c:pt idx="466">
                  <c:v>34477.861982269234</c:v>
                </c:pt>
                <c:pt idx="467">
                  <c:v>33764.905298329206</c:v>
                </c:pt>
                <c:pt idx="468">
                  <c:v>33553.60229395824</c:v>
                </c:pt>
                <c:pt idx="469">
                  <c:v>33063.317880221948</c:v>
                </c:pt>
                <c:pt idx="470">
                  <c:v>32690.142977661657</c:v>
                </c:pt>
                <c:pt idx="471">
                  <c:v>32051.53015515647</c:v>
                </c:pt>
                <c:pt idx="472">
                  <c:v>31928.183932456577</c:v>
                </c:pt>
                <c:pt idx="473">
                  <c:v>30721.782997392635</c:v>
                </c:pt>
                <c:pt idx="474">
                  <c:v>30717.259021462134</c:v>
                </c:pt>
                <c:pt idx="475">
                  <c:v>29635.37194610374</c:v>
                </c:pt>
                <c:pt idx="476">
                  <c:v>29144.980901023016</c:v>
                </c:pt>
                <c:pt idx="477">
                  <c:v>28798.628877823459</c:v>
                </c:pt>
                <c:pt idx="478">
                  <c:v>27657.041580614859</c:v>
                </c:pt>
                <c:pt idx="479">
                  <c:v>27583.955373057066</c:v>
                </c:pt>
                <c:pt idx="480">
                  <c:v>26401.46621107978</c:v>
                </c:pt>
                <c:pt idx="481">
                  <c:v>26512.618992863165</c:v>
                </c:pt>
                <c:pt idx="482">
                  <c:v>25669.185408459867</c:v>
                </c:pt>
                <c:pt idx="483">
                  <c:v>25655.429788568847</c:v>
                </c:pt>
                <c:pt idx="484">
                  <c:v>24746.441437802561</c:v>
                </c:pt>
                <c:pt idx="485">
                  <c:v>24844.61992173217</c:v>
                </c:pt>
                <c:pt idx="486">
                  <c:v>23964.132665697831</c:v>
                </c:pt>
                <c:pt idx="487">
                  <c:v>24020.40959968766</c:v>
                </c:pt>
                <c:pt idx="488">
                  <c:v>23387.830030434579</c:v>
                </c:pt>
                <c:pt idx="489">
                  <c:v>23453.061600878616</c:v>
                </c:pt>
                <c:pt idx="490">
                  <c:v>22471.505573105089</c:v>
                </c:pt>
                <c:pt idx="491">
                  <c:v>21926.763100377615</c:v>
                </c:pt>
                <c:pt idx="492">
                  <c:v>21728.747175039316</c:v>
                </c:pt>
                <c:pt idx="493">
                  <c:v>21344.878363858534</c:v>
                </c:pt>
                <c:pt idx="494">
                  <c:v>21410.815614629908</c:v>
                </c:pt>
                <c:pt idx="495">
                  <c:v>21433.955153624851</c:v>
                </c:pt>
                <c:pt idx="496">
                  <c:v>21197.247302896722</c:v>
                </c:pt>
                <c:pt idx="497">
                  <c:v>21190.836961927052</c:v>
                </c:pt>
                <c:pt idx="498">
                  <c:v>20808.142312315154</c:v>
                </c:pt>
                <c:pt idx="499">
                  <c:v>20717.956420542374</c:v>
                </c:pt>
                <c:pt idx="500">
                  <c:v>20208.257458222455</c:v>
                </c:pt>
                <c:pt idx="501">
                  <c:v>19872.585108531362</c:v>
                </c:pt>
                <c:pt idx="502">
                  <c:v>19946.184044516311</c:v>
                </c:pt>
                <c:pt idx="503">
                  <c:v>19610.992158882222</c:v>
                </c:pt>
                <c:pt idx="504">
                  <c:v>19733.290943936667</c:v>
                </c:pt>
                <c:pt idx="505">
                  <c:v>19565.218177607199</c:v>
                </c:pt>
                <c:pt idx="506">
                  <c:v>19568.974503297879</c:v>
                </c:pt>
                <c:pt idx="507">
                  <c:v>19343.721890630342</c:v>
                </c:pt>
                <c:pt idx="508">
                  <c:v>19341.088919016169</c:v>
                </c:pt>
                <c:pt idx="509">
                  <c:v>19248.407335655174</c:v>
                </c:pt>
                <c:pt idx="510">
                  <c:v>19303.360312403984</c:v>
                </c:pt>
                <c:pt idx="511">
                  <c:v>19244.515446942747</c:v>
                </c:pt>
                <c:pt idx="512">
                  <c:v>19214.370458711237</c:v>
                </c:pt>
                <c:pt idx="513">
                  <c:v>19229.537531169553</c:v>
                </c:pt>
                <c:pt idx="514">
                  <c:v>19272.669959718696</c:v>
                </c:pt>
                <c:pt idx="515">
                  <c:v>19350.458029040943</c:v>
                </c:pt>
                <c:pt idx="516">
                  <c:v>19391.145607602084</c:v>
                </c:pt>
                <c:pt idx="517">
                  <c:v>19130.19247272157</c:v>
                </c:pt>
                <c:pt idx="518">
                  <c:v>19057.19786859968</c:v>
                </c:pt>
                <c:pt idx="519">
                  <c:v>19207.673337835346</c:v>
                </c:pt>
                <c:pt idx="520">
                  <c:v>19306.082077989086</c:v>
                </c:pt>
                <c:pt idx="521">
                  <c:v>19394.884524520876</c:v>
                </c:pt>
                <c:pt idx="522">
                  <c:v>19150.107439304233</c:v>
                </c:pt>
                <c:pt idx="523">
                  <c:v>19284.542498875242</c:v>
                </c:pt>
                <c:pt idx="524">
                  <c:v>19231.098660881751</c:v>
                </c:pt>
                <c:pt idx="525">
                  <c:v>19035.130428846827</c:v>
                </c:pt>
                <c:pt idx="526">
                  <c:v>18896.420880781407</c:v>
                </c:pt>
                <c:pt idx="527">
                  <c:v>19010.107901712101</c:v>
                </c:pt>
                <c:pt idx="528">
                  <c:v>18892.161834121427</c:v>
                </c:pt>
                <c:pt idx="529">
                  <c:v>18834.537152199064</c:v>
                </c:pt>
                <c:pt idx="530">
                  <c:v>18746.384372617355</c:v>
                </c:pt>
                <c:pt idx="531">
                  <c:v>18810.798169045287</c:v>
                </c:pt>
                <c:pt idx="532">
                  <c:v>18721.288634070108</c:v>
                </c:pt>
                <c:pt idx="533">
                  <c:v>18710.573818762343</c:v>
                </c:pt>
                <c:pt idx="534">
                  <c:v>18557.968213175696</c:v>
                </c:pt>
                <c:pt idx="535">
                  <c:v>18473.956336405212</c:v>
                </c:pt>
                <c:pt idx="536">
                  <c:v>18357.197964213381</c:v>
                </c:pt>
                <c:pt idx="537">
                  <c:v>18318.382629271084</c:v>
                </c:pt>
                <c:pt idx="538">
                  <c:v>18149.321894898541</c:v>
                </c:pt>
                <c:pt idx="539">
                  <c:v>17903.608982774713</c:v>
                </c:pt>
                <c:pt idx="540">
                  <c:v>17743.940882950679</c:v>
                </c:pt>
                <c:pt idx="541">
                  <c:v>17647.676418323041</c:v>
                </c:pt>
                <c:pt idx="542">
                  <c:v>17446.655875950906</c:v>
                </c:pt>
                <c:pt idx="543">
                  <c:v>17081.268038191272</c:v>
                </c:pt>
                <c:pt idx="544">
                  <c:v>17200.960569002771</c:v>
                </c:pt>
                <c:pt idx="545">
                  <c:v>16908.639430415376</c:v>
                </c:pt>
                <c:pt idx="546">
                  <c:v>16998.750987865162</c:v>
                </c:pt>
                <c:pt idx="547">
                  <c:v>16494.906541783959</c:v>
                </c:pt>
                <c:pt idx="548">
                  <c:v>16555.695207316268</c:v>
                </c:pt>
                <c:pt idx="549">
                  <c:v>16006.710274170146</c:v>
                </c:pt>
                <c:pt idx="550">
                  <c:v>16038.77862409061</c:v>
                </c:pt>
                <c:pt idx="551">
                  <c:v>15433.413498108006</c:v>
                </c:pt>
                <c:pt idx="552">
                  <c:v>15437.909912403891</c:v>
                </c:pt>
                <c:pt idx="553">
                  <c:v>15043.31162389348</c:v>
                </c:pt>
                <c:pt idx="554">
                  <c:v>14840.521351475225</c:v>
                </c:pt>
                <c:pt idx="555">
                  <c:v>14407.714055521819</c:v>
                </c:pt>
                <c:pt idx="556">
                  <c:v>14245.596384831839</c:v>
                </c:pt>
                <c:pt idx="557">
                  <c:v>13906.45217410539</c:v>
                </c:pt>
                <c:pt idx="558">
                  <c:v>13909.170855946795</c:v>
                </c:pt>
                <c:pt idx="559">
                  <c:v>13300.149112431014</c:v>
                </c:pt>
                <c:pt idx="560">
                  <c:v>13281.537356319932</c:v>
                </c:pt>
                <c:pt idx="561">
                  <c:v>12567.024204560736</c:v>
                </c:pt>
                <c:pt idx="562">
                  <c:v>12597.185421587528</c:v>
                </c:pt>
                <c:pt idx="563">
                  <c:v>12160.280720092824</c:v>
                </c:pt>
                <c:pt idx="564">
                  <c:v>12220.484059904553</c:v>
                </c:pt>
                <c:pt idx="565">
                  <c:v>11832.587374296058</c:v>
                </c:pt>
                <c:pt idx="566">
                  <c:v>11439.33545112663</c:v>
                </c:pt>
                <c:pt idx="567">
                  <c:v>11385.271615298325</c:v>
                </c:pt>
                <c:pt idx="568">
                  <c:v>11016.426347123826</c:v>
                </c:pt>
                <c:pt idx="569">
                  <c:v>10961.152959612031</c:v>
                </c:pt>
                <c:pt idx="570">
                  <c:v>10695.291763469271</c:v>
                </c:pt>
                <c:pt idx="571">
                  <c:v>10717.312839245653</c:v>
                </c:pt>
                <c:pt idx="572">
                  <c:v>10664.37563131239</c:v>
                </c:pt>
                <c:pt idx="573">
                  <c:v>10860.423056601938</c:v>
                </c:pt>
                <c:pt idx="574">
                  <c:v>10832.258154687541</c:v>
                </c:pt>
                <c:pt idx="575">
                  <c:v>11094.862171709263</c:v>
                </c:pt>
                <c:pt idx="576">
                  <c:v>11080.651100108757</c:v>
                </c:pt>
                <c:pt idx="577">
                  <c:v>11030.601310344333</c:v>
                </c:pt>
                <c:pt idx="578">
                  <c:v>11070.280629218058</c:v>
                </c:pt>
                <c:pt idx="579">
                  <c:v>11065.164201360923</c:v>
                </c:pt>
                <c:pt idx="580">
                  <c:v>11291.35155729102</c:v>
                </c:pt>
                <c:pt idx="581">
                  <c:v>11288.647820850878</c:v>
                </c:pt>
                <c:pt idx="582">
                  <c:v>11426.999281213415</c:v>
                </c:pt>
                <c:pt idx="583">
                  <c:v>11432.95149294705</c:v>
                </c:pt>
                <c:pt idx="584">
                  <c:v>11620.571819984798</c:v>
                </c:pt>
                <c:pt idx="585">
                  <c:v>11544.364011274085</c:v>
                </c:pt>
                <c:pt idx="586">
                  <c:v>11763.043418708749</c:v>
                </c:pt>
                <c:pt idx="587">
                  <c:v>11718.796412727406</c:v>
                </c:pt>
                <c:pt idx="588">
                  <c:v>11931.762755890215</c:v>
                </c:pt>
                <c:pt idx="589">
                  <c:v>11910.832625731538</c:v>
                </c:pt>
                <c:pt idx="590">
                  <c:v>12312.170946438309</c:v>
                </c:pt>
                <c:pt idx="591">
                  <c:v>12424.153218163277</c:v>
                </c:pt>
                <c:pt idx="592">
                  <c:v>12310.233123532011</c:v>
                </c:pt>
                <c:pt idx="593">
                  <c:v>12666.552782939336</c:v>
                </c:pt>
                <c:pt idx="594">
                  <c:v>12661.221356762415</c:v>
                </c:pt>
                <c:pt idx="595">
                  <c:v>12944.101694277691</c:v>
                </c:pt>
                <c:pt idx="596">
                  <c:v>13022.192403518637</c:v>
                </c:pt>
                <c:pt idx="597">
                  <c:v>13323.593245858799</c:v>
                </c:pt>
                <c:pt idx="598">
                  <c:v>13713.975509045675</c:v>
                </c:pt>
                <c:pt idx="599">
                  <c:v>13787.95248805733</c:v>
                </c:pt>
                <c:pt idx="600">
                  <c:v>13684.479147934873</c:v>
                </c:pt>
                <c:pt idx="601">
                  <c:v>13847.523623097655</c:v>
                </c:pt>
                <c:pt idx="602">
                  <c:v>13736.280046671975</c:v>
                </c:pt>
                <c:pt idx="603">
                  <c:v>13906.103869242095</c:v>
                </c:pt>
                <c:pt idx="604">
                  <c:v>13820.787664753827</c:v>
                </c:pt>
                <c:pt idx="605">
                  <c:v>13945.927248043907</c:v>
                </c:pt>
                <c:pt idx="606">
                  <c:v>13824.311613529193</c:v>
                </c:pt>
                <c:pt idx="607">
                  <c:v>13963.31011339175</c:v>
                </c:pt>
                <c:pt idx="608">
                  <c:v>13999.027321119353</c:v>
                </c:pt>
                <c:pt idx="609">
                  <c:v>14105.361393847963</c:v>
                </c:pt>
                <c:pt idx="610">
                  <c:v>13971.968077586847</c:v>
                </c:pt>
                <c:pt idx="611">
                  <c:v>14031.969510439028</c:v>
                </c:pt>
                <c:pt idx="612">
                  <c:v>13965.843200926767</c:v>
                </c:pt>
                <c:pt idx="613">
                  <c:v>13980.145732021607</c:v>
                </c:pt>
                <c:pt idx="614">
                  <c:v>14145.172762650916</c:v>
                </c:pt>
                <c:pt idx="615">
                  <c:v>14222.547608054985</c:v>
                </c:pt>
                <c:pt idx="616">
                  <c:v>14247.775292912833</c:v>
                </c:pt>
                <c:pt idx="617">
                  <c:v>14336.304788259109</c:v>
                </c:pt>
                <c:pt idx="618">
                  <c:v>14375.760362720715</c:v>
                </c:pt>
                <c:pt idx="619">
                  <c:v>14307.950610759704</c:v>
                </c:pt>
                <c:pt idx="620">
                  <c:v>14115.832443593028</c:v>
                </c:pt>
                <c:pt idx="621">
                  <c:v>13947.759429392885</c:v>
                </c:pt>
                <c:pt idx="622">
                  <c:v>14039.137859231847</c:v>
                </c:pt>
                <c:pt idx="623">
                  <c:v>14056.796020993646</c:v>
                </c:pt>
                <c:pt idx="624">
                  <c:v>14070.24624984539</c:v>
                </c:pt>
                <c:pt idx="625">
                  <c:v>14197.818459589584</c:v>
                </c:pt>
                <c:pt idx="626">
                  <c:v>14276.595809380502</c:v>
                </c:pt>
                <c:pt idx="627">
                  <c:v>14221.483621452062</c:v>
                </c:pt>
                <c:pt idx="628">
                  <c:v>14217.008363270765</c:v>
                </c:pt>
                <c:pt idx="629">
                  <c:v>14172.03326437523</c:v>
                </c:pt>
                <c:pt idx="630">
                  <c:v>14055.542053261517</c:v>
                </c:pt>
                <c:pt idx="631">
                  <c:v>14089.68472155609</c:v>
                </c:pt>
                <c:pt idx="632">
                  <c:v>14161.547589092876</c:v>
                </c:pt>
                <c:pt idx="633">
                  <c:v>14216.269851661435</c:v>
                </c:pt>
                <c:pt idx="634">
                  <c:v>14314.111753342917</c:v>
                </c:pt>
                <c:pt idx="635">
                  <c:v>14200.829454045817</c:v>
                </c:pt>
                <c:pt idx="636">
                  <c:v>14279.473286735898</c:v>
                </c:pt>
                <c:pt idx="637">
                  <c:v>14285.035204437321</c:v>
                </c:pt>
                <c:pt idx="638">
                  <c:v>14192.376860850865</c:v>
                </c:pt>
                <c:pt idx="639">
                  <c:v>14142.68528114523</c:v>
                </c:pt>
                <c:pt idx="640">
                  <c:v>14061.494605563243</c:v>
                </c:pt>
                <c:pt idx="641">
                  <c:v>14023.70217438052</c:v>
                </c:pt>
                <c:pt idx="642">
                  <c:v>14086.045887611912</c:v>
                </c:pt>
                <c:pt idx="643">
                  <c:v>14068.752403880402</c:v>
                </c:pt>
                <c:pt idx="644">
                  <c:v>14161.321202842211</c:v>
                </c:pt>
                <c:pt idx="645">
                  <c:v>14134.866760345398</c:v>
                </c:pt>
                <c:pt idx="646">
                  <c:v>13983.400349291729</c:v>
                </c:pt>
                <c:pt idx="647">
                  <c:v>14025.863188925297</c:v>
                </c:pt>
                <c:pt idx="648">
                  <c:v>14024.454022422546</c:v>
                </c:pt>
                <c:pt idx="649">
                  <c:v>14006.661586921893</c:v>
                </c:pt>
                <c:pt idx="650">
                  <c:v>13989.221323065507</c:v>
                </c:pt>
                <c:pt idx="651">
                  <c:v>13998.653244736402</c:v>
                </c:pt>
                <c:pt idx="652">
                  <c:v>13993.718947851245</c:v>
                </c:pt>
                <c:pt idx="653">
                  <c:v>13998.157915687396</c:v>
                </c:pt>
                <c:pt idx="654">
                  <c:v>13983.716840651199</c:v>
                </c:pt>
                <c:pt idx="655">
                  <c:v>13889.669532190432</c:v>
                </c:pt>
                <c:pt idx="656">
                  <c:v>13762.606810126383</c:v>
                </c:pt>
                <c:pt idx="657">
                  <c:v>13987.626393575545</c:v>
                </c:pt>
                <c:pt idx="658">
                  <c:v>13973.686216435741</c:v>
                </c:pt>
                <c:pt idx="659">
                  <c:v>13775.990808332204</c:v>
                </c:pt>
                <c:pt idx="660">
                  <c:v>13733.478018544571</c:v>
                </c:pt>
                <c:pt idx="661">
                  <c:v>13754.005147976612</c:v>
                </c:pt>
                <c:pt idx="662">
                  <c:v>13693.442724216029</c:v>
                </c:pt>
                <c:pt idx="663">
                  <c:v>13674.791480910615</c:v>
                </c:pt>
                <c:pt idx="664">
                  <c:v>13604.895670856669</c:v>
                </c:pt>
                <c:pt idx="665">
                  <c:v>13533.744338698882</c:v>
                </c:pt>
                <c:pt idx="666">
                  <c:v>13452.982065008502</c:v>
                </c:pt>
                <c:pt idx="667">
                  <c:v>13366.539047370403</c:v>
                </c:pt>
                <c:pt idx="668">
                  <c:v>13344.179363872818</c:v>
                </c:pt>
                <c:pt idx="669">
                  <c:v>13389.402058044434</c:v>
                </c:pt>
                <c:pt idx="670">
                  <c:v>13186.02719029603</c:v>
                </c:pt>
                <c:pt idx="671">
                  <c:v>13104.05786245952</c:v>
                </c:pt>
                <c:pt idx="672">
                  <c:v>13048.587561932591</c:v>
                </c:pt>
                <c:pt idx="673">
                  <c:v>12906.1708759998</c:v>
                </c:pt>
                <c:pt idx="674">
                  <c:v>12917.0978268938</c:v>
                </c:pt>
                <c:pt idx="675">
                  <c:v>12915.236277365406</c:v>
                </c:pt>
                <c:pt idx="676">
                  <c:v>12893.050621574208</c:v>
                </c:pt>
                <c:pt idx="677">
                  <c:v>12727.519632448781</c:v>
                </c:pt>
                <c:pt idx="678">
                  <c:v>12712.091007916384</c:v>
                </c:pt>
                <c:pt idx="679">
                  <c:v>12583.82494341812</c:v>
                </c:pt>
                <c:pt idx="680">
                  <c:v>12645.888483372084</c:v>
                </c:pt>
                <c:pt idx="681">
                  <c:v>12599.947023951179</c:v>
                </c:pt>
                <c:pt idx="682">
                  <c:v>12564.97387097092</c:v>
                </c:pt>
                <c:pt idx="683">
                  <c:v>12542.271714985342</c:v>
                </c:pt>
                <c:pt idx="684">
                  <c:v>12676.99370053822</c:v>
                </c:pt>
                <c:pt idx="685">
                  <c:v>12682.207356266594</c:v>
                </c:pt>
                <c:pt idx="686">
                  <c:v>12899.642231617763</c:v>
                </c:pt>
                <c:pt idx="687">
                  <c:v>12920.705209723916</c:v>
                </c:pt>
                <c:pt idx="688">
                  <c:v>13709.224053279464</c:v>
                </c:pt>
                <c:pt idx="689">
                  <c:v>13895.981918312229</c:v>
                </c:pt>
                <c:pt idx="690">
                  <c:v>14874.413989913633</c:v>
                </c:pt>
                <c:pt idx="691">
                  <c:v>15284.062660008974</c:v>
                </c:pt>
                <c:pt idx="692">
                  <c:v>16549.387298128437</c:v>
                </c:pt>
                <c:pt idx="693">
                  <c:v>16837.150036970212</c:v>
                </c:pt>
                <c:pt idx="694">
                  <c:v>17921.927851156695</c:v>
                </c:pt>
                <c:pt idx="695">
                  <c:v>18266.741183507467</c:v>
                </c:pt>
                <c:pt idx="696">
                  <c:v>19605.502000856653</c:v>
                </c:pt>
                <c:pt idx="697">
                  <c:v>20071.356162459022</c:v>
                </c:pt>
                <c:pt idx="698">
                  <c:v>21312.675609577884</c:v>
                </c:pt>
                <c:pt idx="699">
                  <c:v>21802.270054857894</c:v>
                </c:pt>
                <c:pt idx="700">
                  <c:v>23099.772077458998</c:v>
                </c:pt>
                <c:pt idx="701">
                  <c:v>24788.313526774502</c:v>
                </c:pt>
                <c:pt idx="702">
                  <c:v>25067.245730613358</c:v>
                </c:pt>
                <c:pt idx="703">
                  <c:v>27147.88108324667</c:v>
                </c:pt>
                <c:pt idx="704">
                  <c:v>27400.452672350391</c:v>
                </c:pt>
                <c:pt idx="705">
                  <c:v>29291.044372232853</c:v>
                </c:pt>
                <c:pt idx="706">
                  <c:v>29352.829940040181</c:v>
                </c:pt>
                <c:pt idx="707">
                  <c:v>29530.416711130165</c:v>
                </c:pt>
                <c:pt idx="708">
                  <c:v>30159.923440008286</c:v>
                </c:pt>
                <c:pt idx="709">
                  <c:v>30488.87458065524</c:v>
                </c:pt>
                <c:pt idx="710">
                  <c:v>30357.164139494613</c:v>
                </c:pt>
                <c:pt idx="711">
                  <c:v>31261.646098517245</c:v>
                </c:pt>
                <c:pt idx="712">
                  <c:v>31068.86979190935</c:v>
                </c:pt>
                <c:pt idx="713">
                  <c:v>31375.837297785089</c:v>
                </c:pt>
                <c:pt idx="714">
                  <c:v>31206.87256546742</c:v>
                </c:pt>
                <c:pt idx="715">
                  <c:v>31672.877509852384</c:v>
                </c:pt>
                <c:pt idx="716">
                  <c:v>31454.726350033772</c:v>
                </c:pt>
                <c:pt idx="717">
                  <c:v>31627.989320658638</c:v>
                </c:pt>
                <c:pt idx="718">
                  <c:v>31329.137793773676</c:v>
                </c:pt>
                <c:pt idx="719">
                  <c:v>31494.434013035047</c:v>
                </c:pt>
                <c:pt idx="720">
                  <c:v>31303.558691184851</c:v>
                </c:pt>
                <c:pt idx="721">
                  <c:v>31636.731852754237</c:v>
                </c:pt>
                <c:pt idx="722">
                  <c:v>31221.395903212451</c:v>
                </c:pt>
                <c:pt idx="723">
                  <c:v>30990.311806357855</c:v>
                </c:pt>
                <c:pt idx="724">
                  <c:v>31260.257616054387</c:v>
                </c:pt>
                <c:pt idx="725">
                  <c:v>30863.243928268312</c:v>
                </c:pt>
                <c:pt idx="726">
                  <c:v>30425.766885402856</c:v>
                </c:pt>
                <c:pt idx="727">
                  <c:v>30069.611469105905</c:v>
                </c:pt>
                <c:pt idx="728">
                  <c:v>28971.028303219224</c:v>
                </c:pt>
                <c:pt idx="729">
                  <c:v>29208.915501361516</c:v>
                </c:pt>
                <c:pt idx="730">
                  <c:v>28869.080106893525</c:v>
                </c:pt>
                <c:pt idx="731">
                  <c:v>28044.173544917889</c:v>
                </c:pt>
                <c:pt idx="732">
                  <c:v>27773.792675797169</c:v>
                </c:pt>
                <c:pt idx="733">
                  <c:v>27247.643587023809</c:v>
                </c:pt>
                <c:pt idx="734">
                  <c:v>26135.331877602341</c:v>
                </c:pt>
                <c:pt idx="735">
                  <c:v>26193.576270326099</c:v>
                </c:pt>
                <c:pt idx="736">
                  <c:v>25480.383418904239</c:v>
                </c:pt>
                <c:pt idx="737">
                  <c:v>25475.547745763237</c:v>
                </c:pt>
                <c:pt idx="738">
                  <c:v>24407.320089110784</c:v>
                </c:pt>
                <c:pt idx="739">
                  <c:v>24489.38961496804</c:v>
                </c:pt>
                <c:pt idx="740">
                  <c:v>23741.117227629114</c:v>
                </c:pt>
                <c:pt idx="741">
                  <c:v>23854.181269183398</c:v>
                </c:pt>
                <c:pt idx="742">
                  <c:v>22797.00574564033</c:v>
                </c:pt>
                <c:pt idx="743">
                  <c:v>22964.310372110591</c:v>
                </c:pt>
                <c:pt idx="744">
                  <c:v>22759.173304161246</c:v>
                </c:pt>
                <c:pt idx="745">
                  <c:v>22426.969133412906</c:v>
                </c:pt>
                <c:pt idx="746">
                  <c:v>21964.057403708</c:v>
                </c:pt>
                <c:pt idx="747">
                  <c:v>22009.268362821873</c:v>
                </c:pt>
                <c:pt idx="748">
                  <c:v>21621.513836393973</c:v>
                </c:pt>
                <c:pt idx="749">
                  <c:v>21551.999289624</c:v>
                </c:pt>
                <c:pt idx="750">
                  <c:v>20716.824391257109</c:v>
                </c:pt>
                <c:pt idx="751">
                  <c:v>20591.425905119395</c:v>
                </c:pt>
                <c:pt idx="752">
                  <c:v>20481.251720744116</c:v>
                </c:pt>
                <c:pt idx="753">
                  <c:v>20317.765118911102</c:v>
                </c:pt>
                <c:pt idx="754">
                  <c:v>20158.043011347865</c:v>
                </c:pt>
                <c:pt idx="755">
                  <c:v>19924.48372311108</c:v>
                </c:pt>
                <c:pt idx="756">
                  <c:v>19813.604935478044</c:v>
                </c:pt>
                <c:pt idx="757">
                  <c:v>19666.365998309484</c:v>
                </c:pt>
                <c:pt idx="758">
                  <c:v>19524.389712007433</c:v>
                </c:pt>
                <c:pt idx="759">
                  <c:v>19068.980295170673</c:v>
                </c:pt>
                <c:pt idx="760">
                  <c:v>18926.49723844061</c:v>
                </c:pt>
                <c:pt idx="761">
                  <c:v>18576.783291355059</c:v>
                </c:pt>
                <c:pt idx="762">
                  <c:v>18582.321397041436</c:v>
                </c:pt>
                <c:pt idx="763">
                  <c:v>18298.895596224782</c:v>
                </c:pt>
                <c:pt idx="764">
                  <c:v>18237.398800397626</c:v>
                </c:pt>
                <c:pt idx="765">
                  <c:v>18145.190200608067</c:v>
                </c:pt>
                <c:pt idx="766">
                  <c:v>18148.128535606622</c:v>
                </c:pt>
                <c:pt idx="767">
                  <c:v>18225.09675456171</c:v>
                </c:pt>
                <c:pt idx="768">
                  <c:v>18123.787555303483</c:v>
                </c:pt>
                <c:pt idx="769">
                  <c:v>17920.225190058183</c:v>
                </c:pt>
                <c:pt idx="770">
                  <c:v>17965.744752070088</c:v>
                </c:pt>
                <c:pt idx="771">
                  <c:v>17795.763323795505</c:v>
                </c:pt>
                <c:pt idx="772">
                  <c:v>17819.497365822721</c:v>
                </c:pt>
                <c:pt idx="773">
                  <c:v>17656.003493479999</c:v>
                </c:pt>
                <c:pt idx="774">
                  <c:v>17665.575765516245</c:v>
                </c:pt>
                <c:pt idx="775">
                  <c:v>17400.404458207973</c:v>
                </c:pt>
                <c:pt idx="776">
                  <c:v>17462.618183438924</c:v>
                </c:pt>
                <c:pt idx="777">
                  <c:v>17299.359614312532</c:v>
                </c:pt>
                <c:pt idx="778">
                  <c:v>17409.591033697965</c:v>
                </c:pt>
                <c:pt idx="779">
                  <c:v>17265.404163001989</c:v>
                </c:pt>
                <c:pt idx="780">
                  <c:v>17309.729162612923</c:v>
                </c:pt>
              </c:numCache>
            </c:numRef>
          </c:val>
          <c:smooth val="0"/>
          <c:extLst>
            <c:ext xmlns:c16="http://schemas.microsoft.com/office/drawing/2014/chart" uri="{C3380CC4-5D6E-409C-BE32-E72D297353CC}">
              <c16:uniqueId val="{00000001-519E-F148-A640-35C5A86FFBB5}"/>
            </c:ext>
          </c:extLst>
        </c:ser>
        <c:ser>
          <c:idx val="5"/>
          <c:order val="5"/>
          <c:tx>
            <c:v>Presumed Outliers</c:v>
          </c:tx>
          <c:spPr>
            <a:ln w="28575" cap="rnd">
              <a:solidFill>
                <a:srgbClr val="FF0000"/>
              </a:solidFill>
              <a:prstDash val="solid"/>
              <a:round/>
            </a:ln>
            <a:effectLst/>
          </c:spPr>
          <c:marker>
            <c:symbol val="circle"/>
            <c:size val="12"/>
            <c:spPr>
              <a:noFill/>
              <a:ln w="22225">
                <a:solidFill>
                  <a:srgbClr val="FF0000"/>
                </a:solidFill>
              </a:ln>
              <a:effectLst/>
            </c:spPr>
          </c:marker>
          <c:dPt>
            <c:idx val="190"/>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01-B651-4758-A473-F34E2101D51E}"/>
              </c:ext>
            </c:extLst>
          </c:dPt>
          <c:dPt>
            <c:idx val="192"/>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03-B651-4758-A473-F34E2101D51E}"/>
              </c:ext>
            </c:extLst>
          </c:dPt>
          <c:dPt>
            <c:idx val="194"/>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05-B651-4758-A473-F34E2101D51E}"/>
              </c:ext>
            </c:extLst>
          </c:dPt>
          <c:dPt>
            <c:idx val="206"/>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07-B651-4758-A473-F34E2101D51E}"/>
              </c:ext>
            </c:extLst>
          </c:dPt>
          <c:dPt>
            <c:idx val="208"/>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09-B651-4758-A473-F34E2101D51E}"/>
              </c:ext>
            </c:extLst>
          </c:dPt>
          <c:dPt>
            <c:idx val="378"/>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0B-B651-4758-A473-F34E2101D51E}"/>
              </c:ext>
            </c:extLst>
          </c:dPt>
          <c:dPt>
            <c:idx val="468"/>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0D-B651-4758-A473-F34E2101D51E}"/>
              </c:ext>
            </c:extLst>
          </c:dPt>
          <c:dPt>
            <c:idx val="470"/>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0F-B651-4758-A473-F34E2101D51E}"/>
              </c:ext>
            </c:extLst>
          </c:dPt>
          <c:dPt>
            <c:idx val="472"/>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11-B651-4758-A473-F34E2101D51E}"/>
              </c:ext>
            </c:extLst>
          </c:dPt>
          <c:dPt>
            <c:idx val="725"/>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13-B651-4758-A473-F34E2101D51E}"/>
              </c:ext>
            </c:extLst>
          </c:dPt>
          <c:dPt>
            <c:idx val="727"/>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15-B651-4758-A473-F34E2101D51E}"/>
              </c:ext>
            </c:extLst>
          </c:dPt>
          <c:dPt>
            <c:idx val="730"/>
            <c:marker>
              <c:symbol val="circle"/>
              <c:size val="12"/>
              <c:spPr>
                <a:noFill/>
                <a:ln w="22225">
                  <a:solidFill>
                    <a:srgbClr val="FF0000"/>
                  </a:solidFill>
                </a:ln>
                <a:effectLst/>
              </c:spPr>
            </c:marker>
            <c:bubble3D val="0"/>
            <c:spPr>
              <a:ln w="28575" cap="rnd">
                <a:noFill/>
                <a:prstDash val="solid"/>
                <a:round/>
              </a:ln>
              <a:effectLst/>
            </c:spPr>
            <c:extLst>
              <c:ext xmlns:c16="http://schemas.microsoft.com/office/drawing/2014/chart" uri="{C3380CC4-5D6E-409C-BE32-E72D297353CC}">
                <c16:uniqueId val="{00000017-B651-4758-A473-F34E2101D51E}"/>
              </c:ext>
            </c:extLst>
          </c:dPt>
          <c:val>
            <c:numRef>
              <c:f>'Raw Beige and outliers handling'!$L$4:$L$806</c:f>
              <c:numCache>
                <c:formatCode>General</c:formatCode>
                <c:ptCount val="80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20229</c:v>
                </c:pt>
                <c:pt idx="191">
                  <c:v>#N/A</c:v>
                </c:pt>
                <c:pt idx="192">
                  <c:v>20801</c:v>
                </c:pt>
                <c:pt idx="193">
                  <c:v>#N/A</c:v>
                </c:pt>
                <c:pt idx="194">
                  <c:v>23719</c:v>
                </c:pt>
                <c:pt idx="195">
                  <c:v>#N/A</c:v>
                </c:pt>
                <c:pt idx="196">
                  <c:v>#N/A</c:v>
                </c:pt>
                <c:pt idx="197">
                  <c:v>#N/A</c:v>
                </c:pt>
                <c:pt idx="198">
                  <c:v>#N/A</c:v>
                </c:pt>
                <c:pt idx="199">
                  <c:v>#N/A</c:v>
                </c:pt>
                <c:pt idx="200">
                  <c:v>#N/A</c:v>
                </c:pt>
                <c:pt idx="201">
                  <c:v>#N/A</c:v>
                </c:pt>
                <c:pt idx="202">
                  <c:v>#N/A</c:v>
                </c:pt>
                <c:pt idx="203">
                  <c:v>#N/A</c:v>
                </c:pt>
                <c:pt idx="204">
                  <c:v>#N/A</c:v>
                </c:pt>
                <c:pt idx="205">
                  <c:v>#N/A</c:v>
                </c:pt>
                <c:pt idx="206">
                  <c:v>34282</c:v>
                </c:pt>
                <c:pt idx="207">
                  <c:v>#N/A</c:v>
                </c:pt>
                <c:pt idx="208">
                  <c:v>33181</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38505</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31682</c:v>
                </c:pt>
                <c:pt idx="469">
                  <c:v>#N/A</c:v>
                </c:pt>
                <c:pt idx="470">
                  <c:v>30787</c:v>
                </c:pt>
                <c:pt idx="471">
                  <c:v>#N/A</c:v>
                </c:pt>
                <c:pt idx="472">
                  <c:v>31240</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29165</c:v>
                </c:pt>
                <c:pt idx="726">
                  <c:v>#N/A</c:v>
                </c:pt>
                <c:pt idx="727">
                  <c:v>30106</c:v>
                </c:pt>
                <c:pt idx="728">
                  <c:v>#N/A</c:v>
                </c:pt>
                <c:pt idx="729">
                  <c:v>#N/A</c:v>
                </c:pt>
                <c:pt idx="730">
                  <c:v>28652</c:v>
                </c:pt>
                <c:pt idx="731">
                  <c:v>#N/A</c:v>
                </c:pt>
                <c:pt idx="732">
                  <c:v>#N/A</c:v>
                </c:pt>
                <c:pt idx="733">
                  <c:v>27321</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numCache>
            </c:numRef>
          </c:val>
          <c:smooth val="0"/>
          <c:extLst>
            <c:ext xmlns:c16="http://schemas.microsoft.com/office/drawing/2014/chart" uri="{C3380CC4-5D6E-409C-BE32-E72D297353CC}">
              <c16:uniqueId val="{00000002-519E-F148-A640-35C5A86FFBB5}"/>
            </c:ext>
          </c:extLst>
        </c:ser>
        <c:dLbls>
          <c:showLegendKey val="0"/>
          <c:showVal val="0"/>
          <c:showCatName val="0"/>
          <c:showSerName val="0"/>
          <c:showPercent val="0"/>
          <c:showBubbleSize val="0"/>
        </c:dLbls>
        <c:smooth val="0"/>
        <c:axId val="562458336"/>
        <c:axId val="736061983"/>
      </c:lineChart>
      <c:dateAx>
        <c:axId val="562458336"/>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6061983"/>
        <c:crosses val="autoZero"/>
        <c:auto val="1"/>
        <c:lblOffset val="100"/>
        <c:baseTimeUnit val="days"/>
      </c:dateAx>
      <c:valAx>
        <c:axId val="73606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62458336"/>
        <c:crosses val="autoZero"/>
        <c:crossBetween val="between"/>
      </c:valAx>
      <c:spPr>
        <a:noFill/>
        <a:ln>
          <a:noFill/>
        </a:ln>
        <a:effectLst/>
      </c:spPr>
    </c:plotArea>
    <c:legend>
      <c:legendPos val="b"/>
      <c:layout>
        <c:manualLayout>
          <c:xMode val="edge"/>
          <c:yMode val="edge"/>
          <c:x val="4.4766712172955088E-2"/>
          <c:y val="0.95544809769477634"/>
          <c:w val="0.92397579878052827"/>
          <c:h val="3.28662177748463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a:t>
            </a:r>
            <a:r>
              <a:rPr lang="en-US" b="1" baseline="0"/>
              <a:t> Black (cleaned)</a:t>
            </a:r>
            <a:endParaRPr lang="en-US" b="1"/>
          </a:p>
        </c:rich>
      </c:tx>
      <c:layout>
        <c:manualLayout>
          <c:xMode val="edge"/>
          <c:yMode val="edge"/>
          <c:x val="0.35075678040244967"/>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'Clean Data'!$B$4:$B$2007</c:f>
              <c:numCache>
                <c:formatCode>m/d/yy</c:formatCode>
                <c:ptCount val="2004"/>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'Clean Data'!$C$4:$C$2007</c:f>
              <c:numCache>
                <c:formatCode>General</c:formatCode>
                <c:ptCount val="2004"/>
                <c:pt idx="0">
                  <c:v>25910</c:v>
                </c:pt>
                <c:pt idx="1">
                  <c:v>36491</c:v>
                </c:pt>
                <c:pt idx="2">
                  <c:v>26068</c:v>
                </c:pt>
                <c:pt idx="3">
                  <c:v>40865</c:v>
                </c:pt>
                <c:pt idx="4">
                  <c:v>27032</c:v>
                </c:pt>
                <c:pt idx="5">
                  <c:v>25465</c:v>
                </c:pt>
                <c:pt idx="6">
                  <c:v>36114</c:v>
                </c:pt>
                <c:pt idx="7">
                  <c:v>25049</c:v>
                </c:pt>
                <c:pt idx="8">
                  <c:v>36767</c:v>
                </c:pt>
                <c:pt idx="9">
                  <c:v>27301</c:v>
                </c:pt>
                <c:pt idx="10">
                  <c:v>35320</c:v>
                </c:pt>
                <c:pt idx="11">
                  <c:v>25240</c:v>
                </c:pt>
                <c:pt idx="12">
                  <c:v>39060</c:v>
                </c:pt>
                <c:pt idx="13">
                  <c:v>24227</c:v>
                </c:pt>
                <c:pt idx="14">
                  <c:v>26751</c:v>
                </c:pt>
                <c:pt idx="15">
                  <c:v>42169</c:v>
                </c:pt>
                <c:pt idx="16">
                  <c:v>24206</c:v>
                </c:pt>
                <c:pt idx="17">
                  <c:v>39550</c:v>
                </c:pt>
                <c:pt idx="18">
                  <c:v>24805</c:v>
                </c:pt>
                <c:pt idx="19">
                  <c:v>38326</c:v>
                </c:pt>
                <c:pt idx="20">
                  <c:v>23906</c:v>
                </c:pt>
                <c:pt idx="21">
                  <c:v>35106</c:v>
                </c:pt>
                <c:pt idx="22">
                  <c:v>22341</c:v>
                </c:pt>
                <c:pt idx="23">
                  <c:v>36157</c:v>
                </c:pt>
                <c:pt idx="24">
                  <c:v>24171</c:v>
                </c:pt>
                <c:pt idx="25">
                  <c:v>33437</c:v>
                </c:pt>
                <c:pt idx="26">
                  <c:v>24428</c:v>
                </c:pt>
                <c:pt idx="27">
                  <c:v>34087</c:v>
                </c:pt>
                <c:pt idx="28">
                  <c:v>23986</c:v>
                </c:pt>
                <c:pt idx="29">
                  <c:v>32081</c:v>
                </c:pt>
                <c:pt idx="30">
                  <c:v>20663</c:v>
                </c:pt>
                <c:pt idx="31">
                  <c:v>33098</c:v>
                </c:pt>
                <c:pt idx="32">
                  <c:v>21747</c:v>
                </c:pt>
                <c:pt idx="33">
                  <c:v>31923</c:v>
                </c:pt>
                <c:pt idx="34">
                  <c:v>19960</c:v>
                </c:pt>
                <c:pt idx="35">
                  <c:v>33096</c:v>
                </c:pt>
                <c:pt idx="36">
                  <c:v>30740</c:v>
                </c:pt>
                <c:pt idx="37">
                  <c:v>19252</c:v>
                </c:pt>
                <c:pt idx="38">
                  <c:v>28224</c:v>
                </c:pt>
                <c:pt idx="39">
                  <c:v>19855</c:v>
                </c:pt>
                <c:pt idx="40">
                  <c:v>18323</c:v>
                </c:pt>
                <c:pt idx="41">
                  <c:v>26878</c:v>
                </c:pt>
                <c:pt idx="42">
                  <c:v>18550</c:v>
                </c:pt>
                <c:pt idx="43">
                  <c:v>27300</c:v>
                </c:pt>
                <c:pt idx="44">
                  <c:v>16609</c:v>
                </c:pt>
                <c:pt idx="45">
                  <c:v>25310</c:v>
                </c:pt>
                <c:pt idx="46">
                  <c:v>17112</c:v>
                </c:pt>
                <c:pt idx="47">
                  <c:v>23316</c:v>
                </c:pt>
                <c:pt idx="48">
                  <c:v>15130</c:v>
                </c:pt>
                <c:pt idx="49">
                  <c:v>22197</c:v>
                </c:pt>
                <c:pt idx="50">
                  <c:v>13948</c:v>
                </c:pt>
                <c:pt idx="51">
                  <c:v>21952</c:v>
                </c:pt>
                <c:pt idx="52">
                  <c:v>14458</c:v>
                </c:pt>
                <c:pt idx="53">
                  <c:v>20693</c:v>
                </c:pt>
                <c:pt idx="54">
                  <c:v>13335</c:v>
                </c:pt>
                <c:pt idx="55">
                  <c:v>20776</c:v>
                </c:pt>
                <c:pt idx="56">
                  <c:v>15005</c:v>
                </c:pt>
                <c:pt idx="57">
                  <c:v>21943</c:v>
                </c:pt>
                <c:pt idx="58">
                  <c:v>14519</c:v>
                </c:pt>
                <c:pt idx="59">
                  <c:v>21416</c:v>
                </c:pt>
                <c:pt idx="60">
                  <c:v>13990</c:v>
                </c:pt>
                <c:pt idx="61">
                  <c:v>22843</c:v>
                </c:pt>
                <c:pt idx="62">
                  <c:v>15901</c:v>
                </c:pt>
                <c:pt idx="63">
                  <c:v>22666</c:v>
                </c:pt>
                <c:pt idx="64">
                  <c:v>22105</c:v>
                </c:pt>
                <c:pt idx="65">
                  <c:v>16911</c:v>
                </c:pt>
                <c:pt idx="66">
                  <c:v>23820</c:v>
                </c:pt>
                <c:pt idx="67">
                  <c:v>17037</c:v>
                </c:pt>
                <c:pt idx="68">
                  <c:v>24073</c:v>
                </c:pt>
                <c:pt idx="69">
                  <c:v>17779</c:v>
                </c:pt>
                <c:pt idx="70">
                  <c:v>25669</c:v>
                </c:pt>
                <c:pt idx="71">
                  <c:v>18334</c:v>
                </c:pt>
                <c:pt idx="72">
                  <c:v>25203</c:v>
                </c:pt>
                <c:pt idx="73">
                  <c:v>18041</c:v>
                </c:pt>
                <c:pt idx="74">
                  <c:v>27417</c:v>
                </c:pt>
                <c:pt idx="75">
                  <c:v>17813</c:v>
                </c:pt>
                <c:pt idx="76">
                  <c:v>25711</c:v>
                </c:pt>
                <c:pt idx="77">
                  <c:v>16870</c:v>
                </c:pt>
                <c:pt idx="78">
                  <c:v>24567</c:v>
                </c:pt>
                <c:pt idx="79">
                  <c:v>17281</c:v>
                </c:pt>
                <c:pt idx="80">
                  <c:v>26440</c:v>
                </c:pt>
                <c:pt idx="81">
                  <c:v>16966</c:v>
                </c:pt>
                <c:pt idx="82">
                  <c:v>29723</c:v>
                </c:pt>
                <c:pt idx="83">
                  <c:v>18976</c:v>
                </c:pt>
                <c:pt idx="84">
                  <c:v>28601</c:v>
                </c:pt>
                <c:pt idx="85">
                  <c:v>28261</c:v>
                </c:pt>
                <c:pt idx="86">
                  <c:v>18124</c:v>
                </c:pt>
                <c:pt idx="87">
                  <c:v>28075</c:v>
                </c:pt>
                <c:pt idx="88">
                  <c:v>17865</c:v>
                </c:pt>
                <c:pt idx="89">
                  <c:v>28751</c:v>
                </c:pt>
                <c:pt idx="90">
                  <c:v>19996</c:v>
                </c:pt>
                <c:pt idx="91">
                  <c:v>29402</c:v>
                </c:pt>
                <c:pt idx="92">
                  <c:v>18011</c:v>
                </c:pt>
                <c:pt idx="93">
                  <c:v>28659</c:v>
                </c:pt>
                <c:pt idx="94">
                  <c:v>17437</c:v>
                </c:pt>
                <c:pt idx="95">
                  <c:v>29233</c:v>
                </c:pt>
                <c:pt idx="96">
                  <c:v>19215</c:v>
                </c:pt>
                <c:pt idx="97">
                  <c:v>28978</c:v>
                </c:pt>
                <c:pt idx="98">
                  <c:v>18957</c:v>
                </c:pt>
                <c:pt idx="99">
                  <c:v>27362</c:v>
                </c:pt>
                <c:pt idx="100">
                  <c:v>18591</c:v>
                </c:pt>
                <c:pt idx="101">
                  <c:v>27161</c:v>
                </c:pt>
                <c:pt idx="102">
                  <c:v>17787</c:v>
                </c:pt>
                <c:pt idx="103">
                  <c:v>28939</c:v>
                </c:pt>
                <c:pt idx="104">
                  <c:v>17133</c:v>
                </c:pt>
                <c:pt idx="105">
                  <c:v>28589</c:v>
                </c:pt>
                <c:pt idx="106">
                  <c:v>30537</c:v>
                </c:pt>
                <c:pt idx="107">
                  <c:v>18989</c:v>
                </c:pt>
                <c:pt idx="108">
                  <c:v>27741</c:v>
                </c:pt>
                <c:pt idx="109">
                  <c:v>19332</c:v>
                </c:pt>
                <c:pt idx="110">
                  <c:v>28193</c:v>
                </c:pt>
                <c:pt idx="111">
                  <c:v>17945</c:v>
                </c:pt>
                <c:pt idx="112">
                  <c:v>28287</c:v>
                </c:pt>
                <c:pt idx="113">
                  <c:v>18799</c:v>
                </c:pt>
                <c:pt idx="114">
                  <c:v>26891</c:v>
                </c:pt>
                <c:pt idx="115">
                  <c:v>17761</c:v>
                </c:pt>
                <c:pt idx="116">
                  <c:v>27987</c:v>
                </c:pt>
                <c:pt idx="117">
                  <c:v>19234</c:v>
                </c:pt>
                <c:pt idx="118">
                  <c:v>29538</c:v>
                </c:pt>
                <c:pt idx="119">
                  <c:v>18614</c:v>
                </c:pt>
                <c:pt idx="120">
                  <c:v>29119</c:v>
                </c:pt>
                <c:pt idx="121">
                  <c:v>19350</c:v>
                </c:pt>
                <c:pt idx="122">
                  <c:v>25303</c:v>
                </c:pt>
                <c:pt idx="123">
                  <c:v>18102</c:v>
                </c:pt>
                <c:pt idx="124">
                  <c:v>27527</c:v>
                </c:pt>
                <c:pt idx="125">
                  <c:v>18277</c:v>
                </c:pt>
                <c:pt idx="126">
                  <c:v>29041</c:v>
                </c:pt>
                <c:pt idx="127">
                  <c:v>17942</c:v>
                </c:pt>
                <c:pt idx="128">
                  <c:v>25508</c:v>
                </c:pt>
                <c:pt idx="129">
                  <c:v>18310</c:v>
                </c:pt>
                <c:pt idx="130">
                  <c:v>26303</c:v>
                </c:pt>
                <c:pt idx="131">
                  <c:v>17864</c:v>
                </c:pt>
                <c:pt idx="132">
                  <c:v>27650</c:v>
                </c:pt>
                <c:pt idx="133">
                  <c:v>17106</c:v>
                </c:pt>
                <c:pt idx="134">
                  <c:v>27116</c:v>
                </c:pt>
                <c:pt idx="135">
                  <c:v>26838</c:v>
                </c:pt>
                <c:pt idx="136">
                  <c:v>17106</c:v>
                </c:pt>
                <c:pt idx="137">
                  <c:v>27911</c:v>
                </c:pt>
                <c:pt idx="138">
                  <c:v>17103</c:v>
                </c:pt>
                <c:pt idx="139">
                  <c:v>25628</c:v>
                </c:pt>
                <c:pt idx="140">
                  <c:v>16320</c:v>
                </c:pt>
                <c:pt idx="141">
                  <c:v>27338</c:v>
                </c:pt>
                <c:pt idx="142">
                  <c:v>18728</c:v>
                </c:pt>
                <c:pt idx="143">
                  <c:v>24925</c:v>
                </c:pt>
                <c:pt idx="144">
                  <c:v>16544</c:v>
                </c:pt>
                <c:pt idx="145">
                  <c:v>24017</c:v>
                </c:pt>
                <c:pt idx="146">
                  <c:v>24205</c:v>
                </c:pt>
                <c:pt idx="147">
                  <c:v>17874</c:v>
                </c:pt>
                <c:pt idx="148">
                  <c:v>26114</c:v>
                </c:pt>
                <c:pt idx="149">
                  <c:v>17542</c:v>
                </c:pt>
                <c:pt idx="150">
                  <c:v>27099</c:v>
                </c:pt>
                <c:pt idx="151">
                  <c:v>16782</c:v>
                </c:pt>
                <c:pt idx="152">
                  <c:v>26792</c:v>
                </c:pt>
                <c:pt idx="153">
                  <c:v>18362</c:v>
                </c:pt>
                <c:pt idx="154">
                  <c:v>25070</c:v>
                </c:pt>
                <c:pt idx="155">
                  <c:v>24034</c:v>
                </c:pt>
                <c:pt idx="156">
                  <c:v>17331</c:v>
                </c:pt>
                <c:pt idx="157">
                  <c:v>24665</c:v>
                </c:pt>
                <c:pt idx="158">
                  <c:v>17863</c:v>
                </c:pt>
                <c:pt idx="159">
                  <c:v>25491</c:v>
                </c:pt>
                <c:pt idx="160">
                  <c:v>16829</c:v>
                </c:pt>
                <c:pt idx="161">
                  <c:v>23045</c:v>
                </c:pt>
                <c:pt idx="162">
                  <c:v>16169</c:v>
                </c:pt>
                <c:pt idx="163">
                  <c:v>23269</c:v>
                </c:pt>
                <c:pt idx="164">
                  <c:v>16152</c:v>
                </c:pt>
                <c:pt idx="165">
                  <c:v>25461</c:v>
                </c:pt>
                <c:pt idx="166">
                  <c:v>17460</c:v>
                </c:pt>
                <c:pt idx="167">
                  <c:v>24664</c:v>
                </c:pt>
                <c:pt idx="168">
                  <c:v>16736</c:v>
                </c:pt>
                <c:pt idx="169">
                  <c:v>23223</c:v>
                </c:pt>
                <c:pt idx="170">
                  <c:v>16556</c:v>
                </c:pt>
                <c:pt idx="171">
                  <c:v>25508</c:v>
                </c:pt>
                <c:pt idx="172">
                  <c:v>24693</c:v>
                </c:pt>
                <c:pt idx="173">
                  <c:v>14640</c:v>
                </c:pt>
                <c:pt idx="174">
                  <c:v>16295</c:v>
                </c:pt>
                <c:pt idx="175">
                  <c:v>25498</c:v>
                </c:pt>
                <c:pt idx="176">
                  <c:v>16029</c:v>
                </c:pt>
                <c:pt idx="177">
                  <c:v>24497</c:v>
                </c:pt>
                <c:pt idx="178">
                  <c:v>25816</c:v>
                </c:pt>
                <c:pt idx="179">
                  <c:v>15778</c:v>
                </c:pt>
                <c:pt idx="180">
                  <c:v>25076</c:v>
                </c:pt>
                <c:pt idx="181">
                  <c:v>17494</c:v>
                </c:pt>
                <c:pt idx="182">
                  <c:v>25759</c:v>
                </c:pt>
                <c:pt idx="183">
                  <c:v>16259</c:v>
                </c:pt>
                <c:pt idx="184">
                  <c:v>24238</c:v>
                </c:pt>
                <c:pt idx="185">
                  <c:v>18036</c:v>
                </c:pt>
                <c:pt idx="186">
                  <c:v>27833</c:v>
                </c:pt>
                <c:pt idx="187">
                  <c:v>21954</c:v>
                </c:pt>
                <c:pt idx="188">
                  <c:v>30258</c:v>
                </c:pt>
                <c:pt idx="189">
                  <c:v>22551</c:v>
                </c:pt>
                <c:pt idx="190">
                  <c:v>37373</c:v>
                </c:pt>
                <c:pt idx="191">
                  <c:v>25641</c:v>
                </c:pt>
                <c:pt idx="192">
                  <c:v>40101</c:v>
                </c:pt>
                <c:pt idx="193">
                  <c:v>28461</c:v>
                </c:pt>
                <c:pt idx="194">
                  <c:v>42191</c:v>
                </c:pt>
                <c:pt idx="195">
                  <c:v>32667</c:v>
                </c:pt>
                <c:pt idx="196">
                  <c:v>46651</c:v>
                </c:pt>
                <c:pt idx="197">
                  <c:v>33123</c:v>
                </c:pt>
                <c:pt idx="198">
                  <c:v>52401</c:v>
                </c:pt>
                <c:pt idx="199">
                  <c:v>34112</c:v>
                </c:pt>
                <c:pt idx="200">
                  <c:v>58062</c:v>
                </c:pt>
                <c:pt idx="201">
                  <c:v>35552</c:v>
                </c:pt>
                <c:pt idx="202">
                  <c:v>59942</c:v>
                </c:pt>
                <c:pt idx="203">
                  <c:v>40854</c:v>
                </c:pt>
                <c:pt idx="204">
                  <c:v>62931</c:v>
                </c:pt>
                <c:pt idx="205">
                  <c:v>47159</c:v>
                </c:pt>
                <c:pt idx="206">
                  <c:v>68328</c:v>
                </c:pt>
                <c:pt idx="207">
                  <c:v>44155</c:v>
                </c:pt>
                <c:pt idx="208">
                  <c:v>57283</c:v>
                </c:pt>
                <c:pt idx="209">
                  <c:v>44001</c:v>
                </c:pt>
                <c:pt idx="210">
                  <c:v>63744</c:v>
                </c:pt>
                <c:pt idx="211">
                  <c:v>38632</c:v>
                </c:pt>
                <c:pt idx="212">
                  <c:v>60173</c:v>
                </c:pt>
                <c:pt idx="213">
                  <c:v>41855</c:v>
                </c:pt>
                <c:pt idx="214">
                  <c:v>61216</c:v>
                </c:pt>
                <c:pt idx="215">
                  <c:v>41329</c:v>
                </c:pt>
                <c:pt idx="216">
                  <c:v>62400</c:v>
                </c:pt>
                <c:pt idx="217">
                  <c:v>54037</c:v>
                </c:pt>
                <c:pt idx="218">
                  <c:v>41760</c:v>
                </c:pt>
                <c:pt idx="219">
                  <c:v>55530</c:v>
                </c:pt>
                <c:pt idx="220">
                  <c:v>37040</c:v>
                </c:pt>
                <c:pt idx="221">
                  <c:v>59515</c:v>
                </c:pt>
                <c:pt idx="222">
                  <c:v>34289</c:v>
                </c:pt>
                <c:pt idx="223">
                  <c:v>32433</c:v>
                </c:pt>
                <c:pt idx="224">
                  <c:v>53625</c:v>
                </c:pt>
                <c:pt idx="225">
                  <c:v>54360</c:v>
                </c:pt>
                <c:pt idx="226">
                  <c:v>35114</c:v>
                </c:pt>
                <c:pt idx="227">
                  <c:v>53288</c:v>
                </c:pt>
                <c:pt idx="228">
                  <c:v>33220</c:v>
                </c:pt>
                <c:pt idx="229">
                  <c:v>33806</c:v>
                </c:pt>
                <c:pt idx="230">
                  <c:v>46016</c:v>
                </c:pt>
                <c:pt idx="231">
                  <c:v>32882</c:v>
                </c:pt>
                <c:pt idx="232">
                  <c:v>49687</c:v>
                </c:pt>
                <c:pt idx="233">
                  <c:v>32256</c:v>
                </c:pt>
                <c:pt idx="234">
                  <c:v>48069</c:v>
                </c:pt>
                <c:pt idx="235">
                  <c:v>28387</c:v>
                </c:pt>
                <c:pt idx="236">
                  <c:v>43498</c:v>
                </c:pt>
                <c:pt idx="237">
                  <c:v>27108</c:v>
                </c:pt>
                <c:pt idx="238">
                  <c:v>45808</c:v>
                </c:pt>
                <c:pt idx="239">
                  <c:v>28689</c:v>
                </c:pt>
                <c:pt idx="240">
                  <c:v>25458</c:v>
                </c:pt>
                <c:pt idx="241">
                  <c:v>41637</c:v>
                </c:pt>
                <c:pt idx="242">
                  <c:v>26322</c:v>
                </c:pt>
                <c:pt idx="243">
                  <c:v>42657</c:v>
                </c:pt>
                <c:pt idx="244">
                  <c:v>26466</c:v>
                </c:pt>
                <c:pt idx="245">
                  <c:v>24039</c:v>
                </c:pt>
                <c:pt idx="246">
                  <c:v>38939</c:v>
                </c:pt>
                <c:pt idx="247">
                  <c:v>23123</c:v>
                </c:pt>
                <c:pt idx="248">
                  <c:v>30327</c:v>
                </c:pt>
                <c:pt idx="249">
                  <c:v>24055</c:v>
                </c:pt>
                <c:pt idx="250">
                  <c:v>25064</c:v>
                </c:pt>
                <c:pt idx="251">
                  <c:v>35743</c:v>
                </c:pt>
                <c:pt idx="252">
                  <c:v>25372</c:v>
                </c:pt>
                <c:pt idx="253">
                  <c:v>38086</c:v>
                </c:pt>
                <c:pt idx="254">
                  <c:v>25570</c:v>
                </c:pt>
                <c:pt idx="255">
                  <c:v>37671</c:v>
                </c:pt>
                <c:pt idx="256">
                  <c:v>25040</c:v>
                </c:pt>
                <c:pt idx="257">
                  <c:v>38783</c:v>
                </c:pt>
                <c:pt idx="258">
                  <c:v>24408</c:v>
                </c:pt>
                <c:pt idx="259">
                  <c:v>38018</c:v>
                </c:pt>
                <c:pt idx="260">
                  <c:v>37646</c:v>
                </c:pt>
                <c:pt idx="261">
                  <c:v>26049</c:v>
                </c:pt>
                <c:pt idx="262">
                  <c:v>22494</c:v>
                </c:pt>
                <c:pt idx="263">
                  <c:v>36053</c:v>
                </c:pt>
                <c:pt idx="264">
                  <c:v>22750</c:v>
                </c:pt>
                <c:pt idx="265">
                  <c:v>34131</c:v>
                </c:pt>
                <c:pt idx="266">
                  <c:v>25679</c:v>
                </c:pt>
                <c:pt idx="267">
                  <c:v>33779</c:v>
                </c:pt>
                <c:pt idx="268">
                  <c:v>25798</c:v>
                </c:pt>
                <c:pt idx="269">
                  <c:v>37317</c:v>
                </c:pt>
                <c:pt idx="270">
                  <c:v>25703</c:v>
                </c:pt>
                <c:pt idx="271">
                  <c:v>37706</c:v>
                </c:pt>
                <c:pt idx="272">
                  <c:v>23896</c:v>
                </c:pt>
                <c:pt idx="273">
                  <c:v>34757</c:v>
                </c:pt>
                <c:pt idx="274">
                  <c:v>25036</c:v>
                </c:pt>
                <c:pt idx="275">
                  <c:v>31665</c:v>
                </c:pt>
                <c:pt idx="276">
                  <c:v>22356</c:v>
                </c:pt>
                <c:pt idx="277">
                  <c:v>35420</c:v>
                </c:pt>
                <c:pt idx="278">
                  <c:v>22205</c:v>
                </c:pt>
                <c:pt idx="279">
                  <c:v>35437</c:v>
                </c:pt>
                <c:pt idx="280">
                  <c:v>22149</c:v>
                </c:pt>
                <c:pt idx="281">
                  <c:v>33615</c:v>
                </c:pt>
                <c:pt idx="282">
                  <c:v>20097</c:v>
                </c:pt>
                <c:pt idx="283">
                  <c:v>34921</c:v>
                </c:pt>
                <c:pt idx="284">
                  <c:v>21033</c:v>
                </c:pt>
                <c:pt idx="285">
                  <c:v>32132</c:v>
                </c:pt>
                <c:pt idx="286">
                  <c:v>23267</c:v>
                </c:pt>
                <c:pt idx="287">
                  <c:v>31406</c:v>
                </c:pt>
                <c:pt idx="288">
                  <c:v>21873</c:v>
                </c:pt>
                <c:pt idx="289">
                  <c:v>32305</c:v>
                </c:pt>
                <c:pt idx="290">
                  <c:v>33093</c:v>
                </c:pt>
                <c:pt idx="291">
                  <c:v>20116</c:v>
                </c:pt>
                <c:pt idx="292">
                  <c:v>31308</c:v>
                </c:pt>
                <c:pt idx="293">
                  <c:v>19043</c:v>
                </c:pt>
                <c:pt idx="294">
                  <c:v>32989</c:v>
                </c:pt>
                <c:pt idx="295">
                  <c:v>19799</c:v>
                </c:pt>
                <c:pt idx="296">
                  <c:v>29655</c:v>
                </c:pt>
                <c:pt idx="297">
                  <c:v>19181</c:v>
                </c:pt>
                <c:pt idx="298">
                  <c:v>25689</c:v>
                </c:pt>
                <c:pt idx="299">
                  <c:v>16992</c:v>
                </c:pt>
                <c:pt idx="300">
                  <c:v>24754</c:v>
                </c:pt>
                <c:pt idx="301">
                  <c:v>17042</c:v>
                </c:pt>
                <c:pt idx="302">
                  <c:v>25938</c:v>
                </c:pt>
                <c:pt idx="303">
                  <c:v>16422</c:v>
                </c:pt>
                <c:pt idx="304">
                  <c:v>25520</c:v>
                </c:pt>
                <c:pt idx="305">
                  <c:v>22239</c:v>
                </c:pt>
                <c:pt idx="306">
                  <c:v>14515</c:v>
                </c:pt>
                <c:pt idx="307">
                  <c:v>22104</c:v>
                </c:pt>
                <c:pt idx="308">
                  <c:v>14036</c:v>
                </c:pt>
                <c:pt idx="309">
                  <c:v>21108</c:v>
                </c:pt>
                <c:pt idx="310">
                  <c:v>13938</c:v>
                </c:pt>
                <c:pt idx="311">
                  <c:v>21249</c:v>
                </c:pt>
                <c:pt idx="312">
                  <c:v>14292</c:v>
                </c:pt>
                <c:pt idx="313">
                  <c:v>18621</c:v>
                </c:pt>
                <c:pt idx="314">
                  <c:v>12504</c:v>
                </c:pt>
                <c:pt idx="315">
                  <c:v>17345</c:v>
                </c:pt>
                <c:pt idx="316">
                  <c:v>11536</c:v>
                </c:pt>
                <c:pt idx="317">
                  <c:v>17062</c:v>
                </c:pt>
                <c:pt idx="318">
                  <c:v>12476</c:v>
                </c:pt>
                <c:pt idx="319">
                  <c:v>18615</c:v>
                </c:pt>
                <c:pt idx="320">
                  <c:v>12399</c:v>
                </c:pt>
                <c:pt idx="321">
                  <c:v>18448</c:v>
                </c:pt>
                <c:pt idx="322">
                  <c:v>10966</c:v>
                </c:pt>
                <c:pt idx="323">
                  <c:v>18011</c:v>
                </c:pt>
                <c:pt idx="324">
                  <c:v>13611</c:v>
                </c:pt>
                <c:pt idx="325">
                  <c:v>19953</c:v>
                </c:pt>
                <c:pt idx="326">
                  <c:v>14184</c:v>
                </c:pt>
                <c:pt idx="327">
                  <c:v>21249</c:v>
                </c:pt>
                <c:pt idx="328">
                  <c:v>12059</c:v>
                </c:pt>
                <c:pt idx="329">
                  <c:v>20165</c:v>
                </c:pt>
                <c:pt idx="330">
                  <c:v>12876</c:v>
                </c:pt>
                <c:pt idx="331">
                  <c:v>22688</c:v>
                </c:pt>
                <c:pt idx="332">
                  <c:v>12554</c:v>
                </c:pt>
                <c:pt idx="333">
                  <c:v>22587</c:v>
                </c:pt>
                <c:pt idx="334">
                  <c:v>14718</c:v>
                </c:pt>
                <c:pt idx="335">
                  <c:v>21128</c:v>
                </c:pt>
                <c:pt idx="336">
                  <c:v>15008</c:v>
                </c:pt>
                <c:pt idx="337">
                  <c:v>20377</c:v>
                </c:pt>
                <c:pt idx="338">
                  <c:v>16187</c:v>
                </c:pt>
                <c:pt idx="339">
                  <c:v>21799</c:v>
                </c:pt>
                <c:pt idx="340">
                  <c:v>15844</c:v>
                </c:pt>
                <c:pt idx="341">
                  <c:v>25117</c:v>
                </c:pt>
                <c:pt idx="342">
                  <c:v>15992</c:v>
                </c:pt>
                <c:pt idx="343">
                  <c:v>23534</c:v>
                </c:pt>
                <c:pt idx="344">
                  <c:v>14356</c:v>
                </c:pt>
                <c:pt idx="345">
                  <c:v>16346</c:v>
                </c:pt>
                <c:pt idx="346">
                  <c:v>23588</c:v>
                </c:pt>
                <c:pt idx="347">
                  <c:v>23644</c:v>
                </c:pt>
                <c:pt idx="348">
                  <c:v>16515</c:v>
                </c:pt>
                <c:pt idx="349">
                  <c:v>25453</c:v>
                </c:pt>
                <c:pt idx="350">
                  <c:v>17381</c:v>
                </c:pt>
                <c:pt idx="351">
                  <c:v>25730</c:v>
                </c:pt>
                <c:pt idx="352">
                  <c:v>17251</c:v>
                </c:pt>
                <c:pt idx="353">
                  <c:v>26916</c:v>
                </c:pt>
                <c:pt idx="354">
                  <c:v>19346</c:v>
                </c:pt>
                <c:pt idx="355">
                  <c:v>18348</c:v>
                </c:pt>
                <c:pt idx="356">
                  <c:v>25938</c:v>
                </c:pt>
                <c:pt idx="357">
                  <c:v>17059</c:v>
                </c:pt>
                <c:pt idx="358">
                  <c:v>28434</c:v>
                </c:pt>
                <c:pt idx="359">
                  <c:v>18182</c:v>
                </c:pt>
                <c:pt idx="360">
                  <c:v>27012</c:v>
                </c:pt>
                <c:pt idx="361">
                  <c:v>18422</c:v>
                </c:pt>
                <c:pt idx="362">
                  <c:v>27949</c:v>
                </c:pt>
                <c:pt idx="363">
                  <c:v>19283</c:v>
                </c:pt>
                <c:pt idx="364">
                  <c:v>27004</c:v>
                </c:pt>
                <c:pt idx="365">
                  <c:v>19775</c:v>
                </c:pt>
                <c:pt idx="366">
                  <c:v>29075</c:v>
                </c:pt>
                <c:pt idx="367">
                  <c:v>18648</c:v>
                </c:pt>
                <c:pt idx="368">
                  <c:v>28009</c:v>
                </c:pt>
                <c:pt idx="369">
                  <c:v>20026</c:v>
                </c:pt>
                <c:pt idx="370">
                  <c:v>28049</c:v>
                </c:pt>
                <c:pt idx="371">
                  <c:v>18823</c:v>
                </c:pt>
                <c:pt idx="372">
                  <c:v>25804</c:v>
                </c:pt>
                <c:pt idx="373">
                  <c:v>18404</c:v>
                </c:pt>
                <c:pt idx="374">
                  <c:v>27486</c:v>
                </c:pt>
                <c:pt idx="375">
                  <c:v>18007</c:v>
                </c:pt>
                <c:pt idx="376">
                  <c:v>28853</c:v>
                </c:pt>
                <c:pt idx="377">
                  <c:v>17195</c:v>
                </c:pt>
                <c:pt idx="378">
                  <c:v>24913</c:v>
                </c:pt>
                <c:pt idx="379">
                  <c:v>18956</c:v>
                </c:pt>
                <c:pt idx="380">
                  <c:v>25647</c:v>
                </c:pt>
                <c:pt idx="381">
                  <c:v>18341</c:v>
                </c:pt>
                <c:pt idx="382">
                  <c:v>28519</c:v>
                </c:pt>
                <c:pt idx="383">
                  <c:v>19879</c:v>
                </c:pt>
                <c:pt idx="384">
                  <c:v>27733</c:v>
                </c:pt>
                <c:pt idx="385">
                  <c:v>20034</c:v>
                </c:pt>
                <c:pt idx="386">
                  <c:v>28303</c:v>
                </c:pt>
                <c:pt idx="387">
                  <c:v>18037</c:v>
                </c:pt>
                <c:pt idx="388">
                  <c:v>26882</c:v>
                </c:pt>
                <c:pt idx="389">
                  <c:v>17677</c:v>
                </c:pt>
                <c:pt idx="390">
                  <c:v>27964</c:v>
                </c:pt>
                <c:pt idx="391">
                  <c:v>18855</c:v>
                </c:pt>
                <c:pt idx="392">
                  <c:v>27277</c:v>
                </c:pt>
                <c:pt idx="393">
                  <c:v>18445</c:v>
                </c:pt>
                <c:pt idx="394">
                  <c:v>28040</c:v>
                </c:pt>
                <c:pt idx="395">
                  <c:v>17988</c:v>
                </c:pt>
                <c:pt idx="396">
                  <c:v>28372</c:v>
                </c:pt>
                <c:pt idx="397">
                  <c:v>28293</c:v>
                </c:pt>
                <c:pt idx="398">
                  <c:v>18998</c:v>
                </c:pt>
                <c:pt idx="399">
                  <c:v>27364</c:v>
                </c:pt>
                <c:pt idx="400">
                  <c:v>19089</c:v>
                </c:pt>
                <c:pt idx="401">
                  <c:v>27780</c:v>
                </c:pt>
                <c:pt idx="402">
                  <c:v>18375</c:v>
                </c:pt>
                <c:pt idx="403">
                  <c:v>25982</c:v>
                </c:pt>
                <c:pt idx="404">
                  <c:v>19694</c:v>
                </c:pt>
                <c:pt idx="405">
                  <c:v>26818</c:v>
                </c:pt>
                <c:pt idx="406">
                  <c:v>17677</c:v>
                </c:pt>
                <c:pt idx="407">
                  <c:v>24371</c:v>
                </c:pt>
                <c:pt idx="408">
                  <c:v>15606</c:v>
                </c:pt>
                <c:pt idx="409">
                  <c:v>24613</c:v>
                </c:pt>
                <c:pt idx="410">
                  <c:v>23984</c:v>
                </c:pt>
                <c:pt idx="411">
                  <c:v>14673</c:v>
                </c:pt>
                <c:pt idx="412">
                  <c:v>17121</c:v>
                </c:pt>
                <c:pt idx="413">
                  <c:v>23022</c:v>
                </c:pt>
                <c:pt idx="414">
                  <c:v>14506</c:v>
                </c:pt>
                <c:pt idx="415">
                  <c:v>23775</c:v>
                </c:pt>
                <c:pt idx="416">
                  <c:v>22488</c:v>
                </c:pt>
                <c:pt idx="417">
                  <c:v>13115</c:v>
                </c:pt>
                <c:pt idx="418">
                  <c:v>15712</c:v>
                </c:pt>
                <c:pt idx="419">
                  <c:v>22344</c:v>
                </c:pt>
                <c:pt idx="420">
                  <c:v>14426</c:v>
                </c:pt>
                <c:pt idx="421">
                  <c:v>20267</c:v>
                </c:pt>
                <c:pt idx="422">
                  <c:v>14431</c:v>
                </c:pt>
                <c:pt idx="423">
                  <c:v>19720</c:v>
                </c:pt>
                <c:pt idx="424">
                  <c:v>13220</c:v>
                </c:pt>
                <c:pt idx="425">
                  <c:v>13566</c:v>
                </c:pt>
                <c:pt idx="426">
                  <c:v>21936</c:v>
                </c:pt>
                <c:pt idx="427">
                  <c:v>12638</c:v>
                </c:pt>
                <c:pt idx="428">
                  <c:v>21536</c:v>
                </c:pt>
                <c:pt idx="429">
                  <c:v>12259</c:v>
                </c:pt>
                <c:pt idx="430">
                  <c:v>13449</c:v>
                </c:pt>
                <c:pt idx="431">
                  <c:v>20719</c:v>
                </c:pt>
                <c:pt idx="432">
                  <c:v>20633</c:v>
                </c:pt>
                <c:pt idx="433">
                  <c:v>12777</c:v>
                </c:pt>
                <c:pt idx="434">
                  <c:v>14241</c:v>
                </c:pt>
                <c:pt idx="435">
                  <c:v>14697</c:v>
                </c:pt>
                <c:pt idx="436">
                  <c:v>19321</c:v>
                </c:pt>
                <c:pt idx="437">
                  <c:v>12735</c:v>
                </c:pt>
                <c:pt idx="438">
                  <c:v>20687</c:v>
                </c:pt>
                <c:pt idx="439">
                  <c:v>12739</c:v>
                </c:pt>
                <c:pt idx="440">
                  <c:v>20419</c:v>
                </c:pt>
                <c:pt idx="441">
                  <c:v>12941</c:v>
                </c:pt>
                <c:pt idx="442">
                  <c:v>18915</c:v>
                </c:pt>
                <c:pt idx="443">
                  <c:v>14727</c:v>
                </c:pt>
                <c:pt idx="444">
                  <c:v>20188</c:v>
                </c:pt>
                <c:pt idx="445">
                  <c:v>16077</c:v>
                </c:pt>
                <c:pt idx="446">
                  <c:v>23051</c:v>
                </c:pt>
                <c:pt idx="447">
                  <c:v>18397</c:v>
                </c:pt>
                <c:pt idx="448">
                  <c:v>27893</c:v>
                </c:pt>
                <c:pt idx="449">
                  <c:v>18850</c:v>
                </c:pt>
                <c:pt idx="450">
                  <c:v>33415</c:v>
                </c:pt>
                <c:pt idx="451">
                  <c:v>23292</c:v>
                </c:pt>
                <c:pt idx="452">
                  <c:v>34914</c:v>
                </c:pt>
                <c:pt idx="453">
                  <c:v>23722</c:v>
                </c:pt>
                <c:pt idx="454">
                  <c:v>37002</c:v>
                </c:pt>
                <c:pt idx="455">
                  <c:v>29322</c:v>
                </c:pt>
                <c:pt idx="456">
                  <c:v>39595</c:v>
                </c:pt>
                <c:pt idx="457">
                  <c:v>27749</c:v>
                </c:pt>
                <c:pt idx="458">
                  <c:v>43851</c:v>
                </c:pt>
                <c:pt idx="459">
                  <c:v>32542</c:v>
                </c:pt>
                <c:pt idx="460">
                  <c:v>47760</c:v>
                </c:pt>
                <c:pt idx="461">
                  <c:v>32344</c:v>
                </c:pt>
                <c:pt idx="462">
                  <c:v>49552</c:v>
                </c:pt>
                <c:pt idx="463">
                  <c:v>32709</c:v>
                </c:pt>
                <c:pt idx="464">
                  <c:v>55407</c:v>
                </c:pt>
                <c:pt idx="465">
                  <c:v>40198</c:v>
                </c:pt>
                <c:pt idx="466">
                  <c:v>53370</c:v>
                </c:pt>
                <c:pt idx="467">
                  <c:v>38245</c:v>
                </c:pt>
                <c:pt idx="468">
                  <c:v>57775</c:v>
                </c:pt>
                <c:pt idx="469">
                  <c:v>36123</c:v>
                </c:pt>
                <c:pt idx="470">
                  <c:v>55526</c:v>
                </c:pt>
                <c:pt idx="471">
                  <c:v>34011</c:v>
                </c:pt>
                <c:pt idx="472">
                  <c:v>52585</c:v>
                </c:pt>
                <c:pt idx="473">
                  <c:v>34283</c:v>
                </c:pt>
                <c:pt idx="474">
                  <c:v>50603</c:v>
                </c:pt>
                <c:pt idx="475">
                  <c:v>33381</c:v>
                </c:pt>
                <c:pt idx="476">
                  <c:v>44791</c:v>
                </c:pt>
                <c:pt idx="477">
                  <c:v>33786</c:v>
                </c:pt>
                <c:pt idx="478">
                  <c:v>47807</c:v>
                </c:pt>
                <c:pt idx="479">
                  <c:v>32127</c:v>
                </c:pt>
                <c:pt idx="480">
                  <c:v>47318</c:v>
                </c:pt>
                <c:pt idx="481">
                  <c:v>30185</c:v>
                </c:pt>
                <c:pt idx="482">
                  <c:v>29848</c:v>
                </c:pt>
                <c:pt idx="483">
                  <c:v>45971</c:v>
                </c:pt>
                <c:pt idx="484">
                  <c:v>28479</c:v>
                </c:pt>
                <c:pt idx="485">
                  <c:v>45783</c:v>
                </c:pt>
                <c:pt idx="486">
                  <c:v>27909</c:v>
                </c:pt>
                <c:pt idx="487">
                  <c:v>41901</c:v>
                </c:pt>
                <c:pt idx="488">
                  <c:v>24931</c:v>
                </c:pt>
                <c:pt idx="489">
                  <c:v>40072</c:v>
                </c:pt>
                <c:pt idx="490">
                  <c:v>24931</c:v>
                </c:pt>
                <c:pt idx="491">
                  <c:v>42824</c:v>
                </c:pt>
                <c:pt idx="492">
                  <c:v>26087</c:v>
                </c:pt>
                <c:pt idx="493">
                  <c:v>42243</c:v>
                </c:pt>
                <c:pt idx="494">
                  <c:v>26655</c:v>
                </c:pt>
                <c:pt idx="495">
                  <c:v>28036</c:v>
                </c:pt>
                <c:pt idx="496">
                  <c:v>40311</c:v>
                </c:pt>
                <c:pt idx="497">
                  <c:v>41234</c:v>
                </c:pt>
                <c:pt idx="498">
                  <c:v>25521</c:v>
                </c:pt>
                <c:pt idx="499">
                  <c:v>24315</c:v>
                </c:pt>
                <c:pt idx="500">
                  <c:v>38190</c:v>
                </c:pt>
                <c:pt idx="501">
                  <c:v>22726</c:v>
                </c:pt>
                <c:pt idx="502">
                  <c:v>38131</c:v>
                </c:pt>
                <c:pt idx="503">
                  <c:v>26054</c:v>
                </c:pt>
                <c:pt idx="504">
                  <c:v>32518</c:v>
                </c:pt>
                <c:pt idx="505">
                  <c:v>23448</c:v>
                </c:pt>
                <c:pt idx="506">
                  <c:v>30923</c:v>
                </c:pt>
                <c:pt idx="507">
                  <c:v>22329</c:v>
                </c:pt>
                <c:pt idx="508">
                  <c:v>24533</c:v>
                </c:pt>
                <c:pt idx="509">
                  <c:v>31601</c:v>
                </c:pt>
                <c:pt idx="510">
                  <c:v>19945</c:v>
                </c:pt>
                <c:pt idx="511">
                  <c:v>35395</c:v>
                </c:pt>
                <c:pt idx="512">
                  <c:v>22864</c:v>
                </c:pt>
                <c:pt idx="513">
                  <c:v>31336</c:v>
                </c:pt>
                <c:pt idx="514">
                  <c:v>19645</c:v>
                </c:pt>
                <c:pt idx="515">
                  <c:v>20871</c:v>
                </c:pt>
                <c:pt idx="516">
                  <c:v>32538</c:v>
                </c:pt>
                <c:pt idx="517">
                  <c:v>19485</c:v>
                </c:pt>
                <c:pt idx="518">
                  <c:v>28880</c:v>
                </c:pt>
                <c:pt idx="519">
                  <c:v>21914</c:v>
                </c:pt>
                <c:pt idx="520">
                  <c:v>29419</c:v>
                </c:pt>
                <c:pt idx="521">
                  <c:v>19252</c:v>
                </c:pt>
                <c:pt idx="522">
                  <c:v>31428</c:v>
                </c:pt>
                <c:pt idx="523">
                  <c:v>19447</c:v>
                </c:pt>
                <c:pt idx="524">
                  <c:v>30097</c:v>
                </c:pt>
                <c:pt idx="525">
                  <c:v>21192</c:v>
                </c:pt>
                <c:pt idx="526">
                  <c:v>29511</c:v>
                </c:pt>
                <c:pt idx="527">
                  <c:v>20743</c:v>
                </c:pt>
                <c:pt idx="528">
                  <c:v>30295</c:v>
                </c:pt>
                <c:pt idx="529">
                  <c:v>21643</c:v>
                </c:pt>
                <c:pt idx="530">
                  <c:v>30513</c:v>
                </c:pt>
                <c:pt idx="531">
                  <c:v>18939</c:v>
                </c:pt>
                <c:pt idx="532">
                  <c:v>28419</c:v>
                </c:pt>
                <c:pt idx="533">
                  <c:v>20309</c:v>
                </c:pt>
                <c:pt idx="534">
                  <c:v>30840</c:v>
                </c:pt>
                <c:pt idx="535">
                  <c:v>20016</c:v>
                </c:pt>
                <c:pt idx="536">
                  <c:v>28931</c:v>
                </c:pt>
                <c:pt idx="537">
                  <c:v>19104</c:v>
                </c:pt>
                <c:pt idx="538">
                  <c:v>28719</c:v>
                </c:pt>
                <c:pt idx="539">
                  <c:v>19061</c:v>
                </c:pt>
                <c:pt idx="540">
                  <c:v>30138</c:v>
                </c:pt>
                <c:pt idx="541">
                  <c:v>18454</c:v>
                </c:pt>
                <c:pt idx="542">
                  <c:v>27500</c:v>
                </c:pt>
                <c:pt idx="543">
                  <c:v>19132</c:v>
                </c:pt>
                <c:pt idx="544">
                  <c:v>28097</c:v>
                </c:pt>
                <c:pt idx="545">
                  <c:v>17728</c:v>
                </c:pt>
                <c:pt idx="546">
                  <c:v>28772</c:v>
                </c:pt>
                <c:pt idx="547">
                  <c:v>18292</c:v>
                </c:pt>
                <c:pt idx="548">
                  <c:v>27340</c:v>
                </c:pt>
                <c:pt idx="549">
                  <c:v>18442</c:v>
                </c:pt>
                <c:pt idx="550">
                  <c:v>19467</c:v>
                </c:pt>
                <c:pt idx="551">
                  <c:v>26887</c:v>
                </c:pt>
                <c:pt idx="552">
                  <c:v>18506</c:v>
                </c:pt>
                <c:pt idx="553">
                  <c:v>26736</c:v>
                </c:pt>
                <c:pt idx="554">
                  <c:v>17502</c:v>
                </c:pt>
                <c:pt idx="555">
                  <c:v>24820</c:v>
                </c:pt>
                <c:pt idx="556">
                  <c:v>15430</c:v>
                </c:pt>
                <c:pt idx="557">
                  <c:v>15075</c:v>
                </c:pt>
                <c:pt idx="558">
                  <c:v>25750</c:v>
                </c:pt>
                <c:pt idx="559">
                  <c:v>16967</c:v>
                </c:pt>
                <c:pt idx="560">
                  <c:v>23248</c:v>
                </c:pt>
                <c:pt idx="561">
                  <c:v>15218</c:v>
                </c:pt>
                <c:pt idx="562">
                  <c:v>23407</c:v>
                </c:pt>
                <c:pt idx="563">
                  <c:v>15733</c:v>
                </c:pt>
                <c:pt idx="564">
                  <c:v>21658</c:v>
                </c:pt>
                <c:pt idx="565">
                  <c:v>14106</c:v>
                </c:pt>
                <c:pt idx="566">
                  <c:v>20171</c:v>
                </c:pt>
                <c:pt idx="567">
                  <c:v>14417</c:v>
                </c:pt>
                <c:pt idx="568">
                  <c:v>21128</c:v>
                </c:pt>
                <c:pt idx="569">
                  <c:v>13030</c:v>
                </c:pt>
                <c:pt idx="570">
                  <c:v>18903</c:v>
                </c:pt>
                <c:pt idx="571">
                  <c:v>13202</c:v>
                </c:pt>
                <c:pt idx="572">
                  <c:v>18351</c:v>
                </c:pt>
                <c:pt idx="573">
                  <c:v>12898</c:v>
                </c:pt>
                <c:pt idx="574">
                  <c:v>16669</c:v>
                </c:pt>
                <c:pt idx="575">
                  <c:v>10441</c:v>
                </c:pt>
                <c:pt idx="576">
                  <c:v>15835</c:v>
                </c:pt>
                <c:pt idx="577">
                  <c:v>11404</c:v>
                </c:pt>
                <c:pt idx="578">
                  <c:v>15743</c:v>
                </c:pt>
                <c:pt idx="579">
                  <c:v>11714</c:v>
                </c:pt>
                <c:pt idx="580">
                  <c:v>17470</c:v>
                </c:pt>
                <c:pt idx="581">
                  <c:v>11720</c:v>
                </c:pt>
                <c:pt idx="582">
                  <c:v>16281</c:v>
                </c:pt>
                <c:pt idx="583">
                  <c:v>11954</c:v>
                </c:pt>
                <c:pt idx="584">
                  <c:v>13180</c:v>
                </c:pt>
                <c:pt idx="585">
                  <c:v>17714</c:v>
                </c:pt>
                <c:pt idx="586">
                  <c:v>12679</c:v>
                </c:pt>
                <c:pt idx="587">
                  <c:v>19377</c:v>
                </c:pt>
                <c:pt idx="588">
                  <c:v>12315</c:v>
                </c:pt>
                <c:pt idx="589">
                  <c:v>17810</c:v>
                </c:pt>
                <c:pt idx="590">
                  <c:v>13242</c:v>
                </c:pt>
                <c:pt idx="591">
                  <c:v>18647</c:v>
                </c:pt>
                <c:pt idx="592">
                  <c:v>11933</c:v>
                </c:pt>
                <c:pt idx="593">
                  <c:v>12168</c:v>
                </c:pt>
                <c:pt idx="594">
                  <c:v>19305</c:v>
                </c:pt>
                <c:pt idx="595">
                  <c:v>21133</c:v>
                </c:pt>
                <c:pt idx="596">
                  <c:v>12421</c:v>
                </c:pt>
                <c:pt idx="597">
                  <c:v>18205</c:v>
                </c:pt>
                <c:pt idx="598">
                  <c:v>13626</c:v>
                </c:pt>
                <c:pt idx="599">
                  <c:v>21622</c:v>
                </c:pt>
                <c:pt idx="600">
                  <c:v>13548</c:v>
                </c:pt>
                <c:pt idx="601">
                  <c:v>20355</c:v>
                </c:pt>
                <c:pt idx="602">
                  <c:v>12727</c:v>
                </c:pt>
                <c:pt idx="603">
                  <c:v>22149</c:v>
                </c:pt>
                <c:pt idx="604">
                  <c:v>14971</c:v>
                </c:pt>
                <c:pt idx="605">
                  <c:v>21733</c:v>
                </c:pt>
                <c:pt idx="606">
                  <c:v>13791</c:v>
                </c:pt>
                <c:pt idx="607">
                  <c:v>21490</c:v>
                </c:pt>
                <c:pt idx="608">
                  <c:v>13893</c:v>
                </c:pt>
                <c:pt idx="609">
                  <c:v>21762</c:v>
                </c:pt>
                <c:pt idx="610">
                  <c:v>14736</c:v>
                </c:pt>
                <c:pt idx="611">
                  <c:v>22409</c:v>
                </c:pt>
                <c:pt idx="612">
                  <c:v>15903</c:v>
                </c:pt>
                <c:pt idx="613">
                  <c:v>21254</c:v>
                </c:pt>
                <c:pt idx="614">
                  <c:v>15555</c:v>
                </c:pt>
                <c:pt idx="615">
                  <c:v>24238</c:v>
                </c:pt>
                <c:pt idx="616">
                  <c:v>14678</c:v>
                </c:pt>
                <c:pt idx="617">
                  <c:v>21453</c:v>
                </c:pt>
                <c:pt idx="618">
                  <c:v>16006</c:v>
                </c:pt>
                <c:pt idx="619">
                  <c:v>25002</c:v>
                </c:pt>
                <c:pt idx="620">
                  <c:v>16100</c:v>
                </c:pt>
                <c:pt idx="621">
                  <c:v>23363</c:v>
                </c:pt>
                <c:pt idx="622">
                  <c:v>13927</c:v>
                </c:pt>
                <c:pt idx="623">
                  <c:v>24132</c:v>
                </c:pt>
                <c:pt idx="624">
                  <c:v>23449</c:v>
                </c:pt>
                <c:pt idx="625">
                  <c:v>23815</c:v>
                </c:pt>
                <c:pt idx="626">
                  <c:v>14165</c:v>
                </c:pt>
                <c:pt idx="627">
                  <c:v>23449</c:v>
                </c:pt>
                <c:pt idx="628">
                  <c:v>14474</c:v>
                </c:pt>
                <c:pt idx="629">
                  <c:v>23585</c:v>
                </c:pt>
                <c:pt idx="630">
                  <c:v>14842</c:v>
                </c:pt>
                <c:pt idx="631">
                  <c:v>24044</c:v>
                </c:pt>
                <c:pt idx="632">
                  <c:v>15916</c:v>
                </c:pt>
                <c:pt idx="633">
                  <c:v>14104</c:v>
                </c:pt>
                <c:pt idx="634">
                  <c:v>22685</c:v>
                </c:pt>
                <c:pt idx="635">
                  <c:v>21863</c:v>
                </c:pt>
                <c:pt idx="636">
                  <c:v>15398</c:v>
                </c:pt>
                <c:pt idx="637">
                  <c:v>22631</c:v>
                </c:pt>
                <c:pt idx="638">
                  <c:v>15946</c:v>
                </c:pt>
                <c:pt idx="639">
                  <c:v>21721</c:v>
                </c:pt>
                <c:pt idx="640">
                  <c:v>13562</c:v>
                </c:pt>
                <c:pt idx="641">
                  <c:v>23071</c:v>
                </c:pt>
                <c:pt idx="642">
                  <c:v>16345</c:v>
                </c:pt>
                <c:pt idx="643">
                  <c:v>22616</c:v>
                </c:pt>
                <c:pt idx="644">
                  <c:v>22545</c:v>
                </c:pt>
                <c:pt idx="645">
                  <c:v>14219</c:v>
                </c:pt>
                <c:pt idx="646">
                  <c:v>22746</c:v>
                </c:pt>
                <c:pt idx="647">
                  <c:v>16761</c:v>
                </c:pt>
                <c:pt idx="648">
                  <c:v>24016</c:v>
                </c:pt>
                <c:pt idx="649">
                  <c:v>15548</c:v>
                </c:pt>
                <c:pt idx="650">
                  <c:v>23642</c:v>
                </c:pt>
                <c:pt idx="651">
                  <c:v>16902</c:v>
                </c:pt>
                <c:pt idx="652">
                  <c:v>25328</c:v>
                </c:pt>
                <c:pt idx="653">
                  <c:v>15528</c:v>
                </c:pt>
                <c:pt idx="654">
                  <c:v>25068</c:v>
                </c:pt>
                <c:pt idx="655">
                  <c:v>16003</c:v>
                </c:pt>
                <c:pt idx="656">
                  <c:v>26036</c:v>
                </c:pt>
                <c:pt idx="657">
                  <c:v>14694</c:v>
                </c:pt>
                <c:pt idx="658">
                  <c:v>23643</c:v>
                </c:pt>
                <c:pt idx="659">
                  <c:v>15379</c:v>
                </c:pt>
                <c:pt idx="660">
                  <c:v>24326</c:v>
                </c:pt>
                <c:pt idx="661">
                  <c:v>15807</c:v>
                </c:pt>
                <c:pt idx="662">
                  <c:v>23728</c:v>
                </c:pt>
                <c:pt idx="663">
                  <c:v>17724</c:v>
                </c:pt>
                <c:pt idx="664">
                  <c:v>22909</c:v>
                </c:pt>
                <c:pt idx="665">
                  <c:v>16911</c:v>
                </c:pt>
                <c:pt idx="666">
                  <c:v>16801</c:v>
                </c:pt>
                <c:pt idx="667">
                  <c:v>23023</c:v>
                </c:pt>
                <c:pt idx="668">
                  <c:v>14658</c:v>
                </c:pt>
                <c:pt idx="669">
                  <c:v>22925</c:v>
                </c:pt>
                <c:pt idx="670">
                  <c:v>16967</c:v>
                </c:pt>
                <c:pt idx="671">
                  <c:v>23116</c:v>
                </c:pt>
                <c:pt idx="672">
                  <c:v>23052</c:v>
                </c:pt>
                <c:pt idx="673">
                  <c:v>14966</c:v>
                </c:pt>
                <c:pt idx="674">
                  <c:v>24001</c:v>
                </c:pt>
                <c:pt idx="675">
                  <c:v>21884</c:v>
                </c:pt>
                <c:pt idx="676">
                  <c:v>16916</c:v>
                </c:pt>
                <c:pt idx="677">
                  <c:v>21558</c:v>
                </c:pt>
                <c:pt idx="678">
                  <c:v>15966</c:v>
                </c:pt>
                <c:pt idx="679">
                  <c:v>22105</c:v>
                </c:pt>
                <c:pt idx="680">
                  <c:v>15621</c:v>
                </c:pt>
                <c:pt idx="681">
                  <c:v>21798</c:v>
                </c:pt>
                <c:pt idx="682">
                  <c:v>14624</c:v>
                </c:pt>
                <c:pt idx="683">
                  <c:v>23712</c:v>
                </c:pt>
                <c:pt idx="684">
                  <c:v>15045</c:v>
                </c:pt>
                <c:pt idx="685">
                  <c:v>22152</c:v>
                </c:pt>
                <c:pt idx="686">
                  <c:v>14619</c:v>
                </c:pt>
                <c:pt idx="687">
                  <c:v>21192</c:v>
                </c:pt>
                <c:pt idx="688">
                  <c:v>22621</c:v>
                </c:pt>
                <c:pt idx="689">
                  <c:v>14529</c:v>
                </c:pt>
                <c:pt idx="690">
                  <c:v>14285</c:v>
                </c:pt>
                <c:pt idx="691">
                  <c:v>21933</c:v>
                </c:pt>
                <c:pt idx="692">
                  <c:v>14688</c:v>
                </c:pt>
                <c:pt idx="693">
                  <c:v>20066</c:v>
                </c:pt>
                <c:pt idx="694">
                  <c:v>15191</c:v>
                </c:pt>
                <c:pt idx="695">
                  <c:v>21681</c:v>
                </c:pt>
                <c:pt idx="696">
                  <c:v>13513</c:v>
                </c:pt>
                <c:pt idx="697">
                  <c:v>19813</c:v>
                </c:pt>
                <c:pt idx="698">
                  <c:v>12916</c:v>
                </c:pt>
                <c:pt idx="699">
                  <c:v>19801</c:v>
                </c:pt>
                <c:pt idx="700">
                  <c:v>14072</c:v>
                </c:pt>
                <c:pt idx="701">
                  <c:v>19636</c:v>
                </c:pt>
                <c:pt idx="702">
                  <c:v>13316</c:v>
                </c:pt>
                <c:pt idx="703">
                  <c:v>18658</c:v>
                </c:pt>
                <c:pt idx="704">
                  <c:v>13092</c:v>
                </c:pt>
                <c:pt idx="705">
                  <c:v>19463</c:v>
                </c:pt>
                <c:pt idx="706">
                  <c:v>15293</c:v>
                </c:pt>
                <c:pt idx="707">
                  <c:v>23801</c:v>
                </c:pt>
                <c:pt idx="708">
                  <c:v>15911</c:v>
                </c:pt>
                <c:pt idx="709">
                  <c:v>24548</c:v>
                </c:pt>
                <c:pt idx="710">
                  <c:v>18670</c:v>
                </c:pt>
                <c:pt idx="711">
                  <c:v>30885</c:v>
                </c:pt>
                <c:pt idx="712">
                  <c:v>21261</c:v>
                </c:pt>
                <c:pt idx="713">
                  <c:v>34090</c:v>
                </c:pt>
                <c:pt idx="714">
                  <c:v>21738</c:v>
                </c:pt>
                <c:pt idx="715">
                  <c:v>25441</c:v>
                </c:pt>
                <c:pt idx="716">
                  <c:v>23324</c:v>
                </c:pt>
                <c:pt idx="717">
                  <c:v>38333</c:v>
                </c:pt>
                <c:pt idx="718">
                  <c:v>42066</c:v>
                </c:pt>
                <c:pt idx="719">
                  <c:v>30405</c:v>
                </c:pt>
                <c:pt idx="720">
                  <c:v>46110</c:v>
                </c:pt>
                <c:pt idx="721">
                  <c:v>34218</c:v>
                </c:pt>
                <c:pt idx="722">
                  <c:v>50873</c:v>
                </c:pt>
                <c:pt idx="723">
                  <c:v>31671</c:v>
                </c:pt>
                <c:pt idx="724">
                  <c:v>54864</c:v>
                </c:pt>
                <c:pt idx="725">
                  <c:v>38024</c:v>
                </c:pt>
                <c:pt idx="726">
                  <c:v>59103</c:v>
                </c:pt>
                <c:pt idx="727">
                  <c:v>40718</c:v>
                </c:pt>
                <c:pt idx="728">
                  <c:v>59668</c:v>
                </c:pt>
                <c:pt idx="729">
                  <c:v>37767</c:v>
                </c:pt>
                <c:pt idx="730">
                  <c:v>59609</c:v>
                </c:pt>
                <c:pt idx="731">
                  <c:v>36879</c:v>
                </c:pt>
                <c:pt idx="732">
                  <c:v>56799</c:v>
                </c:pt>
                <c:pt idx="733">
                  <c:v>38127</c:v>
                </c:pt>
                <c:pt idx="734">
                  <c:v>56804</c:v>
                </c:pt>
                <c:pt idx="735">
                  <c:v>37187</c:v>
                </c:pt>
                <c:pt idx="736">
                  <c:v>56249</c:v>
                </c:pt>
                <c:pt idx="737">
                  <c:v>35444</c:v>
                </c:pt>
                <c:pt idx="738">
                  <c:v>49137</c:v>
                </c:pt>
                <c:pt idx="739">
                  <c:v>34877</c:v>
                </c:pt>
                <c:pt idx="740">
                  <c:v>52909</c:v>
                </c:pt>
                <c:pt idx="741">
                  <c:v>31381</c:v>
                </c:pt>
                <c:pt idx="742">
                  <c:v>47836</c:v>
                </c:pt>
                <c:pt idx="743">
                  <c:v>32687</c:v>
                </c:pt>
                <c:pt idx="744">
                  <c:v>29972</c:v>
                </c:pt>
                <c:pt idx="745">
                  <c:v>52886</c:v>
                </c:pt>
                <c:pt idx="746">
                  <c:v>31834</c:v>
                </c:pt>
                <c:pt idx="747">
                  <c:v>49384</c:v>
                </c:pt>
                <c:pt idx="748">
                  <c:v>45045</c:v>
                </c:pt>
                <c:pt idx="749">
                  <c:v>32169</c:v>
                </c:pt>
                <c:pt idx="750">
                  <c:v>45786</c:v>
                </c:pt>
                <c:pt idx="751">
                  <c:v>27948</c:v>
                </c:pt>
                <c:pt idx="752">
                  <c:v>47213</c:v>
                </c:pt>
                <c:pt idx="753">
                  <c:v>28106</c:v>
                </c:pt>
                <c:pt idx="754">
                  <c:v>41973</c:v>
                </c:pt>
                <c:pt idx="755">
                  <c:v>27526</c:v>
                </c:pt>
                <c:pt idx="756">
                  <c:v>37274</c:v>
                </c:pt>
                <c:pt idx="757">
                  <c:v>24967</c:v>
                </c:pt>
                <c:pt idx="758">
                  <c:v>39861</c:v>
                </c:pt>
                <c:pt idx="759">
                  <c:v>24065</c:v>
                </c:pt>
                <c:pt idx="760">
                  <c:v>27230</c:v>
                </c:pt>
                <c:pt idx="761">
                  <c:v>37638</c:v>
                </c:pt>
                <c:pt idx="762">
                  <c:v>37998</c:v>
                </c:pt>
                <c:pt idx="763">
                  <c:v>22265</c:v>
                </c:pt>
                <c:pt idx="764">
                  <c:v>38159</c:v>
                </c:pt>
                <c:pt idx="765">
                  <c:v>23380</c:v>
                </c:pt>
                <c:pt idx="766">
                  <c:v>32190</c:v>
                </c:pt>
                <c:pt idx="767">
                  <c:v>22924</c:v>
                </c:pt>
                <c:pt idx="768">
                  <c:v>31723</c:v>
                </c:pt>
                <c:pt idx="769">
                  <c:v>21786</c:v>
                </c:pt>
                <c:pt idx="770">
                  <c:v>19898</c:v>
                </c:pt>
                <c:pt idx="771">
                  <c:v>31446</c:v>
                </c:pt>
                <c:pt idx="772">
                  <c:v>20707</c:v>
                </c:pt>
                <c:pt idx="773">
                  <c:v>28575</c:v>
                </c:pt>
                <c:pt idx="774">
                  <c:v>21152</c:v>
                </c:pt>
                <c:pt idx="775">
                  <c:v>28406</c:v>
                </c:pt>
                <c:pt idx="776">
                  <c:v>18204</c:v>
                </c:pt>
                <c:pt idx="777">
                  <c:v>28649</c:v>
                </c:pt>
                <c:pt idx="778">
                  <c:v>17709</c:v>
                </c:pt>
                <c:pt idx="779">
                  <c:v>29277</c:v>
                </c:pt>
                <c:pt idx="780">
                  <c:v>19426</c:v>
                </c:pt>
                <c:pt idx="781">
                  <c:v>29431</c:v>
                </c:pt>
                <c:pt idx="782">
                  <c:v>20631</c:v>
                </c:pt>
                <c:pt idx="783">
                  <c:v>29147</c:v>
                </c:pt>
                <c:pt idx="784">
                  <c:v>20182</c:v>
                </c:pt>
                <c:pt idx="785">
                  <c:v>29175</c:v>
                </c:pt>
                <c:pt idx="786">
                  <c:v>22123</c:v>
                </c:pt>
                <c:pt idx="787">
                  <c:v>29469</c:v>
                </c:pt>
                <c:pt idx="788">
                  <c:v>18835</c:v>
                </c:pt>
                <c:pt idx="789">
                  <c:v>31179</c:v>
                </c:pt>
                <c:pt idx="790">
                  <c:v>21191</c:v>
                </c:pt>
                <c:pt idx="791">
                  <c:v>20293</c:v>
                </c:pt>
                <c:pt idx="792">
                  <c:v>29964</c:v>
                </c:pt>
                <c:pt idx="793">
                  <c:v>18957</c:v>
                </c:pt>
                <c:pt idx="794">
                  <c:v>27681</c:v>
                </c:pt>
                <c:pt idx="795">
                  <c:v>19071</c:v>
                </c:pt>
                <c:pt idx="796">
                  <c:v>31617</c:v>
                </c:pt>
                <c:pt idx="797">
                  <c:v>18693</c:v>
                </c:pt>
                <c:pt idx="798">
                  <c:v>29927</c:v>
                </c:pt>
                <c:pt idx="799">
                  <c:v>19772</c:v>
                </c:pt>
                <c:pt idx="800">
                  <c:v>29366</c:v>
                </c:pt>
                <c:pt idx="801">
                  <c:v>21183</c:v>
                </c:pt>
                <c:pt idx="802">
                  <c:v>30157</c:v>
                </c:pt>
              </c:numCache>
            </c:numRef>
          </c:val>
          <c:smooth val="0"/>
          <c:extLst>
            <c:ext xmlns:c16="http://schemas.microsoft.com/office/drawing/2014/chart" uri="{C3380CC4-5D6E-409C-BE32-E72D297353CC}">
              <c16:uniqueId val="{00000002-1EA0-49C8-81F0-3680D0583E72}"/>
            </c:ext>
          </c:extLst>
        </c:ser>
        <c:dLbls>
          <c:showLegendKey val="0"/>
          <c:showVal val="0"/>
          <c:showCatName val="0"/>
          <c:showSerName val="0"/>
          <c:showPercent val="0"/>
          <c:showBubbleSize val="0"/>
        </c:dLbls>
        <c:smooth val="0"/>
        <c:axId val="1557838847"/>
        <c:axId val="1557838367"/>
      </c:lineChart>
      <c:dateAx>
        <c:axId val="1557838847"/>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57838367"/>
        <c:crosses val="autoZero"/>
        <c:auto val="1"/>
        <c:lblOffset val="100"/>
        <c:baseTimeUnit val="days"/>
      </c:dateAx>
      <c:valAx>
        <c:axId val="155783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57838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a:t>
            </a:r>
            <a:r>
              <a:rPr lang="en-US" b="1" baseline="0"/>
              <a:t> Beige (cleaned)</a:t>
            </a:r>
            <a:endParaRPr lang="en-US" b="1"/>
          </a:p>
        </c:rich>
      </c:tx>
      <c:layout>
        <c:manualLayout>
          <c:xMode val="edge"/>
          <c:yMode val="edge"/>
          <c:x val="0.35075678040244967"/>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'Clean Data'!$B$4:$B$2007</c:f>
              <c:numCache>
                <c:formatCode>m/d/yy</c:formatCode>
                <c:ptCount val="2004"/>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'Clean Data'!$D$4:$D$2007</c:f>
              <c:numCache>
                <c:formatCode>General</c:formatCode>
                <c:ptCount val="2004"/>
                <c:pt idx="0">
                  <c:v>12033</c:v>
                </c:pt>
                <c:pt idx="1">
                  <c:v>18563</c:v>
                </c:pt>
                <c:pt idx="2">
                  <c:v>12821</c:v>
                </c:pt>
                <c:pt idx="3">
                  <c:v>19276</c:v>
                </c:pt>
                <c:pt idx="4">
                  <c:v>12583</c:v>
                </c:pt>
                <c:pt idx="5">
                  <c:v>18787</c:v>
                </c:pt>
                <c:pt idx="6">
                  <c:v>11693</c:v>
                </c:pt>
                <c:pt idx="7">
                  <c:v>11473</c:v>
                </c:pt>
                <c:pt idx="8">
                  <c:v>18928</c:v>
                </c:pt>
                <c:pt idx="9">
                  <c:v>13779</c:v>
                </c:pt>
                <c:pt idx="10">
                  <c:v>18795</c:v>
                </c:pt>
                <c:pt idx="11">
                  <c:v>11667</c:v>
                </c:pt>
                <c:pt idx="12">
                  <c:v>17317</c:v>
                </c:pt>
                <c:pt idx="13">
                  <c:v>12128</c:v>
                </c:pt>
                <c:pt idx="14">
                  <c:v>19007</c:v>
                </c:pt>
                <c:pt idx="15">
                  <c:v>17738</c:v>
                </c:pt>
                <c:pt idx="16">
                  <c:v>10845</c:v>
                </c:pt>
                <c:pt idx="17">
                  <c:v>17695</c:v>
                </c:pt>
                <c:pt idx="18">
                  <c:v>12392</c:v>
                </c:pt>
                <c:pt idx="19">
                  <c:v>16595</c:v>
                </c:pt>
                <c:pt idx="20">
                  <c:v>11528</c:v>
                </c:pt>
                <c:pt idx="21">
                  <c:v>11871</c:v>
                </c:pt>
                <c:pt idx="22">
                  <c:v>18509</c:v>
                </c:pt>
                <c:pt idx="23">
                  <c:v>11886</c:v>
                </c:pt>
                <c:pt idx="24">
                  <c:v>16893</c:v>
                </c:pt>
                <c:pt idx="25">
                  <c:v>12189</c:v>
                </c:pt>
                <c:pt idx="26">
                  <c:v>16463</c:v>
                </c:pt>
                <c:pt idx="27">
                  <c:v>11188</c:v>
                </c:pt>
                <c:pt idx="28">
                  <c:v>16932</c:v>
                </c:pt>
                <c:pt idx="29">
                  <c:v>11730</c:v>
                </c:pt>
                <c:pt idx="30">
                  <c:v>16885</c:v>
                </c:pt>
                <c:pt idx="31">
                  <c:v>10249</c:v>
                </c:pt>
                <c:pt idx="32">
                  <c:v>15808</c:v>
                </c:pt>
                <c:pt idx="33">
                  <c:v>14079</c:v>
                </c:pt>
                <c:pt idx="34">
                  <c:v>10354</c:v>
                </c:pt>
                <c:pt idx="35">
                  <c:v>14539</c:v>
                </c:pt>
                <c:pt idx="36">
                  <c:v>9372</c:v>
                </c:pt>
                <c:pt idx="37">
                  <c:v>9242</c:v>
                </c:pt>
                <c:pt idx="38">
                  <c:v>14792</c:v>
                </c:pt>
                <c:pt idx="39">
                  <c:v>8842</c:v>
                </c:pt>
                <c:pt idx="40">
                  <c:v>13816</c:v>
                </c:pt>
                <c:pt idx="41">
                  <c:v>8437</c:v>
                </c:pt>
                <c:pt idx="42">
                  <c:v>12711</c:v>
                </c:pt>
                <c:pt idx="43">
                  <c:v>8729</c:v>
                </c:pt>
                <c:pt idx="44">
                  <c:v>12264</c:v>
                </c:pt>
                <c:pt idx="45">
                  <c:v>12629</c:v>
                </c:pt>
                <c:pt idx="46">
                  <c:v>8391</c:v>
                </c:pt>
                <c:pt idx="47">
                  <c:v>12118</c:v>
                </c:pt>
                <c:pt idx="48">
                  <c:v>8541</c:v>
                </c:pt>
                <c:pt idx="49">
                  <c:v>11675</c:v>
                </c:pt>
                <c:pt idx="50">
                  <c:v>7658</c:v>
                </c:pt>
                <c:pt idx="51">
                  <c:v>10787</c:v>
                </c:pt>
                <c:pt idx="52">
                  <c:v>6622</c:v>
                </c:pt>
                <c:pt idx="53">
                  <c:v>10144</c:v>
                </c:pt>
                <c:pt idx="54">
                  <c:v>7493</c:v>
                </c:pt>
                <c:pt idx="55">
                  <c:v>10492</c:v>
                </c:pt>
                <c:pt idx="56">
                  <c:v>6389</c:v>
                </c:pt>
                <c:pt idx="57">
                  <c:v>11695</c:v>
                </c:pt>
                <c:pt idx="58">
                  <c:v>6735</c:v>
                </c:pt>
                <c:pt idx="59">
                  <c:v>11371</c:v>
                </c:pt>
                <c:pt idx="60">
                  <c:v>7414</c:v>
                </c:pt>
                <c:pt idx="61">
                  <c:v>11192</c:v>
                </c:pt>
                <c:pt idx="62">
                  <c:v>7397</c:v>
                </c:pt>
                <c:pt idx="63">
                  <c:v>10799</c:v>
                </c:pt>
                <c:pt idx="64">
                  <c:v>7780</c:v>
                </c:pt>
                <c:pt idx="65">
                  <c:v>12079</c:v>
                </c:pt>
                <c:pt idx="66">
                  <c:v>8424</c:v>
                </c:pt>
                <c:pt idx="67">
                  <c:v>11926</c:v>
                </c:pt>
                <c:pt idx="68">
                  <c:v>8050</c:v>
                </c:pt>
                <c:pt idx="69">
                  <c:v>12825</c:v>
                </c:pt>
                <c:pt idx="70">
                  <c:v>12226</c:v>
                </c:pt>
                <c:pt idx="71">
                  <c:v>13483</c:v>
                </c:pt>
                <c:pt idx="72">
                  <c:v>7606</c:v>
                </c:pt>
                <c:pt idx="73">
                  <c:v>8642</c:v>
                </c:pt>
                <c:pt idx="74">
                  <c:v>12725</c:v>
                </c:pt>
                <c:pt idx="75">
                  <c:v>11785</c:v>
                </c:pt>
                <c:pt idx="76">
                  <c:v>9363</c:v>
                </c:pt>
                <c:pt idx="77">
                  <c:v>13596</c:v>
                </c:pt>
                <c:pt idx="78">
                  <c:v>8300</c:v>
                </c:pt>
                <c:pt idx="79">
                  <c:v>8967</c:v>
                </c:pt>
                <c:pt idx="80">
                  <c:v>13554</c:v>
                </c:pt>
                <c:pt idx="81">
                  <c:v>13334</c:v>
                </c:pt>
                <c:pt idx="82">
                  <c:v>8600</c:v>
                </c:pt>
                <c:pt idx="83">
                  <c:v>9232</c:v>
                </c:pt>
                <c:pt idx="84">
                  <c:v>14816</c:v>
                </c:pt>
                <c:pt idx="85">
                  <c:v>14358</c:v>
                </c:pt>
                <c:pt idx="86">
                  <c:v>9305</c:v>
                </c:pt>
                <c:pt idx="87">
                  <c:v>13861</c:v>
                </c:pt>
                <c:pt idx="88">
                  <c:v>8949</c:v>
                </c:pt>
                <c:pt idx="89">
                  <c:v>14424</c:v>
                </c:pt>
                <c:pt idx="90">
                  <c:v>8718</c:v>
                </c:pt>
                <c:pt idx="91">
                  <c:v>13534</c:v>
                </c:pt>
                <c:pt idx="92">
                  <c:v>9608</c:v>
                </c:pt>
                <c:pt idx="93">
                  <c:v>15692</c:v>
                </c:pt>
                <c:pt idx="94">
                  <c:v>9351</c:v>
                </c:pt>
                <c:pt idx="95">
                  <c:v>14435</c:v>
                </c:pt>
                <c:pt idx="96">
                  <c:v>10931</c:v>
                </c:pt>
                <c:pt idx="97">
                  <c:v>16030</c:v>
                </c:pt>
                <c:pt idx="98">
                  <c:v>9897</c:v>
                </c:pt>
                <c:pt idx="99">
                  <c:v>14461</c:v>
                </c:pt>
                <c:pt idx="100">
                  <c:v>10690</c:v>
                </c:pt>
                <c:pt idx="101">
                  <c:v>15635</c:v>
                </c:pt>
                <c:pt idx="102">
                  <c:v>9358</c:v>
                </c:pt>
                <c:pt idx="103">
                  <c:v>14108</c:v>
                </c:pt>
                <c:pt idx="104">
                  <c:v>10763</c:v>
                </c:pt>
                <c:pt idx="105">
                  <c:v>14105</c:v>
                </c:pt>
                <c:pt idx="106">
                  <c:v>8833</c:v>
                </c:pt>
                <c:pt idx="107">
                  <c:v>14450</c:v>
                </c:pt>
                <c:pt idx="108">
                  <c:v>10373</c:v>
                </c:pt>
                <c:pt idx="109">
                  <c:v>14902</c:v>
                </c:pt>
                <c:pt idx="110">
                  <c:v>9503</c:v>
                </c:pt>
                <c:pt idx="111">
                  <c:v>12835</c:v>
                </c:pt>
                <c:pt idx="112">
                  <c:v>9222</c:v>
                </c:pt>
                <c:pt idx="113">
                  <c:v>14294</c:v>
                </c:pt>
                <c:pt idx="114">
                  <c:v>8820</c:v>
                </c:pt>
                <c:pt idx="115">
                  <c:v>13233</c:v>
                </c:pt>
                <c:pt idx="116">
                  <c:v>8844</c:v>
                </c:pt>
                <c:pt idx="117">
                  <c:v>13300</c:v>
                </c:pt>
                <c:pt idx="118">
                  <c:v>8726</c:v>
                </c:pt>
                <c:pt idx="119">
                  <c:v>12448</c:v>
                </c:pt>
                <c:pt idx="120">
                  <c:v>8105</c:v>
                </c:pt>
                <c:pt idx="121">
                  <c:v>12810</c:v>
                </c:pt>
                <c:pt idx="122">
                  <c:v>9231</c:v>
                </c:pt>
                <c:pt idx="123">
                  <c:v>12990</c:v>
                </c:pt>
                <c:pt idx="124">
                  <c:v>9259</c:v>
                </c:pt>
                <c:pt idx="125">
                  <c:v>8960</c:v>
                </c:pt>
                <c:pt idx="126">
                  <c:v>13271</c:v>
                </c:pt>
                <c:pt idx="127">
                  <c:v>13691</c:v>
                </c:pt>
                <c:pt idx="128">
                  <c:v>8586</c:v>
                </c:pt>
                <c:pt idx="129">
                  <c:v>13521</c:v>
                </c:pt>
                <c:pt idx="130">
                  <c:v>9684</c:v>
                </c:pt>
                <c:pt idx="131">
                  <c:v>14451</c:v>
                </c:pt>
                <c:pt idx="132">
                  <c:v>9035</c:v>
                </c:pt>
                <c:pt idx="133">
                  <c:v>14178</c:v>
                </c:pt>
                <c:pt idx="134">
                  <c:v>9124</c:v>
                </c:pt>
                <c:pt idx="135">
                  <c:v>13981</c:v>
                </c:pt>
                <c:pt idx="136">
                  <c:v>10796</c:v>
                </c:pt>
                <c:pt idx="137">
                  <c:v>14068</c:v>
                </c:pt>
                <c:pt idx="138">
                  <c:v>8977</c:v>
                </c:pt>
                <c:pt idx="139">
                  <c:v>15001</c:v>
                </c:pt>
                <c:pt idx="140">
                  <c:v>10197</c:v>
                </c:pt>
                <c:pt idx="141">
                  <c:v>14290</c:v>
                </c:pt>
                <c:pt idx="142">
                  <c:v>14359</c:v>
                </c:pt>
                <c:pt idx="143">
                  <c:v>10959</c:v>
                </c:pt>
                <c:pt idx="144">
                  <c:v>9501</c:v>
                </c:pt>
                <c:pt idx="145">
                  <c:v>13299</c:v>
                </c:pt>
                <c:pt idx="146">
                  <c:v>9091</c:v>
                </c:pt>
                <c:pt idx="147">
                  <c:v>14277</c:v>
                </c:pt>
                <c:pt idx="148">
                  <c:v>12583</c:v>
                </c:pt>
                <c:pt idx="149">
                  <c:v>9768</c:v>
                </c:pt>
                <c:pt idx="150">
                  <c:v>8369</c:v>
                </c:pt>
                <c:pt idx="151">
                  <c:v>12335</c:v>
                </c:pt>
                <c:pt idx="152">
                  <c:v>13162</c:v>
                </c:pt>
                <c:pt idx="153">
                  <c:v>9251</c:v>
                </c:pt>
                <c:pt idx="154">
                  <c:v>8492</c:v>
                </c:pt>
                <c:pt idx="155">
                  <c:v>13412</c:v>
                </c:pt>
                <c:pt idx="156">
                  <c:v>7663</c:v>
                </c:pt>
                <c:pt idx="157">
                  <c:v>12550</c:v>
                </c:pt>
                <c:pt idx="158">
                  <c:v>12958</c:v>
                </c:pt>
                <c:pt idx="159">
                  <c:v>7878</c:v>
                </c:pt>
                <c:pt idx="160">
                  <c:v>7229</c:v>
                </c:pt>
                <c:pt idx="161">
                  <c:v>11790</c:v>
                </c:pt>
                <c:pt idx="162">
                  <c:v>7673</c:v>
                </c:pt>
                <c:pt idx="163">
                  <c:v>11378</c:v>
                </c:pt>
                <c:pt idx="164">
                  <c:v>7650</c:v>
                </c:pt>
                <c:pt idx="165">
                  <c:v>10752</c:v>
                </c:pt>
                <c:pt idx="166">
                  <c:v>7658</c:v>
                </c:pt>
                <c:pt idx="167">
                  <c:v>11127</c:v>
                </c:pt>
                <c:pt idx="168">
                  <c:v>7162</c:v>
                </c:pt>
                <c:pt idx="169">
                  <c:v>11463</c:v>
                </c:pt>
                <c:pt idx="170">
                  <c:v>12205</c:v>
                </c:pt>
                <c:pt idx="171">
                  <c:v>7146</c:v>
                </c:pt>
                <c:pt idx="172">
                  <c:v>12656</c:v>
                </c:pt>
                <c:pt idx="173">
                  <c:v>7566</c:v>
                </c:pt>
                <c:pt idx="174">
                  <c:v>12352</c:v>
                </c:pt>
                <c:pt idx="175">
                  <c:v>7728</c:v>
                </c:pt>
                <c:pt idx="176">
                  <c:v>7897</c:v>
                </c:pt>
                <c:pt idx="177">
                  <c:v>11600</c:v>
                </c:pt>
                <c:pt idx="178">
                  <c:v>12280</c:v>
                </c:pt>
                <c:pt idx="179">
                  <c:v>7719</c:v>
                </c:pt>
                <c:pt idx="180">
                  <c:v>12174</c:v>
                </c:pt>
                <c:pt idx="181">
                  <c:v>7239</c:v>
                </c:pt>
                <c:pt idx="182">
                  <c:v>12560</c:v>
                </c:pt>
                <c:pt idx="183">
                  <c:v>7412</c:v>
                </c:pt>
                <c:pt idx="184">
                  <c:v>12006</c:v>
                </c:pt>
                <c:pt idx="185">
                  <c:v>8379</c:v>
                </c:pt>
                <c:pt idx="186">
                  <c:v>14930</c:v>
                </c:pt>
                <c:pt idx="187">
                  <c:v>10460</c:v>
                </c:pt>
                <c:pt idx="188">
                  <c:v>15840</c:v>
                </c:pt>
                <c:pt idx="189">
                  <c:v>10706</c:v>
                </c:pt>
                <c:pt idx="190">
                  <c:v>20229</c:v>
                </c:pt>
                <c:pt idx="191">
                  <c:v>14168</c:v>
                </c:pt>
                <c:pt idx="192">
                  <c:v>20801</c:v>
                </c:pt>
                <c:pt idx="193">
                  <c:v>14383</c:v>
                </c:pt>
                <c:pt idx="194">
                  <c:v>23719</c:v>
                </c:pt>
                <c:pt idx="195">
                  <c:v>17075</c:v>
                </c:pt>
                <c:pt idx="196">
                  <c:v>24266</c:v>
                </c:pt>
                <c:pt idx="197">
                  <c:v>18959</c:v>
                </c:pt>
                <c:pt idx="198">
                  <c:v>27940</c:v>
                </c:pt>
                <c:pt idx="199">
                  <c:v>17741</c:v>
                </c:pt>
                <c:pt idx="200">
                  <c:v>31027</c:v>
                </c:pt>
                <c:pt idx="201">
                  <c:v>19190</c:v>
                </c:pt>
                <c:pt idx="202">
                  <c:v>32636</c:v>
                </c:pt>
                <c:pt idx="203">
                  <c:v>21896</c:v>
                </c:pt>
                <c:pt idx="204">
                  <c:v>31054</c:v>
                </c:pt>
                <c:pt idx="205">
                  <c:v>23503</c:v>
                </c:pt>
                <c:pt idx="206">
                  <c:v>34282</c:v>
                </c:pt>
                <c:pt idx="207">
                  <c:v>22101</c:v>
                </c:pt>
                <c:pt idx="208">
                  <c:v>33181</c:v>
                </c:pt>
                <c:pt idx="209">
                  <c:v>23218</c:v>
                </c:pt>
                <c:pt idx="210">
                  <c:v>30552</c:v>
                </c:pt>
                <c:pt idx="211">
                  <c:v>19611</c:v>
                </c:pt>
                <c:pt idx="212">
                  <c:v>31505</c:v>
                </c:pt>
                <c:pt idx="213">
                  <c:v>21414</c:v>
                </c:pt>
                <c:pt idx="214">
                  <c:v>31054</c:v>
                </c:pt>
                <c:pt idx="215">
                  <c:v>20596</c:v>
                </c:pt>
                <c:pt idx="216">
                  <c:v>28033</c:v>
                </c:pt>
                <c:pt idx="217">
                  <c:v>19869</c:v>
                </c:pt>
                <c:pt idx="218">
                  <c:v>29156</c:v>
                </c:pt>
                <c:pt idx="219">
                  <c:v>19694</c:v>
                </c:pt>
                <c:pt idx="220">
                  <c:v>18650</c:v>
                </c:pt>
                <c:pt idx="221">
                  <c:v>30236</c:v>
                </c:pt>
                <c:pt idx="222">
                  <c:v>16550</c:v>
                </c:pt>
                <c:pt idx="223">
                  <c:v>25676</c:v>
                </c:pt>
                <c:pt idx="224">
                  <c:v>17633</c:v>
                </c:pt>
                <c:pt idx="225">
                  <c:v>27613</c:v>
                </c:pt>
                <c:pt idx="226">
                  <c:v>27367</c:v>
                </c:pt>
                <c:pt idx="227">
                  <c:v>17601</c:v>
                </c:pt>
                <c:pt idx="228">
                  <c:v>25538</c:v>
                </c:pt>
                <c:pt idx="229">
                  <c:v>16477</c:v>
                </c:pt>
                <c:pt idx="230">
                  <c:v>14940</c:v>
                </c:pt>
                <c:pt idx="231">
                  <c:v>23684</c:v>
                </c:pt>
                <c:pt idx="232">
                  <c:v>15683</c:v>
                </c:pt>
                <c:pt idx="233">
                  <c:v>22686</c:v>
                </c:pt>
                <c:pt idx="234">
                  <c:v>14615</c:v>
                </c:pt>
                <c:pt idx="235">
                  <c:v>13685</c:v>
                </c:pt>
                <c:pt idx="236">
                  <c:v>21552</c:v>
                </c:pt>
                <c:pt idx="237">
                  <c:v>15588</c:v>
                </c:pt>
                <c:pt idx="238">
                  <c:v>14257</c:v>
                </c:pt>
                <c:pt idx="239">
                  <c:v>22041</c:v>
                </c:pt>
                <c:pt idx="240">
                  <c:v>20695</c:v>
                </c:pt>
                <c:pt idx="241">
                  <c:v>13352</c:v>
                </c:pt>
                <c:pt idx="242">
                  <c:v>20160</c:v>
                </c:pt>
                <c:pt idx="243">
                  <c:v>12824</c:v>
                </c:pt>
                <c:pt idx="244">
                  <c:v>19256</c:v>
                </c:pt>
                <c:pt idx="245">
                  <c:v>12974</c:v>
                </c:pt>
                <c:pt idx="246">
                  <c:v>19135</c:v>
                </c:pt>
                <c:pt idx="247">
                  <c:v>11523</c:v>
                </c:pt>
                <c:pt idx="248">
                  <c:v>16457</c:v>
                </c:pt>
                <c:pt idx="249">
                  <c:v>11168</c:v>
                </c:pt>
                <c:pt idx="250">
                  <c:v>17746</c:v>
                </c:pt>
                <c:pt idx="251">
                  <c:v>11320</c:v>
                </c:pt>
                <c:pt idx="252">
                  <c:v>16918</c:v>
                </c:pt>
                <c:pt idx="253">
                  <c:v>9770</c:v>
                </c:pt>
                <c:pt idx="254">
                  <c:v>16282</c:v>
                </c:pt>
                <c:pt idx="255">
                  <c:v>12534</c:v>
                </c:pt>
                <c:pt idx="256">
                  <c:v>16865</c:v>
                </c:pt>
                <c:pt idx="257">
                  <c:v>16047</c:v>
                </c:pt>
                <c:pt idx="258">
                  <c:v>10869</c:v>
                </c:pt>
                <c:pt idx="259">
                  <c:v>16374</c:v>
                </c:pt>
                <c:pt idx="260">
                  <c:v>11826</c:v>
                </c:pt>
                <c:pt idx="261">
                  <c:v>16693</c:v>
                </c:pt>
                <c:pt idx="262">
                  <c:v>11395</c:v>
                </c:pt>
                <c:pt idx="263">
                  <c:v>11608</c:v>
                </c:pt>
                <c:pt idx="264">
                  <c:v>16792</c:v>
                </c:pt>
                <c:pt idx="265">
                  <c:v>11052</c:v>
                </c:pt>
                <c:pt idx="266">
                  <c:v>17072</c:v>
                </c:pt>
                <c:pt idx="267">
                  <c:v>11618</c:v>
                </c:pt>
                <c:pt idx="268">
                  <c:v>18095</c:v>
                </c:pt>
                <c:pt idx="269">
                  <c:v>12610</c:v>
                </c:pt>
                <c:pt idx="270">
                  <c:v>11556</c:v>
                </c:pt>
                <c:pt idx="271">
                  <c:v>17240</c:v>
                </c:pt>
                <c:pt idx="272">
                  <c:v>17635</c:v>
                </c:pt>
                <c:pt idx="273">
                  <c:v>11697</c:v>
                </c:pt>
                <c:pt idx="274">
                  <c:v>16345</c:v>
                </c:pt>
                <c:pt idx="275">
                  <c:v>12223</c:v>
                </c:pt>
                <c:pt idx="276">
                  <c:v>17510</c:v>
                </c:pt>
                <c:pt idx="277">
                  <c:v>11760</c:v>
                </c:pt>
                <c:pt idx="278">
                  <c:v>15892</c:v>
                </c:pt>
                <c:pt idx="279">
                  <c:v>11931</c:v>
                </c:pt>
                <c:pt idx="280">
                  <c:v>16100</c:v>
                </c:pt>
                <c:pt idx="281">
                  <c:v>15866</c:v>
                </c:pt>
                <c:pt idx="282">
                  <c:v>12268</c:v>
                </c:pt>
                <c:pt idx="283">
                  <c:v>16825</c:v>
                </c:pt>
                <c:pt idx="284">
                  <c:v>10071</c:v>
                </c:pt>
                <c:pt idx="285">
                  <c:v>15958</c:v>
                </c:pt>
                <c:pt idx="286">
                  <c:v>10371</c:v>
                </c:pt>
                <c:pt idx="287">
                  <c:v>15711</c:v>
                </c:pt>
                <c:pt idx="288">
                  <c:v>11282</c:v>
                </c:pt>
                <c:pt idx="289">
                  <c:v>9391</c:v>
                </c:pt>
                <c:pt idx="290">
                  <c:v>10271</c:v>
                </c:pt>
                <c:pt idx="291">
                  <c:v>9138</c:v>
                </c:pt>
                <c:pt idx="292">
                  <c:v>15866</c:v>
                </c:pt>
                <c:pt idx="293">
                  <c:v>10579</c:v>
                </c:pt>
                <c:pt idx="294">
                  <c:v>14174</c:v>
                </c:pt>
                <c:pt idx="295">
                  <c:v>8914</c:v>
                </c:pt>
                <c:pt idx="296">
                  <c:v>13286</c:v>
                </c:pt>
                <c:pt idx="297">
                  <c:v>9050</c:v>
                </c:pt>
                <c:pt idx="298">
                  <c:v>13710</c:v>
                </c:pt>
                <c:pt idx="299">
                  <c:v>8939</c:v>
                </c:pt>
                <c:pt idx="300">
                  <c:v>12800</c:v>
                </c:pt>
                <c:pt idx="301">
                  <c:v>8660</c:v>
                </c:pt>
                <c:pt idx="302">
                  <c:v>12822</c:v>
                </c:pt>
                <c:pt idx="303">
                  <c:v>8123</c:v>
                </c:pt>
                <c:pt idx="304">
                  <c:v>11484</c:v>
                </c:pt>
                <c:pt idx="305">
                  <c:v>8187</c:v>
                </c:pt>
                <c:pt idx="306">
                  <c:v>11453</c:v>
                </c:pt>
                <c:pt idx="307">
                  <c:v>8453</c:v>
                </c:pt>
                <c:pt idx="308">
                  <c:v>7811</c:v>
                </c:pt>
                <c:pt idx="309">
                  <c:v>11826</c:v>
                </c:pt>
                <c:pt idx="310">
                  <c:v>7842</c:v>
                </c:pt>
                <c:pt idx="311">
                  <c:v>10806</c:v>
                </c:pt>
                <c:pt idx="312">
                  <c:v>6738</c:v>
                </c:pt>
                <c:pt idx="313">
                  <c:v>10296</c:v>
                </c:pt>
                <c:pt idx="314">
                  <c:v>7112</c:v>
                </c:pt>
                <c:pt idx="315">
                  <c:v>9951</c:v>
                </c:pt>
                <c:pt idx="316">
                  <c:v>7039</c:v>
                </c:pt>
                <c:pt idx="317">
                  <c:v>10588</c:v>
                </c:pt>
                <c:pt idx="318">
                  <c:v>6911</c:v>
                </c:pt>
                <c:pt idx="319">
                  <c:v>10425</c:v>
                </c:pt>
                <c:pt idx="320">
                  <c:v>7003</c:v>
                </c:pt>
                <c:pt idx="321">
                  <c:v>10289</c:v>
                </c:pt>
                <c:pt idx="322">
                  <c:v>7396</c:v>
                </c:pt>
                <c:pt idx="323">
                  <c:v>10392</c:v>
                </c:pt>
                <c:pt idx="324">
                  <c:v>6974</c:v>
                </c:pt>
                <c:pt idx="325">
                  <c:v>10244</c:v>
                </c:pt>
                <c:pt idx="326">
                  <c:v>10703</c:v>
                </c:pt>
                <c:pt idx="327">
                  <c:v>6887</c:v>
                </c:pt>
                <c:pt idx="328">
                  <c:v>10898</c:v>
                </c:pt>
                <c:pt idx="329">
                  <c:v>7064</c:v>
                </c:pt>
                <c:pt idx="330">
                  <c:v>11430</c:v>
                </c:pt>
                <c:pt idx="331">
                  <c:v>7525</c:v>
                </c:pt>
                <c:pt idx="332">
                  <c:v>11777</c:v>
                </c:pt>
                <c:pt idx="333">
                  <c:v>7831</c:v>
                </c:pt>
                <c:pt idx="334">
                  <c:v>11328</c:v>
                </c:pt>
                <c:pt idx="335">
                  <c:v>11206</c:v>
                </c:pt>
                <c:pt idx="336">
                  <c:v>7366</c:v>
                </c:pt>
                <c:pt idx="337">
                  <c:v>12095</c:v>
                </c:pt>
                <c:pt idx="338">
                  <c:v>7668</c:v>
                </c:pt>
                <c:pt idx="339">
                  <c:v>12376</c:v>
                </c:pt>
                <c:pt idx="340">
                  <c:v>7807</c:v>
                </c:pt>
                <c:pt idx="341">
                  <c:v>11514</c:v>
                </c:pt>
                <c:pt idx="342">
                  <c:v>8667</c:v>
                </c:pt>
                <c:pt idx="343">
                  <c:v>7968</c:v>
                </c:pt>
                <c:pt idx="344">
                  <c:v>13051</c:v>
                </c:pt>
                <c:pt idx="345">
                  <c:v>7883</c:v>
                </c:pt>
                <c:pt idx="346">
                  <c:v>12135</c:v>
                </c:pt>
                <c:pt idx="347">
                  <c:v>8383</c:v>
                </c:pt>
                <c:pt idx="348">
                  <c:v>12785</c:v>
                </c:pt>
                <c:pt idx="349">
                  <c:v>8279</c:v>
                </c:pt>
                <c:pt idx="350">
                  <c:v>11873</c:v>
                </c:pt>
                <c:pt idx="351">
                  <c:v>8499</c:v>
                </c:pt>
                <c:pt idx="352">
                  <c:v>14660</c:v>
                </c:pt>
                <c:pt idx="353">
                  <c:v>12210</c:v>
                </c:pt>
                <c:pt idx="354">
                  <c:v>8662</c:v>
                </c:pt>
                <c:pt idx="355">
                  <c:v>13607</c:v>
                </c:pt>
                <c:pt idx="356">
                  <c:v>8619</c:v>
                </c:pt>
                <c:pt idx="357">
                  <c:v>14942</c:v>
                </c:pt>
                <c:pt idx="358">
                  <c:v>10010</c:v>
                </c:pt>
                <c:pt idx="359">
                  <c:v>13903</c:v>
                </c:pt>
                <c:pt idx="360">
                  <c:v>13245</c:v>
                </c:pt>
                <c:pt idx="361">
                  <c:v>8852</c:v>
                </c:pt>
                <c:pt idx="362">
                  <c:v>13653</c:v>
                </c:pt>
                <c:pt idx="363">
                  <c:v>9828</c:v>
                </c:pt>
                <c:pt idx="364">
                  <c:v>13366</c:v>
                </c:pt>
                <c:pt idx="365">
                  <c:v>9520</c:v>
                </c:pt>
                <c:pt idx="366">
                  <c:v>14297</c:v>
                </c:pt>
                <c:pt idx="367">
                  <c:v>9536</c:v>
                </c:pt>
                <c:pt idx="368">
                  <c:v>13423</c:v>
                </c:pt>
                <c:pt idx="369">
                  <c:v>8495</c:v>
                </c:pt>
                <c:pt idx="370">
                  <c:v>13941</c:v>
                </c:pt>
                <c:pt idx="371">
                  <c:v>8870</c:v>
                </c:pt>
                <c:pt idx="372">
                  <c:v>13942</c:v>
                </c:pt>
                <c:pt idx="373">
                  <c:v>9793</c:v>
                </c:pt>
                <c:pt idx="374">
                  <c:v>13494</c:v>
                </c:pt>
                <c:pt idx="375">
                  <c:v>9024</c:v>
                </c:pt>
                <c:pt idx="376">
                  <c:v>13063</c:v>
                </c:pt>
                <c:pt idx="377">
                  <c:v>12759</c:v>
                </c:pt>
                <c:pt idx="378">
                  <c:v>13237</c:v>
                </c:pt>
                <c:pt idx="379">
                  <c:v>13715</c:v>
                </c:pt>
                <c:pt idx="380">
                  <c:v>8264</c:v>
                </c:pt>
                <c:pt idx="381">
                  <c:v>8391</c:v>
                </c:pt>
                <c:pt idx="382">
                  <c:v>12803</c:v>
                </c:pt>
                <c:pt idx="383">
                  <c:v>9795</c:v>
                </c:pt>
                <c:pt idx="384">
                  <c:v>13783</c:v>
                </c:pt>
                <c:pt idx="385">
                  <c:v>13237</c:v>
                </c:pt>
                <c:pt idx="386">
                  <c:v>9698</c:v>
                </c:pt>
                <c:pt idx="387">
                  <c:v>8536</c:v>
                </c:pt>
                <c:pt idx="388">
                  <c:v>12896</c:v>
                </c:pt>
                <c:pt idx="389">
                  <c:v>12616</c:v>
                </c:pt>
                <c:pt idx="390">
                  <c:v>14343</c:v>
                </c:pt>
                <c:pt idx="391">
                  <c:v>9211</c:v>
                </c:pt>
                <c:pt idx="392">
                  <c:v>13834</c:v>
                </c:pt>
                <c:pt idx="393">
                  <c:v>8528</c:v>
                </c:pt>
                <c:pt idx="394">
                  <c:v>13240</c:v>
                </c:pt>
                <c:pt idx="395">
                  <c:v>14371</c:v>
                </c:pt>
                <c:pt idx="396">
                  <c:v>9222</c:v>
                </c:pt>
                <c:pt idx="397">
                  <c:v>9497</c:v>
                </c:pt>
                <c:pt idx="398">
                  <c:v>13697</c:v>
                </c:pt>
                <c:pt idx="399">
                  <c:v>8265</c:v>
                </c:pt>
                <c:pt idx="400">
                  <c:v>14167</c:v>
                </c:pt>
                <c:pt idx="401">
                  <c:v>9149</c:v>
                </c:pt>
                <c:pt idx="402">
                  <c:v>13806</c:v>
                </c:pt>
                <c:pt idx="403">
                  <c:v>13393</c:v>
                </c:pt>
                <c:pt idx="404">
                  <c:v>8587</c:v>
                </c:pt>
                <c:pt idx="405">
                  <c:v>12596</c:v>
                </c:pt>
                <c:pt idx="406">
                  <c:v>9150</c:v>
                </c:pt>
                <c:pt idx="407">
                  <c:v>12198</c:v>
                </c:pt>
                <c:pt idx="408">
                  <c:v>8075</c:v>
                </c:pt>
                <c:pt idx="409">
                  <c:v>12215</c:v>
                </c:pt>
                <c:pt idx="410">
                  <c:v>7594</c:v>
                </c:pt>
                <c:pt idx="411">
                  <c:v>11877</c:v>
                </c:pt>
                <c:pt idx="412">
                  <c:v>7486</c:v>
                </c:pt>
                <c:pt idx="413">
                  <c:v>11288</c:v>
                </c:pt>
                <c:pt idx="414">
                  <c:v>8184</c:v>
                </c:pt>
                <c:pt idx="415">
                  <c:v>10368</c:v>
                </c:pt>
                <c:pt idx="416">
                  <c:v>7372</c:v>
                </c:pt>
                <c:pt idx="417">
                  <c:v>11061</c:v>
                </c:pt>
                <c:pt idx="418">
                  <c:v>7265</c:v>
                </c:pt>
                <c:pt idx="419">
                  <c:v>10750</c:v>
                </c:pt>
                <c:pt idx="420">
                  <c:v>6717</c:v>
                </c:pt>
                <c:pt idx="421">
                  <c:v>9843</c:v>
                </c:pt>
                <c:pt idx="422">
                  <c:v>7458</c:v>
                </c:pt>
                <c:pt idx="423">
                  <c:v>10630</c:v>
                </c:pt>
                <c:pt idx="424">
                  <c:v>6989</c:v>
                </c:pt>
                <c:pt idx="425">
                  <c:v>11439</c:v>
                </c:pt>
                <c:pt idx="426">
                  <c:v>6359</c:v>
                </c:pt>
                <c:pt idx="427">
                  <c:v>11106</c:v>
                </c:pt>
                <c:pt idx="428">
                  <c:v>6699</c:v>
                </c:pt>
                <c:pt idx="429">
                  <c:v>11176</c:v>
                </c:pt>
                <c:pt idx="430">
                  <c:v>7186</c:v>
                </c:pt>
                <c:pt idx="431">
                  <c:v>10158</c:v>
                </c:pt>
                <c:pt idx="432">
                  <c:v>7090</c:v>
                </c:pt>
                <c:pt idx="433">
                  <c:v>10326</c:v>
                </c:pt>
                <c:pt idx="434">
                  <c:v>6947</c:v>
                </c:pt>
                <c:pt idx="435">
                  <c:v>11685</c:v>
                </c:pt>
                <c:pt idx="436">
                  <c:v>7930</c:v>
                </c:pt>
                <c:pt idx="437">
                  <c:v>7701</c:v>
                </c:pt>
                <c:pt idx="438">
                  <c:v>11027</c:v>
                </c:pt>
                <c:pt idx="439">
                  <c:v>7582</c:v>
                </c:pt>
                <c:pt idx="440">
                  <c:v>7415</c:v>
                </c:pt>
                <c:pt idx="441">
                  <c:v>11602</c:v>
                </c:pt>
                <c:pt idx="442">
                  <c:v>7096</c:v>
                </c:pt>
                <c:pt idx="443">
                  <c:v>11562</c:v>
                </c:pt>
                <c:pt idx="444">
                  <c:v>7101</c:v>
                </c:pt>
                <c:pt idx="445">
                  <c:v>11981</c:v>
                </c:pt>
                <c:pt idx="446">
                  <c:v>9745</c:v>
                </c:pt>
                <c:pt idx="447">
                  <c:v>13653</c:v>
                </c:pt>
                <c:pt idx="448">
                  <c:v>9722</c:v>
                </c:pt>
                <c:pt idx="449">
                  <c:v>15450</c:v>
                </c:pt>
                <c:pt idx="450">
                  <c:v>12355</c:v>
                </c:pt>
                <c:pt idx="451">
                  <c:v>18969</c:v>
                </c:pt>
                <c:pt idx="452">
                  <c:v>13076</c:v>
                </c:pt>
                <c:pt idx="453">
                  <c:v>17694</c:v>
                </c:pt>
                <c:pt idx="454">
                  <c:v>20405</c:v>
                </c:pt>
                <c:pt idx="455">
                  <c:v>15162</c:v>
                </c:pt>
                <c:pt idx="456">
                  <c:v>24284</c:v>
                </c:pt>
                <c:pt idx="457">
                  <c:v>17435</c:v>
                </c:pt>
                <c:pt idx="458">
                  <c:v>24025</c:v>
                </c:pt>
                <c:pt idx="459">
                  <c:v>17036</c:v>
                </c:pt>
                <c:pt idx="460">
                  <c:v>27892</c:v>
                </c:pt>
                <c:pt idx="461">
                  <c:v>18986</c:v>
                </c:pt>
                <c:pt idx="462">
                  <c:v>26962</c:v>
                </c:pt>
                <c:pt idx="463">
                  <c:v>20334</c:v>
                </c:pt>
                <c:pt idx="464">
                  <c:v>29226</c:v>
                </c:pt>
                <c:pt idx="465">
                  <c:v>20859</c:v>
                </c:pt>
                <c:pt idx="466">
                  <c:v>30136</c:v>
                </c:pt>
                <c:pt idx="467">
                  <c:v>19796</c:v>
                </c:pt>
                <c:pt idx="468">
                  <c:v>31682</c:v>
                </c:pt>
                <c:pt idx="469">
                  <c:v>20156</c:v>
                </c:pt>
                <c:pt idx="470">
                  <c:v>30787</c:v>
                </c:pt>
                <c:pt idx="471">
                  <c:v>20746</c:v>
                </c:pt>
                <c:pt idx="472">
                  <c:v>31240</c:v>
                </c:pt>
                <c:pt idx="473">
                  <c:v>17535</c:v>
                </c:pt>
                <c:pt idx="474">
                  <c:v>28407</c:v>
                </c:pt>
                <c:pt idx="475">
                  <c:v>28363</c:v>
                </c:pt>
                <c:pt idx="476">
                  <c:v>18131</c:v>
                </c:pt>
                <c:pt idx="477">
                  <c:v>29011</c:v>
                </c:pt>
                <c:pt idx="478">
                  <c:v>20360</c:v>
                </c:pt>
                <c:pt idx="479">
                  <c:v>28017</c:v>
                </c:pt>
                <c:pt idx="480">
                  <c:v>17558</c:v>
                </c:pt>
                <c:pt idx="481">
                  <c:v>25397</c:v>
                </c:pt>
                <c:pt idx="482">
                  <c:v>16190</c:v>
                </c:pt>
                <c:pt idx="483">
                  <c:v>25337</c:v>
                </c:pt>
                <c:pt idx="484">
                  <c:v>15741</c:v>
                </c:pt>
                <c:pt idx="485">
                  <c:v>24258</c:v>
                </c:pt>
                <c:pt idx="486">
                  <c:v>16321</c:v>
                </c:pt>
                <c:pt idx="487">
                  <c:v>22719</c:v>
                </c:pt>
                <c:pt idx="488">
                  <c:v>13562</c:v>
                </c:pt>
                <c:pt idx="489">
                  <c:v>22859</c:v>
                </c:pt>
                <c:pt idx="490">
                  <c:v>22597</c:v>
                </c:pt>
                <c:pt idx="491">
                  <c:v>14511</c:v>
                </c:pt>
                <c:pt idx="492">
                  <c:v>20744</c:v>
                </c:pt>
                <c:pt idx="493">
                  <c:v>15068</c:v>
                </c:pt>
                <c:pt idx="494">
                  <c:v>14506</c:v>
                </c:pt>
                <c:pt idx="495">
                  <c:v>19601</c:v>
                </c:pt>
                <c:pt idx="496">
                  <c:v>14277</c:v>
                </c:pt>
                <c:pt idx="497">
                  <c:v>19568</c:v>
                </c:pt>
                <c:pt idx="498">
                  <c:v>12463</c:v>
                </c:pt>
                <c:pt idx="499">
                  <c:v>20132</c:v>
                </c:pt>
                <c:pt idx="500">
                  <c:v>18366</c:v>
                </c:pt>
                <c:pt idx="501">
                  <c:v>13289</c:v>
                </c:pt>
                <c:pt idx="502">
                  <c:v>19813</c:v>
                </c:pt>
                <c:pt idx="503">
                  <c:v>12599</c:v>
                </c:pt>
                <c:pt idx="504">
                  <c:v>17255</c:v>
                </c:pt>
                <c:pt idx="505">
                  <c:v>12857</c:v>
                </c:pt>
                <c:pt idx="506">
                  <c:v>18206</c:v>
                </c:pt>
                <c:pt idx="507">
                  <c:v>11867</c:v>
                </c:pt>
                <c:pt idx="508">
                  <c:v>16753</c:v>
                </c:pt>
                <c:pt idx="509">
                  <c:v>11950</c:v>
                </c:pt>
                <c:pt idx="510">
                  <c:v>16675</c:v>
                </c:pt>
                <c:pt idx="511">
                  <c:v>11034</c:v>
                </c:pt>
                <c:pt idx="512">
                  <c:v>15895</c:v>
                </c:pt>
                <c:pt idx="513">
                  <c:v>11065</c:v>
                </c:pt>
                <c:pt idx="514">
                  <c:v>16099</c:v>
                </c:pt>
                <c:pt idx="515">
                  <c:v>11753</c:v>
                </c:pt>
                <c:pt idx="516">
                  <c:v>17561</c:v>
                </c:pt>
                <c:pt idx="517">
                  <c:v>16836</c:v>
                </c:pt>
                <c:pt idx="518">
                  <c:v>12211</c:v>
                </c:pt>
                <c:pt idx="519">
                  <c:v>10945</c:v>
                </c:pt>
                <c:pt idx="520">
                  <c:v>11548</c:v>
                </c:pt>
                <c:pt idx="521">
                  <c:v>17062</c:v>
                </c:pt>
                <c:pt idx="522">
                  <c:v>11367</c:v>
                </c:pt>
                <c:pt idx="523">
                  <c:v>11647</c:v>
                </c:pt>
                <c:pt idx="524">
                  <c:v>17658</c:v>
                </c:pt>
                <c:pt idx="525">
                  <c:v>16753</c:v>
                </c:pt>
                <c:pt idx="526">
                  <c:v>10455</c:v>
                </c:pt>
                <c:pt idx="527">
                  <c:v>10340</c:v>
                </c:pt>
                <c:pt idx="528">
                  <c:v>16652</c:v>
                </c:pt>
                <c:pt idx="529">
                  <c:v>11058</c:v>
                </c:pt>
                <c:pt idx="530">
                  <c:v>16160</c:v>
                </c:pt>
                <c:pt idx="531">
                  <c:v>11761</c:v>
                </c:pt>
                <c:pt idx="532">
                  <c:v>16482</c:v>
                </c:pt>
                <c:pt idx="533">
                  <c:v>11770</c:v>
                </c:pt>
                <c:pt idx="534">
                  <c:v>15889</c:v>
                </c:pt>
                <c:pt idx="535">
                  <c:v>11614</c:v>
                </c:pt>
                <c:pt idx="536">
                  <c:v>16726</c:v>
                </c:pt>
                <c:pt idx="537">
                  <c:v>10475</c:v>
                </c:pt>
                <c:pt idx="538">
                  <c:v>16895</c:v>
                </c:pt>
                <c:pt idx="539">
                  <c:v>11125</c:v>
                </c:pt>
                <c:pt idx="540">
                  <c:v>16428</c:v>
                </c:pt>
                <c:pt idx="541">
                  <c:v>11437</c:v>
                </c:pt>
                <c:pt idx="542">
                  <c:v>16211</c:v>
                </c:pt>
                <c:pt idx="543">
                  <c:v>10021</c:v>
                </c:pt>
                <c:pt idx="544">
                  <c:v>14736</c:v>
                </c:pt>
                <c:pt idx="545">
                  <c:v>10365</c:v>
                </c:pt>
                <c:pt idx="546">
                  <c:v>15945</c:v>
                </c:pt>
                <c:pt idx="547">
                  <c:v>9484</c:v>
                </c:pt>
                <c:pt idx="548">
                  <c:v>15709</c:v>
                </c:pt>
                <c:pt idx="549">
                  <c:v>10577</c:v>
                </c:pt>
                <c:pt idx="550">
                  <c:v>15481</c:v>
                </c:pt>
                <c:pt idx="551">
                  <c:v>10474</c:v>
                </c:pt>
                <c:pt idx="552">
                  <c:v>15035</c:v>
                </c:pt>
                <c:pt idx="553">
                  <c:v>9249</c:v>
                </c:pt>
                <c:pt idx="554">
                  <c:v>14880</c:v>
                </c:pt>
                <c:pt idx="555">
                  <c:v>9162</c:v>
                </c:pt>
                <c:pt idx="556">
                  <c:v>12910</c:v>
                </c:pt>
                <c:pt idx="557">
                  <c:v>9728</c:v>
                </c:pt>
                <c:pt idx="558">
                  <c:v>13859</c:v>
                </c:pt>
                <c:pt idx="559">
                  <c:v>8124</c:v>
                </c:pt>
                <c:pt idx="560">
                  <c:v>13857</c:v>
                </c:pt>
                <c:pt idx="561">
                  <c:v>9244</c:v>
                </c:pt>
                <c:pt idx="562">
                  <c:v>12390</c:v>
                </c:pt>
                <c:pt idx="563">
                  <c:v>7380</c:v>
                </c:pt>
                <c:pt idx="564">
                  <c:v>11329</c:v>
                </c:pt>
                <c:pt idx="565">
                  <c:v>12018</c:v>
                </c:pt>
                <c:pt idx="566">
                  <c:v>7582</c:v>
                </c:pt>
                <c:pt idx="567">
                  <c:v>11442</c:v>
                </c:pt>
                <c:pt idx="568">
                  <c:v>7313</c:v>
                </c:pt>
                <c:pt idx="569">
                  <c:v>11007</c:v>
                </c:pt>
                <c:pt idx="570">
                  <c:v>7130</c:v>
                </c:pt>
                <c:pt idx="571">
                  <c:v>9417</c:v>
                </c:pt>
                <c:pt idx="572">
                  <c:v>6857</c:v>
                </c:pt>
                <c:pt idx="573">
                  <c:v>9319</c:v>
                </c:pt>
                <c:pt idx="574">
                  <c:v>6766</c:v>
                </c:pt>
                <c:pt idx="575">
                  <c:v>5943</c:v>
                </c:pt>
                <c:pt idx="576">
                  <c:v>9055</c:v>
                </c:pt>
                <c:pt idx="577">
                  <c:v>5865</c:v>
                </c:pt>
                <c:pt idx="578">
                  <c:v>8860</c:v>
                </c:pt>
                <c:pt idx="579">
                  <c:v>8679</c:v>
                </c:pt>
                <c:pt idx="580">
                  <c:v>5755</c:v>
                </c:pt>
                <c:pt idx="581">
                  <c:v>9106</c:v>
                </c:pt>
                <c:pt idx="582">
                  <c:v>6121</c:v>
                </c:pt>
                <c:pt idx="583">
                  <c:v>9233</c:v>
                </c:pt>
                <c:pt idx="584">
                  <c:v>5465</c:v>
                </c:pt>
                <c:pt idx="585">
                  <c:v>9433</c:v>
                </c:pt>
                <c:pt idx="586">
                  <c:v>5568</c:v>
                </c:pt>
                <c:pt idx="587">
                  <c:v>9274</c:v>
                </c:pt>
                <c:pt idx="588">
                  <c:v>6118</c:v>
                </c:pt>
                <c:pt idx="589">
                  <c:v>9106</c:v>
                </c:pt>
                <c:pt idx="590">
                  <c:v>6791</c:v>
                </c:pt>
                <c:pt idx="591">
                  <c:v>6061</c:v>
                </c:pt>
                <c:pt idx="592">
                  <c:v>9546</c:v>
                </c:pt>
                <c:pt idx="593">
                  <c:v>6378</c:v>
                </c:pt>
                <c:pt idx="594">
                  <c:v>9051</c:v>
                </c:pt>
                <c:pt idx="595">
                  <c:v>9970</c:v>
                </c:pt>
                <c:pt idx="596">
                  <c:v>6444</c:v>
                </c:pt>
                <c:pt idx="597">
                  <c:v>10351</c:v>
                </c:pt>
                <c:pt idx="598">
                  <c:v>6821</c:v>
                </c:pt>
                <c:pt idx="599">
                  <c:v>6710</c:v>
                </c:pt>
                <c:pt idx="600">
                  <c:v>9684</c:v>
                </c:pt>
                <c:pt idx="601">
                  <c:v>6275</c:v>
                </c:pt>
                <c:pt idx="602">
                  <c:v>10522</c:v>
                </c:pt>
                <c:pt idx="603">
                  <c:v>6261</c:v>
                </c:pt>
                <c:pt idx="604">
                  <c:v>10289</c:v>
                </c:pt>
                <c:pt idx="605">
                  <c:v>6437</c:v>
                </c:pt>
                <c:pt idx="606">
                  <c:v>10618</c:v>
                </c:pt>
                <c:pt idx="607">
                  <c:v>7302</c:v>
                </c:pt>
                <c:pt idx="608">
                  <c:v>10879</c:v>
                </c:pt>
                <c:pt idx="609">
                  <c:v>6640</c:v>
                </c:pt>
                <c:pt idx="610">
                  <c:v>11004</c:v>
                </c:pt>
                <c:pt idx="611">
                  <c:v>8154</c:v>
                </c:pt>
                <c:pt idx="612">
                  <c:v>12066</c:v>
                </c:pt>
                <c:pt idx="613">
                  <c:v>8548</c:v>
                </c:pt>
                <c:pt idx="614">
                  <c:v>7793</c:v>
                </c:pt>
                <c:pt idx="615">
                  <c:v>12182</c:v>
                </c:pt>
                <c:pt idx="616">
                  <c:v>8506</c:v>
                </c:pt>
                <c:pt idx="617">
                  <c:v>12214</c:v>
                </c:pt>
                <c:pt idx="618">
                  <c:v>8090</c:v>
                </c:pt>
                <c:pt idx="619">
                  <c:v>13040</c:v>
                </c:pt>
                <c:pt idx="620">
                  <c:v>12562</c:v>
                </c:pt>
                <c:pt idx="621">
                  <c:v>7993</c:v>
                </c:pt>
                <c:pt idx="622">
                  <c:v>7794</c:v>
                </c:pt>
                <c:pt idx="623">
                  <c:v>11492</c:v>
                </c:pt>
                <c:pt idx="624">
                  <c:v>8334</c:v>
                </c:pt>
                <c:pt idx="625">
                  <c:v>11876</c:v>
                </c:pt>
                <c:pt idx="626">
                  <c:v>7679</c:v>
                </c:pt>
                <c:pt idx="627">
                  <c:v>11570</c:v>
                </c:pt>
                <c:pt idx="628">
                  <c:v>8304</c:v>
                </c:pt>
                <c:pt idx="629">
                  <c:v>11961</c:v>
                </c:pt>
                <c:pt idx="630">
                  <c:v>11593</c:v>
                </c:pt>
                <c:pt idx="631">
                  <c:v>8066</c:v>
                </c:pt>
                <c:pt idx="632">
                  <c:v>11713</c:v>
                </c:pt>
                <c:pt idx="633">
                  <c:v>8449</c:v>
                </c:pt>
                <c:pt idx="634">
                  <c:v>7902</c:v>
                </c:pt>
                <c:pt idx="635">
                  <c:v>12310</c:v>
                </c:pt>
                <c:pt idx="636">
                  <c:v>7526</c:v>
                </c:pt>
                <c:pt idx="637">
                  <c:v>12945</c:v>
                </c:pt>
                <c:pt idx="638">
                  <c:v>7701</c:v>
                </c:pt>
                <c:pt idx="639">
                  <c:v>12733</c:v>
                </c:pt>
                <c:pt idx="640">
                  <c:v>7484</c:v>
                </c:pt>
                <c:pt idx="641">
                  <c:v>11673</c:v>
                </c:pt>
                <c:pt idx="642">
                  <c:v>7298</c:v>
                </c:pt>
                <c:pt idx="643">
                  <c:v>11132</c:v>
                </c:pt>
                <c:pt idx="644">
                  <c:v>7730</c:v>
                </c:pt>
                <c:pt idx="645">
                  <c:v>12051</c:v>
                </c:pt>
                <c:pt idx="646">
                  <c:v>8308</c:v>
                </c:pt>
                <c:pt idx="647">
                  <c:v>12732</c:v>
                </c:pt>
                <c:pt idx="648">
                  <c:v>7251</c:v>
                </c:pt>
                <c:pt idx="649">
                  <c:v>11575</c:v>
                </c:pt>
                <c:pt idx="650">
                  <c:v>8396</c:v>
                </c:pt>
                <c:pt idx="651">
                  <c:v>11067</c:v>
                </c:pt>
                <c:pt idx="652">
                  <c:v>8016</c:v>
                </c:pt>
                <c:pt idx="653">
                  <c:v>11937</c:v>
                </c:pt>
                <c:pt idx="654">
                  <c:v>7078</c:v>
                </c:pt>
                <c:pt idx="655">
                  <c:v>12468</c:v>
                </c:pt>
                <c:pt idx="656">
                  <c:v>8668</c:v>
                </c:pt>
                <c:pt idx="657">
                  <c:v>8690</c:v>
                </c:pt>
                <c:pt idx="658">
                  <c:v>12718</c:v>
                </c:pt>
                <c:pt idx="659">
                  <c:v>7379</c:v>
                </c:pt>
                <c:pt idx="660">
                  <c:v>12302</c:v>
                </c:pt>
                <c:pt idx="661">
                  <c:v>8541</c:v>
                </c:pt>
                <c:pt idx="662">
                  <c:v>11878</c:v>
                </c:pt>
                <c:pt idx="663">
                  <c:v>8168</c:v>
                </c:pt>
                <c:pt idx="664">
                  <c:v>12074</c:v>
                </c:pt>
                <c:pt idx="665">
                  <c:v>7809</c:v>
                </c:pt>
                <c:pt idx="666">
                  <c:v>12105</c:v>
                </c:pt>
                <c:pt idx="667">
                  <c:v>8184</c:v>
                </c:pt>
                <c:pt idx="668">
                  <c:v>8966</c:v>
                </c:pt>
                <c:pt idx="669">
                  <c:v>12068</c:v>
                </c:pt>
                <c:pt idx="670">
                  <c:v>11812</c:v>
                </c:pt>
                <c:pt idx="671">
                  <c:v>7510</c:v>
                </c:pt>
                <c:pt idx="672">
                  <c:v>11604</c:v>
                </c:pt>
                <c:pt idx="673">
                  <c:v>8458</c:v>
                </c:pt>
                <c:pt idx="674">
                  <c:v>10838</c:v>
                </c:pt>
                <c:pt idx="675">
                  <c:v>7600</c:v>
                </c:pt>
                <c:pt idx="676">
                  <c:v>11683</c:v>
                </c:pt>
                <c:pt idx="677">
                  <c:v>7985</c:v>
                </c:pt>
                <c:pt idx="678">
                  <c:v>11487</c:v>
                </c:pt>
                <c:pt idx="679">
                  <c:v>6588</c:v>
                </c:pt>
                <c:pt idx="680">
                  <c:v>6765</c:v>
                </c:pt>
                <c:pt idx="681">
                  <c:v>11125</c:v>
                </c:pt>
                <c:pt idx="682">
                  <c:v>10909</c:v>
                </c:pt>
                <c:pt idx="683">
                  <c:v>6342</c:v>
                </c:pt>
                <c:pt idx="684">
                  <c:v>10944</c:v>
                </c:pt>
                <c:pt idx="685">
                  <c:v>7016</c:v>
                </c:pt>
                <c:pt idx="686">
                  <c:v>10677</c:v>
                </c:pt>
                <c:pt idx="687">
                  <c:v>7110</c:v>
                </c:pt>
                <c:pt idx="688">
                  <c:v>10555</c:v>
                </c:pt>
                <c:pt idx="689">
                  <c:v>6830</c:v>
                </c:pt>
                <c:pt idx="690">
                  <c:v>10030</c:v>
                </c:pt>
                <c:pt idx="691">
                  <c:v>6685</c:v>
                </c:pt>
                <c:pt idx="692">
                  <c:v>11394</c:v>
                </c:pt>
                <c:pt idx="693">
                  <c:v>6993</c:v>
                </c:pt>
                <c:pt idx="694">
                  <c:v>10373</c:v>
                </c:pt>
                <c:pt idx="695">
                  <c:v>7502</c:v>
                </c:pt>
                <c:pt idx="696">
                  <c:v>10460</c:v>
                </c:pt>
                <c:pt idx="697">
                  <c:v>6779</c:v>
                </c:pt>
                <c:pt idx="698">
                  <c:v>10583</c:v>
                </c:pt>
                <c:pt idx="699">
                  <c:v>7537</c:v>
                </c:pt>
                <c:pt idx="700">
                  <c:v>10210</c:v>
                </c:pt>
                <c:pt idx="701">
                  <c:v>7441</c:v>
                </c:pt>
                <c:pt idx="702">
                  <c:v>10577</c:v>
                </c:pt>
                <c:pt idx="703">
                  <c:v>7266</c:v>
                </c:pt>
                <c:pt idx="704">
                  <c:v>11481</c:v>
                </c:pt>
                <c:pt idx="705">
                  <c:v>7739</c:v>
                </c:pt>
                <c:pt idx="706">
                  <c:v>12086</c:v>
                </c:pt>
                <c:pt idx="707">
                  <c:v>7343</c:v>
                </c:pt>
                <c:pt idx="708">
                  <c:v>12395</c:v>
                </c:pt>
                <c:pt idx="709">
                  <c:v>8624</c:v>
                </c:pt>
                <c:pt idx="710">
                  <c:v>15160</c:v>
                </c:pt>
                <c:pt idx="711">
                  <c:v>10517</c:v>
                </c:pt>
                <c:pt idx="712">
                  <c:v>16607</c:v>
                </c:pt>
                <c:pt idx="713">
                  <c:v>12628</c:v>
                </c:pt>
                <c:pt idx="714">
                  <c:v>18929</c:v>
                </c:pt>
                <c:pt idx="715">
                  <c:v>11707</c:v>
                </c:pt>
                <c:pt idx="716">
                  <c:v>19315</c:v>
                </c:pt>
                <c:pt idx="717">
                  <c:v>12639</c:v>
                </c:pt>
                <c:pt idx="718">
                  <c:v>21410</c:v>
                </c:pt>
                <c:pt idx="719">
                  <c:v>14272</c:v>
                </c:pt>
                <c:pt idx="720">
                  <c:v>22597</c:v>
                </c:pt>
                <c:pt idx="721">
                  <c:v>15505</c:v>
                </c:pt>
                <c:pt idx="722">
                  <c:v>23982</c:v>
                </c:pt>
                <c:pt idx="723">
                  <c:v>25109</c:v>
                </c:pt>
                <c:pt idx="724">
                  <c:v>17955</c:v>
                </c:pt>
                <c:pt idx="725">
                  <c:v>29165</c:v>
                </c:pt>
                <c:pt idx="726">
                  <c:v>19407</c:v>
                </c:pt>
                <c:pt idx="727">
                  <c:v>30106</c:v>
                </c:pt>
                <c:pt idx="728">
                  <c:v>18386</c:v>
                </c:pt>
                <c:pt idx="729">
                  <c:v>17666</c:v>
                </c:pt>
                <c:pt idx="730">
                  <c:v>28652</c:v>
                </c:pt>
                <c:pt idx="731">
                  <c:v>19046</c:v>
                </c:pt>
                <c:pt idx="732">
                  <c:v>24696</c:v>
                </c:pt>
                <c:pt idx="733">
                  <c:v>27321</c:v>
                </c:pt>
                <c:pt idx="734">
                  <c:v>15469</c:v>
                </c:pt>
                <c:pt idx="735">
                  <c:v>24815</c:v>
                </c:pt>
                <c:pt idx="736">
                  <c:v>16726</c:v>
                </c:pt>
                <c:pt idx="737">
                  <c:v>25963</c:v>
                </c:pt>
                <c:pt idx="738">
                  <c:v>15257</c:v>
                </c:pt>
                <c:pt idx="739">
                  <c:v>23559</c:v>
                </c:pt>
                <c:pt idx="740">
                  <c:v>16136</c:v>
                </c:pt>
                <c:pt idx="741">
                  <c:v>24125</c:v>
                </c:pt>
                <c:pt idx="742">
                  <c:v>16891</c:v>
                </c:pt>
                <c:pt idx="743">
                  <c:v>13927</c:v>
                </c:pt>
                <c:pt idx="744">
                  <c:v>20488</c:v>
                </c:pt>
                <c:pt idx="745">
                  <c:v>20826</c:v>
                </c:pt>
                <c:pt idx="746">
                  <c:v>12652</c:v>
                </c:pt>
                <c:pt idx="747">
                  <c:v>19752</c:v>
                </c:pt>
                <c:pt idx="748">
                  <c:v>12371</c:v>
                </c:pt>
                <c:pt idx="749">
                  <c:v>21292</c:v>
                </c:pt>
                <c:pt idx="750">
                  <c:v>19307</c:v>
                </c:pt>
                <c:pt idx="751">
                  <c:v>13871</c:v>
                </c:pt>
                <c:pt idx="752">
                  <c:v>18735</c:v>
                </c:pt>
                <c:pt idx="753">
                  <c:v>13105</c:v>
                </c:pt>
                <c:pt idx="754">
                  <c:v>18717</c:v>
                </c:pt>
                <c:pt idx="755">
                  <c:v>13390</c:v>
                </c:pt>
                <c:pt idx="756">
                  <c:v>17697</c:v>
                </c:pt>
                <c:pt idx="757">
                  <c:v>12150</c:v>
                </c:pt>
                <c:pt idx="758">
                  <c:v>19720</c:v>
                </c:pt>
                <c:pt idx="759">
                  <c:v>13035</c:v>
                </c:pt>
                <c:pt idx="760">
                  <c:v>18192</c:v>
                </c:pt>
                <c:pt idx="761">
                  <c:v>11915</c:v>
                </c:pt>
                <c:pt idx="762">
                  <c:v>17865</c:v>
                </c:pt>
                <c:pt idx="763">
                  <c:v>11164</c:v>
                </c:pt>
                <c:pt idx="764">
                  <c:v>16265</c:v>
                </c:pt>
                <c:pt idx="765">
                  <c:v>11868</c:v>
                </c:pt>
                <c:pt idx="766">
                  <c:v>16099</c:v>
                </c:pt>
                <c:pt idx="767">
                  <c:v>11517</c:v>
                </c:pt>
                <c:pt idx="768">
                  <c:v>16720</c:v>
                </c:pt>
                <c:pt idx="769">
                  <c:v>11130</c:v>
                </c:pt>
                <c:pt idx="770">
                  <c:v>15405</c:v>
                </c:pt>
                <c:pt idx="771">
                  <c:v>11452</c:v>
                </c:pt>
                <c:pt idx="772">
                  <c:v>15943</c:v>
                </c:pt>
                <c:pt idx="773">
                  <c:v>10037</c:v>
                </c:pt>
                <c:pt idx="774">
                  <c:v>16324</c:v>
                </c:pt>
                <c:pt idx="775">
                  <c:v>10838</c:v>
                </c:pt>
                <c:pt idx="776">
                  <c:v>14914</c:v>
                </c:pt>
                <c:pt idx="777">
                  <c:v>10474</c:v>
                </c:pt>
                <c:pt idx="778">
                  <c:v>15257</c:v>
                </c:pt>
                <c:pt idx="779">
                  <c:v>10999</c:v>
                </c:pt>
                <c:pt idx="780">
                  <c:v>15402</c:v>
                </c:pt>
                <c:pt idx="781">
                  <c:v>9649</c:v>
                </c:pt>
                <c:pt idx="782">
                  <c:v>14710</c:v>
                </c:pt>
                <c:pt idx="783">
                  <c:v>10813</c:v>
                </c:pt>
                <c:pt idx="784">
                  <c:v>15999</c:v>
                </c:pt>
                <c:pt idx="785">
                  <c:v>10769</c:v>
                </c:pt>
                <c:pt idx="786">
                  <c:v>15052</c:v>
                </c:pt>
                <c:pt idx="787">
                  <c:v>10597</c:v>
                </c:pt>
                <c:pt idx="788">
                  <c:v>15342</c:v>
                </c:pt>
                <c:pt idx="789">
                  <c:v>8913</c:v>
                </c:pt>
                <c:pt idx="790">
                  <c:v>10007</c:v>
                </c:pt>
                <c:pt idx="791">
                  <c:v>15345</c:v>
                </c:pt>
                <c:pt idx="792">
                  <c:v>10204</c:v>
                </c:pt>
                <c:pt idx="793">
                  <c:v>13722</c:v>
                </c:pt>
                <c:pt idx="794">
                  <c:v>9865</c:v>
                </c:pt>
                <c:pt idx="795">
                  <c:v>14513</c:v>
                </c:pt>
                <c:pt idx="796">
                  <c:v>9372</c:v>
                </c:pt>
                <c:pt idx="797">
                  <c:v>14420</c:v>
                </c:pt>
                <c:pt idx="798">
                  <c:v>9546</c:v>
                </c:pt>
                <c:pt idx="799">
                  <c:v>13141</c:v>
                </c:pt>
                <c:pt idx="800">
                  <c:v>8413</c:v>
                </c:pt>
                <c:pt idx="801">
                  <c:v>14501</c:v>
                </c:pt>
                <c:pt idx="802">
                  <c:v>9514</c:v>
                </c:pt>
              </c:numCache>
            </c:numRef>
          </c:val>
          <c:smooth val="0"/>
          <c:extLst>
            <c:ext xmlns:c16="http://schemas.microsoft.com/office/drawing/2014/chart" uri="{C3380CC4-5D6E-409C-BE32-E72D297353CC}">
              <c16:uniqueId val="{00000000-4FCF-408F-B68E-6E9801CBBB94}"/>
            </c:ext>
          </c:extLst>
        </c:ser>
        <c:dLbls>
          <c:showLegendKey val="0"/>
          <c:showVal val="0"/>
          <c:showCatName val="0"/>
          <c:showSerName val="0"/>
          <c:showPercent val="0"/>
          <c:showBubbleSize val="0"/>
        </c:dLbls>
        <c:smooth val="0"/>
        <c:axId val="1557838847"/>
        <c:axId val="1557838367"/>
      </c:lineChart>
      <c:dateAx>
        <c:axId val="1557838847"/>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57838367"/>
        <c:crosses val="autoZero"/>
        <c:auto val="1"/>
        <c:lblOffset val="100"/>
        <c:baseTimeUnit val="days"/>
      </c:dateAx>
      <c:valAx>
        <c:axId val="155783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57838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a:t>
            </a:r>
            <a:r>
              <a:rPr lang="en-US" b="1" baseline="0"/>
              <a:t> Total (cleaned)</a:t>
            </a:r>
            <a:endParaRPr lang="en-US" b="1"/>
          </a:p>
        </c:rich>
      </c:tx>
      <c:layout>
        <c:manualLayout>
          <c:xMode val="edge"/>
          <c:yMode val="edge"/>
          <c:x val="0.35075678040244967"/>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'Clean Data'!$B$4:$B$2007</c:f>
              <c:numCache>
                <c:formatCode>m/d/yy</c:formatCode>
                <c:ptCount val="2004"/>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'Clean Data'!$E$4:$E$2007</c:f>
              <c:numCache>
                <c:formatCode>General</c:formatCode>
                <c:ptCount val="2004"/>
                <c:pt idx="0">
                  <c:v>37943</c:v>
                </c:pt>
                <c:pt idx="1">
                  <c:v>55054</c:v>
                </c:pt>
                <c:pt idx="2">
                  <c:v>38889</c:v>
                </c:pt>
                <c:pt idx="3">
                  <c:v>60141</c:v>
                </c:pt>
                <c:pt idx="4">
                  <c:v>39615</c:v>
                </c:pt>
                <c:pt idx="5">
                  <c:v>44252</c:v>
                </c:pt>
                <c:pt idx="6">
                  <c:v>47807</c:v>
                </c:pt>
                <c:pt idx="7">
                  <c:v>36522</c:v>
                </c:pt>
                <c:pt idx="8">
                  <c:v>55695</c:v>
                </c:pt>
                <c:pt idx="9">
                  <c:v>41080</c:v>
                </c:pt>
                <c:pt idx="10">
                  <c:v>54115</c:v>
                </c:pt>
                <c:pt idx="11">
                  <c:v>36907</c:v>
                </c:pt>
                <c:pt idx="12">
                  <c:v>56377</c:v>
                </c:pt>
                <c:pt idx="13">
                  <c:v>36355</c:v>
                </c:pt>
                <c:pt idx="14">
                  <c:v>45758</c:v>
                </c:pt>
                <c:pt idx="15">
                  <c:v>59907</c:v>
                </c:pt>
                <c:pt idx="16">
                  <c:v>35051</c:v>
                </c:pt>
                <c:pt idx="17">
                  <c:v>57245</c:v>
                </c:pt>
                <c:pt idx="18">
                  <c:v>37197</c:v>
                </c:pt>
                <c:pt idx="19">
                  <c:v>54921</c:v>
                </c:pt>
                <c:pt idx="20">
                  <c:v>35434</c:v>
                </c:pt>
                <c:pt idx="21">
                  <c:v>46977</c:v>
                </c:pt>
                <c:pt idx="22">
                  <c:v>40850</c:v>
                </c:pt>
                <c:pt idx="23">
                  <c:v>48043</c:v>
                </c:pt>
                <c:pt idx="24">
                  <c:v>41064</c:v>
                </c:pt>
                <c:pt idx="25">
                  <c:v>45626</c:v>
                </c:pt>
                <c:pt idx="26">
                  <c:v>40891</c:v>
                </c:pt>
                <c:pt idx="27">
                  <c:v>45275</c:v>
                </c:pt>
                <c:pt idx="28">
                  <c:v>40918</c:v>
                </c:pt>
                <c:pt idx="29">
                  <c:v>43811</c:v>
                </c:pt>
                <c:pt idx="30">
                  <c:v>37548</c:v>
                </c:pt>
                <c:pt idx="31">
                  <c:v>43347</c:v>
                </c:pt>
                <c:pt idx="32">
                  <c:v>37555</c:v>
                </c:pt>
                <c:pt idx="33">
                  <c:v>46002</c:v>
                </c:pt>
                <c:pt idx="34">
                  <c:v>30314</c:v>
                </c:pt>
                <c:pt idx="35">
                  <c:v>47635</c:v>
                </c:pt>
                <c:pt idx="36">
                  <c:v>40112</c:v>
                </c:pt>
                <c:pt idx="37">
                  <c:v>28494</c:v>
                </c:pt>
                <c:pt idx="38">
                  <c:v>43016</c:v>
                </c:pt>
                <c:pt idx="39">
                  <c:v>28697</c:v>
                </c:pt>
                <c:pt idx="40">
                  <c:v>32139</c:v>
                </c:pt>
                <c:pt idx="41">
                  <c:v>35315</c:v>
                </c:pt>
                <c:pt idx="42">
                  <c:v>31261</c:v>
                </c:pt>
                <c:pt idx="43">
                  <c:v>36029</c:v>
                </c:pt>
                <c:pt idx="44">
                  <c:v>28873</c:v>
                </c:pt>
                <c:pt idx="45">
                  <c:v>37939</c:v>
                </c:pt>
                <c:pt idx="46">
                  <c:v>25503</c:v>
                </c:pt>
                <c:pt idx="47">
                  <c:v>35434</c:v>
                </c:pt>
                <c:pt idx="48">
                  <c:v>23671</c:v>
                </c:pt>
                <c:pt idx="49">
                  <c:v>33872</c:v>
                </c:pt>
                <c:pt idx="50">
                  <c:v>21606</c:v>
                </c:pt>
                <c:pt idx="51">
                  <c:v>32739</c:v>
                </c:pt>
                <c:pt idx="52">
                  <c:v>21080</c:v>
                </c:pt>
                <c:pt idx="53">
                  <c:v>30837</c:v>
                </c:pt>
                <c:pt idx="54">
                  <c:v>20828</c:v>
                </c:pt>
                <c:pt idx="55">
                  <c:v>31268</c:v>
                </c:pt>
                <c:pt idx="56">
                  <c:v>21394</c:v>
                </c:pt>
                <c:pt idx="57">
                  <c:v>33638</c:v>
                </c:pt>
                <c:pt idx="58">
                  <c:v>21254</c:v>
                </c:pt>
                <c:pt idx="59">
                  <c:v>32787</c:v>
                </c:pt>
                <c:pt idx="60">
                  <c:v>21404</c:v>
                </c:pt>
                <c:pt idx="61">
                  <c:v>34035</c:v>
                </c:pt>
                <c:pt idx="62">
                  <c:v>23298</c:v>
                </c:pt>
                <c:pt idx="63">
                  <c:v>33465</c:v>
                </c:pt>
                <c:pt idx="64">
                  <c:v>29885</c:v>
                </c:pt>
                <c:pt idx="65">
                  <c:v>28990</c:v>
                </c:pt>
                <c:pt idx="66">
                  <c:v>32244</c:v>
                </c:pt>
                <c:pt idx="67">
                  <c:v>28963</c:v>
                </c:pt>
                <c:pt idx="68">
                  <c:v>32123</c:v>
                </c:pt>
                <c:pt idx="69">
                  <c:v>30604</c:v>
                </c:pt>
                <c:pt idx="70">
                  <c:v>37895</c:v>
                </c:pt>
                <c:pt idx="71">
                  <c:v>31817</c:v>
                </c:pt>
                <c:pt idx="72">
                  <c:v>32809</c:v>
                </c:pt>
                <c:pt idx="73">
                  <c:v>26683</c:v>
                </c:pt>
                <c:pt idx="74">
                  <c:v>40142</c:v>
                </c:pt>
                <c:pt idx="75">
                  <c:v>29598</c:v>
                </c:pt>
                <c:pt idx="76">
                  <c:v>35074</c:v>
                </c:pt>
                <c:pt idx="77">
                  <c:v>30466</c:v>
                </c:pt>
                <c:pt idx="78">
                  <c:v>32867</c:v>
                </c:pt>
                <c:pt idx="79">
                  <c:v>26248</c:v>
                </c:pt>
                <c:pt idx="80">
                  <c:v>39994</c:v>
                </c:pt>
                <c:pt idx="81">
                  <c:v>30300</c:v>
                </c:pt>
                <c:pt idx="82">
                  <c:v>38323</c:v>
                </c:pt>
                <c:pt idx="83">
                  <c:v>28208</c:v>
                </c:pt>
                <c:pt idx="84">
                  <c:v>43417</c:v>
                </c:pt>
                <c:pt idx="85">
                  <c:v>42619</c:v>
                </c:pt>
                <c:pt idx="86">
                  <c:v>27429</c:v>
                </c:pt>
                <c:pt idx="87">
                  <c:v>41936</c:v>
                </c:pt>
                <c:pt idx="88">
                  <c:v>26814</c:v>
                </c:pt>
                <c:pt idx="89">
                  <c:v>43175</c:v>
                </c:pt>
                <c:pt idx="90">
                  <c:v>28714</c:v>
                </c:pt>
                <c:pt idx="91">
                  <c:v>42936</c:v>
                </c:pt>
                <c:pt idx="92">
                  <c:v>27619</c:v>
                </c:pt>
                <c:pt idx="93">
                  <c:v>44351</c:v>
                </c:pt>
                <c:pt idx="94">
                  <c:v>26788</c:v>
                </c:pt>
                <c:pt idx="95">
                  <c:v>43668</c:v>
                </c:pt>
                <c:pt idx="96">
                  <c:v>30146</c:v>
                </c:pt>
                <c:pt idx="97">
                  <c:v>45008</c:v>
                </c:pt>
                <c:pt idx="98">
                  <c:v>28854</c:v>
                </c:pt>
                <c:pt idx="99">
                  <c:v>41823</c:v>
                </c:pt>
                <c:pt idx="100">
                  <c:v>29281</c:v>
                </c:pt>
                <c:pt idx="101">
                  <c:v>42796</c:v>
                </c:pt>
                <c:pt idx="102">
                  <c:v>27145</c:v>
                </c:pt>
                <c:pt idx="103">
                  <c:v>43047</c:v>
                </c:pt>
                <c:pt idx="104">
                  <c:v>27896</c:v>
                </c:pt>
                <c:pt idx="105">
                  <c:v>42694</c:v>
                </c:pt>
                <c:pt idx="106">
                  <c:v>39370</c:v>
                </c:pt>
                <c:pt idx="107">
                  <c:v>33439</c:v>
                </c:pt>
                <c:pt idx="108">
                  <c:v>38114</c:v>
                </c:pt>
                <c:pt idx="109">
                  <c:v>34234</c:v>
                </c:pt>
                <c:pt idx="110">
                  <c:v>37696</c:v>
                </c:pt>
                <c:pt idx="111">
                  <c:v>30780</c:v>
                </c:pt>
                <c:pt idx="112">
                  <c:v>37509</c:v>
                </c:pt>
                <c:pt idx="113">
                  <c:v>33093</c:v>
                </c:pt>
                <c:pt idx="114">
                  <c:v>35711</c:v>
                </c:pt>
                <c:pt idx="115">
                  <c:v>30994</c:v>
                </c:pt>
                <c:pt idx="116">
                  <c:v>36831</c:v>
                </c:pt>
                <c:pt idx="117">
                  <c:v>32534</c:v>
                </c:pt>
                <c:pt idx="118">
                  <c:v>38264</c:v>
                </c:pt>
                <c:pt idx="119">
                  <c:v>31062</c:v>
                </c:pt>
                <c:pt idx="120">
                  <c:v>37224</c:v>
                </c:pt>
                <c:pt idx="121">
                  <c:v>32160</c:v>
                </c:pt>
                <c:pt idx="122">
                  <c:v>34534</c:v>
                </c:pt>
                <c:pt idx="123">
                  <c:v>31092</c:v>
                </c:pt>
                <c:pt idx="124">
                  <c:v>36786</c:v>
                </c:pt>
                <c:pt idx="125">
                  <c:v>27237</c:v>
                </c:pt>
                <c:pt idx="126">
                  <c:v>42312</c:v>
                </c:pt>
                <c:pt idx="127">
                  <c:v>31633</c:v>
                </c:pt>
                <c:pt idx="128">
                  <c:v>34094</c:v>
                </c:pt>
                <c:pt idx="129">
                  <c:v>31831</c:v>
                </c:pt>
                <c:pt idx="130">
                  <c:v>35987</c:v>
                </c:pt>
                <c:pt idx="131">
                  <c:v>32315</c:v>
                </c:pt>
                <c:pt idx="132">
                  <c:v>36685</c:v>
                </c:pt>
                <c:pt idx="133">
                  <c:v>31284</c:v>
                </c:pt>
                <c:pt idx="134">
                  <c:v>36240</c:v>
                </c:pt>
                <c:pt idx="135">
                  <c:v>40819</c:v>
                </c:pt>
                <c:pt idx="136">
                  <c:v>27902</c:v>
                </c:pt>
                <c:pt idx="137">
                  <c:v>41979</c:v>
                </c:pt>
                <c:pt idx="138">
                  <c:v>26080</c:v>
                </c:pt>
                <c:pt idx="139">
                  <c:v>40629</c:v>
                </c:pt>
                <c:pt idx="140">
                  <c:v>26517</c:v>
                </c:pt>
                <c:pt idx="141">
                  <c:v>41628</c:v>
                </c:pt>
                <c:pt idx="142">
                  <c:v>33087</c:v>
                </c:pt>
                <c:pt idx="143">
                  <c:v>35884</c:v>
                </c:pt>
                <c:pt idx="144">
                  <c:v>26045</c:v>
                </c:pt>
                <c:pt idx="145">
                  <c:v>37316</c:v>
                </c:pt>
                <c:pt idx="146">
                  <c:v>33296</c:v>
                </c:pt>
                <c:pt idx="147">
                  <c:v>32151</c:v>
                </c:pt>
                <c:pt idx="148">
                  <c:v>38697</c:v>
                </c:pt>
                <c:pt idx="149">
                  <c:v>27310</c:v>
                </c:pt>
                <c:pt idx="150">
                  <c:v>35468</c:v>
                </c:pt>
                <c:pt idx="151">
                  <c:v>29117</c:v>
                </c:pt>
                <c:pt idx="152">
                  <c:v>39954</c:v>
                </c:pt>
                <c:pt idx="153">
                  <c:v>27613</c:v>
                </c:pt>
                <c:pt idx="154">
                  <c:v>33562</c:v>
                </c:pt>
                <c:pt idx="155">
                  <c:v>37446</c:v>
                </c:pt>
                <c:pt idx="156">
                  <c:v>24994</c:v>
                </c:pt>
                <c:pt idx="157">
                  <c:v>37215</c:v>
                </c:pt>
                <c:pt idx="158">
                  <c:v>30821</c:v>
                </c:pt>
                <c:pt idx="159">
                  <c:v>33369</c:v>
                </c:pt>
                <c:pt idx="160">
                  <c:v>24058</c:v>
                </c:pt>
                <c:pt idx="161">
                  <c:v>34835</c:v>
                </c:pt>
                <c:pt idx="162">
                  <c:v>23842</c:v>
                </c:pt>
                <c:pt idx="163">
                  <c:v>34647</c:v>
                </c:pt>
                <c:pt idx="164">
                  <c:v>23802</c:v>
                </c:pt>
                <c:pt idx="165">
                  <c:v>36213</c:v>
                </c:pt>
                <c:pt idx="166">
                  <c:v>25118</c:v>
                </c:pt>
                <c:pt idx="167">
                  <c:v>35791</c:v>
                </c:pt>
                <c:pt idx="168">
                  <c:v>23898</c:v>
                </c:pt>
                <c:pt idx="169">
                  <c:v>34686</c:v>
                </c:pt>
                <c:pt idx="170">
                  <c:v>28761</c:v>
                </c:pt>
                <c:pt idx="171">
                  <c:v>32654</c:v>
                </c:pt>
                <c:pt idx="172">
                  <c:v>37349</c:v>
                </c:pt>
                <c:pt idx="173">
                  <c:v>22206</c:v>
                </c:pt>
                <c:pt idx="174">
                  <c:v>28647</c:v>
                </c:pt>
                <c:pt idx="175">
                  <c:v>33226</c:v>
                </c:pt>
                <c:pt idx="176">
                  <c:v>23926</c:v>
                </c:pt>
                <c:pt idx="177">
                  <c:v>36097</c:v>
                </c:pt>
                <c:pt idx="178">
                  <c:v>38096</c:v>
                </c:pt>
                <c:pt idx="179">
                  <c:v>23497</c:v>
                </c:pt>
                <c:pt idx="180">
                  <c:v>37250</c:v>
                </c:pt>
                <c:pt idx="181">
                  <c:v>24733</c:v>
                </c:pt>
                <c:pt idx="182">
                  <c:v>38319</c:v>
                </c:pt>
                <c:pt idx="183">
                  <c:v>23671</c:v>
                </c:pt>
                <c:pt idx="184">
                  <c:v>36244</c:v>
                </c:pt>
                <c:pt idx="185">
                  <c:v>26415</c:v>
                </c:pt>
                <c:pt idx="186">
                  <c:v>42763</c:v>
                </c:pt>
                <c:pt idx="187">
                  <c:v>32414</c:v>
                </c:pt>
                <c:pt idx="188">
                  <c:v>46098</c:v>
                </c:pt>
                <c:pt idx="189">
                  <c:v>33257</c:v>
                </c:pt>
                <c:pt idx="190">
                  <c:v>57602</c:v>
                </c:pt>
                <c:pt idx="191">
                  <c:v>39809</c:v>
                </c:pt>
                <c:pt idx="192">
                  <c:v>60902</c:v>
                </c:pt>
                <c:pt idx="193">
                  <c:v>42844</c:v>
                </c:pt>
                <c:pt idx="194">
                  <c:v>65910</c:v>
                </c:pt>
                <c:pt idx="195">
                  <c:v>49742</c:v>
                </c:pt>
                <c:pt idx="196">
                  <c:v>70917</c:v>
                </c:pt>
                <c:pt idx="197">
                  <c:v>52082</c:v>
                </c:pt>
                <c:pt idx="198">
                  <c:v>80341</c:v>
                </c:pt>
                <c:pt idx="199">
                  <c:v>51853</c:v>
                </c:pt>
                <c:pt idx="200">
                  <c:v>89089</c:v>
                </c:pt>
                <c:pt idx="201">
                  <c:v>54742</c:v>
                </c:pt>
                <c:pt idx="202">
                  <c:v>92578</c:v>
                </c:pt>
                <c:pt idx="203">
                  <c:v>62750</c:v>
                </c:pt>
                <c:pt idx="204">
                  <c:v>93985</c:v>
                </c:pt>
                <c:pt idx="205">
                  <c:v>70662</c:v>
                </c:pt>
                <c:pt idx="206">
                  <c:v>102610</c:v>
                </c:pt>
                <c:pt idx="207">
                  <c:v>66256</c:v>
                </c:pt>
                <c:pt idx="208">
                  <c:v>90464</c:v>
                </c:pt>
                <c:pt idx="209">
                  <c:v>67219</c:v>
                </c:pt>
                <c:pt idx="210">
                  <c:v>94296</c:v>
                </c:pt>
                <c:pt idx="211">
                  <c:v>58243</c:v>
                </c:pt>
                <c:pt idx="212">
                  <c:v>91678</c:v>
                </c:pt>
                <c:pt idx="213">
                  <c:v>63269</c:v>
                </c:pt>
                <c:pt idx="214">
                  <c:v>92270</c:v>
                </c:pt>
                <c:pt idx="215">
                  <c:v>61925</c:v>
                </c:pt>
                <c:pt idx="216">
                  <c:v>90433</c:v>
                </c:pt>
                <c:pt idx="217">
                  <c:v>73906</c:v>
                </c:pt>
                <c:pt idx="218">
                  <c:v>70916</c:v>
                </c:pt>
                <c:pt idx="219">
                  <c:v>75224</c:v>
                </c:pt>
                <c:pt idx="220">
                  <c:v>55690</c:v>
                </c:pt>
                <c:pt idx="221">
                  <c:v>89751</c:v>
                </c:pt>
                <c:pt idx="222">
                  <c:v>50839</c:v>
                </c:pt>
                <c:pt idx="223">
                  <c:v>58109</c:v>
                </c:pt>
                <c:pt idx="224">
                  <c:v>71258</c:v>
                </c:pt>
                <c:pt idx="225">
                  <c:v>81973</c:v>
                </c:pt>
                <c:pt idx="226">
                  <c:v>62481</c:v>
                </c:pt>
                <c:pt idx="227">
                  <c:v>70889</c:v>
                </c:pt>
                <c:pt idx="228">
                  <c:v>58758</c:v>
                </c:pt>
                <c:pt idx="229">
                  <c:v>50283</c:v>
                </c:pt>
                <c:pt idx="230">
                  <c:v>60956</c:v>
                </c:pt>
                <c:pt idx="231">
                  <c:v>56566</c:v>
                </c:pt>
                <c:pt idx="232">
                  <c:v>65370</c:v>
                </c:pt>
                <c:pt idx="233">
                  <c:v>54942</c:v>
                </c:pt>
                <c:pt idx="234">
                  <c:v>62684</c:v>
                </c:pt>
                <c:pt idx="235">
                  <c:v>42072</c:v>
                </c:pt>
                <c:pt idx="236">
                  <c:v>65050</c:v>
                </c:pt>
                <c:pt idx="237">
                  <c:v>42696</c:v>
                </c:pt>
                <c:pt idx="238">
                  <c:v>60065</c:v>
                </c:pt>
                <c:pt idx="239">
                  <c:v>50730</c:v>
                </c:pt>
                <c:pt idx="240">
                  <c:v>46153</c:v>
                </c:pt>
                <c:pt idx="241">
                  <c:v>54989</c:v>
                </c:pt>
                <c:pt idx="242">
                  <c:v>46482</c:v>
                </c:pt>
                <c:pt idx="243">
                  <c:v>55481</c:v>
                </c:pt>
                <c:pt idx="244">
                  <c:v>45722</c:v>
                </c:pt>
                <c:pt idx="245">
                  <c:v>37013</c:v>
                </c:pt>
                <c:pt idx="246">
                  <c:v>58074</c:v>
                </c:pt>
                <c:pt idx="247">
                  <c:v>34646</c:v>
                </c:pt>
                <c:pt idx="248">
                  <c:v>46784</c:v>
                </c:pt>
                <c:pt idx="249">
                  <c:v>35223</c:v>
                </c:pt>
                <c:pt idx="250">
                  <c:v>42810</c:v>
                </c:pt>
                <c:pt idx="251">
                  <c:v>47063</c:v>
                </c:pt>
                <c:pt idx="252">
                  <c:v>42290</c:v>
                </c:pt>
                <c:pt idx="253">
                  <c:v>47856</c:v>
                </c:pt>
                <c:pt idx="254">
                  <c:v>41852</c:v>
                </c:pt>
                <c:pt idx="255">
                  <c:v>50205</c:v>
                </c:pt>
                <c:pt idx="256">
                  <c:v>41905</c:v>
                </c:pt>
                <c:pt idx="257">
                  <c:v>54830</c:v>
                </c:pt>
                <c:pt idx="258">
                  <c:v>35277</c:v>
                </c:pt>
                <c:pt idx="259">
                  <c:v>54392</c:v>
                </c:pt>
                <c:pt idx="260">
                  <c:v>49472</c:v>
                </c:pt>
                <c:pt idx="261">
                  <c:v>42742</c:v>
                </c:pt>
                <c:pt idx="262">
                  <c:v>33889</c:v>
                </c:pt>
                <c:pt idx="263">
                  <c:v>47661</c:v>
                </c:pt>
                <c:pt idx="264">
                  <c:v>39542</c:v>
                </c:pt>
                <c:pt idx="265">
                  <c:v>45183</c:v>
                </c:pt>
                <c:pt idx="266">
                  <c:v>42751</c:v>
                </c:pt>
                <c:pt idx="267">
                  <c:v>45397</c:v>
                </c:pt>
                <c:pt idx="268">
                  <c:v>43893</c:v>
                </c:pt>
                <c:pt idx="269">
                  <c:v>49927</c:v>
                </c:pt>
                <c:pt idx="270">
                  <c:v>37259</c:v>
                </c:pt>
                <c:pt idx="271">
                  <c:v>54946</c:v>
                </c:pt>
                <c:pt idx="272">
                  <c:v>41531</c:v>
                </c:pt>
                <c:pt idx="273">
                  <c:v>46454</c:v>
                </c:pt>
                <c:pt idx="274">
                  <c:v>41381</c:v>
                </c:pt>
                <c:pt idx="275">
                  <c:v>43888</c:v>
                </c:pt>
                <c:pt idx="276">
                  <c:v>39866</c:v>
                </c:pt>
                <c:pt idx="277">
                  <c:v>47180</c:v>
                </c:pt>
                <c:pt idx="278">
                  <c:v>38097</c:v>
                </c:pt>
                <c:pt idx="279">
                  <c:v>47368</c:v>
                </c:pt>
                <c:pt idx="280">
                  <c:v>38249</c:v>
                </c:pt>
                <c:pt idx="281">
                  <c:v>49481</c:v>
                </c:pt>
                <c:pt idx="282">
                  <c:v>32365</c:v>
                </c:pt>
                <c:pt idx="283">
                  <c:v>51746</c:v>
                </c:pt>
                <c:pt idx="284">
                  <c:v>31104</c:v>
                </c:pt>
                <c:pt idx="285">
                  <c:v>48090</c:v>
                </c:pt>
                <c:pt idx="286">
                  <c:v>33638</c:v>
                </c:pt>
                <c:pt idx="287">
                  <c:v>47117</c:v>
                </c:pt>
                <c:pt idx="288">
                  <c:v>33155</c:v>
                </c:pt>
                <c:pt idx="289">
                  <c:v>41696</c:v>
                </c:pt>
                <c:pt idx="290">
                  <c:v>43364</c:v>
                </c:pt>
                <c:pt idx="291">
                  <c:v>29254</c:v>
                </c:pt>
                <c:pt idx="292">
                  <c:v>47174</c:v>
                </c:pt>
                <c:pt idx="293">
                  <c:v>29622</c:v>
                </c:pt>
                <c:pt idx="294">
                  <c:v>47163</c:v>
                </c:pt>
                <c:pt idx="295">
                  <c:v>28713</c:v>
                </c:pt>
                <c:pt idx="296">
                  <c:v>42941</c:v>
                </c:pt>
                <c:pt idx="297">
                  <c:v>28231</c:v>
                </c:pt>
                <c:pt idx="298">
                  <c:v>39399</c:v>
                </c:pt>
                <c:pt idx="299">
                  <c:v>25931</c:v>
                </c:pt>
                <c:pt idx="300">
                  <c:v>37554</c:v>
                </c:pt>
                <c:pt idx="301">
                  <c:v>25702</c:v>
                </c:pt>
                <c:pt idx="302">
                  <c:v>38760</c:v>
                </c:pt>
                <c:pt idx="303">
                  <c:v>24545</c:v>
                </c:pt>
                <c:pt idx="304">
                  <c:v>37004</c:v>
                </c:pt>
                <c:pt idx="305">
                  <c:v>30426</c:v>
                </c:pt>
                <c:pt idx="306">
                  <c:v>25968</c:v>
                </c:pt>
                <c:pt idx="307">
                  <c:v>30557</c:v>
                </c:pt>
                <c:pt idx="308">
                  <c:v>21847</c:v>
                </c:pt>
                <c:pt idx="309">
                  <c:v>32934</c:v>
                </c:pt>
                <c:pt idx="310">
                  <c:v>21780</c:v>
                </c:pt>
                <c:pt idx="311">
                  <c:v>32055</c:v>
                </c:pt>
                <c:pt idx="312">
                  <c:v>21030</c:v>
                </c:pt>
                <c:pt idx="313">
                  <c:v>28917</c:v>
                </c:pt>
                <c:pt idx="314">
                  <c:v>19616</c:v>
                </c:pt>
                <c:pt idx="315">
                  <c:v>27296</c:v>
                </c:pt>
                <c:pt idx="316">
                  <c:v>18575</c:v>
                </c:pt>
                <c:pt idx="317">
                  <c:v>27650</c:v>
                </c:pt>
                <c:pt idx="318">
                  <c:v>19387</c:v>
                </c:pt>
                <c:pt idx="319">
                  <c:v>29040</c:v>
                </c:pt>
                <c:pt idx="320">
                  <c:v>19402</c:v>
                </c:pt>
                <c:pt idx="321">
                  <c:v>28737</c:v>
                </c:pt>
                <c:pt idx="322">
                  <c:v>18362</c:v>
                </c:pt>
                <c:pt idx="323">
                  <c:v>28403</c:v>
                </c:pt>
                <c:pt idx="324">
                  <c:v>20585</c:v>
                </c:pt>
                <c:pt idx="325">
                  <c:v>30197</c:v>
                </c:pt>
                <c:pt idx="326">
                  <c:v>24887</c:v>
                </c:pt>
                <c:pt idx="327">
                  <c:v>28136</c:v>
                </c:pt>
                <c:pt idx="328">
                  <c:v>22957</c:v>
                </c:pt>
                <c:pt idx="329">
                  <c:v>27229</c:v>
                </c:pt>
                <c:pt idx="330">
                  <c:v>24306</c:v>
                </c:pt>
                <c:pt idx="331">
                  <c:v>30213</c:v>
                </c:pt>
                <c:pt idx="332">
                  <c:v>24331</c:v>
                </c:pt>
                <c:pt idx="333">
                  <c:v>30418</c:v>
                </c:pt>
                <c:pt idx="334">
                  <c:v>26046</c:v>
                </c:pt>
                <c:pt idx="335">
                  <c:v>32334</c:v>
                </c:pt>
                <c:pt idx="336">
                  <c:v>22374</c:v>
                </c:pt>
                <c:pt idx="337">
                  <c:v>32472</c:v>
                </c:pt>
                <c:pt idx="338">
                  <c:v>23855</c:v>
                </c:pt>
                <c:pt idx="339">
                  <c:v>34175</c:v>
                </c:pt>
                <c:pt idx="340">
                  <c:v>23651</c:v>
                </c:pt>
                <c:pt idx="341">
                  <c:v>36631</c:v>
                </c:pt>
                <c:pt idx="342">
                  <c:v>24659</c:v>
                </c:pt>
                <c:pt idx="343">
                  <c:v>31502</c:v>
                </c:pt>
                <c:pt idx="344">
                  <c:v>27407</c:v>
                </c:pt>
                <c:pt idx="345">
                  <c:v>24229</c:v>
                </c:pt>
                <c:pt idx="346">
                  <c:v>35723</c:v>
                </c:pt>
                <c:pt idx="347">
                  <c:v>32027</c:v>
                </c:pt>
                <c:pt idx="348">
                  <c:v>29300</c:v>
                </c:pt>
                <c:pt idx="349">
                  <c:v>33732</c:v>
                </c:pt>
                <c:pt idx="350">
                  <c:v>29254</c:v>
                </c:pt>
                <c:pt idx="351">
                  <c:v>34229</c:v>
                </c:pt>
                <c:pt idx="352">
                  <c:v>31911</c:v>
                </c:pt>
                <c:pt idx="353">
                  <c:v>39126</c:v>
                </c:pt>
                <c:pt idx="354">
                  <c:v>28008</c:v>
                </c:pt>
                <c:pt idx="355">
                  <c:v>31955</c:v>
                </c:pt>
                <c:pt idx="356">
                  <c:v>34557</c:v>
                </c:pt>
                <c:pt idx="357">
                  <c:v>32001</c:v>
                </c:pt>
                <c:pt idx="358">
                  <c:v>38444</c:v>
                </c:pt>
                <c:pt idx="359">
                  <c:v>32085</c:v>
                </c:pt>
                <c:pt idx="360">
                  <c:v>40257</c:v>
                </c:pt>
                <c:pt idx="361">
                  <c:v>27274</c:v>
                </c:pt>
                <c:pt idx="362">
                  <c:v>41602</c:v>
                </c:pt>
                <c:pt idx="363">
                  <c:v>29111</c:v>
                </c:pt>
                <c:pt idx="364">
                  <c:v>40370</c:v>
                </c:pt>
                <c:pt idx="365">
                  <c:v>29295</c:v>
                </c:pt>
                <c:pt idx="366">
                  <c:v>43372</c:v>
                </c:pt>
                <c:pt idx="367">
                  <c:v>28184</c:v>
                </c:pt>
                <c:pt idx="368">
                  <c:v>41432</c:v>
                </c:pt>
                <c:pt idx="369">
                  <c:v>28521</c:v>
                </c:pt>
                <c:pt idx="370">
                  <c:v>41990</c:v>
                </c:pt>
                <c:pt idx="371">
                  <c:v>27693</c:v>
                </c:pt>
                <c:pt idx="372">
                  <c:v>39746</c:v>
                </c:pt>
                <c:pt idx="373">
                  <c:v>28197</c:v>
                </c:pt>
                <c:pt idx="374">
                  <c:v>40980</c:v>
                </c:pt>
                <c:pt idx="375">
                  <c:v>27031</c:v>
                </c:pt>
                <c:pt idx="376">
                  <c:v>41916</c:v>
                </c:pt>
                <c:pt idx="377">
                  <c:v>29954</c:v>
                </c:pt>
                <c:pt idx="378">
                  <c:v>38150</c:v>
                </c:pt>
                <c:pt idx="379">
                  <c:v>32671</c:v>
                </c:pt>
                <c:pt idx="380">
                  <c:v>33911</c:v>
                </c:pt>
                <c:pt idx="381">
                  <c:v>26732</c:v>
                </c:pt>
                <c:pt idx="382">
                  <c:v>41322</c:v>
                </c:pt>
                <c:pt idx="383">
                  <c:v>29674</c:v>
                </c:pt>
                <c:pt idx="384">
                  <c:v>41516</c:v>
                </c:pt>
                <c:pt idx="385">
                  <c:v>33271</c:v>
                </c:pt>
                <c:pt idx="386">
                  <c:v>38001</c:v>
                </c:pt>
                <c:pt idx="387">
                  <c:v>26573</c:v>
                </c:pt>
                <c:pt idx="388">
                  <c:v>39778</c:v>
                </c:pt>
                <c:pt idx="389">
                  <c:v>30293</c:v>
                </c:pt>
                <c:pt idx="390">
                  <c:v>42307</c:v>
                </c:pt>
                <c:pt idx="391">
                  <c:v>28066</c:v>
                </c:pt>
                <c:pt idx="392">
                  <c:v>41111</c:v>
                </c:pt>
                <c:pt idx="393">
                  <c:v>26973</c:v>
                </c:pt>
                <c:pt idx="394">
                  <c:v>41280</c:v>
                </c:pt>
                <c:pt idx="395">
                  <c:v>32359</c:v>
                </c:pt>
                <c:pt idx="396">
                  <c:v>37594</c:v>
                </c:pt>
                <c:pt idx="397">
                  <c:v>37790</c:v>
                </c:pt>
                <c:pt idx="398">
                  <c:v>32695</c:v>
                </c:pt>
                <c:pt idx="399">
                  <c:v>35629</c:v>
                </c:pt>
                <c:pt idx="400">
                  <c:v>33256</c:v>
                </c:pt>
                <c:pt idx="401">
                  <c:v>36929</c:v>
                </c:pt>
                <c:pt idx="402">
                  <c:v>32181</c:v>
                </c:pt>
                <c:pt idx="403">
                  <c:v>39375</c:v>
                </c:pt>
                <c:pt idx="404">
                  <c:v>28281</c:v>
                </c:pt>
                <c:pt idx="405">
                  <c:v>39414</c:v>
                </c:pt>
                <c:pt idx="406">
                  <c:v>26827</c:v>
                </c:pt>
                <c:pt idx="407">
                  <c:v>36569</c:v>
                </c:pt>
                <c:pt idx="408">
                  <c:v>23681</c:v>
                </c:pt>
                <c:pt idx="409">
                  <c:v>36828</c:v>
                </c:pt>
                <c:pt idx="410">
                  <c:v>31578</c:v>
                </c:pt>
                <c:pt idx="411">
                  <c:v>26550</c:v>
                </c:pt>
                <c:pt idx="412">
                  <c:v>24607</c:v>
                </c:pt>
                <c:pt idx="413">
                  <c:v>34310</c:v>
                </c:pt>
                <c:pt idx="414">
                  <c:v>22690</c:v>
                </c:pt>
                <c:pt idx="415">
                  <c:v>34143</c:v>
                </c:pt>
                <c:pt idx="416">
                  <c:v>29860</c:v>
                </c:pt>
                <c:pt idx="417">
                  <c:v>24176</c:v>
                </c:pt>
                <c:pt idx="418">
                  <c:v>22977</c:v>
                </c:pt>
                <c:pt idx="419">
                  <c:v>33094</c:v>
                </c:pt>
                <c:pt idx="420">
                  <c:v>21143</c:v>
                </c:pt>
                <c:pt idx="421">
                  <c:v>30110</c:v>
                </c:pt>
                <c:pt idx="422">
                  <c:v>21889</c:v>
                </c:pt>
                <c:pt idx="423">
                  <c:v>30350</c:v>
                </c:pt>
                <c:pt idx="424">
                  <c:v>20209</c:v>
                </c:pt>
                <c:pt idx="425">
                  <c:v>25005</c:v>
                </c:pt>
                <c:pt idx="426">
                  <c:v>28295</c:v>
                </c:pt>
                <c:pt idx="427">
                  <c:v>23744</c:v>
                </c:pt>
                <c:pt idx="428">
                  <c:v>28235</c:v>
                </c:pt>
                <c:pt idx="429">
                  <c:v>23435</c:v>
                </c:pt>
                <c:pt idx="430">
                  <c:v>20635</c:v>
                </c:pt>
                <c:pt idx="431">
                  <c:v>30877</c:v>
                </c:pt>
                <c:pt idx="432">
                  <c:v>27723</c:v>
                </c:pt>
                <c:pt idx="433">
                  <c:v>23103</c:v>
                </c:pt>
                <c:pt idx="434">
                  <c:v>21188</c:v>
                </c:pt>
                <c:pt idx="435">
                  <c:v>26382</c:v>
                </c:pt>
                <c:pt idx="436">
                  <c:v>27251</c:v>
                </c:pt>
                <c:pt idx="437">
                  <c:v>20436</c:v>
                </c:pt>
                <c:pt idx="438">
                  <c:v>31714</c:v>
                </c:pt>
                <c:pt idx="439">
                  <c:v>20321</c:v>
                </c:pt>
                <c:pt idx="440">
                  <c:v>27834</c:v>
                </c:pt>
                <c:pt idx="441">
                  <c:v>24543</c:v>
                </c:pt>
                <c:pt idx="442">
                  <c:v>26011</c:v>
                </c:pt>
                <c:pt idx="443">
                  <c:v>26289</c:v>
                </c:pt>
                <c:pt idx="444">
                  <c:v>27289</c:v>
                </c:pt>
                <c:pt idx="445">
                  <c:v>28058</c:v>
                </c:pt>
                <c:pt idx="446">
                  <c:v>32796</c:v>
                </c:pt>
                <c:pt idx="447">
                  <c:v>32050</c:v>
                </c:pt>
                <c:pt idx="448">
                  <c:v>37615</c:v>
                </c:pt>
                <c:pt idx="449">
                  <c:v>34300</c:v>
                </c:pt>
                <c:pt idx="450">
                  <c:v>45770</c:v>
                </c:pt>
                <c:pt idx="451">
                  <c:v>42261</c:v>
                </c:pt>
                <c:pt idx="452">
                  <c:v>47990</c:v>
                </c:pt>
                <c:pt idx="453">
                  <c:v>41416</c:v>
                </c:pt>
                <c:pt idx="454">
                  <c:v>57407</c:v>
                </c:pt>
                <c:pt idx="455">
                  <c:v>44484</c:v>
                </c:pt>
                <c:pt idx="456">
                  <c:v>63879</c:v>
                </c:pt>
                <c:pt idx="457">
                  <c:v>45184</c:v>
                </c:pt>
                <c:pt idx="458">
                  <c:v>67876</c:v>
                </c:pt>
                <c:pt idx="459">
                  <c:v>49578</c:v>
                </c:pt>
                <c:pt idx="460">
                  <c:v>75652</c:v>
                </c:pt>
                <c:pt idx="461">
                  <c:v>51330</c:v>
                </c:pt>
                <c:pt idx="462">
                  <c:v>76514</c:v>
                </c:pt>
                <c:pt idx="463">
                  <c:v>53043</c:v>
                </c:pt>
                <c:pt idx="464">
                  <c:v>84633</c:v>
                </c:pt>
                <c:pt idx="465">
                  <c:v>61057</c:v>
                </c:pt>
                <c:pt idx="466">
                  <c:v>83506</c:v>
                </c:pt>
                <c:pt idx="467">
                  <c:v>58041</c:v>
                </c:pt>
                <c:pt idx="468">
                  <c:v>89457</c:v>
                </c:pt>
                <c:pt idx="469">
                  <c:v>56279</c:v>
                </c:pt>
                <c:pt idx="470">
                  <c:v>86313</c:v>
                </c:pt>
                <c:pt idx="471">
                  <c:v>54757</c:v>
                </c:pt>
                <c:pt idx="472">
                  <c:v>83825</c:v>
                </c:pt>
                <c:pt idx="473">
                  <c:v>51818</c:v>
                </c:pt>
                <c:pt idx="474">
                  <c:v>79010</c:v>
                </c:pt>
                <c:pt idx="475">
                  <c:v>61744</c:v>
                </c:pt>
                <c:pt idx="476">
                  <c:v>62922</c:v>
                </c:pt>
                <c:pt idx="477">
                  <c:v>62797</c:v>
                </c:pt>
                <c:pt idx="478">
                  <c:v>68167</c:v>
                </c:pt>
                <c:pt idx="479">
                  <c:v>60144</c:v>
                </c:pt>
                <c:pt idx="480">
                  <c:v>64876</c:v>
                </c:pt>
                <c:pt idx="481">
                  <c:v>55582</c:v>
                </c:pt>
                <c:pt idx="482">
                  <c:v>46038</c:v>
                </c:pt>
                <c:pt idx="483">
                  <c:v>71308</c:v>
                </c:pt>
                <c:pt idx="484">
                  <c:v>44220</c:v>
                </c:pt>
                <c:pt idx="485">
                  <c:v>70041</c:v>
                </c:pt>
                <c:pt idx="486">
                  <c:v>44230</c:v>
                </c:pt>
                <c:pt idx="487">
                  <c:v>64620</c:v>
                </c:pt>
                <c:pt idx="488">
                  <c:v>38493</c:v>
                </c:pt>
                <c:pt idx="489">
                  <c:v>62931</c:v>
                </c:pt>
                <c:pt idx="490">
                  <c:v>47528</c:v>
                </c:pt>
                <c:pt idx="491">
                  <c:v>57335</c:v>
                </c:pt>
                <c:pt idx="492">
                  <c:v>46831</c:v>
                </c:pt>
                <c:pt idx="493">
                  <c:v>57311</c:v>
                </c:pt>
                <c:pt idx="494">
                  <c:v>41161</c:v>
                </c:pt>
                <c:pt idx="495">
                  <c:v>47637</c:v>
                </c:pt>
                <c:pt idx="496">
                  <c:v>54588</c:v>
                </c:pt>
                <c:pt idx="497">
                  <c:v>60802</c:v>
                </c:pt>
                <c:pt idx="498">
                  <c:v>37984</c:v>
                </c:pt>
                <c:pt idx="499">
                  <c:v>44447</c:v>
                </c:pt>
                <c:pt idx="500">
                  <c:v>56556</c:v>
                </c:pt>
                <c:pt idx="501">
                  <c:v>36015</c:v>
                </c:pt>
                <c:pt idx="502">
                  <c:v>57944</c:v>
                </c:pt>
                <c:pt idx="503">
                  <c:v>38653</c:v>
                </c:pt>
                <c:pt idx="504">
                  <c:v>49773</c:v>
                </c:pt>
                <c:pt idx="505">
                  <c:v>36305</c:v>
                </c:pt>
                <c:pt idx="506">
                  <c:v>49129</c:v>
                </c:pt>
                <c:pt idx="507">
                  <c:v>34196</c:v>
                </c:pt>
                <c:pt idx="508">
                  <c:v>41286</c:v>
                </c:pt>
                <c:pt idx="509">
                  <c:v>43551</c:v>
                </c:pt>
                <c:pt idx="510">
                  <c:v>36620</c:v>
                </c:pt>
                <c:pt idx="511">
                  <c:v>46429</c:v>
                </c:pt>
                <c:pt idx="512">
                  <c:v>38759</c:v>
                </c:pt>
                <c:pt idx="513">
                  <c:v>42401</c:v>
                </c:pt>
                <c:pt idx="514">
                  <c:v>35744</c:v>
                </c:pt>
                <c:pt idx="515">
                  <c:v>32624</c:v>
                </c:pt>
                <c:pt idx="516">
                  <c:v>50099</c:v>
                </c:pt>
                <c:pt idx="517">
                  <c:v>36321</c:v>
                </c:pt>
                <c:pt idx="518">
                  <c:v>41091</c:v>
                </c:pt>
                <c:pt idx="519">
                  <c:v>32859</c:v>
                </c:pt>
                <c:pt idx="520">
                  <c:v>40967</c:v>
                </c:pt>
                <c:pt idx="521">
                  <c:v>36314</c:v>
                </c:pt>
                <c:pt idx="522">
                  <c:v>42795</c:v>
                </c:pt>
                <c:pt idx="523">
                  <c:v>31094</c:v>
                </c:pt>
                <c:pt idx="524">
                  <c:v>47755</c:v>
                </c:pt>
                <c:pt idx="525">
                  <c:v>37945</c:v>
                </c:pt>
                <c:pt idx="526">
                  <c:v>39966</c:v>
                </c:pt>
                <c:pt idx="527">
                  <c:v>31083</c:v>
                </c:pt>
                <c:pt idx="528">
                  <c:v>46947</c:v>
                </c:pt>
                <c:pt idx="529">
                  <c:v>32701</c:v>
                </c:pt>
                <c:pt idx="530">
                  <c:v>46673</c:v>
                </c:pt>
                <c:pt idx="531">
                  <c:v>30700</c:v>
                </c:pt>
                <c:pt idx="532">
                  <c:v>44901</c:v>
                </c:pt>
                <c:pt idx="533">
                  <c:v>32079</c:v>
                </c:pt>
                <c:pt idx="534">
                  <c:v>46729</c:v>
                </c:pt>
                <c:pt idx="535">
                  <c:v>31630</c:v>
                </c:pt>
                <c:pt idx="536">
                  <c:v>45657</c:v>
                </c:pt>
                <c:pt idx="537">
                  <c:v>29579</c:v>
                </c:pt>
                <c:pt idx="538">
                  <c:v>45614</c:v>
                </c:pt>
                <c:pt idx="539">
                  <c:v>30186</c:v>
                </c:pt>
                <c:pt idx="540">
                  <c:v>46566</c:v>
                </c:pt>
                <c:pt idx="541">
                  <c:v>29891</c:v>
                </c:pt>
                <c:pt idx="542">
                  <c:v>43711</c:v>
                </c:pt>
                <c:pt idx="543">
                  <c:v>29153</c:v>
                </c:pt>
                <c:pt idx="544">
                  <c:v>42833</c:v>
                </c:pt>
                <c:pt idx="545">
                  <c:v>28093</c:v>
                </c:pt>
                <c:pt idx="546">
                  <c:v>44717</c:v>
                </c:pt>
                <c:pt idx="547">
                  <c:v>27776</c:v>
                </c:pt>
                <c:pt idx="548">
                  <c:v>43049</c:v>
                </c:pt>
                <c:pt idx="549">
                  <c:v>29019</c:v>
                </c:pt>
                <c:pt idx="550">
                  <c:v>34948</c:v>
                </c:pt>
                <c:pt idx="551">
                  <c:v>37361</c:v>
                </c:pt>
                <c:pt idx="552">
                  <c:v>33541</c:v>
                </c:pt>
                <c:pt idx="553">
                  <c:v>35985</c:v>
                </c:pt>
                <c:pt idx="554">
                  <c:v>32382</c:v>
                </c:pt>
                <c:pt idx="555">
                  <c:v>33982</c:v>
                </c:pt>
                <c:pt idx="556">
                  <c:v>28340</c:v>
                </c:pt>
                <c:pt idx="557">
                  <c:v>24803</c:v>
                </c:pt>
                <c:pt idx="558">
                  <c:v>39609</c:v>
                </c:pt>
                <c:pt idx="559">
                  <c:v>25091</c:v>
                </c:pt>
                <c:pt idx="560">
                  <c:v>37105</c:v>
                </c:pt>
                <c:pt idx="561">
                  <c:v>24462</c:v>
                </c:pt>
                <c:pt idx="562">
                  <c:v>35797</c:v>
                </c:pt>
                <c:pt idx="563">
                  <c:v>23113</c:v>
                </c:pt>
                <c:pt idx="564">
                  <c:v>32987</c:v>
                </c:pt>
                <c:pt idx="565">
                  <c:v>26124</c:v>
                </c:pt>
                <c:pt idx="566">
                  <c:v>27753</c:v>
                </c:pt>
                <c:pt idx="567">
                  <c:v>25859</c:v>
                </c:pt>
                <c:pt idx="568">
                  <c:v>28441</c:v>
                </c:pt>
                <c:pt idx="569">
                  <c:v>24037</c:v>
                </c:pt>
                <c:pt idx="570">
                  <c:v>26033</c:v>
                </c:pt>
                <c:pt idx="571">
                  <c:v>22619</c:v>
                </c:pt>
                <c:pt idx="572">
                  <c:v>25208</c:v>
                </c:pt>
                <c:pt idx="573">
                  <c:v>22217</c:v>
                </c:pt>
                <c:pt idx="574">
                  <c:v>23435</c:v>
                </c:pt>
                <c:pt idx="575">
                  <c:v>16384</c:v>
                </c:pt>
                <c:pt idx="576">
                  <c:v>24890</c:v>
                </c:pt>
                <c:pt idx="577">
                  <c:v>17269</c:v>
                </c:pt>
                <c:pt idx="578">
                  <c:v>24603</c:v>
                </c:pt>
                <c:pt idx="579">
                  <c:v>20393</c:v>
                </c:pt>
                <c:pt idx="580">
                  <c:v>23225</c:v>
                </c:pt>
                <c:pt idx="581">
                  <c:v>20826</c:v>
                </c:pt>
                <c:pt idx="582">
                  <c:v>22402</c:v>
                </c:pt>
                <c:pt idx="583">
                  <c:v>21187</c:v>
                </c:pt>
                <c:pt idx="584">
                  <c:v>18645</c:v>
                </c:pt>
                <c:pt idx="585">
                  <c:v>27147</c:v>
                </c:pt>
                <c:pt idx="586">
                  <c:v>18247</c:v>
                </c:pt>
                <c:pt idx="587">
                  <c:v>28651</c:v>
                </c:pt>
                <c:pt idx="588">
                  <c:v>18433</c:v>
                </c:pt>
                <c:pt idx="589">
                  <c:v>26916</c:v>
                </c:pt>
                <c:pt idx="590">
                  <c:v>20033</c:v>
                </c:pt>
                <c:pt idx="591">
                  <c:v>24708</c:v>
                </c:pt>
                <c:pt idx="592">
                  <c:v>21479</c:v>
                </c:pt>
                <c:pt idx="593">
                  <c:v>18546</c:v>
                </c:pt>
                <c:pt idx="594">
                  <c:v>28356</c:v>
                </c:pt>
                <c:pt idx="595">
                  <c:v>31103</c:v>
                </c:pt>
                <c:pt idx="596">
                  <c:v>18865</c:v>
                </c:pt>
                <c:pt idx="597">
                  <c:v>28556</c:v>
                </c:pt>
                <c:pt idx="598">
                  <c:v>20447</c:v>
                </c:pt>
                <c:pt idx="599">
                  <c:v>28332</c:v>
                </c:pt>
                <c:pt idx="600">
                  <c:v>23232</c:v>
                </c:pt>
                <c:pt idx="601">
                  <c:v>26630</c:v>
                </c:pt>
                <c:pt idx="602">
                  <c:v>23249</c:v>
                </c:pt>
                <c:pt idx="603">
                  <c:v>28410</c:v>
                </c:pt>
                <c:pt idx="604">
                  <c:v>25260</c:v>
                </c:pt>
                <c:pt idx="605">
                  <c:v>28170</c:v>
                </c:pt>
                <c:pt idx="606">
                  <c:v>24409</c:v>
                </c:pt>
                <c:pt idx="607">
                  <c:v>28792</c:v>
                </c:pt>
                <c:pt idx="608">
                  <c:v>24772</c:v>
                </c:pt>
                <c:pt idx="609">
                  <c:v>28402</c:v>
                </c:pt>
                <c:pt idx="610">
                  <c:v>25740</c:v>
                </c:pt>
                <c:pt idx="611">
                  <c:v>30563</c:v>
                </c:pt>
                <c:pt idx="612">
                  <c:v>27969</c:v>
                </c:pt>
                <c:pt idx="613">
                  <c:v>29802</c:v>
                </c:pt>
                <c:pt idx="614">
                  <c:v>23348</c:v>
                </c:pt>
                <c:pt idx="615">
                  <c:v>36420</c:v>
                </c:pt>
                <c:pt idx="616">
                  <c:v>23184</c:v>
                </c:pt>
                <c:pt idx="617">
                  <c:v>33667</c:v>
                </c:pt>
                <c:pt idx="618">
                  <c:v>24096</c:v>
                </c:pt>
                <c:pt idx="619">
                  <c:v>38042</c:v>
                </c:pt>
                <c:pt idx="620">
                  <c:v>28662</c:v>
                </c:pt>
                <c:pt idx="621">
                  <c:v>31356</c:v>
                </c:pt>
                <c:pt idx="622">
                  <c:v>21721</c:v>
                </c:pt>
                <c:pt idx="623">
                  <c:v>35624</c:v>
                </c:pt>
                <c:pt idx="624">
                  <c:v>31783</c:v>
                </c:pt>
                <c:pt idx="625">
                  <c:v>35691</c:v>
                </c:pt>
                <c:pt idx="626">
                  <c:v>21844</c:v>
                </c:pt>
                <c:pt idx="627">
                  <c:v>35019</c:v>
                </c:pt>
                <c:pt idx="628">
                  <c:v>22778</c:v>
                </c:pt>
                <c:pt idx="629">
                  <c:v>35546</c:v>
                </c:pt>
                <c:pt idx="630">
                  <c:v>26435</c:v>
                </c:pt>
                <c:pt idx="631">
                  <c:v>32110</c:v>
                </c:pt>
                <c:pt idx="632">
                  <c:v>27629</c:v>
                </c:pt>
                <c:pt idx="633">
                  <c:v>22553</c:v>
                </c:pt>
                <c:pt idx="634">
                  <c:v>30587</c:v>
                </c:pt>
                <c:pt idx="635">
                  <c:v>34173</c:v>
                </c:pt>
                <c:pt idx="636">
                  <c:v>22924</c:v>
                </c:pt>
                <c:pt idx="637">
                  <c:v>35576</c:v>
                </c:pt>
                <c:pt idx="638">
                  <c:v>23647</c:v>
                </c:pt>
                <c:pt idx="639">
                  <c:v>34454</c:v>
                </c:pt>
                <c:pt idx="640">
                  <c:v>21046</c:v>
                </c:pt>
                <c:pt idx="641">
                  <c:v>34744</c:v>
                </c:pt>
                <c:pt idx="642">
                  <c:v>23643</c:v>
                </c:pt>
                <c:pt idx="643">
                  <c:v>33748</c:v>
                </c:pt>
                <c:pt idx="644">
                  <c:v>30275</c:v>
                </c:pt>
                <c:pt idx="645">
                  <c:v>26270</c:v>
                </c:pt>
                <c:pt idx="646">
                  <c:v>31054</c:v>
                </c:pt>
                <c:pt idx="647">
                  <c:v>29493</c:v>
                </c:pt>
                <c:pt idx="648">
                  <c:v>31267</c:v>
                </c:pt>
                <c:pt idx="649">
                  <c:v>27123</c:v>
                </c:pt>
                <c:pt idx="650">
                  <c:v>32038</c:v>
                </c:pt>
                <c:pt idx="651">
                  <c:v>27969</c:v>
                </c:pt>
                <c:pt idx="652">
                  <c:v>33344</c:v>
                </c:pt>
                <c:pt idx="653">
                  <c:v>27465</c:v>
                </c:pt>
                <c:pt idx="654">
                  <c:v>32146</c:v>
                </c:pt>
                <c:pt idx="655">
                  <c:v>28471</c:v>
                </c:pt>
                <c:pt idx="656">
                  <c:v>34704</c:v>
                </c:pt>
                <c:pt idx="657">
                  <c:v>23384</c:v>
                </c:pt>
                <c:pt idx="658">
                  <c:v>36361</c:v>
                </c:pt>
                <c:pt idx="659">
                  <c:v>22758</c:v>
                </c:pt>
                <c:pt idx="660">
                  <c:v>36628</c:v>
                </c:pt>
                <c:pt idx="661">
                  <c:v>24348</c:v>
                </c:pt>
                <c:pt idx="662">
                  <c:v>35606</c:v>
                </c:pt>
                <c:pt idx="663">
                  <c:v>25892</c:v>
                </c:pt>
                <c:pt idx="664">
                  <c:v>34983</c:v>
                </c:pt>
                <c:pt idx="665">
                  <c:v>24720</c:v>
                </c:pt>
                <c:pt idx="666">
                  <c:v>28906</c:v>
                </c:pt>
                <c:pt idx="667">
                  <c:v>31207</c:v>
                </c:pt>
                <c:pt idx="668">
                  <c:v>23624</c:v>
                </c:pt>
                <c:pt idx="669">
                  <c:v>34993</c:v>
                </c:pt>
                <c:pt idx="670">
                  <c:v>28779</c:v>
                </c:pt>
                <c:pt idx="671">
                  <c:v>30626</c:v>
                </c:pt>
                <c:pt idx="672">
                  <c:v>34656</c:v>
                </c:pt>
                <c:pt idx="673">
                  <c:v>23424</c:v>
                </c:pt>
                <c:pt idx="674">
                  <c:v>34839</c:v>
                </c:pt>
                <c:pt idx="675">
                  <c:v>29484</c:v>
                </c:pt>
                <c:pt idx="676">
                  <c:v>28599</c:v>
                </c:pt>
                <c:pt idx="677">
                  <c:v>29543</c:v>
                </c:pt>
                <c:pt idx="678">
                  <c:v>27453</c:v>
                </c:pt>
                <c:pt idx="679">
                  <c:v>28693</c:v>
                </c:pt>
                <c:pt idx="680">
                  <c:v>22386</c:v>
                </c:pt>
                <c:pt idx="681">
                  <c:v>32923</c:v>
                </c:pt>
                <c:pt idx="682">
                  <c:v>25533</c:v>
                </c:pt>
                <c:pt idx="683">
                  <c:v>30054</c:v>
                </c:pt>
                <c:pt idx="684">
                  <c:v>25989</c:v>
                </c:pt>
                <c:pt idx="685">
                  <c:v>29168</c:v>
                </c:pt>
                <c:pt idx="686">
                  <c:v>25296</c:v>
                </c:pt>
                <c:pt idx="687">
                  <c:v>28302</c:v>
                </c:pt>
                <c:pt idx="688">
                  <c:v>33176</c:v>
                </c:pt>
                <c:pt idx="689">
                  <c:v>21359</c:v>
                </c:pt>
                <c:pt idx="690">
                  <c:v>24315</c:v>
                </c:pt>
                <c:pt idx="691">
                  <c:v>28618</c:v>
                </c:pt>
                <c:pt idx="692">
                  <c:v>26082</c:v>
                </c:pt>
                <c:pt idx="693">
                  <c:v>27059</c:v>
                </c:pt>
                <c:pt idx="694">
                  <c:v>25564</c:v>
                </c:pt>
                <c:pt idx="695">
                  <c:v>29183</c:v>
                </c:pt>
                <c:pt idx="696">
                  <c:v>23973</c:v>
                </c:pt>
                <c:pt idx="697">
                  <c:v>26592</c:v>
                </c:pt>
                <c:pt idx="698">
                  <c:v>23499</c:v>
                </c:pt>
                <c:pt idx="699">
                  <c:v>27338</c:v>
                </c:pt>
                <c:pt idx="700">
                  <c:v>24282</c:v>
                </c:pt>
                <c:pt idx="701">
                  <c:v>27077</c:v>
                </c:pt>
                <c:pt idx="702">
                  <c:v>23893</c:v>
                </c:pt>
                <c:pt idx="703">
                  <c:v>25924</c:v>
                </c:pt>
                <c:pt idx="704">
                  <c:v>24573</c:v>
                </c:pt>
                <c:pt idx="705">
                  <c:v>27202</c:v>
                </c:pt>
                <c:pt idx="706">
                  <c:v>27379</c:v>
                </c:pt>
                <c:pt idx="707">
                  <c:v>31144</c:v>
                </c:pt>
                <c:pt idx="708">
                  <c:v>28306</c:v>
                </c:pt>
                <c:pt idx="709">
                  <c:v>33172</c:v>
                </c:pt>
                <c:pt idx="710">
                  <c:v>33830</c:v>
                </c:pt>
                <c:pt idx="711">
                  <c:v>41402</c:v>
                </c:pt>
                <c:pt idx="712">
                  <c:v>37868</c:v>
                </c:pt>
                <c:pt idx="713">
                  <c:v>46718</c:v>
                </c:pt>
                <c:pt idx="714">
                  <c:v>40667</c:v>
                </c:pt>
                <c:pt idx="715">
                  <c:v>37148</c:v>
                </c:pt>
                <c:pt idx="716">
                  <c:v>42639</c:v>
                </c:pt>
                <c:pt idx="717">
                  <c:v>50972</c:v>
                </c:pt>
                <c:pt idx="718">
                  <c:v>63476</c:v>
                </c:pt>
                <c:pt idx="719">
                  <c:v>44677</c:v>
                </c:pt>
                <c:pt idx="720">
                  <c:v>68707</c:v>
                </c:pt>
                <c:pt idx="721">
                  <c:v>49723</c:v>
                </c:pt>
                <c:pt idx="722">
                  <c:v>74855</c:v>
                </c:pt>
                <c:pt idx="723">
                  <c:v>56780</c:v>
                </c:pt>
                <c:pt idx="724">
                  <c:v>72819</c:v>
                </c:pt>
                <c:pt idx="725">
                  <c:v>67189</c:v>
                </c:pt>
                <c:pt idx="726">
                  <c:v>78510</c:v>
                </c:pt>
                <c:pt idx="727">
                  <c:v>70824</c:v>
                </c:pt>
                <c:pt idx="728">
                  <c:v>78054</c:v>
                </c:pt>
                <c:pt idx="729">
                  <c:v>55433</c:v>
                </c:pt>
                <c:pt idx="730">
                  <c:v>88261</c:v>
                </c:pt>
                <c:pt idx="731">
                  <c:v>55925</c:v>
                </c:pt>
                <c:pt idx="732">
                  <c:v>81495</c:v>
                </c:pt>
                <c:pt idx="733">
                  <c:v>65448</c:v>
                </c:pt>
                <c:pt idx="734">
                  <c:v>72273</c:v>
                </c:pt>
                <c:pt idx="735">
                  <c:v>62002</c:v>
                </c:pt>
                <c:pt idx="736">
                  <c:v>72975</c:v>
                </c:pt>
                <c:pt idx="737">
                  <c:v>61407</c:v>
                </c:pt>
                <c:pt idx="738">
                  <c:v>64394</c:v>
                </c:pt>
                <c:pt idx="739">
                  <c:v>58436</c:v>
                </c:pt>
                <c:pt idx="740">
                  <c:v>69045</c:v>
                </c:pt>
                <c:pt idx="741">
                  <c:v>55506</c:v>
                </c:pt>
                <c:pt idx="742">
                  <c:v>64727</c:v>
                </c:pt>
                <c:pt idx="743">
                  <c:v>46614</c:v>
                </c:pt>
                <c:pt idx="744">
                  <c:v>50460</c:v>
                </c:pt>
                <c:pt idx="745">
                  <c:v>73712</c:v>
                </c:pt>
                <c:pt idx="746">
                  <c:v>44486</c:v>
                </c:pt>
                <c:pt idx="747">
                  <c:v>69136</c:v>
                </c:pt>
                <c:pt idx="748">
                  <c:v>57416</c:v>
                </c:pt>
                <c:pt idx="749">
                  <c:v>53461</c:v>
                </c:pt>
                <c:pt idx="750">
                  <c:v>65093</c:v>
                </c:pt>
                <c:pt idx="751">
                  <c:v>41819</c:v>
                </c:pt>
                <c:pt idx="752">
                  <c:v>65948</c:v>
                </c:pt>
                <c:pt idx="753">
                  <c:v>41211</c:v>
                </c:pt>
                <c:pt idx="754">
                  <c:v>60690</c:v>
                </c:pt>
                <c:pt idx="755">
                  <c:v>40916</c:v>
                </c:pt>
                <c:pt idx="756">
                  <c:v>54971</c:v>
                </c:pt>
                <c:pt idx="757">
                  <c:v>37117</c:v>
                </c:pt>
                <c:pt idx="758">
                  <c:v>59581</c:v>
                </c:pt>
                <c:pt idx="759">
                  <c:v>37100</c:v>
                </c:pt>
                <c:pt idx="760">
                  <c:v>45422</c:v>
                </c:pt>
                <c:pt idx="761">
                  <c:v>49553</c:v>
                </c:pt>
                <c:pt idx="762">
                  <c:v>55863</c:v>
                </c:pt>
                <c:pt idx="763">
                  <c:v>33429</c:v>
                </c:pt>
                <c:pt idx="764">
                  <c:v>54424</c:v>
                </c:pt>
                <c:pt idx="765">
                  <c:v>35248</c:v>
                </c:pt>
                <c:pt idx="766">
                  <c:v>48289</c:v>
                </c:pt>
                <c:pt idx="767">
                  <c:v>34441</c:v>
                </c:pt>
                <c:pt idx="768">
                  <c:v>48443</c:v>
                </c:pt>
                <c:pt idx="769">
                  <c:v>32916</c:v>
                </c:pt>
                <c:pt idx="770">
                  <c:v>35303</c:v>
                </c:pt>
                <c:pt idx="771">
                  <c:v>42898</c:v>
                </c:pt>
                <c:pt idx="772">
                  <c:v>36650</c:v>
                </c:pt>
                <c:pt idx="773">
                  <c:v>38612</c:v>
                </c:pt>
                <c:pt idx="774">
                  <c:v>37476</c:v>
                </c:pt>
                <c:pt idx="775">
                  <c:v>39244</c:v>
                </c:pt>
                <c:pt idx="776">
                  <c:v>33118</c:v>
                </c:pt>
                <c:pt idx="777">
                  <c:v>39123</c:v>
                </c:pt>
                <c:pt idx="778">
                  <c:v>32966</c:v>
                </c:pt>
                <c:pt idx="779">
                  <c:v>40276</c:v>
                </c:pt>
                <c:pt idx="780">
                  <c:v>34828</c:v>
                </c:pt>
                <c:pt idx="781">
                  <c:v>39080</c:v>
                </c:pt>
                <c:pt idx="782">
                  <c:v>35341</c:v>
                </c:pt>
                <c:pt idx="783">
                  <c:v>39960</c:v>
                </c:pt>
                <c:pt idx="784">
                  <c:v>36181</c:v>
                </c:pt>
                <c:pt idx="785">
                  <c:v>39944</c:v>
                </c:pt>
                <c:pt idx="786">
                  <c:v>37175</c:v>
                </c:pt>
                <c:pt idx="787">
                  <c:v>40066</c:v>
                </c:pt>
                <c:pt idx="788">
                  <c:v>34177</c:v>
                </c:pt>
                <c:pt idx="789">
                  <c:v>40092</c:v>
                </c:pt>
                <c:pt idx="790">
                  <c:v>31198</c:v>
                </c:pt>
                <c:pt idx="791">
                  <c:v>35638</c:v>
                </c:pt>
                <c:pt idx="792">
                  <c:v>40168</c:v>
                </c:pt>
                <c:pt idx="793">
                  <c:v>32679</c:v>
                </c:pt>
                <c:pt idx="794">
                  <c:v>37546</c:v>
                </c:pt>
                <c:pt idx="795">
                  <c:v>33584</c:v>
                </c:pt>
                <c:pt idx="796">
                  <c:v>40989</c:v>
                </c:pt>
                <c:pt idx="797">
                  <c:v>33113</c:v>
                </c:pt>
                <c:pt idx="798">
                  <c:v>39473</c:v>
                </c:pt>
                <c:pt idx="799">
                  <c:v>32913</c:v>
                </c:pt>
                <c:pt idx="800">
                  <c:v>37779</c:v>
                </c:pt>
                <c:pt idx="801">
                  <c:v>35684</c:v>
                </c:pt>
                <c:pt idx="802">
                  <c:v>39671</c:v>
                </c:pt>
              </c:numCache>
            </c:numRef>
          </c:val>
          <c:smooth val="0"/>
          <c:extLst>
            <c:ext xmlns:c16="http://schemas.microsoft.com/office/drawing/2014/chart" uri="{C3380CC4-5D6E-409C-BE32-E72D297353CC}">
              <c16:uniqueId val="{00000000-E2E7-4741-AF7F-64BE8E69DE76}"/>
            </c:ext>
          </c:extLst>
        </c:ser>
        <c:dLbls>
          <c:showLegendKey val="0"/>
          <c:showVal val="0"/>
          <c:showCatName val="0"/>
          <c:showSerName val="0"/>
          <c:showPercent val="0"/>
          <c:showBubbleSize val="0"/>
        </c:dLbls>
        <c:smooth val="0"/>
        <c:axId val="1557838847"/>
        <c:axId val="1557838367"/>
      </c:lineChart>
      <c:dateAx>
        <c:axId val="1557838847"/>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57838367"/>
        <c:crosses val="autoZero"/>
        <c:auto val="1"/>
        <c:lblOffset val="100"/>
        <c:baseTimeUnit val="days"/>
      </c:dateAx>
      <c:valAx>
        <c:axId val="155783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57838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[BOSE QuietComfort Excel.xlsx]Aggregated Data!TablaDinámica2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b="1"/>
              <a:t>ORDERS (cleaned and aggregated)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'Aggregated Data'!$C$3</c:f>
              <c:strCache>
                <c:ptCount val="1"/>
                <c:pt idx="0">
                  <c:v>Sum of Orders BLACK</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2.1134779437205112E-2"/>
                  <c:y val="4.858711957816393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cat>
            <c:multiLvlStrRef>
              <c:f>'Aggregated Data'!$B$4:$B$58</c:f>
              <c:multiLvlStrCache>
                <c:ptCount val="37"/>
                <c:lvl>
                  <c:pt idx="0">
                    <c:v>sep</c:v>
                  </c:pt>
                  <c:pt idx="1">
                    <c:v>oct</c:v>
                  </c:pt>
                  <c:pt idx="2">
                    <c:v>nov</c:v>
                  </c:pt>
                  <c:pt idx="3">
                    <c:v>dic</c:v>
                  </c:pt>
                  <c:pt idx="4">
                    <c:v>ene</c:v>
                  </c:pt>
                  <c:pt idx="5">
                    <c:v>feb</c:v>
                  </c:pt>
                  <c:pt idx="6">
                    <c:v>mar</c:v>
                  </c:pt>
                  <c:pt idx="7">
                    <c:v>abr</c:v>
                  </c:pt>
                  <c:pt idx="8">
                    <c:v>may</c:v>
                  </c:pt>
                  <c:pt idx="9">
                    <c:v>jun</c:v>
                  </c:pt>
                  <c:pt idx="10">
                    <c:v>jul</c:v>
                  </c:pt>
                  <c:pt idx="11">
                    <c:v>ago</c:v>
                  </c:pt>
                  <c:pt idx="12">
                    <c:v>sep</c:v>
                  </c:pt>
                  <c:pt idx="13">
                    <c:v>oct</c:v>
                  </c:pt>
                  <c:pt idx="14">
                    <c:v>nov</c:v>
                  </c:pt>
                  <c:pt idx="15">
                    <c:v>dic</c:v>
                  </c:pt>
                  <c:pt idx="16">
                    <c:v>ene</c:v>
                  </c:pt>
                  <c:pt idx="17">
                    <c:v>feb</c:v>
                  </c:pt>
                  <c:pt idx="18">
                    <c:v>mar</c:v>
                  </c:pt>
                  <c:pt idx="19">
                    <c:v>abr</c:v>
                  </c:pt>
                  <c:pt idx="20">
                    <c:v>may</c:v>
                  </c:pt>
                  <c:pt idx="21">
                    <c:v>jun</c:v>
                  </c:pt>
                  <c:pt idx="22">
                    <c:v>jul</c:v>
                  </c:pt>
                  <c:pt idx="23">
                    <c:v>ago</c:v>
                  </c:pt>
                  <c:pt idx="24">
                    <c:v>sep</c:v>
                  </c:pt>
                  <c:pt idx="25">
                    <c:v>oct</c:v>
                  </c:pt>
                  <c:pt idx="26">
                    <c:v>nov</c:v>
                  </c:pt>
                  <c:pt idx="27">
                    <c:v>dic</c:v>
                  </c:pt>
                  <c:pt idx="28">
                    <c:v>ene</c:v>
                  </c:pt>
                  <c:pt idx="29">
                    <c:v>feb</c:v>
                  </c:pt>
                  <c:pt idx="30">
                    <c:v>mar</c:v>
                  </c:pt>
                  <c:pt idx="31">
                    <c:v>abr</c:v>
                  </c:pt>
                  <c:pt idx="32">
                    <c:v>may</c:v>
                  </c:pt>
                  <c:pt idx="33">
                    <c:v>jun</c:v>
                  </c:pt>
                  <c:pt idx="34">
                    <c:v>jul</c:v>
                  </c:pt>
                  <c:pt idx="35">
                    <c:v>ago</c:v>
                  </c:pt>
                  <c:pt idx="36">
                    <c:v>sep</c:v>
                  </c:pt>
                </c:lvl>
                <c:lvl>
                  <c:pt idx="0">
                    <c:v>Trim.3</c:v>
                  </c:pt>
                  <c:pt idx="1">
                    <c:v>Trim.4</c:v>
                  </c:pt>
                  <c:pt idx="4">
                    <c:v>Trim.1</c:v>
                  </c:pt>
                  <c:pt idx="7">
                    <c:v>Trim.2</c:v>
                  </c:pt>
                  <c:pt idx="10">
                    <c:v>Trim.3</c:v>
                  </c:pt>
                  <c:pt idx="13">
                    <c:v>Trim.4</c:v>
                  </c:pt>
                  <c:pt idx="16">
                    <c:v>Trim.1</c:v>
                  </c:pt>
                  <c:pt idx="19">
                    <c:v>Trim.2</c:v>
                  </c:pt>
                  <c:pt idx="22">
                    <c:v>Trim.3</c:v>
                  </c:pt>
                  <c:pt idx="25">
                    <c:v>Trim.4</c:v>
                  </c:pt>
                  <c:pt idx="28">
                    <c:v>Trim.1</c:v>
                  </c:pt>
                  <c:pt idx="31">
                    <c:v>Trim.2</c:v>
                  </c:pt>
                  <c:pt idx="34">
                    <c:v>Trim.3</c:v>
                  </c:pt>
                </c:lvl>
                <c:lvl>
                  <c:pt idx="0">
                    <c:v>2021</c:v>
                  </c:pt>
                  <c:pt idx="4">
                    <c:v>2022</c:v>
                  </c:pt>
                  <c:pt idx="16">
                    <c:v>2023</c:v>
                  </c:pt>
                  <c:pt idx="28">
                    <c:v>2024</c:v>
                  </c:pt>
                </c:lvl>
              </c:multiLvlStrCache>
            </c:multiLvlStrRef>
          </c:cat>
          <c:val>
            <c:numRef>
              <c:f>'Aggregated Data'!$C$4:$C$58</c:f>
              <c:numCache>
                <c:formatCode>General</c:formatCode>
                <c:ptCount val="37"/>
                <c:pt idx="0">
                  <c:v>548044</c:v>
                </c:pt>
                <c:pt idx="1">
                  <c:v>558742</c:v>
                </c:pt>
                <c:pt idx="2">
                  <c:v>834836</c:v>
                </c:pt>
                <c:pt idx="3">
                  <c:v>989683</c:v>
                </c:pt>
                <c:pt idx="4">
                  <c:v>407349</c:v>
                </c:pt>
                <c:pt idx="5">
                  <c:v>379315</c:v>
                </c:pt>
                <c:pt idx="6">
                  <c:v>455494</c:v>
                </c:pt>
                <c:pt idx="7">
                  <c:v>404221</c:v>
                </c:pt>
                <c:pt idx="8">
                  <c:v>427348</c:v>
                </c:pt>
                <c:pt idx="9">
                  <c:v>365247</c:v>
                </c:pt>
                <c:pt idx="10">
                  <c:v>316331</c:v>
                </c:pt>
                <c:pt idx="11">
                  <c:v>491707</c:v>
                </c:pt>
                <c:pt idx="12">
                  <c:v>546470</c:v>
                </c:pt>
                <c:pt idx="13">
                  <c:v>567641</c:v>
                </c:pt>
                <c:pt idx="14">
                  <c:v>773959</c:v>
                </c:pt>
                <c:pt idx="15">
                  <c:v>921722</c:v>
                </c:pt>
                <c:pt idx="16">
                  <c:v>451000</c:v>
                </c:pt>
                <c:pt idx="17">
                  <c:v>353762</c:v>
                </c:pt>
                <c:pt idx="18">
                  <c:v>517379</c:v>
                </c:pt>
                <c:pt idx="19">
                  <c:v>457542</c:v>
                </c:pt>
                <c:pt idx="20">
                  <c:v>515400</c:v>
                </c:pt>
                <c:pt idx="21">
                  <c:v>402309</c:v>
                </c:pt>
                <c:pt idx="22">
                  <c:v>350595</c:v>
                </c:pt>
                <c:pt idx="23">
                  <c:v>582670</c:v>
                </c:pt>
                <c:pt idx="24">
                  <c:v>618026</c:v>
                </c:pt>
                <c:pt idx="25">
                  <c:v>691275</c:v>
                </c:pt>
                <c:pt idx="26">
                  <c:v>948320</c:v>
                </c:pt>
                <c:pt idx="27">
                  <c:v>1024170</c:v>
                </c:pt>
                <c:pt idx="28">
                  <c:v>566471</c:v>
                </c:pt>
                <c:pt idx="29">
                  <c:v>441462</c:v>
                </c:pt>
                <c:pt idx="30">
                  <c:v>471331</c:v>
                </c:pt>
                <c:pt idx="31">
                  <c:v>508801</c:v>
                </c:pt>
                <c:pt idx="32">
                  <c:v>546052</c:v>
                </c:pt>
                <c:pt idx="33">
                  <c:v>437232</c:v>
                </c:pt>
                <c:pt idx="34">
                  <c:v>441074</c:v>
                </c:pt>
                <c:pt idx="35">
                  <c:v>593459</c:v>
                </c:pt>
                <c:pt idx="36">
                  <c:v>626716</c:v>
                </c:pt>
              </c:numCache>
            </c:numRef>
          </c:val>
          <c:smooth val="0"/>
          <c:extLst>
            <c:ext xmlns:c16="http://schemas.microsoft.com/office/drawing/2014/chart" uri="{C3380CC4-5D6E-409C-BE32-E72D297353CC}">
              <c16:uniqueId val="{00000000-7566-4FA4-B490-CC4B027EAD0F}"/>
            </c:ext>
          </c:extLst>
        </c:ser>
        <c:ser>
          <c:idx val="1"/>
          <c:order val="1"/>
          <c:tx>
            <c:strRef>
              <c:f>'Aggregated Data'!$D$3</c:f>
              <c:strCache>
                <c:ptCount val="1"/>
                <c:pt idx="0">
                  <c:v>Sum of Orders BEIGE</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1"/>
            <c:trendlineLbl>
              <c:layout>
                <c:manualLayout>
                  <c:x val="1.2738473811680341E-2"/>
                  <c:y val="5.165388668198977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cat>
            <c:multiLvlStrRef>
              <c:f>'Aggregated Data'!$B$4:$B$58</c:f>
              <c:multiLvlStrCache>
                <c:ptCount val="37"/>
                <c:lvl>
                  <c:pt idx="0">
                    <c:v>sep</c:v>
                  </c:pt>
                  <c:pt idx="1">
                    <c:v>oct</c:v>
                  </c:pt>
                  <c:pt idx="2">
                    <c:v>nov</c:v>
                  </c:pt>
                  <c:pt idx="3">
                    <c:v>dic</c:v>
                  </c:pt>
                  <c:pt idx="4">
                    <c:v>ene</c:v>
                  </c:pt>
                  <c:pt idx="5">
                    <c:v>feb</c:v>
                  </c:pt>
                  <c:pt idx="6">
                    <c:v>mar</c:v>
                  </c:pt>
                  <c:pt idx="7">
                    <c:v>abr</c:v>
                  </c:pt>
                  <c:pt idx="8">
                    <c:v>may</c:v>
                  </c:pt>
                  <c:pt idx="9">
                    <c:v>jun</c:v>
                  </c:pt>
                  <c:pt idx="10">
                    <c:v>jul</c:v>
                  </c:pt>
                  <c:pt idx="11">
                    <c:v>ago</c:v>
                  </c:pt>
                  <c:pt idx="12">
                    <c:v>sep</c:v>
                  </c:pt>
                  <c:pt idx="13">
                    <c:v>oct</c:v>
                  </c:pt>
                  <c:pt idx="14">
                    <c:v>nov</c:v>
                  </c:pt>
                  <c:pt idx="15">
                    <c:v>dic</c:v>
                  </c:pt>
                  <c:pt idx="16">
                    <c:v>ene</c:v>
                  </c:pt>
                  <c:pt idx="17">
                    <c:v>feb</c:v>
                  </c:pt>
                  <c:pt idx="18">
                    <c:v>mar</c:v>
                  </c:pt>
                  <c:pt idx="19">
                    <c:v>abr</c:v>
                  </c:pt>
                  <c:pt idx="20">
                    <c:v>may</c:v>
                  </c:pt>
                  <c:pt idx="21">
                    <c:v>jun</c:v>
                  </c:pt>
                  <c:pt idx="22">
                    <c:v>jul</c:v>
                  </c:pt>
                  <c:pt idx="23">
                    <c:v>ago</c:v>
                  </c:pt>
                  <c:pt idx="24">
                    <c:v>sep</c:v>
                  </c:pt>
                  <c:pt idx="25">
                    <c:v>oct</c:v>
                  </c:pt>
                  <c:pt idx="26">
                    <c:v>nov</c:v>
                  </c:pt>
                  <c:pt idx="27">
                    <c:v>dic</c:v>
                  </c:pt>
                  <c:pt idx="28">
                    <c:v>ene</c:v>
                  </c:pt>
                  <c:pt idx="29">
                    <c:v>feb</c:v>
                  </c:pt>
                  <c:pt idx="30">
                    <c:v>mar</c:v>
                  </c:pt>
                  <c:pt idx="31">
                    <c:v>abr</c:v>
                  </c:pt>
                  <c:pt idx="32">
                    <c:v>may</c:v>
                  </c:pt>
                  <c:pt idx="33">
                    <c:v>jun</c:v>
                  </c:pt>
                  <c:pt idx="34">
                    <c:v>jul</c:v>
                  </c:pt>
                  <c:pt idx="35">
                    <c:v>ago</c:v>
                  </c:pt>
                  <c:pt idx="36">
                    <c:v>sep</c:v>
                  </c:pt>
                </c:lvl>
                <c:lvl>
                  <c:pt idx="0">
                    <c:v>Trim.3</c:v>
                  </c:pt>
                  <c:pt idx="1">
                    <c:v>Trim.4</c:v>
                  </c:pt>
                  <c:pt idx="4">
                    <c:v>Trim.1</c:v>
                  </c:pt>
                  <c:pt idx="7">
                    <c:v>Trim.2</c:v>
                  </c:pt>
                  <c:pt idx="10">
                    <c:v>Trim.3</c:v>
                  </c:pt>
                  <c:pt idx="13">
                    <c:v>Trim.4</c:v>
                  </c:pt>
                  <c:pt idx="16">
                    <c:v>Trim.1</c:v>
                  </c:pt>
                  <c:pt idx="19">
                    <c:v>Trim.2</c:v>
                  </c:pt>
                  <c:pt idx="22">
                    <c:v>Trim.3</c:v>
                  </c:pt>
                  <c:pt idx="25">
                    <c:v>Trim.4</c:v>
                  </c:pt>
                  <c:pt idx="28">
                    <c:v>Trim.1</c:v>
                  </c:pt>
                  <c:pt idx="31">
                    <c:v>Trim.2</c:v>
                  </c:pt>
                  <c:pt idx="34">
                    <c:v>Trim.3</c:v>
                  </c:pt>
                </c:lvl>
                <c:lvl>
                  <c:pt idx="0">
                    <c:v>2021</c:v>
                  </c:pt>
                  <c:pt idx="4">
                    <c:v>2022</c:v>
                  </c:pt>
                  <c:pt idx="16">
                    <c:v>2023</c:v>
                  </c:pt>
                  <c:pt idx="28">
                    <c:v>2024</c:v>
                  </c:pt>
                </c:lvl>
              </c:multiLvlStrCache>
            </c:multiLvlStrRef>
          </c:cat>
          <c:val>
            <c:numRef>
              <c:f>'Aggregated Data'!$D$4:$D$58</c:f>
              <c:numCache>
                <c:formatCode>General</c:formatCode>
                <c:ptCount val="37"/>
                <c:pt idx="0">
                  <c:v>264407</c:v>
                </c:pt>
                <c:pt idx="1">
                  <c:v>289780</c:v>
                </c:pt>
                <c:pt idx="2">
                  <c:v>377003</c:v>
                </c:pt>
                <c:pt idx="3">
                  <c:v>481909</c:v>
                </c:pt>
                <c:pt idx="4">
                  <c:v>222237</c:v>
                </c:pt>
                <c:pt idx="5">
                  <c:v>179556</c:v>
                </c:pt>
                <c:pt idx="6">
                  <c:v>229500</c:v>
                </c:pt>
                <c:pt idx="7">
                  <c:v>206568</c:v>
                </c:pt>
                <c:pt idx="8">
                  <c:v>218681</c:v>
                </c:pt>
                <c:pt idx="9">
                  <c:v>175577</c:v>
                </c:pt>
                <c:pt idx="10">
                  <c:v>172366</c:v>
                </c:pt>
                <c:pt idx="11">
                  <c:v>276150</c:v>
                </c:pt>
                <c:pt idx="12">
                  <c:v>301302</c:v>
                </c:pt>
                <c:pt idx="13">
                  <c:v>313161</c:v>
                </c:pt>
                <c:pt idx="14">
                  <c:v>430665</c:v>
                </c:pt>
                <c:pt idx="15">
                  <c:v>519180</c:v>
                </c:pt>
                <c:pt idx="16">
                  <c:v>251024</c:v>
                </c:pt>
                <c:pt idx="17">
                  <c:v>179138</c:v>
                </c:pt>
                <c:pt idx="18">
                  <c:v>254501</c:v>
                </c:pt>
                <c:pt idx="19">
                  <c:v>231857</c:v>
                </c:pt>
                <c:pt idx="20">
                  <c:v>260647</c:v>
                </c:pt>
                <c:pt idx="21">
                  <c:v>215423</c:v>
                </c:pt>
                <c:pt idx="22">
                  <c:v>188976</c:v>
                </c:pt>
                <c:pt idx="23">
                  <c:v>274075</c:v>
                </c:pt>
                <c:pt idx="24">
                  <c:v>298650</c:v>
                </c:pt>
                <c:pt idx="25">
                  <c:v>338567</c:v>
                </c:pt>
                <c:pt idx="26">
                  <c:v>462526</c:v>
                </c:pt>
                <c:pt idx="27">
                  <c:v>532801</c:v>
                </c:pt>
                <c:pt idx="28">
                  <c:v>284804</c:v>
                </c:pt>
                <c:pt idx="29">
                  <c:v>210934</c:v>
                </c:pt>
                <c:pt idx="30">
                  <c:v>245988</c:v>
                </c:pt>
                <c:pt idx="31">
                  <c:v>246924</c:v>
                </c:pt>
                <c:pt idx="32">
                  <c:v>281496</c:v>
                </c:pt>
                <c:pt idx="33">
                  <c:v>219533</c:v>
                </c:pt>
                <c:pt idx="34">
                  <c:v>221026</c:v>
                </c:pt>
                <c:pt idx="35">
                  <c:v>285604</c:v>
                </c:pt>
                <c:pt idx="36">
                  <c:v>304115</c:v>
                </c:pt>
              </c:numCache>
            </c:numRef>
          </c:val>
          <c:smooth val="0"/>
          <c:extLst>
            <c:ext xmlns:c16="http://schemas.microsoft.com/office/drawing/2014/chart" uri="{C3380CC4-5D6E-409C-BE32-E72D297353CC}">
              <c16:uniqueId val="{00000001-7566-4FA4-B490-CC4B027EAD0F}"/>
            </c:ext>
          </c:extLst>
        </c:ser>
        <c:ser>
          <c:idx val="2"/>
          <c:order val="2"/>
          <c:tx>
            <c:strRef>
              <c:f>'Aggregated Data'!$E$3</c:f>
              <c:strCache>
                <c:ptCount val="1"/>
                <c:pt idx="0">
                  <c:v>Sum of Orders TOTAL</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0"/>
            <c:dispEq val="1"/>
            <c:trendlineLbl>
              <c:layout>
                <c:manualLayout>
                  <c:x val="-1.2553688975277101E-3"/>
                  <c:y val="-4.782740260492785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cat>
            <c:multiLvlStrRef>
              <c:f>'Aggregated Data'!$B$4:$B$58</c:f>
              <c:multiLvlStrCache>
                <c:ptCount val="37"/>
                <c:lvl>
                  <c:pt idx="0">
                    <c:v>sep</c:v>
                  </c:pt>
                  <c:pt idx="1">
                    <c:v>oct</c:v>
                  </c:pt>
                  <c:pt idx="2">
                    <c:v>nov</c:v>
                  </c:pt>
                  <c:pt idx="3">
                    <c:v>dic</c:v>
                  </c:pt>
                  <c:pt idx="4">
                    <c:v>ene</c:v>
                  </c:pt>
                  <c:pt idx="5">
                    <c:v>feb</c:v>
                  </c:pt>
                  <c:pt idx="6">
                    <c:v>mar</c:v>
                  </c:pt>
                  <c:pt idx="7">
                    <c:v>abr</c:v>
                  </c:pt>
                  <c:pt idx="8">
                    <c:v>may</c:v>
                  </c:pt>
                  <c:pt idx="9">
                    <c:v>jun</c:v>
                  </c:pt>
                  <c:pt idx="10">
                    <c:v>jul</c:v>
                  </c:pt>
                  <c:pt idx="11">
                    <c:v>ago</c:v>
                  </c:pt>
                  <c:pt idx="12">
                    <c:v>sep</c:v>
                  </c:pt>
                  <c:pt idx="13">
                    <c:v>oct</c:v>
                  </c:pt>
                  <c:pt idx="14">
                    <c:v>nov</c:v>
                  </c:pt>
                  <c:pt idx="15">
                    <c:v>dic</c:v>
                  </c:pt>
                  <c:pt idx="16">
                    <c:v>ene</c:v>
                  </c:pt>
                  <c:pt idx="17">
                    <c:v>feb</c:v>
                  </c:pt>
                  <c:pt idx="18">
                    <c:v>mar</c:v>
                  </c:pt>
                  <c:pt idx="19">
                    <c:v>abr</c:v>
                  </c:pt>
                  <c:pt idx="20">
                    <c:v>may</c:v>
                  </c:pt>
                  <c:pt idx="21">
                    <c:v>jun</c:v>
                  </c:pt>
                  <c:pt idx="22">
                    <c:v>jul</c:v>
                  </c:pt>
                  <c:pt idx="23">
                    <c:v>ago</c:v>
                  </c:pt>
                  <c:pt idx="24">
                    <c:v>sep</c:v>
                  </c:pt>
                  <c:pt idx="25">
                    <c:v>oct</c:v>
                  </c:pt>
                  <c:pt idx="26">
                    <c:v>nov</c:v>
                  </c:pt>
                  <c:pt idx="27">
                    <c:v>dic</c:v>
                  </c:pt>
                  <c:pt idx="28">
                    <c:v>ene</c:v>
                  </c:pt>
                  <c:pt idx="29">
                    <c:v>feb</c:v>
                  </c:pt>
                  <c:pt idx="30">
                    <c:v>mar</c:v>
                  </c:pt>
                  <c:pt idx="31">
                    <c:v>abr</c:v>
                  </c:pt>
                  <c:pt idx="32">
                    <c:v>may</c:v>
                  </c:pt>
                  <c:pt idx="33">
                    <c:v>jun</c:v>
                  </c:pt>
                  <c:pt idx="34">
                    <c:v>jul</c:v>
                  </c:pt>
                  <c:pt idx="35">
                    <c:v>ago</c:v>
                  </c:pt>
                  <c:pt idx="36">
                    <c:v>sep</c:v>
                  </c:pt>
                </c:lvl>
                <c:lvl>
                  <c:pt idx="0">
                    <c:v>Trim.3</c:v>
                  </c:pt>
                  <c:pt idx="1">
                    <c:v>Trim.4</c:v>
                  </c:pt>
                  <c:pt idx="4">
                    <c:v>Trim.1</c:v>
                  </c:pt>
                  <c:pt idx="7">
                    <c:v>Trim.2</c:v>
                  </c:pt>
                  <c:pt idx="10">
                    <c:v>Trim.3</c:v>
                  </c:pt>
                  <c:pt idx="13">
                    <c:v>Trim.4</c:v>
                  </c:pt>
                  <c:pt idx="16">
                    <c:v>Trim.1</c:v>
                  </c:pt>
                  <c:pt idx="19">
                    <c:v>Trim.2</c:v>
                  </c:pt>
                  <c:pt idx="22">
                    <c:v>Trim.3</c:v>
                  </c:pt>
                  <c:pt idx="25">
                    <c:v>Trim.4</c:v>
                  </c:pt>
                  <c:pt idx="28">
                    <c:v>Trim.1</c:v>
                  </c:pt>
                  <c:pt idx="31">
                    <c:v>Trim.2</c:v>
                  </c:pt>
                  <c:pt idx="34">
                    <c:v>Trim.3</c:v>
                  </c:pt>
                </c:lvl>
                <c:lvl>
                  <c:pt idx="0">
                    <c:v>2021</c:v>
                  </c:pt>
                  <c:pt idx="4">
                    <c:v>2022</c:v>
                  </c:pt>
                  <c:pt idx="16">
                    <c:v>2023</c:v>
                  </c:pt>
                  <c:pt idx="28">
                    <c:v>2024</c:v>
                  </c:pt>
                </c:lvl>
              </c:multiLvlStrCache>
            </c:multiLvlStrRef>
          </c:cat>
          <c:val>
            <c:numRef>
              <c:f>'Aggregated Data'!$E$4:$E$58</c:f>
              <c:numCache>
                <c:formatCode>General</c:formatCode>
                <c:ptCount val="37"/>
                <c:pt idx="0">
                  <c:v>812451</c:v>
                </c:pt>
                <c:pt idx="1">
                  <c:v>848522</c:v>
                </c:pt>
                <c:pt idx="2">
                  <c:v>1211839</c:v>
                </c:pt>
                <c:pt idx="3">
                  <c:v>1471592</c:v>
                </c:pt>
                <c:pt idx="4">
                  <c:v>629586</c:v>
                </c:pt>
                <c:pt idx="5">
                  <c:v>558871</c:v>
                </c:pt>
                <c:pt idx="6">
                  <c:v>684994</c:v>
                </c:pt>
                <c:pt idx="7">
                  <c:v>610789</c:v>
                </c:pt>
                <c:pt idx="8">
                  <c:v>646029</c:v>
                </c:pt>
                <c:pt idx="9">
                  <c:v>540824</c:v>
                </c:pt>
                <c:pt idx="10">
                  <c:v>488697</c:v>
                </c:pt>
                <c:pt idx="11">
                  <c:v>767857</c:v>
                </c:pt>
                <c:pt idx="12">
                  <c:v>847772</c:v>
                </c:pt>
                <c:pt idx="13">
                  <c:v>880802</c:v>
                </c:pt>
                <c:pt idx="14">
                  <c:v>1204624</c:v>
                </c:pt>
                <c:pt idx="15">
                  <c:v>1440902</c:v>
                </c:pt>
                <c:pt idx="16">
                  <c:v>702024</c:v>
                </c:pt>
                <c:pt idx="17">
                  <c:v>532900</c:v>
                </c:pt>
                <c:pt idx="18">
                  <c:v>771880</c:v>
                </c:pt>
                <c:pt idx="19">
                  <c:v>689399</c:v>
                </c:pt>
                <c:pt idx="20">
                  <c:v>776047</c:v>
                </c:pt>
                <c:pt idx="21">
                  <c:v>617732</c:v>
                </c:pt>
                <c:pt idx="22">
                  <c:v>539571</c:v>
                </c:pt>
                <c:pt idx="23">
                  <c:v>856745</c:v>
                </c:pt>
                <c:pt idx="24">
                  <c:v>916676</c:v>
                </c:pt>
                <c:pt idx="25">
                  <c:v>1029842</c:v>
                </c:pt>
                <c:pt idx="26">
                  <c:v>1410846</c:v>
                </c:pt>
                <c:pt idx="27">
                  <c:v>1556971</c:v>
                </c:pt>
                <c:pt idx="28">
                  <c:v>851275</c:v>
                </c:pt>
                <c:pt idx="29">
                  <c:v>652396</c:v>
                </c:pt>
                <c:pt idx="30">
                  <c:v>717319</c:v>
                </c:pt>
                <c:pt idx="31">
                  <c:v>755725</c:v>
                </c:pt>
                <c:pt idx="32">
                  <c:v>827548</c:v>
                </c:pt>
                <c:pt idx="33">
                  <c:v>656765</c:v>
                </c:pt>
                <c:pt idx="34">
                  <c:v>662100</c:v>
                </c:pt>
                <c:pt idx="35">
                  <c:v>879063</c:v>
                </c:pt>
                <c:pt idx="36">
                  <c:v>930831</c:v>
                </c:pt>
              </c:numCache>
            </c:numRef>
          </c:val>
          <c:smooth val="0"/>
          <c:extLst>
            <c:ext xmlns:c16="http://schemas.microsoft.com/office/drawing/2014/chart" uri="{C3380CC4-5D6E-409C-BE32-E72D297353CC}">
              <c16:uniqueId val="{00000002-7566-4FA4-B490-CC4B027EAD0F}"/>
            </c:ext>
          </c:extLst>
        </c:ser>
        <c:dLbls>
          <c:showLegendKey val="0"/>
          <c:showVal val="0"/>
          <c:showCatName val="0"/>
          <c:showSerName val="0"/>
          <c:showPercent val="0"/>
          <c:showBubbleSize val="0"/>
        </c:dLbls>
        <c:smooth val="0"/>
        <c:axId val="1516617871"/>
        <c:axId val="1516610191"/>
      </c:lineChart>
      <c:catAx>
        <c:axId val="151661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16610191"/>
        <c:crosses val="autoZero"/>
        <c:auto val="1"/>
        <c:lblAlgn val="ctr"/>
        <c:lblOffset val="100"/>
        <c:noMultiLvlLbl val="0"/>
      </c:catAx>
      <c:valAx>
        <c:axId val="1516610191"/>
        <c:scaling>
          <c:orientation val="minMax"/>
        </c:scaling>
        <c:delete val="0"/>
        <c:axPos val="l"/>
        <c:majorGridlines>
          <c:spPr>
            <a:ln w="9525" cap="flat" cmpd="sng" algn="ctr">
              <a:solidFill>
                <a:schemeClr val="tx1">
                  <a:lumMod val="15000"/>
                  <a:lumOff val="85000"/>
                </a:schemeClr>
              </a:solidFill>
              <a:round/>
            </a:ln>
            <a:effectLst/>
          </c:spPr>
        </c:majorGridlines>
        <c:numFmt formatCode="0.0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16617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b="1"/>
              <a:t>ORDERS</a:t>
            </a:r>
            <a:r>
              <a:rPr lang="es-ES" b="1" baseline="0"/>
              <a:t> weekly (cleaned)</a:t>
            </a:r>
            <a:endParaRPr lang="es-E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'Aggregated Data'!$AH$5</c:f>
              <c:strCache>
                <c:ptCount val="1"/>
                <c:pt idx="0">
                  <c:v>Orders BLACK</c:v>
                </c:pt>
              </c:strCache>
            </c:strRef>
          </c:tx>
          <c:spPr>
            <a:ln w="28575" cap="rnd">
              <a:solidFill>
                <a:schemeClr val="accent1"/>
              </a:solidFill>
              <a:round/>
            </a:ln>
            <a:effectLst/>
          </c:spPr>
          <c:marker>
            <c:symbol val="none"/>
          </c:marker>
          <c:cat>
            <c:numRef>
              <c:f>'Aggregated Data'!$AG$6:$AG$166</c:f>
              <c:numCache>
                <c:formatCode>m/d/yy</c:formatCode>
                <c:ptCount val="161"/>
                <c:pt idx="0">
                  <c:v>45558</c:v>
                </c:pt>
                <c:pt idx="1">
                  <c:v>45551</c:v>
                </c:pt>
                <c:pt idx="2">
                  <c:v>45544</c:v>
                </c:pt>
                <c:pt idx="3">
                  <c:v>45537</c:v>
                </c:pt>
                <c:pt idx="4">
                  <c:v>45530</c:v>
                </c:pt>
                <c:pt idx="5">
                  <c:v>45523</c:v>
                </c:pt>
                <c:pt idx="6">
                  <c:v>45516</c:v>
                </c:pt>
                <c:pt idx="7">
                  <c:v>45509</c:v>
                </c:pt>
                <c:pt idx="8">
                  <c:v>45502</c:v>
                </c:pt>
                <c:pt idx="9">
                  <c:v>45495</c:v>
                </c:pt>
                <c:pt idx="10">
                  <c:v>45488</c:v>
                </c:pt>
                <c:pt idx="11">
                  <c:v>45481</c:v>
                </c:pt>
                <c:pt idx="12">
                  <c:v>45474</c:v>
                </c:pt>
                <c:pt idx="13">
                  <c:v>45467</c:v>
                </c:pt>
                <c:pt idx="14">
                  <c:v>45460</c:v>
                </c:pt>
                <c:pt idx="15">
                  <c:v>45453</c:v>
                </c:pt>
                <c:pt idx="16">
                  <c:v>45446</c:v>
                </c:pt>
                <c:pt idx="17">
                  <c:v>45439</c:v>
                </c:pt>
                <c:pt idx="18">
                  <c:v>45432</c:v>
                </c:pt>
                <c:pt idx="19">
                  <c:v>45425</c:v>
                </c:pt>
                <c:pt idx="20">
                  <c:v>45418</c:v>
                </c:pt>
                <c:pt idx="21">
                  <c:v>45411</c:v>
                </c:pt>
                <c:pt idx="22">
                  <c:v>45404</c:v>
                </c:pt>
                <c:pt idx="23">
                  <c:v>45397</c:v>
                </c:pt>
                <c:pt idx="24">
                  <c:v>45390</c:v>
                </c:pt>
                <c:pt idx="25">
                  <c:v>45383</c:v>
                </c:pt>
                <c:pt idx="26">
                  <c:v>45376</c:v>
                </c:pt>
                <c:pt idx="27">
                  <c:v>45369</c:v>
                </c:pt>
                <c:pt idx="28">
                  <c:v>45362</c:v>
                </c:pt>
                <c:pt idx="29">
                  <c:v>45355</c:v>
                </c:pt>
                <c:pt idx="30">
                  <c:v>45348</c:v>
                </c:pt>
                <c:pt idx="31">
                  <c:v>45341</c:v>
                </c:pt>
                <c:pt idx="32">
                  <c:v>45334</c:v>
                </c:pt>
                <c:pt idx="33">
                  <c:v>45327</c:v>
                </c:pt>
                <c:pt idx="34">
                  <c:v>45320</c:v>
                </c:pt>
                <c:pt idx="35">
                  <c:v>45313</c:v>
                </c:pt>
                <c:pt idx="36">
                  <c:v>45306</c:v>
                </c:pt>
                <c:pt idx="37">
                  <c:v>45299</c:v>
                </c:pt>
                <c:pt idx="38">
                  <c:v>45292</c:v>
                </c:pt>
                <c:pt idx="39">
                  <c:v>45285</c:v>
                </c:pt>
                <c:pt idx="40">
                  <c:v>45278</c:v>
                </c:pt>
                <c:pt idx="41">
                  <c:v>45271</c:v>
                </c:pt>
                <c:pt idx="42">
                  <c:v>45264</c:v>
                </c:pt>
                <c:pt idx="43">
                  <c:v>45257</c:v>
                </c:pt>
                <c:pt idx="44">
                  <c:v>45250</c:v>
                </c:pt>
                <c:pt idx="45">
                  <c:v>45243</c:v>
                </c:pt>
                <c:pt idx="46">
                  <c:v>45236</c:v>
                </c:pt>
                <c:pt idx="47">
                  <c:v>45229</c:v>
                </c:pt>
                <c:pt idx="48">
                  <c:v>45222</c:v>
                </c:pt>
                <c:pt idx="49">
                  <c:v>45215</c:v>
                </c:pt>
                <c:pt idx="50">
                  <c:v>45208</c:v>
                </c:pt>
                <c:pt idx="51">
                  <c:v>45201</c:v>
                </c:pt>
                <c:pt idx="52">
                  <c:v>45194</c:v>
                </c:pt>
                <c:pt idx="53">
                  <c:v>45187</c:v>
                </c:pt>
                <c:pt idx="54">
                  <c:v>45180</c:v>
                </c:pt>
                <c:pt idx="55">
                  <c:v>45173</c:v>
                </c:pt>
                <c:pt idx="56">
                  <c:v>45166</c:v>
                </c:pt>
                <c:pt idx="57">
                  <c:v>45159</c:v>
                </c:pt>
                <c:pt idx="58">
                  <c:v>45152</c:v>
                </c:pt>
                <c:pt idx="59">
                  <c:v>45145</c:v>
                </c:pt>
                <c:pt idx="60">
                  <c:v>45138</c:v>
                </c:pt>
                <c:pt idx="61">
                  <c:v>45131</c:v>
                </c:pt>
                <c:pt idx="62">
                  <c:v>45124</c:v>
                </c:pt>
                <c:pt idx="63">
                  <c:v>45117</c:v>
                </c:pt>
                <c:pt idx="64">
                  <c:v>45110</c:v>
                </c:pt>
                <c:pt idx="65">
                  <c:v>45103</c:v>
                </c:pt>
                <c:pt idx="66">
                  <c:v>45096</c:v>
                </c:pt>
                <c:pt idx="67">
                  <c:v>45089</c:v>
                </c:pt>
                <c:pt idx="68">
                  <c:v>45082</c:v>
                </c:pt>
                <c:pt idx="69">
                  <c:v>45075</c:v>
                </c:pt>
                <c:pt idx="70">
                  <c:v>45068</c:v>
                </c:pt>
                <c:pt idx="71">
                  <c:v>45061</c:v>
                </c:pt>
                <c:pt idx="72">
                  <c:v>45054</c:v>
                </c:pt>
                <c:pt idx="73">
                  <c:v>45047</c:v>
                </c:pt>
                <c:pt idx="74">
                  <c:v>45040</c:v>
                </c:pt>
                <c:pt idx="75">
                  <c:v>45033</c:v>
                </c:pt>
                <c:pt idx="76">
                  <c:v>45026</c:v>
                </c:pt>
                <c:pt idx="77">
                  <c:v>45019</c:v>
                </c:pt>
                <c:pt idx="78">
                  <c:v>45012</c:v>
                </c:pt>
                <c:pt idx="79">
                  <c:v>45005</c:v>
                </c:pt>
                <c:pt idx="80">
                  <c:v>44998</c:v>
                </c:pt>
                <c:pt idx="81">
                  <c:v>44991</c:v>
                </c:pt>
                <c:pt idx="82">
                  <c:v>44984</c:v>
                </c:pt>
                <c:pt idx="83">
                  <c:v>44977</c:v>
                </c:pt>
                <c:pt idx="84">
                  <c:v>44970</c:v>
                </c:pt>
                <c:pt idx="85">
                  <c:v>44963</c:v>
                </c:pt>
                <c:pt idx="86">
                  <c:v>44956</c:v>
                </c:pt>
                <c:pt idx="87">
                  <c:v>44949</c:v>
                </c:pt>
                <c:pt idx="88">
                  <c:v>44942</c:v>
                </c:pt>
                <c:pt idx="89">
                  <c:v>44935</c:v>
                </c:pt>
                <c:pt idx="90">
                  <c:v>44928</c:v>
                </c:pt>
                <c:pt idx="91">
                  <c:v>44921</c:v>
                </c:pt>
                <c:pt idx="92">
                  <c:v>44914</c:v>
                </c:pt>
                <c:pt idx="93">
                  <c:v>44907</c:v>
                </c:pt>
                <c:pt idx="94">
                  <c:v>44900</c:v>
                </c:pt>
                <c:pt idx="95">
                  <c:v>44893</c:v>
                </c:pt>
                <c:pt idx="96">
                  <c:v>44886</c:v>
                </c:pt>
                <c:pt idx="97">
                  <c:v>44879</c:v>
                </c:pt>
                <c:pt idx="98">
                  <c:v>44872</c:v>
                </c:pt>
                <c:pt idx="99">
                  <c:v>44865</c:v>
                </c:pt>
                <c:pt idx="100">
                  <c:v>44858</c:v>
                </c:pt>
                <c:pt idx="101">
                  <c:v>44851</c:v>
                </c:pt>
                <c:pt idx="102">
                  <c:v>44844</c:v>
                </c:pt>
                <c:pt idx="103">
                  <c:v>44837</c:v>
                </c:pt>
                <c:pt idx="104">
                  <c:v>44830</c:v>
                </c:pt>
                <c:pt idx="105">
                  <c:v>44823</c:v>
                </c:pt>
                <c:pt idx="106">
                  <c:v>44816</c:v>
                </c:pt>
                <c:pt idx="107">
                  <c:v>44809</c:v>
                </c:pt>
                <c:pt idx="108">
                  <c:v>44802</c:v>
                </c:pt>
                <c:pt idx="109">
                  <c:v>44795</c:v>
                </c:pt>
                <c:pt idx="110">
                  <c:v>44788</c:v>
                </c:pt>
                <c:pt idx="111">
                  <c:v>44781</c:v>
                </c:pt>
                <c:pt idx="112">
                  <c:v>44774</c:v>
                </c:pt>
                <c:pt idx="113">
                  <c:v>44767</c:v>
                </c:pt>
                <c:pt idx="114">
                  <c:v>44760</c:v>
                </c:pt>
                <c:pt idx="115">
                  <c:v>44753</c:v>
                </c:pt>
                <c:pt idx="116">
                  <c:v>44746</c:v>
                </c:pt>
                <c:pt idx="117">
                  <c:v>44739</c:v>
                </c:pt>
                <c:pt idx="118">
                  <c:v>44732</c:v>
                </c:pt>
                <c:pt idx="119">
                  <c:v>44725</c:v>
                </c:pt>
                <c:pt idx="120">
                  <c:v>44718</c:v>
                </c:pt>
                <c:pt idx="121">
                  <c:v>44711</c:v>
                </c:pt>
                <c:pt idx="122">
                  <c:v>44704</c:v>
                </c:pt>
                <c:pt idx="123">
                  <c:v>44697</c:v>
                </c:pt>
                <c:pt idx="124">
                  <c:v>44690</c:v>
                </c:pt>
                <c:pt idx="125">
                  <c:v>44683</c:v>
                </c:pt>
                <c:pt idx="126">
                  <c:v>44676</c:v>
                </c:pt>
                <c:pt idx="127">
                  <c:v>44669</c:v>
                </c:pt>
                <c:pt idx="128">
                  <c:v>44662</c:v>
                </c:pt>
                <c:pt idx="129">
                  <c:v>44655</c:v>
                </c:pt>
                <c:pt idx="130">
                  <c:v>44648</c:v>
                </c:pt>
                <c:pt idx="131">
                  <c:v>44641</c:v>
                </c:pt>
                <c:pt idx="132">
                  <c:v>44634</c:v>
                </c:pt>
                <c:pt idx="133">
                  <c:v>44627</c:v>
                </c:pt>
                <c:pt idx="134">
                  <c:v>44620</c:v>
                </c:pt>
                <c:pt idx="135">
                  <c:v>44613</c:v>
                </c:pt>
                <c:pt idx="136">
                  <c:v>44606</c:v>
                </c:pt>
                <c:pt idx="137">
                  <c:v>44599</c:v>
                </c:pt>
                <c:pt idx="138">
                  <c:v>44592</c:v>
                </c:pt>
                <c:pt idx="139">
                  <c:v>44585</c:v>
                </c:pt>
                <c:pt idx="140">
                  <c:v>44578</c:v>
                </c:pt>
                <c:pt idx="141">
                  <c:v>44571</c:v>
                </c:pt>
                <c:pt idx="142">
                  <c:v>44564</c:v>
                </c:pt>
                <c:pt idx="143">
                  <c:v>44557</c:v>
                </c:pt>
                <c:pt idx="144">
                  <c:v>44550</c:v>
                </c:pt>
                <c:pt idx="145">
                  <c:v>44543</c:v>
                </c:pt>
                <c:pt idx="146">
                  <c:v>44536</c:v>
                </c:pt>
                <c:pt idx="147">
                  <c:v>44529</c:v>
                </c:pt>
                <c:pt idx="148">
                  <c:v>44522</c:v>
                </c:pt>
                <c:pt idx="149">
                  <c:v>44515</c:v>
                </c:pt>
                <c:pt idx="150">
                  <c:v>44508</c:v>
                </c:pt>
                <c:pt idx="151">
                  <c:v>44501</c:v>
                </c:pt>
                <c:pt idx="152">
                  <c:v>44494</c:v>
                </c:pt>
                <c:pt idx="153">
                  <c:v>44487</c:v>
                </c:pt>
                <c:pt idx="154">
                  <c:v>44480</c:v>
                </c:pt>
                <c:pt idx="155">
                  <c:v>44473</c:v>
                </c:pt>
                <c:pt idx="156">
                  <c:v>44466</c:v>
                </c:pt>
                <c:pt idx="157">
                  <c:v>44459</c:v>
                </c:pt>
                <c:pt idx="158">
                  <c:v>44452</c:v>
                </c:pt>
                <c:pt idx="159">
                  <c:v>44445</c:v>
                </c:pt>
                <c:pt idx="160">
                  <c:v>44438</c:v>
                </c:pt>
              </c:numCache>
            </c:numRef>
          </c:cat>
          <c:val>
            <c:numRef>
              <c:f>'Aggregated Data'!$AH$6:$AH$166</c:f>
              <c:numCache>
                <c:formatCode>General</c:formatCode>
                <c:ptCount val="161"/>
                <c:pt idx="0">
                  <c:v>156366</c:v>
                </c:pt>
                <c:pt idx="1">
                  <c:v>150696</c:v>
                </c:pt>
                <c:pt idx="2">
                  <c:v>150598</c:v>
                </c:pt>
                <c:pt idx="3">
                  <c:v>169056</c:v>
                </c:pt>
                <c:pt idx="4">
                  <c:v>141681</c:v>
                </c:pt>
                <c:pt idx="5">
                  <c:v>148019</c:v>
                </c:pt>
                <c:pt idx="6">
                  <c:v>127391</c:v>
                </c:pt>
                <c:pt idx="7">
                  <c:v>131167</c:v>
                </c:pt>
                <c:pt idx="8">
                  <c:v>107660</c:v>
                </c:pt>
                <c:pt idx="9">
                  <c:v>103065</c:v>
                </c:pt>
                <c:pt idx="10">
                  <c:v>84386</c:v>
                </c:pt>
                <c:pt idx="11">
                  <c:v>93659</c:v>
                </c:pt>
                <c:pt idx="12">
                  <c:v>97505</c:v>
                </c:pt>
                <c:pt idx="13">
                  <c:v>99620</c:v>
                </c:pt>
                <c:pt idx="14">
                  <c:v>114664</c:v>
                </c:pt>
                <c:pt idx="15">
                  <c:v>102242</c:v>
                </c:pt>
                <c:pt idx="16">
                  <c:v>120706</c:v>
                </c:pt>
                <c:pt idx="17">
                  <c:v>121076</c:v>
                </c:pt>
                <c:pt idx="18">
                  <c:v>113505</c:v>
                </c:pt>
                <c:pt idx="19">
                  <c:v>123745</c:v>
                </c:pt>
                <c:pt idx="20">
                  <c:v>109611</c:v>
                </c:pt>
                <c:pt idx="21">
                  <c:v>125188</c:v>
                </c:pt>
                <c:pt idx="22">
                  <c:v>120115</c:v>
                </c:pt>
                <c:pt idx="23">
                  <c:v>113134</c:v>
                </c:pt>
                <c:pt idx="24">
                  <c:v>119401</c:v>
                </c:pt>
                <c:pt idx="25">
                  <c:v>109078</c:v>
                </c:pt>
                <c:pt idx="26">
                  <c:v>116039</c:v>
                </c:pt>
                <c:pt idx="27">
                  <c:v>114586</c:v>
                </c:pt>
                <c:pt idx="28">
                  <c:v>103855</c:v>
                </c:pt>
                <c:pt idx="29">
                  <c:v>109752</c:v>
                </c:pt>
                <c:pt idx="30">
                  <c:v>114105</c:v>
                </c:pt>
                <c:pt idx="31">
                  <c:v>109384</c:v>
                </c:pt>
                <c:pt idx="32">
                  <c:v>95464</c:v>
                </c:pt>
                <c:pt idx="33">
                  <c:v>107544</c:v>
                </c:pt>
                <c:pt idx="34">
                  <c:v>97692</c:v>
                </c:pt>
                <c:pt idx="35">
                  <c:v>107618</c:v>
                </c:pt>
                <c:pt idx="36">
                  <c:v>108826</c:v>
                </c:pt>
                <c:pt idx="37">
                  <c:v>120632</c:v>
                </c:pt>
                <c:pt idx="38">
                  <c:v>173767</c:v>
                </c:pt>
                <c:pt idx="39">
                  <c:v>198954</c:v>
                </c:pt>
                <c:pt idx="40">
                  <c:v>257341</c:v>
                </c:pt>
                <c:pt idx="41">
                  <c:v>260926</c:v>
                </c:pt>
                <c:pt idx="42">
                  <c:v>265620</c:v>
                </c:pt>
                <c:pt idx="43">
                  <c:v>255056</c:v>
                </c:pt>
                <c:pt idx="44">
                  <c:v>216902</c:v>
                </c:pt>
                <c:pt idx="45">
                  <c:v>209788</c:v>
                </c:pt>
                <c:pt idx="46">
                  <c:v>208910</c:v>
                </c:pt>
                <c:pt idx="47">
                  <c:v>173490</c:v>
                </c:pt>
                <c:pt idx="48">
                  <c:v>162540</c:v>
                </c:pt>
                <c:pt idx="49">
                  <c:v>140483</c:v>
                </c:pt>
                <c:pt idx="50">
                  <c:v>149835</c:v>
                </c:pt>
                <c:pt idx="51">
                  <c:v>163920</c:v>
                </c:pt>
                <c:pt idx="52">
                  <c:v>144992</c:v>
                </c:pt>
                <c:pt idx="53">
                  <c:v>156704</c:v>
                </c:pt>
                <c:pt idx="54">
                  <c:v>147098</c:v>
                </c:pt>
                <c:pt idx="55">
                  <c:v>147083</c:v>
                </c:pt>
                <c:pt idx="56">
                  <c:v>131815</c:v>
                </c:pt>
                <c:pt idx="57">
                  <c:v>140983</c:v>
                </c:pt>
                <c:pt idx="58">
                  <c:v>136549</c:v>
                </c:pt>
                <c:pt idx="59">
                  <c:v>111316</c:v>
                </c:pt>
                <c:pt idx="60">
                  <c:v>109676</c:v>
                </c:pt>
                <c:pt idx="61">
                  <c:v>94002</c:v>
                </c:pt>
                <c:pt idx="62">
                  <c:v>80604</c:v>
                </c:pt>
                <c:pt idx="63">
                  <c:v>77034</c:v>
                </c:pt>
                <c:pt idx="64">
                  <c:v>73435</c:v>
                </c:pt>
                <c:pt idx="65">
                  <c:v>87610</c:v>
                </c:pt>
                <c:pt idx="66">
                  <c:v>85423</c:v>
                </c:pt>
                <c:pt idx="67">
                  <c:v>94499</c:v>
                </c:pt>
                <c:pt idx="68">
                  <c:v>94843</c:v>
                </c:pt>
                <c:pt idx="69">
                  <c:v>105546</c:v>
                </c:pt>
                <c:pt idx="70">
                  <c:v>106624</c:v>
                </c:pt>
                <c:pt idx="71">
                  <c:v>107961</c:v>
                </c:pt>
                <c:pt idx="72">
                  <c:v>119670</c:v>
                </c:pt>
                <c:pt idx="73">
                  <c:v>115533</c:v>
                </c:pt>
                <c:pt idx="74">
                  <c:v>118566</c:v>
                </c:pt>
                <c:pt idx="75">
                  <c:v>107924</c:v>
                </c:pt>
                <c:pt idx="76">
                  <c:v>120119</c:v>
                </c:pt>
                <c:pt idx="77">
                  <c:v>110933</c:v>
                </c:pt>
                <c:pt idx="78">
                  <c:v>120581</c:v>
                </c:pt>
                <c:pt idx="79">
                  <c:v>121015</c:v>
                </c:pt>
                <c:pt idx="80">
                  <c:v>110920</c:v>
                </c:pt>
                <c:pt idx="81">
                  <c:v>109085</c:v>
                </c:pt>
                <c:pt idx="82">
                  <c:v>93306</c:v>
                </c:pt>
                <c:pt idx="83">
                  <c:v>97434</c:v>
                </c:pt>
                <c:pt idx="84">
                  <c:v>82064</c:v>
                </c:pt>
                <c:pt idx="85">
                  <c:v>81935</c:v>
                </c:pt>
                <c:pt idx="86">
                  <c:v>81819</c:v>
                </c:pt>
                <c:pt idx="87">
                  <c:v>80179</c:v>
                </c:pt>
                <c:pt idx="88">
                  <c:v>87190</c:v>
                </c:pt>
                <c:pt idx="89">
                  <c:v>104268</c:v>
                </c:pt>
                <c:pt idx="90">
                  <c:v>152345</c:v>
                </c:pt>
                <c:pt idx="91">
                  <c:v>173059</c:v>
                </c:pt>
                <c:pt idx="92">
                  <c:v>217772</c:v>
                </c:pt>
                <c:pt idx="93">
                  <c:v>225711</c:v>
                </c:pt>
                <c:pt idx="94">
                  <c:v>227008</c:v>
                </c:pt>
                <c:pt idx="95">
                  <c:v>191892</c:v>
                </c:pt>
                <c:pt idx="96">
                  <c:v>181801</c:v>
                </c:pt>
                <c:pt idx="97">
                  <c:v>180596</c:v>
                </c:pt>
                <c:pt idx="98">
                  <c:v>162740</c:v>
                </c:pt>
                <c:pt idx="99">
                  <c:v>159417</c:v>
                </c:pt>
                <c:pt idx="100">
                  <c:v>157619</c:v>
                </c:pt>
                <c:pt idx="101">
                  <c:v>132834</c:v>
                </c:pt>
                <c:pt idx="102">
                  <c:v>129185</c:v>
                </c:pt>
                <c:pt idx="103">
                  <c:v>123688</c:v>
                </c:pt>
                <c:pt idx="104">
                  <c:v>129643</c:v>
                </c:pt>
                <c:pt idx="105">
                  <c:v>123384</c:v>
                </c:pt>
                <c:pt idx="106">
                  <c:v>129020</c:v>
                </c:pt>
                <c:pt idx="107">
                  <c:v>115831</c:v>
                </c:pt>
                <c:pt idx="108">
                  <c:v>123321</c:v>
                </c:pt>
                <c:pt idx="109">
                  <c:v>110574</c:v>
                </c:pt>
                <c:pt idx="110">
                  <c:v>109098</c:v>
                </c:pt>
                <c:pt idx="111">
                  <c:v>98042</c:v>
                </c:pt>
                <c:pt idx="112">
                  <c:v>99264</c:v>
                </c:pt>
                <c:pt idx="113">
                  <c:v>82852</c:v>
                </c:pt>
                <c:pt idx="114">
                  <c:v>80023</c:v>
                </c:pt>
                <c:pt idx="115">
                  <c:v>65137</c:v>
                </c:pt>
                <c:pt idx="116">
                  <c:v>70605</c:v>
                </c:pt>
                <c:pt idx="117">
                  <c:v>79895</c:v>
                </c:pt>
                <c:pt idx="118">
                  <c:v>75295</c:v>
                </c:pt>
                <c:pt idx="119">
                  <c:v>87007</c:v>
                </c:pt>
                <c:pt idx="120">
                  <c:v>83750</c:v>
                </c:pt>
                <c:pt idx="121">
                  <c:v>92669</c:v>
                </c:pt>
                <c:pt idx="122">
                  <c:v>89857</c:v>
                </c:pt>
                <c:pt idx="123">
                  <c:v>101377</c:v>
                </c:pt>
                <c:pt idx="124">
                  <c:v>100971</c:v>
                </c:pt>
                <c:pt idx="125">
                  <c:v>99488</c:v>
                </c:pt>
                <c:pt idx="126">
                  <c:v>91591</c:v>
                </c:pt>
                <c:pt idx="127">
                  <c:v>97559</c:v>
                </c:pt>
                <c:pt idx="128">
                  <c:v>98139</c:v>
                </c:pt>
                <c:pt idx="129">
                  <c:v>93290</c:v>
                </c:pt>
                <c:pt idx="130">
                  <c:v>106468</c:v>
                </c:pt>
                <c:pt idx="131">
                  <c:v>95755</c:v>
                </c:pt>
                <c:pt idx="132">
                  <c:v>104494</c:v>
                </c:pt>
                <c:pt idx="133">
                  <c:v>94318</c:v>
                </c:pt>
                <c:pt idx="134">
                  <c:v>102102</c:v>
                </c:pt>
                <c:pt idx="135">
                  <c:v>98429</c:v>
                </c:pt>
                <c:pt idx="136">
                  <c:v>90800</c:v>
                </c:pt>
                <c:pt idx="137">
                  <c:v>95113</c:v>
                </c:pt>
                <c:pt idx="138">
                  <c:v>86163</c:v>
                </c:pt>
                <c:pt idx="139">
                  <c:v>87724</c:v>
                </c:pt>
                <c:pt idx="140">
                  <c:v>78774</c:v>
                </c:pt>
                <c:pt idx="141">
                  <c:v>99016</c:v>
                </c:pt>
                <c:pt idx="142">
                  <c:v>126644</c:v>
                </c:pt>
                <c:pt idx="143">
                  <c:v>159569</c:v>
                </c:pt>
                <c:pt idx="144">
                  <c:v>217736</c:v>
                </c:pt>
                <c:pt idx="145">
                  <c:v>235280</c:v>
                </c:pt>
                <c:pt idx="146">
                  <c:v>248218</c:v>
                </c:pt>
                <c:pt idx="147">
                  <c:v>212894</c:v>
                </c:pt>
                <c:pt idx="148">
                  <c:v>194785</c:v>
                </c:pt>
                <c:pt idx="149">
                  <c:v>211318</c:v>
                </c:pt>
                <c:pt idx="150">
                  <c:v>191026</c:v>
                </c:pt>
                <c:pt idx="151">
                  <c:v>153693</c:v>
                </c:pt>
                <c:pt idx="152">
                  <c:v>163290</c:v>
                </c:pt>
                <c:pt idx="153">
                  <c:v>132003</c:v>
                </c:pt>
                <c:pt idx="154">
                  <c:v>121778</c:v>
                </c:pt>
                <c:pt idx="155">
                  <c:v>122245</c:v>
                </c:pt>
                <c:pt idx="156">
                  <c:v>118817</c:v>
                </c:pt>
                <c:pt idx="157">
                  <c:v>130781</c:v>
                </c:pt>
                <c:pt idx="158">
                  <c:v>118086</c:v>
                </c:pt>
                <c:pt idx="159">
                  <c:v>119080</c:v>
                </c:pt>
                <c:pt idx="160">
                  <c:v>80706</c:v>
                </c:pt>
              </c:numCache>
            </c:numRef>
          </c:val>
          <c:smooth val="0"/>
          <c:extLst>
            <c:ext xmlns:c16="http://schemas.microsoft.com/office/drawing/2014/chart" uri="{C3380CC4-5D6E-409C-BE32-E72D297353CC}">
              <c16:uniqueId val="{00000000-645C-4A9E-8CEF-9C7F10080CE8}"/>
            </c:ext>
          </c:extLst>
        </c:ser>
        <c:ser>
          <c:idx val="1"/>
          <c:order val="1"/>
          <c:tx>
            <c:strRef>
              <c:f>'Aggregated Data'!$AI$5</c:f>
              <c:strCache>
                <c:ptCount val="1"/>
                <c:pt idx="0">
                  <c:v>Orders BEIGE</c:v>
                </c:pt>
              </c:strCache>
            </c:strRef>
          </c:tx>
          <c:spPr>
            <a:ln w="28575" cap="rnd">
              <a:solidFill>
                <a:schemeClr val="accent2"/>
              </a:solidFill>
              <a:round/>
            </a:ln>
            <a:effectLst/>
          </c:spPr>
          <c:marker>
            <c:symbol val="none"/>
          </c:marker>
          <c:cat>
            <c:numRef>
              <c:f>'Aggregated Data'!$AG$6:$AG$166</c:f>
              <c:numCache>
                <c:formatCode>m/d/yy</c:formatCode>
                <c:ptCount val="161"/>
                <c:pt idx="0">
                  <c:v>45558</c:v>
                </c:pt>
                <c:pt idx="1">
                  <c:v>45551</c:v>
                </c:pt>
                <c:pt idx="2">
                  <c:v>45544</c:v>
                </c:pt>
                <c:pt idx="3">
                  <c:v>45537</c:v>
                </c:pt>
                <c:pt idx="4">
                  <c:v>45530</c:v>
                </c:pt>
                <c:pt idx="5">
                  <c:v>45523</c:v>
                </c:pt>
                <c:pt idx="6">
                  <c:v>45516</c:v>
                </c:pt>
                <c:pt idx="7">
                  <c:v>45509</c:v>
                </c:pt>
                <c:pt idx="8">
                  <c:v>45502</c:v>
                </c:pt>
                <c:pt idx="9">
                  <c:v>45495</c:v>
                </c:pt>
                <c:pt idx="10">
                  <c:v>45488</c:v>
                </c:pt>
                <c:pt idx="11">
                  <c:v>45481</c:v>
                </c:pt>
                <c:pt idx="12">
                  <c:v>45474</c:v>
                </c:pt>
                <c:pt idx="13">
                  <c:v>45467</c:v>
                </c:pt>
                <c:pt idx="14">
                  <c:v>45460</c:v>
                </c:pt>
                <c:pt idx="15">
                  <c:v>45453</c:v>
                </c:pt>
                <c:pt idx="16">
                  <c:v>45446</c:v>
                </c:pt>
                <c:pt idx="17">
                  <c:v>45439</c:v>
                </c:pt>
                <c:pt idx="18">
                  <c:v>45432</c:v>
                </c:pt>
                <c:pt idx="19">
                  <c:v>45425</c:v>
                </c:pt>
                <c:pt idx="20">
                  <c:v>45418</c:v>
                </c:pt>
                <c:pt idx="21">
                  <c:v>45411</c:v>
                </c:pt>
                <c:pt idx="22">
                  <c:v>45404</c:v>
                </c:pt>
                <c:pt idx="23">
                  <c:v>45397</c:v>
                </c:pt>
                <c:pt idx="24">
                  <c:v>45390</c:v>
                </c:pt>
                <c:pt idx="25">
                  <c:v>45383</c:v>
                </c:pt>
                <c:pt idx="26">
                  <c:v>45376</c:v>
                </c:pt>
                <c:pt idx="27">
                  <c:v>45369</c:v>
                </c:pt>
                <c:pt idx="28">
                  <c:v>45362</c:v>
                </c:pt>
                <c:pt idx="29">
                  <c:v>45355</c:v>
                </c:pt>
                <c:pt idx="30">
                  <c:v>45348</c:v>
                </c:pt>
                <c:pt idx="31">
                  <c:v>45341</c:v>
                </c:pt>
                <c:pt idx="32">
                  <c:v>45334</c:v>
                </c:pt>
                <c:pt idx="33">
                  <c:v>45327</c:v>
                </c:pt>
                <c:pt idx="34">
                  <c:v>45320</c:v>
                </c:pt>
                <c:pt idx="35">
                  <c:v>45313</c:v>
                </c:pt>
                <c:pt idx="36">
                  <c:v>45306</c:v>
                </c:pt>
                <c:pt idx="37">
                  <c:v>45299</c:v>
                </c:pt>
                <c:pt idx="38">
                  <c:v>45292</c:v>
                </c:pt>
                <c:pt idx="39">
                  <c:v>45285</c:v>
                </c:pt>
                <c:pt idx="40">
                  <c:v>45278</c:v>
                </c:pt>
                <c:pt idx="41">
                  <c:v>45271</c:v>
                </c:pt>
                <c:pt idx="42">
                  <c:v>45264</c:v>
                </c:pt>
                <c:pt idx="43">
                  <c:v>45257</c:v>
                </c:pt>
                <c:pt idx="44">
                  <c:v>45250</c:v>
                </c:pt>
                <c:pt idx="45">
                  <c:v>45243</c:v>
                </c:pt>
                <c:pt idx="46">
                  <c:v>45236</c:v>
                </c:pt>
                <c:pt idx="47">
                  <c:v>45229</c:v>
                </c:pt>
                <c:pt idx="48">
                  <c:v>45222</c:v>
                </c:pt>
                <c:pt idx="49">
                  <c:v>45215</c:v>
                </c:pt>
                <c:pt idx="50">
                  <c:v>45208</c:v>
                </c:pt>
                <c:pt idx="51">
                  <c:v>45201</c:v>
                </c:pt>
                <c:pt idx="52">
                  <c:v>45194</c:v>
                </c:pt>
                <c:pt idx="53">
                  <c:v>45187</c:v>
                </c:pt>
                <c:pt idx="54">
                  <c:v>45180</c:v>
                </c:pt>
                <c:pt idx="55">
                  <c:v>45173</c:v>
                </c:pt>
                <c:pt idx="56">
                  <c:v>45166</c:v>
                </c:pt>
                <c:pt idx="57">
                  <c:v>45159</c:v>
                </c:pt>
                <c:pt idx="58">
                  <c:v>45152</c:v>
                </c:pt>
                <c:pt idx="59">
                  <c:v>45145</c:v>
                </c:pt>
                <c:pt idx="60">
                  <c:v>45138</c:v>
                </c:pt>
                <c:pt idx="61">
                  <c:v>45131</c:v>
                </c:pt>
                <c:pt idx="62">
                  <c:v>45124</c:v>
                </c:pt>
                <c:pt idx="63">
                  <c:v>45117</c:v>
                </c:pt>
                <c:pt idx="64">
                  <c:v>45110</c:v>
                </c:pt>
                <c:pt idx="65">
                  <c:v>45103</c:v>
                </c:pt>
                <c:pt idx="66">
                  <c:v>45096</c:v>
                </c:pt>
                <c:pt idx="67">
                  <c:v>45089</c:v>
                </c:pt>
                <c:pt idx="68">
                  <c:v>45082</c:v>
                </c:pt>
                <c:pt idx="69">
                  <c:v>45075</c:v>
                </c:pt>
                <c:pt idx="70">
                  <c:v>45068</c:v>
                </c:pt>
                <c:pt idx="71">
                  <c:v>45061</c:v>
                </c:pt>
                <c:pt idx="72">
                  <c:v>45054</c:v>
                </c:pt>
                <c:pt idx="73">
                  <c:v>45047</c:v>
                </c:pt>
                <c:pt idx="74">
                  <c:v>45040</c:v>
                </c:pt>
                <c:pt idx="75">
                  <c:v>45033</c:v>
                </c:pt>
                <c:pt idx="76">
                  <c:v>45026</c:v>
                </c:pt>
                <c:pt idx="77">
                  <c:v>45019</c:v>
                </c:pt>
                <c:pt idx="78">
                  <c:v>45012</c:v>
                </c:pt>
                <c:pt idx="79">
                  <c:v>45005</c:v>
                </c:pt>
                <c:pt idx="80">
                  <c:v>44998</c:v>
                </c:pt>
                <c:pt idx="81">
                  <c:v>44991</c:v>
                </c:pt>
                <c:pt idx="82">
                  <c:v>44984</c:v>
                </c:pt>
                <c:pt idx="83">
                  <c:v>44977</c:v>
                </c:pt>
                <c:pt idx="84">
                  <c:v>44970</c:v>
                </c:pt>
                <c:pt idx="85">
                  <c:v>44963</c:v>
                </c:pt>
                <c:pt idx="86">
                  <c:v>44956</c:v>
                </c:pt>
                <c:pt idx="87">
                  <c:v>44949</c:v>
                </c:pt>
                <c:pt idx="88">
                  <c:v>44942</c:v>
                </c:pt>
                <c:pt idx="89">
                  <c:v>44935</c:v>
                </c:pt>
                <c:pt idx="90">
                  <c:v>44928</c:v>
                </c:pt>
                <c:pt idx="91">
                  <c:v>44921</c:v>
                </c:pt>
                <c:pt idx="92">
                  <c:v>44914</c:v>
                </c:pt>
                <c:pt idx="93">
                  <c:v>44907</c:v>
                </c:pt>
                <c:pt idx="94">
                  <c:v>44900</c:v>
                </c:pt>
                <c:pt idx="95">
                  <c:v>44893</c:v>
                </c:pt>
                <c:pt idx="96">
                  <c:v>44886</c:v>
                </c:pt>
                <c:pt idx="97">
                  <c:v>44879</c:v>
                </c:pt>
                <c:pt idx="98">
                  <c:v>44872</c:v>
                </c:pt>
                <c:pt idx="99">
                  <c:v>44865</c:v>
                </c:pt>
                <c:pt idx="100">
                  <c:v>44858</c:v>
                </c:pt>
                <c:pt idx="101">
                  <c:v>44851</c:v>
                </c:pt>
                <c:pt idx="102">
                  <c:v>44844</c:v>
                </c:pt>
                <c:pt idx="103">
                  <c:v>44837</c:v>
                </c:pt>
                <c:pt idx="104">
                  <c:v>44830</c:v>
                </c:pt>
                <c:pt idx="105">
                  <c:v>44823</c:v>
                </c:pt>
                <c:pt idx="106">
                  <c:v>44816</c:v>
                </c:pt>
                <c:pt idx="107">
                  <c:v>44809</c:v>
                </c:pt>
                <c:pt idx="108">
                  <c:v>44802</c:v>
                </c:pt>
                <c:pt idx="109">
                  <c:v>44795</c:v>
                </c:pt>
                <c:pt idx="110">
                  <c:v>44788</c:v>
                </c:pt>
                <c:pt idx="111">
                  <c:v>44781</c:v>
                </c:pt>
                <c:pt idx="112">
                  <c:v>44774</c:v>
                </c:pt>
                <c:pt idx="113">
                  <c:v>44767</c:v>
                </c:pt>
                <c:pt idx="114">
                  <c:v>44760</c:v>
                </c:pt>
                <c:pt idx="115">
                  <c:v>44753</c:v>
                </c:pt>
                <c:pt idx="116">
                  <c:v>44746</c:v>
                </c:pt>
                <c:pt idx="117">
                  <c:v>44739</c:v>
                </c:pt>
                <c:pt idx="118">
                  <c:v>44732</c:v>
                </c:pt>
                <c:pt idx="119">
                  <c:v>44725</c:v>
                </c:pt>
                <c:pt idx="120">
                  <c:v>44718</c:v>
                </c:pt>
                <c:pt idx="121">
                  <c:v>44711</c:v>
                </c:pt>
                <c:pt idx="122">
                  <c:v>44704</c:v>
                </c:pt>
                <c:pt idx="123">
                  <c:v>44697</c:v>
                </c:pt>
                <c:pt idx="124">
                  <c:v>44690</c:v>
                </c:pt>
                <c:pt idx="125">
                  <c:v>44683</c:v>
                </c:pt>
                <c:pt idx="126">
                  <c:v>44676</c:v>
                </c:pt>
                <c:pt idx="127">
                  <c:v>44669</c:v>
                </c:pt>
                <c:pt idx="128">
                  <c:v>44662</c:v>
                </c:pt>
                <c:pt idx="129">
                  <c:v>44655</c:v>
                </c:pt>
                <c:pt idx="130">
                  <c:v>44648</c:v>
                </c:pt>
                <c:pt idx="131">
                  <c:v>44641</c:v>
                </c:pt>
                <c:pt idx="132">
                  <c:v>44634</c:v>
                </c:pt>
                <c:pt idx="133">
                  <c:v>44627</c:v>
                </c:pt>
                <c:pt idx="134">
                  <c:v>44620</c:v>
                </c:pt>
                <c:pt idx="135">
                  <c:v>44613</c:v>
                </c:pt>
                <c:pt idx="136">
                  <c:v>44606</c:v>
                </c:pt>
                <c:pt idx="137">
                  <c:v>44599</c:v>
                </c:pt>
                <c:pt idx="138">
                  <c:v>44592</c:v>
                </c:pt>
                <c:pt idx="139">
                  <c:v>44585</c:v>
                </c:pt>
                <c:pt idx="140">
                  <c:v>44578</c:v>
                </c:pt>
                <c:pt idx="141">
                  <c:v>44571</c:v>
                </c:pt>
                <c:pt idx="142">
                  <c:v>44564</c:v>
                </c:pt>
                <c:pt idx="143">
                  <c:v>44557</c:v>
                </c:pt>
                <c:pt idx="144">
                  <c:v>44550</c:v>
                </c:pt>
                <c:pt idx="145">
                  <c:v>44543</c:v>
                </c:pt>
                <c:pt idx="146">
                  <c:v>44536</c:v>
                </c:pt>
                <c:pt idx="147">
                  <c:v>44529</c:v>
                </c:pt>
                <c:pt idx="148">
                  <c:v>44522</c:v>
                </c:pt>
                <c:pt idx="149">
                  <c:v>44515</c:v>
                </c:pt>
                <c:pt idx="150">
                  <c:v>44508</c:v>
                </c:pt>
                <c:pt idx="151">
                  <c:v>44501</c:v>
                </c:pt>
                <c:pt idx="152">
                  <c:v>44494</c:v>
                </c:pt>
                <c:pt idx="153">
                  <c:v>44487</c:v>
                </c:pt>
                <c:pt idx="154">
                  <c:v>44480</c:v>
                </c:pt>
                <c:pt idx="155">
                  <c:v>44473</c:v>
                </c:pt>
                <c:pt idx="156">
                  <c:v>44466</c:v>
                </c:pt>
                <c:pt idx="157">
                  <c:v>44459</c:v>
                </c:pt>
                <c:pt idx="158">
                  <c:v>44452</c:v>
                </c:pt>
                <c:pt idx="159">
                  <c:v>44445</c:v>
                </c:pt>
                <c:pt idx="160">
                  <c:v>44438</c:v>
                </c:pt>
              </c:numCache>
            </c:numRef>
          </c:cat>
          <c:val>
            <c:numRef>
              <c:f>'Aggregated Data'!$AI$6:$AI$166</c:f>
              <c:numCache>
                <c:formatCode>General</c:formatCode>
                <c:ptCount val="161"/>
                <c:pt idx="0">
                  <c:v>75276</c:v>
                </c:pt>
                <c:pt idx="1">
                  <c:v>74660</c:v>
                </c:pt>
                <c:pt idx="2">
                  <c:v>78914</c:v>
                </c:pt>
                <c:pt idx="3">
                  <c:v>75265</c:v>
                </c:pt>
                <c:pt idx="4">
                  <c:v>70687</c:v>
                </c:pt>
                <c:pt idx="5">
                  <c:v>68502</c:v>
                </c:pt>
                <c:pt idx="6">
                  <c:v>67375</c:v>
                </c:pt>
                <c:pt idx="7">
                  <c:v>56787</c:v>
                </c:pt>
                <c:pt idx="8">
                  <c:v>55957</c:v>
                </c:pt>
                <c:pt idx="9">
                  <c:v>53354</c:v>
                </c:pt>
                <c:pt idx="10">
                  <c:v>42704</c:v>
                </c:pt>
                <c:pt idx="11">
                  <c:v>46682</c:v>
                </c:pt>
                <c:pt idx="12">
                  <c:v>44582</c:v>
                </c:pt>
                <c:pt idx="13">
                  <c:v>53304</c:v>
                </c:pt>
                <c:pt idx="14">
                  <c:v>54682</c:v>
                </c:pt>
                <c:pt idx="15">
                  <c:v>52011</c:v>
                </c:pt>
                <c:pt idx="16">
                  <c:v>59536</c:v>
                </c:pt>
                <c:pt idx="17">
                  <c:v>60897</c:v>
                </c:pt>
                <c:pt idx="18">
                  <c:v>56903</c:v>
                </c:pt>
                <c:pt idx="19">
                  <c:v>65754</c:v>
                </c:pt>
                <c:pt idx="20">
                  <c:v>60554</c:v>
                </c:pt>
                <c:pt idx="21">
                  <c:v>62663</c:v>
                </c:pt>
                <c:pt idx="22">
                  <c:v>54674</c:v>
                </c:pt>
                <c:pt idx="23">
                  <c:v>56551</c:v>
                </c:pt>
                <c:pt idx="24">
                  <c:v>52395</c:v>
                </c:pt>
                <c:pt idx="25">
                  <c:v>58029</c:v>
                </c:pt>
                <c:pt idx="26">
                  <c:v>56472</c:v>
                </c:pt>
                <c:pt idx="27">
                  <c:v>62823</c:v>
                </c:pt>
                <c:pt idx="28">
                  <c:v>59306</c:v>
                </c:pt>
                <c:pt idx="29">
                  <c:v>59018</c:v>
                </c:pt>
                <c:pt idx="30">
                  <c:v>51609</c:v>
                </c:pt>
                <c:pt idx="31">
                  <c:v>54461</c:v>
                </c:pt>
                <c:pt idx="32">
                  <c:v>45720</c:v>
                </c:pt>
                <c:pt idx="33">
                  <c:v>48162</c:v>
                </c:pt>
                <c:pt idx="34">
                  <c:v>51925</c:v>
                </c:pt>
                <c:pt idx="35">
                  <c:v>47224</c:v>
                </c:pt>
                <c:pt idx="36">
                  <c:v>51391</c:v>
                </c:pt>
                <c:pt idx="37">
                  <c:v>60315</c:v>
                </c:pt>
                <c:pt idx="38">
                  <c:v>93300</c:v>
                </c:pt>
                <c:pt idx="39">
                  <c:v>105981</c:v>
                </c:pt>
                <c:pt idx="40">
                  <c:v>135803</c:v>
                </c:pt>
                <c:pt idx="41">
                  <c:v>136285</c:v>
                </c:pt>
                <c:pt idx="42">
                  <c:v>134136</c:v>
                </c:pt>
                <c:pt idx="43">
                  <c:v>117348</c:v>
                </c:pt>
                <c:pt idx="44">
                  <c:v>108745</c:v>
                </c:pt>
                <c:pt idx="45">
                  <c:v>114596</c:v>
                </c:pt>
                <c:pt idx="46">
                  <c:v>91608</c:v>
                </c:pt>
                <c:pt idx="47">
                  <c:v>87123</c:v>
                </c:pt>
                <c:pt idx="48">
                  <c:v>86287</c:v>
                </c:pt>
                <c:pt idx="49">
                  <c:v>71257</c:v>
                </c:pt>
                <c:pt idx="50">
                  <c:v>72036</c:v>
                </c:pt>
                <c:pt idx="51">
                  <c:v>72689</c:v>
                </c:pt>
                <c:pt idx="52">
                  <c:v>68314</c:v>
                </c:pt>
                <c:pt idx="53">
                  <c:v>70447</c:v>
                </c:pt>
                <c:pt idx="54">
                  <c:v>74473</c:v>
                </c:pt>
                <c:pt idx="55">
                  <c:v>69316</c:v>
                </c:pt>
                <c:pt idx="56">
                  <c:v>71130</c:v>
                </c:pt>
                <c:pt idx="57">
                  <c:v>62713</c:v>
                </c:pt>
                <c:pt idx="58">
                  <c:v>60028</c:v>
                </c:pt>
                <c:pt idx="59">
                  <c:v>53899</c:v>
                </c:pt>
                <c:pt idx="60">
                  <c:v>53889</c:v>
                </c:pt>
                <c:pt idx="61">
                  <c:v>47730</c:v>
                </c:pt>
                <c:pt idx="62">
                  <c:v>42794</c:v>
                </c:pt>
                <c:pt idx="63">
                  <c:v>44914</c:v>
                </c:pt>
                <c:pt idx="64">
                  <c:v>42054</c:v>
                </c:pt>
                <c:pt idx="65">
                  <c:v>45796</c:v>
                </c:pt>
                <c:pt idx="66">
                  <c:v>49891</c:v>
                </c:pt>
                <c:pt idx="67">
                  <c:v>50711</c:v>
                </c:pt>
                <c:pt idx="68">
                  <c:v>49007</c:v>
                </c:pt>
                <c:pt idx="69">
                  <c:v>49465</c:v>
                </c:pt>
                <c:pt idx="70">
                  <c:v>55904</c:v>
                </c:pt>
                <c:pt idx="71">
                  <c:v>61081</c:v>
                </c:pt>
                <c:pt idx="72">
                  <c:v>58944</c:v>
                </c:pt>
                <c:pt idx="73">
                  <c:v>55271</c:v>
                </c:pt>
                <c:pt idx="74">
                  <c:v>60040</c:v>
                </c:pt>
                <c:pt idx="75">
                  <c:v>61798</c:v>
                </c:pt>
                <c:pt idx="76">
                  <c:v>53036</c:v>
                </c:pt>
                <c:pt idx="77">
                  <c:v>56983</c:v>
                </c:pt>
                <c:pt idx="78">
                  <c:v>59156</c:v>
                </c:pt>
                <c:pt idx="79">
                  <c:v>55052</c:v>
                </c:pt>
                <c:pt idx="80">
                  <c:v>59102</c:v>
                </c:pt>
                <c:pt idx="81">
                  <c:v>54234</c:v>
                </c:pt>
                <c:pt idx="82">
                  <c:v>46429</c:v>
                </c:pt>
                <c:pt idx="83">
                  <c:v>46816</c:v>
                </c:pt>
                <c:pt idx="84">
                  <c:v>41637</c:v>
                </c:pt>
                <c:pt idx="85">
                  <c:v>46779</c:v>
                </c:pt>
                <c:pt idx="86">
                  <c:v>41707</c:v>
                </c:pt>
                <c:pt idx="87">
                  <c:v>45925</c:v>
                </c:pt>
                <c:pt idx="88">
                  <c:v>44776</c:v>
                </c:pt>
                <c:pt idx="89">
                  <c:v>60551</c:v>
                </c:pt>
                <c:pt idx="90">
                  <c:v>82499</c:v>
                </c:pt>
                <c:pt idx="91">
                  <c:v>97942</c:v>
                </c:pt>
                <c:pt idx="92">
                  <c:v>123400</c:v>
                </c:pt>
                <c:pt idx="93">
                  <c:v>122629</c:v>
                </c:pt>
                <c:pt idx="94">
                  <c:v>128715</c:v>
                </c:pt>
                <c:pt idx="95">
                  <c:v>123882</c:v>
                </c:pt>
                <c:pt idx="96">
                  <c:v>100223</c:v>
                </c:pt>
                <c:pt idx="97">
                  <c:v>99719</c:v>
                </c:pt>
                <c:pt idx="98">
                  <c:v>87426</c:v>
                </c:pt>
                <c:pt idx="99">
                  <c:v>86041</c:v>
                </c:pt>
                <c:pt idx="100">
                  <c:v>81322</c:v>
                </c:pt>
                <c:pt idx="101">
                  <c:v>71633</c:v>
                </c:pt>
                <c:pt idx="102">
                  <c:v>70768</c:v>
                </c:pt>
                <c:pt idx="103">
                  <c:v>69306</c:v>
                </c:pt>
                <c:pt idx="104">
                  <c:v>69282</c:v>
                </c:pt>
                <c:pt idx="105">
                  <c:v>65258</c:v>
                </c:pt>
                <c:pt idx="106">
                  <c:v>72062</c:v>
                </c:pt>
                <c:pt idx="107">
                  <c:v>66835</c:v>
                </c:pt>
                <c:pt idx="108">
                  <c:v>68833</c:v>
                </c:pt>
                <c:pt idx="109">
                  <c:v>62080</c:v>
                </c:pt>
                <c:pt idx="110">
                  <c:v>65119</c:v>
                </c:pt>
                <c:pt idx="111">
                  <c:v>53783</c:v>
                </c:pt>
                <c:pt idx="112">
                  <c:v>54200</c:v>
                </c:pt>
                <c:pt idx="113">
                  <c:v>49362</c:v>
                </c:pt>
                <c:pt idx="114">
                  <c:v>39489</c:v>
                </c:pt>
                <c:pt idx="115">
                  <c:v>38402</c:v>
                </c:pt>
                <c:pt idx="116">
                  <c:v>35680</c:v>
                </c:pt>
                <c:pt idx="117">
                  <c:v>39499</c:v>
                </c:pt>
                <c:pt idx="118">
                  <c:v>37827</c:v>
                </c:pt>
                <c:pt idx="119">
                  <c:v>40296</c:v>
                </c:pt>
                <c:pt idx="120">
                  <c:v>43031</c:v>
                </c:pt>
                <c:pt idx="121">
                  <c:v>41876</c:v>
                </c:pt>
                <c:pt idx="122">
                  <c:v>47565</c:v>
                </c:pt>
                <c:pt idx="123">
                  <c:v>54032</c:v>
                </c:pt>
                <c:pt idx="124">
                  <c:v>48175</c:v>
                </c:pt>
                <c:pt idx="125">
                  <c:v>51390</c:v>
                </c:pt>
                <c:pt idx="126">
                  <c:v>47723</c:v>
                </c:pt>
                <c:pt idx="127">
                  <c:v>53215</c:v>
                </c:pt>
                <c:pt idx="128">
                  <c:v>45317</c:v>
                </c:pt>
                <c:pt idx="129">
                  <c:v>51917</c:v>
                </c:pt>
                <c:pt idx="130">
                  <c:v>46494</c:v>
                </c:pt>
                <c:pt idx="131">
                  <c:v>49923</c:v>
                </c:pt>
                <c:pt idx="132">
                  <c:v>52963</c:v>
                </c:pt>
                <c:pt idx="133">
                  <c:v>49132</c:v>
                </c:pt>
                <c:pt idx="134">
                  <c:v>50222</c:v>
                </c:pt>
                <c:pt idx="135">
                  <c:v>45343</c:v>
                </c:pt>
                <c:pt idx="136">
                  <c:v>46085</c:v>
                </c:pt>
                <c:pt idx="137">
                  <c:v>42188</c:v>
                </c:pt>
                <c:pt idx="138">
                  <c:v>45475</c:v>
                </c:pt>
                <c:pt idx="139">
                  <c:v>42861</c:v>
                </c:pt>
                <c:pt idx="140">
                  <c:v>46975</c:v>
                </c:pt>
                <c:pt idx="141">
                  <c:v>48187</c:v>
                </c:pt>
                <c:pt idx="142">
                  <c:v>73841</c:v>
                </c:pt>
                <c:pt idx="143">
                  <c:v>79343</c:v>
                </c:pt>
                <c:pt idx="144">
                  <c:v>105148</c:v>
                </c:pt>
                <c:pt idx="145">
                  <c:v>114730</c:v>
                </c:pt>
                <c:pt idx="146">
                  <c:v>115184</c:v>
                </c:pt>
                <c:pt idx="147">
                  <c:v>106320</c:v>
                </c:pt>
                <c:pt idx="148">
                  <c:v>91567</c:v>
                </c:pt>
                <c:pt idx="149">
                  <c:v>86893</c:v>
                </c:pt>
                <c:pt idx="150">
                  <c:v>83735</c:v>
                </c:pt>
                <c:pt idx="151">
                  <c:v>75992</c:v>
                </c:pt>
                <c:pt idx="152">
                  <c:v>75401</c:v>
                </c:pt>
                <c:pt idx="153">
                  <c:v>67334</c:v>
                </c:pt>
                <c:pt idx="154">
                  <c:v>69161</c:v>
                </c:pt>
                <c:pt idx="155">
                  <c:v>62482</c:v>
                </c:pt>
                <c:pt idx="156">
                  <c:v>66573</c:v>
                </c:pt>
                <c:pt idx="157">
                  <c:v>60673</c:v>
                </c:pt>
                <c:pt idx="158">
                  <c:v>59143</c:v>
                </c:pt>
                <c:pt idx="159">
                  <c:v>60992</c:v>
                </c:pt>
                <c:pt idx="160">
                  <c:v>32428</c:v>
                </c:pt>
              </c:numCache>
            </c:numRef>
          </c:val>
          <c:smooth val="0"/>
          <c:extLst>
            <c:ext xmlns:c16="http://schemas.microsoft.com/office/drawing/2014/chart" uri="{C3380CC4-5D6E-409C-BE32-E72D297353CC}">
              <c16:uniqueId val="{00000001-645C-4A9E-8CEF-9C7F10080CE8}"/>
            </c:ext>
          </c:extLst>
        </c:ser>
        <c:ser>
          <c:idx val="2"/>
          <c:order val="2"/>
          <c:tx>
            <c:strRef>
              <c:f>'Aggregated Data'!$AJ$5</c:f>
              <c:strCache>
                <c:ptCount val="1"/>
                <c:pt idx="0">
                  <c:v>Orders TOTAL</c:v>
                </c:pt>
              </c:strCache>
            </c:strRef>
          </c:tx>
          <c:spPr>
            <a:ln w="28575" cap="rnd">
              <a:solidFill>
                <a:schemeClr val="accent3"/>
              </a:solidFill>
              <a:round/>
            </a:ln>
            <a:effectLst/>
          </c:spPr>
          <c:marker>
            <c:symbol val="none"/>
          </c:marker>
          <c:cat>
            <c:numRef>
              <c:f>'Aggregated Data'!$AG$6:$AG$166</c:f>
              <c:numCache>
                <c:formatCode>m/d/yy</c:formatCode>
                <c:ptCount val="161"/>
                <c:pt idx="0">
                  <c:v>45558</c:v>
                </c:pt>
                <c:pt idx="1">
                  <c:v>45551</c:v>
                </c:pt>
                <c:pt idx="2">
                  <c:v>45544</c:v>
                </c:pt>
                <c:pt idx="3">
                  <c:v>45537</c:v>
                </c:pt>
                <c:pt idx="4">
                  <c:v>45530</c:v>
                </c:pt>
                <c:pt idx="5">
                  <c:v>45523</c:v>
                </c:pt>
                <c:pt idx="6">
                  <c:v>45516</c:v>
                </c:pt>
                <c:pt idx="7">
                  <c:v>45509</c:v>
                </c:pt>
                <c:pt idx="8">
                  <c:v>45502</c:v>
                </c:pt>
                <c:pt idx="9">
                  <c:v>45495</c:v>
                </c:pt>
                <c:pt idx="10">
                  <c:v>45488</c:v>
                </c:pt>
                <c:pt idx="11">
                  <c:v>45481</c:v>
                </c:pt>
                <c:pt idx="12">
                  <c:v>45474</c:v>
                </c:pt>
                <c:pt idx="13">
                  <c:v>45467</c:v>
                </c:pt>
                <c:pt idx="14">
                  <c:v>45460</c:v>
                </c:pt>
                <c:pt idx="15">
                  <c:v>45453</c:v>
                </c:pt>
                <c:pt idx="16">
                  <c:v>45446</c:v>
                </c:pt>
                <c:pt idx="17">
                  <c:v>45439</c:v>
                </c:pt>
                <c:pt idx="18">
                  <c:v>45432</c:v>
                </c:pt>
                <c:pt idx="19">
                  <c:v>45425</c:v>
                </c:pt>
                <c:pt idx="20">
                  <c:v>45418</c:v>
                </c:pt>
                <c:pt idx="21">
                  <c:v>45411</c:v>
                </c:pt>
                <c:pt idx="22">
                  <c:v>45404</c:v>
                </c:pt>
                <c:pt idx="23">
                  <c:v>45397</c:v>
                </c:pt>
                <c:pt idx="24">
                  <c:v>45390</c:v>
                </c:pt>
                <c:pt idx="25">
                  <c:v>45383</c:v>
                </c:pt>
                <c:pt idx="26">
                  <c:v>45376</c:v>
                </c:pt>
                <c:pt idx="27">
                  <c:v>45369</c:v>
                </c:pt>
                <c:pt idx="28">
                  <c:v>45362</c:v>
                </c:pt>
                <c:pt idx="29">
                  <c:v>45355</c:v>
                </c:pt>
                <c:pt idx="30">
                  <c:v>45348</c:v>
                </c:pt>
                <c:pt idx="31">
                  <c:v>45341</c:v>
                </c:pt>
                <c:pt idx="32">
                  <c:v>45334</c:v>
                </c:pt>
                <c:pt idx="33">
                  <c:v>45327</c:v>
                </c:pt>
                <c:pt idx="34">
                  <c:v>45320</c:v>
                </c:pt>
                <c:pt idx="35">
                  <c:v>45313</c:v>
                </c:pt>
                <c:pt idx="36">
                  <c:v>45306</c:v>
                </c:pt>
                <c:pt idx="37">
                  <c:v>45299</c:v>
                </c:pt>
                <c:pt idx="38">
                  <c:v>45292</c:v>
                </c:pt>
                <c:pt idx="39">
                  <c:v>45285</c:v>
                </c:pt>
                <c:pt idx="40">
                  <c:v>45278</c:v>
                </c:pt>
                <c:pt idx="41">
                  <c:v>45271</c:v>
                </c:pt>
                <c:pt idx="42">
                  <c:v>45264</c:v>
                </c:pt>
                <c:pt idx="43">
                  <c:v>45257</c:v>
                </c:pt>
                <c:pt idx="44">
                  <c:v>45250</c:v>
                </c:pt>
                <c:pt idx="45">
                  <c:v>45243</c:v>
                </c:pt>
                <c:pt idx="46">
                  <c:v>45236</c:v>
                </c:pt>
                <c:pt idx="47">
                  <c:v>45229</c:v>
                </c:pt>
                <c:pt idx="48">
                  <c:v>45222</c:v>
                </c:pt>
                <c:pt idx="49">
                  <c:v>45215</c:v>
                </c:pt>
                <c:pt idx="50">
                  <c:v>45208</c:v>
                </c:pt>
                <c:pt idx="51">
                  <c:v>45201</c:v>
                </c:pt>
                <c:pt idx="52">
                  <c:v>45194</c:v>
                </c:pt>
                <c:pt idx="53">
                  <c:v>45187</c:v>
                </c:pt>
                <c:pt idx="54">
                  <c:v>45180</c:v>
                </c:pt>
                <c:pt idx="55">
                  <c:v>45173</c:v>
                </c:pt>
                <c:pt idx="56">
                  <c:v>45166</c:v>
                </c:pt>
                <c:pt idx="57">
                  <c:v>45159</c:v>
                </c:pt>
                <c:pt idx="58">
                  <c:v>45152</c:v>
                </c:pt>
                <c:pt idx="59">
                  <c:v>45145</c:v>
                </c:pt>
                <c:pt idx="60">
                  <c:v>45138</c:v>
                </c:pt>
                <c:pt idx="61">
                  <c:v>45131</c:v>
                </c:pt>
                <c:pt idx="62">
                  <c:v>45124</c:v>
                </c:pt>
                <c:pt idx="63">
                  <c:v>45117</c:v>
                </c:pt>
                <c:pt idx="64">
                  <c:v>45110</c:v>
                </c:pt>
                <c:pt idx="65">
                  <c:v>45103</c:v>
                </c:pt>
                <c:pt idx="66">
                  <c:v>45096</c:v>
                </c:pt>
                <c:pt idx="67">
                  <c:v>45089</c:v>
                </c:pt>
                <c:pt idx="68">
                  <c:v>45082</c:v>
                </c:pt>
                <c:pt idx="69">
                  <c:v>45075</c:v>
                </c:pt>
                <c:pt idx="70">
                  <c:v>45068</c:v>
                </c:pt>
                <c:pt idx="71">
                  <c:v>45061</c:v>
                </c:pt>
                <c:pt idx="72">
                  <c:v>45054</c:v>
                </c:pt>
                <c:pt idx="73">
                  <c:v>45047</c:v>
                </c:pt>
                <c:pt idx="74">
                  <c:v>45040</c:v>
                </c:pt>
                <c:pt idx="75">
                  <c:v>45033</c:v>
                </c:pt>
                <c:pt idx="76">
                  <c:v>45026</c:v>
                </c:pt>
                <c:pt idx="77">
                  <c:v>45019</c:v>
                </c:pt>
                <c:pt idx="78">
                  <c:v>45012</c:v>
                </c:pt>
                <c:pt idx="79">
                  <c:v>45005</c:v>
                </c:pt>
                <c:pt idx="80">
                  <c:v>44998</c:v>
                </c:pt>
                <c:pt idx="81">
                  <c:v>44991</c:v>
                </c:pt>
                <c:pt idx="82">
                  <c:v>44984</c:v>
                </c:pt>
                <c:pt idx="83">
                  <c:v>44977</c:v>
                </c:pt>
                <c:pt idx="84">
                  <c:v>44970</c:v>
                </c:pt>
                <c:pt idx="85">
                  <c:v>44963</c:v>
                </c:pt>
                <c:pt idx="86">
                  <c:v>44956</c:v>
                </c:pt>
                <c:pt idx="87">
                  <c:v>44949</c:v>
                </c:pt>
                <c:pt idx="88">
                  <c:v>44942</c:v>
                </c:pt>
                <c:pt idx="89">
                  <c:v>44935</c:v>
                </c:pt>
                <c:pt idx="90">
                  <c:v>44928</c:v>
                </c:pt>
                <c:pt idx="91">
                  <c:v>44921</c:v>
                </c:pt>
                <c:pt idx="92">
                  <c:v>44914</c:v>
                </c:pt>
                <c:pt idx="93">
                  <c:v>44907</c:v>
                </c:pt>
                <c:pt idx="94">
                  <c:v>44900</c:v>
                </c:pt>
                <c:pt idx="95">
                  <c:v>44893</c:v>
                </c:pt>
                <c:pt idx="96">
                  <c:v>44886</c:v>
                </c:pt>
                <c:pt idx="97">
                  <c:v>44879</c:v>
                </c:pt>
                <c:pt idx="98">
                  <c:v>44872</c:v>
                </c:pt>
                <c:pt idx="99">
                  <c:v>44865</c:v>
                </c:pt>
                <c:pt idx="100">
                  <c:v>44858</c:v>
                </c:pt>
                <c:pt idx="101">
                  <c:v>44851</c:v>
                </c:pt>
                <c:pt idx="102">
                  <c:v>44844</c:v>
                </c:pt>
                <c:pt idx="103">
                  <c:v>44837</c:v>
                </c:pt>
                <c:pt idx="104">
                  <c:v>44830</c:v>
                </c:pt>
                <c:pt idx="105">
                  <c:v>44823</c:v>
                </c:pt>
                <c:pt idx="106">
                  <c:v>44816</c:v>
                </c:pt>
                <c:pt idx="107">
                  <c:v>44809</c:v>
                </c:pt>
                <c:pt idx="108">
                  <c:v>44802</c:v>
                </c:pt>
                <c:pt idx="109">
                  <c:v>44795</c:v>
                </c:pt>
                <c:pt idx="110">
                  <c:v>44788</c:v>
                </c:pt>
                <c:pt idx="111">
                  <c:v>44781</c:v>
                </c:pt>
                <c:pt idx="112">
                  <c:v>44774</c:v>
                </c:pt>
                <c:pt idx="113">
                  <c:v>44767</c:v>
                </c:pt>
                <c:pt idx="114">
                  <c:v>44760</c:v>
                </c:pt>
                <c:pt idx="115">
                  <c:v>44753</c:v>
                </c:pt>
                <c:pt idx="116">
                  <c:v>44746</c:v>
                </c:pt>
                <c:pt idx="117">
                  <c:v>44739</c:v>
                </c:pt>
                <c:pt idx="118">
                  <c:v>44732</c:v>
                </c:pt>
                <c:pt idx="119">
                  <c:v>44725</c:v>
                </c:pt>
                <c:pt idx="120">
                  <c:v>44718</c:v>
                </c:pt>
                <c:pt idx="121">
                  <c:v>44711</c:v>
                </c:pt>
                <c:pt idx="122">
                  <c:v>44704</c:v>
                </c:pt>
                <c:pt idx="123">
                  <c:v>44697</c:v>
                </c:pt>
                <c:pt idx="124">
                  <c:v>44690</c:v>
                </c:pt>
                <c:pt idx="125">
                  <c:v>44683</c:v>
                </c:pt>
                <c:pt idx="126">
                  <c:v>44676</c:v>
                </c:pt>
                <c:pt idx="127">
                  <c:v>44669</c:v>
                </c:pt>
                <c:pt idx="128">
                  <c:v>44662</c:v>
                </c:pt>
                <c:pt idx="129">
                  <c:v>44655</c:v>
                </c:pt>
                <c:pt idx="130">
                  <c:v>44648</c:v>
                </c:pt>
                <c:pt idx="131">
                  <c:v>44641</c:v>
                </c:pt>
                <c:pt idx="132">
                  <c:v>44634</c:v>
                </c:pt>
                <c:pt idx="133">
                  <c:v>44627</c:v>
                </c:pt>
                <c:pt idx="134">
                  <c:v>44620</c:v>
                </c:pt>
                <c:pt idx="135">
                  <c:v>44613</c:v>
                </c:pt>
                <c:pt idx="136">
                  <c:v>44606</c:v>
                </c:pt>
                <c:pt idx="137">
                  <c:v>44599</c:v>
                </c:pt>
                <c:pt idx="138">
                  <c:v>44592</c:v>
                </c:pt>
                <c:pt idx="139">
                  <c:v>44585</c:v>
                </c:pt>
                <c:pt idx="140">
                  <c:v>44578</c:v>
                </c:pt>
                <c:pt idx="141">
                  <c:v>44571</c:v>
                </c:pt>
                <c:pt idx="142">
                  <c:v>44564</c:v>
                </c:pt>
                <c:pt idx="143">
                  <c:v>44557</c:v>
                </c:pt>
                <c:pt idx="144">
                  <c:v>44550</c:v>
                </c:pt>
                <c:pt idx="145">
                  <c:v>44543</c:v>
                </c:pt>
                <c:pt idx="146">
                  <c:v>44536</c:v>
                </c:pt>
                <c:pt idx="147">
                  <c:v>44529</c:v>
                </c:pt>
                <c:pt idx="148">
                  <c:v>44522</c:v>
                </c:pt>
                <c:pt idx="149">
                  <c:v>44515</c:v>
                </c:pt>
                <c:pt idx="150">
                  <c:v>44508</c:v>
                </c:pt>
                <c:pt idx="151">
                  <c:v>44501</c:v>
                </c:pt>
                <c:pt idx="152">
                  <c:v>44494</c:v>
                </c:pt>
                <c:pt idx="153">
                  <c:v>44487</c:v>
                </c:pt>
                <c:pt idx="154">
                  <c:v>44480</c:v>
                </c:pt>
                <c:pt idx="155">
                  <c:v>44473</c:v>
                </c:pt>
                <c:pt idx="156">
                  <c:v>44466</c:v>
                </c:pt>
                <c:pt idx="157">
                  <c:v>44459</c:v>
                </c:pt>
                <c:pt idx="158">
                  <c:v>44452</c:v>
                </c:pt>
                <c:pt idx="159">
                  <c:v>44445</c:v>
                </c:pt>
                <c:pt idx="160">
                  <c:v>44438</c:v>
                </c:pt>
              </c:numCache>
            </c:numRef>
          </c:cat>
          <c:val>
            <c:numRef>
              <c:f>'Aggregated Data'!$AJ$6:$AJ$166</c:f>
              <c:numCache>
                <c:formatCode>General</c:formatCode>
                <c:ptCount val="161"/>
                <c:pt idx="0">
                  <c:v>231642</c:v>
                </c:pt>
                <c:pt idx="1">
                  <c:v>225356</c:v>
                </c:pt>
                <c:pt idx="2">
                  <c:v>229512</c:v>
                </c:pt>
                <c:pt idx="3">
                  <c:v>244321</c:v>
                </c:pt>
                <c:pt idx="4">
                  <c:v>212368</c:v>
                </c:pt>
                <c:pt idx="5">
                  <c:v>216521</c:v>
                </c:pt>
                <c:pt idx="6">
                  <c:v>194766</c:v>
                </c:pt>
                <c:pt idx="7">
                  <c:v>187954</c:v>
                </c:pt>
                <c:pt idx="8">
                  <c:v>163617</c:v>
                </c:pt>
                <c:pt idx="9">
                  <c:v>156419</c:v>
                </c:pt>
                <c:pt idx="10">
                  <c:v>127090</c:v>
                </c:pt>
                <c:pt idx="11">
                  <c:v>140341</c:v>
                </c:pt>
                <c:pt idx="12">
                  <c:v>142087</c:v>
                </c:pt>
                <c:pt idx="13">
                  <c:v>152924</c:v>
                </c:pt>
                <c:pt idx="14">
                  <c:v>169346</c:v>
                </c:pt>
                <c:pt idx="15">
                  <c:v>154253</c:v>
                </c:pt>
                <c:pt idx="16">
                  <c:v>180242</c:v>
                </c:pt>
                <c:pt idx="17">
                  <c:v>181973</c:v>
                </c:pt>
                <c:pt idx="18">
                  <c:v>170408</c:v>
                </c:pt>
                <c:pt idx="19">
                  <c:v>189499</c:v>
                </c:pt>
                <c:pt idx="20">
                  <c:v>170165</c:v>
                </c:pt>
                <c:pt idx="21">
                  <c:v>187851</c:v>
                </c:pt>
                <c:pt idx="22">
                  <c:v>174789</c:v>
                </c:pt>
                <c:pt idx="23">
                  <c:v>169685</c:v>
                </c:pt>
                <c:pt idx="24">
                  <c:v>171796</c:v>
                </c:pt>
                <c:pt idx="25">
                  <c:v>167107</c:v>
                </c:pt>
                <c:pt idx="26">
                  <c:v>172511</c:v>
                </c:pt>
                <c:pt idx="27">
                  <c:v>177409</c:v>
                </c:pt>
                <c:pt idx="28">
                  <c:v>163161</c:v>
                </c:pt>
                <c:pt idx="29">
                  <c:v>168770</c:v>
                </c:pt>
                <c:pt idx="30">
                  <c:v>165714</c:v>
                </c:pt>
                <c:pt idx="31">
                  <c:v>163845</c:v>
                </c:pt>
                <c:pt idx="32">
                  <c:v>141184</c:v>
                </c:pt>
                <c:pt idx="33">
                  <c:v>155706</c:v>
                </c:pt>
                <c:pt idx="34">
                  <c:v>149617</c:v>
                </c:pt>
                <c:pt idx="35">
                  <c:v>154842</c:v>
                </c:pt>
                <c:pt idx="36">
                  <c:v>160217</c:v>
                </c:pt>
                <c:pt idx="37">
                  <c:v>180947</c:v>
                </c:pt>
                <c:pt idx="38">
                  <c:v>267067</c:v>
                </c:pt>
                <c:pt idx="39">
                  <c:v>304935</c:v>
                </c:pt>
                <c:pt idx="40">
                  <c:v>393144</c:v>
                </c:pt>
                <c:pt idx="41">
                  <c:v>397211</c:v>
                </c:pt>
                <c:pt idx="42">
                  <c:v>399756</c:v>
                </c:pt>
                <c:pt idx="43">
                  <c:v>372404</c:v>
                </c:pt>
                <c:pt idx="44">
                  <c:v>325647</c:v>
                </c:pt>
                <c:pt idx="45">
                  <c:v>324384</c:v>
                </c:pt>
                <c:pt idx="46">
                  <c:v>300518</c:v>
                </c:pt>
                <c:pt idx="47">
                  <c:v>260613</c:v>
                </c:pt>
                <c:pt idx="48">
                  <c:v>248827</c:v>
                </c:pt>
                <c:pt idx="49">
                  <c:v>211740</c:v>
                </c:pt>
                <c:pt idx="50">
                  <c:v>221871</c:v>
                </c:pt>
                <c:pt idx="51">
                  <c:v>236609</c:v>
                </c:pt>
                <c:pt idx="52">
                  <c:v>213306</c:v>
                </c:pt>
                <c:pt idx="53">
                  <c:v>227151</c:v>
                </c:pt>
                <c:pt idx="54">
                  <c:v>221571</c:v>
                </c:pt>
                <c:pt idx="55">
                  <c:v>216399</c:v>
                </c:pt>
                <c:pt idx="56">
                  <c:v>202945</c:v>
                </c:pt>
                <c:pt idx="57">
                  <c:v>203696</c:v>
                </c:pt>
                <c:pt idx="58">
                  <c:v>196577</c:v>
                </c:pt>
                <c:pt idx="59">
                  <c:v>165215</c:v>
                </c:pt>
                <c:pt idx="60">
                  <c:v>163565</c:v>
                </c:pt>
                <c:pt idx="61">
                  <c:v>141732</c:v>
                </c:pt>
                <c:pt idx="62">
                  <c:v>123398</c:v>
                </c:pt>
                <c:pt idx="63">
                  <c:v>121948</c:v>
                </c:pt>
                <c:pt idx="64">
                  <c:v>115489</c:v>
                </c:pt>
                <c:pt idx="65">
                  <c:v>133406</c:v>
                </c:pt>
                <c:pt idx="66">
                  <c:v>135314</c:v>
                </c:pt>
                <c:pt idx="67">
                  <c:v>145210</c:v>
                </c:pt>
                <c:pt idx="68">
                  <c:v>143850</c:v>
                </c:pt>
                <c:pt idx="69">
                  <c:v>155011</c:v>
                </c:pt>
                <c:pt idx="70">
                  <c:v>162528</c:v>
                </c:pt>
                <c:pt idx="71">
                  <c:v>169042</c:v>
                </c:pt>
                <c:pt idx="72">
                  <c:v>178614</c:v>
                </c:pt>
                <c:pt idx="73">
                  <c:v>170804</c:v>
                </c:pt>
                <c:pt idx="74">
                  <c:v>178606</c:v>
                </c:pt>
                <c:pt idx="75">
                  <c:v>169722</c:v>
                </c:pt>
                <c:pt idx="76">
                  <c:v>173155</c:v>
                </c:pt>
                <c:pt idx="77">
                  <c:v>167916</c:v>
                </c:pt>
                <c:pt idx="78">
                  <c:v>179737</c:v>
                </c:pt>
                <c:pt idx="79">
                  <c:v>176067</c:v>
                </c:pt>
                <c:pt idx="80">
                  <c:v>170022</c:v>
                </c:pt>
                <c:pt idx="81">
                  <c:v>163319</c:v>
                </c:pt>
                <c:pt idx="82">
                  <c:v>139735</c:v>
                </c:pt>
                <c:pt idx="83">
                  <c:v>144250</c:v>
                </c:pt>
                <c:pt idx="84">
                  <c:v>123701</c:v>
                </c:pt>
                <c:pt idx="85">
                  <c:v>128714</c:v>
                </c:pt>
                <c:pt idx="86">
                  <c:v>123526</c:v>
                </c:pt>
                <c:pt idx="87">
                  <c:v>126104</c:v>
                </c:pt>
                <c:pt idx="88">
                  <c:v>131966</c:v>
                </c:pt>
                <c:pt idx="89">
                  <c:v>164819</c:v>
                </c:pt>
                <c:pt idx="90">
                  <c:v>234844</c:v>
                </c:pt>
                <c:pt idx="91">
                  <c:v>271001</c:v>
                </c:pt>
                <c:pt idx="92">
                  <c:v>341172</c:v>
                </c:pt>
                <c:pt idx="93">
                  <c:v>348340</c:v>
                </c:pt>
                <c:pt idx="94">
                  <c:v>355723</c:v>
                </c:pt>
                <c:pt idx="95">
                  <c:v>315774</c:v>
                </c:pt>
                <c:pt idx="96">
                  <c:v>282024</c:v>
                </c:pt>
                <c:pt idx="97">
                  <c:v>280315</c:v>
                </c:pt>
                <c:pt idx="98">
                  <c:v>250166</c:v>
                </c:pt>
                <c:pt idx="99">
                  <c:v>245458</c:v>
                </c:pt>
                <c:pt idx="100">
                  <c:v>238941</c:v>
                </c:pt>
                <c:pt idx="101">
                  <c:v>204467</c:v>
                </c:pt>
                <c:pt idx="102">
                  <c:v>199953</c:v>
                </c:pt>
                <c:pt idx="103">
                  <c:v>192994</c:v>
                </c:pt>
                <c:pt idx="104">
                  <c:v>198925</c:v>
                </c:pt>
                <c:pt idx="105">
                  <c:v>188642</c:v>
                </c:pt>
                <c:pt idx="106">
                  <c:v>201082</c:v>
                </c:pt>
                <c:pt idx="107">
                  <c:v>182666</c:v>
                </c:pt>
                <c:pt idx="108">
                  <c:v>192154</c:v>
                </c:pt>
                <c:pt idx="109">
                  <c:v>172654</c:v>
                </c:pt>
                <c:pt idx="110">
                  <c:v>174217</c:v>
                </c:pt>
                <c:pt idx="111">
                  <c:v>151825</c:v>
                </c:pt>
                <c:pt idx="112">
                  <c:v>153464</c:v>
                </c:pt>
                <c:pt idx="113">
                  <c:v>132214</c:v>
                </c:pt>
                <c:pt idx="114">
                  <c:v>119512</c:v>
                </c:pt>
                <c:pt idx="115">
                  <c:v>103539</c:v>
                </c:pt>
                <c:pt idx="116">
                  <c:v>106285</c:v>
                </c:pt>
                <c:pt idx="117">
                  <c:v>119394</c:v>
                </c:pt>
                <c:pt idx="118">
                  <c:v>113122</c:v>
                </c:pt>
                <c:pt idx="119">
                  <c:v>127303</c:v>
                </c:pt>
                <c:pt idx="120">
                  <c:v>126781</c:v>
                </c:pt>
                <c:pt idx="121">
                  <c:v>134545</c:v>
                </c:pt>
                <c:pt idx="122">
                  <c:v>137422</c:v>
                </c:pt>
                <c:pt idx="123">
                  <c:v>155409</c:v>
                </c:pt>
                <c:pt idx="124">
                  <c:v>149146</c:v>
                </c:pt>
                <c:pt idx="125">
                  <c:v>150878</c:v>
                </c:pt>
                <c:pt idx="126">
                  <c:v>139314</c:v>
                </c:pt>
                <c:pt idx="127">
                  <c:v>150774</c:v>
                </c:pt>
                <c:pt idx="128">
                  <c:v>143456</c:v>
                </c:pt>
                <c:pt idx="129">
                  <c:v>145207</c:v>
                </c:pt>
                <c:pt idx="130">
                  <c:v>152962</c:v>
                </c:pt>
                <c:pt idx="131">
                  <c:v>145678</c:v>
                </c:pt>
                <c:pt idx="132">
                  <c:v>157457</c:v>
                </c:pt>
                <c:pt idx="133">
                  <c:v>143450</c:v>
                </c:pt>
                <c:pt idx="134">
                  <c:v>152324</c:v>
                </c:pt>
                <c:pt idx="135">
                  <c:v>143772</c:v>
                </c:pt>
                <c:pt idx="136">
                  <c:v>136885</c:v>
                </c:pt>
                <c:pt idx="137">
                  <c:v>137301</c:v>
                </c:pt>
                <c:pt idx="138">
                  <c:v>131638</c:v>
                </c:pt>
                <c:pt idx="139">
                  <c:v>130585</c:v>
                </c:pt>
                <c:pt idx="140">
                  <c:v>125749</c:v>
                </c:pt>
                <c:pt idx="141">
                  <c:v>147203</c:v>
                </c:pt>
                <c:pt idx="142">
                  <c:v>200485</c:v>
                </c:pt>
                <c:pt idx="143">
                  <c:v>238912</c:v>
                </c:pt>
                <c:pt idx="144">
                  <c:v>322884</c:v>
                </c:pt>
                <c:pt idx="145">
                  <c:v>350010</c:v>
                </c:pt>
                <c:pt idx="146">
                  <c:v>363402</c:v>
                </c:pt>
                <c:pt idx="147">
                  <c:v>319214</c:v>
                </c:pt>
                <c:pt idx="148">
                  <c:v>286352</c:v>
                </c:pt>
                <c:pt idx="149">
                  <c:v>298211</c:v>
                </c:pt>
                <c:pt idx="150">
                  <c:v>274761</c:v>
                </c:pt>
                <c:pt idx="151">
                  <c:v>229685</c:v>
                </c:pt>
                <c:pt idx="152">
                  <c:v>238691</c:v>
                </c:pt>
                <c:pt idx="153">
                  <c:v>199337</c:v>
                </c:pt>
                <c:pt idx="154">
                  <c:v>190939</c:v>
                </c:pt>
                <c:pt idx="155">
                  <c:v>184727</c:v>
                </c:pt>
                <c:pt idx="156">
                  <c:v>185390</c:v>
                </c:pt>
                <c:pt idx="157">
                  <c:v>191454</c:v>
                </c:pt>
                <c:pt idx="158">
                  <c:v>177229</c:v>
                </c:pt>
                <c:pt idx="159">
                  <c:v>180072</c:v>
                </c:pt>
                <c:pt idx="160">
                  <c:v>113134</c:v>
                </c:pt>
              </c:numCache>
            </c:numRef>
          </c:val>
          <c:smooth val="0"/>
          <c:extLst>
            <c:ext xmlns:c16="http://schemas.microsoft.com/office/drawing/2014/chart" uri="{C3380CC4-5D6E-409C-BE32-E72D297353CC}">
              <c16:uniqueId val="{00000002-645C-4A9E-8CEF-9C7F10080CE8}"/>
            </c:ext>
          </c:extLst>
        </c:ser>
        <c:dLbls>
          <c:showLegendKey val="0"/>
          <c:showVal val="0"/>
          <c:showCatName val="0"/>
          <c:showSerName val="0"/>
          <c:showPercent val="0"/>
          <c:showBubbleSize val="0"/>
        </c:dLbls>
        <c:smooth val="0"/>
        <c:axId val="519390687"/>
        <c:axId val="519393087"/>
      </c:lineChart>
      <c:dateAx>
        <c:axId val="519390687"/>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19393087"/>
        <c:crosses val="autoZero"/>
        <c:auto val="1"/>
        <c:lblOffset val="100"/>
        <c:baseTimeUnit val="days"/>
      </c:dateAx>
      <c:valAx>
        <c:axId val="51939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193906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Schermo Aptos"/>
                <a:ea typeface="Schermo Aptos"/>
                <a:cs typeface="Schermo Aptos"/>
              </a:defRPr>
            </a:pPr>
            <a:r>
              <a:rPr lang="en-US" sz="2000" b="1"/>
              <a:t>ACF Coefficients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Schermo Aptos"/>
              <a:ea typeface="Schermo Aptos"/>
              <a:cs typeface="Schermo Aptos"/>
            </a:defRPr>
          </a:pPr>
          <a:endParaRPr lang="es-ES"/>
        </a:p>
      </c:txPr>
    </c:title>
    <c:autoTitleDeleted val="0"/>
    <c:plotArea>
      <c:layout/>
      <c:lineChart>
        <c:grouping val="standard"/>
        <c:varyColors val="0"/>
        <c:ser>
          <c:idx val="0"/>
          <c:order val="0"/>
          <c:tx>
            <c:strRef>
              <c:f>Autocorrelation!$K$4</c:f>
              <c:strCache>
                <c:ptCount val="1"/>
                <c:pt idx="0">
                  <c:v>ACF</c:v>
                </c:pt>
              </c:strCache>
            </c:strRef>
          </c:tx>
          <c:spPr>
            <a:ln w="28575" cap="rnd">
              <a:solidFill>
                <a:srgbClr val="92D050"/>
              </a:solidFill>
              <a:prstDash val="solid"/>
              <a:round/>
            </a:ln>
            <a:effectLst/>
          </c:spPr>
          <c:marker>
            <c:symbol val="none"/>
          </c:marker>
          <c:cat>
            <c:numRef>
              <c:f>Autocorrelation!$H$5:$H$41</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cat>
          <c:val>
            <c:numRef>
              <c:f>Autocorrelation!$K$5:$K$41</c:f>
              <c:numCache>
                <c:formatCode>0.000</c:formatCode>
                <c:ptCount val="37"/>
                <c:pt idx="0">
                  <c:v>1</c:v>
                </c:pt>
                <c:pt idx="1">
                  <c:v>0.49885523602484361</c:v>
                </c:pt>
                <c:pt idx="2">
                  <c:v>-1.3547624035298514E-2</c:v>
                </c:pt>
                <c:pt idx="3">
                  <c:v>-9.2143732005152829E-2</c:v>
                </c:pt>
                <c:pt idx="4">
                  <c:v>-0.19534083519330597</c:v>
                </c:pt>
                <c:pt idx="5">
                  <c:v>-0.27559707202717909</c:v>
                </c:pt>
                <c:pt idx="6">
                  <c:v>-0.32406393605380013</c:v>
                </c:pt>
                <c:pt idx="7">
                  <c:v>-0.36208854451563049</c:v>
                </c:pt>
                <c:pt idx="8">
                  <c:v>-0.20903495696715396</c:v>
                </c:pt>
                <c:pt idx="9">
                  <c:v>-5.7413993106576015E-2</c:v>
                </c:pt>
                <c:pt idx="10">
                  <c:v>-2.7661746866617133E-2</c:v>
                </c:pt>
                <c:pt idx="11">
                  <c:v>0.28543679652258763</c:v>
                </c:pt>
                <c:pt idx="12">
                  <c:v>0.60447991130404854</c:v>
                </c:pt>
                <c:pt idx="13">
                  <c:v>0.28193308563749436</c:v>
                </c:pt>
                <c:pt idx="14">
                  <c:v>-5.3500283612221484E-2</c:v>
                </c:pt>
                <c:pt idx="15">
                  <c:v>-9.3654482144130663E-2</c:v>
                </c:pt>
                <c:pt idx="16">
                  <c:v>-0.13310629850027045</c:v>
                </c:pt>
                <c:pt idx="17">
                  <c:v>-0.15077346128989977</c:v>
                </c:pt>
                <c:pt idx="18">
                  <c:v>-0.21128093488610006</c:v>
                </c:pt>
                <c:pt idx="19">
                  <c:v>-0.26179095168253147</c:v>
                </c:pt>
                <c:pt idx="20">
                  <c:v>-0.13653525180256634</c:v>
                </c:pt>
                <c:pt idx="21">
                  <c:v>-3.2411951031738488E-2</c:v>
                </c:pt>
                <c:pt idx="22">
                  <c:v>-8.2027386092514889E-3</c:v>
                </c:pt>
                <c:pt idx="23">
                  <c:v>0.15650669608745954</c:v>
                </c:pt>
                <c:pt idx="24">
                  <c:v>0.31250939460195709</c:v>
                </c:pt>
                <c:pt idx="25">
                  <c:v>0.15490880074955587</c:v>
                </c:pt>
                <c:pt idx="26">
                  <c:v>-1.4233950148118502E-2</c:v>
                </c:pt>
                <c:pt idx="27">
                  <c:v>-4.0154531553859986E-2</c:v>
                </c:pt>
                <c:pt idx="28">
                  <c:v>-1.7028876550597372E-2</c:v>
                </c:pt>
                <c:pt idx="29">
                  <c:v>9.0520498386087288E-3</c:v>
                </c:pt>
                <c:pt idx="30">
                  <c:v>-3.7866027125748658E-2</c:v>
                </c:pt>
                <c:pt idx="31">
                  <c:v>-7.5868649615424846E-2</c:v>
                </c:pt>
                <c:pt idx="32">
                  <c:v>-2.1639256692941367E-2</c:v>
                </c:pt>
                <c:pt idx="33">
                  <c:v>2.7792814262273782E-2</c:v>
                </c:pt>
                <c:pt idx="34">
                  <c:v>1.4294058157970345E-2</c:v>
                </c:pt>
                <c:pt idx="35">
                  <c:v>4.5917206703834131E-6</c:v>
                </c:pt>
                <c:pt idx="36">
                  <c:v>-8.3334889135460832E-4</c:v>
                </c:pt>
              </c:numCache>
            </c:numRef>
          </c:val>
          <c:smooth val="0"/>
          <c:extLst>
            <c:ext xmlns:c16="http://schemas.microsoft.com/office/drawing/2014/chart" uri="{C3380CC4-5D6E-409C-BE32-E72D297353CC}">
              <c16:uniqueId val="{00000001-A8EC-4370-A6CC-0704602DDDBC}"/>
            </c:ext>
          </c:extLst>
        </c:ser>
        <c:dLbls>
          <c:showLegendKey val="0"/>
          <c:showVal val="0"/>
          <c:showCatName val="0"/>
          <c:showSerName val="0"/>
          <c:showPercent val="0"/>
          <c:showBubbleSize val="0"/>
        </c:dLbls>
        <c:smooth val="0"/>
        <c:axId val="63388679"/>
        <c:axId val="63398919"/>
      </c:lineChart>
      <c:catAx>
        <c:axId val="633886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Lag (months)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3398919"/>
        <c:crosses val="autoZero"/>
        <c:auto val="1"/>
        <c:lblAlgn val="ctr"/>
        <c:lblOffset val="100"/>
        <c:noMultiLvlLbl val="0"/>
      </c:catAx>
      <c:valAx>
        <c:axId val="63398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ACF Coefficient Values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3388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Order Raw Time Series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528167473242212E-2"/>
          <c:y val="0.10430260047281326"/>
          <c:w val="0.92869948185690698"/>
          <c:h val="0.71210935512493567"/>
        </c:manualLayout>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numLit>
              <c:formatCode>General</c:formatCode>
              <c:ptCount val="2004"/>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Lit>
          </c:cat>
          <c:val>
            <c:numLit>
              <c:formatCode>General</c:formatCode>
              <c:ptCount val="2004"/>
              <c:pt idx="0">
                <c:v>25910</c:v>
              </c:pt>
              <c:pt idx="1">
                <c:v>36491</c:v>
              </c:pt>
              <c:pt idx="2">
                <c:v>26068</c:v>
              </c:pt>
              <c:pt idx="3">
                <c:v>26550</c:v>
              </c:pt>
              <c:pt idx="4">
                <c:v>27032</c:v>
              </c:pt>
              <c:pt idx="5">
                <c:v>25465</c:v>
              </c:pt>
              <c:pt idx="6">
                <c:v>36114</c:v>
              </c:pt>
              <c:pt idx="7">
                <c:v>25049</c:v>
              </c:pt>
              <c:pt idx="8">
                <c:v>36767</c:v>
              </c:pt>
              <c:pt idx="9">
                <c:v>27301</c:v>
              </c:pt>
              <c:pt idx="10">
                <c:v>35320</c:v>
              </c:pt>
              <c:pt idx="11">
                <c:v>25240</c:v>
              </c:pt>
              <c:pt idx="12">
                <c:v>39060</c:v>
              </c:pt>
              <c:pt idx="13">
                <c:v>24227</c:v>
              </c:pt>
              <c:pt idx="14">
                <c:v>26751</c:v>
              </c:pt>
              <c:pt idx="15">
                <c:v>25478.5</c:v>
              </c:pt>
              <c:pt idx="16">
                <c:v>24206</c:v>
              </c:pt>
              <c:pt idx="17">
                <c:v>39550</c:v>
              </c:pt>
              <c:pt idx="18">
                <c:v>24805</c:v>
              </c:pt>
              <c:pt idx="19">
                <c:v>38326</c:v>
              </c:pt>
              <c:pt idx="20">
                <c:v>23906</c:v>
              </c:pt>
              <c:pt idx="21">
                <c:v>35106</c:v>
              </c:pt>
              <c:pt idx="22">
                <c:v>22341</c:v>
              </c:pt>
              <c:pt idx="23">
                <c:v>36157</c:v>
              </c:pt>
              <c:pt idx="24">
                <c:v>24171</c:v>
              </c:pt>
              <c:pt idx="25">
                <c:v>33437</c:v>
              </c:pt>
              <c:pt idx="26">
                <c:v>24428</c:v>
              </c:pt>
              <c:pt idx="27">
                <c:v>34087</c:v>
              </c:pt>
              <c:pt idx="28">
                <c:v>23986</c:v>
              </c:pt>
              <c:pt idx="29">
                <c:v>32081</c:v>
              </c:pt>
              <c:pt idx="30">
                <c:v>20663</c:v>
              </c:pt>
              <c:pt idx="31">
                <c:v>33098</c:v>
              </c:pt>
              <c:pt idx="32">
                <c:v>21747</c:v>
              </c:pt>
              <c:pt idx="33">
                <c:v>31923</c:v>
              </c:pt>
              <c:pt idx="34">
                <c:v>19960</c:v>
              </c:pt>
              <c:pt idx="35">
                <c:v>33096</c:v>
              </c:pt>
              <c:pt idx="36">
                <c:v>30740</c:v>
              </c:pt>
              <c:pt idx="37">
                <c:v>19252</c:v>
              </c:pt>
              <c:pt idx="38">
                <c:v>28224</c:v>
              </c:pt>
              <c:pt idx="39">
                <c:v>19855</c:v>
              </c:pt>
              <c:pt idx="40">
                <c:v>18323</c:v>
              </c:pt>
              <c:pt idx="41">
                <c:v>26878</c:v>
              </c:pt>
              <c:pt idx="42">
                <c:v>18550</c:v>
              </c:pt>
              <c:pt idx="43">
                <c:v>27300</c:v>
              </c:pt>
              <c:pt idx="44">
                <c:v>16609</c:v>
              </c:pt>
              <c:pt idx="45">
                <c:v>25310</c:v>
              </c:pt>
              <c:pt idx="46">
                <c:v>17112</c:v>
              </c:pt>
              <c:pt idx="47">
                <c:v>23316</c:v>
              </c:pt>
              <c:pt idx="48">
                <c:v>15130</c:v>
              </c:pt>
              <c:pt idx="49">
                <c:v>22197</c:v>
              </c:pt>
              <c:pt idx="50">
                <c:v>13948</c:v>
              </c:pt>
              <c:pt idx="51">
                <c:v>21952</c:v>
              </c:pt>
              <c:pt idx="52">
                <c:v>14458</c:v>
              </c:pt>
              <c:pt idx="53">
                <c:v>20693</c:v>
              </c:pt>
              <c:pt idx="54">
                <c:v>13335</c:v>
              </c:pt>
              <c:pt idx="55">
                <c:v>20776</c:v>
              </c:pt>
              <c:pt idx="56">
                <c:v>15005</c:v>
              </c:pt>
              <c:pt idx="57">
                <c:v>21943</c:v>
              </c:pt>
              <c:pt idx="58">
                <c:v>14519</c:v>
              </c:pt>
              <c:pt idx="59">
                <c:v>21416</c:v>
              </c:pt>
              <c:pt idx="60">
                <c:v>13990</c:v>
              </c:pt>
              <c:pt idx="61">
                <c:v>22843</c:v>
              </c:pt>
              <c:pt idx="62">
                <c:v>15901</c:v>
              </c:pt>
              <c:pt idx="63">
                <c:v>22666</c:v>
              </c:pt>
              <c:pt idx="64">
                <c:v>22105</c:v>
              </c:pt>
              <c:pt idx="65">
                <c:v>16911</c:v>
              </c:pt>
              <c:pt idx="66">
                <c:v>23820</c:v>
              </c:pt>
              <c:pt idx="67">
                <c:v>17037</c:v>
              </c:pt>
              <c:pt idx="68">
                <c:v>24073</c:v>
              </c:pt>
              <c:pt idx="69">
                <c:v>17779</c:v>
              </c:pt>
              <c:pt idx="70">
                <c:v>25669</c:v>
              </c:pt>
              <c:pt idx="71">
                <c:v>18334</c:v>
              </c:pt>
              <c:pt idx="72">
                <c:v>25203</c:v>
              </c:pt>
              <c:pt idx="73">
                <c:v>18041</c:v>
              </c:pt>
              <c:pt idx="74">
                <c:v>27417</c:v>
              </c:pt>
              <c:pt idx="75">
                <c:v>17813</c:v>
              </c:pt>
              <c:pt idx="76">
                <c:v>25711</c:v>
              </c:pt>
              <c:pt idx="77">
                <c:v>16870</c:v>
              </c:pt>
              <c:pt idx="78">
                <c:v>24567</c:v>
              </c:pt>
              <c:pt idx="79">
                <c:v>17281</c:v>
              </c:pt>
              <c:pt idx="80">
                <c:v>26440</c:v>
              </c:pt>
              <c:pt idx="81">
                <c:v>16966</c:v>
              </c:pt>
              <c:pt idx="82">
                <c:v>29723</c:v>
              </c:pt>
              <c:pt idx="83">
                <c:v>18976</c:v>
              </c:pt>
              <c:pt idx="84">
                <c:v>28601</c:v>
              </c:pt>
              <c:pt idx="85">
                <c:v>28261</c:v>
              </c:pt>
              <c:pt idx="86">
                <c:v>18124</c:v>
              </c:pt>
              <c:pt idx="87">
                <c:v>28075</c:v>
              </c:pt>
              <c:pt idx="88">
                <c:v>17865</c:v>
              </c:pt>
              <c:pt idx="89">
                <c:v>28751</c:v>
              </c:pt>
              <c:pt idx="90">
                <c:v>19996</c:v>
              </c:pt>
              <c:pt idx="91">
                <c:v>29402</c:v>
              </c:pt>
              <c:pt idx="92">
                <c:v>18011</c:v>
              </c:pt>
              <c:pt idx="93">
                <c:v>28659</c:v>
              </c:pt>
              <c:pt idx="94">
                <c:v>17437</c:v>
              </c:pt>
              <c:pt idx="95">
                <c:v>29233</c:v>
              </c:pt>
              <c:pt idx="96">
                <c:v>19215</c:v>
              </c:pt>
              <c:pt idx="97">
                <c:v>28978</c:v>
              </c:pt>
              <c:pt idx="98">
                <c:v>18957</c:v>
              </c:pt>
              <c:pt idx="99">
                <c:v>27362</c:v>
              </c:pt>
              <c:pt idx="100">
                <c:v>18591</c:v>
              </c:pt>
              <c:pt idx="101">
                <c:v>27161</c:v>
              </c:pt>
              <c:pt idx="102">
                <c:v>17787</c:v>
              </c:pt>
              <c:pt idx="103">
                <c:v>28939</c:v>
              </c:pt>
              <c:pt idx="104">
                <c:v>17133</c:v>
              </c:pt>
              <c:pt idx="105">
                <c:v>28589</c:v>
              </c:pt>
              <c:pt idx="106">
                <c:v>30537</c:v>
              </c:pt>
              <c:pt idx="107">
                <c:v>18989</c:v>
              </c:pt>
              <c:pt idx="108">
                <c:v>27741</c:v>
              </c:pt>
              <c:pt idx="109">
                <c:v>19332</c:v>
              </c:pt>
              <c:pt idx="110">
                <c:v>28193</c:v>
              </c:pt>
              <c:pt idx="111">
                <c:v>17945</c:v>
              </c:pt>
              <c:pt idx="112">
                <c:v>28287</c:v>
              </c:pt>
              <c:pt idx="113">
                <c:v>18799</c:v>
              </c:pt>
              <c:pt idx="114">
                <c:v>26891</c:v>
              </c:pt>
              <c:pt idx="115">
                <c:v>17761</c:v>
              </c:pt>
              <c:pt idx="116">
                <c:v>27987</c:v>
              </c:pt>
              <c:pt idx="117">
                <c:v>19234</c:v>
              </c:pt>
              <c:pt idx="118">
                <c:v>29538</c:v>
              </c:pt>
              <c:pt idx="119">
                <c:v>18614</c:v>
              </c:pt>
              <c:pt idx="120">
                <c:v>29119</c:v>
              </c:pt>
              <c:pt idx="121">
                <c:v>19350</c:v>
              </c:pt>
              <c:pt idx="122">
                <c:v>25303</c:v>
              </c:pt>
              <c:pt idx="123">
                <c:v>18102</c:v>
              </c:pt>
              <c:pt idx="124">
                <c:v>27527</c:v>
              </c:pt>
              <c:pt idx="125">
                <c:v>18277</c:v>
              </c:pt>
              <c:pt idx="126">
                <c:v>29041</c:v>
              </c:pt>
              <c:pt idx="127">
                <c:v>17942</c:v>
              </c:pt>
              <c:pt idx="128">
                <c:v>25508</c:v>
              </c:pt>
              <c:pt idx="129">
                <c:v>18310</c:v>
              </c:pt>
              <c:pt idx="130">
                <c:v>26303</c:v>
              </c:pt>
              <c:pt idx="131">
                <c:v>17864</c:v>
              </c:pt>
              <c:pt idx="132">
                <c:v>27650</c:v>
              </c:pt>
              <c:pt idx="133">
                <c:v>17106</c:v>
              </c:pt>
              <c:pt idx="134">
                <c:v>27116</c:v>
              </c:pt>
              <c:pt idx="135">
                <c:v>26838</c:v>
              </c:pt>
              <c:pt idx="136">
                <c:v>17106</c:v>
              </c:pt>
              <c:pt idx="137">
                <c:v>27911</c:v>
              </c:pt>
              <c:pt idx="138">
                <c:v>17103</c:v>
              </c:pt>
              <c:pt idx="139">
                <c:v>25628</c:v>
              </c:pt>
              <c:pt idx="140">
                <c:v>16320</c:v>
              </c:pt>
              <c:pt idx="141">
                <c:v>27338</c:v>
              </c:pt>
              <c:pt idx="142">
                <c:v>18728</c:v>
              </c:pt>
              <c:pt idx="143">
                <c:v>24925</c:v>
              </c:pt>
              <c:pt idx="144">
                <c:v>16544</c:v>
              </c:pt>
              <c:pt idx="145">
                <c:v>24017</c:v>
              </c:pt>
              <c:pt idx="146">
                <c:v>24205</c:v>
              </c:pt>
              <c:pt idx="147">
                <c:v>17874</c:v>
              </c:pt>
              <c:pt idx="148">
                <c:v>26114</c:v>
              </c:pt>
              <c:pt idx="149">
                <c:v>17542</c:v>
              </c:pt>
              <c:pt idx="150">
                <c:v>27099</c:v>
              </c:pt>
              <c:pt idx="151">
                <c:v>16782</c:v>
              </c:pt>
              <c:pt idx="152">
                <c:v>26792</c:v>
              </c:pt>
              <c:pt idx="153">
                <c:v>18362</c:v>
              </c:pt>
              <c:pt idx="154">
                <c:v>25070</c:v>
              </c:pt>
              <c:pt idx="155">
                <c:v>24034</c:v>
              </c:pt>
              <c:pt idx="156">
                <c:v>17331</c:v>
              </c:pt>
              <c:pt idx="157">
                <c:v>24665</c:v>
              </c:pt>
              <c:pt idx="158">
                <c:v>17863</c:v>
              </c:pt>
              <c:pt idx="159">
                <c:v>25491</c:v>
              </c:pt>
              <c:pt idx="160">
                <c:v>16829</c:v>
              </c:pt>
              <c:pt idx="161">
                <c:v>23045</c:v>
              </c:pt>
              <c:pt idx="162">
                <c:v>16169</c:v>
              </c:pt>
              <c:pt idx="163">
                <c:v>23269</c:v>
              </c:pt>
              <c:pt idx="164">
                <c:v>16152</c:v>
              </c:pt>
              <c:pt idx="165">
                <c:v>25461</c:v>
              </c:pt>
              <c:pt idx="166">
                <c:v>17460</c:v>
              </c:pt>
              <c:pt idx="167">
                <c:v>24664</c:v>
              </c:pt>
              <c:pt idx="168">
                <c:v>16736</c:v>
              </c:pt>
              <c:pt idx="169">
                <c:v>23223</c:v>
              </c:pt>
              <c:pt idx="170">
                <c:v>16556</c:v>
              </c:pt>
              <c:pt idx="171">
                <c:v>25508</c:v>
              </c:pt>
              <c:pt idx="172">
                <c:v>24693</c:v>
              </c:pt>
              <c:pt idx="173">
                <c:v>14640</c:v>
              </c:pt>
              <c:pt idx="174">
                <c:v>16295</c:v>
              </c:pt>
              <c:pt idx="175">
                <c:v>25498</c:v>
              </c:pt>
              <c:pt idx="176">
                <c:v>16029</c:v>
              </c:pt>
              <c:pt idx="177">
                <c:v>24497</c:v>
              </c:pt>
              <c:pt idx="178">
                <c:v>25816</c:v>
              </c:pt>
              <c:pt idx="179">
                <c:v>15778</c:v>
              </c:pt>
              <c:pt idx="180">
                <c:v>25076</c:v>
              </c:pt>
              <c:pt idx="181">
                <c:v>17494</c:v>
              </c:pt>
              <c:pt idx="182">
                <c:v>25759</c:v>
              </c:pt>
              <c:pt idx="183">
                <c:v>16259</c:v>
              </c:pt>
              <c:pt idx="184">
                <c:v>24238</c:v>
              </c:pt>
              <c:pt idx="185">
                <c:v>18036</c:v>
              </c:pt>
              <c:pt idx="186">
                <c:v>27833</c:v>
              </c:pt>
              <c:pt idx="187">
                <c:v>21954</c:v>
              </c:pt>
              <c:pt idx="188">
                <c:v>30258</c:v>
              </c:pt>
              <c:pt idx="189">
                <c:v>22551</c:v>
              </c:pt>
              <c:pt idx="190">
                <c:v>24096</c:v>
              </c:pt>
              <c:pt idx="191">
                <c:v>25641</c:v>
              </c:pt>
              <c:pt idx="192">
                <c:v>27051</c:v>
              </c:pt>
              <c:pt idx="193">
                <c:v>28461</c:v>
              </c:pt>
              <c:pt idx="194">
                <c:v>30564</c:v>
              </c:pt>
              <c:pt idx="195">
                <c:v>32667</c:v>
              </c:pt>
              <c:pt idx="196">
                <c:v>46651</c:v>
              </c:pt>
              <c:pt idx="197">
                <c:v>33123</c:v>
              </c:pt>
              <c:pt idx="198">
                <c:v>52401</c:v>
              </c:pt>
              <c:pt idx="199">
                <c:v>34112</c:v>
              </c:pt>
              <c:pt idx="200">
                <c:v>58062</c:v>
              </c:pt>
              <c:pt idx="201">
                <c:v>35552</c:v>
              </c:pt>
              <c:pt idx="202">
                <c:v>59942</c:v>
              </c:pt>
              <c:pt idx="203">
                <c:v>40854</c:v>
              </c:pt>
              <c:pt idx="204">
                <c:v>62931</c:v>
              </c:pt>
              <c:pt idx="205">
                <c:v>47159</c:v>
              </c:pt>
              <c:pt idx="206">
                <c:v>45657</c:v>
              </c:pt>
              <c:pt idx="207">
                <c:v>44155</c:v>
              </c:pt>
              <c:pt idx="208">
                <c:v>57283</c:v>
              </c:pt>
              <c:pt idx="209">
                <c:v>44001</c:v>
              </c:pt>
              <c:pt idx="210">
                <c:v>63744</c:v>
              </c:pt>
              <c:pt idx="211">
                <c:v>38632</c:v>
              </c:pt>
              <c:pt idx="212">
                <c:v>60173</c:v>
              </c:pt>
              <c:pt idx="213">
                <c:v>41855</c:v>
              </c:pt>
              <c:pt idx="214">
                <c:v>61216</c:v>
              </c:pt>
              <c:pt idx="215">
                <c:v>41329</c:v>
              </c:pt>
              <c:pt idx="216">
                <c:v>62400</c:v>
              </c:pt>
              <c:pt idx="217">
                <c:v>54037</c:v>
              </c:pt>
              <c:pt idx="218">
                <c:v>41760</c:v>
              </c:pt>
              <c:pt idx="219">
                <c:v>55530</c:v>
              </c:pt>
              <c:pt idx="220">
                <c:v>37040</c:v>
              </c:pt>
              <c:pt idx="221">
                <c:v>59515</c:v>
              </c:pt>
              <c:pt idx="222">
                <c:v>34289</c:v>
              </c:pt>
              <c:pt idx="223">
                <c:v>32433</c:v>
              </c:pt>
              <c:pt idx="224">
                <c:v>53625</c:v>
              </c:pt>
              <c:pt idx="225">
                <c:v>54360</c:v>
              </c:pt>
              <c:pt idx="226">
                <c:v>35114</c:v>
              </c:pt>
              <c:pt idx="227">
                <c:v>53288</c:v>
              </c:pt>
              <c:pt idx="228">
                <c:v>33220</c:v>
              </c:pt>
              <c:pt idx="229">
                <c:v>33806</c:v>
              </c:pt>
              <c:pt idx="230">
                <c:v>46016</c:v>
              </c:pt>
              <c:pt idx="231">
                <c:v>32882</c:v>
              </c:pt>
              <c:pt idx="232">
                <c:v>49687</c:v>
              </c:pt>
              <c:pt idx="233">
                <c:v>32256</c:v>
              </c:pt>
              <c:pt idx="234">
                <c:v>48069</c:v>
              </c:pt>
              <c:pt idx="235">
                <c:v>28387</c:v>
              </c:pt>
              <c:pt idx="236">
                <c:v>43498</c:v>
              </c:pt>
              <c:pt idx="237">
                <c:v>27108</c:v>
              </c:pt>
              <c:pt idx="238">
                <c:v>45808</c:v>
              </c:pt>
              <c:pt idx="239">
                <c:v>28689</c:v>
              </c:pt>
              <c:pt idx="240">
                <c:v>25458</c:v>
              </c:pt>
              <c:pt idx="241">
                <c:v>41637</c:v>
              </c:pt>
              <c:pt idx="242">
                <c:v>26322</c:v>
              </c:pt>
              <c:pt idx="243">
                <c:v>42657</c:v>
              </c:pt>
              <c:pt idx="244">
                <c:v>26466</c:v>
              </c:pt>
              <c:pt idx="245">
                <c:v>24039</c:v>
              </c:pt>
              <c:pt idx="246">
                <c:v>38939</c:v>
              </c:pt>
              <c:pt idx="247">
                <c:v>23123</c:v>
              </c:pt>
              <c:pt idx="248">
                <c:v>30327</c:v>
              </c:pt>
              <c:pt idx="249">
                <c:v>24055</c:v>
              </c:pt>
              <c:pt idx="250">
                <c:v>25064</c:v>
              </c:pt>
              <c:pt idx="251">
                <c:v>35743</c:v>
              </c:pt>
              <c:pt idx="252">
                <c:v>25372</c:v>
              </c:pt>
              <c:pt idx="253">
                <c:v>38086</c:v>
              </c:pt>
              <c:pt idx="254">
                <c:v>25570</c:v>
              </c:pt>
              <c:pt idx="255">
                <c:v>37671</c:v>
              </c:pt>
              <c:pt idx="256">
                <c:v>25040</c:v>
              </c:pt>
              <c:pt idx="257">
                <c:v>38783</c:v>
              </c:pt>
              <c:pt idx="258">
                <c:v>24408</c:v>
              </c:pt>
              <c:pt idx="259">
                <c:v>38018</c:v>
              </c:pt>
              <c:pt idx="260">
                <c:v>37646</c:v>
              </c:pt>
              <c:pt idx="261">
                <c:v>26049</c:v>
              </c:pt>
              <c:pt idx="262">
                <c:v>22494</c:v>
              </c:pt>
              <c:pt idx="263">
                <c:v>36053</c:v>
              </c:pt>
              <c:pt idx="264">
                <c:v>22750</c:v>
              </c:pt>
              <c:pt idx="265">
                <c:v>34131</c:v>
              </c:pt>
              <c:pt idx="266">
                <c:v>25679</c:v>
              </c:pt>
              <c:pt idx="267">
                <c:v>33779</c:v>
              </c:pt>
              <c:pt idx="268">
                <c:v>25798</c:v>
              </c:pt>
              <c:pt idx="269">
                <c:v>37317</c:v>
              </c:pt>
              <c:pt idx="270">
                <c:v>25703</c:v>
              </c:pt>
              <c:pt idx="271">
                <c:v>37706</c:v>
              </c:pt>
              <c:pt idx="272">
                <c:v>23896</c:v>
              </c:pt>
              <c:pt idx="273">
                <c:v>34757</c:v>
              </c:pt>
              <c:pt idx="274">
                <c:v>25036</c:v>
              </c:pt>
              <c:pt idx="275">
                <c:v>31665</c:v>
              </c:pt>
              <c:pt idx="276">
                <c:v>22356</c:v>
              </c:pt>
              <c:pt idx="277">
                <c:v>35420</c:v>
              </c:pt>
              <c:pt idx="278">
                <c:v>22205</c:v>
              </c:pt>
              <c:pt idx="279">
                <c:v>35437</c:v>
              </c:pt>
              <c:pt idx="280">
                <c:v>22149</c:v>
              </c:pt>
              <c:pt idx="281">
                <c:v>33615</c:v>
              </c:pt>
              <c:pt idx="282">
                <c:v>20097</c:v>
              </c:pt>
              <c:pt idx="283">
                <c:v>34921</c:v>
              </c:pt>
              <c:pt idx="284">
                <c:v>21033</c:v>
              </c:pt>
              <c:pt idx="285">
                <c:v>32132</c:v>
              </c:pt>
              <c:pt idx="286">
                <c:v>23267</c:v>
              </c:pt>
              <c:pt idx="287">
                <c:v>31406</c:v>
              </c:pt>
              <c:pt idx="288">
                <c:v>21873</c:v>
              </c:pt>
              <c:pt idx="289">
                <c:v>32305</c:v>
              </c:pt>
              <c:pt idx="290">
                <c:v>33093</c:v>
              </c:pt>
              <c:pt idx="291">
                <c:v>20116</c:v>
              </c:pt>
              <c:pt idx="292">
                <c:v>31308</c:v>
              </c:pt>
              <c:pt idx="293">
                <c:v>19043</c:v>
              </c:pt>
              <c:pt idx="294">
                <c:v>32989</c:v>
              </c:pt>
              <c:pt idx="295">
                <c:v>19799</c:v>
              </c:pt>
              <c:pt idx="296">
                <c:v>29655</c:v>
              </c:pt>
              <c:pt idx="297">
                <c:v>19181</c:v>
              </c:pt>
              <c:pt idx="298">
                <c:v>25689</c:v>
              </c:pt>
              <c:pt idx="299">
                <c:v>16992</c:v>
              </c:pt>
              <c:pt idx="300">
                <c:v>24754</c:v>
              </c:pt>
              <c:pt idx="301">
                <c:v>17042</c:v>
              </c:pt>
              <c:pt idx="302">
                <c:v>25938</c:v>
              </c:pt>
              <c:pt idx="303">
                <c:v>16422</c:v>
              </c:pt>
              <c:pt idx="304">
                <c:v>25520</c:v>
              </c:pt>
              <c:pt idx="305">
                <c:v>22239</c:v>
              </c:pt>
              <c:pt idx="306">
                <c:v>14515</c:v>
              </c:pt>
              <c:pt idx="307">
                <c:v>22104</c:v>
              </c:pt>
              <c:pt idx="308">
                <c:v>14036</c:v>
              </c:pt>
              <c:pt idx="309">
                <c:v>21108</c:v>
              </c:pt>
              <c:pt idx="310">
                <c:v>13938</c:v>
              </c:pt>
              <c:pt idx="311">
                <c:v>21249</c:v>
              </c:pt>
              <c:pt idx="312">
                <c:v>14292</c:v>
              </c:pt>
              <c:pt idx="313">
                <c:v>18621</c:v>
              </c:pt>
              <c:pt idx="314">
                <c:v>12504</c:v>
              </c:pt>
              <c:pt idx="315">
                <c:v>17345</c:v>
              </c:pt>
              <c:pt idx="316">
                <c:v>11536</c:v>
              </c:pt>
              <c:pt idx="317">
                <c:v>17062</c:v>
              </c:pt>
              <c:pt idx="318">
                <c:v>12476</c:v>
              </c:pt>
              <c:pt idx="319">
                <c:v>18615</c:v>
              </c:pt>
              <c:pt idx="320">
                <c:v>12399</c:v>
              </c:pt>
              <c:pt idx="321">
                <c:v>18448</c:v>
              </c:pt>
              <c:pt idx="322">
                <c:v>10966</c:v>
              </c:pt>
              <c:pt idx="323">
                <c:v>18011</c:v>
              </c:pt>
              <c:pt idx="324">
                <c:v>13611</c:v>
              </c:pt>
              <c:pt idx="325">
                <c:v>19953</c:v>
              </c:pt>
              <c:pt idx="326">
                <c:v>14184</c:v>
              </c:pt>
              <c:pt idx="327">
                <c:v>21249</c:v>
              </c:pt>
              <c:pt idx="328">
                <c:v>12059</c:v>
              </c:pt>
              <c:pt idx="329">
                <c:v>20165</c:v>
              </c:pt>
              <c:pt idx="330">
                <c:v>12876</c:v>
              </c:pt>
              <c:pt idx="331">
                <c:v>22688</c:v>
              </c:pt>
              <c:pt idx="332">
                <c:v>12554</c:v>
              </c:pt>
              <c:pt idx="333">
                <c:v>22587</c:v>
              </c:pt>
              <c:pt idx="334">
                <c:v>14718</c:v>
              </c:pt>
              <c:pt idx="335">
                <c:v>21128</c:v>
              </c:pt>
              <c:pt idx="336">
                <c:v>15008</c:v>
              </c:pt>
              <c:pt idx="337">
                <c:v>20377</c:v>
              </c:pt>
              <c:pt idx="338">
                <c:v>16187</c:v>
              </c:pt>
              <c:pt idx="339">
                <c:v>21799</c:v>
              </c:pt>
              <c:pt idx="340">
                <c:v>15844</c:v>
              </c:pt>
              <c:pt idx="341">
                <c:v>25117</c:v>
              </c:pt>
              <c:pt idx="342">
                <c:v>15992</c:v>
              </c:pt>
              <c:pt idx="343">
                <c:v>23534</c:v>
              </c:pt>
              <c:pt idx="344">
                <c:v>14356</c:v>
              </c:pt>
              <c:pt idx="345">
                <c:v>16346</c:v>
              </c:pt>
              <c:pt idx="346">
                <c:v>23588</c:v>
              </c:pt>
              <c:pt idx="347">
                <c:v>23644</c:v>
              </c:pt>
              <c:pt idx="348">
                <c:v>16515</c:v>
              </c:pt>
              <c:pt idx="349">
                <c:v>25453</c:v>
              </c:pt>
              <c:pt idx="350">
                <c:v>17381</c:v>
              </c:pt>
              <c:pt idx="351">
                <c:v>25730</c:v>
              </c:pt>
              <c:pt idx="352">
                <c:v>17251</c:v>
              </c:pt>
              <c:pt idx="353">
                <c:v>26916</c:v>
              </c:pt>
              <c:pt idx="354">
                <c:v>19346</c:v>
              </c:pt>
              <c:pt idx="355">
                <c:v>18348</c:v>
              </c:pt>
              <c:pt idx="356">
                <c:v>25938</c:v>
              </c:pt>
              <c:pt idx="357">
                <c:v>17059</c:v>
              </c:pt>
              <c:pt idx="358">
                <c:v>28434</c:v>
              </c:pt>
              <c:pt idx="359">
                <c:v>18182</c:v>
              </c:pt>
              <c:pt idx="360">
                <c:v>27012</c:v>
              </c:pt>
              <c:pt idx="361">
                <c:v>18422</c:v>
              </c:pt>
              <c:pt idx="362">
                <c:v>27949</c:v>
              </c:pt>
              <c:pt idx="363">
                <c:v>19283</c:v>
              </c:pt>
              <c:pt idx="364">
                <c:v>27004</c:v>
              </c:pt>
              <c:pt idx="365">
                <c:v>19775</c:v>
              </c:pt>
              <c:pt idx="366">
                <c:v>29075</c:v>
              </c:pt>
              <c:pt idx="367">
                <c:v>18648</c:v>
              </c:pt>
              <c:pt idx="368">
                <c:v>28009</c:v>
              </c:pt>
              <c:pt idx="369">
                <c:v>20026</c:v>
              </c:pt>
              <c:pt idx="370">
                <c:v>28049</c:v>
              </c:pt>
              <c:pt idx="371">
                <c:v>18823</c:v>
              </c:pt>
              <c:pt idx="372">
                <c:v>25804</c:v>
              </c:pt>
              <c:pt idx="373">
                <c:v>18404</c:v>
              </c:pt>
              <c:pt idx="374">
                <c:v>27486</c:v>
              </c:pt>
              <c:pt idx="375">
                <c:v>18007</c:v>
              </c:pt>
              <c:pt idx="376">
                <c:v>28853</c:v>
              </c:pt>
              <c:pt idx="377">
                <c:v>17195</c:v>
              </c:pt>
              <c:pt idx="378">
                <c:v>24913</c:v>
              </c:pt>
              <c:pt idx="379">
                <c:v>18956</c:v>
              </c:pt>
              <c:pt idx="380">
                <c:v>25647</c:v>
              </c:pt>
              <c:pt idx="381">
                <c:v>18341</c:v>
              </c:pt>
              <c:pt idx="382">
                <c:v>28519</c:v>
              </c:pt>
              <c:pt idx="383">
                <c:v>19879</c:v>
              </c:pt>
              <c:pt idx="384">
                <c:v>27733</c:v>
              </c:pt>
              <c:pt idx="385">
                <c:v>20034</c:v>
              </c:pt>
              <c:pt idx="386">
                <c:v>28303</c:v>
              </c:pt>
              <c:pt idx="387">
                <c:v>18037</c:v>
              </c:pt>
              <c:pt idx="388">
                <c:v>26882</c:v>
              </c:pt>
              <c:pt idx="389">
                <c:v>17677</c:v>
              </c:pt>
              <c:pt idx="390">
                <c:v>27964</c:v>
              </c:pt>
              <c:pt idx="391">
                <c:v>18855</c:v>
              </c:pt>
              <c:pt idx="392">
                <c:v>27277</c:v>
              </c:pt>
              <c:pt idx="393">
                <c:v>18445</c:v>
              </c:pt>
              <c:pt idx="394">
                <c:v>28040</c:v>
              </c:pt>
              <c:pt idx="395">
                <c:v>17988</c:v>
              </c:pt>
              <c:pt idx="396">
                <c:v>28372</c:v>
              </c:pt>
              <c:pt idx="397">
                <c:v>28293</c:v>
              </c:pt>
              <c:pt idx="398">
                <c:v>18998</c:v>
              </c:pt>
              <c:pt idx="399">
                <c:v>27364</c:v>
              </c:pt>
              <c:pt idx="400">
                <c:v>19089</c:v>
              </c:pt>
              <c:pt idx="401">
                <c:v>27780</c:v>
              </c:pt>
              <c:pt idx="402">
                <c:v>18375</c:v>
              </c:pt>
              <c:pt idx="403">
                <c:v>25982</c:v>
              </c:pt>
              <c:pt idx="404">
                <c:v>19694</c:v>
              </c:pt>
              <c:pt idx="405">
                <c:v>26818</c:v>
              </c:pt>
              <c:pt idx="406">
                <c:v>17677</c:v>
              </c:pt>
              <c:pt idx="407">
                <c:v>24371</c:v>
              </c:pt>
              <c:pt idx="408">
                <c:v>15606</c:v>
              </c:pt>
              <c:pt idx="409">
                <c:v>24613</c:v>
              </c:pt>
              <c:pt idx="410">
                <c:v>23984</c:v>
              </c:pt>
              <c:pt idx="411">
                <c:v>14673</c:v>
              </c:pt>
              <c:pt idx="412">
                <c:v>17121</c:v>
              </c:pt>
              <c:pt idx="413">
                <c:v>23022</c:v>
              </c:pt>
              <c:pt idx="414">
                <c:v>14506</c:v>
              </c:pt>
              <c:pt idx="415">
                <c:v>23775</c:v>
              </c:pt>
              <c:pt idx="416">
                <c:v>22488</c:v>
              </c:pt>
              <c:pt idx="417">
                <c:v>13115</c:v>
              </c:pt>
              <c:pt idx="418">
                <c:v>15712</c:v>
              </c:pt>
              <c:pt idx="419">
                <c:v>22344</c:v>
              </c:pt>
              <c:pt idx="420">
                <c:v>14426</c:v>
              </c:pt>
              <c:pt idx="421">
                <c:v>20267</c:v>
              </c:pt>
              <c:pt idx="422">
                <c:v>14431</c:v>
              </c:pt>
              <c:pt idx="423">
                <c:v>19720</c:v>
              </c:pt>
              <c:pt idx="424">
                <c:v>13220</c:v>
              </c:pt>
              <c:pt idx="425">
                <c:v>13566</c:v>
              </c:pt>
              <c:pt idx="426">
                <c:v>21936</c:v>
              </c:pt>
              <c:pt idx="427">
                <c:v>12638</c:v>
              </c:pt>
              <c:pt idx="428">
                <c:v>21536</c:v>
              </c:pt>
              <c:pt idx="429">
                <c:v>12259</c:v>
              </c:pt>
              <c:pt idx="430">
                <c:v>13449</c:v>
              </c:pt>
              <c:pt idx="431">
                <c:v>20719</c:v>
              </c:pt>
              <c:pt idx="432">
                <c:v>20633</c:v>
              </c:pt>
              <c:pt idx="433">
                <c:v>12777</c:v>
              </c:pt>
              <c:pt idx="434">
                <c:v>14241</c:v>
              </c:pt>
              <c:pt idx="435">
                <c:v>14697</c:v>
              </c:pt>
              <c:pt idx="436">
                <c:v>19321</c:v>
              </c:pt>
              <c:pt idx="437">
                <c:v>12735</c:v>
              </c:pt>
              <c:pt idx="438">
                <c:v>20687</c:v>
              </c:pt>
              <c:pt idx="439">
                <c:v>12739</c:v>
              </c:pt>
              <c:pt idx="440">
                <c:v>20419</c:v>
              </c:pt>
              <c:pt idx="441">
                <c:v>12941</c:v>
              </c:pt>
              <c:pt idx="442">
                <c:v>18915</c:v>
              </c:pt>
              <c:pt idx="443">
                <c:v>14727</c:v>
              </c:pt>
              <c:pt idx="444">
                <c:v>20188</c:v>
              </c:pt>
              <c:pt idx="445">
                <c:v>16077</c:v>
              </c:pt>
              <c:pt idx="446">
                <c:v>23051</c:v>
              </c:pt>
              <c:pt idx="447">
                <c:v>18397</c:v>
              </c:pt>
              <c:pt idx="448">
                <c:v>27893</c:v>
              </c:pt>
              <c:pt idx="449">
                <c:v>18850</c:v>
              </c:pt>
              <c:pt idx="450">
                <c:v>21071</c:v>
              </c:pt>
              <c:pt idx="451">
                <c:v>23292</c:v>
              </c:pt>
              <c:pt idx="452">
                <c:v>23507</c:v>
              </c:pt>
              <c:pt idx="453">
                <c:v>23722</c:v>
              </c:pt>
              <c:pt idx="454">
                <c:v>26522</c:v>
              </c:pt>
              <c:pt idx="455">
                <c:v>29322</c:v>
              </c:pt>
              <c:pt idx="456">
                <c:v>39595</c:v>
              </c:pt>
              <c:pt idx="457">
                <c:v>27749</c:v>
              </c:pt>
              <c:pt idx="458">
                <c:v>43851</c:v>
              </c:pt>
              <c:pt idx="459">
                <c:v>32542</c:v>
              </c:pt>
              <c:pt idx="460">
                <c:v>47760</c:v>
              </c:pt>
              <c:pt idx="461">
                <c:v>32344</c:v>
              </c:pt>
              <c:pt idx="462">
                <c:v>49552</c:v>
              </c:pt>
              <c:pt idx="463">
                <c:v>32709</c:v>
              </c:pt>
              <c:pt idx="464">
                <c:v>36453.5</c:v>
              </c:pt>
              <c:pt idx="465">
                <c:v>40198</c:v>
              </c:pt>
              <c:pt idx="466">
                <c:v>53370</c:v>
              </c:pt>
              <c:pt idx="467">
                <c:v>38245</c:v>
              </c:pt>
              <c:pt idx="468">
                <c:v>37184</c:v>
              </c:pt>
              <c:pt idx="469">
                <c:v>36123</c:v>
              </c:pt>
              <c:pt idx="470">
                <c:v>35067</c:v>
              </c:pt>
              <c:pt idx="471">
                <c:v>34011</c:v>
              </c:pt>
              <c:pt idx="472">
                <c:v>52585</c:v>
              </c:pt>
              <c:pt idx="473">
                <c:v>34283</c:v>
              </c:pt>
              <c:pt idx="474">
                <c:v>50603</c:v>
              </c:pt>
              <c:pt idx="475">
                <c:v>33381</c:v>
              </c:pt>
              <c:pt idx="476">
                <c:v>44791</c:v>
              </c:pt>
              <c:pt idx="477">
                <c:v>33786</c:v>
              </c:pt>
              <c:pt idx="478">
                <c:v>47807</c:v>
              </c:pt>
              <c:pt idx="479">
                <c:v>32127</c:v>
              </c:pt>
              <c:pt idx="480">
                <c:v>47318</c:v>
              </c:pt>
              <c:pt idx="481">
                <c:v>30185</c:v>
              </c:pt>
              <c:pt idx="482">
                <c:v>29848</c:v>
              </c:pt>
              <c:pt idx="483">
                <c:v>45971</c:v>
              </c:pt>
              <c:pt idx="484">
                <c:v>28479</c:v>
              </c:pt>
              <c:pt idx="485">
                <c:v>45783</c:v>
              </c:pt>
              <c:pt idx="486">
                <c:v>27909</c:v>
              </c:pt>
              <c:pt idx="487">
                <c:v>41901</c:v>
              </c:pt>
              <c:pt idx="488">
                <c:v>24931</c:v>
              </c:pt>
              <c:pt idx="489">
                <c:v>40072</c:v>
              </c:pt>
              <c:pt idx="490">
                <c:v>24931</c:v>
              </c:pt>
              <c:pt idx="491">
                <c:v>42824</c:v>
              </c:pt>
              <c:pt idx="492">
                <c:v>26087</c:v>
              </c:pt>
              <c:pt idx="493">
                <c:v>42243</c:v>
              </c:pt>
              <c:pt idx="494">
                <c:v>26655</c:v>
              </c:pt>
              <c:pt idx="495">
                <c:v>28036</c:v>
              </c:pt>
              <c:pt idx="496">
                <c:v>40311</c:v>
              </c:pt>
              <c:pt idx="497">
                <c:v>41234</c:v>
              </c:pt>
              <c:pt idx="498">
                <c:v>25521</c:v>
              </c:pt>
              <c:pt idx="499">
                <c:v>24315</c:v>
              </c:pt>
              <c:pt idx="500">
                <c:v>38190</c:v>
              </c:pt>
              <c:pt idx="501">
                <c:v>22726</c:v>
              </c:pt>
              <c:pt idx="502">
                <c:v>38131</c:v>
              </c:pt>
              <c:pt idx="503">
                <c:v>26054</c:v>
              </c:pt>
              <c:pt idx="504">
                <c:v>32518</c:v>
              </c:pt>
              <c:pt idx="505">
                <c:v>23448</c:v>
              </c:pt>
              <c:pt idx="506">
                <c:v>30923</c:v>
              </c:pt>
              <c:pt idx="507">
                <c:v>22329</c:v>
              </c:pt>
              <c:pt idx="508">
                <c:v>24533</c:v>
              </c:pt>
              <c:pt idx="509">
                <c:v>31601</c:v>
              </c:pt>
              <c:pt idx="510">
                <c:v>19945</c:v>
              </c:pt>
              <c:pt idx="511">
                <c:v>35395</c:v>
              </c:pt>
              <c:pt idx="512">
                <c:v>22864</c:v>
              </c:pt>
              <c:pt idx="513">
                <c:v>31336</c:v>
              </c:pt>
              <c:pt idx="514">
                <c:v>19645</c:v>
              </c:pt>
              <c:pt idx="515">
                <c:v>20871</c:v>
              </c:pt>
              <c:pt idx="516">
                <c:v>32538</c:v>
              </c:pt>
              <c:pt idx="517">
                <c:v>19485</c:v>
              </c:pt>
              <c:pt idx="518">
                <c:v>28880</c:v>
              </c:pt>
              <c:pt idx="519">
                <c:v>21914</c:v>
              </c:pt>
              <c:pt idx="520">
                <c:v>29419</c:v>
              </c:pt>
              <c:pt idx="521">
                <c:v>19252</c:v>
              </c:pt>
              <c:pt idx="522">
                <c:v>31428</c:v>
              </c:pt>
              <c:pt idx="523">
                <c:v>19447</c:v>
              </c:pt>
              <c:pt idx="524">
                <c:v>30097</c:v>
              </c:pt>
              <c:pt idx="525">
                <c:v>21192</c:v>
              </c:pt>
              <c:pt idx="526">
                <c:v>29511</c:v>
              </c:pt>
              <c:pt idx="527">
                <c:v>20743</c:v>
              </c:pt>
              <c:pt idx="528">
                <c:v>30295</c:v>
              </c:pt>
              <c:pt idx="529">
                <c:v>21643</c:v>
              </c:pt>
              <c:pt idx="530">
                <c:v>30513</c:v>
              </c:pt>
              <c:pt idx="531">
                <c:v>18939</c:v>
              </c:pt>
              <c:pt idx="532">
                <c:v>28419</c:v>
              </c:pt>
              <c:pt idx="533">
                <c:v>20309</c:v>
              </c:pt>
              <c:pt idx="534">
                <c:v>30840</c:v>
              </c:pt>
              <c:pt idx="535">
                <c:v>20016</c:v>
              </c:pt>
              <c:pt idx="536">
                <c:v>28931</c:v>
              </c:pt>
              <c:pt idx="537">
                <c:v>19104</c:v>
              </c:pt>
              <c:pt idx="538">
                <c:v>28719</c:v>
              </c:pt>
              <c:pt idx="539">
                <c:v>19061</c:v>
              </c:pt>
              <c:pt idx="540">
                <c:v>30138</c:v>
              </c:pt>
              <c:pt idx="541">
                <c:v>18454</c:v>
              </c:pt>
              <c:pt idx="542">
                <c:v>27500</c:v>
              </c:pt>
              <c:pt idx="543">
                <c:v>19132</c:v>
              </c:pt>
              <c:pt idx="544">
                <c:v>28097</c:v>
              </c:pt>
              <c:pt idx="545">
                <c:v>17728</c:v>
              </c:pt>
              <c:pt idx="546">
                <c:v>28772</c:v>
              </c:pt>
              <c:pt idx="547">
                <c:v>18292</c:v>
              </c:pt>
              <c:pt idx="548">
                <c:v>27340</c:v>
              </c:pt>
              <c:pt idx="549">
                <c:v>18442</c:v>
              </c:pt>
              <c:pt idx="550">
                <c:v>19467</c:v>
              </c:pt>
              <c:pt idx="551">
                <c:v>26887</c:v>
              </c:pt>
              <c:pt idx="552">
                <c:v>18506</c:v>
              </c:pt>
              <c:pt idx="553">
                <c:v>26736</c:v>
              </c:pt>
              <c:pt idx="554">
                <c:v>17502</c:v>
              </c:pt>
              <c:pt idx="555">
                <c:v>24820</c:v>
              </c:pt>
              <c:pt idx="556">
                <c:v>15430</c:v>
              </c:pt>
              <c:pt idx="557">
                <c:v>15075</c:v>
              </c:pt>
              <c:pt idx="558">
                <c:v>25750</c:v>
              </c:pt>
              <c:pt idx="559">
                <c:v>16967</c:v>
              </c:pt>
              <c:pt idx="560">
                <c:v>23248</c:v>
              </c:pt>
              <c:pt idx="561">
                <c:v>15218</c:v>
              </c:pt>
              <c:pt idx="562">
                <c:v>23407</c:v>
              </c:pt>
              <c:pt idx="563">
                <c:v>15733</c:v>
              </c:pt>
              <c:pt idx="564">
                <c:v>21658</c:v>
              </c:pt>
              <c:pt idx="565">
                <c:v>14106</c:v>
              </c:pt>
              <c:pt idx="566">
                <c:v>20171</c:v>
              </c:pt>
              <c:pt idx="567">
                <c:v>14417</c:v>
              </c:pt>
              <c:pt idx="568">
                <c:v>21128</c:v>
              </c:pt>
              <c:pt idx="569">
                <c:v>13030</c:v>
              </c:pt>
              <c:pt idx="570">
                <c:v>18903</c:v>
              </c:pt>
              <c:pt idx="571">
                <c:v>13202</c:v>
              </c:pt>
              <c:pt idx="572">
                <c:v>18351</c:v>
              </c:pt>
              <c:pt idx="573">
                <c:v>12898</c:v>
              </c:pt>
              <c:pt idx="574">
                <c:v>16669</c:v>
              </c:pt>
              <c:pt idx="575">
                <c:v>10441</c:v>
              </c:pt>
              <c:pt idx="576">
                <c:v>15835</c:v>
              </c:pt>
              <c:pt idx="577">
                <c:v>11404</c:v>
              </c:pt>
              <c:pt idx="578">
                <c:v>15743</c:v>
              </c:pt>
              <c:pt idx="579">
                <c:v>11714</c:v>
              </c:pt>
              <c:pt idx="580">
                <c:v>17470</c:v>
              </c:pt>
              <c:pt idx="581">
                <c:v>11720</c:v>
              </c:pt>
              <c:pt idx="582">
                <c:v>16281</c:v>
              </c:pt>
              <c:pt idx="583">
                <c:v>11954</c:v>
              </c:pt>
              <c:pt idx="584">
                <c:v>13180</c:v>
              </c:pt>
              <c:pt idx="585">
                <c:v>17714</c:v>
              </c:pt>
              <c:pt idx="586">
                <c:v>12679</c:v>
              </c:pt>
              <c:pt idx="587">
                <c:v>19377</c:v>
              </c:pt>
              <c:pt idx="588">
                <c:v>12315</c:v>
              </c:pt>
              <c:pt idx="589">
                <c:v>17810</c:v>
              </c:pt>
              <c:pt idx="590">
                <c:v>13242</c:v>
              </c:pt>
              <c:pt idx="591">
                <c:v>18647</c:v>
              </c:pt>
              <c:pt idx="592">
                <c:v>11933</c:v>
              </c:pt>
              <c:pt idx="593">
                <c:v>12168</c:v>
              </c:pt>
              <c:pt idx="594">
                <c:v>19305</c:v>
              </c:pt>
              <c:pt idx="595">
                <c:v>21133</c:v>
              </c:pt>
              <c:pt idx="596">
                <c:v>12421</c:v>
              </c:pt>
              <c:pt idx="597">
                <c:v>18205</c:v>
              </c:pt>
              <c:pt idx="598">
                <c:v>13626</c:v>
              </c:pt>
              <c:pt idx="599">
                <c:v>21622</c:v>
              </c:pt>
              <c:pt idx="600">
                <c:v>13548</c:v>
              </c:pt>
              <c:pt idx="601">
                <c:v>20355</c:v>
              </c:pt>
              <c:pt idx="602">
                <c:v>12727</c:v>
              </c:pt>
              <c:pt idx="603">
                <c:v>22149</c:v>
              </c:pt>
              <c:pt idx="604">
                <c:v>14971</c:v>
              </c:pt>
              <c:pt idx="605">
                <c:v>21733</c:v>
              </c:pt>
              <c:pt idx="606">
                <c:v>13791</c:v>
              </c:pt>
              <c:pt idx="607">
                <c:v>21490</c:v>
              </c:pt>
              <c:pt idx="608">
                <c:v>13893</c:v>
              </c:pt>
              <c:pt idx="609">
                <c:v>21762</c:v>
              </c:pt>
              <c:pt idx="610">
                <c:v>14736</c:v>
              </c:pt>
              <c:pt idx="611">
                <c:v>22409</c:v>
              </c:pt>
              <c:pt idx="612">
                <c:v>15903</c:v>
              </c:pt>
              <c:pt idx="613">
                <c:v>21254</c:v>
              </c:pt>
              <c:pt idx="614">
                <c:v>15555</c:v>
              </c:pt>
              <c:pt idx="615">
                <c:v>24238</c:v>
              </c:pt>
              <c:pt idx="616">
                <c:v>14678</c:v>
              </c:pt>
              <c:pt idx="617">
                <c:v>21453</c:v>
              </c:pt>
              <c:pt idx="618">
                <c:v>16006</c:v>
              </c:pt>
              <c:pt idx="619">
                <c:v>25002</c:v>
              </c:pt>
              <c:pt idx="620">
                <c:v>16100</c:v>
              </c:pt>
              <c:pt idx="621">
                <c:v>23363</c:v>
              </c:pt>
              <c:pt idx="622">
                <c:v>13927</c:v>
              </c:pt>
              <c:pt idx="623">
                <c:v>24132</c:v>
              </c:pt>
              <c:pt idx="624">
                <c:v>23449</c:v>
              </c:pt>
              <c:pt idx="625">
                <c:v>23815</c:v>
              </c:pt>
              <c:pt idx="626">
                <c:v>14165</c:v>
              </c:pt>
              <c:pt idx="627">
                <c:v>23449</c:v>
              </c:pt>
              <c:pt idx="628">
                <c:v>14474</c:v>
              </c:pt>
              <c:pt idx="629">
                <c:v>23585</c:v>
              </c:pt>
              <c:pt idx="630">
                <c:v>14842</c:v>
              </c:pt>
              <c:pt idx="631">
                <c:v>24044</c:v>
              </c:pt>
              <c:pt idx="632">
                <c:v>15916</c:v>
              </c:pt>
              <c:pt idx="633">
                <c:v>14104</c:v>
              </c:pt>
              <c:pt idx="634">
                <c:v>22685</c:v>
              </c:pt>
              <c:pt idx="635">
                <c:v>21863</c:v>
              </c:pt>
              <c:pt idx="636">
                <c:v>15398</c:v>
              </c:pt>
              <c:pt idx="637">
                <c:v>22631</c:v>
              </c:pt>
              <c:pt idx="638">
                <c:v>15946</c:v>
              </c:pt>
              <c:pt idx="639">
                <c:v>21721</c:v>
              </c:pt>
              <c:pt idx="640">
                <c:v>13562</c:v>
              </c:pt>
              <c:pt idx="641">
                <c:v>23071</c:v>
              </c:pt>
              <c:pt idx="642">
                <c:v>16345</c:v>
              </c:pt>
              <c:pt idx="643">
                <c:v>22616</c:v>
              </c:pt>
              <c:pt idx="644">
                <c:v>22545</c:v>
              </c:pt>
              <c:pt idx="645">
                <c:v>14219</c:v>
              </c:pt>
              <c:pt idx="646">
                <c:v>22746</c:v>
              </c:pt>
              <c:pt idx="647">
                <c:v>16761</c:v>
              </c:pt>
              <c:pt idx="648">
                <c:v>24016</c:v>
              </c:pt>
              <c:pt idx="649">
                <c:v>15548</c:v>
              </c:pt>
              <c:pt idx="650">
                <c:v>23642</c:v>
              </c:pt>
              <c:pt idx="651">
                <c:v>16902</c:v>
              </c:pt>
              <c:pt idx="652">
                <c:v>25328</c:v>
              </c:pt>
              <c:pt idx="653">
                <c:v>15528</c:v>
              </c:pt>
              <c:pt idx="654">
                <c:v>25068</c:v>
              </c:pt>
              <c:pt idx="655">
                <c:v>16003</c:v>
              </c:pt>
              <c:pt idx="656">
                <c:v>26036</c:v>
              </c:pt>
              <c:pt idx="657">
                <c:v>14694</c:v>
              </c:pt>
              <c:pt idx="658">
                <c:v>23643</c:v>
              </c:pt>
              <c:pt idx="659">
                <c:v>15379</c:v>
              </c:pt>
              <c:pt idx="660">
                <c:v>24326</c:v>
              </c:pt>
              <c:pt idx="661">
                <c:v>15807</c:v>
              </c:pt>
              <c:pt idx="662">
                <c:v>23728</c:v>
              </c:pt>
              <c:pt idx="663">
                <c:v>17724</c:v>
              </c:pt>
              <c:pt idx="664">
                <c:v>22909</c:v>
              </c:pt>
              <c:pt idx="665">
                <c:v>16911</c:v>
              </c:pt>
              <c:pt idx="666">
                <c:v>16801</c:v>
              </c:pt>
              <c:pt idx="667">
                <c:v>23023</c:v>
              </c:pt>
              <c:pt idx="668">
                <c:v>14658</c:v>
              </c:pt>
              <c:pt idx="669">
                <c:v>22925</c:v>
              </c:pt>
              <c:pt idx="670">
                <c:v>16967</c:v>
              </c:pt>
              <c:pt idx="671">
                <c:v>23116</c:v>
              </c:pt>
              <c:pt idx="672">
                <c:v>23052</c:v>
              </c:pt>
              <c:pt idx="673">
                <c:v>14966</c:v>
              </c:pt>
              <c:pt idx="674">
                <c:v>24001</c:v>
              </c:pt>
              <c:pt idx="675">
                <c:v>21884</c:v>
              </c:pt>
              <c:pt idx="676">
                <c:v>16916</c:v>
              </c:pt>
              <c:pt idx="677">
                <c:v>21558</c:v>
              </c:pt>
              <c:pt idx="678">
                <c:v>15966</c:v>
              </c:pt>
              <c:pt idx="679">
                <c:v>22105</c:v>
              </c:pt>
              <c:pt idx="680">
                <c:v>15621</c:v>
              </c:pt>
              <c:pt idx="681">
                <c:v>21798</c:v>
              </c:pt>
              <c:pt idx="682">
                <c:v>14624</c:v>
              </c:pt>
              <c:pt idx="683">
                <c:v>23712</c:v>
              </c:pt>
              <c:pt idx="684">
                <c:v>15045</c:v>
              </c:pt>
              <c:pt idx="685">
                <c:v>22152</c:v>
              </c:pt>
              <c:pt idx="686">
                <c:v>14619</c:v>
              </c:pt>
              <c:pt idx="687">
                <c:v>21192</c:v>
              </c:pt>
              <c:pt idx="688">
                <c:v>22621</c:v>
              </c:pt>
              <c:pt idx="689">
                <c:v>14529</c:v>
              </c:pt>
              <c:pt idx="690">
                <c:v>14285</c:v>
              </c:pt>
              <c:pt idx="691">
                <c:v>21933</c:v>
              </c:pt>
              <c:pt idx="692">
                <c:v>14688</c:v>
              </c:pt>
              <c:pt idx="693">
                <c:v>20066</c:v>
              </c:pt>
              <c:pt idx="694">
                <c:v>15191</c:v>
              </c:pt>
              <c:pt idx="695">
                <c:v>21681</c:v>
              </c:pt>
              <c:pt idx="696">
                <c:v>13513</c:v>
              </c:pt>
              <c:pt idx="697">
                <c:v>19813</c:v>
              </c:pt>
              <c:pt idx="698">
                <c:v>12916</c:v>
              </c:pt>
              <c:pt idx="699">
                <c:v>19801</c:v>
              </c:pt>
              <c:pt idx="700">
                <c:v>14072</c:v>
              </c:pt>
              <c:pt idx="701">
                <c:v>19636</c:v>
              </c:pt>
              <c:pt idx="702">
                <c:v>13316</c:v>
              </c:pt>
              <c:pt idx="703">
                <c:v>18658</c:v>
              </c:pt>
              <c:pt idx="704">
                <c:v>13092</c:v>
              </c:pt>
              <c:pt idx="705">
                <c:v>19463</c:v>
              </c:pt>
              <c:pt idx="706">
                <c:v>15293</c:v>
              </c:pt>
              <c:pt idx="707">
                <c:v>23801</c:v>
              </c:pt>
              <c:pt idx="708">
                <c:v>15911</c:v>
              </c:pt>
              <c:pt idx="709">
                <c:v>24548</c:v>
              </c:pt>
              <c:pt idx="710">
                <c:v>18670</c:v>
              </c:pt>
              <c:pt idx="711">
                <c:v>19965.5</c:v>
              </c:pt>
              <c:pt idx="712">
                <c:v>21261</c:v>
              </c:pt>
              <c:pt idx="713">
                <c:v>21499.5</c:v>
              </c:pt>
              <c:pt idx="714">
                <c:v>21738</c:v>
              </c:pt>
              <c:pt idx="715">
                <c:v>25441</c:v>
              </c:pt>
              <c:pt idx="716">
                <c:v>23324</c:v>
              </c:pt>
              <c:pt idx="717">
                <c:v>38333</c:v>
              </c:pt>
              <c:pt idx="718">
                <c:v>42066</c:v>
              </c:pt>
              <c:pt idx="719">
                <c:v>30405</c:v>
              </c:pt>
              <c:pt idx="720">
                <c:v>46110</c:v>
              </c:pt>
              <c:pt idx="721">
                <c:v>34218</c:v>
              </c:pt>
              <c:pt idx="722">
                <c:v>50873</c:v>
              </c:pt>
              <c:pt idx="723">
                <c:v>31671</c:v>
              </c:pt>
              <c:pt idx="724">
                <c:v>54864</c:v>
              </c:pt>
              <c:pt idx="725">
                <c:v>38024</c:v>
              </c:pt>
              <c:pt idx="726">
                <c:v>39371</c:v>
              </c:pt>
              <c:pt idx="727">
                <c:v>40718</c:v>
              </c:pt>
              <c:pt idx="728">
                <c:v>39242.5</c:v>
              </c:pt>
              <c:pt idx="729">
                <c:v>37767</c:v>
              </c:pt>
              <c:pt idx="730">
                <c:v>37323</c:v>
              </c:pt>
              <c:pt idx="731">
                <c:v>36879</c:v>
              </c:pt>
              <c:pt idx="732">
                <c:v>56799</c:v>
              </c:pt>
              <c:pt idx="733">
                <c:v>38127</c:v>
              </c:pt>
              <c:pt idx="734">
                <c:v>56804</c:v>
              </c:pt>
              <c:pt idx="735">
                <c:v>37187</c:v>
              </c:pt>
              <c:pt idx="736">
                <c:v>56249</c:v>
              </c:pt>
              <c:pt idx="737">
                <c:v>35444</c:v>
              </c:pt>
              <c:pt idx="738">
                <c:v>49137</c:v>
              </c:pt>
              <c:pt idx="739">
                <c:v>34877</c:v>
              </c:pt>
              <c:pt idx="740">
                <c:v>52909</c:v>
              </c:pt>
              <c:pt idx="741">
                <c:v>31381</c:v>
              </c:pt>
              <c:pt idx="742">
                <c:v>47836</c:v>
              </c:pt>
              <c:pt idx="743">
                <c:v>32687</c:v>
              </c:pt>
              <c:pt idx="744">
                <c:v>29972</c:v>
              </c:pt>
              <c:pt idx="745">
                <c:v>52886</c:v>
              </c:pt>
              <c:pt idx="746">
                <c:v>31834</c:v>
              </c:pt>
              <c:pt idx="747">
                <c:v>49384</c:v>
              </c:pt>
              <c:pt idx="748">
                <c:v>45045</c:v>
              </c:pt>
              <c:pt idx="749">
                <c:v>32169</c:v>
              </c:pt>
              <c:pt idx="750">
                <c:v>45786</c:v>
              </c:pt>
              <c:pt idx="751">
                <c:v>27948</c:v>
              </c:pt>
              <c:pt idx="752">
                <c:v>47213</c:v>
              </c:pt>
              <c:pt idx="753">
                <c:v>28106</c:v>
              </c:pt>
              <c:pt idx="754">
                <c:v>41973</c:v>
              </c:pt>
              <c:pt idx="755">
                <c:v>27526</c:v>
              </c:pt>
              <c:pt idx="756">
                <c:v>37274</c:v>
              </c:pt>
              <c:pt idx="757">
                <c:v>24967</c:v>
              </c:pt>
              <c:pt idx="758">
                <c:v>39861</c:v>
              </c:pt>
              <c:pt idx="759">
                <c:v>24065</c:v>
              </c:pt>
              <c:pt idx="760">
                <c:v>27230</c:v>
              </c:pt>
              <c:pt idx="761">
                <c:v>37638</c:v>
              </c:pt>
              <c:pt idx="762">
                <c:v>37998</c:v>
              </c:pt>
              <c:pt idx="763">
                <c:v>22265</c:v>
              </c:pt>
              <c:pt idx="764">
                <c:v>38159</c:v>
              </c:pt>
              <c:pt idx="765">
                <c:v>23380</c:v>
              </c:pt>
              <c:pt idx="766">
                <c:v>32190</c:v>
              </c:pt>
              <c:pt idx="767">
                <c:v>22924</c:v>
              </c:pt>
              <c:pt idx="768">
                <c:v>31723</c:v>
              </c:pt>
              <c:pt idx="769">
                <c:v>21786</c:v>
              </c:pt>
              <c:pt idx="770">
                <c:v>19898</c:v>
              </c:pt>
              <c:pt idx="771">
                <c:v>31446</c:v>
              </c:pt>
              <c:pt idx="772">
                <c:v>20707</c:v>
              </c:pt>
              <c:pt idx="773">
                <c:v>28575</c:v>
              </c:pt>
              <c:pt idx="774">
                <c:v>21152</c:v>
              </c:pt>
              <c:pt idx="775">
                <c:v>28406</c:v>
              </c:pt>
              <c:pt idx="776">
                <c:v>18204</c:v>
              </c:pt>
              <c:pt idx="777">
                <c:v>28649</c:v>
              </c:pt>
              <c:pt idx="778">
                <c:v>17709</c:v>
              </c:pt>
              <c:pt idx="779">
                <c:v>29277</c:v>
              </c:pt>
              <c:pt idx="780">
                <c:v>19426</c:v>
              </c:pt>
              <c:pt idx="781">
                <c:v>29431</c:v>
              </c:pt>
              <c:pt idx="782">
                <c:v>20631</c:v>
              </c:pt>
              <c:pt idx="783">
                <c:v>29147</c:v>
              </c:pt>
              <c:pt idx="784">
                <c:v>20182</c:v>
              </c:pt>
              <c:pt idx="785">
                <c:v>29175</c:v>
              </c:pt>
              <c:pt idx="786">
                <c:v>22123</c:v>
              </c:pt>
              <c:pt idx="787">
                <c:v>29469</c:v>
              </c:pt>
              <c:pt idx="788">
                <c:v>18835</c:v>
              </c:pt>
              <c:pt idx="789">
                <c:v>31179</c:v>
              </c:pt>
              <c:pt idx="790">
                <c:v>21191</c:v>
              </c:pt>
              <c:pt idx="791">
                <c:v>20293</c:v>
              </c:pt>
              <c:pt idx="792">
                <c:v>29964</c:v>
              </c:pt>
              <c:pt idx="793">
                <c:v>18957</c:v>
              </c:pt>
              <c:pt idx="794">
                <c:v>27681</c:v>
              </c:pt>
              <c:pt idx="795">
                <c:v>19071</c:v>
              </c:pt>
              <c:pt idx="796">
                <c:v>31617</c:v>
              </c:pt>
              <c:pt idx="797">
                <c:v>18693</c:v>
              </c:pt>
              <c:pt idx="798">
                <c:v>29927</c:v>
              </c:pt>
              <c:pt idx="799">
                <c:v>19772</c:v>
              </c:pt>
              <c:pt idx="800">
                <c:v>29366</c:v>
              </c:pt>
              <c:pt idx="801">
                <c:v>21183</c:v>
              </c:pt>
              <c:pt idx="802">
                <c:v>30157</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numLit>
          </c:val>
          <c:smooth val="1"/>
          <c:extLst>
            <c:ext xmlns:c16="http://schemas.microsoft.com/office/drawing/2014/chart" uri="{C3380CC4-5D6E-409C-BE32-E72D297353CC}">
              <c16:uniqueId val="{00000000-EA16-4479-A675-57F3C9200F94}"/>
            </c:ext>
          </c:extLst>
        </c:ser>
        <c:dLbls>
          <c:showLegendKey val="0"/>
          <c:showVal val="0"/>
          <c:showCatName val="0"/>
          <c:showSerName val="0"/>
          <c:showPercent val="0"/>
          <c:showBubbleSize val="0"/>
        </c:dLbls>
        <c:smooth val="0"/>
        <c:axId val="608659472"/>
        <c:axId val="587110816"/>
      </c:lineChart>
      <c:catAx>
        <c:axId val="6086594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87110816"/>
        <c:crosses val="autoZero"/>
        <c:auto val="1"/>
        <c:lblAlgn val="ctr"/>
        <c:lblOffset val="100"/>
        <c:noMultiLvlLbl val="0"/>
      </c:catAx>
      <c:valAx>
        <c:axId val="58711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8659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marker>
            <c:symbol val="none"/>
          </c:marker>
          <c:val>
            <c:numLit>
              <c:formatCode>General</c:formatCode>
              <c:ptCount val="803"/>
              <c:pt idx="0">
                <c:v>1</c:v>
              </c:pt>
              <c:pt idx="1">
                <c:v>0.51223842951612852</c:v>
              </c:pt>
              <c:pt idx="2">
                <c:v>0.87231789485917244</c:v>
              </c:pt>
              <c:pt idx="3">
                <c:v>0.57634123542100246</c:v>
              </c:pt>
              <c:pt idx="4">
                <c:v>0.80260965158532238</c:v>
              </c:pt>
              <c:pt idx="5">
                <c:v>0.60517893298166325</c:v>
              </c:pt>
              <c:pt idx="6">
                <c:v>0.75476943374339855</c:v>
              </c:pt>
              <c:pt idx="7">
                <c:v>0.61181439208258326</c:v>
              </c:pt>
              <c:pt idx="8">
                <c:v>0.70613996085098063</c:v>
              </c:pt>
              <c:pt idx="9">
                <c:v>0.60327822312091606</c:v>
              </c:pt>
              <c:pt idx="10">
                <c:v>0.66383511029903963</c:v>
              </c:pt>
              <c:pt idx="11">
                <c:v>0.59207030043197628</c:v>
              </c:pt>
              <c:pt idx="12">
                <c:v>0.62553318054748841</c:v>
              </c:pt>
              <c:pt idx="13">
                <c:v>0.56492578477702293</c:v>
              </c:pt>
              <c:pt idx="14">
                <c:v>0.59649940138472379</c:v>
              </c:pt>
              <c:pt idx="15">
                <c:v>0.52048805145079224</c:v>
              </c:pt>
              <c:pt idx="16">
                <c:v>0.55561773182175023</c:v>
              </c:pt>
              <c:pt idx="17">
                <c:v>0.50918680964690288</c:v>
              </c:pt>
              <c:pt idx="18">
                <c:v>0.48831279103290315</c:v>
              </c:pt>
              <c:pt idx="19">
                <c:v>0.47458145159240472</c:v>
              </c:pt>
              <c:pt idx="20">
                <c:v>0.44086439407411437</c:v>
              </c:pt>
              <c:pt idx="21">
                <c:v>0.43514783571693783</c:v>
              </c:pt>
              <c:pt idx="22">
                <c:v>0.4048701339956266</c:v>
              </c:pt>
              <c:pt idx="23">
                <c:v>0.39723381802627167</c:v>
              </c:pt>
              <c:pt idx="24">
                <c:v>0.36227708999851221</c:v>
              </c:pt>
              <c:pt idx="25">
                <c:v>0.36901491999545721</c:v>
              </c:pt>
              <c:pt idx="26">
                <c:v>0.32829836530420353</c:v>
              </c:pt>
              <c:pt idx="27">
                <c:v>0.33280423593147762</c:v>
              </c:pt>
              <c:pt idx="28">
                <c:v>0.29838663992248599</c:v>
              </c:pt>
              <c:pt idx="29">
                <c:v>0.29607454403572103</c:v>
              </c:pt>
              <c:pt idx="30">
                <c:v>0.27264296726824627</c:v>
              </c:pt>
              <c:pt idx="31">
                <c:v>0.26088655312767578</c:v>
              </c:pt>
              <c:pt idx="32">
                <c:v>0.22930971554020446</c:v>
              </c:pt>
              <c:pt idx="33">
                <c:v>0.23766264093329759</c:v>
              </c:pt>
              <c:pt idx="34">
                <c:v>0.20333701811438887</c:v>
              </c:pt>
              <c:pt idx="35">
                <c:v>0.21638196854652503</c:v>
              </c:pt>
              <c:pt idx="36">
                <c:v>0.17131250392032571</c:v>
              </c:pt>
              <c:pt idx="37">
                <c:v>0.19853425741648797</c:v>
              </c:pt>
              <c:pt idx="38">
                <c:v>0.13834354756500894</c:v>
              </c:pt>
              <c:pt idx="39">
                <c:v>0.1848643634219618</c:v>
              </c:pt>
              <c:pt idx="40">
                <c:v>0.11327518367843471</c:v>
              </c:pt>
              <c:pt idx="41">
                <c:v>0.15859986683060068</c:v>
              </c:pt>
              <c:pt idx="42">
                <c:v>9.0092530052710132E-2</c:v>
              </c:pt>
              <c:pt idx="43">
                <c:v>0.13297436689955205</c:v>
              </c:pt>
              <c:pt idx="44">
                <c:v>9.037499474196424E-2</c:v>
              </c:pt>
              <c:pt idx="45">
                <c:v>0.11411022227481708</c:v>
              </c:pt>
              <c:pt idx="46">
                <c:v>6.6186407569116423E-2</c:v>
              </c:pt>
              <c:pt idx="47">
                <c:v>0.11735290696806037</c:v>
              </c:pt>
              <c:pt idx="48">
                <c:v>3.8463430905081732E-2</c:v>
              </c:pt>
              <c:pt idx="49">
                <c:v>0.10429393091861075</c:v>
              </c:pt>
              <c:pt idx="50">
                <c:v>3.7745247134104987E-2</c:v>
              </c:pt>
              <c:pt idx="51">
                <c:v>8.6309576213511152E-2</c:v>
              </c:pt>
              <c:pt idx="52">
                <c:v>2.3789828048852071E-2</c:v>
              </c:pt>
              <c:pt idx="53">
                <c:v>7.9596833977590126E-2</c:v>
              </c:pt>
              <c:pt idx="54">
                <c:v>1.3901579143865663E-2</c:v>
              </c:pt>
              <c:pt idx="55">
                <c:v>6.3961432754582298E-2</c:v>
              </c:pt>
              <c:pt idx="56">
                <c:v>9.7637535283127842E-3</c:v>
              </c:pt>
              <c:pt idx="57">
                <c:v>4.6062321612213436E-2</c:v>
              </c:pt>
              <c:pt idx="58">
                <c:v>6.6100584196332936E-3</c:v>
              </c:pt>
              <c:pt idx="59">
                <c:v>1.7853976539798949E-2</c:v>
              </c:pt>
              <c:pt idx="60">
                <c:v>1.6163516132207425E-2</c:v>
              </c:pt>
              <c:pt idx="61">
                <c:v>-1.5553203436824466E-5</c:v>
              </c:pt>
              <c:pt idx="62">
                <c:v>2.2069386912830637E-2</c:v>
              </c:pt>
              <c:pt idx="63">
                <c:v>-1.9363538662504991E-2</c:v>
              </c:pt>
              <c:pt idx="64">
                <c:v>1.1811504760640005E-2</c:v>
              </c:pt>
              <c:pt idx="65">
                <c:v>-2.9467559910514765E-2</c:v>
              </c:pt>
              <c:pt idx="66">
                <c:v>-1.2266912324932937E-3</c:v>
              </c:pt>
              <c:pt idx="67">
                <c:v>-4.9704986447675251E-2</c:v>
              </c:pt>
              <c:pt idx="68">
                <c:v>-1.6793226115942906E-2</c:v>
              </c:pt>
              <c:pt idx="69">
                <c:v>-5.9912216964644369E-2</c:v>
              </c:pt>
              <c:pt idx="70">
                <c:v>-3.358523468572415E-2</c:v>
              </c:pt>
              <c:pt idx="71">
                <c:v>-6.9835353586555168E-2</c:v>
              </c:pt>
              <c:pt idx="72">
                <c:v>-6.3304287950854299E-2</c:v>
              </c:pt>
              <c:pt idx="73">
                <c:v>-7.4012972911196323E-2</c:v>
              </c:pt>
              <c:pt idx="74">
                <c:v>-7.2804442822723053E-2</c:v>
              </c:pt>
              <c:pt idx="75">
                <c:v>-9.1226492792003067E-2</c:v>
              </c:pt>
              <c:pt idx="76">
                <c:v>-7.6291433432346803E-2</c:v>
              </c:pt>
              <c:pt idx="77">
                <c:v>-0.11749192330742048</c:v>
              </c:pt>
              <c:pt idx="78">
                <c:v>-8.0383747433837971E-2</c:v>
              </c:pt>
              <c:pt idx="79">
                <c:v>-0.13979426642172363</c:v>
              </c:pt>
              <c:pt idx="80">
                <c:v>-9.4654032524940312E-2</c:v>
              </c:pt>
              <c:pt idx="81">
                <c:v>-0.15224875349710978</c:v>
              </c:pt>
              <c:pt idx="82">
                <c:v>-0.11511229402045538</c:v>
              </c:pt>
              <c:pt idx="83">
                <c:v>-0.16596351727557587</c:v>
              </c:pt>
              <c:pt idx="84">
                <c:v>-0.12594990615062374</c:v>
              </c:pt>
              <c:pt idx="85">
                <c:v>-0.18400781553377665</c:v>
              </c:pt>
              <c:pt idx="86">
                <c:v>-0.13905885712756436</c:v>
              </c:pt>
              <c:pt idx="87">
                <c:v>-0.18789903451844844</c:v>
              </c:pt>
              <c:pt idx="88">
                <c:v>-0.1477065195631676</c:v>
              </c:pt>
              <c:pt idx="89">
                <c:v>-0.18930500342865786</c:v>
              </c:pt>
              <c:pt idx="90">
                <c:v>-0.15182679048602912</c:v>
              </c:pt>
              <c:pt idx="91">
                <c:v>-0.18576736772940255</c:v>
              </c:pt>
              <c:pt idx="92">
                <c:v>-0.16778437366768953</c:v>
              </c:pt>
              <c:pt idx="93">
                <c:v>-0.16787242941877251</c:v>
              </c:pt>
              <c:pt idx="94">
                <c:v>-0.17983773837124906</c:v>
              </c:pt>
              <c:pt idx="95">
                <c:v>-0.16938745304530578</c:v>
              </c:pt>
              <c:pt idx="96">
                <c:v>-0.18458674048872176</c:v>
              </c:pt>
              <c:pt idx="97">
                <c:v>-0.16531292459535912</c:v>
              </c:pt>
              <c:pt idx="98">
                <c:v>-0.18332505368802829</c:v>
              </c:pt>
              <c:pt idx="99">
                <c:v>-0.16589719257532948</c:v>
              </c:pt>
              <c:pt idx="100">
                <c:v>-0.18003951418377351</c:v>
              </c:pt>
              <c:pt idx="101">
                <c:v>-0.16258697986207113</c:v>
              </c:pt>
              <c:pt idx="102">
                <c:v>-0.18035205806307239</c:v>
              </c:pt>
              <c:pt idx="103">
                <c:v>-0.1594732491188125</c:v>
              </c:pt>
              <c:pt idx="104">
                <c:v>-0.17816372579345718</c:v>
              </c:pt>
              <c:pt idx="105">
                <c:v>-0.15351464572464799</c:v>
              </c:pt>
              <c:pt idx="106">
                <c:v>-0.1763554791423261</c:v>
              </c:pt>
              <c:pt idx="107">
                <c:v>-0.14342665678827873</c:v>
              </c:pt>
              <c:pt idx="108">
                <c:v>-0.17321354539008202</c:v>
              </c:pt>
              <c:pt idx="109">
                <c:v>-0.13657143644729847</c:v>
              </c:pt>
              <c:pt idx="110">
                <c:v>-0.17557816379747976</c:v>
              </c:pt>
              <c:pt idx="111">
                <c:v>-0.13083100550218132</c:v>
              </c:pt>
              <c:pt idx="112">
                <c:v>-0.16490867433726852</c:v>
              </c:pt>
              <c:pt idx="113">
                <c:v>-0.13335284287050317</c:v>
              </c:pt>
              <c:pt idx="114">
                <c:v>-0.15227187538920708</c:v>
              </c:pt>
              <c:pt idx="115">
                <c:v>-0.12603814140424718</c:v>
              </c:pt>
              <c:pt idx="116">
                <c:v>-0.15207575893364811</c:v>
              </c:pt>
              <c:pt idx="117">
                <c:v>-0.1241693934783092</c:v>
              </c:pt>
              <c:pt idx="118">
                <c:v>-0.14851652538389734</c:v>
              </c:pt>
              <c:pt idx="119">
                <c:v>-0.1113086776738335</c:v>
              </c:pt>
              <c:pt idx="120">
                <c:v>-0.1457956518283452</c:v>
              </c:pt>
              <c:pt idx="121">
                <c:v>-0.1065421656200468</c:v>
              </c:pt>
              <c:pt idx="122">
                <c:v>-0.14025117678464272</c:v>
              </c:pt>
              <c:pt idx="123">
                <c:v>-9.2873392841611016E-2</c:v>
              </c:pt>
              <c:pt idx="124">
                <c:v>-0.14203006302276355</c:v>
              </c:pt>
              <c:pt idx="125">
                <c:v>-8.3737420672755664E-2</c:v>
              </c:pt>
              <c:pt idx="126">
                <c:v>-0.13740654731689733</c:v>
              </c:pt>
              <c:pt idx="127">
                <c:v>-7.7761071737267443E-2</c:v>
              </c:pt>
              <c:pt idx="128">
                <c:v>-0.13414995997164933</c:v>
              </c:pt>
              <c:pt idx="129">
                <c:v>-8.1110279875399191E-2</c:v>
              </c:pt>
              <c:pt idx="130">
                <c:v>-0.12828211404499296</c:v>
              </c:pt>
              <c:pt idx="131">
                <c:v>-8.3144012205077195E-2</c:v>
              </c:pt>
              <c:pt idx="132">
                <c:v>-0.12400965355344243</c:v>
              </c:pt>
              <c:pt idx="133">
                <c:v>-7.999584625409055E-2</c:v>
              </c:pt>
              <c:pt idx="134">
                <c:v>-0.12333035283332631</c:v>
              </c:pt>
              <c:pt idx="135">
                <c:v>-8.3713430632535502E-2</c:v>
              </c:pt>
              <c:pt idx="136">
                <c:v>-0.12539812333601505</c:v>
              </c:pt>
              <c:pt idx="137">
                <c:v>-7.5310961511750069E-2</c:v>
              </c:pt>
              <c:pt idx="138">
                <c:v>-0.12302827717602111</c:v>
              </c:pt>
              <c:pt idx="139">
                <c:v>-8.5702173256301889E-2</c:v>
              </c:pt>
              <c:pt idx="140">
                <c:v>-0.11622832253152768</c:v>
              </c:pt>
              <c:pt idx="141">
                <c:v>-9.5048577110195293E-2</c:v>
              </c:pt>
              <c:pt idx="142">
                <c:v>-0.1096045306911676</c:v>
              </c:pt>
              <c:pt idx="143">
                <c:v>-9.8572806130809015E-2</c:v>
              </c:pt>
              <c:pt idx="144">
                <c:v>-0.11138682462140971</c:v>
              </c:pt>
              <c:pt idx="145">
                <c:v>-9.6744129727155459E-2</c:v>
              </c:pt>
              <c:pt idx="146">
                <c:v>-0.11052463466410427</c:v>
              </c:pt>
              <c:pt idx="147">
                <c:v>-9.2499143341214188E-2</c:v>
              </c:pt>
              <c:pt idx="148">
                <c:v>-0.11430590100310251</c:v>
              </c:pt>
              <c:pt idx="149">
                <c:v>-8.9549356947298125E-2</c:v>
              </c:pt>
              <c:pt idx="150">
                <c:v>-0.11091855177243615</c:v>
              </c:pt>
              <c:pt idx="151">
                <c:v>-7.9720103620076227E-2</c:v>
              </c:pt>
              <c:pt idx="152">
                <c:v>-0.11364068854835913</c:v>
              </c:pt>
              <c:pt idx="153">
                <c:v>-7.5969309719783842E-2</c:v>
              </c:pt>
              <c:pt idx="154">
                <c:v>-0.10051390187123478</c:v>
              </c:pt>
              <c:pt idx="155">
                <c:v>-7.759492232719839E-2</c:v>
              </c:pt>
              <c:pt idx="156">
                <c:v>-9.1421123386555767E-2</c:v>
              </c:pt>
              <c:pt idx="157">
                <c:v>-7.9591976093097372E-2</c:v>
              </c:pt>
              <c:pt idx="158">
                <c:v>-7.2196656731117678E-2</c:v>
              </c:pt>
              <c:pt idx="159">
                <c:v>-6.2947623153833593E-2</c:v>
              </c:pt>
              <c:pt idx="160">
                <c:v>-7.1496393589958726E-2</c:v>
              </c:pt>
              <c:pt idx="161">
                <c:v>-5.2287909236404369E-2</c:v>
              </c:pt>
              <c:pt idx="162">
                <c:v>-5.8190348479394402E-2</c:v>
              </c:pt>
              <c:pt idx="163">
                <c:v>-3.4709518924833656E-2</c:v>
              </c:pt>
              <c:pt idx="164">
                <c:v>-4.3670281584693792E-2</c:v>
              </c:pt>
              <c:pt idx="165">
                <c:v>-2.9316178100238705E-2</c:v>
              </c:pt>
              <c:pt idx="166">
                <c:v>-2.6334423829760197E-2</c:v>
              </c:pt>
              <c:pt idx="167">
                <c:v>-9.613903452518292E-3</c:v>
              </c:pt>
              <c:pt idx="168">
                <c:v>-1.5755259556390719E-2</c:v>
              </c:pt>
              <c:pt idx="169">
                <c:v>9.4750942412284121E-3</c:v>
              </c:pt>
              <c:pt idx="170">
                <c:v>6.7775186867516813E-3</c:v>
              </c:pt>
              <c:pt idx="171">
                <c:v>1.2428809975766061E-2</c:v>
              </c:pt>
              <c:pt idx="172">
                <c:v>3.9074419565476061E-2</c:v>
              </c:pt>
              <c:pt idx="173">
                <c:v>1.9928550694182853E-2</c:v>
              </c:pt>
              <c:pt idx="174">
                <c:v>4.9004617218443715E-2</c:v>
              </c:pt>
              <c:pt idx="175">
                <c:v>3.9123878701682879E-2</c:v>
              </c:pt>
              <c:pt idx="176">
                <c:v>7.5137594465571944E-2</c:v>
              </c:pt>
              <c:pt idx="177">
                <c:v>5.1059463749561412E-2</c:v>
              </c:pt>
              <c:pt idx="178">
                <c:v>9.6285660994517283E-2</c:v>
              </c:pt>
              <c:pt idx="179">
                <c:v>6.6803862408942261E-2</c:v>
              </c:pt>
              <c:pt idx="180">
                <c:v>0.10392972719604128</c:v>
              </c:pt>
              <c:pt idx="181">
                <c:v>9.0895618464945829E-2</c:v>
              </c:pt>
              <c:pt idx="182">
                <c:v>0.1156078079363345</c:v>
              </c:pt>
              <c:pt idx="183">
                <c:v>0.11142412423728917</c:v>
              </c:pt>
              <c:pt idx="184">
                <c:v>0.13017475745032142</c:v>
              </c:pt>
              <c:pt idx="185">
                <c:v>0.12953911230116219</c:v>
              </c:pt>
              <c:pt idx="186">
                <c:v>0.14696306061836545</c:v>
              </c:pt>
              <c:pt idx="187">
                <c:v>0.14170604372182924</c:v>
              </c:pt>
              <c:pt idx="188">
                <c:v>0.15941388471154369</c:v>
              </c:pt>
              <c:pt idx="189">
                <c:v>0.17279057722636607</c:v>
              </c:pt>
              <c:pt idx="190">
                <c:v>0.16229909953642671</c:v>
              </c:pt>
              <c:pt idx="191">
                <c:v>0.18178934551403203</c:v>
              </c:pt>
              <c:pt idx="192">
                <c:v>0.18264000487714133</c:v>
              </c:pt>
              <c:pt idx="193">
                <c:v>0.187380849782537</c:v>
              </c:pt>
              <c:pt idx="194">
                <c:v>0.1943050498998409</c:v>
              </c:pt>
              <c:pt idx="195">
                <c:v>0.20723788229764922</c:v>
              </c:pt>
              <c:pt idx="196">
                <c:v>0.19931326286407133</c:v>
              </c:pt>
              <c:pt idx="197">
                <c:v>0.22098594007471925</c:v>
              </c:pt>
              <c:pt idx="198">
                <c:v>0.20712136759535044</c:v>
              </c:pt>
              <c:pt idx="199">
                <c:v>0.23224061336612423</c:v>
              </c:pt>
              <c:pt idx="200">
                <c:v>0.21500287896879827</c:v>
              </c:pt>
              <c:pt idx="201">
                <c:v>0.23513925087736015</c:v>
              </c:pt>
              <c:pt idx="202">
                <c:v>0.22920722603857185</c:v>
              </c:pt>
              <c:pt idx="203">
                <c:v>0.24378992744846689</c:v>
              </c:pt>
              <c:pt idx="204">
                <c:v>0.22926042062343086</c:v>
              </c:pt>
              <c:pt idx="205">
                <c:v>0.25810533678030112</c:v>
              </c:pt>
              <c:pt idx="206">
                <c:v>0.24031919812536623</c:v>
              </c:pt>
              <c:pt idx="207">
                <c:v>0.26943867727291981</c:v>
              </c:pt>
              <c:pt idx="208">
                <c:v>0.25116374633465988</c:v>
              </c:pt>
              <c:pt idx="209">
                <c:v>0.26822831537934744</c:v>
              </c:pt>
              <c:pt idx="210">
                <c:v>0.25569601650991575</c:v>
              </c:pt>
              <c:pt idx="211">
                <c:v>0.27978096013443832</c:v>
              </c:pt>
              <c:pt idx="212">
                <c:v>0.27095714749677391</c:v>
              </c:pt>
              <c:pt idx="213">
                <c:v>0.29284514710755488</c:v>
              </c:pt>
              <c:pt idx="214">
                <c:v>0.28264245910927704</c:v>
              </c:pt>
              <c:pt idx="215">
                <c:v>0.31024033618554364</c:v>
              </c:pt>
              <c:pt idx="216">
                <c:v>0.30201338766439101</c:v>
              </c:pt>
              <c:pt idx="217">
                <c:v>0.30964706207153442</c:v>
              </c:pt>
              <c:pt idx="218">
                <c:v>0.31957153926529935</c:v>
              </c:pt>
              <c:pt idx="219">
                <c:v>0.32948766134554203</c:v>
              </c:pt>
              <c:pt idx="220">
                <c:v>0.34346428287089387</c:v>
              </c:pt>
              <c:pt idx="221">
                <c:v>0.34584476342874565</c:v>
              </c:pt>
              <c:pt idx="222">
                <c:v>0.36972143419317932</c:v>
              </c:pt>
              <c:pt idx="223">
                <c:v>0.35665215837406461</c:v>
              </c:pt>
              <c:pt idx="224">
                <c:v>0.4032407244025602</c:v>
              </c:pt>
              <c:pt idx="225">
                <c:v>0.37203346642347768</c:v>
              </c:pt>
              <c:pt idx="226">
                <c:v>0.42276001211231068</c:v>
              </c:pt>
              <c:pt idx="227">
                <c:v>0.39952248474051139</c:v>
              </c:pt>
              <c:pt idx="228">
                <c:v>0.44636788964249324</c:v>
              </c:pt>
              <c:pt idx="229">
                <c:v>0.43167320801192399</c:v>
              </c:pt>
              <c:pt idx="230">
                <c:v>0.46182842891888104</c:v>
              </c:pt>
              <c:pt idx="231">
                <c:v>0.46184100466385652</c:v>
              </c:pt>
              <c:pt idx="232">
                <c:v>0.4960295334273977</c:v>
              </c:pt>
              <c:pt idx="233">
                <c:v>0.48333886779402085</c:v>
              </c:pt>
              <c:pt idx="234">
                <c:v>0.52667577697916468</c:v>
              </c:pt>
              <c:pt idx="235">
                <c:v>0.51727258098995077</c:v>
              </c:pt>
              <c:pt idx="236">
                <c:v>0.54636152252670178</c:v>
              </c:pt>
              <c:pt idx="237">
                <c:v>0.55316445837948258</c:v>
              </c:pt>
              <c:pt idx="238">
                <c:v>0.56932236696391469</c:v>
              </c:pt>
              <c:pt idx="239">
                <c:v>0.58664405322666102</c:v>
              </c:pt>
              <c:pt idx="240">
                <c:v>0.59913395789776636</c:v>
              </c:pt>
              <c:pt idx="241">
                <c:v>0.62415612954968647</c:v>
              </c:pt>
              <c:pt idx="242">
                <c:v>0.63103440803572197</c:v>
              </c:pt>
              <c:pt idx="243">
                <c:v>0.65080782649582603</c:v>
              </c:pt>
              <c:pt idx="244">
                <c:v>0.65406348910741252</c:v>
              </c:pt>
              <c:pt idx="245">
                <c:v>0.68889089326877684</c:v>
              </c:pt>
              <c:pt idx="246">
                <c:v>0.68237141551326141</c:v>
              </c:pt>
              <c:pt idx="247">
                <c:v>0.7129912796700969</c:v>
              </c:pt>
              <c:pt idx="248">
                <c:v>0.71282383659119064</c:v>
              </c:pt>
              <c:pt idx="249">
                <c:v>0.74504463173499158</c:v>
              </c:pt>
              <c:pt idx="250">
                <c:v>0.72926144385795655</c:v>
              </c:pt>
              <c:pt idx="251">
                <c:v>0.77745409222477646</c:v>
              </c:pt>
              <c:pt idx="252">
                <c:v>0.74899426999264729</c:v>
              </c:pt>
              <c:pt idx="253">
                <c:v>0.79266333537169698</c:v>
              </c:pt>
              <c:pt idx="254">
                <c:v>0.77560308953220547</c:v>
              </c:pt>
              <c:pt idx="255">
                <c:v>0.80004139348751402</c:v>
              </c:pt>
              <c:pt idx="256">
                <c:v>0.81075611022715421</c:v>
              </c:pt>
              <c:pt idx="257">
                <c:v>0.80245999931737844</c:v>
              </c:pt>
              <c:pt idx="258">
                <c:v>0.82893982817556444</c:v>
              </c:pt>
              <c:pt idx="259">
                <c:v>0.82122220894977516</c:v>
              </c:pt>
              <c:pt idx="260">
                <c:v>0.83917425990621597</c:v>
              </c:pt>
              <c:pt idx="261">
                <c:v>0.81056578306214522</c:v>
              </c:pt>
              <c:pt idx="262">
                <c:v>0.86316793052555763</c:v>
              </c:pt>
              <c:pt idx="263">
                <c:v>0.7962537291784797</c:v>
              </c:pt>
              <c:pt idx="264">
                <c:v>0.84968195731153973</c:v>
              </c:pt>
              <c:pt idx="265">
                <c:v>0.80214495824114995</c:v>
              </c:pt>
              <c:pt idx="266">
                <c:v>0.83292761295726603</c:v>
              </c:pt>
              <c:pt idx="267">
                <c:v>0.79699262902323431</c:v>
              </c:pt>
              <c:pt idx="268">
                <c:v>0.81899422382806231</c:v>
              </c:pt>
              <c:pt idx="269">
                <c:v>0.79068027035888</c:v>
              </c:pt>
              <c:pt idx="270">
                <c:v>0.80349046224563792</c:v>
              </c:pt>
              <c:pt idx="271">
                <c:v>0.77645909848404515</c:v>
              </c:pt>
              <c:pt idx="272">
                <c:v>0.780145071925887</c:v>
              </c:pt>
              <c:pt idx="273">
                <c:v>0.76688211355397828</c:v>
              </c:pt>
              <c:pt idx="274">
                <c:v>0.75531865099770401</c:v>
              </c:pt>
              <c:pt idx="275">
                <c:v>0.7454394161732476</c:v>
              </c:pt>
              <c:pt idx="276">
                <c:v>0.75047891569299741</c:v>
              </c:pt>
              <c:pt idx="277">
                <c:v>0.71085908041481594</c:v>
              </c:pt>
              <c:pt idx="278">
                <c:v>0.73203496835209592</c:v>
              </c:pt>
              <c:pt idx="279">
                <c:v>0.69083675536412603</c:v>
              </c:pt>
              <c:pt idx="280">
                <c:v>0.6979811634157389</c:v>
              </c:pt>
              <c:pt idx="281">
                <c:v>0.67523774566507611</c:v>
              </c:pt>
              <c:pt idx="282">
                <c:v>0.66992627536527971</c:v>
              </c:pt>
              <c:pt idx="283">
                <c:v>0.64387089312273937</c:v>
              </c:pt>
              <c:pt idx="284">
                <c:v>0.65738955395951215</c:v>
              </c:pt>
              <c:pt idx="285">
                <c:v>0.61727340134862452</c:v>
              </c:pt>
              <c:pt idx="286">
                <c:v>0.64100069201545617</c:v>
              </c:pt>
              <c:pt idx="287">
                <c:v>0.59188190837343246</c:v>
              </c:pt>
              <c:pt idx="288">
                <c:v>0.62000555894580345</c:v>
              </c:pt>
              <c:pt idx="289">
                <c:v>0.57125172359928811</c:v>
              </c:pt>
              <c:pt idx="290">
                <c:v>0.59995221442865021</c:v>
              </c:pt>
              <c:pt idx="291">
                <c:v>0.54050566362233821</c:v>
              </c:pt>
              <c:pt idx="292">
                <c:v>0.58858627636646521</c:v>
              </c:pt>
              <c:pt idx="293">
                <c:v>0.51534791644362321</c:v>
              </c:pt>
              <c:pt idx="294">
                <c:v>0.55869737420109022</c:v>
              </c:pt>
              <c:pt idx="295">
                <c:v>0.50746352859736632</c:v>
              </c:pt>
              <c:pt idx="296">
                <c:v>0.53635288764373357</c:v>
              </c:pt>
              <c:pt idx="297">
                <c:v>0.49372709973722484</c:v>
              </c:pt>
              <c:pt idx="298">
                <c:v>0.50654088735689573</c:v>
              </c:pt>
              <c:pt idx="299">
                <c:v>0.48494642050875586</c:v>
              </c:pt>
              <c:pt idx="300">
                <c:v>0.48798024527374018</c:v>
              </c:pt>
              <c:pt idx="301">
                <c:v>0.47357800767613695</c:v>
              </c:pt>
              <c:pt idx="302">
                <c:v>0.46922401244130874</c:v>
              </c:pt>
              <c:pt idx="303">
                <c:v>0.46043304769372118</c:v>
              </c:pt>
              <c:pt idx="304">
                <c:v>0.44617152044503855</c:v>
              </c:pt>
              <c:pt idx="305">
                <c:v>0.45608815269484559</c:v>
              </c:pt>
              <c:pt idx="306">
                <c:v>0.43590192738093175</c:v>
              </c:pt>
              <c:pt idx="307">
                <c:v>0.43315406009603113</c:v>
              </c:pt>
              <c:pt idx="308">
                <c:v>0.42608690073657296</c:v>
              </c:pt>
              <c:pt idx="309">
                <c:v>0.43052442590591644</c:v>
              </c:pt>
              <c:pt idx="310">
                <c:v>0.40921573415501877</c:v>
              </c:pt>
              <c:pt idx="311">
                <c:v>0.41762229823676017</c:v>
              </c:pt>
              <c:pt idx="312">
                <c:v>0.40121878395930194</c:v>
              </c:pt>
              <c:pt idx="313">
                <c:v>0.41185537381082171</c:v>
              </c:pt>
              <c:pt idx="314">
                <c:v>0.39844362601438632</c:v>
              </c:pt>
              <c:pt idx="315">
                <c:v>0.40428226924414423</c:v>
              </c:pt>
              <c:pt idx="316">
                <c:v>0.39291465241323742</c:v>
              </c:pt>
              <c:pt idx="317">
                <c:v>0.39801528616151621</c:v>
              </c:pt>
              <c:pt idx="318">
                <c:v>0.38562420144613052</c:v>
              </c:pt>
              <c:pt idx="319">
                <c:v>0.38899840624444093</c:v>
              </c:pt>
              <c:pt idx="320">
                <c:v>0.38681338694911982</c:v>
              </c:pt>
              <c:pt idx="321">
                <c:v>0.3813810085518487</c:v>
              </c:pt>
              <c:pt idx="322">
                <c:v>0.38699925153738035</c:v>
              </c:pt>
              <c:pt idx="323">
                <c:v>0.36924182724451526</c:v>
              </c:pt>
              <c:pt idx="324">
                <c:v>0.38398093887266765</c:v>
              </c:pt>
              <c:pt idx="325">
                <c:v>0.36346349750238405</c:v>
              </c:pt>
              <c:pt idx="326">
                <c:v>0.38223926942818232</c:v>
              </c:pt>
              <c:pt idx="327">
                <c:v>0.35171331269233169</c:v>
              </c:pt>
              <c:pt idx="328">
                <c:v>0.37053740723702405</c:v>
              </c:pt>
              <c:pt idx="329">
                <c:v>0.34253470828063992</c:v>
              </c:pt>
              <c:pt idx="330">
                <c:v>0.3651738613101097</c:v>
              </c:pt>
              <c:pt idx="331">
                <c:v>0.33734642140148496</c:v>
              </c:pt>
              <c:pt idx="332">
                <c:v>0.3494263791283484</c:v>
              </c:pt>
              <c:pt idx="333">
                <c:v>0.33064370176209984</c:v>
              </c:pt>
              <c:pt idx="334">
                <c:v>0.34249205949267741</c:v>
              </c:pt>
              <c:pt idx="335">
                <c:v>0.33445600855692559</c:v>
              </c:pt>
              <c:pt idx="336">
                <c:v>0.32739190584911398</c:v>
              </c:pt>
              <c:pt idx="337">
                <c:v>0.32407670557742824</c:v>
              </c:pt>
              <c:pt idx="338">
                <c:v>0.31416477280762833</c:v>
              </c:pt>
              <c:pt idx="339">
                <c:v>0.31820389565405305</c:v>
              </c:pt>
              <c:pt idx="340">
                <c:v>0.30715612678985676</c:v>
              </c:pt>
              <c:pt idx="341">
                <c:v>0.30618616098804596</c:v>
              </c:pt>
              <c:pt idx="342">
                <c:v>0.30815574881824648</c:v>
              </c:pt>
              <c:pt idx="343">
                <c:v>0.28465191910507032</c:v>
              </c:pt>
              <c:pt idx="344">
                <c:v>0.30414334207516341</c:v>
              </c:pt>
              <c:pt idx="345">
                <c:v>0.26768467865414353</c:v>
              </c:pt>
              <c:pt idx="346">
                <c:v>0.3100185229150958</c:v>
              </c:pt>
              <c:pt idx="347">
                <c:v>0.25158464934661634</c:v>
              </c:pt>
              <c:pt idx="348">
                <c:v>0.31045959995472566</c:v>
              </c:pt>
              <c:pt idx="349">
                <c:v>0.25404590277488492</c:v>
              </c:pt>
              <c:pt idx="350">
                <c:v>0.30151011741155365</c:v>
              </c:pt>
              <c:pt idx="351">
                <c:v>0.25973329941756085</c:v>
              </c:pt>
              <c:pt idx="352">
                <c:v>0.30472530900248457</c:v>
              </c:pt>
              <c:pt idx="353">
                <c:v>0.25898253307028346</c:v>
              </c:pt>
              <c:pt idx="354">
                <c:v>0.3065441611458099</c:v>
              </c:pt>
              <c:pt idx="355">
                <c:v>0.2603321324402979</c:v>
              </c:pt>
              <c:pt idx="356">
                <c:v>0.30802087952679741</c:v>
              </c:pt>
              <c:pt idx="357">
                <c:v>0.26281988753137531</c:v>
              </c:pt>
              <c:pt idx="358">
                <c:v>0.31016285476264199</c:v>
              </c:pt>
              <c:pt idx="359">
                <c:v>0.26824707743751347</c:v>
              </c:pt>
              <c:pt idx="360">
                <c:v>0.31083628120219042</c:v>
              </c:pt>
              <c:pt idx="361">
                <c:v>0.27777941883521939</c:v>
              </c:pt>
              <c:pt idx="362">
                <c:v>0.31552590635862898</c:v>
              </c:pt>
              <c:pt idx="363">
                <c:v>0.28137867104135011</c:v>
              </c:pt>
              <c:pt idx="364">
                <c:v>0.3226649089786921</c:v>
              </c:pt>
              <c:pt idx="365">
                <c:v>0.28949916445381546</c:v>
              </c:pt>
              <c:pt idx="366">
                <c:v>0.32612240230363726</c:v>
              </c:pt>
              <c:pt idx="367">
                <c:v>0.29740801559128005</c:v>
              </c:pt>
              <c:pt idx="368">
                <c:v>0.32855685255530975</c:v>
              </c:pt>
              <c:pt idx="369">
                <c:v>0.30592836013021119</c:v>
              </c:pt>
              <c:pt idx="370">
                <c:v>0.33429251230273305</c:v>
              </c:pt>
              <c:pt idx="371">
                <c:v>0.31818677165393749</c:v>
              </c:pt>
              <c:pt idx="372">
                <c:v>0.33246320672537522</c:v>
              </c:pt>
              <c:pt idx="373">
                <c:v>0.31927904322387701</c:v>
              </c:pt>
              <c:pt idx="374">
                <c:v>0.34424249334932594</c:v>
              </c:pt>
              <c:pt idx="375">
                <c:v>0.32889578242645623</c:v>
              </c:pt>
              <c:pt idx="376">
                <c:v>0.3425313314204213</c:v>
              </c:pt>
              <c:pt idx="377">
                <c:v>0.33887218178223771</c:v>
              </c:pt>
              <c:pt idx="378">
                <c:v>0.34963663839988907</c:v>
              </c:pt>
              <c:pt idx="379">
                <c:v>0.34324085165619656</c:v>
              </c:pt>
              <c:pt idx="380">
                <c:v>0.35218284880998307</c:v>
              </c:pt>
              <c:pt idx="381">
                <c:v>0.35361533154427277</c:v>
              </c:pt>
              <c:pt idx="382">
                <c:v>0.35586940339031847</c:v>
              </c:pt>
              <c:pt idx="383">
                <c:v>0.36206834142378197</c:v>
              </c:pt>
              <c:pt idx="384">
                <c:v>0.35800689421467896</c:v>
              </c:pt>
              <c:pt idx="385">
                <c:v>0.36595852321020395</c:v>
              </c:pt>
              <c:pt idx="386">
                <c:v>0.36211106993630604</c:v>
              </c:pt>
              <c:pt idx="387">
                <c:v>0.37237431700260282</c:v>
              </c:pt>
              <c:pt idx="388">
                <c:v>0.36062683252618954</c:v>
              </c:pt>
              <c:pt idx="389">
                <c:v>0.37177333817967456</c:v>
              </c:pt>
              <c:pt idx="390">
                <c:v>0.36227290640640308</c:v>
              </c:pt>
              <c:pt idx="391">
                <c:v>0.37937015732230089</c:v>
              </c:pt>
              <c:pt idx="392">
                <c:v>0.36258273075609371</c:v>
              </c:pt>
              <c:pt idx="393">
                <c:v>0.37961194708731733</c:v>
              </c:pt>
              <c:pt idx="394">
                <c:v>0.36041707309256704</c:v>
              </c:pt>
              <c:pt idx="395">
                <c:v>0.37466147982527198</c:v>
              </c:pt>
              <c:pt idx="396">
                <c:v>0.36408942974474379</c:v>
              </c:pt>
              <c:pt idx="397">
                <c:v>0.37287577294952917</c:v>
              </c:pt>
              <c:pt idx="398">
                <c:v>0.35710744003236394</c:v>
              </c:pt>
              <c:pt idx="399">
                <c:v>0.38062439314626323</c:v>
              </c:pt>
              <c:pt idx="400">
                <c:v>0.34617997867756822</c:v>
              </c:pt>
              <c:pt idx="401">
                <c:v>0.38123269601944498</c:v>
              </c:pt>
              <c:pt idx="402">
                <c:v>0.33661011496900212</c:v>
              </c:pt>
              <c:pt idx="403">
                <c:v>0.38454694108786858</c:v>
              </c:pt>
              <c:pt idx="404">
                <c:v>0.33374543452946764</c:v>
              </c:pt>
              <c:pt idx="405">
                <c:v>0.38269909333948482</c:v>
              </c:pt>
              <c:pt idx="406">
                <c:v>0.33055961404549516</c:v>
              </c:pt>
              <c:pt idx="407">
                <c:v>0.37662102678079923</c:v>
              </c:pt>
              <c:pt idx="408">
                <c:v>0.33306230757988747</c:v>
              </c:pt>
              <c:pt idx="409">
                <c:v>0.37315074563738571</c:v>
              </c:pt>
              <c:pt idx="410">
                <c:v>0.33860312918200214</c:v>
              </c:pt>
              <c:pt idx="411">
                <c:v>0.37200718946642586</c:v>
              </c:pt>
              <c:pt idx="412">
                <c:v>0.33868338027711292</c:v>
              </c:pt>
              <c:pt idx="413">
                <c:v>0.37554643092450568</c:v>
              </c:pt>
              <c:pt idx="414">
                <c:v>0.34302008062603506</c:v>
              </c:pt>
              <c:pt idx="415">
                <c:v>0.38076291964120285</c:v>
              </c:pt>
              <c:pt idx="416">
                <c:v>0.34565377182596818</c:v>
              </c:pt>
              <c:pt idx="417">
                <c:v>0.3804028903686546</c:v>
              </c:pt>
              <c:pt idx="418">
                <c:v>0.35364733406294757</c:v>
              </c:pt>
              <c:pt idx="419">
                <c:v>0.38129594934650562</c:v>
              </c:pt>
              <c:pt idx="420">
                <c:v>0.36845137316753157</c:v>
              </c:pt>
              <c:pt idx="421">
                <c:v>0.38301684919312651</c:v>
              </c:pt>
              <c:pt idx="422">
                <c:v>0.37596688168087722</c:v>
              </c:pt>
              <c:pt idx="423">
                <c:v>0.39106630432575096</c:v>
              </c:pt>
              <c:pt idx="424">
                <c:v>0.38528589193267232</c:v>
              </c:pt>
              <c:pt idx="425">
                <c:v>0.39922529878385549</c:v>
              </c:pt>
              <c:pt idx="426">
                <c:v>0.39537669651133983</c:v>
              </c:pt>
              <c:pt idx="427">
                <c:v>0.41190841554649282</c:v>
              </c:pt>
              <c:pt idx="428">
                <c:v>0.4112166681575376</c:v>
              </c:pt>
              <c:pt idx="429">
                <c:v>0.42046904101224308</c:v>
              </c:pt>
              <c:pt idx="430">
                <c:v>0.41977692587465126</c:v>
              </c:pt>
              <c:pt idx="431">
                <c:v>0.43648644455827629</c:v>
              </c:pt>
              <c:pt idx="432">
                <c:v>0.42996967728689506</c:v>
              </c:pt>
              <c:pt idx="433">
                <c:v>0.44116601386489107</c:v>
              </c:pt>
              <c:pt idx="434">
                <c:v>0.44716627653375374</c:v>
              </c:pt>
              <c:pt idx="435">
                <c:v>0.45051977042109015</c:v>
              </c:pt>
              <c:pt idx="436">
                <c:v>0.46171334393888908</c:v>
              </c:pt>
              <c:pt idx="437">
                <c:v>0.46393222963982883</c:v>
              </c:pt>
              <c:pt idx="438">
                <c:v>0.47485176054738765</c:v>
              </c:pt>
              <c:pt idx="439">
                <c:v>0.47562184748367797</c:v>
              </c:pt>
              <c:pt idx="440">
                <c:v>0.48845124198183126</c:v>
              </c:pt>
              <c:pt idx="441">
                <c:v>0.4842437073665451</c:v>
              </c:pt>
              <c:pt idx="442">
                <c:v>0.50050332041657253</c:v>
              </c:pt>
              <c:pt idx="443">
                <c:v>0.50213499042407717</c:v>
              </c:pt>
              <c:pt idx="444">
                <c:v>0.50717072645903605</c:v>
              </c:pt>
              <c:pt idx="445">
                <c:v>0.51564230731258265</c:v>
              </c:pt>
              <c:pt idx="446">
                <c:v>0.52174239451011684</c:v>
              </c:pt>
              <c:pt idx="447">
                <c:v>0.52598258215133331</c:v>
              </c:pt>
              <c:pt idx="448">
                <c:v>0.54149665071927167</c:v>
              </c:pt>
              <c:pt idx="449">
                <c:v>0.53262322504855586</c:v>
              </c:pt>
              <c:pt idx="450">
                <c:v>0.55951471942764119</c:v>
              </c:pt>
              <c:pt idx="451">
                <c:v>0.54043194539438588</c:v>
              </c:pt>
              <c:pt idx="452">
                <c:v>0.561544324098605</c:v>
              </c:pt>
              <c:pt idx="453">
                <c:v>0.56141658509828418</c:v>
              </c:pt>
              <c:pt idx="454">
                <c:v>0.57078651651385715</c:v>
              </c:pt>
              <c:pt idx="455">
                <c:v>0.57277839198138691</c:v>
              </c:pt>
              <c:pt idx="456">
                <c:v>0.58091165547763635</c:v>
              </c:pt>
              <c:pt idx="457">
                <c:v>0.57490723239191777</c:v>
              </c:pt>
              <c:pt idx="458">
                <c:v>0.59644542227406949</c:v>
              </c:pt>
              <c:pt idx="459">
                <c:v>0.58268221810439635</c:v>
              </c:pt>
              <c:pt idx="460">
                <c:v>0.60896594516214053</c:v>
              </c:pt>
              <c:pt idx="461">
                <c:v>0.5922322715244499</c:v>
              </c:pt>
              <c:pt idx="462">
                <c:v>0.61831354966684426</c:v>
              </c:pt>
              <c:pt idx="463">
                <c:v>0.59530406405063963</c:v>
              </c:pt>
              <c:pt idx="464">
                <c:v>0.6297089033568688</c:v>
              </c:pt>
              <c:pt idx="465">
                <c:v>0.60814101684844268</c:v>
              </c:pt>
              <c:pt idx="466">
                <c:v>0.63048568316195119</c:v>
              </c:pt>
              <c:pt idx="467">
                <c:v>0.62979155520712815</c:v>
              </c:pt>
              <c:pt idx="468">
                <c:v>0.62348618842244985</c:v>
              </c:pt>
              <c:pt idx="469">
                <c:v>0.64513095269519383</c:v>
              </c:pt>
              <c:pt idx="470">
                <c:v>0.61810554700858977</c:v>
              </c:pt>
              <c:pt idx="471">
                <c:v>0.65967693873142363</c:v>
              </c:pt>
              <c:pt idx="472">
                <c:v>0.62511634724403642</c:v>
              </c:pt>
              <c:pt idx="473">
                <c:v>0.6653163218531819</c:v>
              </c:pt>
              <c:pt idx="474">
                <c:v>0.63416027291099319</c:v>
              </c:pt>
              <c:pt idx="475">
                <c:v>0.68213072146129161</c:v>
              </c:pt>
              <c:pt idx="476">
                <c:v>0.63660385569784428</c:v>
              </c:pt>
              <c:pt idx="477">
                <c:v>0.69966537322266398</c:v>
              </c:pt>
              <c:pt idx="478">
                <c:v>0.63581181539615372</c:v>
              </c:pt>
              <c:pt idx="479">
                <c:v>0.71759297083308782</c:v>
              </c:pt>
              <c:pt idx="480">
                <c:v>0.64147948392645571</c:v>
              </c:pt>
              <c:pt idx="481">
                <c:v>0.72789037787833766</c:v>
              </c:pt>
              <c:pt idx="482">
                <c:v>0.65638060567002954</c:v>
              </c:pt>
              <c:pt idx="483">
                <c:v>0.73736200856651024</c:v>
              </c:pt>
              <c:pt idx="484">
                <c:v>0.67242646377738557</c:v>
              </c:pt>
              <c:pt idx="485">
                <c:v>0.74671314715843662</c:v>
              </c:pt>
              <c:pt idx="486">
                <c:v>0.6928923784564327</c:v>
              </c:pt>
              <c:pt idx="487">
                <c:v>0.74792570048414075</c:v>
              </c:pt>
              <c:pt idx="488">
                <c:v>0.71957770200047766</c:v>
              </c:pt>
              <c:pt idx="489">
                <c:v>0.7580172867777436</c:v>
              </c:pt>
              <c:pt idx="490">
                <c:v>0.74072987467343487</c:v>
              </c:pt>
              <c:pt idx="491">
                <c:v>0.77374973974745487</c:v>
              </c:pt>
              <c:pt idx="492">
                <c:v>0.75725431925748221</c:v>
              </c:pt>
              <c:pt idx="493">
                <c:v>0.79189884958553192</c:v>
              </c:pt>
              <c:pt idx="494">
                <c:v>0.77321818653161256</c:v>
              </c:pt>
              <c:pt idx="495">
                <c:v>0.80656815057615505</c:v>
              </c:pt>
              <c:pt idx="496">
                <c:v>0.78737101607035265</c:v>
              </c:pt>
              <c:pt idx="497">
                <c:v>0.82738110915806207</c:v>
              </c:pt>
              <c:pt idx="498">
                <c:v>0.80227501393651024</c:v>
              </c:pt>
              <c:pt idx="499">
                <c:v>0.84286876090828844</c:v>
              </c:pt>
              <c:pt idx="500">
                <c:v>0.8259002346595361</c:v>
              </c:pt>
              <c:pt idx="501">
                <c:v>0.85168113222297681</c:v>
              </c:pt>
              <c:pt idx="502">
                <c:v>0.85516645890014686</c:v>
              </c:pt>
              <c:pt idx="503">
                <c:v>0.86255720619166643</c:v>
              </c:pt>
              <c:pt idx="504">
                <c:v>0.87874999691960998</c:v>
              </c:pt>
              <c:pt idx="505">
                <c:v>0.88251316803544244</c:v>
              </c:pt>
              <c:pt idx="506">
                <c:v>0.89192080146972064</c:v>
              </c:pt>
              <c:pt idx="507">
                <c:v>0.90353378607594925</c:v>
              </c:pt>
              <c:pt idx="508">
                <c:v>0.91053146778967342</c:v>
              </c:pt>
              <c:pt idx="509">
                <c:v>0.91626070068555043</c:v>
              </c:pt>
              <c:pt idx="510">
                <c:v>0.92063248975656287</c:v>
              </c:pt>
              <c:pt idx="511">
                <c:v>0.93467459219281135</c:v>
              </c:pt>
              <c:pt idx="512">
                <c:v>0.92551575301737476</c:v>
              </c:pt>
              <c:pt idx="513">
                <c:v>0.95415377192665496</c:v>
              </c:pt>
              <c:pt idx="514">
                <c:v>0.92847020968975447</c:v>
              </c:pt>
              <c:pt idx="515">
                <c:v>0.96886268819865518</c:v>
              </c:pt>
              <c:pt idx="516">
                <c:v>0.94970439684218333</c:v>
              </c:pt>
              <c:pt idx="517">
                <c:v>0.96103783361656625</c:v>
              </c:pt>
              <c:pt idx="518">
                <c:v>0.97186374627148586</c:v>
              </c:pt>
              <c:pt idx="519">
                <c:v>0.95627285049545874</c:v>
              </c:pt>
              <c:pt idx="520">
                <c:v>0.98556342456635837</c:v>
              </c:pt>
              <c:pt idx="521">
                <c:v>0.96217520061818795</c:v>
              </c:pt>
              <c:pt idx="522">
                <c:v>0.98368368843651577</c:v>
              </c:pt>
              <c:pt idx="523">
                <c:v>0.96020843887666096</c:v>
              </c:pt>
              <c:pt idx="524">
                <c:v>0.98601133247864248</c:v>
              </c:pt>
              <c:pt idx="525">
                <c:v>0.94686896398273035</c:v>
              </c:pt>
              <c:pt idx="526">
                <c:v>0.98332443710492334</c:v>
              </c:pt>
              <c:pt idx="527">
                <c:v>0.94121914799361817</c:v>
              </c:pt>
              <c:pt idx="528">
                <c:v>0.97356399136998562</c:v>
              </c:pt>
              <c:pt idx="529">
                <c:v>0.94448346846434095</c:v>
              </c:pt>
              <c:pt idx="530">
                <c:v>0.95895564679005552</c:v>
              </c:pt>
              <c:pt idx="531">
                <c:v>0.93600355947669667</c:v>
              </c:pt>
              <c:pt idx="532">
                <c:v>0.94914041552958728</c:v>
              </c:pt>
              <c:pt idx="533">
                <c:v>0.91844219898482893</c:v>
              </c:pt>
              <c:pt idx="534">
                <c:v>0.93834766817151405</c:v>
              </c:pt>
              <c:pt idx="535">
                <c:v>0.90394597638831875</c:v>
              </c:pt>
              <c:pt idx="536">
                <c:v>0.92513906614819019</c:v>
              </c:pt>
              <c:pt idx="537">
                <c:v>0.89646394702199084</c:v>
              </c:pt>
              <c:pt idx="538">
                <c:v>0.90879265486723204</c:v>
              </c:pt>
              <c:pt idx="539">
                <c:v>0.8729124916986416</c:v>
              </c:pt>
              <c:pt idx="540">
                <c:v>0.89369228702467041</c:v>
              </c:pt>
              <c:pt idx="541">
                <c:v>0.86514550914137878</c:v>
              </c:pt>
              <c:pt idx="542">
                <c:v>0.871636146121608</c:v>
              </c:pt>
              <c:pt idx="543">
                <c:v>0.85699848298662884</c:v>
              </c:pt>
              <c:pt idx="544">
                <c:v>0.84513186821068398</c:v>
              </c:pt>
              <c:pt idx="545">
                <c:v>0.84365990136646696</c:v>
              </c:pt>
              <c:pt idx="546">
                <c:v>0.8305042584135679</c:v>
              </c:pt>
              <c:pt idx="547">
                <c:v>0.82817254954797559</c:v>
              </c:pt>
              <c:pt idx="548">
                <c:v>0.81387294994753012</c:v>
              </c:pt>
              <c:pt idx="549">
                <c:v>0.80575074633060351</c:v>
              </c:pt>
              <c:pt idx="550">
                <c:v>0.80773101759020316</c:v>
              </c:pt>
              <c:pt idx="551">
                <c:v>0.78284329500768501</c:v>
              </c:pt>
              <c:pt idx="552">
                <c:v>0.79763778409042352</c:v>
              </c:pt>
              <c:pt idx="553">
                <c:v>0.76543835906915825</c:v>
              </c:pt>
              <c:pt idx="554">
                <c:v>0.78795091886639845</c:v>
              </c:pt>
              <c:pt idx="555">
                <c:v>0.75363082888858657</c:v>
              </c:pt>
              <c:pt idx="556">
                <c:v>0.76835120795599643</c:v>
              </c:pt>
              <c:pt idx="557">
                <c:v>0.75054531798324264</c:v>
              </c:pt>
              <c:pt idx="558">
                <c:v>0.75056929186479227</c:v>
              </c:pt>
              <c:pt idx="559">
                <c:v>0.74551660734089764</c:v>
              </c:pt>
              <c:pt idx="560">
                <c:v>0.73737707155718613</c:v>
              </c:pt>
              <c:pt idx="561">
                <c:v>0.7315947432868225</c:v>
              </c:pt>
              <c:pt idx="562">
                <c:v>0.72851900576252515</c:v>
              </c:pt>
              <c:pt idx="563">
                <c:v>0.71975467334197329</c:v>
              </c:pt>
              <c:pt idx="564">
                <c:v>0.72108011193693622</c:v>
              </c:pt>
              <c:pt idx="565">
                <c:v>0.71049660665726422</c:v>
              </c:pt>
              <c:pt idx="566">
                <c:v>0.70873179720558022</c:v>
              </c:pt>
              <c:pt idx="567">
                <c:v>0.69843546088359454</c:v>
              </c:pt>
              <c:pt idx="568">
                <c:v>0.70431818880690977</c:v>
              </c:pt>
              <c:pt idx="569">
                <c:v>0.68643464296886547</c:v>
              </c:pt>
              <c:pt idx="570">
                <c:v>0.69032977948311269</c:v>
              </c:pt>
              <c:pt idx="571">
                <c:v>0.68001682544790587</c:v>
              </c:pt>
              <c:pt idx="572">
                <c:v>0.67043992900407134</c:v>
              </c:pt>
              <c:pt idx="573">
                <c:v>0.67688643654040437</c:v>
              </c:pt>
              <c:pt idx="574">
                <c:v>0.65593799170292233</c:v>
              </c:pt>
              <c:pt idx="575">
                <c:v>0.67418081232557703</c:v>
              </c:pt>
              <c:pt idx="576">
                <c:v>0.6500372623443601</c:v>
              </c:pt>
              <c:pt idx="577">
                <c:v>0.65996762516478458</c:v>
              </c:pt>
              <c:pt idx="578">
                <c:v>0.64323225003599649</c:v>
              </c:pt>
              <c:pt idx="579">
                <c:v>0.63934786167036761</c:v>
              </c:pt>
              <c:pt idx="580">
                <c:v>0.63806301545516342</c:v>
              </c:pt>
              <c:pt idx="581">
                <c:v>0.63172149831287316</c:v>
              </c:pt>
              <c:pt idx="582">
                <c:v>0.63121950568795071</c:v>
              </c:pt>
              <c:pt idx="583">
                <c:v>0.62020822545673293</c:v>
              </c:pt>
              <c:pt idx="584">
                <c:v>0.62083254722430337</c:v>
              </c:pt>
              <c:pt idx="585">
                <c:v>0.60514965025224643</c:v>
              </c:pt>
              <c:pt idx="586">
                <c:v>0.61285098559594275</c:v>
              </c:pt>
              <c:pt idx="587">
                <c:v>0.58906749887120458</c:v>
              </c:pt>
              <c:pt idx="588">
                <c:v>0.59570700013963651</c:v>
              </c:pt>
              <c:pt idx="589">
                <c:v>0.57504066415043209</c:v>
              </c:pt>
              <c:pt idx="590">
                <c:v>0.58283187229857947</c:v>
              </c:pt>
              <c:pt idx="591">
                <c:v>0.56230490905731811</c:v>
              </c:pt>
              <c:pt idx="592">
                <c:v>0.56491710127294126</c:v>
              </c:pt>
              <c:pt idx="593">
                <c:v>0.55448787551932999</c:v>
              </c:pt>
              <c:pt idx="594">
                <c:v>0.54851360421690609</c:v>
              </c:pt>
              <c:pt idx="595">
                <c:v>0.53862531608668662</c:v>
              </c:pt>
              <c:pt idx="596">
                <c:v>0.5359274075887217</c:v>
              </c:pt>
              <c:pt idx="597">
                <c:v>0.53115767753207954</c:v>
              </c:pt>
              <c:pt idx="598">
                <c:v>0.52555784033501329</c:v>
              </c:pt>
              <c:pt idx="599">
                <c:v>0.515699881123589</c:v>
              </c:pt>
              <c:pt idx="600">
                <c:v>0.51477645898940094</c:v>
              </c:pt>
              <c:pt idx="601">
                <c:v>0.49937219169734831</c:v>
              </c:pt>
              <c:pt idx="602">
                <c:v>0.50562847110997045</c:v>
              </c:pt>
              <c:pt idx="603">
                <c:v>0.48554166856196945</c:v>
              </c:pt>
              <c:pt idx="604">
                <c:v>0.49828176743299635</c:v>
              </c:pt>
              <c:pt idx="605">
                <c:v>0.47143005838476498</c:v>
              </c:pt>
              <c:pt idx="606">
                <c:v>0.49351943983480528</c:v>
              </c:pt>
              <c:pt idx="607">
                <c:v>0.46342439262727525</c:v>
              </c:pt>
              <c:pt idx="608">
                <c:v>0.48806597558622827</c:v>
              </c:pt>
              <c:pt idx="609">
                <c:v>0.45883570689342829</c:v>
              </c:pt>
              <c:pt idx="610">
                <c:v>0.48530320172247615</c:v>
              </c:pt>
              <c:pt idx="611">
                <c:v>0.4638384246537044</c:v>
              </c:pt>
              <c:pt idx="612">
                <c:v>0.48735494601831358</c:v>
              </c:pt>
              <c:pt idx="613">
                <c:v>0.46769622324467092</c:v>
              </c:pt>
              <c:pt idx="614">
                <c:v>0.48771893516750614</c:v>
              </c:pt>
              <c:pt idx="615">
                <c:v>0.47157893485235419</c:v>
              </c:pt>
              <c:pt idx="616">
                <c:v>0.48725061594991115</c:v>
              </c:pt>
              <c:pt idx="617">
                <c:v>0.4747538523035908</c:v>
              </c:pt>
              <c:pt idx="618">
                <c:v>0.48876030170818474</c:v>
              </c:pt>
              <c:pt idx="619">
                <c:v>0.48101016381013439</c:v>
              </c:pt>
              <c:pt idx="620">
                <c:v>0.48967718453831505</c:v>
              </c:pt>
              <c:pt idx="621">
                <c:v>0.4864312926690087</c:v>
              </c:pt>
              <c:pt idx="622">
                <c:v>0.49277610513544573</c:v>
              </c:pt>
              <c:pt idx="623">
                <c:v>0.49249010372020258</c:v>
              </c:pt>
              <c:pt idx="624">
                <c:v>0.49569606846269831</c:v>
              </c:pt>
              <c:pt idx="625">
                <c:v>0.49982739469383869</c:v>
              </c:pt>
              <c:pt idx="626">
                <c:v>0.49511869292257382</c:v>
              </c:pt>
              <c:pt idx="627">
                <c:v>0.51161461680706288</c:v>
              </c:pt>
              <c:pt idx="628">
                <c:v>0.49522984167820566</c:v>
              </c:pt>
              <c:pt idx="629">
                <c:v>0.5178065532330407</c:v>
              </c:pt>
              <c:pt idx="630">
                <c:v>0.5014789620449952</c:v>
              </c:pt>
              <c:pt idx="631">
                <c:v>0.52278961943536162</c:v>
              </c:pt>
              <c:pt idx="632">
                <c:v>0.50279406229720369</c:v>
              </c:pt>
              <c:pt idx="633">
                <c:v>0.52545245337120738</c:v>
              </c:pt>
              <c:pt idx="634">
                <c:v>0.51182843545450774</c:v>
              </c:pt>
              <c:pt idx="635">
                <c:v>0.52625640382073835</c:v>
              </c:pt>
              <c:pt idx="636">
                <c:v>0.51936644051457115</c:v>
              </c:pt>
              <c:pt idx="637">
                <c:v>0.52801583204868652</c:v>
              </c:pt>
              <c:pt idx="638">
                <c:v>0.52296361290778703</c:v>
              </c:pt>
              <c:pt idx="639">
                <c:v>0.52711689517328586</c:v>
              </c:pt>
              <c:pt idx="640">
                <c:v>0.53370619529887808</c:v>
              </c:pt>
              <c:pt idx="641">
                <c:v>0.52433203570389286</c:v>
              </c:pt>
              <c:pt idx="642">
                <c:v>0.54273344260325385</c:v>
              </c:pt>
              <c:pt idx="643">
                <c:v>0.52634636835402493</c:v>
              </c:pt>
              <c:pt idx="644">
                <c:v>0.54464184210719402</c:v>
              </c:pt>
              <c:pt idx="645">
                <c:v>0.52861578460884795</c:v>
              </c:pt>
              <c:pt idx="646">
                <c:v>0.5452758631952378</c:v>
              </c:pt>
              <c:pt idx="647">
                <c:v>0.53241000265363758</c:v>
              </c:pt>
              <c:pt idx="648">
                <c:v>0.5484063243880325</c:v>
              </c:pt>
              <c:pt idx="649">
                <c:v>0.53138416707708958</c:v>
              </c:pt>
              <c:pt idx="650">
                <c:v>0.55117904846037491</c:v>
              </c:pt>
              <c:pt idx="651">
                <c:v>0.53293688437730458</c:v>
              </c:pt>
              <c:pt idx="652">
                <c:v>0.55007050836391014</c:v>
              </c:pt>
              <c:pt idx="653">
                <c:v>0.53657442378030162</c:v>
              </c:pt>
              <c:pt idx="654">
                <c:v>0.54338602411026915</c:v>
              </c:pt>
              <c:pt idx="655">
                <c:v>0.54207744372461464</c:v>
              </c:pt>
              <c:pt idx="656">
                <c:v>0.54228354967438075</c:v>
              </c:pt>
              <c:pt idx="657">
                <c:v>0.54112185764808252</c:v>
              </c:pt>
              <c:pt idx="658">
                <c:v>0.54048270517978236</c:v>
              </c:pt>
              <c:pt idx="659">
                <c:v>0.5422139507178505</c:v>
              </c:pt>
              <c:pt idx="660">
                <c:v>0.5378704886114245</c:v>
              </c:pt>
              <c:pt idx="661">
                <c:v>0.54674534031802391</c:v>
              </c:pt>
              <c:pt idx="662">
                <c:v>0.53382885498778254</c:v>
              </c:pt>
              <c:pt idx="663">
                <c:v>0.54948412589872064</c:v>
              </c:pt>
              <c:pt idx="664">
                <c:v>0.53298996560389689</c:v>
              </c:pt>
              <c:pt idx="665">
                <c:v>0.54615393058610451</c:v>
              </c:pt>
              <c:pt idx="666">
                <c:v>0.53807115886534462</c:v>
              </c:pt>
              <c:pt idx="667">
                <c:v>0.53969918867340061</c:v>
              </c:pt>
              <c:pt idx="668">
                <c:v>0.5398505120443593</c:v>
              </c:pt>
              <c:pt idx="669">
                <c:v>0.53743920207161211</c:v>
              </c:pt>
              <c:pt idx="670">
                <c:v>0.53779708010340033</c:v>
              </c:pt>
              <c:pt idx="671">
                <c:v>0.5404079339874035</c:v>
              </c:pt>
              <c:pt idx="672">
                <c:v>0.53888320503222154</c:v>
              </c:pt>
              <c:pt idx="673">
                <c:v>0.53868795935751346</c:v>
              </c:pt>
              <c:pt idx="674">
                <c:v>0.54500438747072255</c:v>
              </c:pt>
              <c:pt idx="675">
                <c:v>0.53832740988567307</c:v>
              </c:pt>
              <c:pt idx="676">
                <c:v>0.54933550325993319</c:v>
              </c:pt>
              <c:pt idx="677">
                <c:v>0.54203498311632625</c:v>
              </c:pt>
              <c:pt idx="678">
                <c:v>0.54822927803190169</c:v>
              </c:pt>
              <c:pt idx="679">
                <c:v>0.54463353921347091</c:v>
              </c:pt>
              <c:pt idx="680">
                <c:v>0.55398896849398627</c:v>
              </c:pt>
              <c:pt idx="681">
                <c:v>0.54379461846630628</c:v>
              </c:pt>
              <c:pt idx="682">
                <c:v>0.56625752873158486</c:v>
              </c:pt>
              <c:pt idx="683">
                <c:v>0.5431313799900167</c:v>
              </c:pt>
              <c:pt idx="684">
                <c:v>0.57256879753708945</c:v>
              </c:pt>
              <c:pt idx="685">
                <c:v>0.54533690516355504</c:v>
              </c:pt>
              <c:pt idx="686">
                <c:v>0.57555285667646516</c:v>
              </c:pt>
              <c:pt idx="687">
                <c:v>0.55815290034383636</c:v>
              </c:pt>
              <c:pt idx="688">
                <c:v>0.57296532816545576</c:v>
              </c:pt>
              <c:pt idx="689">
                <c:v>0.57320754739122115</c:v>
              </c:pt>
              <c:pt idx="690">
                <c:v>0.57548599649985777</c:v>
              </c:pt>
              <c:pt idx="691">
                <c:v>0.58320323788689898</c:v>
              </c:pt>
              <c:pt idx="692">
                <c:v>0.57754401386210663</c:v>
              </c:pt>
              <c:pt idx="693">
                <c:v>0.59138721395757121</c:v>
              </c:pt>
              <c:pt idx="694">
                <c:v>0.58234421649633705</c:v>
              </c:pt>
              <c:pt idx="695">
                <c:v>0.59998097846534737</c:v>
              </c:pt>
              <c:pt idx="696">
                <c:v>0.58838371862766248</c:v>
              </c:pt>
              <c:pt idx="697">
                <c:v>0.61100256064004244</c:v>
              </c:pt>
              <c:pt idx="698">
                <c:v>0.59133782624619025</c:v>
              </c:pt>
              <c:pt idx="699">
                <c:v>0.62132915766538954</c:v>
              </c:pt>
              <c:pt idx="700">
                <c:v>0.59695019342042821</c:v>
              </c:pt>
              <c:pt idx="701">
                <c:v>0.63245550139208895</c:v>
              </c:pt>
              <c:pt idx="702">
                <c:v>0.60043179834396276</c:v>
              </c:pt>
              <c:pt idx="703">
                <c:v>0.63941704563407664</c:v>
              </c:pt>
              <c:pt idx="704">
                <c:v>0.6069449807756454</c:v>
              </c:pt>
              <c:pt idx="705">
                <c:v>0.65115400125725165</c:v>
              </c:pt>
              <c:pt idx="706">
                <c:v>0.61057675056713112</c:v>
              </c:pt>
              <c:pt idx="707">
                <c:v>0.65845073039319024</c:v>
              </c:pt>
              <c:pt idx="708">
                <c:v>0.61801304130698409</c:v>
              </c:pt>
              <c:pt idx="709">
                <c:v>0.66149297452596179</c:v>
              </c:pt>
              <c:pt idx="710">
                <c:v>0.63359280929017292</c:v>
              </c:pt>
              <c:pt idx="711">
                <c:v>0.66116208416100131</c:v>
              </c:pt>
              <c:pt idx="712">
                <c:v>0.6482409492608765</c:v>
              </c:pt>
              <c:pt idx="713">
                <c:v>0.66224961370459867</c:v>
              </c:pt>
              <c:pt idx="714">
                <c:v>0.65463136452977688</c:v>
              </c:pt>
              <c:pt idx="715">
                <c:v>0.66785501411574866</c:v>
              </c:pt>
              <c:pt idx="716">
                <c:v>0.6622696243823637</c:v>
              </c:pt>
              <c:pt idx="717">
                <c:v>0.6723976299764135</c:v>
              </c:pt>
              <c:pt idx="718">
                <c:v>0.66483698476518449</c:v>
              </c:pt>
              <c:pt idx="719">
                <c:v>0.67273378748827739</c:v>
              </c:pt>
              <c:pt idx="720">
                <c:v>0.67141787717099977</c:v>
              </c:pt>
              <c:pt idx="721">
                <c:v>0.6742735157776687</c:v>
              </c:pt>
              <c:pt idx="722">
                <c:v>0.67693609114459441</c:v>
              </c:pt>
              <c:pt idx="723">
                <c:v>0.67938081873943634</c:v>
              </c:pt>
              <c:pt idx="724">
                <c:v>0.68533183441804546</c:v>
              </c:pt>
              <c:pt idx="725">
                <c:v>0.67774864109244326</c:v>
              </c:pt>
              <c:pt idx="726">
                <c:v>0.6986771409918634</c:v>
              </c:pt>
              <c:pt idx="727">
                <c:v>0.67875027163874679</c:v>
              </c:pt>
              <c:pt idx="728">
                <c:v>0.70280377251330672</c:v>
              </c:pt>
              <c:pt idx="729">
                <c:v>0.68526859739759538</c:v>
              </c:pt>
              <c:pt idx="730">
                <c:v>0.70056029285391319</c:v>
              </c:pt>
              <c:pt idx="731">
                <c:v>0.6953281553585039</c:v>
              </c:pt>
              <c:pt idx="732">
                <c:v>0.69437924935848305</c:v>
              </c:pt>
              <c:pt idx="733">
                <c:v>0.70502975406554758</c:v>
              </c:pt>
              <c:pt idx="734">
                <c:v>0.69419873524055442</c:v>
              </c:pt>
              <c:pt idx="735">
                <c:v>0.71056375184782072</c:v>
              </c:pt>
              <c:pt idx="736">
                <c:v>0.70029661979270907</c:v>
              </c:pt>
              <c:pt idx="737">
                <c:v>0.71251918796752478</c:v>
              </c:pt>
              <c:pt idx="738">
                <c:v>0.705382737324458</c:v>
              </c:pt>
              <c:pt idx="739">
                <c:v>0.71754413548738094</c:v>
              </c:pt>
              <c:pt idx="740">
                <c:v>0.70995082054205982</c:v>
              </c:pt>
              <c:pt idx="741">
                <c:v>0.7186324385699645</c:v>
              </c:pt>
              <c:pt idx="742">
                <c:v>0.71778149473334008</c:v>
              </c:pt>
              <c:pt idx="743">
                <c:v>0.71790557564253044</c:v>
              </c:pt>
              <c:pt idx="744">
                <c:v>0.72792995830927876</c:v>
              </c:pt>
              <c:pt idx="745">
                <c:v>0.72331504753626075</c:v>
              </c:pt>
              <c:pt idx="746">
                <c:v>0.73119792939563366</c:v>
              </c:pt>
              <c:pt idx="747">
                <c:v>0.72961722735529078</c:v>
              </c:pt>
              <c:pt idx="748">
                <c:v>0.73349084663124409</c:v>
              </c:pt>
              <c:pt idx="749">
                <c:v>0.7368488179617888</c:v>
              </c:pt>
              <c:pt idx="750">
                <c:v>0.74049974739564928</c:v>
              </c:pt>
              <c:pt idx="751">
                <c:v>0.74149797854050969</c:v>
              </c:pt>
              <c:pt idx="752">
                <c:v>0.74822841827046693</c:v>
              </c:pt>
              <c:pt idx="753">
                <c:v>0.74439064753038164</c:v>
              </c:pt>
              <c:pt idx="754">
                <c:v>0.75709854554652611</c:v>
              </c:pt>
              <c:pt idx="755">
                <c:v>0.74788766415425711</c:v>
              </c:pt>
              <c:pt idx="756">
                <c:v>0.76254229835562681</c:v>
              </c:pt>
              <c:pt idx="757">
                <c:v>0.75227666438317664</c:v>
              </c:pt>
              <c:pt idx="758">
                <c:v>0.76366424212966477</c:v>
              </c:pt>
              <c:pt idx="759">
                <c:v>0.75683422167010983</c:v>
              </c:pt>
              <c:pt idx="760">
                <c:v>0.76689989972747463</c:v>
              </c:pt>
              <c:pt idx="761">
                <c:v>0.76314424021357952</c:v>
              </c:pt>
              <c:pt idx="762">
                <c:v>0.76586897429652112</c:v>
              </c:pt>
              <c:pt idx="763">
                <c:v>0.76920134634992177</c:v>
              </c:pt>
              <c:pt idx="764">
                <c:v>0.76864686794179227</c:v>
              </c:pt>
              <c:pt idx="765">
                <c:v>0.77365950317667032</c:v>
              </c:pt>
              <c:pt idx="766">
                <c:v>0.76967994596610001</c:v>
              </c:pt>
              <c:pt idx="767">
                <c:v>0.77684163762998748</c:v>
              </c:pt>
              <c:pt idx="768">
                <c:v>0.76607928783486734</c:v>
              </c:pt>
              <c:pt idx="769">
                <c:v>0.7772674734504964</c:v>
              </c:pt>
              <c:pt idx="770">
                <c:v>0.76795487137961627</c:v>
              </c:pt>
              <c:pt idx="771">
                <c:v>0.77833788669893478</c:v>
              </c:pt>
              <c:pt idx="772">
                <c:v>0.767311316748431</c:v>
              </c:pt>
              <c:pt idx="773">
                <c:v>0.78037630756709864</c:v>
              </c:pt>
              <c:pt idx="774">
                <c:v>0.76740088963322373</c:v>
              </c:pt>
              <c:pt idx="775">
                <c:v>0.78114864740005996</c:v>
              </c:pt>
              <c:pt idx="776">
                <c:v>0.76701501313006082</c:v>
              </c:pt>
              <c:pt idx="777">
                <c:v>0.77981310903822898</c:v>
              </c:pt>
              <c:pt idx="778">
                <c:v>0.76774056870873686</c:v>
              </c:pt>
              <c:pt idx="779">
                <c:v>0.77751246431094023</c:v>
              </c:pt>
              <c:pt idx="780">
                <c:v>0.768734448654531</c:v>
              </c:pt>
              <c:pt idx="781">
                <c:v>0.77460801894117537</c:v>
              </c:pt>
              <c:pt idx="782">
                <c:v>0.76972283168751299</c:v>
              </c:pt>
              <c:pt idx="783">
                <c:v>0.77173583275691959</c:v>
              </c:pt>
              <c:pt idx="784">
                <c:v>0.77062316276754483</c:v>
              </c:pt>
              <c:pt idx="785">
                <c:v>0.76741968981763997</c:v>
              </c:pt>
              <c:pt idx="786">
                <c:v>0.76986517196080351</c:v>
              </c:pt>
              <c:pt idx="787">
                <c:v>0.76371400102249398</c:v>
              </c:pt>
              <c:pt idx="788">
                <c:v>0.77210083095953264</c:v>
              </c:pt>
              <c:pt idx="789">
                <c:v>0.76546735177278125</c:v>
              </c:pt>
              <c:pt idx="790">
                <c:v>0.77242745812255131</c:v>
              </c:pt>
              <c:pt idx="791">
                <c:v>0.76539750765854442</c:v>
              </c:pt>
              <c:pt idx="792">
                <c:v>0.76857523615688195</c:v>
              </c:pt>
              <c:pt idx="793">
                <c:v>0.76460304098997112</c:v>
              </c:pt>
              <c:pt idx="794">
                <c:v>0.76605722810966803</c:v>
              </c:pt>
              <c:pt idx="795">
                <c:v>0.76318748038110618</c:v>
              </c:pt>
              <c:pt idx="796">
                <c:v>0.76356144820375194</c:v>
              </c:pt>
              <c:pt idx="797">
                <c:v>0.76198717994096243</c:v>
              </c:pt>
              <c:pt idx="798">
                <c:v>0.76140764107730519</c:v>
              </c:pt>
              <c:pt idx="799">
                <c:v>0.7630461929514748</c:v>
              </c:pt>
              <c:pt idx="800">
                <c:v>0.76229162568153008</c:v>
              </c:pt>
              <c:pt idx="801">
                <c:v>0.76413390479941501</c:v>
              </c:pt>
              <c:pt idx="802">
                <c:v>0.76082356182650035</c:v>
              </c:pt>
            </c:numLit>
          </c:val>
          <c:smooth val="0"/>
          <c:extLst>
            <c:ext xmlns:c16="http://schemas.microsoft.com/office/drawing/2014/chart" uri="{C3380CC4-5D6E-409C-BE32-E72D297353CC}">
              <c16:uniqueId val="{00000000-324A-45F9-84D1-5C5F0A0645DB}"/>
            </c:ext>
          </c:extLst>
        </c:ser>
        <c:ser>
          <c:idx val="4"/>
          <c:order val="1"/>
          <c:spPr>
            <a:ln w="28575" cap="rnd">
              <a:solidFill>
                <a:schemeClr val="accent1"/>
              </a:solidFill>
              <a:round/>
            </a:ln>
            <a:effectLst/>
          </c:spPr>
          <c:marker>
            <c:symbol val="none"/>
          </c:marker>
          <c:val>
            <c:numLit>
              <c:formatCode>General</c:formatCode>
              <c:ptCount val="803"/>
              <c:pt idx="0">
                <c:v>1</c:v>
              </c:pt>
              <c:pt idx="1">
                <c:v>0.51223842951612852</c:v>
              </c:pt>
              <c:pt idx="2">
                <c:v>0.87231789485917244</c:v>
              </c:pt>
              <c:pt idx="3">
                <c:v>0.57634123542100246</c:v>
              </c:pt>
              <c:pt idx="4">
                <c:v>0.80260965158532238</c:v>
              </c:pt>
              <c:pt idx="5">
                <c:v>0.60517893298166325</c:v>
              </c:pt>
              <c:pt idx="6">
                <c:v>0.75476943374339855</c:v>
              </c:pt>
              <c:pt idx="7">
                <c:v>0.61181439208258326</c:v>
              </c:pt>
              <c:pt idx="8">
                <c:v>0.70613996085098063</c:v>
              </c:pt>
              <c:pt idx="9">
                <c:v>0.60327822312091606</c:v>
              </c:pt>
              <c:pt idx="10">
                <c:v>0.66383511029903963</c:v>
              </c:pt>
              <c:pt idx="11">
                <c:v>0.59207030043197628</c:v>
              </c:pt>
              <c:pt idx="12">
                <c:v>0.62553318054748841</c:v>
              </c:pt>
              <c:pt idx="13">
                <c:v>0.56492578477702293</c:v>
              </c:pt>
              <c:pt idx="14">
                <c:v>0.59649940138472379</c:v>
              </c:pt>
              <c:pt idx="15">
                <c:v>0.52048805145079224</c:v>
              </c:pt>
              <c:pt idx="16">
                <c:v>0.55561773182175023</c:v>
              </c:pt>
              <c:pt idx="17">
                <c:v>0.50918680964690288</c:v>
              </c:pt>
              <c:pt idx="18">
                <c:v>0.48831279103290315</c:v>
              </c:pt>
              <c:pt idx="19">
                <c:v>0.47458145159240472</c:v>
              </c:pt>
              <c:pt idx="20">
                <c:v>0.44086439407411437</c:v>
              </c:pt>
              <c:pt idx="21">
                <c:v>0.43514783571693783</c:v>
              </c:pt>
              <c:pt idx="22">
                <c:v>0.4048701339956266</c:v>
              </c:pt>
              <c:pt idx="23">
                <c:v>0.39723381802627167</c:v>
              </c:pt>
              <c:pt idx="24">
                <c:v>0.36227708999851221</c:v>
              </c:pt>
              <c:pt idx="25">
                <c:v>0.36901491999545721</c:v>
              </c:pt>
              <c:pt idx="26">
                <c:v>0.32829836530420353</c:v>
              </c:pt>
              <c:pt idx="27">
                <c:v>0.33280423593147762</c:v>
              </c:pt>
              <c:pt idx="28">
                <c:v>0.29838663992248599</c:v>
              </c:pt>
              <c:pt idx="29">
                <c:v>0.29607454403572103</c:v>
              </c:pt>
              <c:pt idx="30">
                <c:v>0.27264296726824627</c:v>
              </c:pt>
              <c:pt idx="31">
                <c:v>0.26088655312767578</c:v>
              </c:pt>
              <c:pt idx="32">
                <c:v>0.22930971554020446</c:v>
              </c:pt>
              <c:pt idx="33">
                <c:v>0.23766264093329759</c:v>
              </c:pt>
              <c:pt idx="34">
                <c:v>0.20333701811438887</c:v>
              </c:pt>
              <c:pt idx="35">
                <c:v>0.21638196854652503</c:v>
              </c:pt>
              <c:pt idx="36">
                <c:v>0.17131250392032571</c:v>
              </c:pt>
              <c:pt idx="37">
                <c:v>0.19853425741648797</c:v>
              </c:pt>
              <c:pt idx="38">
                <c:v>0.13834354756500894</c:v>
              </c:pt>
              <c:pt idx="39">
                <c:v>0.1848643634219618</c:v>
              </c:pt>
              <c:pt idx="40">
                <c:v>0.11327518367843471</c:v>
              </c:pt>
              <c:pt idx="41">
                <c:v>0.15859986683060068</c:v>
              </c:pt>
              <c:pt idx="42">
                <c:v>9.0092530052710132E-2</c:v>
              </c:pt>
              <c:pt idx="43">
                <c:v>0.13297436689955205</c:v>
              </c:pt>
              <c:pt idx="44">
                <c:v>9.037499474196424E-2</c:v>
              </c:pt>
              <c:pt idx="45">
                <c:v>0.11411022227481708</c:v>
              </c:pt>
              <c:pt idx="46">
                <c:v>6.6186407569116423E-2</c:v>
              </c:pt>
              <c:pt idx="47">
                <c:v>0.11735290696806037</c:v>
              </c:pt>
              <c:pt idx="48">
                <c:v>3.8463430905081732E-2</c:v>
              </c:pt>
              <c:pt idx="49">
                <c:v>0.10429393091861075</c:v>
              </c:pt>
              <c:pt idx="50">
                <c:v>3.7745247134104987E-2</c:v>
              </c:pt>
              <c:pt idx="51">
                <c:v>8.6309576213511152E-2</c:v>
              </c:pt>
              <c:pt idx="52">
                <c:v>2.3789828048852071E-2</c:v>
              </c:pt>
              <c:pt idx="53">
                <c:v>7.9596833977590126E-2</c:v>
              </c:pt>
              <c:pt idx="54">
                <c:v>1.3901579143865663E-2</c:v>
              </c:pt>
              <c:pt idx="55">
                <c:v>6.3961432754582298E-2</c:v>
              </c:pt>
              <c:pt idx="56">
                <c:v>9.7637535283127842E-3</c:v>
              </c:pt>
              <c:pt idx="57">
                <c:v>4.6062321612213436E-2</c:v>
              </c:pt>
              <c:pt idx="58">
                <c:v>6.6100584196332936E-3</c:v>
              </c:pt>
              <c:pt idx="59">
                <c:v>1.7853976539798949E-2</c:v>
              </c:pt>
              <c:pt idx="60">
                <c:v>1.6163516132207425E-2</c:v>
              </c:pt>
              <c:pt idx="61">
                <c:v>-1.5553203436824466E-5</c:v>
              </c:pt>
              <c:pt idx="62">
                <c:v>2.2069386912830637E-2</c:v>
              </c:pt>
              <c:pt idx="63">
                <c:v>-1.9363538662504991E-2</c:v>
              </c:pt>
              <c:pt idx="64">
                <c:v>1.1811504760640005E-2</c:v>
              </c:pt>
              <c:pt idx="65">
                <c:v>-2.9467559910514765E-2</c:v>
              </c:pt>
              <c:pt idx="66">
                <c:v>-1.2266912324932937E-3</c:v>
              </c:pt>
              <c:pt idx="67">
                <c:v>-4.9704986447675251E-2</c:v>
              </c:pt>
              <c:pt idx="68">
                <c:v>-1.6793226115942906E-2</c:v>
              </c:pt>
              <c:pt idx="69">
                <c:v>-5.9912216964644369E-2</c:v>
              </c:pt>
              <c:pt idx="70">
                <c:v>-3.358523468572415E-2</c:v>
              </c:pt>
              <c:pt idx="71">
                <c:v>-6.9835353586555168E-2</c:v>
              </c:pt>
              <c:pt idx="72">
                <c:v>-6.3304287950854299E-2</c:v>
              </c:pt>
              <c:pt idx="73">
                <c:v>-7.4012972911196323E-2</c:v>
              </c:pt>
              <c:pt idx="74">
                <c:v>-7.2804442822723053E-2</c:v>
              </c:pt>
              <c:pt idx="75">
                <c:v>-9.1226492792003067E-2</c:v>
              </c:pt>
              <c:pt idx="76">
                <c:v>-7.6291433432346803E-2</c:v>
              </c:pt>
              <c:pt idx="77">
                <c:v>-0.11749192330742048</c:v>
              </c:pt>
              <c:pt idx="78">
                <c:v>-8.0383747433837971E-2</c:v>
              </c:pt>
              <c:pt idx="79">
                <c:v>-0.13979426642172363</c:v>
              </c:pt>
              <c:pt idx="80">
                <c:v>-9.4654032524940312E-2</c:v>
              </c:pt>
              <c:pt idx="81">
                <c:v>-0.15224875349710978</c:v>
              </c:pt>
              <c:pt idx="82">
                <c:v>-0.11511229402045538</c:v>
              </c:pt>
              <c:pt idx="83">
                <c:v>-0.16596351727557587</c:v>
              </c:pt>
              <c:pt idx="84">
                <c:v>-0.12594990615062374</c:v>
              </c:pt>
              <c:pt idx="85">
                <c:v>-0.18400781553377665</c:v>
              </c:pt>
              <c:pt idx="86">
                <c:v>-0.13905885712756436</c:v>
              </c:pt>
              <c:pt idx="87">
                <c:v>-0.18789903451844844</c:v>
              </c:pt>
              <c:pt idx="88">
                <c:v>-0.1477065195631676</c:v>
              </c:pt>
              <c:pt idx="89">
                <c:v>-0.18930500342865786</c:v>
              </c:pt>
              <c:pt idx="90">
                <c:v>-0.15182679048602912</c:v>
              </c:pt>
              <c:pt idx="91">
                <c:v>-0.18576736772940255</c:v>
              </c:pt>
              <c:pt idx="92">
                <c:v>-0.16778437366768953</c:v>
              </c:pt>
              <c:pt idx="93">
                <c:v>-0.16787242941877251</c:v>
              </c:pt>
              <c:pt idx="94">
                <c:v>-0.17983773837124906</c:v>
              </c:pt>
              <c:pt idx="95">
                <c:v>-0.16938745304530578</c:v>
              </c:pt>
              <c:pt idx="96">
                <c:v>-0.18458674048872176</c:v>
              </c:pt>
              <c:pt idx="97">
                <c:v>-0.16531292459535912</c:v>
              </c:pt>
              <c:pt idx="98">
                <c:v>-0.18332505368802829</c:v>
              </c:pt>
              <c:pt idx="99">
                <c:v>-0.16589719257532948</c:v>
              </c:pt>
              <c:pt idx="100">
                <c:v>-0.18003951418377351</c:v>
              </c:pt>
              <c:pt idx="101">
                <c:v>-0.16258697986207113</c:v>
              </c:pt>
              <c:pt idx="102">
                <c:v>-0.18035205806307239</c:v>
              </c:pt>
              <c:pt idx="103">
                <c:v>-0.1594732491188125</c:v>
              </c:pt>
              <c:pt idx="104">
                <c:v>-0.17816372579345718</c:v>
              </c:pt>
              <c:pt idx="105">
                <c:v>-0.15351464572464799</c:v>
              </c:pt>
              <c:pt idx="106">
                <c:v>-0.1763554791423261</c:v>
              </c:pt>
              <c:pt idx="107">
                <c:v>-0.14342665678827873</c:v>
              </c:pt>
              <c:pt idx="108">
                <c:v>-0.17321354539008202</c:v>
              </c:pt>
              <c:pt idx="109">
                <c:v>-0.13657143644729847</c:v>
              </c:pt>
              <c:pt idx="110">
                <c:v>-0.17557816379747976</c:v>
              </c:pt>
              <c:pt idx="111">
                <c:v>-0.13083100550218132</c:v>
              </c:pt>
              <c:pt idx="112">
                <c:v>-0.16490867433726852</c:v>
              </c:pt>
              <c:pt idx="113">
                <c:v>-0.13335284287050317</c:v>
              </c:pt>
              <c:pt idx="114">
                <c:v>-0.15227187538920708</c:v>
              </c:pt>
              <c:pt idx="115">
                <c:v>-0.12603814140424718</c:v>
              </c:pt>
              <c:pt idx="116">
                <c:v>-0.15207575893364811</c:v>
              </c:pt>
              <c:pt idx="117">
                <c:v>-0.1241693934783092</c:v>
              </c:pt>
              <c:pt idx="118">
                <c:v>-0.14851652538389734</c:v>
              </c:pt>
              <c:pt idx="119">
                <c:v>-0.1113086776738335</c:v>
              </c:pt>
              <c:pt idx="120">
                <c:v>-0.1457956518283452</c:v>
              </c:pt>
              <c:pt idx="121">
                <c:v>-0.1065421656200468</c:v>
              </c:pt>
              <c:pt idx="122">
                <c:v>-0.14025117678464272</c:v>
              </c:pt>
              <c:pt idx="123">
                <c:v>-9.2873392841611016E-2</c:v>
              </c:pt>
              <c:pt idx="124">
                <c:v>-0.14203006302276355</c:v>
              </c:pt>
              <c:pt idx="125">
                <c:v>-8.3737420672755664E-2</c:v>
              </c:pt>
              <c:pt idx="126">
                <c:v>-0.13740654731689733</c:v>
              </c:pt>
              <c:pt idx="127">
                <c:v>-7.7761071737267443E-2</c:v>
              </c:pt>
              <c:pt idx="128">
                <c:v>-0.13414995997164933</c:v>
              </c:pt>
              <c:pt idx="129">
                <c:v>-8.1110279875399191E-2</c:v>
              </c:pt>
              <c:pt idx="130">
                <c:v>-0.12828211404499296</c:v>
              </c:pt>
              <c:pt idx="131">
                <c:v>-8.3144012205077195E-2</c:v>
              </c:pt>
              <c:pt idx="132">
                <c:v>-0.12400965355344243</c:v>
              </c:pt>
              <c:pt idx="133">
                <c:v>-7.999584625409055E-2</c:v>
              </c:pt>
              <c:pt idx="134">
                <c:v>-0.12333035283332631</c:v>
              </c:pt>
              <c:pt idx="135">
                <c:v>-8.3713430632535502E-2</c:v>
              </c:pt>
              <c:pt idx="136">
                <c:v>-0.12539812333601505</c:v>
              </c:pt>
              <c:pt idx="137">
                <c:v>-7.5310961511750069E-2</c:v>
              </c:pt>
              <c:pt idx="138">
                <c:v>-0.12302827717602111</c:v>
              </c:pt>
              <c:pt idx="139">
                <c:v>-8.5702173256301889E-2</c:v>
              </c:pt>
              <c:pt idx="140">
                <c:v>-0.11622832253152768</c:v>
              </c:pt>
              <c:pt idx="141">
                <c:v>-9.5048577110195293E-2</c:v>
              </c:pt>
              <c:pt idx="142">
                <c:v>-0.1096045306911676</c:v>
              </c:pt>
              <c:pt idx="143">
                <c:v>-9.8572806130809015E-2</c:v>
              </c:pt>
              <c:pt idx="144">
                <c:v>-0.11138682462140971</c:v>
              </c:pt>
              <c:pt idx="145">
                <c:v>-9.6744129727155459E-2</c:v>
              </c:pt>
              <c:pt idx="146">
                <c:v>-0.11052463466410427</c:v>
              </c:pt>
              <c:pt idx="147">
                <c:v>-9.2499143341214188E-2</c:v>
              </c:pt>
              <c:pt idx="148">
                <c:v>-0.11430590100310251</c:v>
              </c:pt>
              <c:pt idx="149">
                <c:v>-8.9549356947298125E-2</c:v>
              </c:pt>
              <c:pt idx="150">
                <c:v>-0.11091855177243615</c:v>
              </c:pt>
              <c:pt idx="151">
                <c:v>-7.9720103620076227E-2</c:v>
              </c:pt>
              <c:pt idx="152">
                <c:v>-0.11364068854835913</c:v>
              </c:pt>
              <c:pt idx="153">
                <c:v>-7.5969309719783842E-2</c:v>
              </c:pt>
              <c:pt idx="154">
                <c:v>-0.10051390187123478</c:v>
              </c:pt>
              <c:pt idx="155">
                <c:v>-7.759492232719839E-2</c:v>
              </c:pt>
              <c:pt idx="156">
                <c:v>-9.1421123386555767E-2</c:v>
              </c:pt>
              <c:pt idx="157">
                <c:v>-7.9591976093097372E-2</c:v>
              </c:pt>
              <c:pt idx="158">
                <c:v>-7.2196656731117678E-2</c:v>
              </c:pt>
              <c:pt idx="159">
                <c:v>-6.2947623153833593E-2</c:v>
              </c:pt>
              <c:pt idx="160">
                <c:v>-7.1496393589958726E-2</c:v>
              </c:pt>
              <c:pt idx="161">
                <c:v>-5.2287909236404369E-2</c:v>
              </c:pt>
              <c:pt idx="162">
                <c:v>-5.8190348479394402E-2</c:v>
              </c:pt>
              <c:pt idx="163">
                <c:v>-3.4709518924833656E-2</c:v>
              </c:pt>
              <c:pt idx="164">
                <c:v>-4.3670281584693792E-2</c:v>
              </c:pt>
              <c:pt idx="165">
                <c:v>-2.9316178100238705E-2</c:v>
              </c:pt>
              <c:pt idx="166">
                <c:v>-2.6334423829760197E-2</c:v>
              </c:pt>
              <c:pt idx="167">
                <c:v>-9.613903452518292E-3</c:v>
              </c:pt>
              <c:pt idx="168">
                <c:v>-1.5755259556390719E-2</c:v>
              </c:pt>
              <c:pt idx="169">
                <c:v>9.4750942412284121E-3</c:v>
              </c:pt>
              <c:pt idx="170">
                <c:v>6.7775186867516813E-3</c:v>
              </c:pt>
              <c:pt idx="171">
                <c:v>1.2428809975766061E-2</c:v>
              </c:pt>
              <c:pt idx="172">
                <c:v>3.9074419565476061E-2</c:v>
              </c:pt>
              <c:pt idx="173">
                <c:v>1.9928550694182853E-2</c:v>
              </c:pt>
              <c:pt idx="174">
                <c:v>4.9004617218443715E-2</c:v>
              </c:pt>
              <c:pt idx="175">
                <c:v>3.9123878701682879E-2</c:v>
              </c:pt>
              <c:pt idx="176">
                <c:v>7.5137594465571944E-2</c:v>
              </c:pt>
              <c:pt idx="177">
                <c:v>5.1059463749561412E-2</c:v>
              </c:pt>
              <c:pt idx="178">
                <c:v>9.6285660994517283E-2</c:v>
              </c:pt>
              <c:pt idx="179">
                <c:v>6.6803862408942261E-2</c:v>
              </c:pt>
              <c:pt idx="180">
                <c:v>0.10392972719604128</c:v>
              </c:pt>
              <c:pt idx="181">
                <c:v>9.0895618464945829E-2</c:v>
              </c:pt>
              <c:pt idx="182">
                <c:v>0.1156078079363345</c:v>
              </c:pt>
              <c:pt idx="183">
                <c:v>0.11142412423728917</c:v>
              </c:pt>
              <c:pt idx="184">
                <c:v>0.13017475745032142</c:v>
              </c:pt>
              <c:pt idx="185">
                <c:v>0.12953911230116219</c:v>
              </c:pt>
              <c:pt idx="186">
                <c:v>0.14696306061836545</c:v>
              </c:pt>
              <c:pt idx="187">
                <c:v>0.14170604372182924</c:v>
              </c:pt>
              <c:pt idx="188">
                <c:v>0.15941388471154369</c:v>
              </c:pt>
              <c:pt idx="189">
                <c:v>0.17279057722636607</c:v>
              </c:pt>
              <c:pt idx="190">
                <c:v>0.16229909953642671</c:v>
              </c:pt>
              <c:pt idx="191">
                <c:v>0.18178934551403203</c:v>
              </c:pt>
              <c:pt idx="192">
                <c:v>0.18264000487714133</c:v>
              </c:pt>
              <c:pt idx="193">
                <c:v>0.187380849782537</c:v>
              </c:pt>
              <c:pt idx="194">
                <c:v>0.1943050498998409</c:v>
              </c:pt>
              <c:pt idx="195">
                <c:v>0.20723788229764922</c:v>
              </c:pt>
              <c:pt idx="196">
                <c:v>0.19931326286407133</c:v>
              </c:pt>
              <c:pt idx="197">
                <c:v>0.22098594007471925</c:v>
              </c:pt>
              <c:pt idx="198">
                <c:v>0.20712136759535044</c:v>
              </c:pt>
              <c:pt idx="199">
                <c:v>0.23224061336612423</c:v>
              </c:pt>
              <c:pt idx="200">
                <c:v>0.21500287896879827</c:v>
              </c:pt>
              <c:pt idx="201">
                <c:v>0.23513925087736015</c:v>
              </c:pt>
              <c:pt idx="202">
                <c:v>0.22920722603857185</c:v>
              </c:pt>
              <c:pt idx="203">
                <c:v>0.24378992744846689</c:v>
              </c:pt>
              <c:pt idx="204">
                <c:v>0.22926042062343086</c:v>
              </c:pt>
              <c:pt idx="205">
                <c:v>0.25810533678030112</c:v>
              </c:pt>
              <c:pt idx="206">
                <c:v>0.24031919812536623</c:v>
              </c:pt>
              <c:pt idx="207">
                <c:v>0.26943867727291981</c:v>
              </c:pt>
              <c:pt idx="208">
                <c:v>0.25116374633465988</c:v>
              </c:pt>
              <c:pt idx="209">
                <c:v>0.26822831537934744</c:v>
              </c:pt>
              <c:pt idx="210">
                <c:v>0.25569601650991575</c:v>
              </c:pt>
              <c:pt idx="211">
                <c:v>0.27978096013443832</c:v>
              </c:pt>
              <c:pt idx="212">
                <c:v>0.27095714749677391</c:v>
              </c:pt>
              <c:pt idx="213">
                <c:v>0.29284514710755488</c:v>
              </c:pt>
              <c:pt idx="214">
                <c:v>0.28264245910927704</c:v>
              </c:pt>
              <c:pt idx="215">
                <c:v>0.31024033618554364</c:v>
              </c:pt>
              <c:pt idx="216">
                <c:v>0.30201338766439101</c:v>
              </c:pt>
              <c:pt idx="217">
                <c:v>0.30964706207153442</c:v>
              </c:pt>
              <c:pt idx="218">
                <c:v>0.31957153926529935</c:v>
              </c:pt>
              <c:pt idx="219">
                <c:v>0.32948766134554203</c:v>
              </c:pt>
              <c:pt idx="220">
                <c:v>0.34346428287089387</c:v>
              </c:pt>
              <c:pt idx="221">
                <c:v>0.34584476342874565</c:v>
              </c:pt>
              <c:pt idx="222">
                <c:v>0.36972143419317932</c:v>
              </c:pt>
              <c:pt idx="223">
                <c:v>0.35665215837406461</c:v>
              </c:pt>
              <c:pt idx="224">
                <c:v>0.4032407244025602</c:v>
              </c:pt>
              <c:pt idx="225">
                <c:v>0.37203346642347768</c:v>
              </c:pt>
              <c:pt idx="226">
                <c:v>0.42276001211231068</c:v>
              </c:pt>
              <c:pt idx="227">
                <c:v>0.39952248474051139</c:v>
              </c:pt>
              <c:pt idx="228">
                <c:v>0.44636788964249324</c:v>
              </c:pt>
              <c:pt idx="229">
                <c:v>0.43167320801192399</c:v>
              </c:pt>
              <c:pt idx="230">
                <c:v>0.46182842891888104</c:v>
              </c:pt>
              <c:pt idx="231">
                <c:v>0.46184100466385652</c:v>
              </c:pt>
              <c:pt idx="232">
                <c:v>0.4960295334273977</c:v>
              </c:pt>
              <c:pt idx="233">
                <c:v>0.48333886779402085</c:v>
              </c:pt>
              <c:pt idx="234">
                <c:v>0.52667577697916468</c:v>
              </c:pt>
              <c:pt idx="235">
                <c:v>0.51727258098995077</c:v>
              </c:pt>
              <c:pt idx="236">
                <c:v>0.54636152252670178</c:v>
              </c:pt>
              <c:pt idx="237">
                <c:v>0.55316445837948258</c:v>
              </c:pt>
              <c:pt idx="238">
                <c:v>0.56932236696391469</c:v>
              </c:pt>
              <c:pt idx="239">
                <c:v>0.58664405322666102</c:v>
              </c:pt>
              <c:pt idx="240">
                <c:v>0.59913395789776636</c:v>
              </c:pt>
              <c:pt idx="241">
                <c:v>0.62415612954968647</c:v>
              </c:pt>
              <c:pt idx="242">
                <c:v>0.63103440803572197</c:v>
              </c:pt>
              <c:pt idx="243">
                <c:v>0.65080782649582603</c:v>
              </c:pt>
              <c:pt idx="244">
                <c:v>0.65406348910741252</c:v>
              </c:pt>
              <c:pt idx="245">
                <c:v>0.68889089326877684</c:v>
              </c:pt>
              <c:pt idx="246">
                <c:v>0.68237141551326141</c:v>
              </c:pt>
              <c:pt idx="247">
                <c:v>0.7129912796700969</c:v>
              </c:pt>
              <c:pt idx="248">
                <c:v>0.71282383659119064</c:v>
              </c:pt>
              <c:pt idx="249">
                <c:v>0.74504463173499158</c:v>
              </c:pt>
              <c:pt idx="250">
                <c:v>0.72926144385795655</c:v>
              </c:pt>
              <c:pt idx="251">
                <c:v>0.77745409222477646</c:v>
              </c:pt>
              <c:pt idx="252">
                <c:v>0.74899426999264729</c:v>
              </c:pt>
              <c:pt idx="253">
                <c:v>0.79266333537169698</c:v>
              </c:pt>
              <c:pt idx="254">
                <c:v>0.77560308953220547</c:v>
              </c:pt>
              <c:pt idx="255">
                <c:v>0.80004139348751402</c:v>
              </c:pt>
              <c:pt idx="256">
                <c:v>0.81075611022715421</c:v>
              </c:pt>
              <c:pt idx="257">
                <c:v>0.80245999931737844</c:v>
              </c:pt>
              <c:pt idx="258">
                <c:v>0.82893982817556444</c:v>
              </c:pt>
              <c:pt idx="259">
                <c:v>0.82122220894977516</c:v>
              </c:pt>
              <c:pt idx="260">
                <c:v>0.83917425990621597</c:v>
              </c:pt>
              <c:pt idx="261">
                <c:v>0.81056578306214522</c:v>
              </c:pt>
              <c:pt idx="262">
                <c:v>0.86316793052555763</c:v>
              </c:pt>
              <c:pt idx="263">
                <c:v>0.7962537291784797</c:v>
              </c:pt>
              <c:pt idx="264">
                <c:v>0.84968195731153973</c:v>
              </c:pt>
              <c:pt idx="265">
                <c:v>0.80214495824114995</c:v>
              </c:pt>
              <c:pt idx="266">
                <c:v>0.83292761295726603</c:v>
              </c:pt>
              <c:pt idx="267">
                <c:v>0.79699262902323431</c:v>
              </c:pt>
              <c:pt idx="268">
                <c:v>0.81899422382806231</c:v>
              </c:pt>
              <c:pt idx="269">
                <c:v>0.79068027035888</c:v>
              </c:pt>
              <c:pt idx="270">
                <c:v>0.80349046224563792</c:v>
              </c:pt>
              <c:pt idx="271">
                <c:v>0.77645909848404515</c:v>
              </c:pt>
              <c:pt idx="272">
                <c:v>0.780145071925887</c:v>
              </c:pt>
              <c:pt idx="273">
                <c:v>0.76688211355397828</c:v>
              </c:pt>
              <c:pt idx="274">
                <c:v>0.75531865099770401</c:v>
              </c:pt>
              <c:pt idx="275">
                <c:v>0.7454394161732476</c:v>
              </c:pt>
              <c:pt idx="276">
                <c:v>0.75047891569299741</c:v>
              </c:pt>
              <c:pt idx="277">
                <c:v>0.71085908041481594</c:v>
              </c:pt>
              <c:pt idx="278">
                <c:v>0.73203496835209592</c:v>
              </c:pt>
              <c:pt idx="279">
                <c:v>0.69083675536412603</c:v>
              </c:pt>
              <c:pt idx="280">
                <c:v>0.6979811634157389</c:v>
              </c:pt>
              <c:pt idx="281">
                <c:v>0.67523774566507611</c:v>
              </c:pt>
              <c:pt idx="282">
                <c:v>0.66992627536527971</c:v>
              </c:pt>
              <c:pt idx="283">
                <c:v>0.64387089312273937</c:v>
              </c:pt>
              <c:pt idx="284">
                <c:v>0.65738955395951215</c:v>
              </c:pt>
              <c:pt idx="285">
                <c:v>0.61727340134862452</c:v>
              </c:pt>
              <c:pt idx="286">
                <c:v>0.64100069201545617</c:v>
              </c:pt>
              <c:pt idx="287">
                <c:v>0.59188190837343246</c:v>
              </c:pt>
              <c:pt idx="288">
                <c:v>0.62000555894580345</c:v>
              </c:pt>
              <c:pt idx="289">
                <c:v>0.57125172359928811</c:v>
              </c:pt>
              <c:pt idx="290">
                <c:v>0.59995221442865021</c:v>
              </c:pt>
              <c:pt idx="291">
                <c:v>0.54050566362233821</c:v>
              </c:pt>
              <c:pt idx="292">
                <c:v>0.58858627636646521</c:v>
              </c:pt>
              <c:pt idx="293">
                <c:v>0.51534791644362321</c:v>
              </c:pt>
              <c:pt idx="294">
                <c:v>0.55869737420109022</c:v>
              </c:pt>
              <c:pt idx="295">
                <c:v>0.50746352859736632</c:v>
              </c:pt>
              <c:pt idx="296">
                <c:v>0.53635288764373357</c:v>
              </c:pt>
              <c:pt idx="297">
                <c:v>0.49372709973722484</c:v>
              </c:pt>
              <c:pt idx="298">
                <c:v>0.50654088735689573</c:v>
              </c:pt>
              <c:pt idx="299">
                <c:v>0.48494642050875586</c:v>
              </c:pt>
              <c:pt idx="300">
                <c:v>0.48798024527374018</c:v>
              </c:pt>
              <c:pt idx="301">
                <c:v>0.47357800767613695</c:v>
              </c:pt>
              <c:pt idx="302">
                <c:v>0.46922401244130874</c:v>
              </c:pt>
              <c:pt idx="303">
                <c:v>0.46043304769372118</c:v>
              </c:pt>
              <c:pt idx="304">
                <c:v>0.44617152044503855</c:v>
              </c:pt>
              <c:pt idx="305">
                <c:v>0.45608815269484559</c:v>
              </c:pt>
              <c:pt idx="306">
                <c:v>0.43590192738093175</c:v>
              </c:pt>
              <c:pt idx="307">
                <c:v>0.43315406009603113</c:v>
              </c:pt>
              <c:pt idx="308">
                <c:v>0.42608690073657296</c:v>
              </c:pt>
              <c:pt idx="309">
                <c:v>0.43052442590591644</c:v>
              </c:pt>
              <c:pt idx="310">
                <c:v>0.40921573415501877</c:v>
              </c:pt>
              <c:pt idx="311">
                <c:v>0.41762229823676017</c:v>
              </c:pt>
              <c:pt idx="312">
                <c:v>0.40121878395930194</c:v>
              </c:pt>
              <c:pt idx="313">
                <c:v>0.41185537381082171</c:v>
              </c:pt>
              <c:pt idx="314">
                <c:v>0.39844362601438632</c:v>
              </c:pt>
              <c:pt idx="315">
                <c:v>0.40428226924414423</c:v>
              </c:pt>
              <c:pt idx="316">
                <c:v>0.39291465241323742</c:v>
              </c:pt>
              <c:pt idx="317">
                <c:v>0.39801528616151621</c:v>
              </c:pt>
              <c:pt idx="318">
                <c:v>0.38562420144613052</c:v>
              </c:pt>
              <c:pt idx="319">
                <c:v>0.38899840624444093</c:v>
              </c:pt>
              <c:pt idx="320">
                <c:v>0.38681338694911982</c:v>
              </c:pt>
              <c:pt idx="321">
                <c:v>0.3813810085518487</c:v>
              </c:pt>
              <c:pt idx="322">
                <c:v>0.38699925153738035</c:v>
              </c:pt>
              <c:pt idx="323">
                <c:v>0.36924182724451526</c:v>
              </c:pt>
              <c:pt idx="324">
                <c:v>0.38398093887266765</c:v>
              </c:pt>
              <c:pt idx="325">
                <c:v>0.36346349750238405</c:v>
              </c:pt>
              <c:pt idx="326">
                <c:v>0.38223926942818232</c:v>
              </c:pt>
              <c:pt idx="327">
                <c:v>0.35171331269233169</c:v>
              </c:pt>
              <c:pt idx="328">
                <c:v>0.37053740723702405</c:v>
              </c:pt>
              <c:pt idx="329">
                <c:v>0.34253470828063992</c:v>
              </c:pt>
              <c:pt idx="330">
                <c:v>0.3651738613101097</c:v>
              </c:pt>
              <c:pt idx="331">
                <c:v>0.33734642140148496</c:v>
              </c:pt>
              <c:pt idx="332">
                <c:v>0.3494263791283484</c:v>
              </c:pt>
              <c:pt idx="333">
                <c:v>0.33064370176209984</c:v>
              </c:pt>
              <c:pt idx="334">
                <c:v>0.34249205949267741</c:v>
              </c:pt>
              <c:pt idx="335">
                <c:v>0.33445600855692559</c:v>
              </c:pt>
              <c:pt idx="336">
                <c:v>0.32739190584911398</c:v>
              </c:pt>
              <c:pt idx="337">
                <c:v>0.32407670557742824</c:v>
              </c:pt>
              <c:pt idx="338">
                <c:v>0.31416477280762833</c:v>
              </c:pt>
              <c:pt idx="339">
                <c:v>0.31820389565405305</c:v>
              </c:pt>
              <c:pt idx="340">
                <c:v>0.30715612678985676</c:v>
              </c:pt>
              <c:pt idx="341">
                <c:v>0.30618616098804596</c:v>
              </c:pt>
              <c:pt idx="342">
                <c:v>0.30815574881824648</c:v>
              </c:pt>
              <c:pt idx="343">
                <c:v>0.28465191910507032</c:v>
              </c:pt>
              <c:pt idx="344">
                <c:v>0.30414334207516341</c:v>
              </c:pt>
              <c:pt idx="345">
                <c:v>0.26768467865414353</c:v>
              </c:pt>
              <c:pt idx="346">
                <c:v>0.3100185229150958</c:v>
              </c:pt>
              <c:pt idx="347">
                <c:v>0.25158464934661634</c:v>
              </c:pt>
              <c:pt idx="348">
                <c:v>0.31045959995472566</c:v>
              </c:pt>
              <c:pt idx="349">
                <c:v>0.25404590277488492</c:v>
              </c:pt>
              <c:pt idx="350">
                <c:v>0.30151011741155365</c:v>
              </c:pt>
              <c:pt idx="351">
                <c:v>0.25973329941756085</c:v>
              </c:pt>
              <c:pt idx="352">
                <c:v>0.30472530900248457</c:v>
              </c:pt>
              <c:pt idx="353">
                <c:v>0.25898253307028346</c:v>
              </c:pt>
              <c:pt idx="354">
                <c:v>0.3065441611458099</c:v>
              </c:pt>
              <c:pt idx="355">
                <c:v>0.2603321324402979</c:v>
              </c:pt>
              <c:pt idx="356">
                <c:v>0.30802087952679741</c:v>
              </c:pt>
              <c:pt idx="357">
                <c:v>0.26281988753137531</c:v>
              </c:pt>
              <c:pt idx="358">
                <c:v>0.31016285476264199</c:v>
              </c:pt>
              <c:pt idx="359">
                <c:v>0.26824707743751347</c:v>
              </c:pt>
              <c:pt idx="360">
                <c:v>0.31083628120219042</c:v>
              </c:pt>
              <c:pt idx="361">
                <c:v>0.27777941883521939</c:v>
              </c:pt>
              <c:pt idx="362">
                <c:v>0.31552590635862898</c:v>
              </c:pt>
              <c:pt idx="363">
                <c:v>0.28137867104135011</c:v>
              </c:pt>
              <c:pt idx="364">
                <c:v>0.3226649089786921</c:v>
              </c:pt>
              <c:pt idx="365">
                <c:v>0.28949916445381546</c:v>
              </c:pt>
              <c:pt idx="366">
                <c:v>0.32612240230363726</c:v>
              </c:pt>
              <c:pt idx="367">
                <c:v>0.29740801559128005</c:v>
              </c:pt>
              <c:pt idx="368">
                <c:v>0.32855685255530975</c:v>
              </c:pt>
              <c:pt idx="369">
                <c:v>0.30592836013021119</c:v>
              </c:pt>
              <c:pt idx="370">
                <c:v>0.33429251230273305</c:v>
              </c:pt>
              <c:pt idx="371">
                <c:v>0.31818677165393749</c:v>
              </c:pt>
              <c:pt idx="372">
                <c:v>0.33246320672537522</c:v>
              </c:pt>
              <c:pt idx="373">
                <c:v>0.31927904322387701</c:v>
              </c:pt>
              <c:pt idx="374">
                <c:v>0.34424249334932594</c:v>
              </c:pt>
              <c:pt idx="375">
                <c:v>0.32889578242645623</c:v>
              </c:pt>
              <c:pt idx="376">
                <c:v>0.3425313314204213</c:v>
              </c:pt>
              <c:pt idx="377">
                <c:v>0.33887218178223771</c:v>
              </c:pt>
              <c:pt idx="378">
                <c:v>0.34963663839988907</c:v>
              </c:pt>
              <c:pt idx="379">
                <c:v>0.34324085165619656</c:v>
              </c:pt>
              <c:pt idx="380">
                <c:v>0.35218284880998307</c:v>
              </c:pt>
              <c:pt idx="381">
                <c:v>0.35361533154427277</c:v>
              </c:pt>
              <c:pt idx="382">
                <c:v>0.35586940339031847</c:v>
              </c:pt>
              <c:pt idx="383">
                <c:v>0.36206834142378197</c:v>
              </c:pt>
              <c:pt idx="384">
                <c:v>0.35800689421467896</c:v>
              </c:pt>
              <c:pt idx="385">
                <c:v>0.36595852321020395</c:v>
              </c:pt>
              <c:pt idx="386">
                <c:v>0.36211106993630604</c:v>
              </c:pt>
              <c:pt idx="387">
                <c:v>0.37237431700260282</c:v>
              </c:pt>
              <c:pt idx="388">
                <c:v>0.36062683252618954</c:v>
              </c:pt>
              <c:pt idx="389">
                <c:v>0.37177333817967456</c:v>
              </c:pt>
              <c:pt idx="390">
                <c:v>0.36227290640640308</c:v>
              </c:pt>
              <c:pt idx="391">
                <c:v>0.37937015732230089</c:v>
              </c:pt>
              <c:pt idx="392">
                <c:v>0.36258273075609371</c:v>
              </c:pt>
              <c:pt idx="393">
                <c:v>0.37961194708731733</c:v>
              </c:pt>
              <c:pt idx="394">
                <c:v>0.36041707309256704</c:v>
              </c:pt>
              <c:pt idx="395">
                <c:v>0.37466147982527198</c:v>
              </c:pt>
              <c:pt idx="396">
                <c:v>0.36408942974474379</c:v>
              </c:pt>
              <c:pt idx="397">
                <c:v>0.37287577294952917</c:v>
              </c:pt>
              <c:pt idx="398">
                <c:v>0.35710744003236394</c:v>
              </c:pt>
              <c:pt idx="399">
                <c:v>0.38062439314626323</c:v>
              </c:pt>
              <c:pt idx="400">
                <c:v>0.34617997867756822</c:v>
              </c:pt>
              <c:pt idx="401">
                <c:v>0.38123269601944498</c:v>
              </c:pt>
              <c:pt idx="402">
                <c:v>0.33661011496900212</c:v>
              </c:pt>
              <c:pt idx="403">
                <c:v>0.38454694108786858</c:v>
              </c:pt>
              <c:pt idx="404">
                <c:v>0.33374543452946764</c:v>
              </c:pt>
              <c:pt idx="405">
                <c:v>0.38269909333948482</c:v>
              </c:pt>
              <c:pt idx="406">
                <c:v>0.33055961404549516</c:v>
              </c:pt>
              <c:pt idx="407">
                <c:v>0.37662102678079923</c:v>
              </c:pt>
              <c:pt idx="408">
                <c:v>0.33306230757988747</c:v>
              </c:pt>
              <c:pt idx="409">
                <c:v>0.37315074563738571</c:v>
              </c:pt>
              <c:pt idx="410">
                <c:v>0.33860312918200214</c:v>
              </c:pt>
              <c:pt idx="411">
                <c:v>0.37200718946642586</c:v>
              </c:pt>
              <c:pt idx="412">
                <c:v>0.33868338027711292</c:v>
              </c:pt>
              <c:pt idx="413">
                <c:v>0.37554643092450568</c:v>
              </c:pt>
              <c:pt idx="414">
                <c:v>0.34302008062603506</c:v>
              </c:pt>
              <c:pt idx="415">
                <c:v>0.38076291964120285</c:v>
              </c:pt>
              <c:pt idx="416">
                <c:v>0.34565377182596818</c:v>
              </c:pt>
              <c:pt idx="417">
                <c:v>0.3804028903686546</c:v>
              </c:pt>
              <c:pt idx="418">
                <c:v>0.35364733406294757</c:v>
              </c:pt>
              <c:pt idx="419">
                <c:v>0.38129594934650562</c:v>
              </c:pt>
              <c:pt idx="420">
                <c:v>0.36845137316753157</c:v>
              </c:pt>
              <c:pt idx="421">
                <c:v>0.38301684919312651</c:v>
              </c:pt>
              <c:pt idx="422">
                <c:v>0.37596688168087722</c:v>
              </c:pt>
              <c:pt idx="423">
                <c:v>0.39106630432575096</c:v>
              </c:pt>
              <c:pt idx="424">
                <c:v>0.38528589193267232</c:v>
              </c:pt>
              <c:pt idx="425">
                <c:v>0.39922529878385549</c:v>
              </c:pt>
              <c:pt idx="426">
                <c:v>0.39537669651133983</c:v>
              </c:pt>
              <c:pt idx="427">
                <c:v>0.41190841554649282</c:v>
              </c:pt>
              <c:pt idx="428">
                <c:v>0.4112166681575376</c:v>
              </c:pt>
              <c:pt idx="429">
                <c:v>0.42046904101224308</c:v>
              </c:pt>
              <c:pt idx="430">
                <c:v>0.41977692587465126</c:v>
              </c:pt>
              <c:pt idx="431">
                <c:v>0.43648644455827629</c:v>
              </c:pt>
              <c:pt idx="432">
                <c:v>0.42996967728689506</c:v>
              </c:pt>
              <c:pt idx="433">
                <c:v>0.44116601386489107</c:v>
              </c:pt>
              <c:pt idx="434">
                <c:v>0.44716627653375374</c:v>
              </c:pt>
              <c:pt idx="435">
                <c:v>0.45051977042109015</c:v>
              </c:pt>
              <c:pt idx="436">
                <c:v>0.46171334393888908</c:v>
              </c:pt>
              <c:pt idx="437">
                <c:v>0.46393222963982883</c:v>
              </c:pt>
              <c:pt idx="438">
                <c:v>0.47485176054738765</c:v>
              </c:pt>
              <c:pt idx="439">
                <c:v>0.47562184748367797</c:v>
              </c:pt>
              <c:pt idx="440">
                <c:v>0.48845124198183126</c:v>
              </c:pt>
              <c:pt idx="441">
                <c:v>0.4842437073665451</c:v>
              </c:pt>
              <c:pt idx="442">
                <c:v>0.50050332041657253</c:v>
              </c:pt>
              <c:pt idx="443">
                <c:v>0.50213499042407717</c:v>
              </c:pt>
              <c:pt idx="444">
                <c:v>0.50717072645903605</c:v>
              </c:pt>
              <c:pt idx="445">
                <c:v>0.51564230731258265</c:v>
              </c:pt>
              <c:pt idx="446">
                <c:v>0.52174239451011684</c:v>
              </c:pt>
              <c:pt idx="447">
                <c:v>0.52598258215133331</c:v>
              </c:pt>
              <c:pt idx="448">
                <c:v>0.54149665071927167</c:v>
              </c:pt>
              <c:pt idx="449">
                <c:v>0.53262322504855586</c:v>
              </c:pt>
              <c:pt idx="450">
                <c:v>0.55951471942764119</c:v>
              </c:pt>
              <c:pt idx="451">
                <c:v>0.54043194539438588</c:v>
              </c:pt>
              <c:pt idx="452">
                <c:v>0.561544324098605</c:v>
              </c:pt>
              <c:pt idx="453">
                <c:v>0.56141658509828418</c:v>
              </c:pt>
              <c:pt idx="454">
                <c:v>0.57078651651385715</c:v>
              </c:pt>
              <c:pt idx="455">
                <c:v>0.57277839198138691</c:v>
              </c:pt>
              <c:pt idx="456">
                <c:v>0.58091165547763635</c:v>
              </c:pt>
              <c:pt idx="457">
                <c:v>0.57490723239191777</c:v>
              </c:pt>
              <c:pt idx="458">
                <c:v>0.59644542227406949</c:v>
              </c:pt>
              <c:pt idx="459">
                <c:v>0.58268221810439635</c:v>
              </c:pt>
              <c:pt idx="460">
                <c:v>0.60896594516214053</c:v>
              </c:pt>
              <c:pt idx="461">
                <c:v>0.5922322715244499</c:v>
              </c:pt>
              <c:pt idx="462">
                <c:v>0.61831354966684426</c:v>
              </c:pt>
              <c:pt idx="463">
                <c:v>0.59530406405063963</c:v>
              </c:pt>
              <c:pt idx="464">
                <c:v>0.6297089033568688</c:v>
              </c:pt>
              <c:pt idx="465">
                <c:v>0.60814101684844268</c:v>
              </c:pt>
              <c:pt idx="466">
                <c:v>0.63048568316195119</c:v>
              </c:pt>
              <c:pt idx="467">
                <c:v>0.62979155520712815</c:v>
              </c:pt>
              <c:pt idx="468">
                <c:v>0.62348618842244985</c:v>
              </c:pt>
              <c:pt idx="469">
                <c:v>0.64513095269519383</c:v>
              </c:pt>
              <c:pt idx="470">
                <c:v>0.61810554700858977</c:v>
              </c:pt>
              <c:pt idx="471">
                <c:v>0.65967693873142363</c:v>
              </c:pt>
              <c:pt idx="472">
                <c:v>0.62511634724403642</c:v>
              </c:pt>
              <c:pt idx="473">
                <c:v>0.6653163218531819</c:v>
              </c:pt>
              <c:pt idx="474">
                <c:v>0.63416027291099319</c:v>
              </c:pt>
              <c:pt idx="475">
                <c:v>0.68213072146129161</c:v>
              </c:pt>
              <c:pt idx="476">
                <c:v>0.63660385569784428</c:v>
              </c:pt>
              <c:pt idx="477">
                <c:v>0.69966537322266398</c:v>
              </c:pt>
              <c:pt idx="478">
                <c:v>0.63581181539615372</c:v>
              </c:pt>
              <c:pt idx="479">
                <c:v>0.71759297083308782</c:v>
              </c:pt>
              <c:pt idx="480">
                <c:v>0.64147948392645571</c:v>
              </c:pt>
              <c:pt idx="481">
                <c:v>0.72789037787833766</c:v>
              </c:pt>
              <c:pt idx="482">
                <c:v>0.65638060567002954</c:v>
              </c:pt>
              <c:pt idx="483">
                <c:v>0.73736200856651024</c:v>
              </c:pt>
              <c:pt idx="484">
                <c:v>0.67242646377738557</c:v>
              </c:pt>
              <c:pt idx="485">
                <c:v>0.74671314715843662</c:v>
              </c:pt>
              <c:pt idx="486">
                <c:v>0.6928923784564327</c:v>
              </c:pt>
              <c:pt idx="487">
                <c:v>0.74792570048414075</c:v>
              </c:pt>
              <c:pt idx="488">
                <c:v>0.71957770200047766</c:v>
              </c:pt>
              <c:pt idx="489">
                <c:v>0.7580172867777436</c:v>
              </c:pt>
              <c:pt idx="490">
                <c:v>0.74072987467343487</c:v>
              </c:pt>
              <c:pt idx="491">
                <c:v>0.77374973974745487</c:v>
              </c:pt>
              <c:pt idx="492">
                <c:v>0.75725431925748221</c:v>
              </c:pt>
              <c:pt idx="493">
                <c:v>0.79189884958553192</c:v>
              </c:pt>
              <c:pt idx="494">
                <c:v>0.77321818653161256</c:v>
              </c:pt>
              <c:pt idx="495">
                <c:v>0.80656815057615505</c:v>
              </c:pt>
              <c:pt idx="496">
                <c:v>0.78737101607035265</c:v>
              </c:pt>
              <c:pt idx="497">
                <c:v>0.82738110915806207</c:v>
              </c:pt>
              <c:pt idx="498">
                <c:v>0.80227501393651024</c:v>
              </c:pt>
              <c:pt idx="499">
                <c:v>0.84286876090828844</c:v>
              </c:pt>
              <c:pt idx="500">
                <c:v>0.8259002346595361</c:v>
              </c:pt>
              <c:pt idx="501">
                <c:v>0.85168113222297681</c:v>
              </c:pt>
              <c:pt idx="502">
                <c:v>0.85516645890014686</c:v>
              </c:pt>
              <c:pt idx="503">
                <c:v>0.86255720619166643</c:v>
              </c:pt>
              <c:pt idx="504">
                <c:v>0.87874999691960998</c:v>
              </c:pt>
              <c:pt idx="505">
                <c:v>0.88251316803544244</c:v>
              </c:pt>
              <c:pt idx="506">
                <c:v>0.89192080146972064</c:v>
              </c:pt>
              <c:pt idx="507">
                <c:v>0.90353378607594925</c:v>
              </c:pt>
              <c:pt idx="508">
                <c:v>0.91053146778967342</c:v>
              </c:pt>
              <c:pt idx="509">
                <c:v>0.91626070068555043</c:v>
              </c:pt>
              <c:pt idx="510">
                <c:v>0.92063248975656287</c:v>
              </c:pt>
              <c:pt idx="511">
                <c:v>0.93467459219281135</c:v>
              </c:pt>
              <c:pt idx="512">
                <c:v>0.92551575301737476</c:v>
              </c:pt>
              <c:pt idx="513">
                <c:v>0.95415377192665496</c:v>
              </c:pt>
              <c:pt idx="514">
                <c:v>0.92847020968975447</c:v>
              </c:pt>
              <c:pt idx="515">
                <c:v>0.96886268819865518</c:v>
              </c:pt>
              <c:pt idx="516">
                <c:v>0.94970439684218333</c:v>
              </c:pt>
              <c:pt idx="517">
                <c:v>0.96103783361656625</c:v>
              </c:pt>
              <c:pt idx="518">
                <c:v>0.97186374627148586</c:v>
              </c:pt>
              <c:pt idx="519">
                <c:v>0.95627285049545874</c:v>
              </c:pt>
              <c:pt idx="520">
                <c:v>0.98556342456635837</c:v>
              </c:pt>
              <c:pt idx="521">
                <c:v>0.96217520061818795</c:v>
              </c:pt>
              <c:pt idx="522">
                <c:v>0.98368368843651577</c:v>
              </c:pt>
              <c:pt idx="523">
                <c:v>0.96020843887666096</c:v>
              </c:pt>
              <c:pt idx="524">
                <c:v>0.98601133247864248</c:v>
              </c:pt>
              <c:pt idx="525">
                <c:v>0.94686896398273035</c:v>
              </c:pt>
              <c:pt idx="526">
                <c:v>0.98332443710492334</c:v>
              </c:pt>
              <c:pt idx="527">
                <c:v>0.94121914799361817</c:v>
              </c:pt>
              <c:pt idx="528">
                <c:v>0.97356399136998562</c:v>
              </c:pt>
              <c:pt idx="529">
                <c:v>0.94448346846434095</c:v>
              </c:pt>
              <c:pt idx="530">
                <c:v>0.95895564679005552</c:v>
              </c:pt>
              <c:pt idx="531">
                <c:v>0.93600355947669667</c:v>
              </c:pt>
              <c:pt idx="532">
                <c:v>0.94914041552958728</c:v>
              </c:pt>
              <c:pt idx="533">
                <c:v>0.91844219898482893</c:v>
              </c:pt>
              <c:pt idx="534">
                <c:v>0.93834766817151405</c:v>
              </c:pt>
              <c:pt idx="535">
                <c:v>0.90394597638831875</c:v>
              </c:pt>
              <c:pt idx="536">
                <c:v>0.92513906614819019</c:v>
              </c:pt>
              <c:pt idx="537">
                <c:v>0.89646394702199084</c:v>
              </c:pt>
              <c:pt idx="538">
                <c:v>0.90879265486723204</c:v>
              </c:pt>
              <c:pt idx="539">
                <c:v>0.8729124916986416</c:v>
              </c:pt>
              <c:pt idx="540">
                <c:v>0.89369228702467041</c:v>
              </c:pt>
              <c:pt idx="541">
                <c:v>0.86514550914137878</c:v>
              </c:pt>
              <c:pt idx="542">
                <c:v>0.871636146121608</c:v>
              </c:pt>
              <c:pt idx="543">
                <c:v>0.85699848298662884</c:v>
              </c:pt>
              <c:pt idx="544">
                <c:v>0.84513186821068398</c:v>
              </c:pt>
              <c:pt idx="545">
                <c:v>0.84365990136646696</c:v>
              </c:pt>
              <c:pt idx="546">
                <c:v>0.8305042584135679</c:v>
              </c:pt>
              <c:pt idx="547">
                <c:v>0.82817254954797559</c:v>
              </c:pt>
              <c:pt idx="548">
                <c:v>0.81387294994753012</c:v>
              </c:pt>
              <c:pt idx="549">
                <c:v>0.80575074633060351</c:v>
              </c:pt>
              <c:pt idx="550">
                <c:v>0.80773101759020316</c:v>
              </c:pt>
              <c:pt idx="551">
                <c:v>0.78284329500768501</c:v>
              </c:pt>
              <c:pt idx="552">
                <c:v>0.79763778409042352</c:v>
              </c:pt>
              <c:pt idx="553">
                <c:v>0.76543835906915825</c:v>
              </c:pt>
              <c:pt idx="554">
                <c:v>0.78795091886639845</c:v>
              </c:pt>
              <c:pt idx="555">
                <c:v>0.75363082888858657</c:v>
              </c:pt>
              <c:pt idx="556">
                <c:v>0.76835120795599643</c:v>
              </c:pt>
              <c:pt idx="557">
                <c:v>0.75054531798324264</c:v>
              </c:pt>
              <c:pt idx="558">
                <c:v>0.75056929186479227</c:v>
              </c:pt>
              <c:pt idx="559">
                <c:v>0.74551660734089764</c:v>
              </c:pt>
              <c:pt idx="560">
                <c:v>0.73737707155718613</c:v>
              </c:pt>
              <c:pt idx="561">
                <c:v>0.7315947432868225</c:v>
              </c:pt>
              <c:pt idx="562">
                <c:v>0.72851900576252515</c:v>
              </c:pt>
              <c:pt idx="563">
                <c:v>0.71975467334197329</c:v>
              </c:pt>
              <c:pt idx="564">
                <c:v>0.72108011193693622</c:v>
              </c:pt>
              <c:pt idx="565">
                <c:v>0.71049660665726422</c:v>
              </c:pt>
              <c:pt idx="566">
                <c:v>0.70873179720558022</c:v>
              </c:pt>
              <c:pt idx="567">
                <c:v>0.69843546088359454</c:v>
              </c:pt>
              <c:pt idx="568">
                <c:v>0.70431818880690977</c:v>
              </c:pt>
              <c:pt idx="569">
                <c:v>0.68643464296886547</c:v>
              </c:pt>
              <c:pt idx="570">
                <c:v>0.69032977948311269</c:v>
              </c:pt>
              <c:pt idx="571">
                <c:v>0.68001682544790587</c:v>
              </c:pt>
              <c:pt idx="572">
                <c:v>0.67043992900407134</c:v>
              </c:pt>
              <c:pt idx="573">
                <c:v>0.67688643654040437</c:v>
              </c:pt>
              <c:pt idx="574">
                <c:v>0.65593799170292233</c:v>
              </c:pt>
              <c:pt idx="575">
                <c:v>0.67418081232557703</c:v>
              </c:pt>
              <c:pt idx="576">
                <c:v>0.6500372623443601</c:v>
              </c:pt>
              <c:pt idx="577">
                <c:v>0.65996762516478458</c:v>
              </c:pt>
              <c:pt idx="578">
                <c:v>0.64323225003599649</c:v>
              </c:pt>
              <c:pt idx="579">
                <c:v>0.63934786167036761</c:v>
              </c:pt>
              <c:pt idx="580">
                <c:v>0.63806301545516342</c:v>
              </c:pt>
              <c:pt idx="581">
                <c:v>0.63172149831287316</c:v>
              </c:pt>
              <c:pt idx="582">
                <c:v>0.63121950568795071</c:v>
              </c:pt>
              <c:pt idx="583">
                <c:v>0.62020822545673293</c:v>
              </c:pt>
              <c:pt idx="584">
                <c:v>0.62083254722430337</c:v>
              </c:pt>
              <c:pt idx="585">
                <c:v>0.60514965025224643</c:v>
              </c:pt>
              <c:pt idx="586">
                <c:v>0.61285098559594275</c:v>
              </c:pt>
              <c:pt idx="587">
                <c:v>0.58906749887120458</c:v>
              </c:pt>
              <c:pt idx="588">
                <c:v>0.59570700013963651</c:v>
              </c:pt>
              <c:pt idx="589">
                <c:v>0.57504066415043209</c:v>
              </c:pt>
              <c:pt idx="590">
                <c:v>0.58283187229857947</c:v>
              </c:pt>
              <c:pt idx="591">
                <c:v>0.56230490905731811</c:v>
              </c:pt>
              <c:pt idx="592">
                <c:v>0.56491710127294126</c:v>
              </c:pt>
              <c:pt idx="593">
                <c:v>0.55448787551932999</c:v>
              </c:pt>
              <c:pt idx="594">
                <c:v>0.54851360421690609</c:v>
              </c:pt>
              <c:pt idx="595">
                <c:v>0.53862531608668662</c:v>
              </c:pt>
              <c:pt idx="596">
                <c:v>0.5359274075887217</c:v>
              </c:pt>
              <c:pt idx="597">
                <c:v>0.53115767753207954</c:v>
              </c:pt>
              <c:pt idx="598">
                <c:v>0.52555784033501329</c:v>
              </c:pt>
              <c:pt idx="599">
                <c:v>0.515699881123589</c:v>
              </c:pt>
              <c:pt idx="600">
                <c:v>0.51477645898940094</c:v>
              </c:pt>
              <c:pt idx="601">
                <c:v>0.49937219169734831</c:v>
              </c:pt>
              <c:pt idx="602">
                <c:v>0.50562847110997045</c:v>
              </c:pt>
              <c:pt idx="603">
                <c:v>0.48554166856196945</c:v>
              </c:pt>
              <c:pt idx="604">
                <c:v>0.49828176743299635</c:v>
              </c:pt>
              <c:pt idx="605">
                <c:v>0.47143005838476498</c:v>
              </c:pt>
              <c:pt idx="606">
                <c:v>0.49351943983480528</c:v>
              </c:pt>
              <c:pt idx="607">
                <c:v>0.46342439262727525</c:v>
              </c:pt>
              <c:pt idx="608">
                <c:v>0.48806597558622827</c:v>
              </c:pt>
              <c:pt idx="609">
                <c:v>0.45883570689342829</c:v>
              </c:pt>
              <c:pt idx="610">
                <c:v>0.48530320172247615</c:v>
              </c:pt>
              <c:pt idx="611">
                <c:v>0.4638384246537044</c:v>
              </c:pt>
              <c:pt idx="612">
                <c:v>0.48735494601831358</c:v>
              </c:pt>
              <c:pt idx="613">
                <c:v>0.46769622324467092</c:v>
              </c:pt>
              <c:pt idx="614">
                <c:v>0.48771893516750614</c:v>
              </c:pt>
              <c:pt idx="615">
                <c:v>0.47157893485235419</c:v>
              </c:pt>
              <c:pt idx="616">
                <c:v>0.48725061594991115</c:v>
              </c:pt>
              <c:pt idx="617">
                <c:v>0.4747538523035908</c:v>
              </c:pt>
              <c:pt idx="618">
                <c:v>0.48876030170818474</c:v>
              </c:pt>
              <c:pt idx="619">
                <c:v>0.48101016381013439</c:v>
              </c:pt>
              <c:pt idx="620">
                <c:v>0.48967718453831505</c:v>
              </c:pt>
              <c:pt idx="621">
                <c:v>0.4864312926690087</c:v>
              </c:pt>
              <c:pt idx="622">
                <c:v>0.49277610513544573</c:v>
              </c:pt>
              <c:pt idx="623">
                <c:v>0.49249010372020258</c:v>
              </c:pt>
              <c:pt idx="624">
                <c:v>0.49569606846269831</c:v>
              </c:pt>
              <c:pt idx="625">
                <c:v>0.49982739469383869</c:v>
              </c:pt>
              <c:pt idx="626">
                <c:v>0.49511869292257382</c:v>
              </c:pt>
              <c:pt idx="627">
                <c:v>0.51161461680706288</c:v>
              </c:pt>
              <c:pt idx="628">
                <c:v>0.49522984167820566</c:v>
              </c:pt>
              <c:pt idx="629">
                <c:v>0.5178065532330407</c:v>
              </c:pt>
              <c:pt idx="630">
                <c:v>0.5014789620449952</c:v>
              </c:pt>
              <c:pt idx="631">
                <c:v>0.52278961943536162</c:v>
              </c:pt>
              <c:pt idx="632">
                <c:v>0.50279406229720369</c:v>
              </c:pt>
              <c:pt idx="633">
                <c:v>0.52545245337120738</c:v>
              </c:pt>
              <c:pt idx="634">
                <c:v>0.51182843545450774</c:v>
              </c:pt>
              <c:pt idx="635">
                <c:v>0.52625640382073835</c:v>
              </c:pt>
              <c:pt idx="636">
                <c:v>0.51936644051457115</c:v>
              </c:pt>
              <c:pt idx="637">
                <c:v>0.52801583204868652</c:v>
              </c:pt>
              <c:pt idx="638">
                <c:v>0.52296361290778703</c:v>
              </c:pt>
              <c:pt idx="639">
                <c:v>0.52711689517328586</c:v>
              </c:pt>
              <c:pt idx="640">
                <c:v>0.53370619529887808</c:v>
              </c:pt>
              <c:pt idx="641">
                <c:v>0.52433203570389286</c:v>
              </c:pt>
              <c:pt idx="642">
                <c:v>0.54273344260325385</c:v>
              </c:pt>
              <c:pt idx="643">
                <c:v>0.52634636835402493</c:v>
              </c:pt>
              <c:pt idx="644">
                <c:v>0.54464184210719402</c:v>
              </c:pt>
              <c:pt idx="645">
                <c:v>0.52861578460884795</c:v>
              </c:pt>
              <c:pt idx="646">
                <c:v>0.5452758631952378</c:v>
              </c:pt>
              <c:pt idx="647">
                <c:v>0.53241000265363758</c:v>
              </c:pt>
              <c:pt idx="648">
                <c:v>0.5484063243880325</c:v>
              </c:pt>
              <c:pt idx="649">
                <c:v>0.53138416707708958</c:v>
              </c:pt>
              <c:pt idx="650">
                <c:v>0.55117904846037491</c:v>
              </c:pt>
              <c:pt idx="651">
                <c:v>0.53293688437730458</c:v>
              </c:pt>
              <c:pt idx="652">
                <c:v>0.55007050836391014</c:v>
              </c:pt>
              <c:pt idx="653">
                <c:v>0.53657442378030162</c:v>
              </c:pt>
              <c:pt idx="654">
                <c:v>0.54338602411026915</c:v>
              </c:pt>
              <c:pt idx="655">
                <c:v>0.54207744372461464</c:v>
              </c:pt>
              <c:pt idx="656">
                <c:v>0.54228354967438075</c:v>
              </c:pt>
              <c:pt idx="657">
                <c:v>0.54112185764808252</c:v>
              </c:pt>
              <c:pt idx="658">
                <c:v>0.54048270517978236</c:v>
              </c:pt>
              <c:pt idx="659">
                <c:v>0.5422139507178505</c:v>
              </c:pt>
              <c:pt idx="660">
                <c:v>0.5378704886114245</c:v>
              </c:pt>
              <c:pt idx="661">
                <c:v>0.54674534031802391</c:v>
              </c:pt>
              <c:pt idx="662">
                <c:v>0.53382885498778254</c:v>
              </c:pt>
              <c:pt idx="663">
                <c:v>0.54948412589872064</c:v>
              </c:pt>
              <c:pt idx="664">
                <c:v>0.53298996560389689</c:v>
              </c:pt>
              <c:pt idx="665">
                <c:v>0.54615393058610451</c:v>
              </c:pt>
              <c:pt idx="666">
                <c:v>0.53807115886534462</c:v>
              </c:pt>
              <c:pt idx="667">
                <c:v>0.53969918867340061</c:v>
              </c:pt>
              <c:pt idx="668">
                <c:v>0.5398505120443593</c:v>
              </c:pt>
              <c:pt idx="669">
                <c:v>0.53743920207161211</c:v>
              </c:pt>
              <c:pt idx="670">
                <c:v>0.53779708010340033</c:v>
              </c:pt>
              <c:pt idx="671">
                <c:v>0.5404079339874035</c:v>
              </c:pt>
              <c:pt idx="672">
                <c:v>0.53888320503222154</c:v>
              </c:pt>
              <c:pt idx="673">
                <c:v>0.53868795935751346</c:v>
              </c:pt>
              <c:pt idx="674">
                <c:v>0.54500438747072255</c:v>
              </c:pt>
              <c:pt idx="675">
                <c:v>0.53832740988567307</c:v>
              </c:pt>
              <c:pt idx="676">
                <c:v>0.54933550325993319</c:v>
              </c:pt>
              <c:pt idx="677">
                <c:v>0.54203498311632625</c:v>
              </c:pt>
              <c:pt idx="678">
                <c:v>0.54822927803190169</c:v>
              </c:pt>
              <c:pt idx="679">
                <c:v>0.54463353921347091</c:v>
              </c:pt>
              <c:pt idx="680">
                <c:v>0.55398896849398627</c:v>
              </c:pt>
              <c:pt idx="681">
                <c:v>0.54379461846630628</c:v>
              </c:pt>
              <c:pt idx="682">
                <c:v>0.56625752873158486</c:v>
              </c:pt>
              <c:pt idx="683">
                <c:v>0.5431313799900167</c:v>
              </c:pt>
              <c:pt idx="684">
                <c:v>0.57256879753708945</c:v>
              </c:pt>
              <c:pt idx="685">
                <c:v>0.54533690516355504</c:v>
              </c:pt>
              <c:pt idx="686">
                <c:v>0.57555285667646516</c:v>
              </c:pt>
              <c:pt idx="687">
                <c:v>0.55815290034383636</c:v>
              </c:pt>
              <c:pt idx="688">
                <c:v>0.57296532816545576</c:v>
              </c:pt>
              <c:pt idx="689">
                <c:v>0.57320754739122115</c:v>
              </c:pt>
              <c:pt idx="690">
                <c:v>0.57548599649985777</c:v>
              </c:pt>
              <c:pt idx="691">
                <c:v>0.58320323788689898</c:v>
              </c:pt>
              <c:pt idx="692">
                <c:v>0.57754401386210663</c:v>
              </c:pt>
              <c:pt idx="693">
                <c:v>0.59138721395757121</c:v>
              </c:pt>
              <c:pt idx="694">
                <c:v>0.58234421649633705</c:v>
              </c:pt>
              <c:pt idx="695">
                <c:v>0.59998097846534737</c:v>
              </c:pt>
              <c:pt idx="696">
                <c:v>0.58838371862766248</c:v>
              </c:pt>
              <c:pt idx="697">
                <c:v>0.61100256064004244</c:v>
              </c:pt>
              <c:pt idx="698">
                <c:v>0.59133782624619025</c:v>
              </c:pt>
              <c:pt idx="699">
                <c:v>0.62132915766538954</c:v>
              </c:pt>
              <c:pt idx="700">
                <c:v>0.59695019342042821</c:v>
              </c:pt>
              <c:pt idx="701">
                <c:v>0.63245550139208895</c:v>
              </c:pt>
              <c:pt idx="702">
                <c:v>0.60043179834396276</c:v>
              </c:pt>
              <c:pt idx="703">
                <c:v>0.63941704563407664</c:v>
              </c:pt>
              <c:pt idx="704">
                <c:v>0.6069449807756454</c:v>
              </c:pt>
              <c:pt idx="705">
                <c:v>0.65115400125725165</c:v>
              </c:pt>
              <c:pt idx="706">
                <c:v>0.61057675056713112</c:v>
              </c:pt>
              <c:pt idx="707">
                <c:v>0.65845073039319024</c:v>
              </c:pt>
              <c:pt idx="708">
                <c:v>0.61801304130698409</c:v>
              </c:pt>
              <c:pt idx="709">
                <c:v>0.66149297452596179</c:v>
              </c:pt>
              <c:pt idx="710">
                <c:v>0.63359280929017292</c:v>
              </c:pt>
              <c:pt idx="711">
                <c:v>0.66116208416100131</c:v>
              </c:pt>
              <c:pt idx="712">
                <c:v>0.6482409492608765</c:v>
              </c:pt>
              <c:pt idx="713">
                <c:v>0.66224961370459867</c:v>
              </c:pt>
              <c:pt idx="714">
                <c:v>0.65463136452977688</c:v>
              </c:pt>
              <c:pt idx="715">
                <c:v>0.66785501411574866</c:v>
              </c:pt>
              <c:pt idx="716">
                <c:v>0.6622696243823637</c:v>
              </c:pt>
              <c:pt idx="717">
                <c:v>0.6723976299764135</c:v>
              </c:pt>
              <c:pt idx="718">
                <c:v>0.66483698476518449</c:v>
              </c:pt>
              <c:pt idx="719">
                <c:v>0.67273378748827739</c:v>
              </c:pt>
              <c:pt idx="720">
                <c:v>0.67141787717099977</c:v>
              </c:pt>
              <c:pt idx="721">
                <c:v>0.6742735157776687</c:v>
              </c:pt>
              <c:pt idx="722">
                <c:v>0.67693609114459441</c:v>
              </c:pt>
              <c:pt idx="723">
                <c:v>0.67938081873943634</c:v>
              </c:pt>
              <c:pt idx="724">
                <c:v>0.68533183441804546</c:v>
              </c:pt>
              <c:pt idx="725">
                <c:v>0.67774864109244326</c:v>
              </c:pt>
              <c:pt idx="726">
                <c:v>0.6986771409918634</c:v>
              </c:pt>
              <c:pt idx="727">
                <c:v>0.67875027163874679</c:v>
              </c:pt>
              <c:pt idx="728">
                <c:v>0.70280377251330672</c:v>
              </c:pt>
              <c:pt idx="729">
                <c:v>0.68526859739759538</c:v>
              </c:pt>
              <c:pt idx="730">
                <c:v>0.70056029285391319</c:v>
              </c:pt>
              <c:pt idx="731">
                <c:v>0.6953281553585039</c:v>
              </c:pt>
              <c:pt idx="732">
                <c:v>0.69437924935848305</c:v>
              </c:pt>
              <c:pt idx="733">
                <c:v>0.70502975406554758</c:v>
              </c:pt>
              <c:pt idx="734">
                <c:v>0.69419873524055442</c:v>
              </c:pt>
              <c:pt idx="735">
                <c:v>0.71056375184782072</c:v>
              </c:pt>
              <c:pt idx="736">
                <c:v>0.70029661979270907</c:v>
              </c:pt>
              <c:pt idx="737">
                <c:v>0.71251918796752478</c:v>
              </c:pt>
              <c:pt idx="738">
                <c:v>0.705382737324458</c:v>
              </c:pt>
              <c:pt idx="739">
                <c:v>0.71754413548738094</c:v>
              </c:pt>
              <c:pt idx="740">
                <c:v>0.70995082054205982</c:v>
              </c:pt>
              <c:pt idx="741">
                <c:v>0.7186324385699645</c:v>
              </c:pt>
              <c:pt idx="742">
                <c:v>0.71778149473334008</c:v>
              </c:pt>
              <c:pt idx="743">
                <c:v>0.71790557564253044</c:v>
              </c:pt>
              <c:pt idx="744">
                <c:v>0.72792995830927876</c:v>
              </c:pt>
              <c:pt idx="745">
                <c:v>0.72331504753626075</c:v>
              </c:pt>
              <c:pt idx="746">
                <c:v>0.73119792939563366</c:v>
              </c:pt>
              <c:pt idx="747">
                <c:v>0.72961722735529078</c:v>
              </c:pt>
              <c:pt idx="748">
                <c:v>0.73349084663124409</c:v>
              </c:pt>
              <c:pt idx="749">
                <c:v>0.7368488179617888</c:v>
              </c:pt>
              <c:pt idx="750">
                <c:v>0.74049974739564928</c:v>
              </c:pt>
              <c:pt idx="751">
                <c:v>0.74149797854050969</c:v>
              </c:pt>
              <c:pt idx="752">
                <c:v>0.74822841827046693</c:v>
              </c:pt>
              <c:pt idx="753">
                <c:v>0.74439064753038164</c:v>
              </c:pt>
              <c:pt idx="754">
                <c:v>0.75709854554652611</c:v>
              </c:pt>
              <c:pt idx="755">
                <c:v>0.74788766415425711</c:v>
              </c:pt>
              <c:pt idx="756">
                <c:v>0.76254229835562681</c:v>
              </c:pt>
              <c:pt idx="757">
                <c:v>0.75227666438317664</c:v>
              </c:pt>
              <c:pt idx="758">
                <c:v>0.76366424212966477</c:v>
              </c:pt>
              <c:pt idx="759">
                <c:v>0.75683422167010983</c:v>
              </c:pt>
              <c:pt idx="760">
                <c:v>0.76689989972747463</c:v>
              </c:pt>
              <c:pt idx="761">
                <c:v>0.76314424021357952</c:v>
              </c:pt>
              <c:pt idx="762">
                <c:v>0.76586897429652112</c:v>
              </c:pt>
              <c:pt idx="763">
                <c:v>0.76920134634992177</c:v>
              </c:pt>
              <c:pt idx="764">
                <c:v>0.76864686794179227</c:v>
              </c:pt>
              <c:pt idx="765">
                <c:v>0.77365950317667032</c:v>
              </c:pt>
              <c:pt idx="766">
                <c:v>0.76967994596610001</c:v>
              </c:pt>
              <c:pt idx="767">
                <c:v>0.77684163762998748</c:v>
              </c:pt>
              <c:pt idx="768">
                <c:v>0.76607928783486734</c:v>
              </c:pt>
              <c:pt idx="769">
                <c:v>0.7772674734504964</c:v>
              </c:pt>
              <c:pt idx="770">
                <c:v>0.76795487137961627</c:v>
              </c:pt>
              <c:pt idx="771">
                <c:v>0.77833788669893478</c:v>
              </c:pt>
              <c:pt idx="772">
                <c:v>0.767311316748431</c:v>
              </c:pt>
              <c:pt idx="773">
                <c:v>0.78037630756709864</c:v>
              </c:pt>
              <c:pt idx="774">
                <c:v>0.76740088963322373</c:v>
              </c:pt>
              <c:pt idx="775">
                <c:v>0.78114864740005996</c:v>
              </c:pt>
              <c:pt idx="776">
                <c:v>0.76701501313006082</c:v>
              </c:pt>
              <c:pt idx="777">
                <c:v>0.77981310903822898</c:v>
              </c:pt>
              <c:pt idx="778">
                <c:v>0.76774056870873686</c:v>
              </c:pt>
              <c:pt idx="779">
                <c:v>0.77751246431094023</c:v>
              </c:pt>
              <c:pt idx="780">
                <c:v>0.768734448654531</c:v>
              </c:pt>
              <c:pt idx="781">
                <c:v>0.77460801894117537</c:v>
              </c:pt>
              <c:pt idx="782">
                <c:v>0.76972283168751299</c:v>
              </c:pt>
              <c:pt idx="783">
                <c:v>0.77173583275691959</c:v>
              </c:pt>
              <c:pt idx="784">
                <c:v>0.77062316276754483</c:v>
              </c:pt>
              <c:pt idx="785">
                <c:v>0.76741968981763997</c:v>
              </c:pt>
              <c:pt idx="786">
                <c:v>0.76986517196080351</c:v>
              </c:pt>
              <c:pt idx="787">
                <c:v>0.76371400102249398</c:v>
              </c:pt>
              <c:pt idx="788">
                <c:v>0.77210083095953264</c:v>
              </c:pt>
              <c:pt idx="789">
                <c:v>0.76546735177278125</c:v>
              </c:pt>
              <c:pt idx="790">
                <c:v>0.77242745812255131</c:v>
              </c:pt>
              <c:pt idx="791">
                <c:v>0.76539750765854442</c:v>
              </c:pt>
              <c:pt idx="792">
                <c:v>0.76857523615688195</c:v>
              </c:pt>
              <c:pt idx="793">
                <c:v>0.76460304098997112</c:v>
              </c:pt>
              <c:pt idx="794">
                <c:v>0.76605722810966803</c:v>
              </c:pt>
              <c:pt idx="795">
                <c:v>0.76318748038110618</c:v>
              </c:pt>
              <c:pt idx="796">
                <c:v>0.76356144820375194</c:v>
              </c:pt>
              <c:pt idx="797">
                <c:v>0.76198717994096243</c:v>
              </c:pt>
              <c:pt idx="798">
                <c:v>0.76140764107730519</c:v>
              </c:pt>
              <c:pt idx="799">
                <c:v>0.7630461929514748</c:v>
              </c:pt>
              <c:pt idx="800">
                <c:v>0.76229162568153008</c:v>
              </c:pt>
              <c:pt idx="801">
                <c:v>0.76413390479941501</c:v>
              </c:pt>
              <c:pt idx="802">
                <c:v>0.76082356182650035</c:v>
              </c:pt>
            </c:numLit>
          </c:val>
          <c:smooth val="0"/>
          <c:extLst>
            <c:ext xmlns:c16="http://schemas.microsoft.com/office/drawing/2014/chart" uri="{C3380CC4-5D6E-409C-BE32-E72D297353CC}">
              <c16:uniqueId val="{00000001-324A-45F9-84D1-5C5F0A0645DB}"/>
            </c:ext>
          </c:extLst>
        </c:ser>
        <c:ser>
          <c:idx val="5"/>
          <c:order val="2"/>
          <c:spPr>
            <a:ln w="28575" cap="rnd">
              <a:solidFill>
                <a:schemeClr val="accent1"/>
              </a:solidFill>
              <a:round/>
            </a:ln>
            <a:effectLst/>
          </c:spPr>
          <c:marker>
            <c:symbol val="none"/>
          </c:marker>
          <c:val>
            <c:numLit>
              <c:formatCode>General</c:formatCode>
              <c:ptCount val="803"/>
              <c:pt idx="0">
                <c:v>1</c:v>
              </c:pt>
              <c:pt idx="1">
                <c:v>0.51223842951612852</c:v>
              </c:pt>
              <c:pt idx="2">
                <c:v>0.87231789485917244</c:v>
              </c:pt>
              <c:pt idx="3">
                <c:v>0.57634123542100246</c:v>
              </c:pt>
              <c:pt idx="4">
                <c:v>0.80260965158532238</c:v>
              </c:pt>
              <c:pt idx="5">
                <c:v>0.60517893298166325</c:v>
              </c:pt>
              <c:pt idx="6">
                <c:v>0.75476943374339855</c:v>
              </c:pt>
              <c:pt idx="7">
                <c:v>0.61181439208258326</c:v>
              </c:pt>
              <c:pt idx="8">
                <c:v>0.70613996085098063</c:v>
              </c:pt>
              <c:pt idx="9">
                <c:v>0.60327822312091606</c:v>
              </c:pt>
              <c:pt idx="10">
                <c:v>0.66383511029903963</c:v>
              </c:pt>
              <c:pt idx="11">
                <c:v>0.59207030043197628</c:v>
              </c:pt>
              <c:pt idx="12">
                <c:v>0.62553318054748841</c:v>
              </c:pt>
              <c:pt idx="13">
                <c:v>0.56492578477702293</c:v>
              </c:pt>
              <c:pt idx="14">
                <c:v>0.59649940138472379</c:v>
              </c:pt>
              <c:pt idx="15">
                <c:v>0.52048805145079224</c:v>
              </c:pt>
              <c:pt idx="16">
                <c:v>0.55561773182175023</c:v>
              </c:pt>
              <c:pt idx="17">
                <c:v>0.50918680964690288</c:v>
              </c:pt>
              <c:pt idx="18">
                <c:v>0.48831279103290315</c:v>
              </c:pt>
              <c:pt idx="19">
                <c:v>0.47458145159240472</c:v>
              </c:pt>
              <c:pt idx="20">
                <c:v>0.44086439407411437</c:v>
              </c:pt>
              <c:pt idx="21">
                <c:v>0.43514783571693783</c:v>
              </c:pt>
              <c:pt idx="22">
                <c:v>0.4048701339956266</c:v>
              </c:pt>
              <c:pt idx="23">
                <c:v>0.39723381802627167</c:v>
              </c:pt>
              <c:pt idx="24">
                <c:v>0.36227708999851221</c:v>
              </c:pt>
              <c:pt idx="25">
                <c:v>0.36901491999545721</c:v>
              </c:pt>
              <c:pt idx="26">
                <c:v>0.32829836530420353</c:v>
              </c:pt>
              <c:pt idx="27">
                <c:v>0.33280423593147762</c:v>
              </c:pt>
              <c:pt idx="28">
                <c:v>0.29838663992248599</c:v>
              </c:pt>
              <c:pt idx="29">
                <c:v>0.29607454403572103</c:v>
              </c:pt>
              <c:pt idx="30">
                <c:v>0.27264296726824627</c:v>
              </c:pt>
              <c:pt idx="31">
                <c:v>0.26088655312767578</c:v>
              </c:pt>
              <c:pt idx="32">
                <c:v>0.22930971554020446</c:v>
              </c:pt>
              <c:pt idx="33">
                <c:v>0.23766264093329759</c:v>
              </c:pt>
              <c:pt idx="34">
                <c:v>0.20333701811438887</c:v>
              </c:pt>
              <c:pt idx="35">
                <c:v>0.21638196854652503</c:v>
              </c:pt>
              <c:pt idx="36">
                <c:v>0.17131250392032571</c:v>
              </c:pt>
              <c:pt idx="37">
                <c:v>0.19853425741648797</c:v>
              </c:pt>
              <c:pt idx="38">
                <c:v>0.13834354756500894</c:v>
              </c:pt>
              <c:pt idx="39">
                <c:v>0.1848643634219618</c:v>
              </c:pt>
              <c:pt idx="40">
                <c:v>0.11327518367843471</c:v>
              </c:pt>
              <c:pt idx="41">
                <c:v>0.15859986683060068</c:v>
              </c:pt>
              <c:pt idx="42">
                <c:v>9.0092530052710132E-2</c:v>
              </c:pt>
              <c:pt idx="43">
                <c:v>0.13297436689955205</c:v>
              </c:pt>
              <c:pt idx="44">
                <c:v>9.037499474196424E-2</c:v>
              </c:pt>
              <c:pt idx="45">
                <c:v>0.11411022227481708</c:v>
              </c:pt>
              <c:pt idx="46">
                <c:v>6.6186407569116423E-2</c:v>
              </c:pt>
              <c:pt idx="47">
                <c:v>0.11735290696806037</c:v>
              </c:pt>
              <c:pt idx="48">
                <c:v>3.8463430905081732E-2</c:v>
              </c:pt>
              <c:pt idx="49">
                <c:v>0.10429393091861075</c:v>
              </c:pt>
              <c:pt idx="50">
                <c:v>3.7745247134104987E-2</c:v>
              </c:pt>
              <c:pt idx="51">
                <c:v>8.6309576213511152E-2</c:v>
              </c:pt>
              <c:pt idx="52">
                <c:v>2.3789828048852071E-2</c:v>
              </c:pt>
              <c:pt idx="53">
                <c:v>7.9596833977590126E-2</c:v>
              </c:pt>
              <c:pt idx="54">
                <c:v>1.3901579143865663E-2</c:v>
              </c:pt>
              <c:pt idx="55">
                <c:v>6.3961432754582298E-2</c:v>
              </c:pt>
              <c:pt idx="56">
                <c:v>9.7637535283127842E-3</c:v>
              </c:pt>
              <c:pt idx="57">
                <c:v>4.6062321612213436E-2</c:v>
              </c:pt>
              <c:pt idx="58">
                <c:v>6.6100584196332936E-3</c:v>
              </c:pt>
              <c:pt idx="59">
                <c:v>1.7853976539798949E-2</c:v>
              </c:pt>
              <c:pt idx="60">
                <c:v>1.6163516132207425E-2</c:v>
              </c:pt>
              <c:pt idx="61">
                <c:v>-1.5553203436824466E-5</c:v>
              </c:pt>
              <c:pt idx="62">
                <c:v>2.2069386912830637E-2</c:v>
              </c:pt>
              <c:pt idx="63">
                <c:v>-1.9363538662504991E-2</c:v>
              </c:pt>
              <c:pt idx="64">
                <c:v>1.1811504760640005E-2</c:v>
              </c:pt>
              <c:pt idx="65">
                <c:v>-2.9467559910514765E-2</c:v>
              </c:pt>
              <c:pt idx="66">
                <c:v>-1.2266912324932937E-3</c:v>
              </c:pt>
              <c:pt idx="67">
                <c:v>-4.9704986447675251E-2</c:v>
              </c:pt>
              <c:pt idx="68">
                <c:v>-1.6793226115942906E-2</c:v>
              </c:pt>
              <c:pt idx="69">
                <c:v>-5.9912216964644369E-2</c:v>
              </c:pt>
              <c:pt idx="70">
                <c:v>-3.358523468572415E-2</c:v>
              </c:pt>
              <c:pt idx="71">
                <c:v>-6.9835353586555168E-2</c:v>
              </c:pt>
              <c:pt idx="72">
                <c:v>-6.3304287950854299E-2</c:v>
              </c:pt>
              <c:pt idx="73">
                <c:v>-7.4012972911196323E-2</c:v>
              </c:pt>
              <c:pt idx="74">
                <c:v>-7.2804442822723053E-2</c:v>
              </c:pt>
              <c:pt idx="75">
                <c:v>-9.1226492792003067E-2</c:v>
              </c:pt>
              <c:pt idx="76">
                <c:v>-7.6291433432346803E-2</c:v>
              </c:pt>
              <c:pt idx="77">
                <c:v>-0.11749192330742048</c:v>
              </c:pt>
              <c:pt idx="78">
                <c:v>-8.0383747433837971E-2</c:v>
              </c:pt>
              <c:pt idx="79">
                <c:v>-0.13979426642172363</c:v>
              </c:pt>
              <c:pt idx="80">
                <c:v>-9.4654032524940312E-2</c:v>
              </c:pt>
              <c:pt idx="81">
                <c:v>-0.15224875349710978</c:v>
              </c:pt>
              <c:pt idx="82">
                <c:v>-0.11511229402045538</c:v>
              </c:pt>
              <c:pt idx="83">
                <c:v>-0.16596351727557587</c:v>
              </c:pt>
              <c:pt idx="84">
                <c:v>-0.12594990615062374</c:v>
              </c:pt>
              <c:pt idx="85">
                <c:v>-0.18400781553377665</c:v>
              </c:pt>
              <c:pt idx="86">
                <c:v>-0.13905885712756436</c:v>
              </c:pt>
              <c:pt idx="87">
                <c:v>-0.18789903451844844</c:v>
              </c:pt>
              <c:pt idx="88">
                <c:v>-0.1477065195631676</c:v>
              </c:pt>
              <c:pt idx="89">
                <c:v>-0.18930500342865786</c:v>
              </c:pt>
              <c:pt idx="90">
                <c:v>-0.15182679048602912</c:v>
              </c:pt>
              <c:pt idx="91">
                <c:v>-0.18576736772940255</c:v>
              </c:pt>
              <c:pt idx="92">
                <c:v>-0.16778437366768953</c:v>
              </c:pt>
              <c:pt idx="93">
                <c:v>-0.16787242941877251</c:v>
              </c:pt>
              <c:pt idx="94">
                <c:v>-0.17983773837124906</c:v>
              </c:pt>
              <c:pt idx="95">
                <c:v>-0.16938745304530578</c:v>
              </c:pt>
              <c:pt idx="96">
                <c:v>-0.18458674048872176</c:v>
              </c:pt>
              <c:pt idx="97">
                <c:v>-0.16531292459535912</c:v>
              </c:pt>
              <c:pt idx="98">
                <c:v>-0.18332505368802829</c:v>
              </c:pt>
              <c:pt idx="99">
                <c:v>-0.16589719257532948</c:v>
              </c:pt>
              <c:pt idx="100">
                <c:v>-0.18003951418377351</c:v>
              </c:pt>
              <c:pt idx="101">
                <c:v>-0.16258697986207113</c:v>
              </c:pt>
              <c:pt idx="102">
                <c:v>-0.18035205806307239</c:v>
              </c:pt>
              <c:pt idx="103">
                <c:v>-0.1594732491188125</c:v>
              </c:pt>
              <c:pt idx="104">
                <c:v>-0.17816372579345718</c:v>
              </c:pt>
              <c:pt idx="105">
                <c:v>-0.15351464572464799</c:v>
              </c:pt>
              <c:pt idx="106">
                <c:v>-0.1763554791423261</c:v>
              </c:pt>
              <c:pt idx="107">
                <c:v>-0.14342665678827873</c:v>
              </c:pt>
              <c:pt idx="108">
                <c:v>-0.17321354539008202</c:v>
              </c:pt>
              <c:pt idx="109">
                <c:v>-0.13657143644729847</c:v>
              </c:pt>
              <c:pt idx="110">
                <c:v>-0.17557816379747976</c:v>
              </c:pt>
              <c:pt idx="111">
                <c:v>-0.13083100550218132</c:v>
              </c:pt>
              <c:pt idx="112">
                <c:v>-0.16490867433726852</c:v>
              </c:pt>
              <c:pt idx="113">
                <c:v>-0.13335284287050317</c:v>
              </c:pt>
              <c:pt idx="114">
                <c:v>-0.15227187538920708</c:v>
              </c:pt>
              <c:pt idx="115">
                <c:v>-0.12603814140424718</c:v>
              </c:pt>
              <c:pt idx="116">
                <c:v>-0.15207575893364811</c:v>
              </c:pt>
              <c:pt idx="117">
                <c:v>-0.1241693934783092</c:v>
              </c:pt>
              <c:pt idx="118">
                <c:v>-0.14851652538389734</c:v>
              </c:pt>
              <c:pt idx="119">
                <c:v>-0.1113086776738335</c:v>
              </c:pt>
              <c:pt idx="120">
                <c:v>-0.1457956518283452</c:v>
              </c:pt>
              <c:pt idx="121">
                <c:v>-0.1065421656200468</c:v>
              </c:pt>
              <c:pt idx="122">
                <c:v>-0.14025117678464272</c:v>
              </c:pt>
              <c:pt idx="123">
                <c:v>-9.2873392841611016E-2</c:v>
              </c:pt>
              <c:pt idx="124">
                <c:v>-0.14203006302276355</c:v>
              </c:pt>
              <c:pt idx="125">
                <c:v>-8.3737420672755664E-2</c:v>
              </c:pt>
              <c:pt idx="126">
                <c:v>-0.13740654731689733</c:v>
              </c:pt>
              <c:pt idx="127">
                <c:v>-7.7761071737267443E-2</c:v>
              </c:pt>
              <c:pt idx="128">
                <c:v>-0.13414995997164933</c:v>
              </c:pt>
              <c:pt idx="129">
                <c:v>-8.1110279875399191E-2</c:v>
              </c:pt>
              <c:pt idx="130">
                <c:v>-0.12828211404499296</c:v>
              </c:pt>
              <c:pt idx="131">
                <c:v>-8.3144012205077195E-2</c:v>
              </c:pt>
              <c:pt idx="132">
                <c:v>-0.12400965355344243</c:v>
              </c:pt>
              <c:pt idx="133">
                <c:v>-7.999584625409055E-2</c:v>
              </c:pt>
              <c:pt idx="134">
                <c:v>-0.12333035283332631</c:v>
              </c:pt>
              <c:pt idx="135">
                <c:v>-8.3713430632535502E-2</c:v>
              </c:pt>
              <c:pt idx="136">
                <c:v>-0.12539812333601505</c:v>
              </c:pt>
              <c:pt idx="137">
                <c:v>-7.5310961511750069E-2</c:v>
              </c:pt>
              <c:pt idx="138">
                <c:v>-0.12302827717602111</c:v>
              </c:pt>
              <c:pt idx="139">
                <c:v>-8.5702173256301889E-2</c:v>
              </c:pt>
              <c:pt idx="140">
                <c:v>-0.11622832253152768</c:v>
              </c:pt>
              <c:pt idx="141">
                <c:v>-9.5048577110195293E-2</c:v>
              </c:pt>
              <c:pt idx="142">
                <c:v>-0.1096045306911676</c:v>
              </c:pt>
              <c:pt idx="143">
                <c:v>-9.8572806130809015E-2</c:v>
              </c:pt>
              <c:pt idx="144">
                <c:v>-0.11138682462140971</c:v>
              </c:pt>
              <c:pt idx="145">
                <c:v>-9.6744129727155459E-2</c:v>
              </c:pt>
              <c:pt idx="146">
                <c:v>-0.11052463466410427</c:v>
              </c:pt>
              <c:pt idx="147">
                <c:v>-9.2499143341214188E-2</c:v>
              </c:pt>
              <c:pt idx="148">
                <c:v>-0.11430590100310251</c:v>
              </c:pt>
              <c:pt idx="149">
                <c:v>-8.9549356947298125E-2</c:v>
              </c:pt>
              <c:pt idx="150">
                <c:v>-0.11091855177243615</c:v>
              </c:pt>
              <c:pt idx="151">
                <c:v>-7.9720103620076227E-2</c:v>
              </c:pt>
              <c:pt idx="152">
                <c:v>-0.11364068854835913</c:v>
              </c:pt>
              <c:pt idx="153">
                <c:v>-7.5969309719783842E-2</c:v>
              </c:pt>
              <c:pt idx="154">
                <c:v>-0.10051390187123478</c:v>
              </c:pt>
              <c:pt idx="155">
                <c:v>-7.759492232719839E-2</c:v>
              </c:pt>
              <c:pt idx="156">
                <c:v>-9.1421123386555767E-2</c:v>
              </c:pt>
              <c:pt idx="157">
                <c:v>-7.9591976093097372E-2</c:v>
              </c:pt>
              <c:pt idx="158">
                <c:v>-7.2196656731117678E-2</c:v>
              </c:pt>
              <c:pt idx="159">
                <c:v>-6.2947623153833593E-2</c:v>
              </c:pt>
              <c:pt idx="160">
                <c:v>-7.1496393589958726E-2</c:v>
              </c:pt>
              <c:pt idx="161">
                <c:v>-5.2287909236404369E-2</c:v>
              </c:pt>
              <c:pt idx="162">
                <c:v>-5.8190348479394402E-2</c:v>
              </c:pt>
              <c:pt idx="163">
                <c:v>-3.4709518924833656E-2</c:v>
              </c:pt>
              <c:pt idx="164">
                <c:v>-4.3670281584693792E-2</c:v>
              </c:pt>
              <c:pt idx="165">
                <c:v>-2.9316178100238705E-2</c:v>
              </c:pt>
              <c:pt idx="166">
                <c:v>-2.6334423829760197E-2</c:v>
              </c:pt>
              <c:pt idx="167">
                <c:v>-9.613903452518292E-3</c:v>
              </c:pt>
              <c:pt idx="168">
                <c:v>-1.5755259556390719E-2</c:v>
              </c:pt>
              <c:pt idx="169">
                <c:v>9.4750942412284121E-3</c:v>
              </c:pt>
              <c:pt idx="170">
                <c:v>6.7775186867516813E-3</c:v>
              </c:pt>
              <c:pt idx="171">
                <c:v>1.2428809975766061E-2</c:v>
              </c:pt>
              <c:pt idx="172">
                <c:v>3.9074419565476061E-2</c:v>
              </c:pt>
              <c:pt idx="173">
                <c:v>1.9928550694182853E-2</c:v>
              </c:pt>
              <c:pt idx="174">
                <c:v>4.9004617218443715E-2</c:v>
              </c:pt>
              <c:pt idx="175">
                <c:v>3.9123878701682879E-2</c:v>
              </c:pt>
              <c:pt idx="176">
                <c:v>7.5137594465571944E-2</c:v>
              </c:pt>
              <c:pt idx="177">
                <c:v>5.1059463749561412E-2</c:v>
              </c:pt>
              <c:pt idx="178">
                <c:v>9.6285660994517283E-2</c:v>
              </c:pt>
              <c:pt idx="179">
                <c:v>6.6803862408942261E-2</c:v>
              </c:pt>
              <c:pt idx="180">
                <c:v>0.10392972719604128</c:v>
              </c:pt>
              <c:pt idx="181">
                <c:v>9.0895618464945829E-2</c:v>
              </c:pt>
              <c:pt idx="182">
                <c:v>0.1156078079363345</c:v>
              </c:pt>
              <c:pt idx="183">
                <c:v>0.11142412423728917</c:v>
              </c:pt>
              <c:pt idx="184">
                <c:v>0.13017475745032142</c:v>
              </c:pt>
              <c:pt idx="185">
                <c:v>0.12953911230116219</c:v>
              </c:pt>
              <c:pt idx="186">
                <c:v>0.14696306061836545</c:v>
              </c:pt>
              <c:pt idx="187">
                <c:v>0.14170604372182924</c:v>
              </c:pt>
              <c:pt idx="188">
                <c:v>0.15941388471154369</c:v>
              </c:pt>
              <c:pt idx="189">
                <c:v>0.17279057722636607</c:v>
              </c:pt>
              <c:pt idx="190">
                <c:v>0.16229909953642671</c:v>
              </c:pt>
              <c:pt idx="191">
                <c:v>0.18178934551403203</c:v>
              </c:pt>
              <c:pt idx="192">
                <c:v>0.18264000487714133</c:v>
              </c:pt>
              <c:pt idx="193">
                <c:v>0.187380849782537</c:v>
              </c:pt>
              <c:pt idx="194">
                <c:v>0.1943050498998409</c:v>
              </c:pt>
              <c:pt idx="195">
                <c:v>0.20723788229764922</c:v>
              </c:pt>
              <c:pt idx="196">
                <c:v>0.19931326286407133</c:v>
              </c:pt>
              <c:pt idx="197">
                <c:v>0.22098594007471925</c:v>
              </c:pt>
              <c:pt idx="198">
                <c:v>0.20712136759535044</c:v>
              </c:pt>
              <c:pt idx="199">
                <c:v>0.23224061336612423</c:v>
              </c:pt>
              <c:pt idx="200">
                <c:v>0.21500287896879827</c:v>
              </c:pt>
              <c:pt idx="201">
                <c:v>0.23513925087736015</c:v>
              </c:pt>
              <c:pt idx="202">
                <c:v>0.22920722603857185</c:v>
              </c:pt>
              <c:pt idx="203">
                <c:v>0.24378992744846689</c:v>
              </c:pt>
              <c:pt idx="204">
                <c:v>0.22926042062343086</c:v>
              </c:pt>
              <c:pt idx="205">
                <c:v>0.25810533678030112</c:v>
              </c:pt>
              <c:pt idx="206">
                <c:v>0.24031919812536623</c:v>
              </c:pt>
              <c:pt idx="207">
                <c:v>0.26943867727291981</c:v>
              </c:pt>
              <c:pt idx="208">
                <c:v>0.25116374633465988</c:v>
              </c:pt>
              <c:pt idx="209">
                <c:v>0.26822831537934744</c:v>
              </c:pt>
              <c:pt idx="210">
                <c:v>0.25569601650991575</c:v>
              </c:pt>
              <c:pt idx="211">
                <c:v>0.27978096013443832</c:v>
              </c:pt>
              <c:pt idx="212">
                <c:v>0.27095714749677391</c:v>
              </c:pt>
              <c:pt idx="213">
                <c:v>0.29284514710755488</c:v>
              </c:pt>
              <c:pt idx="214">
                <c:v>0.28264245910927704</c:v>
              </c:pt>
              <c:pt idx="215">
                <c:v>0.31024033618554364</c:v>
              </c:pt>
              <c:pt idx="216">
                <c:v>0.30201338766439101</c:v>
              </c:pt>
              <c:pt idx="217">
                <c:v>0.30964706207153442</c:v>
              </c:pt>
              <c:pt idx="218">
                <c:v>0.31957153926529935</c:v>
              </c:pt>
              <c:pt idx="219">
                <c:v>0.32948766134554203</c:v>
              </c:pt>
              <c:pt idx="220">
                <c:v>0.34346428287089387</c:v>
              </c:pt>
              <c:pt idx="221">
                <c:v>0.34584476342874565</c:v>
              </c:pt>
              <c:pt idx="222">
                <c:v>0.36972143419317932</c:v>
              </c:pt>
              <c:pt idx="223">
                <c:v>0.35665215837406461</c:v>
              </c:pt>
              <c:pt idx="224">
                <c:v>0.4032407244025602</c:v>
              </c:pt>
              <c:pt idx="225">
                <c:v>0.37203346642347768</c:v>
              </c:pt>
              <c:pt idx="226">
                <c:v>0.42276001211231068</c:v>
              </c:pt>
              <c:pt idx="227">
                <c:v>0.39952248474051139</c:v>
              </c:pt>
              <c:pt idx="228">
                <c:v>0.44636788964249324</c:v>
              </c:pt>
              <c:pt idx="229">
                <c:v>0.43167320801192399</c:v>
              </c:pt>
              <c:pt idx="230">
                <c:v>0.46182842891888104</c:v>
              </c:pt>
              <c:pt idx="231">
                <c:v>0.46184100466385652</c:v>
              </c:pt>
              <c:pt idx="232">
                <c:v>0.4960295334273977</c:v>
              </c:pt>
              <c:pt idx="233">
                <c:v>0.48333886779402085</c:v>
              </c:pt>
              <c:pt idx="234">
                <c:v>0.52667577697916468</c:v>
              </c:pt>
              <c:pt idx="235">
                <c:v>0.51727258098995077</c:v>
              </c:pt>
              <c:pt idx="236">
                <c:v>0.54636152252670178</c:v>
              </c:pt>
              <c:pt idx="237">
                <c:v>0.55316445837948258</c:v>
              </c:pt>
              <c:pt idx="238">
                <c:v>0.56932236696391469</c:v>
              </c:pt>
              <c:pt idx="239">
                <c:v>0.58664405322666102</c:v>
              </c:pt>
              <c:pt idx="240">
                <c:v>0.59913395789776636</c:v>
              </c:pt>
              <c:pt idx="241">
                <c:v>0.62415612954968647</c:v>
              </c:pt>
              <c:pt idx="242">
                <c:v>0.63103440803572197</c:v>
              </c:pt>
              <c:pt idx="243">
                <c:v>0.65080782649582603</c:v>
              </c:pt>
              <c:pt idx="244">
                <c:v>0.65406348910741252</c:v>
              </c:pt>
              <c:pt idx="245">
                <c:v>0.68889089326877684</c:v>
              </c:pt>
              <c:pt idx="246">
                <c:v>0.68237141551326141</c:v>
              </c:pt>
              <c:pt idx="247">
                <c:v>0.7129912796700969</c:v>
              </c:pt>
              <c:pt idx="248">
                <c:v>0.71282383659119064</c:v>
              </c:pt>
              <c:pt idx="249">
                <c:v>0.74504463173499158</c:v>
              </c:pt>
              <c:pt idx="250">
                <c:v>0.72926144385795655</c:v>
              </c:pt>
              <c:pt idx="251">
                <c:v>0.77745409222477646</c:v>
              </c:pt>
              <c:pt idx="252">
                <c:v>0.74899426999264729</c:v>
              </c:pt>
              <c:pt idx="253">
                <c:v>0.79266333537169698</c:v>
              </c:pt>
              <c:pt idx="254">
                <c:v>0.77560308953220547</c:v>
              </c:pt>
              <c:pt idx="255">
                <c:v>0.80004139348751402</c:v>
              </c:pt>
              <c:pt idx="256">
                <c:v>0.81075611022715421</c:v>
              </c:pt>
              <c:pt idx="257">
                <c:v>0.80245999931737844</c:v>
              </c:pt>
              <c:pt idx="258">
                <c:v>0.82893982817556444</c:v>
              </c:pt>
              <c:pt idx="259">
                <c:v>0.82122220894977516</c:v>
              </c:pt>
              <c:pt idx="260">
                <c:v>0.83917425990621597</c:v>
              </c:pt>
              <c:pt idx="261">
                <c:v>0.81056578306214522</c:v>
              </c:pt>
              <c:pt idx="262">
                <c:v>0.86316793052555763</c:v>
              </c:pt>
              <c:pt idx="263">
                <c:v>0.7962537291784797</c:v>
              </c:pt>
              <c:pt idx="264">
                <c:v>0.84968195731153973</c:v>
              </c:pt>
              <c:pt idx="265">
                <c:v>0.80214495824114995</c:v>
              </c:pt>
              <c:pt idx="266">
                <c:v>0.83292761295726603</c:v>
              </c:pt>
              <c:pt idx="267">
                <c:v>0.79699262902323431</c:v>
              </c:pt>
              <c:pt idx="268">
                <c:v>0.81899422382806231</c:v>
              </c:pt>
              <c:pt idx="269">
                <c:v>0.79068027035888</c:v>
              </c:pt>
              <c:pt idx="270">
                <c:v>0.80349046224563792</c:v>
              </c:pt>
              <c:pt idx="271">
                <c:v>0.77645909848404515</c:v>
              </c:pt>
              <c:pt idx="272">
                <c:v>0.780145071925887</c:v>
              </c:pt>
              <c:pt idx="273">
                <c:v>0.76688211355397828</c:v>
              </c:pt>
              <c:pt idx="274">
                <c:v>0.75531865099770401</c:v>
              </c:pt>
              <c:pt idx="275">
                <c:v>0.7454394161732476</c:v>
              </c:pt>
              <c:pt idx="276">
                <c:v>0.75047891569299741</c:v>
              </c:pt>
              <c:pt idx="277">
                <c:v>0.71085908041481594</c:v>
              </c:pt>
              <c:pt idx="278">
                <c:v>0.73203496835209592</c:v>
              </c:pt>
              <c:pt idx="279">
                <c:v>0.69083675536412603</c:v>
              </c:pt>
              <c:pt idx="280">
                <c:v>0.6979811634157389</c:v>
              </c:pt>
              <c:pt idx="281">
                <c:v>0.67523774566507611</c:v>
              </c:pt>
              <c:pt idx="282">
                <c:v>0.66992627536527971</c:v>
              </c:pt>
              <c:pt idx="283">
                <c:v>0.64387089312273937</c:v>
              </c:pt>
              <c:pt idx="284">
                <c:v>0.65738955395951215</c:v>
              </c:pt>
              <c:pt idx="285">
                <c:v>0.61727340134862452</c:v>
              </c:pt>
              <c:pt idx="286">
                <c:v>0.64100069201545617</c:v>
              </c:pt>
              <c:pt idx="287">
                <c:v>0.59188190837343246</c:v>
              </c:pt>
              <c:pt idx="288">
                <c:v>0.62000555894580345</c:v>
              </c:pt>
              <c:pt idx="289">
                <c:v>0.57125172359928811</c:v>
              </c:pt>
              <c:pt idx="290">
                <c:v>0.59995221442865021</c:v>
              </c:pt>
              <c:pt idx="291">
                <c:v>0.54050566362233821</c:v>
              </c:pt>
              <c:pt idx="292">
                <c:v>0.58858627636646521</c:v>
              </c:pt>
              <c:pt idx="293">
                <c:v>0.51534791644362321</c:v>
              </c:pt>
              <c:pt idx="294">
                <c:v>0.55869737420109022</c:v>
              </c:pt>
              <c:pt idx="295">
                <c:v>0.50746352859736632</c:v>
              </c:pt>
              <c:pt idx="296">
                <c:v>0.53635288764373357</c:v>
              </c:pt>
              <c:pt idx="297">
                <c:v>0.49372709973722484</c:v>
              </c:pt>
              <c:pt idx="298">
                <c:v>0.50654088735689573</c:v>
              </c:pt>
              <c:pt idx="299">
                <c:v>0.48494642050875586</c:v>
              </c:pt>
              <c:pt idx="300">
                <c:v>0.48798024527374018</c:v>
              </c:pt>
              <c:pt idx="301">
                <c:v>0.47357800767613695</c:v>
              </c:pt>
              <c:pt idx="302">
                <c:v>0.46922401244130874</c:v>
              </c:pt>
              <c:pt idx="303">
                <c:v>0.46043304769372118</c:v>
              </c:pt>
              <c:pt idx="304">
                <c:v>0.44617152044503855</c:v>
              </c:pt>
              <c:pt idx="305">
                <c:v>0.45608815269484559</c:v>
              </c:pt>
              <c:pt idx="306">
                <c:v>0.43590192738093175</c:v>
              </c:pt>
              <c:pt idx="307">
                <c:v>0.43315406009603113</c:v>
              </c:pt>
              <c:pt idx="308">
                <c:v>0.42608690073657296</c:v>
              </c:pt>
              <c:pt idx="309">
                <c:v>0.43052442590591644</c:v>
              </c:pt>
              <c:pt idx="310">
                <c:v>0.40921573415501877</c:v>
              </c:pt>
              <c:pt idx="311">
                <c:v>0.41762229823676017</c:v>
              </c:pt>
              <c:pt idx="312">
                <c:v>0.40121878395930194</c:v>
              </c:pt>
              <c:pt idx="313">
                <c:v>0.41185537381082171</c:v>
              </c:pt>
              <c:pt idx="314">
                <c:v>0.39844362601438632</c:v>
              </c:pt>
              <c:pt idx="315">
                <c:v>0.40428226924414423</c:v>
              </c:pt>
              <c:pt idx="316">
                <c:v>0.39291465241323742</c:v>
              </c:pt>
              <c:pt idx="317">
                <c:v>0.39801528616151621</c:v>
              </c:pt>
              <c:pt idx="318">
                <c:v>0.38562420144613052</c:v>
              </c:pt>
              <c:pt idx="319">
                <c:v>0.38899840624444093</c:v>
              </c:pt>
              <c:pt idx="320">
                <c:v>0.38681338694911982</c:v>
              </c:pt>
              <c:pt idx="321">
                <c:v>0.3813810085518487</c:v>
              </c:pt>
              <c:pt idx="322">
                <c:v>0.38699925153738035</c:v>
              </c:pt>
              <c:pt idx="323">
                <c:v>0.36924182724451526</c:v>
              </c:pt>
              <c:pt idx="324">
                <c:v>0.38398093887266765</c:v>
              </c:pt>
              <c:pt idx="325">
                <c:v>0.36346349750238405</c:v>
              </c:pt>
              <c:pt idx="326">
                <c:v>0.38223926942818232</c:v>
              </c:pt>
              <c:pt idx="327">
                <c:v>0.35171331269233169</c:v>
              </c:pt>
              <c:pt idx="328">
                <c:v>0.37053740723702405</c:v>
              </c:pt>
              <c:pt idx="329">
                <c:v>0.34253470828063992</c:v>
              </c:pt>
              <c:pt idx="330">
                <c:v>0.3651738613101097</c:v>
              </c:pt>
              <c:pt idx="331">
                <c:v>0.33734642140148496</c:v>
              </c:pt>
              <c:pt idx="332">
                <c:v>0.3494263791283484</c:v>
              </c:pt>
              <c:pt idx="333">
                <c:v>0.33064370176209984</c:v>
              </c:pt>
              <c:pt idx="334">
                <c:v>0.34249205949267741</c:v>
              </c:pt>
              <c:pt idx="335">
                <c:v>0.33445600855692559</c:v>
              </c:pt>
              <c:pt idx="336">
                <c:v>0.32739190584911398</c:v>
              </c:pt>
              <c:pt idx="337">
                <c:v>0.32407670557742824</c:v>
              </c:pt>
              <c:pt idx="338">
                <c:v>0.31416477280762833</c:v>
              </c:pt>
              <c:pt idx="339">
                <c:v>0.31820389565405305</c:v>
              </c:pt>
              <c:pt idx="340">
                <c:v>0.30715612678985676</c:v>
              </c:pt>
              <c:pt idx="341">
                <c:v>0.30618616098804596</c:v>
              </c:pt>
              <c:pt idx="342">
                <c:v>0.30815574881824648</c:v>
              </c:pt>
              <c:pt idx="343">
                <c:v>0.28465191910507032</c:v>
              </c:pt>
              <c:pt idx="344">
                <c:v>0.30414334207516341</c:v>
              </c:pt>
              <c:pt idx="345">
                <c:v>0.26768467865414353</c:v>
              </c:pt>
              <c:pt idx="346">
                <c:v>0.3100185229150958</c:v>
              </c:pt>
              <c:pt idx="347">
                <c:v>0.25158464934661634</c:v>
              </c:pt>
              <c:pt idx="348">
                <c:v>0.31045959995472566</c:v>
              </c:pt>
              <c:pt idx="349">
                <c:v>0.25404590277488492</c:v>
              </c:pt>
              <c:pt idx="350">
                <c:v>0.30151011741155365</c:v>
              </c:pt>
              <c:pt idx="351">
                <c:v>0.25973329941756085</c:v>
              </c:pt>
              <c:pt idx="352">
                <c:v>0.30472530900248457</c:v>
              </c:pt>
              <c:pt idx="353">
                <c:v>0.25898253307028346</c:v>
              </c:pt>
              <c:pt idx="354">
                <c:v>0.3065441611458099</c:v>
              </c:pt>
              <c:pt idx="355">
                <c:v>0.2603321324402979</c:v>
              </c:pt>
              <c:pt idx="356">
                <c:v>0.30802087952679741</c:v>
              </c:pt>
              <c:pt idx="357">
                <c:v>0.26281988753137531</c:v>
              </c:pt>
              <c:pt idx="358">
                <c:v>0.31016285476264199</c:v>
              </c:pt>
              <c:pt idx="359">
                <c:v>0.26824707743751347</c:v>
              </c:pt>
              <c:pt idx="360">
                <c:v>0.31083628120219042</c:v>
              </c:pt>
              <c:pt idx="361">
                <c:v>0.27777941883521939</c:v>
              </c:pt>
              <c:pt idx="362">
                <c:v>0.31552590635862898</c:v>
              </c:pt>
              <c:pt idx="363">
                <c:v>0.28137867104135011</c:v>
              </c:pt>
              <c:pt idx="364">
                <c:v>0.3226649089786921</c:v>
              </c:pt>
              <c:pt idx="365">
                <c:v>0.28949916445381546</c:v>
              </c:pt>
              <c:pt idx="366">
                <c:v>0.32612240230363726</c:v>
              </c:pt>
              <c:pt idx="367">
                <c:v>0.29740801559128005</c:v>
              </c:pt>
              <c:pt idx="368">
                <c:v>0.32855685255530975</c:v>
              </c:pt>
              <c:pt idx="369">
                <c:v>0.30592836013021119</c:v>
              </c:pt>
              <c:pt idx="370">
                <c:v>0.33429251230273305</c:v>
              </c:pt>
              <c:pt idx="371">
                <c:v>0.31818677165393749</c:v>
              </c:pt>
              <c:pt idx="372">
                <c:v>0.33246320672537522</c:v>
              </c:pt>
              <c:pt idx="373">
                <c:v>0.31927904322387701</c:v>
              </c:pt>
              <c:pt idx="374">
                <c:v>0.34424249334932594</c:v>
              </c:pt>
              <c:pt idx="375">
                <c:v>0.32889578242645623</c:v>
              </c:pt>
              <c:pt idx="376">
                <c:v>0.3425313314204213</c:v>
              </c:pt>
              <c:pt idx="377">
                <c:v>0.33887218178223771</c:v>
              </c:pt>
              <c:pt idx="378">
                <c:v>0.34963663839988907</c:v>
              </c:pt>
              <c:pt idx="379">
                <c:v>0.34324085165619656</c:v>
              </c:pt>
              <c:pt idx="380">
                <c:v>0.35218284880998307</c:v>
              </c:pt>
              <c:pt idx="381">
                <c:v>0.35361533154427277</c:v>
              </c:pt>
              <c:pt idx="382">
                <c:v>0.35586940339031847</c:v>
              </c:pt>
              <c:pt idx="383">
                <c:v>0.36206834142378197</c:v>
              </c:pt>
              <c:pt idx="384">
                <c:v>0.35800689421467896</c:v>
              </c:pt>
              <c:pt idx="385">
                <c:v>0.36595852321020395</c:v>
              </c:pt>
              <c:pt idx="386">
                <c:v>0.36211106993630604</c:v>
              </c:pt>
              <c:pt idx="387">
                <c:v>0.37237431700260282</c:v>
              </c:pt>
              <c:pt idx="388">
                <c:v>0.36062683252618954</c:v>
              </c:pt>
              <c:pt idx="389">
                <c:v>0.37177333817967456</c:v>
              </c:pt>
              <c:pt idx="390">
                <c:v>0.36227290640640308</c:v>
              </c:pt>
              <c:pt idx="391">
                <c:v>0.37937015732230089</c:v>
              </c:pt>
              <c:pt idx="392">
                <c:v>0.36258273075609371</c:v>
              </c:pt>
              <c:pt idx="393">
                <c:v>0.37961194708731733</c:v>
              </c:pt>
              <c:pt idx="394">
                <c:v>0.36041707309256704</c:v>
              </c:pt>
              <c:pt idx="395">
                <c:v>0.37466147982527198</c:v>
              </c:pt>
              <c:pt idx="396">
                <c:v>0.36408942974474379</c:v>
              </c:pt>
              <c:pt idx="397">
                <c:v>0.37287577294952917</c:v>
              </c:pt>
              <c:pt idx="398">
                <c:v>0.35710744003236394</c:v>
              </c:pt>
              <c:pt idx="399">
                <c:v>0.38062439314626323</c:v>
              </c:pt>
              <c:pt idx="400">
                <c:v>0.34617997867756822</c:v>
              </c:pt>
              <c:pt idx="401">
                <c:v>0.38123269601944498</c:v>
              </c:pt>
              <c:pt idx="402">
                <c:v>0.33661011496900212</c:v>
              </c:pt>
              <c:pt idx="403">
                <c:v>0.38454694108786858</c:v>
              </c:pt>
              <c:pt idx="404">
                <c:v>0.33374543452946764</c:v>
              </c:pt>
              <c:pt idx="405">
                <c:v>0.38269909333948482</c:v>
              </c:pt>
              <c:pt idx="406">
                <c:v>0.33055961404549516</c:v>
              </c:pt>
              <c:pt idx="407">
                <c:v>0.37662102678079923</c:v>
              </c:pt>
              <c:pt idx="408">
                <c:v>0.33306230757988747</c:v>
              </c:pt>
              <c:pt idx="409">
                <c:v>0.37315074563738571</c:v>
              </c:pt>
              <c:pt idx="410">
                <c:v>0.33860312918200214</c:v>
              </c:pt>
              <c:pt idx="411">
                <c:v>0.37200718946642586</c:v>
              </c:pt>
              <c:pt idx="412">
                <c:v>0.33868338027711292</c:v>
              </c:pt>
              <c:pt idx="413">
                <c:v>0.37554643092450568</c:v>
              </c:pt>
              <c:pt idx="414">
                <c:v>0.34302008062603506</c:v>
              </c:pt>
              <c:pt idx="415">
                <c:v>0.38076291964120285</c:v>
              </c:pt>
              <c:pt idx="416">
                <c:v>0.34565377182596818</c:v>
              </c:pt>
              <c:pt idx="417">
                <c:v>0.3804028903686546</c:v>
              </c:pt>
              <c:pt idx="418">
                <c:v>0.35364733406294757</c:v>
              </c:pt>
              <c:pt idx="419">
                <c:v>0.38129594934650562</c:v>
              </c:pt>
              <c:pt idx="420">
                <c:v>0.36845137316753157</c:v>
              </c:pt>
              <c:pt idx="421">
                <c:v>0.38301684919312651</c:v>
              </c:pt>
              <c:pt idx="422">
                <c:v>0.37596688168087722</c:v>
              </c:pt>
              <c:pt idx="423">
                <c:v>0.39106630432575096</c:v>
              </c:pt>
              <c:pt idx="424">
                <c:v>0.38528589193267232</c:v>
              </c:pt>
              <c:pt idx="425">
                <c:v>0.39922529878385549</c:v>
              </c:pt>
              <c:pt idx="426">
                <c:v>0.39537669651133983</c:v>
              </c:pt>
              <c:pt idx="427">
                <c:v>0.41190841554649282</c:v>
              </c:pt>
              <c:pt idx="428">
                <c:v>0.4112166681575376</c:v>
              </c:pt>
              <c:pt idx="429">
                <c:v>0.42046904101224308</c:v>
              </c:pt>
              <c:pt idx="430">
                <c:v>0.41977692587465126</c:v>
              </c:pt>
              <c:pt idx="431">
                <c:v>0.43648644455827629</c:v>
              </c:pt>
              <c:pt idx="432">
                <c:v>0.42996967728689506</c:v>
              </c:pt>
              <c:pt idx="433">
                <c:v>0.44116601386489107</c:v>
              </c:pt>
              <c:pt idx="434">
                <c:v>0.44716627653375374</c:v>
              </c:pt>
              <c:pt idx="435">
                <c:v>0.45051977042109015</c:v>
              </c:pt>
              <c:pt idx="436">
                <c:v>0.46171334393888908</c:v>
              </c:pt>
              <c:pt idx="437">
                <c:v>0.46393222963982883</c:v>
              </c:pt>
              <c:pt idx="438">
                <c:v>0.47485176054738765</c:v>
              </c:pt>
              <c:pt idx="439">
                <c:v>0.47562184748367797</c:v>
              </c:pt>
              <c:pt idx="440">
                <c:v>0.48845124198183126</c:v>
              </c:pt>
              <c:pt idx="441">
                <c:v>0.4842437073665451</c:v>
              </c:pt>
              <c:pt idx="442">
                <c:v>0.50050332041657253</c:v>
              </c:pt>
              <c:pt idx="443">
                <c:v>0.50213499042407717</c:v>
              </c:pt>
              <c:pt idx="444">
                <c:v>0.50717072645903605</c:v>
              </c:pt>
              <c:pt idx="445">
                <c:v>0.51564230731258265</c:v>
              </c:pt>
              <c:pt idx="446">
                <c:v>0.52174239451011684</c:v>
              </c:pt>
              <c:pt idx="447">
                <c:v>0.52598258215133331</c:v>
              </c:pt>
              <c:pt idx="448">
                <c:v>0.54149665071927167</c:v>
              </c:pt>
              <c:pt idx="449">
                <c:v>0.53262322504855586</c:v>
              </c:pt>
              <c:pt idx="450">
                <c:v>0.55951471942764119</c:v>
              </c:pt>
              <c:pt idx="451">
                <c:v>0.54043194539438588</c:v>
              </c:pt>
              <c:pt idx="452">
                <c:v>0.561544324098605</c:v>
              </c:pt>
              <c:pt idx="453">
                <c:v>0.56141658509828418</c:v>
              </c:pt>
              <c:pt idx="454">
                <c:v>0.57078651651385715</c:v>
              </c:pt>
              <c:pt idx="455">
                <c:v>0.57277839198138691</c:v>
              </c:pt>
              <c:pt idx="456">
                <c:v>0.58091165547763635</c:v>
              </c:pt>
              <c:pt idx="457">
                <c:v>0.57490723239191777</c:v>
              </c:pt>
              <c:pt idx="458">
                <c:v>0.59644542227406949</c:v>
              </c:pt>
              <c:pt idx="459">
                <c:v>0.58268221810439635</c:v>
              </c:pt>
              <c:pt idx="460">
                <c:v>0.60896594516214053</c:v>
              </c:pt>
              <c:pt idx="461">
                <c:v>0.5922322715244499</c:v>
              </c:pt>
              <c:pt idx="462">
                <c:v>0.61831354966684426</c:v>
              </c:pt>
              <c:pt idx="463">
                <c:v>0.59530406405063963</c:v>
              </c:pt>
              <c:pt idx="464">
                <c:v>0.6297089033568688</c:v>
              </c:pt>
              <c:pt idx="465">
                <c:v>0.60814101684844268</c:v>
              </c:pt>
              <c:pt idx="466">
                <c:v>0.63048568316195119</c:v>
              </c:pt>
              <c:pt idx="467">
                <c:v>0.62979155520712815</c:v>
              </c:pt>
              <c:pt idx="468">
                <c:v>0.62348618842244985</c:v>
              </c:pt>
              <c:pt idx="469">
                <c:v>0.64513095269519383</c:v>
              </c:pt>
              <c:pt idx="470">
                <c:v>0.61810554700858977</c:v>
              </c:pt>
              <c:pt idx="471">
                <c:v>0.65967693873142363</c:v>
              </c:pt>
              <c:pt idx="472">
                <c:v>0.62511634724403642</c:v>
              </c:pt>
              <c:pt idx="473">
                <c:v>0.6653163218531819</c:v>
              </c:pt>
              <c:pt idx="474">
                <c:v>0.63416027291099319</c:v>
              </c:pt>
              <c:pt idx="475">
                <c:v>0.68213072146129161</c:v>
              </c:pt>
              <c:pt idx="476">
                <c:v>0.63660385569784428</c:v>
              </c:pt>
              <c:pt idx="477">
                <c:v>0.69966537322266398</c:v>
              </c:pt>
              <c:pt idx="478">
                <c:v>0.63581181539615372</c:v>
              </c:pt>
              <c:pt idx="479">
                <c:v>0.71759297083308782</c:v>
              </c:pt>
              <c:pt idx="480">
                <c:v>0.64147948392645571</c:v>
              </c:pt>
              <c:pt idx="481">
                <c:v>0.72789037787833766</c:v>
              </c:pt>
              <c:pt idx="482">
                <c:v>0.65638060567002954</c:v>
              </c:pt>
              <c:pt idx="483">
                <c:v>0.73736200856651024</c:v>
              </c:pt>
              <c:pt idx="484">
                <c:v>0.67242646377738557</c:v>
              </c:pt>
              <c:pt idx="485">
                <c:v>0.74671314715843662</c:v>
              </c:pt>
              <c:pt idx="486">
                <c:v>0.6928923784564327</c:v>
              </c:pt>
              <c:pt idx="487">
                <c:v>0.74792570048414075</c:v>
              </c:pt>
              <c:pt idx="488">
                <c:v>0.71957770200047766</c:v>
              </c:pt>
              <c:pt idx="489">
                <c:v>0.7580172867777436</c:v>
              </c:pt>
              <c:pt idx="490">
                <c:v>0.74072987467343487</c:v>
              </c:pt>
              <c:pt idx="491">
                <c:v>0.77374973974745487</c:v>
              </c:pt>
              <c:pt idx="492">
                <c:v>0.75725431925748221</c:v>
              </c:pt>
              <c:pt idx="493">
                <c:v>0.79189884958553192</c:v>
              </c:pt>
              <c:pt idx="494">
                <c:v>0.77321818653161256</c:v>
              </c:pt>
              <c:pt idx="495">
                <c:v>0.80656815057615505</c:v>
              </c:pt>
              <c:pt idx="496">
                <c:v>0.78737101607035265</c:v>
              </c:pt>
              <c:pt idx="497">
                <c:v>0.82738110915806207</c:v>
              </c:pt>
              <c:pt idx="498">
                <c:v>0.80227501393651024</c:v>
              </c:pt>
              <c:pt idx="499">
                <c:v>0.84286876090828844</c:v>
              </c:pt>
              <c:pt idx="500">
                <c:v>0.8259002346595361</c:v>
              </c:pt>
              <c:pt idx="501">
                <c:v>0.85168113222297681</c:v>
              </c:pt>
              <c:pt idx="502">
                <c:v>0.85516645890014686</c:v>
              </c:pt>
              <c:pt idx="503">
                <c:v>0.86255720619166643</c:v>
              </c:pt>
              <c:pt idx="504">
                <c:v>0.87874999691960998</c:v>
              </c:pt>
              <c:pt idx="505">
                <c:v>0.88251316803544244</c:v>
              </c:pt>
              <c:pt idx="506">
                <c:v>0.89192080146972064</c:v>
              </c:pt>
              <c:pt idx="507">
                <c:v>0.90353378607594925</c:v>
              </c:pt>
              <c:pt idx="508">
                <c:v>0.91053146778967342</c:v>
              </c:pt>
              <c:pt idx="509">
                <c:v>0.91626070068555043</c:v>
              </c:pt>
              <c:pt idx="510">
                <c:v>0.92063248975656287</c:v>
              </c:pt>
              <c:pt idx="511">
                <c:v>0.93467459219281135</c:v>
              </c:pt>
              <c:pt idx="512">
                <c:v>0.92551575301737476</c:v>
              </c:pt>
              <c:pt idx="513">
                <c:v>0.95415377192665496</c:v>
              </c:pt>
              <c:pt idx="514">
                <c:v>0.92847020968975447</c:v>
              </c:pt>
              <c:pt idx="515">
                <c:v>0.96886268819865518</c:v>
              </c:pt>
              <c:pt idx="516">
                <c:v>0.94970439684218333</c:v>
              </c:pt>
              <c:pt idx="517">
                <c:v>0.96103783361656625</c:v>
              </c:pt>
              <c:pt idx="518">
                <c:v>0.97186374627148586</c:v>
              </c:pt>
              <c:pt idx="519">
                <c:v>0.95627285049545874</c:v>
              </c:pt>
              <c:pt idx="520">
                <c:v>0.98556342456635837</c:v>
              </c:pt>
              <c:pt idx="521">
                <c:v>0.96217520061818795</c:v>
              </c:pt>
              <c:pt idx="522">
                <c:v>0.98368368843651577</c:v>
              </c:pt>
              <c:pt idx="523">
                <c:v>0.96020843887666096</c:v>
              </c:pt>
              <c:pt idx="524">
                <c:v>0.98601133247864248</c:v>
              </c:pt>
              <c:pt idx="525">
                <c:v>0.94686896398273035</c:v>
              </c:pt>
              <c:pt idx="526">
                <c:v>0.98332443710492334</c:v>
              </c:pt>
              <c:pt idx="527">
                <c:v>0.94121914799361817</c:v>
              </c:pt>
              <c:pt idx="528">
                <c:v>0.97356399136998562</c:v>
              </c:pt>
              <c:pt idx="529">
                <c:v>0.94448346846434095</c:v>
              </c:pt>
              <c:pt idx="530">
                <c:v>0.95895564679005552</c:v>
              </c:pt>
              <c:pt idx="531">
                <c:v>0.93600355947669667</c:v>
              </c:pt>
              <c:pt idx="532">
                <c:v>0.94914041552958728</c:v>
              </c:pt>
              <c:pt idx="533">
                <c:v>0.91844219898482893</c:v>
              </c:pt>
              <c:pt idx="534">
                <c:v>0.93834766817151405</c:v>
              </c:pt>
              <c:pt idx="535">
                <c:v>0.90394597638831875</c:v>
              </c:pt>
              <c:pt idx="536">
                <c:v>0.92513906614819019</c:v>
              </c:pt>
              <c:pt idx="537">
                <c:v>0.89646394702199084</c:v>
              </c:pt>
              <c:pt idx="538">
                <c:v>0.90879265486723204</c:v>
              </c:pt>
              <c:pt idx="539">
                <c:v>0.8729124916986416</c:v>
              </c:pt>
              <c:pt idx="540">
                <c:v>0.89369228702467041</c:v>
              </c:pt>
              <c:pt idx="541">
                <c:v>0.86514550914137878</c:v>
              </c:pt>
              <c:pt idx="542">
                <c:v>0.871636146121608</c:v>
              </c:pt>
              <c:pt idx="543">
                <c:v>0.85699848298662884</c:v>
              </c:pt>
              <c:pt idx="544">
                <c:v>0.84513186821068398</c:v>
              </c:pt>
              <c:pt idx="545">
                <c:v>0.84365990136646696</c:v>
              </c:pt>
              <c:pt idx="546">
                <c:v>0.8305042584135679</c:v>
              </c:pt>
              <c:pt idx="547">
                <c:v>0.82817254954797559</c:v>
              </c:pt>
              <c:pt idx="548">
                <c:v>0.81387294994753012</c:v>
              </c:pt>
              <c:pt idx="549">
                <c:v>0.80575074633060351</c:v>
              </c:pt>
              <c:pt idx="550">
                <c:v>0.80773101759020316</c:v>
              </c:pt>
              <c:pt idx="551">
                <c:v>0.78284329500768501</c:v>
              </c:pt>
              <c:pt idx="552">
                <c:v>0.79763778409042352</c:v>
              </c:pt>
              <c:pt idx="553">
                <c:v>0.76543835906915825</c:v>
              </c:pt>
              <c:pt idx="554">
                <c:v>0.78795091886639845</c:v>
              </c:pt>
              <c:pt idx="555">
                <c:v>0.75363082888858657</c:v>
              </c:pt>
              <c:pt idx="556">
                <c:v>0.76835120795599643</c:v>
              </c:pt>
              <c:pt idx="557">
                <c:v>0.75054531798324264</c:v>
              </c:pt>
              <c:pt idx="558">
                <c:v>0.75056929186479227</c:v>
              </c:pt>
              <c:pt idx="559">
                <c:v>0.74551660734089764</c:v>
              </c:pt>
              <c:pt idx="560">
                <c:v>0.73737707155718613</c:v>
              </c:pt>
              <c:pt idx="561">
                <c:v>0.7315947432868225</c:v>
              </c:pt>
              <c:pt idx="562">
                <c:v>0.72851900576252515</c:v>
              </c:pt>
              <c:pt idx="563">
                <c:v>0.71975467334197329</c:v>
              </c:pt>
              <c:pt idx="564">
                <c:v>0.72108011193693622</c:v>
              </c:pt>
              <c:pt idx="565">
                <c:v>0.71049660665726422</c:v>
              </c:pt>
              <c:pt idx="566">
                <c:v>0.70873179720558022</c:v>
              </c:pt>
              <c:pt idx="567">
                <c:v>0.69843546088359454</c:v>
              </c:pt>
              <c:pt idx="568">
                <c:v>0.70431818880690977</c:v>
              </c:pt>
              <c:pt idx="569">
                <c:v>0.68643464296886547</c:v>
              </c:pt>
              <c:pt idx="570">
                <c:v>0.69032977948311269</c:v>
              </c:pt>
              <c:pt idx="571">
                <c:v>0.68001682544790587</c:v>
              </c:pt>
              <c:pt idx="572">
                <c:v>0.67043992900407134</c:v>
              </c:pt>
              <c:pt idx="573">
                <c:v>0.67688643654040437</c:v>
              </c:pt>
              <c:pt idx="574">
                <c:v>0.65593799170292233</c:v>
              </c:pt>
              <c:pt idx="575">
                <c:v>0.67418081232557703</c:v>
              </c:pt>
              <c:pt idx="576">
                <c:v>0.6500372623443601</c:v>
              </c:pt>
              <c:pt idx="577">
                <c:v>0.65996762516478458</c:v>
              </c:pt>
              <c:pt idx="578">
                <c:v>0.64323225003599649</c:v>
              </c:pt>
              <c:pt idx="579">
                <c:v>0.63934786167036761</c:v>
              </c:pt>
              <c:pt idx="580">
                <c:v>0.63806301545516342</c:v>
              </c:pt>
              <c:pt idx="581">
                <c:v>0.63172149831287316</c:v>
              </c:pt>
              <c:pt idx="582">
                <c:v>0.63121950568795071</c:v>
              </c:pt>
              <c:pt idx="583">
                <c:v>0.62020822545673293</c:v>
              </c:pt>
              <c:pt idx="584">
                <c:v>0.62083254722430337</c:v>
              </c:pt>
              <c:pt idx="585">
                <c:v>0.60514965025224643</c:v>
              </c:pt>
              <c:pt idx="586">
                <c:v>0.61285098559594275</c:v>
              </c:pt>
              <c:pt idx="587">
                <c:v>0.58906749887120458</c:v>
              </c:pt>
              <c:pt idx="588">
                <c:v>0.59570700013963651</c:v>
              </c:pt>
              <c:pt idx="589">
                <c:v>0.57504066415043209</c:v>
              </c:pt>
              <c:pt idx="590">
                <c:v>0.58283187229857947</c:v>
              </c:pt>
              <c:pt idx="591">
                <c:v>0.56230490905731811</c:v>
              </c:pt>
              <c:pt idx="592">
                <c:v>0.56491710127294126</c:v>
              </c:pt>
              <c:pt idx="593">
                <c:v>0.55448787551932999</c:v>
              </c:pt>
              <c:pt idx="594">
                <c:v>0.54851360421690609</c:v>
              </c:pt>
              <c:pt idx="595">
                <c:v>0.53862531608668662</c:v>
              </c:pt>
              <c:pt idx="596">
                <c:v>0.5359274075887217</c:v>
              </c:pt>
              <c:pt idx="597">
                <c:v>0.53115767753207954</c:v>
              </c:pt>
              <c:pt idx="598">
                <c:v>0.52555784033501329</c:v>
              </c:pt>
              <c:pt idx="599">
                <c:v>0.515699881123589</c:v>
              </c:pt>
              <c:pt idx="600">
                <c:v>0.51477645898940094</c:v>
              </c:pt>
              <c:pt idx="601">
                <c:v>0.49937219169734831</c:v>
              </c:pt>
              <c:pt idx="602">
                <c:v>0.50562847110997045</c:v>
              </c:pt>
              <c:pt idx="603">
                <c:v>0.48554166856196945</c:v>
              </c:pt>
              <c:pt idx="604">
                <c:v>0.49828176743299635</c:v>
              </c:pt>
              <c:pt idx="605">
                <c:v>0.47143005838476498</c:v>
              </c:pt>
              <c:pt idx="606">
                <c:v>0.49351943983480528</c:v>
              </c:pt>
              <c:pt idx="607">
                <c:v>0.46342439262727525</c:v>
              </c:pt>
              <c:pt idx="608">
                <c:v>0.48806597558622827</c:v>
              </c:pt>
              <c:pt idx="609">
                <c:v>0.45883570689342829</c:v>
              </c:pt>
              <c:pt idx="610">
                <c:v>0.48530320172247615</c:v>
              </c:pt>
              <c:pt idx="611">
                <c:v>0.4638384246537044</c:v>
              </c:pt>
              <c:pt idx="612">
                <c:v>0.48735494601831358</c:v>
              </c:pt>
              <c:pt idx="613">
                <c:v>0.46769622324467092</c:v>
              </c:pt>
              <c:pt idx="614">
                <c:v>0.48771893516750614</c:v>
              </c:pt>
              <c:pt idx="615">
                <c:v>0.47157893485235419</c:v>
              </c:pt>
              <c:pt idx="616">
                <c:v>0.48725061594991115</c:v>
              </c:pt>
              <c:pt idx="617">
                <c:v>0.4747538523035908</c:v>
              </c:pt>
              <c:pt idx="618">
                <c:v>0.48876030170818474</c:v>
              </c:pt>
              <c:pt idx="619">
                <c:v>0.48101016381013439</c:v>
              </c:pt>
              <c:pt idx="620">
                <c:v>0.48967718453831505</c:v>
              </c:pt>
              <c:pt idx="621">
                <c:v>0.4864312926690087</c:v>
              </c:pt>
              <c:pt idx="622">
                <c:v>0.49277610513544573</c:v>
              </c:pt>
              <c:pt idx="623">
                <c:v>0.49249010372020258</c:v>
              </c:pt>
              <c:pt idx="624">
                <c:v>0.49569606846269831</c:v>
              </c:pt>
              <c:pt idx="625">
                <c:v>0.49982739469383869</c:v>
              </c:pt>
              <c:pt idx="626">
                <c:v>0.49511869292257382</c:v>
              </c:pt>
              <c:pt idx="627">
                <c:v>0.51161461680706288</c:v>
              </c:pt>
              <c:pt idx="628">
                <c:v>0.49522984167820566</c:v>
              </c:pt>
              <c:pt idx="629">
                <c:v>0.5178065532330407</c:v>
              </c:pt>
              <c:pt idx="630">
                <c:v>0.5014789620449952</c:v>
              </c:pt>
              <c:pt idx="631">
                <c:v>0.52278961943536162</c:v>
              </c:pt>
              <c:pt idx="632">
                <c:v>0.50279406229720369</c:v>
              </c:pt>
              <c:pt idx="633">
                <c:v>0.52545245337120738</c:v>
              </c:pt>
              <c:pt idx="634">
                <c:v>0.51182843545450774</c:v>
              </c:pt>
              <c:pt idx="635">
                <c:v>0.52625640382073835</c:v>
              </c:pt>
              <c:pt idx="636">
                <c:v>0.51936644051457115</c:v>
              </c:pt>
              <c:pt idx="637">
                <c:v>0.52801583204868652</c:v>
              </c:pt>
              <c:pt idx="638">
                <c:v>0.52296361290778703</c:v>
              </c:pt>
              <c:pt idx="639">
                <c:v>0.52711689517328586</c:v>
              </c:pt>
              <c:pt idx="640">
                <c:v>0.53370619529887808</c:v>
              </c:pt>
              <c:pt idx="641">
                <c:v>0.52433203570389286</c:v>
              </c:pt>
              <c:pt idx="642">
                <c:v>0.54273344260325385</c:v>
              </c:pt>
              <c:pt idx="643">
                <c:v>0.52634636835402493</c:v>
              </c:pt>
              <c:pt idx="644">
                <c:v>0.54464184210719402</c:v>
              </c:pt>
              <c:pt idx="645">
                <c:v>0.52861578460884795</c:v>
              </c:pt>
              <c:pt idx="646">
                <c:v>0.5452758631952378</c:v>
              </c:pt>
              <c:pt idx="647">
                <c:v>0.53241000265363758</c:v>
              </c:pt>
              <c:pt idx="648">
                <c:v>0.5484063243880325</c:v>
              </c:pt>
              <c:pt idx="649">
                <c:v>0.53138416707708958</c:v>
              </c:pt>
              <c:pt idx="650">
                <c:v>0.55117904846037491</c:v>
              </c:pt>
              <c:pt idx="651">
                <c:v>0.53293688437730458</c:v>
              </c:pt>
              <c:pt idx="652">
                <c:v>0.55007050836391014</c:v>
              </c:pt>
              <c:pt idx="653">
                <c:v>0.53657442378030162</c:v>
              </c:pt>
              <c:pt idx="654">
                <c:v>0.54338602411026915</c:v>
              </c:pt>
              <c:pt idx="655">
                <c:v>0.54207744372461464</c:v>
              </c:pt>
              <c:pt idx="656">
                <c:v>0.54228354967438075</c:v>
              </c:pt>
              <c:pt idx="657">
                <c:v>0.54112185764808252</c:v>
              </c:pt>
              <c:pt idx="658">
                <c:v>0.54048270517978236</c:v>
              </c:pt>
              <c:pt idx="659">
                <c:v>0.5422139507178505</c:v>
              </c:pt>
              <c:pt idx="660">
                <c:v>0.5378704886114245</c:v>
              </c:pt>
              <c:pt idx="661">
                <c:v>0.54674534031802391</c:v>
              </c:pt>
              <c:pt idx="662">
                <c:v>0.53382885498778254</c:v>
              </c:pt>
              <c:pt idx="663">
                <c:v>0.54948412589872064</c:v>
              </c:pt>
              <c:pt idx="664">
                <c:v>0.53298996560389689</c:v>
              </c:pt>
              <c:pt idx="665">
                <c:v>0.54615393058610451</c:v>
              </c:pt>
              <c:pt idx="666">
                <c:v>0.53807115886534462</c:v>
              </c:pt>
              <c:pt idx="667">
                <c:v>0.53969918867340061</c:v>
              </c:pt>
              <c:pt idx="668">
                <c:v>0.5398505120443593</c:v>
              </c:pt>
              <c:pt idx="669">
                <c:v>0.53743920207161211</c:v>
              </c:pt>
              <c:pt idx="670">
                <c:v>0.53779708010340033</c:v>
              </c:pt>
              <c:pt idx="671">
                <c:v>0.5404079339874035</c:v>
              </c:pt>
              <c:pt idx="672">
                <c:v>0.53888320503222154</c:v>
              </c:pt>
              <c:pt idx="673">
                <c:v>0.53868795935751346</c:v>
              </c:pt>
              <c:pt idx="674">
                <c:v>0.54500438747072255</c:v>
              </c:pt>
              <c:pt idx="675">
                <c:v>0.53832740988567307</c:v>
              </c:pt>
              <c:pt idx="676">
                <c:v>0.54933550325993319</c:v>
              </c:pt>
              <c:pt idx="677">
                <c:v>0.54203498311632625</c:v>
              </c:pt>
              <c:pt idx="678">
                <c:v>0.54822927803190169</c:v>
              </c:pt>
              <c:pt idx="679">
                <c:v>0.54463353921347091</c:v>
              </c:pt>
              <c:pt idx="680">
                <c:v>0.55398896849398627</c:v>
              </c:pt>
              <c:pt idx="681">
                <c:v>0.54379461846630628</c:v>
              </c:pt>
              <c:pt idx="682">
                <c:v>0.56625752873158486</c:v>
              </c:pt>
              <c:pt idx="683">
                <c:v>0.5431313799900167</c:v>
              </c:pt>
              <c:pt idx="684">
                <c:v>0.57256879753708945</c:v>
              </c:pt>
              <c:pt idx="685">
                <c:v>0.54533690516355504</c:v>
              </c:pt>
              <c:pt idx="686">
                <c:v>0.57555285667646516</c:v>
              </c:pt>
              <c:pt idx="687">
                <c:v>0.55815290034383636</c:v>
              </c:pt>
              <c:pt idx="688">
                <c:v>0.57296532816545576</c:v>
              </c:pt>
              <c:pt idx="689">
                <c:v>0.57320754739122115</c:v>
              </c:pt>
              <c:pt idx="690">
                <c:v>0.57548599649985777</c:v>
              </c:pt>
              <c:pt idx="691">
                <c:v>0.58320323788689898</c:v>
              </c:pt>
              <c:pt idx="692">
                <c:v>0.57754401386210663</c:v>
              </c:pt>
              <c:pt idx="693">
                <c:v>0.59138721395757121</c:v>
              </c:pt>
              <c:pt idx="694">
                <c:v>0.58234421649633705</c:v>
              </c:pt>
              <c:pt idx="695">
                <c:v>0.59998097846534737</c:v>
              </c:pt>
              <c:pt idx="696">
                <c:v>0.58838371862766248</c:v>
              </c:pt>
              <c:pt idx="697">
                <c:v>0.61100256064004244</c:v>
              </c:pt>
              <c:pt idx="698">
                <c:v>0.59133782624619025</c:v>
              </c:pt>
              <c:pt idx="699">
                <c:v>0.62132915766538954</c:v>
              </c:pt>
              <c:pt idx="700">
                <c:v>0.59695019342042821</c:v>
              </c:pt>
              <c:pt idx="701">
                <c:v>0.63245550139208895</c:v>
              </c:pt>
              <c:pt idx="702">
                <c:v>0.60043179834396276</c:v>
              </c:pt>
              <c:pt idx="703">
                <c:v>0.63941704563407664</c:v>
              </c:pt>
              <c:pt idx="704">
                <c:v>0.6069449807756454</c:v>
              </c:pt>
              <c:pt idx="705">
                <c:v>0.65115400125725165</c:v>
              </c:pt>
              <c:pt idx="706">
                <c:v>0.61057675056713112</c:v>
              </c:pt>
              <c:pt idx="707">
                <c:v>0.65845073039319024</c:v>
              </c:pt>
              <c:pt idx="708">
                <c:v>0.61801304130698409</c:v>
              </c:pt>
              <c:pt idx="709">
                <c:v>0.66149297452596179</c:v>
              </c:pt>
              <c:pt idx="710">
                <c:v>0.63359280929017292</c:v>
              </c:pt>
              <c:pt idx="711">
                <c:v>0.66116208416100131</c:v>
              </c:pt>
              <c:pt idx="712">
                <c:v>0.6482409492608765</c:v>
              </c:pt>
              <c:pt idx="713">
                <c:v>0.66224961370459867</c:v>
              </c:pt>
              <c:pt idx="714">
                <c:v>0.65463136452977688</c:v>
              </c:pt>
              <c:pt idx="715">
                <c:v>0.66785501411574866</c:v>
              </c:pt>
              <c:pt idx="716">
                <c:v>0.6622696243823637</c:v>
              </c:pt>
              <c:pt idx="717">
                <c:v>0.6723976299764135</c:v>
              </c:pt>
              <c:pt idx="718">
                <c:v>0.66483698476518449</c:v>
              </c:pt>
              <c:pt idx="719">
                <c:v>0.67273378748827739</c:v>
              </c:pt>
              <c:pt idx="720">
                <c:v>0.67141787717099977</c:v>
              </c:pt>
              <c:pt idx="721">
                <c:v>0.6742735157776687</c:v>
              </c:pt>
              <c:pt idx="722">
                <c:v>0.67693609114459441</c:v>
              </c:pt>
              <c:pt idx="723">
                <c:v>0.67938081873943634</c:v>
              </c:pt>
              <c:pt idx="724">
                <c:v>0.68533183441804546</c:v>
              </c:pt>
              <c:pt idx="725">
                <c:v>0.67774864109244326</c:v>
              </c:pt>
              <c:pt idx="726">
                <c:v>0.6986771409918634</c:v>
              </c:pt>
              <c:pt idx="727">
                <c:v>0.67875027163874679</c:v>
              </c:pt>
              <c:pt idx="728">
                <c:v>0.70280377251330672</c:v>
              </c:pt>
              <c:pt idx="729">
                <c:v>0.68526859739759538</c:v>
              </c:pt>
              <c:pt idx="730">
                <c:v>0.70056029285391319</c:v>
              </c:pt>
              <c:pt idx="731">
                <c:v>0.6953281553585039</c:v>
              </c:pt>
              <c:pt idx="732">
                <c:v>0.69437924935848305</c:v>
              </c:pt>
              <c:pt idx="733">
                <c:v>0.70502975406554758</c:v>
              </c:pt>
              <c:pt idx="734">
                <c:v>0.69419873524055442</c:v>
              </c:pt>
              <c:pt idx="735">
                <c:v>0.71056375184782072</c:v>
              </c:pt>
              <c:pt idx="736">
                <c:v>0.70029661979270907</c:v>
              </c:pt>
              <c:pt idx="737">
                <c:v>0.71251918796752478</c:v>
              </c:pt>
              <c:pt idx="738">
                <c:v>0.705382737324458</c:v>
              </c:pt>
              <c:pt idx="739">
                <c:v>0.71754413548738094</c:v>
              </c:pt>
              <c:pt idx="740">
                <c:v>0.70995082054205982</c:v>
              </c:pt>
              <c:pt idx="741">
                <c:v>0.7186324385699645</c:v>
              </c:pt>
              <c:pt idx="742">
                <c:v>0.71778149473334008</c:v>
              </c:pt>
              <c:pt idx="743">
                <c:v>0.71790557564253044</c:v>
              </c:pt>
              <c:pt idx="744">
                <c:v>0.72792995830927876</c:v>
              </c:pt>
              <c:pt idx="745">
                <c:v>0.72331504753626075</c:v>
              </c:pt>
              <c:pt idx="746">
                <c:v>0.73119792939563366</c:v>
              </c:pt>
              <c:pt idx="747">
                <c:v>0.72961722735529078</c:v>
              </c:pt>
              <c:pt idx="748">
                <c:v>0.73349084663124409</c:v>
              </c:pt>
              <c:pt idx="749">
                <c:v>0.7368488179617888</c:v>
              </c:pt>
              <c:pt idx="750">
                <c:v>0.74049974739564928</c:v>
              </c:pt>
              <c:pt idx="751">
                <c:v>0.74149797854050969</c:v>
              </c:pt>
              <c:pt idx="752">
                <c:v>0.74822841827046693</c:v>
              </c:pt>
              <c:pt idx="753">
                <c:v>0.74439064753038164</c:v>
              </c:pt>
              <c:pt idx="754">
                <c:v>0.75709854554652611</c:v>
              </c:pt>
              <c:pt idx="755">
                <c:v>0.74788766415425711</c:v>
              </c:pt>
              <c:pt idx="756">
                <c:v>0.76254229835562681</c:v>
              </c:pt>
              <c:pt idx="757">
                <c:v>0.75227666438317664</c:v>
              </c:pt>
              <c:pt idx="758">
                <c:v>0.76366424212966477</c:v>
              </c:pt>
              <c:pt idx="759">
                <c:v>0.75683422167010983</c:v>
              </c:pt>
              <c:pt idx="760">
                <c:v>0.76689989972747463</c:v>
              </c:pt>
              <c:pt idx="761">
                <c:v>0.76314424021357952</c:v>
              </c:pt>
              <c:pt idx="762">
                <c:v>0.76586897429652112</c:v>
              </c:pt>
              <c:pt idx="763">
                <c:v>0.76920134634992177</c:v>
              </c:pt>
              <c:pt idx="764">
                <c:v>0.76864686794179227</c:v>
              </c:pt>
              <c:pt idx="765">
                <c:v>0.77365950317667032</c:v>
              </c:pt>
              <c:pt idx="766">
                <c:v>0.76967994596610001</c:v>
              </c:pt>
              <c:pt idx="767">
                <c:v>0.77684163762998748</c:v>
              </c:pt>
              <c:pt idx="768">
                <c:v>0.76607928783486734</c:v>
              </c:pt>
              <c:pt idx="769">
                <c:v>0.7772674734504964</c:v>
              </c:pt>
              <c:pt idx="770">
                <c:v>0.76795487137961627</c:v>
              </c:pt>
              <c:pt idx="771">
                <c:v>0.77833788669893478</c:v>
              </c:pt>
              <c:pt idx="772">
                <c:v>0.767311316748431</c:v>
              </c:pt>
              <c:pt idx="773">
                <c:v>0.78037630756709864</c:v>
              </c:pt>
              <c:pt idx="774">
                <c:v>0.76740088963322373</c:v>
              </c:pt>
              <c:pt idx="775">
                <c:v>0.78114864740005996</c:v>
              </c:pt>
              <c:pt idx="776">
                <c:v>0.76701501313006082</c:v>
              </c:pt>
              <c:pt idx="777">
                <c:v>0.77981310903822898</c:v>
              </c:pt>
              <c:pt idx="778">
                <c:v>0.76774056870873686</c:v>
              </c:pt>
              <c:pt idx="779">
                <c:v>0.77751246431094023</c:v>
              </c:pt>
              <c:pt idx="780">
                <c:v>0.768734448654531</c:v>
              </c:pt>
              <c:pt idx="781">
                <c:v>0.77460801894117537</c:v>
              </c:pt>
              <c:pt idx="782">
                <c:v>0.76972283168751299</c:v>
              </c:pt>
              <c:pt idx="783">
                <c:v>0.77173583275691959</c:v>
              </c:pt>
              <c:pt idx="784">
                <c:v>0.77062316276754483</c:v>
              </c:pt>
              <c:pt idx="785">
                <c:v>0.76741968981763997</c:v>
              </c:pt>
              <c:pt idx="786">
                <c:v>0.76986517196080351</c:v>
              </c:pt>
              <c:pt idx="787">
                <c:v>0.76371400102249398</c:v>
              </c:pt>
              <c:pt idx="788">
                <c:v>0.77210083095953264</c:v>
              </c:pt>
              <c:pt idx="789">
                <c:v>0.76546735177278125</c:v>
              </c:pt>
              <c:pt idx="790">
                <c:v>0.77242745812255131</c:v>
              </c:pt>
              <c:pt idx="791">
                <c:v>0.76539750765854442</c:v>
              </c:pt>
              <c:pt idx="792">
                <c:v>0.76857523615688195</c:v>
              </c:pt>
              <c:pt idx="793">
                <c:v>0.76460304098997112</c:v>
              </c:pt>
              <c:pt idx="794">
                <c:v>0.76605722810966803</c:v>
              </c:pt>
              <c:pt idx="795">
                <c:v>0.76318748038110618</c:v>
              </c:pt>
              <c:pt idx="796">
                <c:v>0.76356144820375194</c:v>
              </c:pt>
              <c:pt idx="797">
                <c:v>0.76198717994096243</c:v>
              </c:pt>
              <c:pt idx="798">
                <c:v>0.76140764107730519</c:v>
              </c:pt>
              <c:pt idx="799">
                <c:v>0.7630461929514748</c:v>
              </c:pt>
              <c:pt idx="800">
                <c:v>0.76229162568153008</c:v>
              </c:pt>
              <c:pt idx="801">
                <c:v>0.76413390479941501</c:v>
              </c:pt>
              <c:pt idx="802">
                <c:v>0.76082356182650035</c:v>
              </c:pt>
            </c:numLit>
          </c:val>
          <c:smooth val="0"/>
          <c:extLst>
            <c:ext xmlns:c16="http://schemas.microsoft.com/office/drawing/2014/chart" uri="{C3380CC4-5D6E-409C-BE32-E72D297353CC}">
              <c16:uniqueId val="{00000002-324A-45F9-84D1-5C5F0A0645DB}"/>
            </c:ext>
          </c:extLst>
        </c:ser>
        <c:ser>
          <c:idx val="6"/>
          <c:order val="3"/>
          <c:marker>
            <c:symbol val="none"/>
          </c:marker>
          <c:val>
            <c:numLit>
              <c:formatCode>General</c:formatCode>
              <c:ptCount val="803"/>
              <c:pt idx="0">
                <c:v>1</c:v>
              </c:pt>
              <c:pt idx="1">
                <c:v>0.51223842951612852</c:v>
              </c:pt>
              <c:pt idx="2">
                <c:v>0.87231789485917244</c:v>
              </c:pt>
              <c:pt idx="3">
                <c:v>0.57634123542100246</c:v>
              </c:pt>
              <c:pt idx="4">
                <c:v>0.80260965158532238</c:v>
              </c:pt>
              <c:pt idx="5">
                <c:v>0.60517893298166325</c:v>
              </c:pt>
              <c:pt idx="6">
                <c:v>0.75476943374339855</c:v>
              </c:pt>
              <c:pt idx="7">
                <c:v>0.61181439208258326</c:v>
              </c:pt>
              <c:pt idx="8">
                <c:v>0.70613996085098063</c:v>
              </c:pt>
              <c:pt idx="9">
                <c:v>0.60327822312091606</c:v>
              </c:pt>
              <c:pt idx="10">
                <c:v>0.66383511029903963</c:v>
              </c:pt>
              <c:pt idx="11">
                <c:v>0.59207030043197628</c:v>
              </c:pt>
              <c:pt idx="12">
                <c:v>0.62553318054748841</c:v>
              </c:pt>
              <c:pt idx="13">
                <c:v>0.56492578477702293</c:v>
              </c:pt>
              <c:pt idx="14">
                <c:v>0.59649940138472379</c:v>
              </c:pt>
              <c:pt idx="15">
                <c:v>0.52048805145079224</c:v>
              </c:pt>
              <c:pt idx="16">
                <c:v>0.55561773182175023</c:v>
              </c:pt>
              <c:pt idx="17">
                <c:v>0.50918680964690288</c:v>
              </c:pt>
              <c:pt idx="18">
                <c:v>0.48831279103290315</c:v>
              </c:pt>
              <c:pt idx="19">
                <c:v>0.47458145159240472</c:v>
              </c:pt>
              <c:pt idx="20">
                <c:v>0.44086439407411437</c:v>
              </c:pt>
              <c:pt idx="21">
                <c:v>0.43514783571693783</c:v>
              </c:pt>
              <c:pt idx="22">
                <c:v>0.4048701339956266</c:v>
              </c:pt>
              <c:pt idx="23">
                <c:v>0.39723381802627167</c:v>
              </c:pt>
              <c:pt idx="24">
                <c:v>0.36227708999851221</c:v>
              </c:pt>
              <c:pt idx="25">
                <c:v>0.36901491999545721</c:v>
              </c:pt>
              <c:pt idx="26">
                <c:v>0.32829836530420353</c:v>
              </c:pt>
              <c:pt idx="27">
                <c:v>0.33280423593147762</c:v>
              </c:pt>
              <c:pt idx="28">
                <c:v>0.29838663992248599</c:v>
              </c:pt>
              <c:pt idx="29">
                <c:v>0.29607454403572103</c:v>
              </c:pt>
              <c:pt idx="30">
                <c:v>0.27264296726824627</c:v>
              </c:pt>
              <c:pt idx="31">
                <c:v>0.26088655312767578</c:v>
              </c:pt>
              <c:pt idx="32">
                <c:v>0.22930971554020446</c:v>
              </c:pt>
              <c:pt idx="33">
                <c:v>0.23766264093329759</c:v>
              </c:pt>
              <c:pt idx="34">
                <c:v>0.20333701811438887</c:v>
              </c:pt>
              <c:pt idx="35">
                <c:v>0.21638196854652503</c:v>
              </c:pt>
              <c:pt idx="36">
                <c:v>0.17131250392032571</c:v>
              </c:pt>
              <c:pt idx="37">
                <c:v>0.19853425741648797</c:v>
              </c:pt>
              <c:pt idx="38">
                <c:v>0.13834354756500894</c:v>
              </c:pt>
              <c:pt idx="39">
                <c:v>0.1848643634219618</c:v>
              </c:pt>
              <c:pt idx="40">
                <c:v>0.11327518367843471</c:v>
              </c:pt>
              <c:pt idx="41">
                <c:v>0.15859986683060068</c:v>
              </c:pt>
              <c:pt idx="42">
                <c:v>9.0092530052710132E-2</c:v>
              </c:pt>
              <c:pt idx="43">
                <c:v>0.13297436689955205</c:v>
              </c:pt>
              <c:pt idx="44">
                <c:v>9.037499474196424E-2</c:v>
              </c:pt>
              <c:pt idx="45">
                <c:v>0.11411022227481708</c:v>
              </c:pt>
              <c:pt idx="46">
                <c:v>6.6186407569116423E-2</c:v>
              </c:pt>
              <c:pt idx="47">
                <c:v>0.11735290696806037</c:v>
              </c:pt>
              <c:pt idx="48">
                <c:v>3.8463430905081732E-2</c:v>
              </c:pt>
              <c:pt idx="49">
                <c:v>0.10429393091861075</c:v>
              </c:pt>
              <c:pt idx="50">
                <c:v>3.7745247134104987E-2</c:v>
              </c:pt>
              <c:pt idx="51">
                <c:v>8.6309576213511152E-2</c:v>
              </c:pt>
              <c:pt idx="52">
                <c:v>2.3789828048852071E-2</c:v>
              </c:pt>
              <c:pt idx="53">
                <c:v>7.9596833977590126E-2</c:v>
              </c:pt>
              <c:pt idx="54">
                <c:v>1.3901579143865663E-2</c:v>
              </c:pt>
              <c:pt idx="55">
                <c:v>6.3961432754582298E-2</c:v>
              </c:pt>
              <c:pt idx="56">
                <c:v>9.7637535283127842E-3</c:v>
              </c:pt>
              <c:pt idx="57">
                <c:v>4.6062321612213436E-2</c:v>
              </c:pt>
              <c:pt idx="58">
                <c:v>6.6100584196332936E-3</c:v>
              </c:pt>
              <c:pt idx="59">
                <c:v>1.7853976539798949E-2</c:v>
              </c:pt>
              <c:pt idx="60">
                <c:v>1.6163516132207425E-2</c:v>
              </c:pt>
              <c:pt idx="61">
                <c:v>-1.5553203436824466E-5</c:v>
              </c:pt>
              <c:pt idx="62">
                <c:v>2.2069386912830637E-2</c:v>
              </c:pt>
              <c:pt idx="63">
                <c:v>-1.9363538662504991E-2</c:v>
              </c:pt>
              <c:pt idx="64">
                <c:v>1.1811504760640005E-2</c:v>
              </c:pt>
              <c:pt idx="65">
                <c:v>-2.9467559910514765E-2</c:v>
              </c:pt>
              <c:pt idx="66">
                <c:v>-1.2266912324932937E-3</c:v>
              </c:pt>
              <c:pt idx="67">
                <c:v>-4.9704986447675251E-2</c:v>
              </c:pt>
              <c:pt idx="68">
                <c:v>-1.6793226115942906E-2</c:v>
              </c:pt>
              <c:pt idx="69">
                <c:v>-5.9912216964644369E-2</c:v>
              </c:pt>
              <c:pt idx="70">
                <c:v>-3.358523468572415E-2</c:v>
              </c:pt>
              <c:pt idx="71">
                <c:v>-6.9835353586555168E-2</c:v>
              </c:pt>
              <c:pt idx="72">
                <c:v>-6.3304287950854299E-2</c:v>
              </c:pt>
              <c:pt idx="73">
                <c:v>-7.4012972911196323E-2</c:v>
              </c:pt>
              <c:pt idx="74">
                <c:v>-7.2804442822723053E-2</c:v>
              </c:pt>
              <c:pt idx="75">
                <c:v>-9.1226492792003067E-2</c:v>
              </c:pt>
              <c:pt idx="76">
                <c:v>-7.6291433432346803E-2</c:v>
              </c:pt>
              <c:pt idx="77">
                <c:v>-0.11749192330742048</c:v>
              </c:pt>
              <c:pt idx="78">
                <c:v>-8.0383747433837971E-2</c:v>
              </c:pt>
              <c:pt idx="79">
                <c:v>-0.13979426642172363</c:v>
              </c:pt>
              <c:pt idx="80">
                <c:v>-9.4654032524940312E-2</c:v>
              </c:pt>
              <c:pt idx="81">
                <c:v>-0.15224875349710978</c:v>
              </c:pt>
              <c:pt idx="82">
                <c:v>-0.11511229402045538</c:v>
              </c:pt>
              <c:pt idx="83">
                <c:v>-0.16596351727557587</c:v>
              </c:pt>
              <c:pt idx="84">
                <c:v>-0.12594990615062374</c:v>
              </c:pt>
              <c:pt idx="85">
                <c:v>-0.18400781553377665</c:v>
              </c:pt>
              <c:pt idx="86">
                <c:v>-0.13905885712756436</c:v>
              </c:pt>
              <c:pt idx="87">
                <c:v>-0.18789903451844844</c:v>
              </c:pt>
              <c:pt idx="88">
                <c:v>-0.1477065195631676</c:v>
              </c:pt>
              <c:pt idx="89">
                <c:v>-0.18930500342865786</c:v>
              </c:pt>
              <c:pt idx="90">
                <c:v>-0.15182679048602912</c:v>
              </c:pt>
              <c:pt idx="91">
                <c:v>-0.18576736772940255</c:v>
              </c:pt>
              <c:pt idx="92">
                <c:v>-0.16778437366768953</c:v>
              </c:pt>
              <c:pt idx="93">
                <c:v>-0.16787242941877251</c:v>
              </c:pt>
              <c:pt idx="94">
                <c:v>-0.17983773837124906</c:v>
              </c:pt>
              <c:pt idx="95">
                <c:v>-0.16938745304530578</c:v>
              </c:pt>
              <c:pt idx="96">
                <c:v>-0.18458674048872176</c:v>
              </c:pt>
              <c:pt idx="97">
                <c:v>-0.16531292459535912</c:v>
              </c:pt>
              <c:pt idx="98">
                <c:v>-0.18332505368802829</c:v>
              </c:pt>
              <c:pt idx="99">
                <c:v>-0.16589719257532948</c:v>
              </c:pt>
              <c:pt idx="100">
                <c:v>-0.18003951418377351</c:v>
              </c:pt>
              <c:pt idx="101">
                <c:v>-0.16258697986207113</c:v>
              </c:pt>
              <c:pt idx="102">
                <c:v>-0.18035205806307239</c:v>
              </c:pt>
              <c:pt idx="103">
                <c:v>-0.1594732491188125</c:v>
              </c:pt>
              <c:pt idx="104">
                <c:v>-0.17816372579345718</c:v>
              </c:pt>
              <c:pt idx="105">
                <c:v>-0.15351464572464799</c:v>
              </c:pt>
              <c:pt idx="106">
                <c:v>-0.1763554791423261</c:v>
              </c:pt>
              <c:pt idx="107">
                <c:v>-0.14342665678827873</c:v>
              </c:pt>
              <c:pt idx="108">
                <c:v>-0.17321354539008202</c:v>
              </c:pt>
              <c:pt idx="109">
                <c:v>-0.13657143644729847</c:v>
              </c:pt>
              <c:pt idx="110">
                <c:v>-0.17557816379747976</c:v>
              </c:pt>
              <c:pt idx="111">
                <c:v>-0.13083100550218132</c:v>
              </c:pt>
              <c:pt idx="112">
                <c:v>-0.16490867433726852</c:v>
              </c:pt>
              <c:pt idx="113">
                <c:v>-0.13335284287050317</c:v>
              </c:pt>
              <c:pt idx="114">
                <c:v>-0.15227187538920708</c:v>
              </c:pt>
              <c:pt idx="115">
                <c:v>-0.12603814140424718</c:v>
              </c:pt>
              <c:pt idx="116">
                <c:v>-0.15207575893364811</c:v>
              </c:pt>
              <c:pt idx="117">
                <c:v>-0.1241693934783092</c:v>
              </c:pt>
              <c:pt idx="118">
                <c:v>-0.14851652538389734</c:v>
              </c:pt>
              <c:pt idx="119">
                <c:v>-0.1113086776738335</c:v>
              </c:pt>
              <c:pt idx="120">
                <c:v>-0.1457956518283452</c:v>
              </c:pt>
              <c:pt idx="121">
                <c:v>-0.1065421656200468</c:v>
              </c:pt>
              <c:pt idx="122">
                <c:v>-0.14025117678464272</c:v>
              </c:pt>
              <c:pt idx="123">
                <c:v>-9.2873392841611016E-2</c:v>
              </c:pt>
              <c:pt idx="124">
                <c:v>-0.14203006302276355</c:v>
              </c:pt>
              <c:pt idx="125">
                <c:v>-8.3737420672755664E-2</c:v>
              </c:pt>
              <c:pt idx="126">
                <c:v>-0.13740654731689733</c:v>
              </c:pt>
              <c:pt idx="127">
                <c:v>-7.7761071737267443E-2</c:v>
              </c:pt>
              <c:pt idx="128">
                <c:v>-0.13414995997164933</c:v>
              </c:pt>
              <c:pt idx="129">
                <c:v>-8.1110279875399191E-2</c:v>
              </c:pt>
              <c:pt idx="130">
                <c:v>-0.12828211404499296</c:v>
              </c:pt>
              <c:pt idx="131">
                <c:v>-8.3144012205077195E-2</c:v>
              </c:pt>
              <c:pt idx="132">
                <c:v>-0.12400965355344243</c:v>
              </c:pt>
              <c:pt idx="133">
                <c:v>-7.999584625409055E-2</c:v>
              </c:pt>
              <c:pt idx="134">
                <c:v>-0.12333035283332631</c:v>
              </c:pt>
              <c:pt idx="135">
                <c:v>-8.3713430632535502E-2</c:v>
              </c:pt>
              <c:pt idx="136">
                <c:v>-0.12539812333601505</c:v>
              </c:pt>
              <c:pt idx="137">
                <c:v>-7.5310961511750069E-2</c:v>
              </c:pt>
              <c:pt idx="138">
                <c:v>-0.12302827717602111</c:v>
              </c:pt>
              <c:pt idx="139">
                <c:v>-8.5702173256301889E-2</c:v>
              </c:pt>
              <c:pt idx="140">
                <c:v>-0.11622832253152768</c:v>
              </c:pt>
              <c:pt idx="141">
                <c:v>-9.5048577110195293E-2</c:v>
              </c:pt>
              <c:pt idx="142">
                <c:v>-0.1096045306911676</c:v>
              </c:pt>
              <c:pt idx="143">
                <c:v>-9.8572806130809015E-2</c:v>
              </c:pt>
              <c:pt idx="144">
                <c:v>-0.11138682462140971</c:v>
              </c:pt>
              <c:pt idx="145">
                <c:v>-9.6744129727155459E-2</c:v>
              </c:pt>
              <c:pt idx="146">
                <c:v>-0.11052463466410427</c:v>
              </c:pt>
              <c:pt idx="147">
                <c:v>-9.2499143341214188E-2</c:v>
              </c:pt>
              <c:pt idx="148">
                <c:v>-0.11430590100310251</c:v>
              </c:pt>
              <c:pt idx="149">
                <c:v>-8.9549356947298125E-2</c:v>
              </c:pt>
              <c:pt idx="150">
                <c:v>-0.11091855177243615</c:v>
              </c:pt>
              <c:pt idx="151">
                <c:v>-7.9720103620076227E-2</c:v>
              </c:pt>
              <c:pt idx="152">
                <c:v>-0.11364068854835913</c:v>
              </c:pt>
              <c:pt idx="153">
                <c:v>-7.5969309719783842E-2</c:v>
              </c:pt>
              <c:pt idx="154">
                <c:v>-0.10051390187123478</c:v>
              </c:pt>
              <c:pt idx="155">
                <c:v>-7.759492232719839E-2</c:v>
              </c:pt>
              <c:pt idx="156">
                <c:v>-9.1421123386555767E-2</c:v>
              </c:pt>
              <c:pt idx="157">
                <c:v>-7.9591976093097372E-2</c:v>
              </c:pt>
              <c:pt idx="158">
                <c:v>-7.2196656731117678E-2</c:v>
              </c:pt>
              <c:pt idx="159">
                <c:v>-6.2947623153833593E-2</c:v>
              </c:pt>
              <c:pt idx="160">
                <c:v>-7.1496393589958726E-2</c:v>
              </c:pt>
              <c:pt idx="161">
                <c:v>-5.2287909236404369E-2</c:v>
              </c:pt>
              <c:pt idx="162">
                <c:v>-5.8190348479394402E-2</c:v>
              </c:pt>
              <c:pt idx="163">
                <c:v>-3.4709518924833656E-2</c:v>
              </c:pt>
              <c:pt idx="164">
                <c:v>-4.3670281584693792E-2</c:v>
              </c:pt>
              <c:pt idx="165">
                <c:v>-2.9316178100238705E-2</c:v>
              </c:pt>
              <c:pt idx="166">
                <c:v>-2.6334423829760197E-2</c:v>
              </c:pt>
              <c:pt idx="167">
                <c:v>-9.613903452518292E-3</c:v>
              </c:pt>
              <c:pt idx="168">
                <c:v>-1.5755259556390719E-2</c:v>
              </c:pt>
              <c:pt idx="169">
                <c:v>9.4750942412284121E-3</c:v>
              </c:pt>
              <c:pt idx="170">
                <c:v>6.7775186867516813E-3</c:v>
              </c:pt>
              <c:pt idx="171">
                <c:v>1.2428809975766061E-2</c:v>
              </c:pt>
              <c:pt idx="172">
                <c:v>3.9074419565476061E-2</c:v>
              </c:pt>
              <c:pt idx="173">
                <c:v>1.9928550694182853E-2</c:v>
              </c:pt>
              <c:pt idx="174">
                <c:v>4.9004617218443715E-2</c:v>
              </c:pt>
              <c:pt idx="175">
                <c:v>3.9123878701682879E-2</c:v>
              </c:pt>
              <c:pt idx="176">
                <c:v>7.5137594465571944E-2</c:v>
              </c:pt>
              <c:pt idx="177">
                <c:v>5.1059463749561412E-2</c:v>
              </c:pt>
              <c:pt idx="178">
                <c:v>9.6285660994517283E-2</c:v>
              </c:pt>
              <c:pt idx="179">
                <c:v>6.6803862408942261E-2</c:v>
              </c:pt>
              <c:pt idx="180">
                <c:v>0.10392972719604128</c:v>
              </c:pt>
              <c:pt idx="181">
                <c:v>9.0895618464945829E-2</c:v>
              </c:pt>
              <c:pt idx="182">
                <c:v>0.1156078079363345</c:v>
              </c:pt>
              <c:pt idx="183">
                <c:v>0.11142412423728917</c:v>
              </c:pt>
              <c:pt idx="184">
                <c:v>0.13017475745032142</c:v>
              </c:pt>
              <c:pt idx="185">
                <c:v>0.12953911230116219</c:v>
              </c:pt>
              <c:pt idx="186">
                <c:v>0.14696306061836545</c:v>
              </c:pt>
              <c:pt idx="187">
                <c:v>0.14170604372182924</c:v>
              </c:pt>
              <c:pt idx="188">
                <c:v>0.15941388471154369</c:v>
              </c:pt>
              <c:pt idx="189">
                <c:v>0.17279057722636607</c:v>
              </c:pt>
              <c:pt idx="190">
                <c:v>0.16229909953642671</c:v>
              </c:pt>
              <c:pt idx="191">
                <c:v>0.18178934551403203</c:v>
              </c:pt>
              <c:pt idx="192">
                <c:v>0.18264000487714133</c:v>
              </c:pt>
              <c:pt idx="193">
                <c:v>0.187380849782537</c:v>
              </c:pt>
              <c:pt idx="194">
                <c:v>0.1943050498998409</c:v>
              </c:pt>
              <c:pt idx="195">
                <c:v>0.20723788229764922</c:v>
              </c:pt>
              <c:pt idx="196">
                <c:v>0.19931326286407133</c:v>
              </c:pt>
              <c:pt idx="197">
                <c:v>0.22098594007471925</c:v>
              </c:pt>
              <c:pt idx="198">
                <c:v>0.20712136759535044</c:v>
              </c:pt>
              <c:pt idx="199">
                <c:v>0.23224061336612423</c:v>
              </c:pt>
              <c:pt idx="200">
                <c:v>0.21500287896879827</c:v>
              </c:pt>
              <c:pt idx="201">
                <c:v>0.23513925087736015</c:v>
              </c:pt>
              <c:pt idx="202">
                <c:v>0.22920722603857185</c:v>
              </c:pt>
              <c:pt idx="203">
                <c:v>0.24378992744846689</c:v>
              </c:pt>
              <c:pt idx="204">
                <c:v>0.22926042062343086</c:v>
              </c:pt>
              <c:pt idx="205">
                <c:v>0.25810533678030112</c:v>
              </c:pt>
              <c:pt idx="206">
                <c:v>0.24031919812536623</c:v>
              </c:pt>
              <c:pt idx="207">
                <c:v>0.26943867727291981</c:v>
              </c:pt>
              <c:pt idx="208">
                <c:v>0.25116374633465988</c:v>
              </c:pt>
              <c:pt idx="209">
                <c:v>0.26822831537934744</c:v>
              </c:pt>
              <c:pt idx="210">
                <c:v>0.25569601650991575</c:v>
              </c:pt>
              <c:pt idx="211">
                <c:v>0.27978096013443832</c:v>
              </c:pt>
              <c:pt idx="212">
                <c:v>0.27095714749677391</c:v>
              </c:pt>
              <c:pt idx="213">
                <c:v>0.29284514710755488</c:v>
              </c:pt>
              <c:pt idx="214">
                <c:v>0.28264245910927704</c:v>
              </c:pt>
              <c:pt idx="215">
                <c:v>0.31024033618554364</c:v>
              </c:pt>
              <c:pt idx="216">
                <c:v>0.30201338766439101</c:v>
              </c:pt>
              <c:pt idx="217">
                <c:v>0.30964706207153442</c:v>
              </c:pt>
              <c:pt idx="218">
                <c:v>0.31957153926529935</c:v>
              </c:pt>
              <c:pt idx="219">
                <c:v>0.32948766134554203</c:v>
              </c:pt>
              <c:pt idx="220">
                <c:v>0.34346428287089387</c:v>
              </c:pt>
              <c:pt idx="221">
                <c:v>0.34584476342874565</c:v>
              </c:pt>
              <c:pt idx="222">
                <c:v>0.36972143419317932</c:v>
              </c:pt>
              <c:pt idx="223">
                <c:v>0.35665215837406461</c:v>
              </c:pt>
              <c:pt idx="224">
                <c:v>0.4032407244025602</c:v>
              </c:pt>
              <c:pt idx="225">
                <c:v>0.37203346642347768</c:v>
              </c:pt>
              <c:pt idx="226">
                <c:v>0.42276001211231068</c:v>
              </c:pt>
              <c:pt idx="227">
                <c:v>0.39952248474051139</c:v>
              </c:pt>
              <c:pt idx="228">
                <c:v>0.44636788964249324</c:v>
              </c:pt>
              <c:pt idx="229">
                <c:v>0.43167320801192399</c:v>
              </c:pt>
              <c:pt idx="230">
                <c:v>0.46182842891888104</c:v>
              </c:pt>
              <c:pt idx="231">
                <c:v>0.46184100466385652</c:v>
              </c:pt>
              <c:pt idx="232">
                <c:v>0.4960295334273977</c:v>
              </c:pt>
              <c:pt idx="233">
                <c:v>0.48333886779402085</c:v>
              </c:pt>
              <c:pt idx="234">
                <c:v>0.52667577697916468</c:v>
              </c:pt>
              <c:pt idx="235">
                <c:v>0.51727258098995077</c:v>
              </c:pt>
              <c:pt idx="236">
                <c:v>0.54636152252670178</c:v>
              </c:pt>
              <c:pt idx="237">
                <c:v>0.55316445837948258</c:v>
              </c:pt>
              <c:pt idx="238">
                <c:v>0.56932236696391469</c:v>
              </c:pt>
              <c:pt idx="239">
                <c:v>0.58664405322666102</c:v>
              </c:pt>
              <c:pt idx="240">
                <c:v>0.59913395789776636</c:v>
              </c:pt>
              <c:pt idx="241">
                <c:v>0.62415612954968647</c:v>
              </c:pt>
              <c:pt idx="242">
                <c:v>0.63103440803572197</c:v>
              </c:pt>
              <c:pt idx="243">
                <c:v>0.65080782649582603</c:v>
              </c:pt>
              <c:pt idx="244">
                <c:v>0.65406348910741252</c:v>
              </c:pt>
              <c:pt idx="245">
                <c:v>0.68889089326877684</c:v>
              </c:pt>
              <c:pt idx="246">
                <c:v>0.68237141551326141</c:v>
              </c:pt>
              <c:pt idx="247">
                <c:v>0.7129912796700969</c:v>
              </c:pt>
              <c:pt idx="248">
                <c:v>0.71282383659119064</c:v>
              </c:pt>
              <c:pt idx="249">
                <c:v>0.74504463173499158</c:v>
              </c:pt>
              <c:pt idx="250">
                <c:v>0.72926144385795655</c:v>
              </c:pt>
              <c:pt idx="251">
                <c:v>0.77745409222477646</c:v>
              </c:pt>
              <c:pt idx="252">
                <c:v>0.74899426999264729</c:v>
              </c:pt>
              <c:pt idx="253">
                <c:v>0.79266333537169698</c:v>
              </c:pt>
              <c:pt idx="254">
                <c:v>0.77560308953220547</c:v>
              </c:pt>
              <c:pt idx="255">
                <c:v>0.80004139348751402</c:v>
              </c:pt>
              <c:pt idx="256">
                <c:v>0.81075611022715421</c:v>
              </c:pt>
              <c:pt idx="257">
                <c:v>0.80245999931737844</c:v>
              </c:pt>
              <c:pt idx="258">
                <c:v>0.82893982817556444</c:v>
              </c:pt>
              <c:pt idx="259">
                <c:v>0.82122220894977516</c:v>
              </c:pt>
              <c:pt idx="260">
                <c:v>0.83917425990621597</c:v>
              </c:pt>
              <c:pt idx="261">
                <c:v>0.81056578306214522</c:v>
              </c:pt>
              <c:pt idx="262">
                <c:v>0.86316793052555763</c:v>
              </c:pt>
              <c:pt idx="263">
                <c:v>0.7962537291784797</c:v>
              </c:pt>
              <c:pt idx="264">
                <c:v>0.84968195731153973</c:v>
              </c:pt>
              <c:pt idx="265">
                <c:v>0.80214495824114995</c:v>
              </c:pt>
              <c:pt idx="266">
                <c:v>0.83292761295726603</c:v>
              </c:pt>
              <c:pt idx="267">
                <c:v>0.79699262902323431</c:v>
              </c:pt>
              <c:pt idx="268">
                <c:v>0.81899422382806231</c:v>
              </c:pt>
              <c:pt idx="269">
                <c:v>0.79068027035888</c:v>
              </c:pt>
              <c:pt idx="270">
                <c:v>0.80349046224563792</c:v>
              </c:pt>
              <c:pt idx="271">
                <c:v>0.77645909848404515</c:v>
              </c:pt>
              <c:pt idx="272">
                <c:v>0.780145071925887</c:v>
              </c:pt>
              <c:pt idx="273">
                <c:v>0.76688211355397828</c:v>
              </c:pt>
              <c:pt idx="274">
                <c:v>0.75531865099770401</c:v>
              </c:pt>
              <c:pt idx="275">
                <c:v>0.7454394161732476</c:v>
              </c:pt>
              <c:pt idx="276">
                <c:v>0.75047891569299741</c:v>
              </c:pt>
              <c:pt idx="277">
                <c:v>0.71085908041481594</c:v>
              </c:pt>
              <c:pt idx="278">
                <c:v>0.73203496835209592</c:v>
              </c:pt>
              <c:pt idx="279">
                <c:v>0.69083675536412603</c:v>
              </c:pt>
              <c:pt idx="280">
                <c:v>0.6979811634157389</c:v>
              </c:pt>
              <c:pt idx="281">
                <c:v>0.67523774566507611</c:v>
              </c:pt>
              <c:pt idx="282">
                <c:v>0.66992627536527971</c:v>
              </c:pt>
              <c:pt idx="283">
                <c:v>0.64387089312273937</c:v>
              </c:pt>
              <c:pt idx="284">
                <c:v>0.65738955395951215</c:v>
              </c:pt>
              <c:pt idx="285">
                <c:v>0.61727340134862452</c:v>
              </c:pt>
              <c:pt idx="286">
                <c:v>0.64100069201545617</c:v>
              </c:pt>
              <c:pt idx="287">
                <c:v>0.59188190837343246</c:v>
              </c:pt>
              <c:pt idx="288">
                <c:v>0.62000555894580345</c:v>
              </c:pt>
              <c:pt idx="289">
                <c:v>0.57125172359928811</c:v>
              </c:pt>
              <c:pt idx="290">
                <c:v>0.59995221442865021</c:v>
              </c:pt>
              <c:pt idx="291">
                <c:v>0.54050566362233821</c:v>
              </c:pt>
              <c:pt idx="292">
                <c:v>0.58858627636646521</c:v>
              </c:pt>
              <c:pt idx="293">
                <c:v>0.51534791644362321</c:v>
              </c:pt>
              <c:pt idx="294">
                <c:v>0.55869737420109022</c:v>
              </c:pt>
              <c:pt idx="295">
                <c:v>0.50746352859736632</c:v>
              </c:pt>
              <c:pt idx="296">
                <c:v>0.53635288764373357</c:v>
              </c:pt>
              <c:pt idx="297">
                <c:v>0.49372709973722484</c:v>
              </c:pt>
              <c:pt idx="298">
                <c:v>0.50654088735689573</c:v>
              </c:pt>
              <c:pt idx="299">
                <c:v>0.48494642050875586</c:v>
              </c:pt>
              <c:pt idx="300">
                <c:v>0.48798024527374018</c:v>
              </c:pt>
              <c:pt idx="301">
                <c:v>0.47357800767613695</c:v>
              </c:pt>
              <c:pt idx="302">
                <c:v>0.46922401244130874</c:v>
              </c:pt>
              <c:pt idx="303">
                <c:v>0.46043304769372118</c:v>
              </c:pt>
              <c:pt idx="304">
                <c:v>0.44617152044503855</c:v>
              </c:pt>
              <c:pt idx="305">
                <c:v>0.45608815269484559</c:v>
              </c:pt>
              <c:pt idx="306">
                <c:v>0.43590192738093175</c:v>
              </c:pt>
              <c:pt idx="307">
                <c:v>0.43315406009603113</c:v>
              </c:pt>
              <c:pt idx="308">
                <c:v>0.42608690073657296</c:v>
              </c:pt>
              <c:pt idx="309">
                <c:v>0.43052442590591644</c:v>
              </c:pt>
              <c:pt idx="310">
                <c:v>0.40921573415501877</c:v>
              </c:pt>
              <c:pt idx="311">
                <c:v>0.41762229823676017</c:v>
              </c:pt>
              <c:pt idx="312">
                <c:v>0.40121878395930194</c:v>
              </c:pt>
              <c:pt idx="313">
                <c:v>0.41185537381082171</c:v>
              </c:pt>
              <c:pt idx="314">
                <c:v>0.39844362601438632</c:v>
              </c:pt>
              <c:pt idx="315">
                <c:v>0.40428226924414423</c:v>
              </c:pt>
              <c:pt idx="316">
                <c:v>0.39291465241323742</c:v>
              </c:pt>
              <c:pt idx="317">
                <c:v>0.39801528616151621</c:v>
              </c:pt>
              <c:pt idx="318">
                <c:v>0.38562420144613052</c:v>
              </c:pt>
              <c:pt idx="319">
                <c:v>0.38899840624444093</c:v>
              </c:pt>
              <c:pt idx="320">
                <c:v>0.38681338694911982</c:v>
              </c:pt>
              <c:pt idx="321">
                <c:v>0.3813810085518487</c:v>
              </c:pt>
              <c:pt idx="322">
                <c:v>0.38699925153738035</c:v>
              </c:pt>
              <c:pt idx="323">
                <c:v>0.36924182724451526</c:v>
              </c:pt>
              <c:pt idx="324">
                <c:v>0.38398093887266765</c:v>
              </c:pt>
              <c:pt idx="325">
                <c:v>0.36346349750238405</c:v>
              </c:pt>
              <c:pt idx="326">
                <c:v>0.38223926942818232</c:v>
              </c:pt>
              <c:pt idx="327">
                <c:v>0.35171331269233169</c:v>
              </c:pt>
              <c:pt idx="328">
                <c:v>0.37053740723702405</c:v>
              </c:pt>
              <c:pt idx="329">
                <c:v>0.34253470828063992</c:v>
              </c:pt>
              <c:pt idx="330">
                <c:v>0.3651738613101097</c:v>
              </c:pt>
              <c:pt idx="331">
                <c:v>0.33734642140148496</c:v>
              </c:pt>
              <c:pt idx="332">
                <c:v>0.3494263791283484</c:v>
              </c:pt>
              <c:pt idx="333">
                <c:v>0.33064370176209984</c:v>
              </c:pt>
              <c:pt idx="334">
                <c:v>0.34249205949267741</c:v>
              </c:pt>
              <c:pt idx="335">
                <c:v>0.33445600855692559</c:v>
              </c:pt>
              <c:pt idx="336">
                <c:v>0.32739190584911398</c:v>
              </c:pt>
              <c:pt idx="337">
                <c:v>0.32407670557742824</c:v>
              </c:pt>
              <c:pt idx="338">
                <c:v>0.31416477280762833</c:v>
              </c:pt>
              <c:pt idx="339">
                <c:v>0.31820389565405305</c:v>
              </c:pt>
              <c:pt idx="340">
                <c:v>0.30715612678985676</c:v>
              </c:pt>
              <c:pt idx="341">
                <c:v>0.30618616098804596</c:v>
              </c:pt>
              <c:pt idx="342">
                <c:v>0.30815574881824648</c:v>
              </c:pt>
              <c:pt idx="343">
                <c:v>0.28465191910507032</c:v>
              </c:pt>
              <c:pt idx="344">
                <c:v>0.30414334207516341</c:v>
              </c:pt>
              <c:pt idx="345">
                <c:v>0.26768467865414353</c:v>
              </c:pt>
              <c:pt idx="346">
                <c:v>0.3100185229150958</c:v>
              </c:pt>
              <c:pt idx="347">
                <c:v>0.25158464934661634</c:v>
              </c:pt>
              <c:pt idx="348">
                <c:v>0.31045959995472566</c:v>
              </c:pt>
              <c:pt idx="349">
                <c:v>0.25404590277488492</c:v>
              </c:pt>
              <c:pt idx="350">
                <c:v>0.30151011741155365</c:v>
              </c:pt>
              <c:pt idx="351">
                <c:v>0.25973329941756085</c:v>
              </c:pt>
              <c:pt idx="352">
                <c:v>0.30472530900248457</c:v>
              </c:pt>
              <c:pt idx="353">
                <c:v>0.25898253307028346</c:v>
              </c:pt>
              <c:pt idx="354">
                <c:v>0.3065441611458099</c:v>
              </c:pt>
              <c:pt idx="355">
                <c:v>0.2603321324402979</c:v>
              </c:pt>
              <c:pt idx="356">
                <c:v>0.30802087952679741</c:v>
              </c:pt>
              <c:pt idx="357">
                <c:v>0.26281988753137531</c:v>
              </c:pt>
              <c:pt idx="358">
                <c:v>0.31016285476264199</c:v>
              </c:pt>
              <c:pt idx="359">
                <c:v>0.26824707743751347</c:v>
              </c:pt>
              <c:pt idx="360">
                <c:v>0.31083628120219042</c:v>
              </c:pt>
              <c:pt idx="361">
                <c:v>0.27777941883521939</c:v>
              </c:pt>
              <c:pt idx="362">
                <c:v>0.31552590635862898</c:v>
              </c:pt>
              <c:pt idx="363">
                <c:v>0.28137867104135011</c:v>
              </c:pt>
              <c:pt idx="364">
                <c:v>0.3226649089786921</c:v>
              </c:pt>
              <c:pt idx="365">
                <c:v>0.28949916445381546</c:v>
              </c:pt>
              <c:pt idx="366">
                <c:v>0.32612240230363726</c:v>
              </c:pt>
              <c:pt idx="367">
                <c:v>0.29740801559128005</c:v>
              </c:pt>
              <c:pt idx="368">
                <c:v>0.32855685255530975</c:v>
              </c:pt>
              <c:pt idx="369">
                <c:v>0.30592836013021119</c:v>
              </c:pt>
              <c:pt idx="370">
                <c:v>0.33429251230273305</c:v>
              </c:pt>
              <c:pt idx="371">
                <c:v>0.31818677165393749</c:v>
              </c:pt>
              <c:pt idx="372">
                <c:v>0.33246320672537522</c:v>
              </c:pt>
              <c:pt idx="373">
                <c:v>0.31927904322387701</c:v>
              </c:pt>
              <c:pt idx="374">
                <c:v>0.34424249334932594</c:v>
              </c:pt>
              <c:pt idx="375">
                <c:v>0.32889578242645623</c:v>
              </c:pt>
              <c:pt idx="376">
                <c:v>0.3425313314204213</c:v>
              </c:pt>
              <c:pt idx="377">
                <c:v>0.33887218178223771</c:v>
              </c:pt>
              <c:pt idx="378">
                <c:v>0.34963663839988907</c:v>
              </c:pt>
              <c:pt idx="379">
                <c:v>0.34324085165619656</c:v>
              </c:pt>
              <c:pt idx="380">
                <c:v>0.35218284880998307</c:v>
              </c:pt>
              <c:pt idx="381">
                <c:v>0.35361533154427277</c:v>
              </c:pt>
              <c:pt idx="382">
                <c:v>0.35586940339031847</c:v>
              </c:pt>
              <c:pt idx="383">
                <c:v>0.36206834142378197</c:v>
              </c:pt>
              <c:pt idx="384">
                <c:v>0.35800689421467896</c:v>
              </c:pt>
              <c:pt idx="385">
                <c:v>0.36595852321020395</c:v>
              </c:pt>
              <c:pt idx="386">
                <c:v>0.36211106993630604</c:v>
              </c:pt>
              <c:pt idx="387">
                <c:v>0.37237431700260282</c:v>
              </c:pt>
              <c:pt idx="388">
                <c:v>0.36062683252618954</c:v>
              </c:pt>
              <c:pt idx="389">
                <c:v>0.37177333817967456</c:v>
              </c:pt>
              <c:pt idx="390">
                <c:v>0.36227290640640308</c:v>
              </c:pt>
              <c:pt idx="391">
                <c:v>0.37937015732230089</c:v>
              </c:pt>
              <c:pt idx="392">
                <c:v>0.36258273075609371</c:v>
              </c:pt>
              <c:pt idx="393">
                <c:v>0.37961194708731733</c:v>
              </c:pt>
              <c:pt idx="394">
                <c:v>0.36041707309256704</c:v>
              </c:pt>
              <c:pt idx="395">
                <c:v>0.37466147982527198</c:v>
              </c:pt>
              <c:pt idx="396">
                <c:v>0.36408942974474379</c:v>
              </c:pt>
              <c:pt idx="397">
                <c:v>0.37287577294952917</c:v>
              </c:pt>
              <c:pt idx="398">
                <c:v>0.35710744003236394</c:v>
              </c:pt>
              <c:pt idx="399">
                <c:v>0.38062439314626323</c:v>
              </c:pt>
              <c:pt idx="400">
                <c:v>0.34617997867756822</c:v>
              </c:pt>
              <c:pt idx="401">
                <c:v>0.38123269601944498</c:v>
              </c:pt>
              <c:pt idx="402">
                <c:v>0.33661011496900212</c:v>
              </c:pt>
              <c:pt idx="403">
                <c:v>0.38454694108786858</c:v>
              </c:pt>
              <c:pt idx="404">
                <c:v>0.33374543452946764</c:v>
              </c:pt>
              <c:pt idx="405">
                <c:v>0.38269909333948482</c:v>
              </c:pt>
              <c:pt idx="406">
                <c:v>0.33055961404549516</c:v>
              </c:pt>
              <c:pt idx="407">
                <c:v>0.37662102678079923</c:v>
              </c:pt>
              <c:pt idx="408">
                <c:v>0.33306230757988747</c:v>
              </c:pt>
              <c:pt idx="409">
                <c:v>0.37315074563738571</c:v>
              </c:pt>
              <c:pt idx="410">
                <c:v>0.33860312918200214</c:v>
              </c:pt>
              <c:pt idx="411">
                <c:v>0.37200718946642586</c:v>
              </c:pt>
              <c:pt idx="412">
                <c:v>0.33868338027711292</c:v>
              </c:pt>
              <c:pt idx="413">
                <c:v>0.37554643092450568</c:v>
              </c:pt>
              <c:pt idx="414">
                <c:v>0.34302008062603506</c:v>
              </c:pt>
              <c:pt idx="415">
                <c:v>0.38076291964120285</c:v>
              </c:pt>
              <c:pt idx="416">
                <c:v>0.34565377182596818</c:v>
              </c:pt>
              <c:pt idx="417">
                <c:v>0.3804028903686546</c:v>
              </c:pt>
              <c:pt idx="418">
                <c:v>0.35364733406294757</c:v>
              </c:pt>
              <c:pt idx="419">
                <c:v>0.38129594934650562</c:v>
              </c:pt>
              <c:pt idx="420">
                <c:v>0.36845137316753157</c:v>
              </c:pt>
              <c:pt idx="421">
                <c:v>0.38301684919312651</c:v>
              </c:pt>
              <c:pt idx="422">
                <c:v>0.37596688168087722</c:v>
              </c:pt>
              <c:pt idx="423">
                <c:v>0.39106630432575096</c:v>
              </c:pt>
              <c:pt idx="424">
                <c:v>0.38528589193267232</c:v>
              </c:pt>
              <c:pt idx="425">
                <c:v>0.39922529878385549</c:v>
              </c:pt>
              <c:pt idx="426">
                <c:v>0.39537669651133983</c:v>
              </c:pt>
              <c:pt idx="427">
                <c:v>0.41190841554649282</c:v>
              </c:pt>
              <c:pt idx="428">
                <c:v>0.4112166681575376</c:v>
              </c:pt>
              <c:pt idx="429">
                <c:v>0.42046904101224308</c:v>
              </c:pt>
              <c:pt idx="430">
                <c:v>0.41977692587465126</c:v>
              </c:pt>
              <c:pt idx="431">
                <c:v>0.43648644455827629</c:v>
              </c:pt>
              <c:pt idx="432">
                <c:v>0.42996967728689506</c:v>
              </c:pt>
              <c:pt idx="433">
                <c:v>0.44116601386489107</c:v>
              </c:pt>
              <c:pt idx="434">
                <c:v>0.44716627653375374</c:v>
              </c:pt>
              <c:pt idx="435">
                <c:v>0.45051977042109015</c:v>
              </c:pt>
              <c:pt idx="436">
                <c:v>0.46171334393888908</c:v>
              </c:pt>
              <c:pt idx="437">
                <c:v>0.46393222963982883</c:v>
              </c:pt>
              <c:pt idx="438">
                <c:v>0.47485176054738765</c:v>
              </c:pt>
              <c:pt idx="439">
                <c:v>0.47562184748367797</c:v>
              </c:pt>
              <c:pt idx="440">
                <c:v>0.48845124198183126</c:v>
              </c:pt>
              <c:pt idx="441">
                <c:v>0.4842437073665451</c:v>
              </c:pt>
              <c:pt idx="442">
                <c:v>0.50050332041657253</c:v>
              </c:pt>
              <c:pt idx="443">
                <c:v>0.50213499042407717</c:v>
              </c:pt>
              <c:pt idx="444">
                <c:v>0.50717072645903605</c:v>
              </c:pt>
              <c:pt idx="445">
                <c:v>0.51564230731258265</c:v>
              </c:pt>
              <c:pt idx="446">
                <c:v>0.52174239451011684</c:v>
              </c:pt>
              <c:pt idx="447">
                <c:v>0.52598258215133331</c:v>
              </c:pt>
              <c:pt idx="448">
                <c:v>0.54149665071927167</c:v>
              </c:pt>
              <c:pt idx="449">
                <c:v>0.53262322504855586</c:v>
              </c:pt>
              <c:pt idx="450">
                <c:v>0.55951471942764119</c:v>
              </c:pt>
              <c:pt idx="451">
                <c:v>0.54043194539438588</c:v>
              </c:pt>
              <c:pt idx="452">
                <c:v>0.561544324098605</c:v>
              </c:pt>
              <c:pt idx="453">
                <c:v>0.56141658509828418</c:v>
              </c:pt>
              <c:pt idx="454">
                <c:v>0.57078651651385715</c:v>
              </c:pt>
              <c:pt idx="455">
                <c:v>0.57277839198138691</c:v>
              </c:pt>
              <c:pt idx="456">
                <c:v>0.58091165547763635</c:v>
              </c:pt>
              <c:pt idx="457">
                <c:v>0.57490723239191777</c:v>
              </c:pt>
              <c:pt idx="458">
                <c:v>0.59644542227406949</c:v>
              </c:pt>
              <c:pt idx="459">
                <c:v>0.58268221810439635</c:v>
              </c:pt>
              <c:pt idx="460">
                <c:v>0.60896594516214053</c:v>
              </c:pt>
              <c:pt idx="461">
                <c:v>0.5922322715244499</c:v>
              </c:pt>
              <c:pt idx="462">
                <c:v>0.61831354966684426</c:v>
              </c:pt>
              <c:pt idx="463">
                <c:v>0.59530406405063963</c:v>
              </c:pt>
              <c:pt idx="464">
                <c:v>0.6297089033568688</c:v>
              </c:pt>
              <c:pt idx="465">
                <c:v>0.60814101684844268</c:v>
              </c:pt>
              <c:pt idx="466">
                <c:v>0.63048568316195119</c:v>
              </c:pt>
              <c:pt idx="467">
                <c:v>0.62979155520712815</c:v>
              </c:pt>
              <c:pt idx="468">
                <c:v>0.62348618842244985</c:v>
              </c:pt>
              <c:pt idx="469">
                <c:v>0.64513095269519383</c:v>
              </c:pt>
              <c:pt idx="470">
                <c:v>0.61810554700858977</c:v>
              </c:pt>
              <c:pt idx="471">
                <c:v>0.65967693873142363</c:v>
              </c:pt>
              <c:pt idx="472">
                <c:v>0.62511634724403642</c:v>
              </c:pt>
              <c:pt idx="473">
                <c:v>0.6653163218531819</c:v>
              </c:pt>
              <c:pt idx="474">
                <c:v>0.63416027291099319</c:v>
              </c:pt>
              <c:pt idx="475">
                <c:v>0.68213072146129161</c:v>
              </c:pt>
              <c:pt idx="476">
                <c:v>0.63660385569784428</c:v>
              </c:pt>
              <c:pt idx="477">
                <c:v>0.69966537322266398</c:v>
              </c:pt>
              <c:pt idx="478">
                <c:v>0.63581181539615372</c:v>
              </c:pt>
              <c:pt idx="479">
                <c:v>0.71759297083308782</c:v>
              </c:pt>
              <c:pt idx="480">
                <c:v>0.64147948392645571</c:v>
              </c:pt>
              <c:pt idx="481">
                <c:v>0.72789037787833766</c:v>
              </c:pt>
              <c:pt idx="482">
                <c:v>0.65638060567002954</c:v>
              </c:pt>
              <c:pt idx="483">
                <c:v>0.73736200856651024</c:v>
              </c:pt>
              <c:pt idx="484">
                <c:v>0.67242646377738557</c:v>
              </c:pt>
              <c:pt idx="485">
                <c:v>0.74671314715843662</c:v>
              </c:pt>
              <c:pt idx="486">
                <c:v>0.6928923784564327</c:v>
              </c:pt>
              <c:pt idx="487">
                <c:v>0.74792570048414075</c:v>
              </c:pt>
              <c:pt idx="488">
                <c:v>0.71957770200047766</c:v>
              </c:pt>
              <c:pt idx="489">
                <c:v>0.7580172867777436</c:v>
              </c:pt>
              <c:pt idx="490">
                <c:v>0.74072987467343487</c:v>
              </c:pt>
              <c:pt idx="491">
                <c:v>0.77374973974745487</c:v>
              </c:pt>
              <c:pt idx="492">
                <c:v>0.75725431925748221</c:v>
              </c:pt>
              <c:pt idx="493">
                <c:v>0.79189884958553192</c:v>
              </c:pt>
              <c:pt idx="494">
                <c:v>0.77321818653161256</c:v>
              </c:pt>
              <c:pt idx="495">
                <c:v>0.80656815057615505</c:v>
              </c:pt>
              <c:pt idx="496">
                <c:v>0.78737101607035265</c:v>
              </c:pt>
              <c:pt idx="497">
                <c:v>0.82738110915806207</c:v>
              </c:pt>
              <c:pt idx="498">
                <c:v>0.80227501393651024</c:v>
              </c:pt>
              <c:pt idx="499">
                <c:v>0.84286876090828844</c:v>
              </c:pt>
              <c:pt idx="500">
                <c:v>0.8259002346595361</c:v>
              </c:pt>
              <c:pt idx="501">
                <c:v>0.85168113222297681</c:v>
              </c:pt>
              <c:pt idx="502">
                <c:v>0.85516645890014686</c:v>
              </c:pt>
              <c:pt idx="503">
                <c:v>0.86255720619166643</c:v>
              </c:pt>
              <c:pt idx="504">
                <c:v>0.87874999691960998</c:v>
              </c:pt>
              <c:pt idx="505">
                <c:v>0.88251316803544244</c:v>
              </c:pt>
              <c:pt idx="506">
                <c:v>0.89192080146972064</c:v>
              </c:pt>
              <c:pt idx="507">
                <c:v>0.90353378607594925</c:v>
              </c:pt>
              <c:pt idx="508">
                <c:v>0.91053146778967342</c:v>
              </c:pt>
              <c:pt idx="509">
                <c:v>0.91626070068555043</c:v>
              </c:pt>
              <c:pt idx="510">
                <c:v>0.92063248975656287</c:v>
              </c:pt>
              <c:pt idx="511">
                <c:v>0.93467459219281135</c:v>
              </c:pt>
              <c:pt idx="512">
                <c:v>0.92551575301737476</c:v>
              </c:pt>
              <c:pt idx="513">
                <c:v>0.95415377192665496</c:v>
              </c:pt>
              <c:pt idx="514">
                <c:v>0.92847020968975447</c:v>
              </c:pt>
              <c:pt idx="515">
                <c:v>0.96886268819865518</c:v>
              </c:pt>
              <c:pt idx="516">
                <c:v>0.94970439684218333</c:v>
              </c:pt>
              <c:pt idx="517">
                <c:v>0.96103783361656625</c:v>
              </c:pt>
              <c:pt idx="518">
                <c:v>0.97186374627148586</c:v>
              </c:pt>
              <c:pt idx="519">
                <c:v>0.95627285049545874</c:v>
              </c:pt>
              <c:pt idx="520">
                <c:v>0.98556342456635837</c:v>
              </c:pt>
              <c:pt idx="521">
                <c:v>0.96217520061818795</c:v>
              </c:pt>
              <c:pt idx="522">
                <c:v>0.98368368843651577</c:v>
              </c:pt>
              <c:pt idx="523">
                <c:v>0.96020843887666096</c:v>
              </c:pt>
              <c:pt idx="524">
                <c:v>0.98601133247864248</c:v>
              </c:pt>
              <c:pt idx="525">
                <c:v>0.94686896398273035</c:v>
              </c:pt>
              <c:pt idx="526">
                <c:v>0.98332443710492334</c:v>
              </c:pt>
              <c:pt idx="527">
                <c:v>0.94121914799361817</c:v>
              </c:pt>
              <c:pt idx="528">
                <c:v>0.97356399136998562</c:v>
              </c:pt>
              <c:pt idx="529">
                <c:v>0.94448346846434095</c:v>
              </c:pt>
              <c:pt idx="530">
                <c:v>0.95895564679005552</c:v>
              </c:pt>
              <c:pt idx="531">
                <c:v>0.93600355947669667</c:v>
              </c:pt>
              <c:pt idx="532">
                <c:v>0.94914041552958728</c:v>
              </c:pt>
              <c:pt idx="533">
                <c:v>0.91844219898482893</c:v>
              </c:pt>
              <c:pt idx="534">
                <c:v>0.93834766817151405</c:v>
              </c:pt>
              <c:pt idx="535">
                <c:v>0.90394597638831875</c:v>
              </c:pt>
              <c:pt idx="536">
                <c:v>0.92513906614819019</c:v>
              </c:pt>
              <c:pt idx="537">
                <c:v>0.89646394702199084</c:v>
              </c:pt>
              <c:pt idx="538">
                <c:v>0.90879265486723204</c:v>
              </c:pt>
              <c:pt idx="539">
                <c:v>0.8729124916986416</c:v>
              </c:pt>
              <c:pt idx="540">
                <c:v>0.89369228702467041</c:v>
              </c:pt>
              <c:pt idx="541">
                <c:v>0.86514550914137878</c:v>
              </c:pt>
              <c:pt idx="542">
                <c:v>0.871636146121608</c:v>
              </c:pt>
              <c:pt idx="543">
                <c:v>0.85699848298662884</c:v>
              </c:pt>
              <c:pt idx="544">
                <c:v>0.84513186821068398</c:v>
              </c:pt>
              <c:pt idx="545">
                <c:v>0.84365990136646696</c:v>
              </c:pt>
              <c:pt idx="546">
                <c:v>0.8305042584135679</c:v>
              </c:pt>
              <c:pt idx="547">
                <c:v>0.82817254954797559</c:v>
              </c:pt>
              <c:pt idx="548">
                <c:v>0.81387294994753012</c:v>
              </c:pt>
              <c:pt idx="549">
                <c:v>0.80575074633060351</c:v>
              </c:pt>
              <c:pt idx="550">
                <c:v>0.80773101759020316</c:v>
              </c:pt>
              <c:pt idx="551">
                <c:v>0.78284329500768501</c:v>
              </c:pt>
              <c:pt idx="552">
                <c:v>0.79763778409042352</c:v>
              </c:pt>
              <c:pt idx="553">
                <c:v>0.76543835906915825</c:v>
              </c:pt>
              <c:pt idx="554">
                <c:v>0.78795091886639845</c:v>
              </c:pt>
              <c:pt idx="555">
                <c:v>0.75363082888858657</c:v>
              </c:pt>
              <c:pt idx="556">
                <c:v>0.76835120795599643</c:v>
              </c:pt>
              <c:pt idx="557">
                <c:v>0.75054531798324264</c:v>
              </c:pt>
              <c:pt idx="558">
                <c:v>0.75056929186479227</c:v>
              </c:pt>
              <c:pt idx="559">
                <c:v>0.74551660734089764</c:v>
              </c:pt>
              <c:pt idx="560">
                <c:v>0.73737707155718613</c:v>
              </c:pt>
              <c:pt idx="561">
                <c:v>0.7315947432868225</c:v>
              </c:pt>
              <c:pt idx="562">
                <c:v>0.72851900576252515</c:v>
              </c:pt>
              <c:pt idx="563">
                <c:v>0.71975467334197329</c:v>
              </c:pt>
              <c:pt idx="564">
                <c:v>0.72108011193693622</c:v>
              </c:pt>
              <c:pt idx="565">
                <c:v>0.71049660665726422</c:v>
              </c:pt>
              <c:pt idx="566">
                <c:v>0.70873179720558022</c:v>
              </c:pt>
              <c:pt idx="567">
                <c:v>0.69843546088359454</c:v>
              </c:pt>
              <c:pt idx="568">
                <c:v>0.70431818880690977</c:v>
              </c:pt>
              <c:pt idx="569">
                <c:v>0.68643464296886547</c:v>
              </c:pt>
              <c:pt idx="570">
                <c:v>0.69032977948311269</c:v>
              </c:pt>
              <c:pt idx="571">
                <c:v>0.68001682544790587</c:v>
              </c:pt>
              <c:pt idx="572">
                <c:v>0.67043992900407134</c:v>
              </c:pt>
              <c:pt idx="573">
                <c:v>0.67688643654040437</c:v>
              </c:pt>
              <c:pt idx="574">
                <c:v>0.65593799170292233</c:v>
              </c:pt>
              <c:pt idx="575">
                <c:v>0.67418081232557703</c:v>
              </c:pt>
              <c:pt idx="576">
                <c:v>0.6500372623443601</c:v>
              </c:pt>
              <c:pt idx="577">
                <c:v>0.65996762516478458</c:v>
              </c:pt>
              <c:pt idx="578">
                <c:v>0.64323225003599649</c:v>
              </c:pt>
              <c:pt idx="579">
                <c:v>0.63934786167036761</c:v>
              </c:pt>
              <c:pt idx="580">
                <c:v>0.63806301545516342</c:v>
              </c:pt>
              <c:pt idx="581">
                <c:v>0.63172149831287316</c:v>
              </c:pt>
              <c:pt idx="582">
                <c:v>0.63121950568795071</c:v>
              </c:pt>
              <c:pt idx="583">
                <c:v>0.62020822545673293</c:v>
              </c:pt>
              <c:pt idx="584">
                <c:v>0.62083254722430337</c:v>
              </c:pt>
              <c:pt idx="585">
                <c:v>0.60514965025224643</c:v>
              </c:pt>
              <c:pt idx="586">
                <c:v>0.61285098559594275</c:v>
              </c:pt>
              <c:pt idx="587">
                <c:v>0.58906749887120458</c:v>
              </c:pt>
              <c:pt idx="588">
                <c:v>0.59570700013963651</c:v>
              </c:pt>
              <c:pt idx="589">
                <c:v>0.57504066415043209</c:v>
              </c:pt>
              <c:pt idx="590">
                <c:v>0.58283187229857947</c:v>
              </c:pt>
              <c:pt idx="591">
                <c:v>0.56230490905731811</c:v>
              </c:pt>
              <c:pt idx="592">
                <c:v>0.56491710127294126</c:v>
              </c:pt>
              <c:pt idx="593">
                <c:v>0.55448787551932999</c:v>
              </c:pt>
              <c:pt idx="594">
                <c:v>0.54851360421690609</c:v>
              </c:pt>
              <c:pt idx="595">
                <c:v>0.53862531608668662</c:v>
              </c:pt>
              <c:pt idx="596">
                <c:v>0.5359274075887217</c:v>
              </c:pt>
              <c:pt idx="597">
                <c:v>0.53115767753207954</c:v>
              </c:pt>
              <c:pt idx="598">
                <c:v>0.52555784033501329</c:v>
              </c:pt>
              <c:pt idx="599">
                <c:v>0.515699881123589</c:v>
              </c:pt>
              <c:pt idx="600">
                <c:v>0.51477645898940094</c:v>
              </c:pt>
              <c:pt idx="601">
                <c:v>0.49937219169734831</c:v>
              </c:pt>
              <c:pt idx="602">
                <c:v>0.50562847110997045</c:v>
              </c:pt>
              <c:pt idx="603">
                <c:v>0.48554166856196945</c:v>
              </c:pt>
              <c:pt idx="604">
                <c:v>0.49828176743299635</c:v>
              </c:pt>
              <c:pt idx="605">
                <c:v>0.47143005838476498</c:v>
              </c:pt>
              <c:pt idx="606">
                <c:v>0.49351943983480528</c:v>
              </c:pt>
              <c:pt idx="607">
                <c:v>0.46342439262727525</c:v>
              </c:pt>
              <c:pt idx="608">
                <c:v>0.48806597558622827</c:v>
              </c:pt>
              <c:pt idx="609">
                <c:v>0.45883570689342829</c:v>
              </c:pt>
              <c:pt idx="610">
                <c:v>0.48530320172247615</c:v>
              </c:pt>
              <c:pt idx="611">
                <c:v>0.4638384246537044</c:v>
              </c:pt>
              <c:pt idx="612">
                <c:v>0.48735494601831358</c:v>
              </c:pt>
              <c:pt idx="613">
                <c:v>0.46769622324467092</c:v>
              </c:pt>
              <c:pt idx="614">
                <c:v>0.48771893516750614</c:v>
              </c:pt>
              <c:pt idx="615">
                <c:v>0.47157893485235419</c:v>
              </c:pt>
              <c:pt idx="616">
                <c:v>0.48725061594991115</c:v>
              </c:pt>
              <c:pt idx="617">
                <c:v>0.4747538523035908</c:v>
              </c:pt>
              <c:pt idx="618">
                <c:v>0.48876030170818474</c:v>
              </c:pt>
              <c:pt idx="619">
                <c:v>0.48101016381013439</c:v>
              </c:pt>
              <c:pt idx="620">
                <c:v>0.48967718453831505</c:v>
              </c:pt>
              <c:pt idx="621">
                <c:v>0.4864312926690087</c:v>
              </c:pt>
              <c:pt idx="622">
                <c:v>0.49277610513544573</c:v>
              </c:pt>
              <c:pt idx="623">
                <c:v>0.49249010372020258</c:v>
              </c:pt>
              <c:pt idx="624">
                <c:v>0.49569606846269831</c:v>
              </c:pt>
              <c:pt idx="625">
                <c:v>0.49982739469383869</c:v>
              </c:pt>
              <c:pt idx="626">
                <c:v>0.49511869292257382</c:v>
              </c:pt>
              <c:pt idx="627">
                <c:v>0.51161461680706288</c:v>
              </c:pt>
              <c:pt idx="628">
                <c:v>0.49522984167820566</c:v>
              </c:pt>
              <c:pt idx="629">
                <c:v>0.5178065532330407</c:v>
              </c:pt>
              <c:pt idx="630">
                <c:v>0.5014789620449952</c:v>
              </c:pt>
              <c:pt idx="631">
                <c:v>0.52278961943536162</c:v>
              </c:pt>
              <c:pt idx="632">
                <c:v>0.50279406229720369</c:v>
              </c:pt>
              <c:pt idx="633">
                <c:v>0.52545245337120738</c:v>
              </c:pt>
              <c:pt idx="634">
                <c:v>0.51182843545450774</c:v>
              </c:pt>
              <c:pt idx="635">
                <c:v>0.52625640382073835</c:v>
              </c:pt>
              <c:pt idx="636">
                <c:v>0.51936644051457115</c:v>
              </c:pt>
              <c:pt idx="637">
                <c:v>0.52801583204868652</c:v>
              </c:pt>
              <c:pt idx="638">
                <c:v>0.52296361290778703</c:v>
              </c:pt>
              <c:pt idx="639">
                <c:v>0.52711689517328586</c:v>
              </c:pt>
              <c:pt idx="640">
                <c:v>0.53370619529887808</c:v>
              </c:pt>
              <c:pt idx="641">
                <c:v>0.52433203570389286</c:v>
              </c:pt>
              <c:pt idx="642">
                <c:v>0.54273344260325385</c:v>
              </c:pt>
              <c:pt idx="643">
                <c:v>0.52634636835402493</c:v>
              </c:pt>
              <c:pt idx="644">
                <c:v>0.54464184210719402</c:v>
              </c:pt>
              <c:pt idx="645">
                <c:v>0.52861578460884795</c:v>
              </c:pt>
              <c:pt idx="646">
                <c:v>0.5452758631952378</c:v>
              </c:pt>
              <c:pt idx="647">
                <c:v>0.53241000265363758</c:v>
              </c:pt>
              <c:pt idx="648">
                <c:v>0.5484063243880325</c:v>
              </c:pt>
              <c:pt idx="649">
                <c:v>0.53138416707708958</c:v>
              </c:pt>
              <c:pt idx="650">
                <c:v>0.55117904846037491</c:v>
              </c:pt>
              <c:pt idx="651">
                <c:v>0.53293688437730458</c:v>
              </c:pt>
              <c:pt idx="652">
                <c:v>0.55007050836391014</c:v>
              </c:pt>
              <c:pt idx="653">
                <c:v>0.53657442378030162</c:v>
              </c:pt>
              <c:pt idx="654">
                <c:v>0.54338602411026915</c:v>
              </c:pt>
              <c:pt idx="655">
                <c:v>0.54207744372461464</c:v>
              </c:pt>
              <c:pt idx="656">
                <c:v>0.54228354967438075</c:v>
              </c:pt>
              <c:pt idx="657">
                <c:v>0.54112185764808252</c:v>
              </c:pt>
              <c:pt idx="658">
                <c:v>0.54048270517978236</c:v>
              </c:pt>
              <c:pt idx="659">
                <c:v>0.5422139507178505</c:v>
              </c:pt>
              <c:pt idx="660">
                <c:v>0.5378704886114245</c:v>
              </c:pt>
              <c:pt idx="661">
                <c:v>0.54674534031802391</c:v>
              </c:pt>
              <c:pt idx="662">
                <c:v>0.53382885498778254</c:v>
              </c:pt>
              <c:pt idx="663">
                <c:v>0.54948412589872064</c:v>
              </c:pt>
              <c:pt idx="664">
                <c:v>0.53298996560389689</c:v>
              </c:pt>
              <c:pt idx="665">
                <c:v>0.54615393058610451</c:v>
              </c:pt>
              <c:pt idx="666">
                <c:v>0.53807115886534462</c:v>
              </c:pt>
              <c:pt idx="667">
                <c:v>0.53969918867340061</c:v>
              </c:pt>
              <c:pt idx="668">
                <c:v>0.5398505120443593</c:v>
              </c:pt>
              <c:pt idx="669">
                <c:v>0.53743920207161211</c:v>
              </c:pt>
              <c:pt idx="670">
                <c:v>0.53779708010340033</c:v>
              </c:pt>
              <c:pt idx="671">
                <c:v>0.5404079339874035</c:v>
              </c:pt>
              <c:pt idx="672">
                <c:v>0.53888320503222154</c:v>
              </c:pt>
              <c:pt idx="673">
                <c:v>0.53868795935751346</c:v>
              </c:pt>
              <c:pt idx="674">
                <c:v>0.54500438747072255</c:v>
              </c:pt>
              <c:pt idx="675">
                <c:v>0.53832740988567307</c:v>
              </c:pt>
              <c:pt idx="676">
                <c:v>0.54933550325993319</c:v>
              </c:pt>
              <c:pt idx="677">
                <c:v>0.54203498311632625</c:v>
              </c:pt>
              <c:pt idx="678">
                <c:v>0.54822927803190169</c:v>
              </c:pt>
              <c:pt idx="679">
                <c:v>0.54463353921347091</c:v>
              </c:pt>
              <c:pt idx="680">
                <c:v>0.55398896849398627</c:v>
              </c:pt>
              <c:pt idx="681">
                <c:v>0.54379461846630628</c:v>
              </c:pt>
              <c:pt idx="682">
                <c:v>0.56625752873158486</c:v>
              </c:pt>
              <c:pt idx="683">
                <c:v>0.5431313799900167</c:v>
              </c:pt>
              <c:pt idx="684">
                <c:v>0.57256879753708945</c:v>
              </c:pt>
              <c:pt idx="685">
                <c:v>0.54533690516355504</c:v>
              </c:pt>
              <c:pt idx="686">
                <c:v>0.57555285667646516</c:v>
              </c:pt>
              <c:pt idx="687">
                <c:v>0.55815290034383636</c:v>
              </c:pt>
              <c:pt idx="688">
                <c:v>0.57296532816545576</c:v>
              </c:pt>
              <c:pt idx="689">
                <c:v>0.57320754739122115</c:v>
              </c:pt>
              <c:pt idx="690">
                <c:v>0.57548599649985777</c:v>
              </c:pt>
              <c:pt idx="691">
                <c:v>0.58320323788689898</c:v>
              </c:pt>
              <c:pt idx="692">
                <c:v>0.57754401386210663</c:v>
              </c:pt>
              <c:pt idx="693">
                <c:v>0.59138721395757121</c:v>
              </c:pt>
              <c:pt idx="694">
                <c:v>0.58234421649633705</c:v>
              </c:pt>
              <c:pt idx="695">
                <c:v>0.59998097846534737</c:v>
              </c:pt>
              <c:pt idx="696">
                <c:v>0.58838371862766248</c:v>
              </c:pt>
              <c:pt idx="697">
                <c:v>0.61100256064004244</c:v>
              </c:pt>
              <c:pt idx="698">
                <c:v>0.59133782624619025</c:v>
              </c:pt>
              <c:pt idx="699">
                <c:v>0.62132915766538954</c:v>
              </c:pt>
              <c:pt idx="700">
                <c:v>0.59695019342042821</c:v>
              </c:pt>
              <c:pt idx="701">
                <c:v>0.63245550139208895</c:v>
              </c:pt>
              <c:pt idx="702">
                <c:v>0.60043179834396276</c:v>
              </c:pt>
              <c:pt idx="703">
                <c:v>0.63941704563407664</c:v>
              </c:pt>
              <c:pt idx="704">
                <c:v>0.6069449807756454</c:v>
              </c:pt>
              <c:pt idx="705">
                <c:v>0.65115400125725165</c:v>
              </c:pt>
              <c:pt idx="706">
                <c:v>0.61057675056713112</c:v>
              </c:pt>
              <c:pt idx="707">
                <c:v>0.65845073039319024</c:v>
              </c:pt>
              <c:pt idx="708">
                <c:v>0.61801304130698409</c:v>
              </c:pt>
              <c:pt idx="709">
                <c:v>0.66149297452596179</c:v>
              </c:pt>
              <c:pt idx="710">
                <c:v>0.63359280929017292</c:v>
              </c:pt>
              <c:pt idx="711">
                <c:v>0.66116208416100131</c:v>
              </c:pt>
              <c:pt idx="712">
                <c:v>0.6482409492608765</c:v>
              </c:pt>
              <c:pt idx="713">
                <c:v>0.66224961370459867</c:v>
              </c:pt>
              <c:pt idx="714">
                <c:v>0.65463136452977688</c:v>
              </c:pt>
              <c:pt idx="715">
                <c:v>0.66785501411574866</c:v>
              </c:pt>
              <c:pt idx="716">
                <c:v>0.6622696243823637</c:v>
              </c:pt>
              <c:pt idx="717">
                <c:v>0.6723976299764135</c:v>
              </c:pt>
              <c:pt idx="718">
                <c:v>0.66483698476518449</c:v>
              </c:pt>
              <c:pt idx="719">
                <c:v>0.67273378748827739</c:v>
              </c:pt>
              <c:pt idx="720">
                <c:v>0.67141787717099977</c:v>
              </c:pt>
              <c:pt idx="721">
                <c:v>0.6742735157776687</c:v>
              </c:pt>
              <c:pt idx="722">
                <c:v>0.67693609114459441</c:v>
              </c:pt>
              <c:pt idx="723">
                <c:v>0.67938081873943634</c:v>
              </c:pt>
              <c:pt idx="724">
                <c:v>0.68533183441804546</c:v>
              </c:pt>
              <c:pt idx="725">
                <c:v>0.67774864109244326</c:v>
              </c:pt>
              <c:pt idx="726">
                <c:v>0.6986771409918634</c:v>
              </c:pt>
              <c:pt idx="727">
                <c:v>0.67875027163874679</c:v>
              </c:pt>
              <c:pt idx="728">
                <c:v>0.70280377251330672</c:v>
              </c:pt>
              <c:pt idx="729">
                <c:v>0.68526859739759538</c:v>
              </c:pt>
              <c:pt idx="730">
                <c:v>0.70056029285391319</c:v>
              </c:pt>
              <c:pt idx="731">
                <c:v>0.6953281553585039</c:v>
              </c:pt>
              <c:pt idx="732">
                <c:v>0.69437924935848305</c:v>
              </c:pt>
              <c:pt idx="733">
                <c:v>0.70502975406554758</c:v>
              </c:pt>
              <c:pt idx="734">
                <c:v>0.69419873524055442</c:v>
              </c:pt>
              <c:pt idx="735">
                <c:v>0.71056375184782072</c:v>
              </c:pt>
              <c:pt idx="736">
                <c:v>0.70029661979270907</c:v>
              </c:pt>
              <c:pt idx="737">
                <c:v>0.71251918796752478</c:v>
              </c:pt>
              <c:pt idx="738">
                <c:v>0.705382737324458</c:v>
              </c:pt>
              <c:pt idx="739">
                <c:v>0.71754413548738094</c:v>
              </c:pt>
              <c:pt idx="740">
                <c:v>0.70995082054205982</c:v>
              </c:pt>
              <c:pt idx="741">
                <c:v>0.7186324385699645</c:v>
              </c:pt>
              <c:pt idx="742">
                <c:v>0.71778149473334008</c:v>
              </c:pt>
              <c:pt idx="743">
                <c:v>0.71790557564253044</c:v>
              </c:pt>
              <c:pt idx="744">
                <c:v>0.72792995830927876</c:v>
              </c:pt>
              <c:pt idx="745">
                <c:v>0.72331504753626075</c:v>
              </c:pt>
              <c:pt idx="746">
                <c:v>0.73119792939563366</c:v>
              </c:pt>
              <c:pt idx="747">
                <c:v>0.72961722735529078</c:v>
              </c:pt>
              <c:pt idx="748">
                <c:v>0.73349084663124409</c:v>
              </c:pt>
              <c:pt idx="749">
                <c:v>0.7368488179617888</c:v>
              </c:pt>
              <c:pt idx="750">
                <c:v>0.74049974739564928</c:v>
              </c:pt>
              <c:pt idx="751">
                <c:v>0.74149797854050969</c:v>
              </c:pt>
              <c:pt idx="752">
                <c:v>0.74822841827046693</c:v>
              </c:pt>
              <c:pt idx="753">
                <c:v>0.74439064753038164</c:v>
              </c:pt>
              <c:pt idx="754">
                <c:v>0.75709854554652611</c:v>
              </c:pt>
              <c:pt idx="755">
                <c:v>0.74788766415425711</c:v>
              </c:pt>
              <c:pt idx="756">
                <c:v>0.76254229835562681</c:v>
              </c:pt>
              <c:pt idx="757">
                <c:v>0.75227666438317664</c:v>
              </c:pt>
              <c:pt idx="758">
                <c:v>0.76366424212966477</c:v>
              </c:pt>
              <c:pt idx="759">
                <c:v>0.75683422167010983</c:v>
              </c:pt>
              <c:pt idx="760">
                <c:v>0.76689989972747463</c:v>
              </c:pt>
              <c:pt idx="761">
                <c:v>0.76314424021357952</c:v>
              </c:pt>
              <c:pt idx="762">
                <c:v>0.76586897429652112</c:v>
              </c:pt>
              <c:pt idx="763">
                <c:v>0.76920134634992177</c:v>
              </c:pt>
              <c:pt idx="764">
                <c:v>0.76864686794179227</c:v>
              </c:pt>
              <c:pt idx="765">
                <c:v>0.77365950317667032</c:v>
              </c:pt>
              <c:pt idx="766">
                <c:v>0.76967994596610001</c:v>
              </c:pt>
              <c:pt idx="767">
                <c:v>0.77684163762998748</c:v>
              </c:pt>
              <c:pt idx="768">
                <c:v>0.76607928783486734</c:v>
              </c:pt>
              <c:pt idx="769">
                <c:v>0.7772674734504964</c:v>
              </c:pt>
              <c:pt idx="770">
                <c:v>0.76795487137961627</c:v>
              </c:pt>
              <c:pt idx="771">
                <c:v>0.77833788669893478</c:v>
              </c:pt>
              <c:pt idx="772">
                <c:v>0.767311316748431</c:v>
              </c:pt>
              <c:pt idx="773">
                <c:v>0.78037630756709864</c:v>
              </c:pt>
              <c:pt idx="774">
                <c:v>0.76740088963322373</c:v>
              </c:pt>
              <c:pt idx="775">
                <c:v>0.78114864740005996</c:v>
              </c:pt>
              <c:pt idx="776">
                <c:v>0.76701501313006082</c:v>
              </c:pt>
              <c:pt idx="777">
                <c:v>0.77981310903822898</c:v>
              </c:pt>
              <c:pt idx="778">
                <c:v>0.76774056870873686</c:v>
              </c:pt>
              <c:pt idx="779">
                <c:v>0.77751246431094023</c:v>
              </c:pt>
              <c:pt idx="780">
                <c:v>0.768734448654531</c:v>
              </c:pt>
              <c:pt idx="781">
                <c:v>0.77460801894117537</c:v>
              </c:pt>
              <c:pt idx="782">
                <c:v>0.76972283168751299</c:v>
              </c:pt>
              <c:pt idx="783">
                <c:v>0.77173583275691959</c:v>
              </c:pt>
              <c:pt idx="784">
                <c:v>0.77062316276754483</c:v>
              </c:pt>
              <c:pt idx="785">
                <c:v>0.76741968981763997</c:v>
              </c:pt>
              <c:pt idx="786">
                <c:v>0.76986517196080351</c:v>
              </c:pt>
              <c:pt idx="787">
                <c:v>0.76371400102249398</c:v>
              </c:pt>
              <c:pt idx="788">
                <c:v>0.77210083095953264</c:v>
              </c:pt>
              <c:pt idx="789">
                <c:v>0.76546735177278125</c:v>
              </c:pt>
              <c:pt idx="790">
                <c:v>0.77242745812255131</c:v>
              </c:pt>
              <c:pt idx="791">
                <c:v>0.76539750765854442</c:v>
              </c:pt>
              <c:pt idx="792">
                <c:v>0.76857523615688195</c:v>
              </c:pt>
              <c:pt idx="793">
                <c:v>0.76460304098997112</c:v>
              </c:pt>
              <c:pt idx="794">
                <c:v>0.76605722810966803</c:v>
              </c:pt>
              <c:pt idx="795">
                <c:v>0.76318748038110618</c:v>
              </c:pt>
              <c:pt idx="796">
                <c:v>0.76356144820375194</c:v>
              </c:pt>
              <c:pt idx="797">
                <c:v>0.76198717994096243</c:v>
              </c:pt>
              <c:pt idx="798">
                <c:v>0.76140764107730519</c:v>
              </c:pt>
              <c:pt idx="799">
                <c:v>0.7630461929514748</c:v>
              </c:pt>
              <c:pt idx="800">
                <c:v>0.76229162568153008</c:v>
              </c:pt>
              <c:pt idx="801">
                <c:v>0.76413390479941501</c:v>
              </c:pt>
              <c:pt idx="802">
                <c:v>0.76082356182650035</c:v>
              </c:pt>
            </c:numLit>
          </c:val>
          <c:smooth val="0"/>
          <c:extLst>
            <c:ext xmlns:c16="http://schemas.microsoft.com/office/drawing/2014/chart" uri="{C3380CC4-5D6E-409C-BE32-E72D297353CC}">
              <c16:uniqueId val="{00000003-324A-45F9-84D1-5C5F0A0645DB}"/>
            </c:ext>
          </c:extLst>
        </c:ser>
        <c:ser>
          <c:idx val="7"/>
          <c:order val="4"/>
          <c:spPr>
            <a:ln w="28575" cap="rnd">
              <a:solidFill>
                <a:schemeClr val="accent1"/>
              </a:solidFill>
              <a:round/>
            </a:ln>
            <a:effectLst/>
          </c:spPr>
          <c:marker>
            <c:symbol val="none"/>
          </c:marker>
          <c:val>
            <c:numLit>
              <c:formatCode>General</c:formatCode>
              <c:ptCount val="803"/>
              <c:pt idx="0">
                <c:v>1</c:v>
              </c:pt>
              <c:pt idx="1">
                <c:v>0.51223842951612852</c:v>
              </c:pt>
              <c:pt idx="2">
                <c:v>0.87231789485917244</c:v>
              </c:pt>
              <c:pt idx="3">
                <c:v>0.57634123542100246</c:v>
              </c:pt>
              <c:pt idx="4">
                <c:v>0.80260965158532238</c:v>
              </c:pt>
              <c:pt idx="5">
                <c:v>0.60517893298166325</c:v>
              </c:pt>
              <c:pt idx="6">
                <c:v>0.75476943374339855</c:v>
              </c:pt>
              <c:pt idx="7">
                <c:v>0.61181439208258326</c:v>
              </c:pt>
              <c:pt idx="8">
                <c:v>0.70613996085098063</c:v>
              </c:pt>
              <c:pt idx="9">
                <c:v>0.60327822312091606</c:v>
              </c:pt>
              <c:pt idx="10">
                <c:v>0.66383511029903963</c:v>
              </c:pt>
              <c:pt idx="11">
                <c:v>0.59207030043197628</c:v>
              </c:pt>
              <c:pt idx="12">
                <c:v>0.62553318054748841</c:v>
              </c:pt>
              <c:pt idx="13">
                <c:v>0.56492578477702293</c:v>
              </c:pt>
              <c:pt idx="14">
                <c:v>0.59649940138472379</c:v>
              </c:pt>
              <c:pt idx="15">
                <c:v>0.52048805145079224</c:v>
              </c:pt>
              <c:pt idx="16">
                <c:v>0.55561773182175023</c:v>
              </c:pt>
              <c:pt idx="17">
                <c:v>0.50918680964690288</c:v>
              </c:pt>
              <c:pt idx="18">
                <c:v>0.48831279103290315</c:v>
              </c:pt>
              <c:pt idx="19">
                <c:v>0.47458145159240472</c:v>
              </c:pt>
              <c:pt idx="20">
                <c:v>0.44086439407411437</c:v>
              </c:pt>
              <c:pt idx="21">
                <c:v>0.43514783571693783</c:v>
              </c:pt>
              <c:pt idx="22">
                <c:v>0.4048701339956266</c:v>
              </c:pt>
              <c:pt idx="23">
                <c:v>0.39723381802627167</c:v>
              </c:pt>
              <c:pt idx="24">
                <c:v>0.36227708999851221</c:v>
              </c:pt>
              <c:pt idx="25">
                <c:v>0.36901491999545721</c:v>
              </c:pt>
              <c:pt idx="26">
                <c:v>0.32829836530420353</c:v>
              </c:pt>
              <c:pt idx="27">
                <c:v>0.33280423593147762</c:v>
              </c:pt>
              <c:pt idx="28">
                <c:v>0.29838663992248599</c:v>
              </c:pt>
              <c:pt idx="29">
                <c:v>0.29607454403572103</c:v>
              </c:pt>
              <c:pt idx="30">
                <c:v>0.27264296726824627</c:v>
              </c:pt>
              <c:pt idx="31">
                <c:v>0.26088655312767578</c:v>
              </c:pt>
              <c:pt idx="32">
                <c:v>0.22930971554020446</c:v>
              </c:pt>
              <c:pt idx="33">
                <c:v>0.23766264093329759</c:v>
              </c:pt>
              <c:pt idx="34">
                <c:v>0.20333701811438887</c:v>
              </c:pt>
              <c:pt idx="35">
                <c:v>0.21638196854652503</c:v>
              </c:pt>
              <c:pt idx="36">
                <c:v>0.17131250392032571</c:v>
              </c:pt>
              <c:pt idx="37">
                <c:v>0.19853425741648797</c:v>
              </c:pt>
              <c:pt idx="38">
                <c:v>0.13834354756500894</c:v>
              </c:pt>
              <c:pt idx="39">
                <c:v>0.1848643634219618</c:v>
              </c:pt>
              <c:pt idx="40">
                <c:v>0.11327518367843471</c:v>
              </c:pt>
              <c:pt idx="41">
                <c:v>0.15859986683060068</c:v>
              </c:pt>
              <c:pt idx="42">
                <c:v>9.0092530052710132E-2</c:v>
              </c:pt>
              <c:pt idx="43">
                <c:v>0.13297436689955205</c:v>
              </c:pt>
              <c:pt idx="44">
                <c:v>9.037499474196424E-2</c:v>
              </c:pt>
              <c:pt idx="45">
                <c:v>0.11411022227481708</c:v>
              </c:pt>
              <c:pt idx="46">
                <c:v>6.6186407569116423E-2</c:v>
              </c:pt>
              <c:pt idx="47">
                <c:v>0.11735290696806037</c:v>
              </c:pt>
              <c:pt idx="48">
                <c:v>3.8463430905081732E-2</c:v>
              </c:pt>
              <c:pt idx="49">
                <c:v>0.10429393091861075</c:v>
              </c:pt>
              <c:pt idx="50">
                <c:v>3.7745247134104987E-2</c:v>
              </c:pt>
              <c:pt idx="51">
                <c:v>8.6309576213511152E-2</c:v>
              </c:pt>
              <c:pt idx="52">
                <c:v>2.3789828048852071E-2</c:v>
              </c:pt>
              <c:pt idx="53">
                <c:v>7.9596833977590126E-2</c:v>
              </c:pt>
              <c:pt idx="54">
                <c:v>1.3901579143865663E-2</c:v>
              </c:pt>
              <c:pt idx="55">
                <c:v>6.3961432754582298E-2</c:v>
              </c:pt>
              <c:pt idx="56">
                <c:v>9.7637535283127842E-3</c:v>
              </c:pt>
              <c:pt idx="57">
                <c:v>4.6062321612213436E-2</c:v>
              </c:pt>
              <c:pt idx="58">
                <c:v>6.6100584196332936E-3</c:v>
              </c:pt>
              <c:pt idx="59">
                <c:v>1.7853976539798949E-2</c:v>
              </c:pt>
              <c:pt idx="60">
                <c:v>1.6163516132207425E-2</c:v>
              </c:pt>
              <c:pt idx="61">
                <c:v>-1.5553203436824466E-5</c:v>
              </c:pt>
              <c:pt idx="62">
                <c:v>2.2069386912830637E-2</c:v>
              </c:pt>
              <c:pt idx="63">
                <c:v>-1.9363538662504991E-2</c:v>
              </c:pt>
              <c:pt idx="64">
                <c:v>1.1811504760640005E-2</c:v>
              </c:pt>
              <c:pt idx="65">
                <c:v>-2.9467559910514765E-2</c:v>
              </c:pt>
              <c:pt idx="66">
                <c:v>-1.2266912324932937E-3</c:v>
              </c:pt>
              <c:pt idx="67">
                <c:v>-4.9704986447675251E-2</c:v>
              </c:pt>
              <c:pt idx="68">
                <c:v>-1.6793226115942906E-2</c:v>
              </c:pt>
              <c:pt idx="69">
                <c:v>-5.9912216964644369E-2</c:v>
              </c:pt>
              <c:pt idx="70">
                <c:v>-3.358523468572415E-2</c:v>
              </c:pt>
              <c:pt idx="71">
                <c:v>-6.9835353586555168E-2</c:v>
              </c:pt>
              <c:pt idx="72">
                <c:v>-6.3304287950854299E-2</c:v>
              </c:pt>
              <c:pt idx="73">
                <c:v>-7.4012972911196323E-2</c:v>
              </c:pt>
              <c:pt idx="74">
                <c:v>-7.2804442822723053E-2</c:v>
              </c:pt>
              <c:pt idx="75">
                <c:v>-9.1226492792003067E-2</c:v>
              </c:pt>
              <c:pt idx="76">
                <c:v>-7.6291433432346803E-2</c:v>
              </c:pt>
              <c:pt idx="77">
                <c:v>-0.11749192330742048</c:v>
              </c:pt>
              <c:pt idx="78">
                <c:v>-8.0383747433837971E-2</c:v>
              </c:pt>
              <c:pt idx="79">
                <c:v>-0.13979426642172363</c:v>
              </c:pt>
              <c:pt idx="80">
                <c:v>-9.4654032524940312E-2</c:v>
              </c:pt>
              <c:pt idx="81">
                <c:v>-0.15224875349710978</c:v>
              </c:pt>
              <c:pt idx="82">
                <c:v>-0.11511229402045538</c:v>
              </c:pt>
              <c:pt idx="83">
                <c:v>-0.16596351727557587</c:v>
              </c:pt>
              <c:pt idx="84">
                <c:v>-0.12594990615062374</c:v>
              </c:pt>
              <c:pt idx="85">
                <c:v>-0.18400781553377665</c:v>
              </c:pt>
              <c:pt idx="86">
                <c:v>-0.13905885712756436</c:v>
              </c:pt>
              <c:pt idx="87">
                <c:v>-0.18789903451844844</c:v>
              </c:pt>
              <c:pt idx="88">
                <c:v>-0.1477065195631676</c:v>
              </c:pt>
              <c:pt idx="89">
                <c:v>-0.18930500342865786</c:v>
              </c:pt>
              <c:pt idx="90">
                <c:v>-0.15182679048602912</c:v>
              </c:pt>
              <c:pt idx="91">
                <c:v>-0.18576736772940255</c:v>
              </c:pt>
              <c:pt idx="92">
                <c:v>-0.16778437366768953</c:v>
              </c:pt>
              <c:pt idx="93">
                <c:v>-0.16787242941877251</c:v>
              </c:pt>
              <c:pt idx="94">
                <c:v>-0.17983773837124906</c:v>
              </c:pt>
              <c:pt idx="95">
                <c:v>-0.16938745304530578</c:v>
              </c:pt>
              <c:pt idx="96">
                <c:v>-0.18458674048872176</c:v>
              </c:pt>
              <c:pt idx="97">
                <c:v>-0.16531292459535912</c:v>
              </c:pt>
              <c:pt idx="98">
                <c:v>-0.18332505368802829</c:v>
              </c:pt>
              <c:pt idx="99">
                <c:v>-0.16589719257532948</c:v>
              </c:pt>
              <c:pt idx="100">
                <c:v>-0.18003951418377351</c:v>
              </c:pt>
              <c:pt idx="101">
                <c:v>-0.16258697986207113</c:v>
              </c:pt>
              <c:pt idx="102">
                <c:v>-0.18035205806307239</c:v>
              </c:pt>
              <c:pt idx="103">
                <c:v>-0.1594732491188125</c:v>
              </c:pt>
              <c:pt idx="104">
                <c:v>-0.17816372579345718</c:v>
              </c:pt>
              <c:pt idx="105">
                <c:v>-0.15351464572464799</c:v>
              </c:pt>
              <c:pt idx="106">
                <c:v>-0.1763554791423261</c:v>
              </c:pt>
              <c:pt idx="107">
                <c:v>-0.14342665678827873</c:v>
              </c:pt>
              <c:pt idx="108">
                <c:v>-0.17321354539008202</c:v>
              </c:pt>
              <c:pt idx="109">
                <c:v>-0.13657143644729847</c:v>
              </c:pt>
              <c:pt idx="110">
                <c:v>-0.17557816379747976</c:v>
              </c:pt>
              <c:pt idx="111">
                <c:v>-0.13083100550218132</c:v>
              </c:pt>
              <c:pt idx="112">
                <c:v>-0.16490867433726852</c:v>
              </c:pt>
              <c:pt idx="113">
                <c:v>-0.13335284287050317</c:v>
              </c:pt>
              <c:pt idx="114">
                <c:v>-0.15227187538920708</c:v>
              </c:pt>
              <c:pt idx="115">
                <c:v>-0.12603814140424718</c:v>
              </c:pt>
              <c:pt idx="116">
                <c:v>-0.15207575893364811</c:v>
              </c:pt>
              <c:pt idx="117">
                <c:v>-0.1241693934783092</c:v>
              </c:pt>
              <c:pt idx="118">
                <c:v>-0.14851652538389734</c:v>
              </c:pt>
              <c:pt idx="119">
                <c:v>-0.1113086776738335</c:v>
              </c:pt>
              <c:pt idx="120">
                <c:v>-0.1457956518283452</c:v>
              </c:pt>
              <c:pt idx="121">
                <c:v>-0.1065421656200468</c:v>
              </c:pt>
              <c:pt idx="122">
                <c:v>-0.14025117678464272</c:v>
              </c:pt>
              <c:pt idx="123">
                <c:v>-9.2873392841611016E-2</c:v>
              </c:pt>
              <c:pt idx="124">
                <c:v>-0.14203006302276355</c:v>
              </c:pt>
              <c:pt idx="125">
                <c:v>-8.3737420672755664E-2</c:v>
              </c:pt>
              <c:pt idx="126">
                <c:v>-0.13740654731689733</c:v>
              </c:pt>
              <c:pt idx="127">
                <c:v>-7.7761071737267443E-2</c:v>
              </c:pt>
              <c:pt idx="128">
                <c:v>-0.13414995997164933</c:v>
              </c:pt>
              <c:pt idx="129">
                <c:v>-8.1110279875399191E-2</c:v>
              </c:pt>
              <c:pt idx="130">
                <c:v>-0.12828211404499296</c:v>
              </c:pt>
              <c:pt idx="131">
                <c:v>-8.3144012205077195E-2</c:v>
              </c:pt>
              <c:pt idx="132">
                <c:v>-0.12400965355344243</c:v>
              </c:pt>
              <c:pt idx="133">
                <c:v>-7.999584625409055E-2</c:v>
              </c:pt>
              <c:pt idx="134">
                <c:v>-0.12333035283332631</c:v>
              </c:pt>
              <c:pt idx="135">
                <c:v>-8.3713430632535502E-2</c:v>
              </c:pt>
              <c:pt idx="136">
                <c:v>-0.12539812333601505</c:v>
              </c:pt>
              <c:pt idx="137">
                <c:v>-7.5310961511750069E-2</c:v>
              </c:pt>
              <c:pt idx="138">
                <c:v>-0.12302827717602111</c:v>
              </c:pt>
              <c:pt idx="139">
                <c:v>-8.5702173256301889E-2</c:v>
              </c:pt>
              <c:pt idx="140">
                <c:v>-0.11622832253152768</c:v>
              </c:pt>
              <c:pt idx="141">
                <c:v>-9.5048577110195293E-2</c:v>
              </c:pt>
              <c:pt idx="142">
                <c:v>-0.1096045306911676</c:v>
              </c:pt>
              <c:pt idx="143">
                <c:v>-9.8572806130809015E-2</c:v>
              </c:pt>
              <c:pt idx="144">
                <c:v>-0.11138682462140971</c:v>
              </c:pt>
              <c:pt idx="145">
                <c:v>-9.6744129727155459E-2</c:v>
              </c:pt>
              <c:pt idx="146">
                <c:v>-0.11052463466410427</c:v>
              </c:pt>
              <c:pt idx="147">
                <c:v>-9.2499143341214188E-2</c:v>
              </c:pt>
              <c:pt idx="148">
                <c:v>-0.11430590100310251</c:v>
              </c:pt>
              <c:pt idx="149">
                <c:v>-8.9549356947298125E-2</c:v>
              </c:pt>
              <c:pt idx="150">
                <c:v>-0.11091855177243615</c:v>
              </c:pt>
              <c:pt idx="151">
                <c:v>-7.9720103620076227E-2</c:v>
              </c:pt>
              <c:pt idx="152">
                <c:v>-0.11364068854835913</c:v>
              </c:pt>
              <c:pt idx="153">
                <c:v>-7.5969309719783842E-2</c:v>
              </c:pt>
              <c:pt idx="154">
                <c:v>-0.10051390187123478</c:v>
              </c:pt>
              <c:pt idx="155">
                <c:v>-7.759492232719839E-2</c:v>
              </c:pt>
              <c:pt idx="156">
                <c:v>-9.1421123386555767E-2</c:v>
              </c:pt>
              <c:pt idx="157">
                <c:v>-7.9591976093097372E-2</c:v>
              </c:pt>
              <c:pt idx="158">
                <c:v>-7.2196656731117678E-2</c:v>
              </c:pt>
              <c:pt idx="159">
                <c:v>-6.2947623153833593E-2</c:v>
              </c:pt>
              <c:pt idx="160">
                <c:v>-7.1496393589958726E-2</c:v>
              </c:pt>
              <c:pt idx="161">
                <c:v>-5.2287909236404369E-2</c:v>
              </c:pt>
              <c:pt idx="162">
                <c:v>-5.8190348479394402E-2</c:v>
              </c:pt>
              <c:pt idx="163">
                <c:v>-3.4709518924833656E-2</c:v>
              </c:pt>
              <c:pt idx="164">
                <c:v>-4.3670281584693792E-2</c:v>
              </c:pt>
              <c:pt idx="165">
                <c:v>-2.9316178100238705E-2</c:v>
              </c:pt>
              <c:pt idx="166">
                <c:v>-2.6334423829760197E-2</c:v>
              </c:pt>
              <c:pt idx="167">
                <c:v>-9.613903452518292E-3</c:v>
              </c:pt>
              <c:pt idx="168">
                <c:v>-1.5755259556390719E-2</c:v>
              </c:pt>
              <c:pt idx="169">
                <c:v>9.4750942412284121E-3</c:v>
              </c:pt>
              <c:pt idx="170">
                <c:v>6.7775186867516813E-3</c:v>
              </c:pt>
              <c:pt idx="171">
                <c:v>1.2428809975766061E-2</c:v>
              </c:pt>
              <c:pt idx="172">
                <c:v>3.9074419565476061E-2</c:v>
              </c:pt>
              <c:pt idx="173">
                <c:v>1.9928550694182853E-2</c:v>
              </c:pt>
              <c:pt idx="174">
                <c:v>4.9004617218443715E-2</c:v>
              </c:pt>
              <c:pt idx="175">
                <c:v>3.9123878701682879E-2</c:v>
              </c:pt>
              <c:pt idx="176">
                <c:v>7.5137594465571944E-2</c:v>
              </c:pt>
              <c:pt idx="177">
                <c:v>5.1059463749561412E-2</c:v>
              </c:pt>
              <c:pt idx="178">
                <c:v>9.6285660994517283E-2</c:v>
              </c:pt>
              <c:pt idx="179">
                <c:v>6.6803862408942261E-2</c:v>
              </c:pt>
              <c:pt idx="180">
                <c:v>0.10392972719604128</c:v>
              </c:pt>
              <c:pt idx="181">
                <c:v>9.0895618464945829E-2</c:v>
              </c:pt>
              <c:pt idx="182">
                <c:v>0.1156078079363345</c:v>
              </c:pt>
              <c:pt idx="183">
                <c:v>0.11142412423728917</c:v>
              </c:pt>
              <c:pt idx="184">
                <c:v>0.13017475745032142</c:v>
              </c:pt>
              <c:pt idx="185">
                <c:v>0.12953911230116219</c:v>
              </c:pt>
              <c:pt idx="186">
                <c:v>0.14696306061836545</c:v>
              </c:pt>
              <c:pt idx="187">
                <c:v>0.14170604372182924</c:v>
              </c:pt>
              <c:pt idx="188">
                <c:v>0.15941388471154369</c:v>
              </c:pt>
              <c:pt idx="189">
                <c:v>0.17279057722636607</c:v>
              </c:pt>
              <c:pt idx="190">
                <c:v>0.16229909953642671</c:v>
              </c:pt>
              <c:pt idx="191">
                <c:v>0.18178934551403203</c:v>
              </c:pt>
              <c:pt idx="192">
                <c:v>0.18264000487714133</c:v>
              </c:pt>
              <c:pt idx="193">
                <c:v>0.187380849782537</c:v>
              </c:pt>
              <c:pt idx="194">
                <c:v>0.1943050498998409</c:v>
              </c:pt>
              <c:pt idx="195">
                <c:v>0.20723788229764922</c:v>
              </c:pt>
              <c:pt idx="196">
                <c:v>0.19931326286407133</c:v>
              </c:pt>
              <c:pt idx="197">
                <c:v>0.22098594007471925</c:v>
              </c:pt>
              <c:pt idx="198">
                <c:v>0.20712136759535044</c:v>
              </c:pt>
              <c:pt idx="199">
                <c:v>0.23224061336612423</c:v>
              </c:pt>
              <c:pt idx="200">
                <c:v>0.21500287896879827</c:v>
              </c:pt>
              <c:pt idx="201">
                <c:v>0.23513925087736015</c:v>
              </c:pt>
              <c:pt idx="202">
                <c:v>0.22920722603857185</c:v>
              </c:pt>
              <c:pt idx="203">
                <c:v>0.24378992744846689</c:v>
              </c:pt>
              <c:pt idx="204">
                <c:v>0.22926042062343086</c:v>
              </c:pt>
              <c:pt idx="205">
                <c:v>0.25810533678030112</c:v>
              </c:pt>
              <c:pt idx="206">
                <c:v>0.24031919812536623</c:v>
              </c:pt>
              <c:pt idx="207">
                <c:v>0.26943867727291981</c:v>
              </c:pt>
              <c:pt idx="208">
                <c:v>0.25116374633465988</c:v>
              </c:pt>
              <c:pt idx="209">
                <c:v>0.26822831537934744</c:v>
              </c:pt>
              <c:pt idx="210">
                <c:v>0.25569601650991575</c:v>
              </c:pt>
              <c:pt idx="211">
                <c:v>0.27978096013443832</c:v>
              </c:pt>
              <c:pt idx="212">
                <c:v>0.27095714749677391</c:v>
              </c:pt>
              <c:pt idx="213">
                <c:v>0.29284514710755488</c:v>
              </c:pt>
              <c:pt idx="214">
                <c:v>0.28264245910927704</c:v>
              </c:pt>
              <c:pt idx="215">
                <c:v>0.31024033618554364</c:v>
              </c:pt>
              <c:pt idx="216">
                <c:v>0.30201338766439101</c:v>
              </c:pt>
              <c:pt idx="217">
                <c:v>0.30964706207153442</c:v>
              </c:pt>
              <c:pt idx="218">
                <c:v>0.31957153926529935</c:v>
              </c:pt>
              <c:pt idx="219">
                <c:v>0.32948766134554203</c:v>
              </c:pt>
              <c:pt idx="220">
                <c:v>0.34346428287089387</c:v>
              </c:pt>
              <c:pt idx="221">
                <c:v>0.34584476342874565</c:v>
              </c:pt>
              <c:pt idx="222">
                <c:v>0.36972143419317932</c:v>
              </c:pt>
              <c:pt idx="223">
                <c:v>0.35665215837406461</c:v>
              </c:pt>
              <c:pt idx="224">
                <c:v>0.4032407244025602</c:v>
              </c:pt>
              <c:pt idx="225">
                <c:v>0.37203346642347768</c:v>
              </c:pt>
              <c:pt idx="226">
                <c:v>0.42276001211231068</c:v>
              </c:pt>
              <c:pt idx="227">
                <c:v>0.39952248474051139</c:v>
              </c:pt>
              <c:pt idx="228">
                <c:v>0.44636788964249324</c:v>
              </c:pt>
              <c:pt idx="229">
                <c:v>0.43167320801192399</c:v>
              </c:pt>
              <c:pt idx="230">
                <c:v>0.46182842891888104</c:v>
              </c:pt>
              <c:pt idx="231">
                <c:v>0.46184100466385652</c:v>
              </c:pt>
              <c:pt idx="232">
                <c:v>0.4960295334273977</c:v>
              </c:pt>
              <c:pt idx="233">
                <c:v>0.48333886779402085</c:v>
              </c:pt>
              <c:pt idx="234">
                <c:v>0.52667577697916468</c:v>
              </c:pt>
              <c:pt idx="235">
                <c:v>0.51727258098995077</c:v>
              </c:pt>
              <c:pt idx="236">
                <c:v>0.54636152252670178</c:v>
              </c:pt>
              <c:pt idx="237">
                <c:v>0.55316445837948258</c:v>
              </c:pt>
              <c:pt idx="238">
                <c:v>0.56932236696391469</c:v>
              </c:pt>
              <c:pt idx="239">
                <c:v>0.58664405322666102</c:v>
              </c:pt>
              <c:pt idx="240">
                <c:v>0.59913395789776636</c:v>
              </c:pt>
              <c:pt idx="241">
                <c:v>0.62415612954968647</c:v>
              </c:pt>
              <c:pt idx="242">
                <c:v>0.63103440803572197</c:v>
              </c:pt>
              <c:pt idx="243">
                <c:v>0.65080782649582603</c:v>
              </c:pt>
              <c:pt idx="244">
                <c:v>0.65406348910741252</c:v>
              </c:pt>
              <c:pt idx="245">
                <c:v>0.68889089326877684</c:v>
              </c:pt>
              <c:pt idx="246">
                <c:v>0.68237141551326141</c:v>
              </c:pt>
              <c:pt idx="247">
                <c:v>0.7129912796700969</c:v>
              </c:pt>
              <c:pt idx="248">
                <c:v>0.71282383659119064</c:v>
              </c:pt>
              <c:pt idx="249">
                <c:v>0.74504463173499158</c:v>
              </c:pt>
              <c:pt idx="250">
                <c:v>0.72926144385795655</c:v>
              </c:pt>
              <c:pt idx="251">
                <c:v>0.77745409222477646</c:v>
              </c:pt>
              <c:pt idx="252">
                <c:v>0.74899426999264729</c:v>
              </c:pt>
              <c:pt idx="253">
                <c:v>0.79266333537169698</c:v>
              </c:pt>
              <c:pt idx="254">
                <c:v>0.77560308953220547</c:v>
              </c:pt>
              <c:pt idx="255">
                <c:v>0.80004139348751402</c:v>
              </c:pt>
              <c:pt idx="256">
                <c:v>0.81075611022715421</c:v>
              </c:pt>
              <c:pt idx="257">
                <c:v>0.80245999931737844</c:v>
              </c:pt>
              <c:pt idx="258">
                <c:v>0.82893982817556444</c:v>
              </c:pt>
              <c:pt idx="259">
                <c:v>0.82122220894977516</c:v>
              </c:pt>
              <c:pt idx="260">
                <c:v>0.83917425990621597</c:v>
              </c:pt>
              <c:pt idx="261">
                <c:v>0.81056578306214522</c:v>
              </c:pt>
              <c:pt idx="262">
                <c:v>0.86316793052555763</c:v>
              </c:pt>
              <c:pt idx="263">
                <c:v>0.7962537291784797</c:v>
              </c:pt>
              <c:pt idx="264">
                <c:v>0.84968195731153973</c:v>
              </c:pt>
              <c:pt idx="265">
                <c:v>0.80214495824114995</c:v>
              </c:pt>
              <c:pt idx="266">
                <c:v>0.83292761295726603</c:v>
              </c:pt>
              <c:pt idx="267">
                <c:v>0.79699262902323431</c:v>
              </c:pt>
              <c:pt idx="268">
                <c:v>0.81899422382806231</c:v>
              </c:pt>
              <c:pt idx="269">
                <c:v>0.79068027035888</c:v>
              </c:pt>
              <c:pt idx="270">
                <c:v>0.80349046224563792</c:v>
              </c:pt>
              <c:pt idx="271">
                <c:v>0.77645909848404515</c:v>
              </c:pt>
              <c:pt idx="272">
                <c:v>0.780145071925887</c:v>
              </c:pt>
              <c:pt idx="273">
                <c:v>0.76688211355397828</c:v>
              </c:pt>
              <c:pt idx="274">
                <c:v>0.75531865099770401</c:v>
              </c:pt>
              <c:pt idx="275">
                <c:v>0.7454394161732476</c:v>
              </c:pt>
              <c:pt idx="276">
                <c:v>0.75047891569299741</c:v>
              </c:pt>
              <c:pt idx="277">
                <c:v>0.71085908041481594</c:v>
              </c:pt>
              <c:pt idx="278">
                <c:v>0.73203496835209592</c:v>
              </c:pt>
              <c:pt idx="279">
                <c:v>0.69083675536412603</c:v>
              </c:pt>
              <c:pt idx="280">
                <c:v>0.6979811634157389</c:v>
              </c:pt>
              <c:pt idx="281">
                <c:v>0.67523774566507611</c:v>
              </c:pt>
              <c:pt idx="282">
                <c:v>0.66992627536527971</c:v>
              </c:pt>
              <c:pt idx="283">
                <c:v>0.64387089312273937</c:v>
              </c:pt>
              <c:pt idx="284">
                <c:v>0.65738955395951215</c:v>
              </c:pt>
              <c:pt idx="285">
                <c:v>0.61727340134862452</c:v>
              </c:pt>
              <c:pt idx="286">
                <c:v>0.64100069201545617</c:v>
              </c:pt>
              <c:pt idx="287">
                <c:v>0.59188190837343246</c:v>
              </c:pt>
              <c:pt idx="288">
                <c:v>0.62000555894580345</c:v>
              </c:pt>
              <c:pt idx="289">
                <c:v>0.57125172359928811</c:v>
              </c:pt>
              <c:pt idx="290">
                <c:v>0.59995221442865021</c:v>
              </c:pt>
              <c:pt idx="291">
                <c:v>0.54050566362233821</c:v>
              </c:pt>
              <c:pt idx="292">
                <c:v>0.58858627636646521</c:v>
              </c:pt>
              <c:pt idx="293">
                <c:v>0.51534791644362321</c:v>
              </c:pt>
              <c:pt idx="294">
                <c:v>0.55869737420109022</c:v>
              </c:pt>
              <c:pt idx="295">
                <c:v>0.50746352859736632</c:v>
              </c:pt>
              <c:pt idx="296">
                <c:v>0.53635288764373357</c:v>
              </c:pt>
              <c:pt idx="297">
                <c:v>0.49372709973722484</c:v>
              </c:pt>
              <c:pt idx="298">
                <c:v>0.50654088735689573</c:v>
              </c:pt>
              <c:pt idx="299">
                <c:v>0.48494642050875586</c:v>
              </c:pt>
              <c:pt idx="300">
                <c:v>0.48798024527374018</c:v>
              </c:pt>
              <c:pt idx="301">
                <c:v>0.47357800767613695</c:v>
              </c:pt>
              <c:pt idx="302">
                <c:v>0.46922401244130874</c:v>
              </c:pt>
              <c:pt idx="303">
                <c:v>0.46043304769372118</c:v>
              </c:pt>
              <c:pt idx="304">
                <c:v>0.44617152044503855</c:v>
              </c:pt>
              <c:pt idx="305">
                <c:v>0.45608815269484559</c:v>
              </c:pt>
              <c:pt idx="306">
                <c:v>0.43590192738093175</c:v>
              </c:pt>
              <c:pt idx="307">
                <c:v>0.43315406009603113</c:v>
              </c:pt>
              <c:pt idx="308">
                <c:v>0.42608690073657296</c:v>
              </c:pt>
              <c:pt idx="309">
                <c:v>0.43052442590591644</c:v>
              </c:pt>
              <c:pt idx="310">
                <c:v>0.40921573415501877</c:v>
              </c:pt>
              <c:pt idx="311">
                <c:v>0.41762229823676017</c:v>
              </c:pt>
              <c:pt idx="312">
                <c:v>0.40121878395930194</c:v>
              </c:pt>
              <c:pt idx="313">
                <c:v>0.41185537381082171</c:v>
              </c:pt>
              <c:pt idx="314">
                <c:v>0.39844362601438632</c:v>
              </c:pt>
              <c:pt idx="315">
                <c:v>0.40428226924414423</c:v>
              </c:pt>
              <c:pt idx="316">
                <c:v>0.39291465241323742</c:v>
              </c:pt>
              <c:pt idx="317">
                <c:v>0.39801528616151621</c:v>
              </c:pt>
              <c:pt idx="318">
                <c:v>0.38562420144613052</c:v>
              </c:pt>
              <c:pt idx="319">
                <c:v>0.38899840624444093</c:v>
              </c:pt>
              <c:pt idx="320">
                <c:v>0.38681338694911982</c:v>
              </c:pt>
              <c:pt idx="321">
                <c:v>0.3813810085518487</c:v>
              </c:pt>
              <c:pt idx="322">
                <c:v>0.38699925153738035</c:v>
              </c:pt>
              <c:pt idx="323">
                <c:v>0.36924182724451526</c:v>
              </c:pt>
              <c:pt idx="324">
                <c:v>0.38398093887266765</c:v>
              </c:pt>
              <c:pt idx="325">
                <c:v>0.36346349750238405</c:v>
              </c:pt>
              <c:pt idx="326">
                <c:v>0.38223926942818232</c:v>
              </c:pt>
              <c:pt idx="327">
                <c:v>0.35171331269233169</c:v>
              </c:pt>
              <c:pt idx="328">
                <c:v>0.37053740723702405</c:v>
              </c:pt>
              <c:pt idx="329">
                <c:v>0.34253470828063992</c:v>
              </c:pt>
              <c:pt idx="330">
                <c:v>0.3651738613101097</c:v>
              </c:pt>
              <c:pt idx="331">
                <c:v>0.33734642140148496</c:v>
              </c:pt>
              <c:pt idx="332">
                <c:v>0.3494263791283484</c:v>
              </c:pt>
              <c:pt idx="333">
                <c:v>0.33064370176209984</c:v>
              </c:pt>
              <c:pt idx="334">
                <c:v>0.34249205949267741</c:v>
              </c:pt>
              <c:pt idx="335">
                <c:v>0.33445600855692559</c:v>
              </c:pt>
              <c:pt idx="336">
                <c:v>0.32739190584911398</c:v>
              </c:pt>
              <c:pt idx="337">
                <c:v>0.32407670557742824</c:v>
              </c:pt>
              <c:pt idx="338">
                <c:v>0.31416477280762833</c:v>
              </c:pt>
              <c:pt idx="339">
                <c:v>0.31820389565405305</c:v>
              </c:pt>
              <c:pt idx="340">
                <c:v>0.30715612678985676</c:v>
              </c:pt>
              <c:pt idx="341">
                <c:v>0.30618616098804596</c:v>
              </c:pt>
              <c:pt idx="342">
                <c:v>0.30815574881824648</c:v>
              </c:pt>
              <c:pt idx="343">
                <c:v>0.28465191910507032</c:v>
              </c:pt>
              <c:pt idx="344">
                <c:v>0.30414334207516341</c:v>
              </c:pt>
              <c:pt idx="345">
                <c:v>0.26768467865414353</c:v>
              </c:pt>
              <c:pt idx="346">
                <c:v>0.3100185229150958</c:v>
              </c:pt>
              <c:pt idx="347">
                <c:v>0.25158464934661634</c:v>
              </c:pt>
              <c:pt idx="348">
                <c:v>0.31045959995472566</c:v>
              </c:pt>
              <c:pt idx="349">
                <c:v>0.25404590277488492</c:v>
              </c:pt>
              <c:pt idx="350">
                <c:v>0.30151011741155365</c:v>
              </c:pt>
              <c:pt idx="351">
                <c:v>0.25973329941756085</c:v>
              </c:pt>
              <c:pt idx="352">
                <c:v>0.30472530900248457</c:v>
              </c:pt>
              <c:pt idx="353">
                <c:v>0.25898253307028346</c:v>
              </c:pt>
              <c:pt idx="354">
                <c:v>0.3065441611458099</c:v>
              </c:pt>
              <c:pt idx="355">
                <c:v>0.2603321324402979</c:v>
              </c:pt>
              <c:pt idx="356">
                <c:v>0.30802087952679741</c:v>
              </c:pt>
              <c:pt idx="357">
                <c:v>0.26281988753137531</c:v>
              </c:pt>
              <c:pt idx="358">
                <c:v>0.31016285476264199</c:v>
              </c:pt>
              <c:pt idx="359">
                <c:v>0.26824707743751347</c:v>
              </c:pt>
              <c:pt idx="360">
                <c:v>0.31083628120219042</c:v>
              </c:pt>
              <c:pt idx="361">
                <c:v>0.27777941883521939</c:v>
              </c:pt>
              <c:pt idx="362">
                <c:v>0.31552590635862898</c:v>
              </c:pt>
              <c:pt idx="363">
                <c:v>0.28137867104135011</c:v>
              </c:pt>
              <c:pt idx="364">
                <c:v>0.3226649089786921</c:v>
              </c:pt>
              <c:pt idx="365">
                <c:v>0.28949916445381546</c:v>
              </c:pt>
              <c:pt idx="366">
                <c:v>0.32612240230363726</c:v>
              </c:pt>
              <c:pt idx="367">
                <c:v>0.29740801559128005</c:v>
              </c:pt>
              <c:pt idx="368">
                <c:v>0.32855685255530975</c:v>
              </c:pt>
              <c:pt idx="369">
                <c:v>0.30592836013021119</c:v>
              </c:pt>
              <c:pt idx="370">
                <c:v>0.33429251230273305</c:v>
              </c:pt>
              <c:pt idx="371">
                <c:v>0.31818677165393749</c:v>
              </c:pt>
              <c:pt idx="372">
                <c:v>0.33246320672537522</c:v>
              </c:pt>
              <c:pt idx="373">
                <c:v>0.31927904322387701</c:v>
              </c:pt>
              <c:pt idx="374">
                <c:v>0.34424249334932594</c:v>
              </c:pt>
              <c:pt idx="375">
                <c:v>0.32889578242645623</c:v>
              </c:pt>
              <c:pt idx="376">
                <c:v>0.3425313314204213</c:v>
              </c:pt>
              <c:pt idx="377">
                <c:v>0.33887218178223771</c:v>
              </c:pt>
              <c:pt idx="378">
                <c:v>0.34963663839988907</c:v>
              </c:pt>
              <c:pt idx="379">
                <c:v>0.34324085165619656</c:v>
              </c:pt>
              <c:pt idx="380">
                <c:v>0.35218284880998307</c:v>
              </c:pt>
              <c:pt idx="381">
                <c:v>0.35361533154427277</c:v>
              </c:pt>
              <c:pt idx="382">
                <c:v>0.35586940339031847</c:v>
              </c:pt>
              <c:pt idx="383">
                <c:v>0.36206834142378197</c:v>
              </c:pt>
              <c:pt idx="384">
                <c:v>0.35800689421467896</c:v>
              </c:pt>
              <c:pt idx="385">
                <c:v>0.36595852321020395</c:v>
              </c:pt>
              <c:pt idx="386">
                <c:v>0.36211106993630604</c:v>
              </c:pt>
              <c:pt idx="387">
                <c:v>0.37237431700260282</c:v>
              </c:pt>
              <c:pt idx="388">
                <c:v>0.36062683252618954</c:v>
              </c:pt>
              <c:pt idx="389">
                <c:v>0.37177333817967456</c:v>
              </c:pt>
              <c:pt idx="390">
                <c:v>0.36227290640640308</c:v>
              </c:pt>
              <c:pt idx="391">
                <c:v>0.37937015732230089</c:v>
              </c:pt>
              <c:pt idx="392">
                <c:v>0.36258273075609371</c:v>
              </c:pt>
              <c:pt idx="393">
                <c:v>0.37961194708731733</c:v>
              </c:pt>
              <c:pt idx="394">
                <c:v>0.36041707309256704</c:v>
              </c:pt>
              <c:pt idx="395">
                <c:v>0.37466147982527198</c:v>
              </c:pt>
              <c:pt idx="396">
                <c:v>0.36408942974474379</c:v>
              </c:pt>
              <c:pt idx="397">
                <c:v>0.37287577294952917</c:v>
              </c:pt>
              <c:pt idx="398">
                <c:v>0.35710744003236394</c:v>
              </c:pt>
              <c:pt idx="399">
                <c:v>0.38062439314626323</c:v>
              </c:pt>
              <c:pt idx="400">
                <c:v>0.34617997867756822</c:v>
              </c:pt>
              <c:pt idx="401">
                <c:v>0.38123269601944498</c:v>
              </c:pt>
              <c:pt idx="402">
                <c:v>0.33661011496900212</c:v>
              </c:pt>
              <c:pt idx="403">
                <c:v>0.38454694108786858</c:v>
              </c:pt>
              <c:pt idx="404">
                <c:v>0.33374543452946764</c:v>
              </c:pt>
              <c:pt idx="405">
                <c:v>0.38269909333948482</c:v>
              </c:pt>
              <c:pt idx="406">
                <c:v>0.33055961404549516</c:v>
              </c:pt>
              <c:pt idx="407">
                <c:v>0.37662102678079923</c:v>
              </c:pt>
              <c:pt idx="408">
                <c:v>0.33306230757988747</c:v>
              </c:pt>
              <c:pt idx="409">
                <c:v>0.37315074563738571</c:v>
              </c:pt>
              <c:pt idx="410">
                <c:v>0.33860312918200214</c:v>
              </c:pt>
              <c:pt idx="411">
                <c:v>0.37200718946642586</c:v>
              </c:pt>
              <c:pt idx="412">
                <c:v>0.33868338027711292</c:v>
              </c:pt>
              <c:pt idx="413">
                <c:v>0.37554643092450568</c:v>
              </c:pt>
              <c:pt idx="414">
                <c:v>0.34302008062603506</c:v>
              </c:pt>
              <c:pt idx="415">
                <c:v>0.38076291964120285</c:v>
              </c:pt>
              <c:pt idx="416">
                <c:v>0.34565377182596818</c:v>
              </c:pt>
              <c:pt idx="417">
                <c:v>0.3804028903686546</c:v>
              </c:pt>
              <c:pt idx="418">
                <c:v>0.35364733406294757</c:v>
              </c:pt>
              <c:pt idx="419">
                <c:v>0.38129594934650562</c:v>
              </c:pt>
              <c:pt idx="420">
                <c:v>0.36845137316753157</c:v>
              </c:pt>
              <c:pt idx="421">
                <c:v>0.38301684919312651</c:v>
              </c:pt>
              <c:pt idx="422">
                <c:v>0.37596688168087722</c:v>
              </c:pt>
              <c:pt idx="423">
                <c:v>0.39106630432575096</c:v>
              </c:pt>
              <c:pt idx="424">
                <c:v>0.38528589193267232</c:v>
              </c:pt>
              <c:pt idx="425">
                <c:v>0.39922529878385549</c:v>
              </c:pt>
              <c:pt idx="426">
                <c:v>0.39537669651133983</c:v>
              </c:pt>
              <c:pt idx="427">
                <c:v>0.41190841554649282</c:v>
              </c:pt>
              <c:pt idx="428">
                <c:v>0.4112166681575376</c:v>
              </c:pt>
              <c:pt idx="429">
                <c:v>0.42046904101224308</c:v>
              </c:pt>
              <c:pt idx="430">
                <c:v>0.41977692587465126</c:v>
              </c:pt>
              <c:pt idx="431">
                <c:v>0.43648644455827629</c:v>
              </c:pt>
              <c:pt idx="432">
                <c:v>0.42996967728689506</c:v>
              </c:pt>
              <c:pt idx="433">
                <c:v>0.44116601386489107</c:v>
              </c:pt>
              <c:pt idx="434">
                <c:v>0.44716627653375374</c:v>
              </c:pt>
              <c:pt idx="435">
                <c:v>0.45051977042109015</c:v>
              </c:pt>
              <c:pt idx="436">
                <c:v>0.46171334393888908</c:v>
              </c:pt>
              <c:pt idx="437">
                <c:v>0.46393222963982883</c:v>
              </c:pt>
              <c:pt idx="438">
                <c:v>0.47485176054738765</c:v>
              </c:pt>
              <c:pt idx="439">
                <c:v>0.47562184748367797</c:v>
              </c:pt>
              <c:pt idx="440">
                <c:v>0.48845124198183126</c:v>
              </c:pt>
              <c:pt idx="441">
                <c:v>0.4842437073665451</c:v>
              </c:pt>
              <c:pt idx="442">
                <c:v>0.50050332041657253</c:v>
              </c:pt>
              <c:pt idx="443">
                <c:v>0.50213499042407717</c:v>
              </c:pt>
              <c:pt idx="444">
                <c:v>0.50717072645903605</c:v>
              </c:pt>
              <c:pt idx="445">
                <c:v>0.51564230731258265</c:v>
              </c:pt>
              <c:pt idx="446">
                <c:v>0.52174239451011684</c:v>
              </c:pt>
              <c:pt idx="447">
                <c:v>0.52598258215133331</c:v>
              </c:pt>
              <c:pt idx="448">
                <c:v>0.54149665071927167</c:v>
              </c:pt>
              <c:pt idx="449">
                <c:v>0.53262322504855586</c:v>
              </c:pt>
              <c:pt idx="450">
                <c:v>0.55951471942764119</c:v>
              </c:pt>
              <c:pt idx="451">
                <c:v>0.54043194539438588</c:v>
              </c:pt>
              <c:pt idx="452">
                <c:v>0.561544324098605</c:v>
              </c:pt>
              <c:pt idx="453">
                <c:v>0.56141658509828418</c:v>
              </c:pt>
              <c:pt idx="454">
                <c:v>0.57078651651385715</c:v>
              </c:pt>
              <c:pt idx="455">
                <c:v>0.57277839198138691</c:v>
              </c:pt>
              <c:pt idx="456">
                <c:v>0.58091165547763635</c:v>
              </c:pt>
              <c:pt idx="457">
                <c:v>0.57490723239191777</c:v>
              </c:pt>
              <c:pt idx="458">
                <c:v>0.59644542227406949</c:v>
              </c:pt>
              <c:pt idx="459">
                <c:v>0.58268221810439635</c:v>
              </c:pt>
              <c:pt idx="460">
                <c:v>0.60896594516214053</c:v>
              </c:pt>
              <c:pt idx="461">
                <c:v>0.5922322715244499</c:v>
              </c:pt>
              <c:pt idx="462">
                <c:v>0.61831354966684426</c:v>
              </c:pt>
              <c:pt idx="463">
                <c:v>0.59530406405063963</c:v>
              </c:pt>
              <c:pt idx="464">
                <c:v>0.6297089033568688</c:v>
              </c:pt>
              <c:pt idx="465">
                <c:v>0.60814101684844268</c:v>
              </c:pt>
              <c:pt idx="466">
                <c:v>0.63048568316195119</c:v>
              </c:pt>
              <c:pt idx="467">
                <c:v>0.62979155520712815</c:v>
              </c:pt>
              <c:pt idx="468">
                <c:v>0.62348618842244985</c:v>
              </c:pt>
              <c:pt idx="469">
                <c:v>0.64513095269519383</c:v>
              </c:pt>
              <c:pt idx="470">
                <c:v>0.61810554700858977</c:v>
              </c:pt>
              <c:pt idx="471">
                <c:v>0.65967693873142363</c:v>
              </c:pt>
              <c:pt idx="472">
                <c:v>0.62511634724403642</c:v>
              </c:pt>
              <c:pt idx="473">
                <c:v>0.6653163218531819</c:v>
              </c:pt>
              <c:pt idx="474">
                <c:v>0.63416027291099319</c:v>
              </c:pt>
              <c:pt idx="475">
                <c:v>0.68213072146129161</c:v>
              </c:pt>
              <c:pt idx="476">
                <c:v>0.63660385569784428</c:v>
              </c:pt>
              <c:pt idx="477">
                <c:v>0.69966537322266398</c:v>
              </c:pt>
              <c:pt idx="478">
                <c:v>0.63581181539615372</c:v>
              </c:pt>
              <c:pt idx="479">
                <c:v>0.71759297083308782</c:v>
              </c:pt>
              <c:pt idx="480">
                <c:v>0.64147948392645571</c:v>
              </c:pt>
              <c:pt idx="481">
                <c:v>0.72789037787833766</c:v>
              </c:pt>
              <c:pt idx="482">
                <c:v>0.65638060567002954</c:v>
              </c:pt>
              <c:pt idx="483">
                <c:v>0.73736200856651024</c:v>
              </c:pt>
              <c:pt idx="484">
                <c:v>0.67242646377738557</c:v>
              </c:pt>
              <c:pt idx="485">
                <c:v>0.74671314715843662</c:v>
              </c:pt>
              <c:pt idx="486">
                <c:v>0.6928923784564327</c:v>
              </c:pt>
              <c:pt idx="487">
                <c:v>0.74792570048414075</c:v>
              </c:pt>
              <c:pt idx="488">
                <c:v>0.71957770200047766</c:v>
              </c:pt>
              <c:pt idx="489">
                <c:v>0.7580172867777436</c:v>
              </c:pt>
              <c:pt idx="490">
                <c:v>0.74072987467343487</c:v>
              </c:pt>
              <c:pt idx="491">
                <c:v>0.77374973974745487</c:v>
              </c:pt>
              <c:pt idx="492">
                <c:v>0.75725431925748221</c:v>
              </c:pt>
              <c:pt idx="493">
                <c:v>0.79189884958553192</c:v>
              </c:pt>
              <c:pt idx="494">
                <c:v>0.77321818653161256</c:v>
              </c:pt>
              <c:pt idx="495">
                <c:v>0.80656815057615505</c:v>
              </c:pt>
              <c:pt idx="496">
                <c:v>0.78737101607035265</c:v>
              </c:pt>
              <c:pt idx="497">
                <c:v>0.82738110915806207</c:v>
              </c:pt>
              <c:pt idx="498">
                <c:v>0.80227501393651024</c:v>
              </c:pt>
              <c:pt idx="499">
                <c:v>0.84286876090828844</c:v>
              </c:pt>
              <c:pt idx="500">
                <c:v>0.8259002346595361</c:v>
              </c:pt>
              <c:pt idx="501">
                <c:v>0.85168113222297681</c:v>
              </c:pt>
              <c:pt idx="502">
                <c:v>0.85516645890014686</c:v>
              </c:pt>
              <c:pt idx="503">
                <c:v>0.86255720619166643</c:v>
              </c:pt>
              <c:pt idx="504">
                <c:v>0.87874999691960998</c:v>
              </c:pt>
              <c:pt idx="505">
                <c:v>0.88251316803544244</c:v>
              </c:pt>
              <c:pt idx="506">
                <c:v>0.89192080146972064</c:v>
              </c:pt>
              <c:pt idx="507">
                <c:v>0.90353378607594925</c:v>
              </c:pt>
              <c:pt idx="508">
                <c:v>0.91053146778967342</c:v>
              </c:pt>
              <c:pt idx="509">
                <c:v>0.91626070068555043</c:v>
              </c:pt>
              <c:pt idx="510">
                <c:v>0.92063248975656287</c:v>
              </c:pt>
              <c:pt idx="511">
                <c:v>0.93467459219281135</c:v>
              </c:pt>
              <c:pt idx="512">
                <c:v>0.92551575301737476</c:v>
              </c:pt>
              <c:pt idx="513">
                <c:v>0.95415377192665496</c:v>
              </c:pt>
              <c:pt idx="514">
                <c:v>0.92847020968975447</c:v>
              </c:pt>
              <c:pt idx="515">
                <c:v>0.96886268819865518</c:v>
              </c:pt>
              <c:pt idx="516">
                <c:v>0.94970439684218333</c:v>
              </c:pt>
              <c:pt idx="517">
                <c:v>0.96103783361656625</c:v>
              </c:pt>
              <c:pt idx="518">
                <c:v>0.97186374627148586</c:v>
              </c:pt>
              <c:pt idx="519">
                <c:v>0.95627285049545874</c:v>
              </c:pt>
              <c:pt idx="520">
                <c:v>0.98556342456635837</c:v>
              </c:pt>
              <c:pt idx="521">
                <c:v>0.96217520061818795</c:v>
              </c:pt>
              <c:pt idx="522">
                <c:v>0.98368368843651577</c:v>
              </c:pt>
              <c:pt idx="523">
                <c:v>0.96020843887666096</c:v>
              </c:pt>
              <c:pt idx="524">
                <c:v>0.98601133247864248</c:v>
              </c:pt>
              <c:pt idx="525">
                <c:v>0.94686896398273035</c:v>
              </c:pt>
              <c:pt idx="526">
                <c:v>0.98332443710492334</c:v>
              </c:pt>
              <c:pt idx="527">
                <c:v>0.94121914799361817</c:v>
              </c:pt>
              <c:pt idx="528">
                <c:v>0.97356399136998562</c:v>
              </c:pt>
              <c:pt idx="529">
                <c:v>0.94448346846434095</c:v>
              </c:pt>
              <c:pt idx="530">
                <c:v>0.95895564679005552</c:v>
              </c:pt>
              <c:pt idx="531">
                <c:v>0.93600355947669667</c:v>
              </c:pt>
              <c:pt idx="532">
                <c:v>0.94914041552958728</c:v>
              </c:pt>
              <c:pt idx="533">
                <c:v>0.91844219898482893</c:v>
              </c:pt>
              <c:pt idx="534">
                <c:v>0.93834766817151405</c:v>
              </c:pt>
              <c:pt idx="535">
                <c:v>0.90394597638831875</c:v>
              </c:pt>
              <c:pt idx="536">
                <c:v>0.92513906614819019</c:v>
              </c:pt>
              <c:pt idx="537">
                <c:v>0.89646394702199084</c:v>
              </c:pt>
              <c:pt idx="538">
                <c:v>0.90879265486723204</c:v>
              </c:pt>
              <c:pt idx="539">
                <c:v>0.8729124916986416</c:v>
              </c:pt>
              <c:pt idx="540">
                <c:v>0.89369228702467041</c:v>
              </c:pt>
              <c:pt idx="541">
                <c:v>0.86514550914137878</c:v>
              </c:pt>
              <c:pt idx="542">
                <c:v>0.871636146121608</c:v>
              </c:pt>
              <c:pt idx="543">
                <c:v>0.85699848298662884</c:v>
              </c:pt>
              <c:pt idx="544">
                <c:v>0.84513186821068398</c:v>
              </c:pt>
              <c:pt idx="545">
                <c:v>0.84365990136646696</c:v>
              </c:pt>
              <c:pt idx="546">
                <c:v>0.8305042584135679</c:v>
              </c:pt>
              <c:pt idx="547">
                <c:v>0.82817254954797559</c:v>
              </c:pt>
              <c:pt idx="548">
                <c:v>0.81387294994753012</c:v>
              </c:pt>
              <c:pt idx="549">
                <c:v>0.80575074633060351</c:v>
              </c:pt>
              <c:pt idx="550">
                <c:v>0.80773101759020316</c:v>
              </c:pt>
              <c:pt idx="551">
                <c:v>0.78284329500768501</c:v>
              </c:pt>
              <c:pt idx="552">
                <c:v>0.79763778409042352</c:v>
              </c:pt>
              <c:pt idx="553">
                <c:v>0.76543835906915825</c:v>
              </c:pt>
              <c:pt idx="554">
                <c:v>0.78795091886639845</c:v>
              </c:pt>
              <c:pt idx="555">
                <c:v>0.75363082888858657</c:v>
              </c:pt>
              <c:pt idx="556">
                <c:v>0.76835120795599643</c:v>
              </c:pt>
              <c:pt idx="557">
                <c:v>0.75054531798324264</c:v>
              </c:pt>
              <c:pt idx="558">
                <c:v>0.75056929186479227</c:v>
              </c:pt>
              <c:pt idx="559">
                <c:v>0.74551660734089764</c:v>
              </c:pt>
              <c:pt idx="560">
                <c:v>0.73737707155718613</c:v>
              </c:pt>
              <c:pt idx="561">
                <c:v>0.7315947432868225</c:v>
              </c:pt>
              <c:pt idx="562">
                <c:v>0.72851900576252515</c:v>
              </c:pt>
              <c:pt idx="563">
                <c:v>0.71975467334197329</c:v>
              </c:pt>
              <c:pt idx="564">
                <c:v>0.72108011193693622</c:v>
              </c:pt>
              <c:pt idx="565">
                <c:v>0.71049660665726422</c:v>
              </c:pt>
              <c:pt idx="566">
                <c:v>0.70873179720558022</c:v>
              </c:pt>
              <c:pt idx="567">
                <c:v>0.69843546088359454</c:v>
              </c:pt>
              <c:pt idx="568">
                <c:v>0.70431818880690977</c:v>
              </c:pt>
              <c:pt idx="569">
                <c:v>0.68643464296886547</c:v>
              </c:pt>
              <c:pt idx="570">
                <c:v>0.69032977948311269</c:v>
              </c:pt>
              <c:pt idx="571">
                <c:v>0.68001682544790587</c:v>
              </c:pt>
              <c:pt idx="572">
                <c:v>0.67043992900407134</c:v>
              </c:pt>
              <c:pt idx="573">
                <c:v>0.67688643654040437</c:v>
              </c:pt>
              <c:pt idx="574">
                <c:v>0.65593799170292233</c:v>
              </c:pt>
              <c:pt idx="575">
                <c:v>0.67418081232557703</c:v>
              </c:pt>
              <c:pt idx="576">
                <c:v>0.6500372623443601</c:v>
              </c:pt>
              <c:pt idx="577">
                <c:v>0.65996762516478458</c:v>
              </c:pt>
              <c:pt idx="578">
                <c:v>0.64323225003599649</c:v>
              </c:pt>
              <c:pt idx="579">
                <c:v>0.63934786167036761</c:v>
              </c:pt>
              <c:pt idx="580">
                <c:v>0.63806301545516342</c:v>
              </c:pt>
              <c:pt idx="581">
                <c:v>0.63172149831287316</c:v>
              </c:pt>
              <c:pt idx="582">
                <c:v>0.63121950568795071</c:v>
              </c:pt>
              <c:pt idx="583">
                <c:v>0.62020822545673293</c:v>
              </c:pt>
              <c:pt idx="584">
                <c:v>0.62083254722430337</c:v>
              </c:pt>
              <c:pt idx="585">
                <c:v>0.60514965025224643</c:v>
              </c:pt>
              <c:pt idx="586">
                <c:v>0.61285098559594275</c:v>
              </c:pt>
              <c:pt idx="587">
                <c:v>0.58906749887120458</c:v>
              </c:pt>
              <c:pt idx="588">
                <c:v>0.59570700013963651</c:v>
              </c:pt>
              <c:pt idx="589">
                <c:v>0.57504066415043209</c:v>
              </c:pt>
              <c:pt idx="590">
                <c:v>0.58283187229857947</c:v>
              </c:pt>
              <c:pt idx="591">
                <c:v>0.56230490905731811</c:v>
              </c:pt>
              <c:pt idx="592">
                <c:v>0.56491710127294126</c:v>
              </c:pt>
              <c:pt idx="593">
                <c:v>0.55448787551932999</c:v>
              </c:pt>
              <c:pt idx="594">
                <c:v>0.54851360421690609</c:v>
              </c:pt>
              <c:pt idx="595">
                <c:v>0.53862531608668662</c:v>
              </c:pt>
              <c:pt idx="596">
                <c:v>0.5359274075887217</c:v>
              </c:pt>
              <c:pt idx="597">
                <c:v>0.53115767753207954</c:v>
              </c:pt>
              <c:pt idx="598">
                <c:v>0.52555784033501329</c:v>
              </c:pt>
              <c:pt idx="599">
                <c:v>0.515699881123589</c:v>
              </c:pt>
              <c:pt idx="600">
                <c:v>0.51477645898940094</c:v>
              </c:pt>
              <c:pt idx="601">
                <c:v>0.49937219169734831</c:v>
              </c:pt>
              <c:pt idx="602">
                <c:v>0.50562847110997045</c:v>
              </c:pt>
              <c:pt idx="603">
                <c:v>0.48554166856196945</c:v>
              </c:pt>
              <c:pt idx="604">
                <c:v>0.49828176743299635</c:v>
              </c:pt>
              <c:pt idx="605">
                <c:v>0.47143005838476498</c:v>
              </c:pt>
              <c:pt idx="606">
                <c:v>0.49351943983480528</c:v>
              </c:pt>
              <c:pt idx="607">
                <c:v>0.46342439262727525</c:v>
              </c:pt>
              <c:pt idx="608">
                <c:v>0.48806597558622827</c:v>
              </c:pt>
              <c:pt idx="609">
                <c:v>0.45883570689342829</c:v>
              </c:pt>
              <c:pt idx="610">
                <c:v>0.48530320172247615</c:v>
              </c:pt>
              <c:pt idx="611">
                <c:v>0.4638384246537044</c:v>
              </c:pt>
              <c:pt idx="612">
                <c:v>0.48735494601831358</c:v>
              </c:pt>
              <c:pt idx="613">
                <c:v>0.46769622324467092</c:v>
              </c:pt>
              <c:pt idx="614">
                <c:v>0.48771893516750614</c:v>
              </c:pt>
              <c:pt idx="615">
                <c:v>0.47157893485235419</c:v>
              </c:pt>
              <c:pt idx="616">
                <c:v>0.48725061594991115</c:v>
              </c:pt>
              <c:pt idx="617">
                <c:v>0.4747538523035908</c:v>
              </c:pt>
              <c:pt idx="618">
                <c:v>0.48876030170818474</c:v>
              </c:pt>
              <c:pt idx="619">
                <c:v>0.48101016381013439</c:v>
              </c:pt>
              <c:pt idx="620">
                <c:v>0.48967718453831505</c:v>
              </c:pt>
              <c:pt idx="621">
                <c:v>0.4864312926690087</c:v>
              </c:pt>
              <c:pt idx="622">
                <c:v>0.49277610513544573</c:v>
              </c:pt>
              <c:pt idx="623">
                <c:v>0.49249010372020258</c:v>
              </c:pt>
              <c:pt idx="624">
                <c:v>0.49569606846269831</c:v>
              </c:pt>
              <c:pt idx="625">
                <c:v>0.49982739469383869</c:v>
              </c:pt>
              <c:pt idx="626">
                <c:v>0.49511869292257382</c:v>
              </c:pt>
              <c:pt idx="627">
                <c:v>0.51161461680706288</c:v>
              </c:pt>
              <c:pt idx="628">
                <c:v>0.49522984167820566</c:v>
              </c:pt>
              <c:pt idx="629">
                <c:v>0.5178065532330407</c:v>
              </c:pt>
              <c:pt idx="630">
                <c:v>0.5014789620449952</c:v>
              </c:pt>
              <c:pt idx="631">
                <c:v>0.52278961943536162</c:v>
              </c:pt>
              <c:pt idx="632">
                <c:v>0.50279406229720369</c:v>
              </c:pt>
              <c:pt idx="633">
                <c:v>0.52545245337120738</c:v>
              </c:pt>
              <c:pt idx="634">
                <c:v>0.51182843545450774</c:v>
              </c:pt>
              <c:pt idx="635">
                <c:v>0.52625640382073835</c:v>
              </c:pt>
              <c:pt idx="636">
                <c:v>0.51936644051457115</c:v>
              </c:pt>
              <c:pt idx="637">
                <c:v>0.52801583204868652</c:v>
              </c:pt>
              <c:pt idx="638">
                <c:v>0.52296361290778703</c:v>
              </c:pt>
              <c:pt idx="639">
                <c:v>0.52711689517328586</c:v>
              </c:pt>
              <c:pt idx="640">
                <c:v>0.53370619529887808</c:v>
              </c:pt>
              <c:pt idx="641">
                <c:v>0.52433203570389286</c:v>
              </c:pt>
              <c:pt idx="642">
                <c:v>0.54273344260325385</c:v>
              </c:pt>
              <c:pt idx="643">
                <c:v>0.52634636835402493</c:v>
              </c:pt>
              <c:pt idx="644">
                <c:v>0.54464184210719402</c:v>
              </c:pt>
              <c:pt idx="645">
                <c:v>0.52861578460884795</c:v>
              </c:pt>
              <c:pt idx="646">
                <c:v>0.5452758631952378</c:v>
              </c:pt>
              <c:pt idx="647">
                <c:v>0.53241000265363758</c:v>
              </c:pt>
              <c:pt idx="648">
                <c:v>0.5484063243880325</c:v>
              </c:pt>
              <c:pt idx="649">
                <c:v>0.53138416707708958</c:v>
              </c:pt>
              <c:pt idx="650">
                <c:v>0.55117904846037491</c:v>
              </c:pt>
              <c:pt idx="651">
                <c:v>0.53293688437730458</c:v>
              </c:pt>
              <c:pt idx="652">
                <c:v>0.55007050836391014</c:v>
              </c:pt>
              <c:pt idx="653">
                <c:v>0.53657442378030162</c:v>
              </c:pt>
              <c:pt idx="654">
                <c:v>0.54338602411026915</c:v>
              </c:pt>
              <c:pt idx="655">
                <c:v>0.54207744372461464</c:v>
              </c:pt>
              <c:pt idx="656">
                <c:v>0.54228354967438075</c:v>
              </c:pt>
              <c:pt idx="657">
                <c:v>0.54112185764808252</c:v>
              </c:pt>
              <c:pt idx="658">
                <c:v>0.54048270517978236</c:v>
              </c:pt>
              <c:pt idx="659">
                <c:v>0.5422139507178505</c:v>
              </c:pt>
              <c:pt idx="660">
                <c:v>0.5378704886114245</c:v>
              </c:pt>
              <c:pt idx="661">
                <c:v>0.54674534031802391</c:v>
              </c:pt>
              <c:pt idx="662">
                <c:v>0.53382885498778254</c:v>
              </c:pt>
              <c:pt idx="663">
                <c:v>0.54948412589872064</c:v>
              </c:pt>
              <c:pt idx="664">
                <c:v>0.53298996560389689</c:v>
              </c:pt>
              <c:pt idx="665">
                <c:v>0.54615393058610451</c:v>
              </c:pt>
              <c:pt idx="666">
                <c:v>0.53807115886534462</c:v>
              </c:pt>
              <c:pt idx="667">
                <c:v>0.53969918867340061</c:v>
              </c:pt>
              <c:pt idx="668">
                <c:v>0.5398505120443593</c:v>
              </c:pt>
              <c:pt idx="669">
                <c:v>0.53743920207161211</c:v>
              </c:pt>
              <c:pt idx="670">
                <c:v>0.53779708010340033</c:v>
              </c:pt>
              <c:pt idx="671">
                <c:v>0.5404079339874035</c:v>
              </c:pt>
              <c:pt idx="672">
                <c:v>0.53888320503222154</c:v>
              </c:pt>
              <c:pt idx="673">
                <c:v>0.53868795935751346</c:v>
              </c:pt>
              <c:pt idx="674">
                <c:v>0.54500438747072255</c:v>
              </c:pt>
              <c:pt idx="675">
                <c:v>0.53832740988567307</c:v>
              </c:pt>
              <c:pt idx="676">
                <c:v>0.54933550325993319</c:v>
              </c:pt>
              <c:pt idx="677">
                <c:v>0.54203498311632625</c:v>
              </c:pt>
              <c:pt idx="678">
                <c:v>0.54822927803190169</c:v>
              </c:pt>
              <c:pt idx="679">
                <c:v>0.54463353921347091</c:v>
              </c:pt>
              <c:pt idx="680">
                <c:v>0.55398896849398627</c:v>
              </c:pt>
              <c:pt idx="681">
                <c:v>0.54379461846630628</c:v>
              </c:pt>
              <c:pt idx="682">
                <c:v>0.56625752873158486</c:v>
              </c:pt>
              <c:pt idx="683">
                <c:v>0.5431313799900167</c:v>
              </c:pt>
              <c:pt idx="684">
                <c:v>0.57256879753708945</c:v>
              </c:pt>
              <c:pt idx="685">
                <c:v>0.54533690516355504</c:v>
              </c:pt>
              <c:pt idx="686">
                <c:v>0.57555285667646516</c:v>
              </c:pt>
              <c:pt idx="687">
                <c:v>0.55815290034383636</c:v>
              </c:pt>
              <c:pt idx="688">
                <c:v>0.57296532816545576</c:v>
              </c:pt>
              <c:pt idx="689">
                <c:v>0.57320754739122115</c:v>
              </c:pt>
              <c:pt idx="690">
                <c:v>0.57548599649985777</c:v>
              </c:pt>
              <c:pt idx="691">
                <c:v>0.58320323788689898</c:v>
              </c:pt>
              <c:pt idx="692">
                <c:v>0.57754401386210663</c:v>
              </c:pt>
              <c:pt idx="693">
                <c:v>0.59138721395757121</c:v>
              </c:pt>
              <c:pt idx="694">
                <c:v>0.58234421649633705</c:v>
              </c:pt>
              <c:pt idx="695">
                <c:v>0.59998097846534737</c:v>
              </c:pt>
              <c:pt idx="696">
                <c:v>0.58838371862766248</c:v>
              </c:pt>
              <c:pt idx="697">
                <c:v>0.61100256064004244</c:v>
              </c:pt>
              <c:pt idx="698">
                <c:v>0.59133782624619025</c:v>
              </c:pt>
              <c:pt idx="699">
                <c:v>0.62132915766538954</c:v>
              </c:pt>
              <c:pt idx="700">
                <c:v>0.59695019342042821</c:v>
              </c:pt>
              <c:pt idx="701">
                <c:v>0.63245550139208895</c:v>
              </c:pt>
              <c:pt idx="702">
                <c:v>0.60043179834396276</c:v>
              </c:pt>
              <c:pt idx="703">
                <c:v>0.63941704563407664</c:v>
              </c:pt>
              <c:pt idx="704">
                <c:v>0.6069449807756454</c:v>
              </c:pt>
              <c:pt idx="705">
                <c:v>0.65115400125725165</c:v>
              </c:pt>
              <c:pt idx="706">
                <c:v>0.61057675056713112</c:v>
              </c:pt>
              <c:pt idx="707">
                <c:v>0.65845073039319024</c:v>
              </c:pt>
              <c:pt idx="708">
                <c:v>0.61801304130698409</c:v>
              </c:pt>
              <c:pt idx="709">
                <c:v>0.66149297452596179</c:v>
              </c:pt>
              <c:pt idx="710">
                <c:v>0.63359280929017292</c:v>
              </c:pt>
              <c:pt idx="711">
                <c:v>0.66116208416100131</c:v>
              </c:pt>
              <c:pt idx="712">
                <c:v>0.6482409492608765</c:v>
              </c:pt>
              <c:pt idx="713">
                <c:v>0.66224961370459867</c:v>
              </c:pt>
              <c:pt idx="714">
                <c:v>0.65463136452977688</c:v>
              </c:pt>
              <c:pt idx="715">
                <c:v>0.66785501411574866</c:v>
              </c:pt>
              <c:pt idx="716">
                <c:v>0.6622696243823637</c:v>
              </c:pt>
              <c:pt idx="717">
                <c:v>0.6723976299764135</c:v>
              </c:pt>
              <c:pt idx="718">
                <c:v>0.66483698476518449</c:v>
              </c:pt>
              <c:pt idx="719">
                <c:v>0.67273378748827739</c:v>
              </c:pt>
              <c:pt idx="720">
                <c:v>0.67141787717099977</c:v>
              </c:pt>
              <c:pt idx="721">
                <c:v>0.6742735157776687</c:v>
              </c:pt>
              <c:pt idx="722">
                <c:v>0.67693609114459441</c:v>
              </c:pt>
              <c:pt idx="723">
                <c:v>0.67938081873943634</c:v>
              </c:pt>
              <c:pt idx="724">
                <c:v>0.68533183441804546</c:v>
              </c:pt>
              <c:pt idx="725">
                <c:v>0.67774864109244326</c:v>
              </c:pt>
              <c:pt idx="726">
                <c:v>0.6986771409918634</c:v>
              </c:pt>
              <c:pt idx="727">
                <c:v>0.67875027163874679</c:v>
              </c:pt>
              <c:pt idx="728">
                <c:v>0.70280377251330672</c:v>
              </c:pt>
              <c:pt idx="729">
                <c:v>0.68526859739759538</c:v>
              </c:pt>
              <c:pt idx="730">
                <c:v>0.70056029285391319</c:v>
              </c:pt>
              <c:pt idx="731">
                <c:v>0.6953281553585039</c:v>
              </c:pt>
              <c:pt idx="732">
                <c:v>0.69437924935848305</c:v>
              </c:pt>
              <c:pt idx="733">
                <c:v>0.70502975406554758</c:v>
              </c:pt>
              <c:pt idx="734">
                <c:v>0.69419873524055442</c:v>
              </c:pt>
              <c:pt idx="735">
                <c:v>0.71056375184782072</c:v>
              </c:pt>
              <c:pt idx="736">
                <c:v>0.70029661979270907</c:v>
              </c:pt>
              <c:pt idx="737">
                <c:v>0.71251918796752478</c:v>
              </c:pt>
              <c:pt idx="738">
                <c:v>0.705382737324458</c:v>
              </c:pt>
              <c:pt idx="739">
                <c:v>0.71754413548738094</c:v>
              </c:pt>
              <c:pt idx="740">
                <c:v>0.70995082054205982</c:v>
              </c:pt>
              <c:pt idx="741">
                <c:v>0.7186324385699645</c:v>
              </c:pt>
              <c:pt idx="742">
                <c:v>0.71778149473334008</c:v>
              </c:pt>
              <c:pt idx="743">
                <c:v>0.71790557564253044</c:v>
              </c:pt>
              <c:pt idx="744">
                <c:v>0.72792995830927876</c:v>
              </c:pt>
              <c:pt idx="745">
                <c:v>0.72331504753626075</c:v>
              </c:pt>
              <c:pt idx="746">
                <c:v>0.73119792939563366</c:v>
              </c:pt>
              <c:pt idx="747">
                <c:v>0.72961722735529078</c:v>
              </c:pt>
              <c:pt idx="748">
                <c:v>0.73349084663124409</c:v>
              </c:pt>
              <c:pt idx="749">
                <c:v>0.7368488179617888</c:v>
              </c:pt>
              <c:pt idx="750">
                <c:v>0.74049974739564928</c:v>
              </c:pt>
              <c:pt idx="751">
                <c:v>0.74149797854050969</c:v>
              </c:pt>
              <c:pt idx="752">
                <c:v>0.74822841827046693</c:v>
              </c:pt>
              <c:pt idx="753">
                <c:v>0.74439064753038164</c:v>
              </c:pt>
              <c:pt idx="754">
                <c:v>0.75709854554652611</c:v>
              </c:pt>
              <c:pt idx="755">
                <c:v>0.74788766415425711</c:v>
              </c:pt>
              <c:pt idx="756">
                <c:v>0.76254229835562681</c:v>
              </c:pt>
              <c:pt idx="757">
                <c:v>0.75227666438317664</c:v>
              </c:pt>
              <c:pt idx="758">
                <c:v>0.76366424212966477</c:v>
              </c:pt>
              <c:pt idx="759">
                <c:v>0.75683422167010983</c:v>
              </c:pt>
              <c:pt idx="760">
                <c:v>0.76689989972747463</c:v>
              </c:pt>
              <c:pt idx="761">
                <c:v>0.76314424021357952</c:v>
              </c:pt>
              <c:pt idx="762">
                <c:v>0.76586897429652112</c:v>
              </c:pt>
              <c:pt idx="763">
                <c:v>0.76920134634992177</c:v>
              </c:pt>
              <c:pt idx="764">
                <c:v>0.76864686794179227</c:v>
              </c:pt>
              <c:pt idx="765">
                <c:v>0.77365950317667032</c:v>
              </c:pt>
              <c:pt idx="766">
                <c:v>0.76967994596610001</c:v>
              </c:pt>
              <c:pt idx="767">
                <c:v>0.77684163762998748</c:v>
              </c:pt>
              <c:pt idx="768">
                <c:v>0.76607928783486734</c:v>
              </c:pt>
              <c:pt idx="769">
                <c:v>0.7772674734504964</c:v>
              </c:pt>
              <c:pt idx="770">
                <c:v>0.76795487137961627</c:v>
              </c:pt>
              <c:pt idx="771">
                <c:v>0.77833788669893478</c:v>
              </c:pt>
              <c:pt idx="772">
                <c:v>0.767311316748431</c:v>
              </c:pt>
              <c:pt idx="773">
                <c:v>0.78037630756709864</c:v>
              </c:pt>
              <c:pt idx="774">
                <c:v>0.76740088963322373</c:v>
              </c:pt>
              <c:pt idx="775">
                <c:v>0.78114864740005996</c:v>
              </c:pt>
              <c:pt idx="776">
                <c:v>0.76701501313006082</c:v>
              </c:pt>
              <c:pt idx="777">
                <c:v>0.77981310903822898</c:v>
              </c:pt>
              <c:pt idx="778">
                <c:v>0.76774056870873686</c:v>
              </c:pt>
              <c:pt idx="779">
                <c:v>0.77751246431094023</c:v>
              </c:pt>
              <c:pt idx="780">
                <c:v>0.768734448654531</c:v>
              </c:pt>
              <c:pt idx="781">
                <c:v>0.77460801894117537</c:v>
              </c:pt>
              <c:pt idx="782">
                <c:v>0.76972283168751299</c:v>
              </c:pt>
              <c:pt idx="783">
                <c:v>0.77173583275691959</c:v>
              </c:pt>
              <c:pt idx="784">
                <c:v>0.77062316276754483</c:v>
              </c:pt>
              <c:pt idx="785">
                <c:v>0.76741968981763997</c:v>
              </c:pt>
              <c:pt idx="786">
                <c:v>0.76986517196080351</c:v>
              </c:pt>
              <c:pt idx="787">
                <c:v>0.76371400102249398</c:v>
              </c:pt>
              <c:pt idx="788">
                <c:v>0.77210083095953264</c:v>
              </c:pt>
              <c:pt idx="789">
                <c:v>0.76546735177278125</c:v>
              </c:pt>
              <c:pt idx="790">
                <c:v>0.77242745812255131</c:v>
              </c:pt>
              <c:pt idx="791">
                <c:v>0.76539750765854442</c:v>
              </c:pt>
              <c:pt idx="792">
                <c:v>0.76857523615688195</c:v>
              </c:pt>
              <c:pt idx="793">
                <c:v>0.76460304098997112</c:v>
              </c:pt>
              <c:pt idx="794">
                <c:v>0.76605722810966803</c:v>
              </c:pt>
              <c:pt idx="795">
                <c:v>0.76318748038110618</c:v>
              </c:pt>
              <c:pt idx="796">
                <c:v>0.76356144820375194</c:v>
              </c:pt>
              <c:pt idx="797">
                <c:v>0.76198717994096243</c:v>
              </c:pt>
              <c:pt idx="798">
                <c:v>0.76140764107730519</c:v>
              </c:pt>
              <c:pt idx="799">
                <c:v>0.7630461929514748</c:v>
              </c:pt>
              <c:pt idx="800">
                <c:v>0.76229162568153008</c:v>
              </c:pt>
              <c:pt idx="801">
                <c:v>0.76413390479941501</c:v>
              </c:pt>
              <c:pt idx="802">
                <c:v>0.76082356182650035</c:v>
              </c:pt>
            </c:numLit>
          </c:val>
          <c:smooth val="0"/>
          <c:extLst>
            <c:ext xmlns:c16="http://schemas.microsoft.com/office/drawing/2014/chart" uri="{C3380CC4-5D6E-409C-BE32-E72D297353CC}">
              <c16:uniqueId val="{00000004-324A-45F9-84D1-5C5F0A0645DB}"/>
            </c:ext>
          </c:extLst>
        </c:ser>
        <c:ser>
          <c:idx val="8"/>
          <c:order val="5"/>
          <c:spPr>
            <a:ln w="28575" cap="rnd">
              <a:solidFill>
                <a:schemeClr val="accent1"/>
              </a:solidFill>
              <a:round/>
            </a:ln>
            <a:effectLst/>
          </c:spPr>
          <c:marker>
            <c:symbol val="none"/>
          </c:marker>
          <c:val>
            <c:numLit>
              <c:formatCode>General</c:formatCode>
              <c:ptCount val="803"/>
              <c:pt idx="0">
                <c:v>1</c:v>
              </c:pt>
              <c:pt idx="1">
                <c:v>0.51223842951612852</c:v>
              </c:pt>
              <c:pt idx="2">
                <c:v>0.87231789485917244</c:v>
              </c:pt>
              <c:pt idx="3">
                <c:v>0.57634123542100246</c:v>
              </c:pt>
              <c:pt idx="4">
                <c:v>0.80260965158532238</c:v>
              </c:pt>
              <c:pt idx="5">
                <c:v>0.60517893298166325</c:v>
              </c:pt>
              <c:pt idx="6">
                <c:v>0.75476943374339855</c:v>
              </c:pt>
              <c:pt idx="7">
                <c:v>0.61181439208258326</c:v>
              </c:pt>
              <c:pt idx="8">
                <c:v>0.70613996085098063</c:v>
              </c:pt>
              <c:pt idx="9">
                <c:v>0.60327822312091606</c:v>
              </c:pt>
              <c:pt idx="10">
                <c:v>0.66383511029903963</c:v>
              </c:pt>
              <c:pt idx="11">
                <c:v>0.59207030043197628</c:v>
              </c:pt>
              <c:pt idx="12">
                <c:v>0.62553318054748841</c:v>
              </c:pt>
              <c:pt idx="13">
                <c:v>0.56492578477702293</c:v>
              </c:pt>
              <c:pt idx="14">
                <c:v>0.59649940138472379</c:v>
              </c:pt>
              <c:pt idx="15">
                <c:v>0.52048805145079224</c:v>
              </c:pt>
              <c:pt idx="16">
                <c:v>0.55561773182175023</c:v>
              </c:pt>
              <c:pt idx="17">
                <c:v>0.50918680964690288</c:v>
              </c:pt>
              <c:pt idx="18">
                <c:v>0.48831279103290315</c:v>
              </c:pt>
              <c:pt idx="19">
                <c:v>0.47458145159240472</c:v>
              </c:pt>
              <c:pt idx="20">
                <c:v>0.44086439407411437</c:v>
              </c:pt>
              <c:pt idx="21">
                <c:v>0.43514783571693783</c:v>
              </c:pt>
              <c:pt idx="22">
                <c:v>0.4048701339956266</c:v>
              </c:pt>
              <c:pt idx="23">
                <c:v>0.39723381802627167</c:v>
              </c:pt>
              <c:pt idx="24">
                <c:v>0.36227708999851221</c:v>
              </c:pt>
              <c:pt idx="25">
                <c:v>0.36901491999545721</c:v>
              </c:pt>
              <c:pt idx="26">
                <c:v>0.32829836530420353</c:v>
              </c:pt>
              <c:pt idx="27">
                <c:v>0.33280423593147762</c:v>
              </c:pt>
              <c:pt idx="28">
                <c:v>0.29838663992248599</c:v>
              </c:pt>
              <c:pt idx="29">
                <c:v>0.29607454403572103</c:v>
              </c:pt>
              <c:pt idx="30">
                <c:v>0.27264296726824627</c:v>
              </c:pt>
              <c:pt idx="31">
                <c:v>0.26088655312767578</c:v>
              </c:pt>
              <c:pt idx="32">
                <c:v>0.22930971554020446</c:v>
              </c:pt>
              <c:pt idx="33">
                <c:v>0.23766264093329759</c:v>
              </c:pt>
              <c:pt idx="34">
                <c:v>0.20333701811438887</c:v>
              </c:pt>
              <c:pt idx="35">
                <c:v>0.21638196854652503</c:v>
              </c:pt>
              <c:pt idx="36">
                <c:v>0.17131250392032571</c:v>
              </c:pt>
              <c:pt idx="37">
                <c:v>0.19853425741648797</c:v>
              </c:pt>
              <c:pt idx="38">
                <c:v>0.13834354756500894</c:v>
              </c:pt>
              <c:pt idx="39">
                <c:v>0.1848643634219618</c:v>
              </c:pt>
              <c:pt idx="40">
                <c:v>0.11327518367843471</c:v>
              </c:pt>
              <c:pt idx="41">
                <c:v>0.15859986683060068</c:v>
              </c:pt>
              <c:pt idx="42">
                <c:v>9.0092530052710132E-2</c:v>
              </c:pt>
              <c:pt idx="43">
                <c:v>0.13297436689955205</c:v>
              </c:pt>
              <c:pt idx="44">
                <c:v>9.037499474196424E-2</c:v>
              </c:pt>
              <c:pt idx="45">
                <c:v>0.11411022227481708</c:v>
              </c:pt>
              <c:pt idx="46">
                <c:v>6.6186407569116423E-2</c:v>
              </c:pt>
              <c:pt idx="47">
                <c:v>0.11735290696806037</c:v>
              </c:pt>
              <c:pt idx="48">
                <c:v>3.8463430905081732E-2</c:v>
              </c:pt>
              <c:pt idx="49">
                <c:v>0.10429393091861075</c:v>
              </c:pt>
              <c:pt idx="50">
                <c:v>3.7745247134104987E-2</c:v>
              </c:pt>
              <c:pt idx="51">
                <c:v>8.6309576213511152E-2</c:v>
              </c:pt>
              <c:pt idx="52">
                <c:v>2.3789828048852071E-2</c:v>
              </c:pt>
              <c:pt idx="53">
                <c:v>7.9596833977590126E-2</c:v>
              </c:pt>
              <c:pt idx="54">
                <c:v>1.3901579143865663E-2</c:v>
              </c:pt>
              <c:pt idx="55">
                <c:v>6.3961432754582298E-2</c:v>
              </c:pt>
              <c:pt idx="56">
                <c:v>9.7637535283127842E-3</c:v>
              </c:pt>
              <c:pt idx="57">
                <c:v>4.6062321612213436E-2</c:v>
              </c:pt>
              <c:pt idx="58">
                <c:v>6.6100584196332936E-3</c:v>
              </c:pt>
              <c:pt idx="59">
                <c:v>1.7853976539798949E-2</c:v>
              </c:pt>
              <c:pt idx="60">
                <c:v>1.6163516132207425E-2</c:v>
              </c:pt>
              <c:pt idx="61">
                <c:v>-1.5553203436824466E-5</c:v>
              </c:pt>
              <c:pt idx="62">
                <c:v>2.2069386912830637E-2</c:v>
              </c:pt>
              <c:pt idx="63">
                <c:v>-1.9363538662504991E-2</c:v>
              </c:pt>
              <c:pt idx="64">
                <c:v>1.1811504760640005E-2</c:v>
              </c:pt>
              <c:pt idx="65">
                <c:v>-2.9467559910514765E-2</c:v>
              </c:pt>
              <c:pt idx="66">
                <c:v>-1.2266912324932937E-3</c:v>
              </c:pt>
              <c:pt idx="67">
                <c:v>-4.9704986447675251E-2</c:v>
              </c:pt>
              <c:pt idx="68">
                <c:v>-1.6793226115942906E-2</c:v>
              </c:pt>
              <c:pt idx="69">
                <c:v>-5.9912216964644369E-2</c:v>
              </c:pt>
              <c:pt idx="70">
                <c:v>-3.358523468572415E-2</c:v>
              </c:pt>
              <c:pt idx="71">
                <c:v>-6.9835353586555168E-2</c:v>
              </c:pt>
              <c:pt idx="72">
                <c:v>-6.3304287950854299E-2</c:v>
              </c:pt>
              <c:pt idx="73">
                <c:v>-7.4012972911196323E-2</c:v>
              </c:pt>
              <c:pt idx="74">
                <c:v>-7.2804442822723053E-2</c:v>
              </c:pt>
              <c:pt idx="75">
                <c:v>-9.1226492792003067E-2</c:v>
              </c:pt>
              <c:pt idx="76">
                <c:v>-7.6291433432346803E-2</c:v>
              </c:pt>
              <c:pt idx="77">
                <c:v>-0.11749192330742048</c:v>
              </c:pt>
              <c:pt idx="78">
                <c:v>-8.0383747433837971E-2</c:v>
              </c:pt>
              <c:pt idx="79">
                <c:v>-0.13979426642172363</c:v>
              </c:pt>
              <c:pt idx="80">
                <c:v>-9.4654032524940312E-2</c:v>
              </c:pt>
              <c:pt idx="81">
                <c:v>-0.15224875349710978</c:v>
              </c:pt>
              <c:pt idx="82">
                <c:v>-0.11511229402045538</c:v>
              </c:pt>
              <c:pt idx="83">
                <c:v>-0.16596351727557587</c:v>
              </c:pt>
              <c:pt idx="84">
                <c:v>-0.12594990615062374</c:v>
              </c:pt>
              <c:pt idx="85">
                <c:v>-0.18400781553377665</c:v>
              </c:pt>
              <c:pt idx="86">
                <c:v>-0.13905885712756436</c:v>
              </c:pt>
              <c:pt idx="87">
                <c:v>-0.18789903451844844</c:v>
              </c:pt>
              <c:pt idx="88">
                <c:v>-0.1477065195631676</c:v>
              </c:pt>
              <c:pt idx="89">
                <c:v>-0.18930500342865786</c:v>
              </c:pt>
              <c:pt idx="90">
                <c:v>-0.15182679048602912</c:v>
              </c:pt>
              <c:pt idx="91">
                <c:v>-0.18576736772940255</c:v>
              </c:pt>
              <c:pt idx="92">
                <c:v>-0.16778437366768953</c:v>
              </c:pt>
              <c:pt idx="93">
                <c:v>-0.16787242941877251</c:v>
              </c:pt>
              <c:pt idx="94">
                <c:v>-0.17983773837124906</c:v>
              </c:pt>
              <c:pt idx="95">
                <c:v>-0.16938745304530578</c:v>
              </c:pt>
              <c:pt idx="96">
                <c:v>-0.18458674048872176</c:v>
              </c:pt>
              <c:pt idx="97">
                <c:v>-0.16531292459535912</c:v>
              </c:pt>
              <c:pt idx="98">
                <c:v>-0.18332505368802829</c:v>
              </c:pt>
              <c:pt idx="99">
                <c:v>-0.16589719257532948</c:v>
              </c:pt>
              <c:pt idx="100">
                <c:v>-0.18003951418377351</c:v>
              </c:pt>
              <c:pt idx="101">
                <c:v>-0.16258697986207113</c:v>
              </c:pt>
              <c:pt idx="102">
                <c:v>-0.18035205806307239</c:v>
              </c:pt>
              <c:pt idx="103">
                <c:v>-0.1594732491188125</c:v>
              </c:pt>
              <c:pt idx="104">
                <c:v>-0.17816372579345718</c:v>
              </c:pt>
              <c:pt idx="105">
                <c:v>-0.15351464572464799</c:v>
              </c:pt>
              <c:pt idx="106">
                <c:v>-0.1763554791423261</c:v>
              </c:pt>
              <c:pt idx="107">
                <c:v>-0.14342665678827873</c:v>
              </c:pt>
              <c:pt idx="108">
                <c:v>-0.17321354539008202</c:v>
              </c:pt>
              <c:pt idx="109">
                <c:v>-0.13657143644729847</c:v>
              </c:pt>
              <c:pt idx="110">
                <c:v>-0.17557816379747976</c:v>
              </c:pt>
              <c:pt idx="111">
                <c:v>-0.13083100550218132</c:v>
              </c:pt>
              <c:pt idx="112">
                <c:v>-0.16490867433726852</c:v>
              </c:pt>
              <c:pt idx="113">
                <c:v>-0.13335284287050317</c:v>
              </c:pt>
              <c:pt idx="114">
                <c:v>-0.15227187538920708</c:v>
              </c:pt>
              <c:pt idx="115">
                <c:v>-0.12603814140424718</c:v>
              </c:pt>
              <c:pt idx="116">
                <c:v>-0.15207575893364811</c:v>
              </c:pt>
              <c:pt idx="117">
                <c:v>-0.1241693934783092</c:v>
              </c:pt>
              <c:pt idx="118">
                <c:v>-0.14851652538389734</c:v>
              </c:pt>
              <c:pt idx="119">
                <c:v>-0.1113086776738335</c:v>
              </c:pt>
              <c:pt idx="120">
                <c:v>-0.1457956518283452</c:v>
              </c:pt>
              <c:pt idx="121">
                <c:v>-0.1065421656200468</c:v>
              </c:pt>
              <c:pt idx="122">
                <c:v>-0.14025117678464272</c:v>
              </c:pt>
              <c:pt idx="123">
                <c:v>-9.2873392841611016E-2</c:v>
              </c:pt>
              <c:pt idx="124">
                <c:v>-0.14203006302276355</c:v>
              </c:pt>
              <c:pt idx="125">
                <c:v>-8.3737420672755664E-2</c:v>
              </c:pt>
              <c:pt idx="126">
                <c:v>-0.13740654731689733</c:v>
              </c:pt>
              <c:pt idx="127">
                <c:v>-7.7761071737267443E-2</c:v>
              </c:pt>
              <c:pt idx="128">
                <c:v>-0.13414995997164933</c:v>
              </c:pt>
              <c:pt idx="129">
                <c:v>-8.1110279875399191E-2</c:v>
              </c:pt>
              <c:pt idx="130">
                <c:v>-0.12828211404499296</c:v>
              </c:pt>
              <c:pt idx="131">
                <c:v>-8.3144012205077195E-2</c:v>
              </c:pt>
              <c:pt idx="132">
                <c:v>-0.12400965355344243</c:v>
              </c:pt>
              <c:pt idx="133">
                <c:v>-7.999584625409055E-2</c:v>
              </c:pt>
              <c:pt idx="134">
                <c:v>-0.12333035283332631</c:v>
              </c:pt>
              <c:pt idx="135">
                <c:v>-8.3713430632535502E-2</c:v>
              </c:pt>
              <c:pt idx="136">
                <c:v>-0.12539812333601505</c:v>
              </c:pt>
              <c:pt idx="137">
                <c:v>-7.5310961511750069E-2</c:v>
              </c:pt>
              <c:pt idx="138">
                <c:v>-0.12302827717602111</c:v>
              </c:pt>
              <c:pt idx="139">
                <c:v>-8.5702173256301889E-2</c:v>
              </c:pt>
              <c:pt idx="140">
                <c:v>-0.11622832253152768</c:v>
              </c:pt>
              <c:pt idx="141">
                <c:v>-9.5048577110195293E-2</c:v>
              </c:pt>
              <c:pt idx="142">
                <c:v>-0.1096045306911676</c:v>
              </c:pt>
              <c:pt idx="143">
                <c:v>-9.8572806130809015E-2</c:v>
              </c:pt>
              <c:pt idx="144">
                <c:v>-0.11138682462140971</c:v>
              </c:pt>
              <c:pt idx="145">
                <c:v>-9.6744129727155459E-2</c:v>
              </c:pt>
              <c:pt idx="146">
                <c:v>-0.11052463466410427</c:v>
              </c:pt>
              <c:pt idx="147">
                <c:v>-9.2499143341214188E-2</c:v>
              </c:pt>
              <c:pt idx="148">
                <c:v>-0.11430590100310251</c:v>
              </c:pt>
              <c:pt idx="149">
                <c:v>-8.9549356947298125E-2</c:v>
              </c:pt>
              <c:pt idx="150">
                <c:v>-0.11091855177243615</c:v>
              </c:pt>
              <c:pt idx="151">
                <c:v>-7.9720103620076227E-2</c:v>
              </c:pt>
              <c:pt idx="152">
                <c:v>-0.11364068854835913</c:v>
              </c:pt>
              <c:pt idx="153">
                <c:v>-7.5969309719783842E-2</c:v>
              </c:pt>
              <c:pt idx="154">
                <c:v>-0.10051390187123478</c:v>
              </c:pt>
              <c:pt idx="155">
                <c:v>-7.759492232719839E-2</c:v>
              </c:pt>
              <c:pt idx="156">
                <c:v>-9.1421123386555767E-2</c:v>
              </c:pt>
              <c:pt idx="157">
                <c:v>-7.9591976093097372E-2</c:v>
              </c:pt>
              <c:pt idx="158">
                <c:v>-7.2196656731117678E-2</c:v>
              </c:pt>
              <c:pt idx="159">
                <c:v>-6.2947623153833593E-2</c:v>
              </c:pt>
              <c:pt idx="160">
                <c:v>-7.1496393589958726E-2</c:v>
              </c:pt>
              <c:pt idx="161">
                <c:v>-5.2287909236404369E-2</c:v>
              </c:pt>
              <c:pt idx="162">
                <c:v>-5.8190348479394402E-2</c:v>
              </c:pt>
              <c:pt idx="163">
                <c:v>-3.4709518924833656E-2</c:v>
              </c:pt>
              <c:pt idx="164">
                <c:v>-4.3670281584693792E-2</c:v>
              </c:pt>
              <c:pt idx="165">
                <c:v>-2.9316178100238705E-2</c:v>
              </c:pt>
              <c:pt idx="166">
                <c:v>-2.6334423829760197E-2</c:v>
              </c:pt>
              <c:pt idx="167">
                <c:v>-9.613903452518292E-3</c:v>
              </c:pt>
              <c:pt idx="168">
                <c:v>-1.5755259556390719E-2</c:v>
              </c:pt>
              <c:pt idx="169">
                <c:v>9.4750942412284121E-3</c:v>
              </c:pt>
              <c:pt idx="170">
                <c:v>6.7775186867516813E-3</c:v>
              </c:pt>
              <c:pt idx="171">
                <c:v>1.2428809975766061E-2</c:v>
              </c:pt>
              <c:pt idx="172">
                <c:v>3.9074419565476061E-2</c:v>
              </c:pt>
              <c:pt idx="173">
                <c:v>1.9928550694182853E-2</c:v>
              </c:pt>
              <c:pt idx="174">
                <c:v>4.9004617218443715E-2</c:v>
              </c:pt>
              <c:pt idx="175">
                <c:v>3.9123878701682879E-2</c:v>
              </c:pt>
              <c:pt idx="176">
                <c:v>7.5137594465571944E-2</c:v>
              </c:pt>
              <c:pt idx="177">
                <c:v>5.1059463749561412E-2</c:v>
              </c:pt>
              <c:pt idx="178">
                <c:v>9.6285660994517283E-2</c:v>
              </c:pt>
              <c:pt idx="179">
                <c:v>6.6803862408942261E-2</c:v>
              </c:pt>
              <c:pt idx="180">
                <c:v>0.10392972719604128</c:v>
              </c:pt>
              <c:pt idx="181">
                <c:v>9.0895618464945829E-2</c:v>
              </c:pt>
              <c:pt idx="182">
                <c:v>0.1156078079363345</c:v>
              </c:pt>
              <c:pt idx="183">
                <c:v>0.11142412423728917</c:v>
              </c:pt>
              <c:pt idx="184">
                <c:v>0.13017475745032142</c:v>
              </c:pt>
              <c:pt idx="185">
                <c:v>0.12953911230116219</c:v>
              </c:pt>
              <c:pt idx="186">
                <c:v>0.14696306061836545</c:v>
              </c:pt>
              <c:pt idx="187">
                <c:v>0.14170604372182924</c:v>
              </c:pt>
              <c:pt idx="188">
                <c:v>0.15941388471154369</c:v>
              </c:pt>
              <c:pt idx="189">
                <c:v>0.17279057722636607</c:v>
              </c:pt>
              <c:pt idx="190">
                <c:v>0.16229909953642671</c:v>
              </c:pt>
              <c:pt idx="191">
                <c:v>0.18178934551403203</c:v>
              </c:pt>
              <c:pt idx="192">
                <c:v>0.18264000487714133</c:v>
              </c:pt>
              <c:pt idx="193">
                <c:v>0.187380849782537</c:v>
              </c:pt>
              <c:pt idx="194">
                <c:v>0.1943050498998409</c:v>
              </c:pt>
              <c:pt idx="195">
                <c:v>0.20723788229764922</c:v>
              </c:pt>
              <c:pt idx="196">
                <c:v>0.19931326286407133</c:v>
              </c:pt>
              <c:pt idx="197">
                <c:v>0.22098594007471925</c:v>
              </c:pt>
              <c:pt idx="198">
                <c:v>0.20712136759535044</c:v>
              </c:pt>
              <c:pt idx="199">
                <c:v>0.23224061336612423</c:v>
              </c:pt>
              <c:pt idx="200">
                <c:v>0.21500287896879827</c:v>
              </c:pt>
              <c:pt idx="201">
                <c:v>0.23513925087736015</c:v>
              </c:pt>
              <c:pt idx="202">
                <c:v>0.22920722603857185</c:v>
              </c:pt>
              <c:pt idx="203">
                <c:v>0.24378992744846689</c:v>
              </c:pt>
              <c:pt idx="204">
                <c:v>0.22926042062343086</c:v>
              </c:pt>
              <c:pt idx="205">
                <c:v>0.25810533678030112</c:v>
              </c:pt>
              <c:pt idx="206">
                <c:v>0.24031919812536623</c:v>
              </c:pt>
              <c:pt idx="207">
                <c:v>0.26943867727291981</c:v>
              </c:pt>
              <c:pt idx="208">
                <c:v>0.25116374633465988</c:v>
              </c:pt>
              <c:pt idx="209">
                <c:v>0.26822831537934744</c:v>
              </c:pt>
              <c:pt idx="210">
                <c:v>0.25569601650991575</c:v>
              </c:pt>
              <c:pt idx="211">
                <c:v>0.27978096013443832</c:v>
              </c:pt>
              <c:pt idx="212">
                <c:v>0.27095714749677391</c:v>
              </c:pt>
              <c:pt idx="213">
                <c:v>0.29284514710755488</c:v>
              </c:pt>
              <c:pt idx="214">
                <c:v>0.28264245910927704</c:v>
              </c:pt>
              <c:pt idx="215">
                <c:v>0.31024033618554364</c:v>
              </c:pt>
              <c:pt idx="216">
                <c:v>0.30201338766439101</c:v>
              </c:pt>
              <c:pt idx="217">
                <c:v>0.30964706207153442</c:v>
              </c:pt>
              <c:pt idx="218">
                <c:v>0.31957153926529935</c:v>
              </c:pt>
              <c:pt idx="219">
                <c:v>0.32948766134554203</c:v>
              </c:pt>
              <c:pt idx="220">
                <c:v>0.34346428287089387</c:v>
              </c:pt>
              <c:pt idx="221">
                <c:v>0.34584476342874565</c:v>
              </c:pt>
              <c:pt idx="222">
                <c:v>0.36972143419317932</c:v>
              </c:pt>
              <c:pt idx="223">
                <c:v>0.35665215837406461</c:v>
              </c:pt>
              <c:pt idx="224">
                <c:v>0.4032407244025602</c:v>
              </c:pt>
              <c:pt idx="225">
                <c:v>0.37203346642347768</c:v>
              </c:pt>
              <c:pt idx="226">
                <c:v>0.42276001211231068</c:v>
              </c:pt>
              <c:pt idx="227">
                <c:v>0.39952248474051139</c:v>
              </c:pt>
              <c:pt idx="228">
                <c:v>0.44636788964249324</c:v>
              </c:pt>
              <c:pt idx="229">
                <c:v>0.43167320801192399</c:v>
              </c:pt>
              <c:pt idx="230">
                <c:v>0.46182842891888104</c:v>
              </c:pt>
              <c:pt idx="231">
                <c:v>0.46184100466385652</c:v>
              </c:pt>
              <c:pt idx="232">
                <c:v>0.4960295334273977</c:v>
              </c:pt>
              <c:pt idx="233">
                <c:v>0.48333886779402085</c:v>
              </c:pt>
              <c:pt idx="234">
                <c:v>0.52667577697916468</c:v>
              </c:pt>
              <c:pt idx="235">
                <c:v>0.51727258098995077</c:v>
              </c:pt>
              <c:pt idx="236">
                <c:v>0.54636152252670178</c:v>
              </c:pt>
              <c:pt idx="237">
                <c:v>0.55316445837948258</c:v>
              </c:pt>
              <c:pt idx="238">
                <c:v>0.56932236696391469</c:v>
              </c:pt>
              <c:pt idx="239">
                <c:v>0.58664405322666102</c:v>
              </c:pt>
              <c:pt idx="240">
                <c:v>0.59913395789776636</c:v>
              </c:pt>
              <c:pt idx="241">
                <c:v>0.62415612954968647</c:v>
              </c:pt>
              <c:pt idx="242">
                <c:v>0.63103440803572197</c:v>
              </c:pt>
              <c:pt idx="243">
                <c:v>0.65080782649582603</c:v>
              </c:pt>
              <c:pt idx="244">
                <c:v>0.65406348910741252</c:v>
              </c:pt>
              <c:pt idx="245">
                <c:v>0.68889089326877684</c:v>
              </c:pt>
              <c:pt idx="246">
                <c:v>0.68237141551326141</c:v>
              </c:pt>
              <c:pt idx="247">
                <c:v>0.7129912796700969</c:v>
              </c:pt>
              <c:pt idx="248">
                <c:v>0.71282383659119064</c:v>
              </c:pt>
              <c:pt idx="249">
                <c:v>0.74504463173499158</c:v>
              </c:pt>
              <c:pt idx="250">
                <c:v>0.72926144385795655</c:v>
              </c:pt>
              <c:pt idx="251">
                <c:v>0.77745409222477646</c:v>
              </c:pt>
              <c:pt idx="252">
                <c:v>0.74899426999264729</c:v>
              </c:pt>
              <c:pt idx="253">
                <c:v>0.79266333537169698</c:v>
              </c:pt>
              <c:pt idx="254">
                <c:v>0.77560308953220547</c:v>
              </c:pt>
              <c:pt idx="255">
                <c:v>0.80004139348751402</c:v>
              </c:pt>
              <c:pt idx="256">
                <c:v>0.81075611022715421</c:v>
              </c:pt>
              <c:pt idx="257">
                <c:v>0.80245999931737844</c:v>
              </c:pt>
              <c:pt idx="258">
                <c:v>0.82893982817556444</c:v>
              </c:pt>
              <c:pt idx="259">
                <c:v>0.82122220894977516</c:v>
              </c:pt>
              <c:pt idx="260">
                <c:v>0.83917425990621597</c:v>
              </c:pt>
              <c:pt idx="261">
                <c:v>0.81056578306214522</c:v>
              </c:pt>
              <c:pt idx="262">
                <c:v>0.86316793052555763</c:v>
              </c:pt>
              <c:pt idx="263">
                <c:v>0.7962537291784797</c:v>
              </c:pt>
              <c:pt idx="264">
                <c:v>0.84968195731153973</c:v>
              </c:pt>
              <c:pt idx="265">
                <c:v>0.80214495824114995</c:v>
              </c:pt>
              <c:pt idx="266">
                <c:v>0.83292761295726603</c:v>
              </c:pt>
              <c:pt idx="267">
                <c:v>0.79699262902323431</c:v>
              </c:pt>
              <c:pt idx="268">
                <c:v>0.81899422382806231</c:v>
              </c:pt>
              <c:pt idx="269">
                <c:v>0.79068027035888</c:v>
              </c:pt>
              <c:pt idx="270">
                <c:v>0.80349046224563792</c:v>
              </c:pt>
              <c:pt idx="271">
                <c:v>0.77645909848404515</c:v>
              </c:pt>
              <c:pt idx="272">
                <c:v>0.780145071925887</c:v>
              </c:pt>
              <c:pt idx="273">
                <c:v>0.76688211355397828</c:v>
              </c:pt>
              <c:pt idx="274">
                <c:v>0.75531865099770401</c:v>
              </c:pt>
              <c:pt idx="275">
                <c:v>0.7454394161732476</c:v>
              </c:pt>
              <c:pt idx="276">
                <c:v>0.75047891569299741</c:v>
              </c:pt>
              <c:pt idx="277">
                <c:v>0.71085908041481594</c:v>
              </c:pt>
              <c:pt idx="278">
                <c:v>0.73203496835209592</c:v>
              </c:pt>
              <c:pt idx="279">
                <c:v>0.69083675536412603</c:v>
              </c:pt>
              <c:pt idx="280">
                <c:v>0.6979811634157389</c:v>
              </c:pt>
              <c:pt idx="281">
                <c:v>0.67523774566507611</c:v>
              </c:pt>
              <c:pt idx="282">
                <c:v>0.66992627536527971</c:v>
              </c:pt>
              <c:pt idx="283">
                <c:v>0.64387089312273937</c:v>
              </c:pt>
              <c:pt idx="284">
                <c:v>0.65738955395951215</c:v>
              </c:pt>
              <c:pt idx="285">
                <c:v>0.61727340134862452</c:v>
              </c:pt>
              <c:pt idx="286">
                <c:v>0.64100069201545617</c:v>
              </c:pt>
              <c:pt idx="287">
                <c:v>0.59188190837343246</c:v>
              </c:pt>
              <c:pt idx="288">
                <c:v>0.62000555894580345</c:v>
              </c:pt>
              <c:pt idx="289">
                <c:v>0.57125172359928811</c:v>
              </c:pt>
              <c:pt idx="290">
                <c:v>0.59995221442865021</c:v>
              </c:pt>
              <c:pt idx="291">
                <c:v>0.54050566362233821</c:v>
              </c:pt>
              <c:pt idx="292">
                <c:v>0.58858627636646521</c:v>
              </c:pt>
              <c:pt idx="293">
                <c:v>0.51534791644362321</c:v>
              </c:pt>
              <c:pt idx="294">
                <c:v>0.55869737420109022</c:v>
              </c:pt>
              <c:pt idx="295">
                <c:v>0.50746352859736632</c:v>
              </c:pt>
              <c:pt idx="296">
                <c:v>0.53635288764373357</c:v>
              </c:pt>
              <c:pt idx="297">
                <c:v>0.49372709973722484</c:v>
              </c:pt>
              <c:pt idx="298">
                <c:v>0.50654088735689573</c:v>
              </c:pt>
              <c:pt idx="299">
                <c:v>0.48494642050875586</c:v>
              </c:pt>
              <c:pt idx="300">
                <c:v>0.48798024527374018</c:v>
              </c:pt>
              <c:pt idx="301">
                <c:v>0.47357800767613695</c:v>
              </c:pt>
              <c:pt idx="302">
                <c:v>0.46922401244130874</c:v>
              </c:pt>
              <c:pt idx="303">
                <c:v>0.46043304769372118</c:v>
              </c:pt>
              <c:pt idx="304">
                <c:v>0.44617152044503855</c:v>
              </c:pt>
              <c:pt idx="305">
                <c:v>0.45608815269484559</c:v>
              </c:pt>
              <c:pt idx="306">
                <c:v>0.43590192738093175</c:v>
              </c:pt>
              <c:pt idx="307">
                <c:v>0.43315406009603113</c:v>
              </c:pt>
              <c:pt idx="308">
                <c:v>0.42608690073657296</c:v>
              </c:pt>
              <c:pt idx="309">
                <c:v>0.43052442590591644</c:v>
              </c:pt>
              <c:pt idx="310">
                <c:v>0.40921573415501877</c:v>
              </c:pt>
              <c:pt idx="311">
                <c:v>0.41762229823676017</c:v>
              </c:pt>
              <c:pt idx="312">
                <c:v>0.40121878395930194</c:v>
              </c:pt>
              <c:pt idx="313">
                <c:v>0.41185537381082171</c:v>
              </c:pt>
              <c:pt idx="314">
                <c:v>0.39844362601438632</c:v>
              </c:pt>
              <c:pt idx="315">
                <c:v>0.40428226924414423</c:v>
              </c:pt>
              <c:pt idx="316">
                <c:v>0.39291465241323742</c:v>
              </c:pt>
              <c:pt idx="317">
                <c:v>0.39801528616151621</c:v>
              </c:pt>
              <c:pt idx="318">
                <c:v>0.38562420144613052</c:v>
              </c:pt>
              <c:pt idx="319">
                <c:v>0.38899840624444093</c:v>
              </c:pt>
              <c:pt idx="320">
                <c:v>0.38681338694911982</c:v>
              </c:pt>
              <c:pt idx="321">
                <c:v>0.3813810085518487</c:v>
              </c:pt>
              <c:pt idx="322">
                <c:v>0.38699925153738035</c:v>
              </c:pt>
              <c:pt idx="323">
                <c:v>0.36924182724451526</c:v>
              </c:pt>
              <c:pt idx="324">
                <c:v>0.38398093887266765</c:v>
              </c:pt>
              <c:pt idx="325">
                <c:v>0.36346349750238405</c:v>
              </c:pt>
              <c:pt idx="326">
                <c:v>0.38223926942818232</c:v>
              </c:pt>
              <c:pt idx="327">
                <c:v>0.35171331269233169</c:v>
              </c:pt>
              <c:pt idx="328">
                <c:v>0.37053740723702405</c:v>
              </c:pt>
              <c:pt idx="329">
                <c:v>0.34253470828063992</c:v>
              </c:pt>
              <c:pt idx="330">
                <c:v>0.3651738613101097</c:v>
              </c:pt>
              <c:pt idx="331">
                <c:v>0.33734642140148496</c:v>
              </c:pt>
              <c:pt idx="332">
                <c:v>0.3494263791283484</c:v>
              </c:pt>
              <c:pt idx="333">
                <c:v>0.33064370176209984</c:v>
              </c:pt>
              <c:pt idx="334">
                <c:v>0.34249205949267741</c:v>
              </c:pt>
              <c:pt idx="335">
                <c:v>0.33445600855692559</c:v>
              </c:pt>
              <c:pt idx="336">
                <c:v>0.32739190584911398</c:v>
              </c:pt>
              <c:pt idx="337">
                <c:v>0.32407670557742824</c:v>
              </c:pt>
              <c:pt idx="338">
                <c:v>0.31416477280762833</c:v>
              </c:pt>
              <c:pt idx="339">
                <c:v>0.31820389565405305</c:v>
              </c:pt>
              <c:pt idx="340">
                <c:v>0.30715612678985676</c:v>
              </c:pt>
              <c:pt idx="341">
                <c:v>0.30618616098804596</c:v>
              </c:pt>
              <c:pt idx="342">
                <c:v>0.30815574881824648</c:v>
              </c:pt>
              <c:pt idx="343">
                <c:v>0.28465191910507032</c:v>
              </c:pt>
              <c:pt idx="344">
                <c:v>0.30414334207516341</c:v>
              </c:pt>
              <c:pt idx="345">
                <c:v>0.26768467865414353</c:v>
              </c:pt>
              <c:pt idx="346">
                <c:v>0.3100185229150958</c:v>
              </c:pt>
              <c:pt idx="347">
                <c:v>0.25158464934661634</c:v>
              </c:pt>
              <c:pt idx="348">
                <c:v>0.31045959995472566</c:v>
              </c:pt>
              <c:pt idx="349">
                <c:v>0.25404590277488492</c:v>
              </c:pt>
              <c:pt idx="350">
                <c:v>0.30151011741155365</c:v>
              </c:pt>
              <c:pt idx="351">
                <c:v>0.25973329941756085</c:v>
              </c:pt>
              <c:pt idx="352">
                <c:v>0.30472530900248457</c:v>
              </c:pt>
              <c:pt idx="353">
                <c:v>0.25898253307028346</c:v>
              </c:pt>
              <c:pt idx="354">
                <c:v>0.3065441611458099</c:v>
              </c:pt>
              <c:pt idx="355">
                <c:v>0.2603321324402979</c:v>
              </c:pt>
              <c:pt idx="356">
                <c:v>0.30802087952679741</c:v>
              </c:pt>
              <c:pt idx="357">
                <c:v>0.26281988753137531</c:v>
              </c:pt>
              <c:pt idx="358">
                <c:v>0.31016285476264199</c:v>
              </c:pt>
              <c:pt idx="359">
                <c:v>0.26824707743751347</c:v>
              </c:pt>
              <c:pt idx="360">
                <c:v>0.31083628120219042</c:v>
              </c:pt>
              <c:pt idx="361">
                <c:v>0.27777941883521939</c:v>
              </c:pt>
              <c:pt idx="362">
                <c:v>0.31552590635862898</c:v>
              </c:pt>
              <c:pt idx="363">
                <c:v>0.28137867104135011</c:v>
              </c:pt>
              <c:pt idx="364">
                <c:v>0.3226649089786921</c:v>
              </c:pt>
              <c:pt idx="365">
                <c:v>0.28949916445381546</c:v>
              </c:pt>
              <c:pt idx="366">
                <c:v>0.32612240230363726</c:v>
              </c:pt>
              <c:pt idx="367">
                <c:v>0.29740801559128005</c:v>
              </c:pt>
              <c:pt idx="368">
                <c:v>0.32855685255530975</c:v>
              </c:pt>
              <c:pt idx="369">
                <c:v>0.30592836013021119</c:v>
              </c:pt>
              <c:pt idx="370">
                <c:v>0.33429251230273305</c:v>
              </c:pt>
              <c:pt idx="371">
                <c:v>0.31818677165393749</c:v>
              </c:pt>
              <c:pt idx="372">
                <c:v>0.33246320672537522</c:v>
              </c:pt>
              <c:pt idx="373">
                <c:v>0.31927904322387701</c:v>
              </c:pt>
              <c:pt idx="374">
                <c:v>0.34424249334932594</c:v>
              </c:pt>
              <c:pt idx="375">
                <c:v>0.32889578242645623</c:v>
              </c:pt>
              <c:pt idx="376">
                <c:v>0.3425313314204213</c:v>
              </c:pt>
              <c:pt idx="377">
                <c:v>0.33887218178223771</c:v>
              </c:pt>
              <c:pt idx="378">
                <c:v>0.34963663839988907</c:v>
              </c:pt>
              <c:pt idx="379">
                <c:v>0.34324085165619656</c:v>
              </c:pt>
              <c:pt idx="380">
                <c:v>0.35218284880998307</c:v>
              </c:pt>
              <c:pt idx="381">
                <c:v>0.35361533154427277</c:v>
              </c:pt>
              <c:pt idx="382">
                <c:v>0.35586940339031847</c:v>
              </c:pt>
              <c:pt idx="383">
                <c:v>0.36206834142378197</c:v>
              </c:pt>
              <c:pt idx="384">
                <c:v>0.35800689421467896</c:v>
              </c:pt>
              <c:pt idx="385">
                <c:v>0.36595852321020395</c:v>
              </c:pt>
              <c:pt idx="386">
                <c:v>0.36211106993630604</c:v>
              </c:pt>
              <c:pt idx="387">
                <c:v>0.37237431700260282</c:v>
              </c:pt>
              <c:pt idx="388">
                <c:v>0.36062683252618954</c:v>
              </c:pt>
              <c:pt idx="389">
                <c:v>0.37177333817967456</c:v>
              </c:pt>
              <c:pt idx="390">
                <c:v>0.36227290640640308</c:v>
              </c:pt>
              <c:pt idx="391">
                <c:v>0.37937015732230089</c:v>
              </c:pt>
              <c:pt idx="392">
                <c:v>0.36258273075609371</c:v>
              </c:pt>
              <c:pt idx="393">
                <c:v>0.37961194708731733</c:v>
              </c:pt>
              <c:pt idx="394">
                <c:v>0.36041707309256704</c:v>
              </c:pt>
              <c:pt idx="395">
                <c:v>0.37466147982527198</c:v>
              </c:pt>
              <c:pt idx="396">
                <c:v>0.36408942974474379</c:v>
              </c:pt>
              <c:pt idx="397">
                <c:v>0.37287577294952917</c:v>
              </c:pt>
              <c:pt idx="398">
                <c:v>0.35710744003236394</c:v>
              </c:pt>
              <c:pt idx="399">
                <c:v>0.38062439314626323</c:v>
              </c:pt>
              <c:pt idx="400">
                <c:v>0.34617997867756822</c:v>
              </c:pt>
              <c:pt idx="401">
                <c:v>0.38123269601944498</c:v>
              </c:pt>
              <c:pt idx="402">
                <c:v>0.33661011496900212</c:v>
              </c:pt>
              <c:pt idx="403">
                <c:v>0.38454694108786858</c:v>
              </c:pt>
              <c:pt idx="404">
                <c:v>0.33374543452946764</c:v>
              </c:pt>
              <c:pt idx="405">
                <c:v>0.38269909333948482</c:v>
              </c:pt>
              <c:pt idx="406">
                <c:v>0.33055961404549516</c:v>
              </c:pt>
              <c:pt idx="407">
                <c:v>0.37662102678079923</c:v>
              </c:pt>
              <c:pt idx="408">
                <c:v>0.33306230757988747</c:v>
              </c:pt>
              <c:pt idx="409">
                <c:v>0.37315074563738571</c:v>
              </c:pt>
              <c:pt idx="410">
                <c:v>0.33860312918200214</c:v>
              </c:pt>
              <c:pt idx="411">
                <c:v>0.37200718946642586</c:v>
              </c:pt>
              <c:pt idx="412">
                <c:v>0.33868338027711292</c:v>
              </c:pt>
              <c:pt idx="413">
                <c:v>0.37554643092450568</c:v>
              </c:pt>
              <c:pt idx="414">
                <c:v>0.34302008062603506</c:v>
              </c:pt>
              <c:pt idx="415">
                <c:v>0.38076291964120285</c:v>
              </c:pt>
              <c:pt idx="416">
                <c:v>0.34565377182596818</c:v>
              </c:pt>
              <c:pt idx="417">
                <c:v>0.3804028903686546</c:v>
              </c:pt>
              <c:pt idx="418">
                <c:v>0.35364733406294757</c:v>
              </c:pt>
              <c:pt idx="419">
                <c:v>0.38129594934650562</c:v>
              </c:pt>
              <c:pt idx="420">
                <c:v>0.36845137316753157</c:v>
              </c:pt>
              <c:pt idx="421">
                <c:v>0.38301684919312651</c:v>
              </c:pt>
              <c:pt idx="422">
                <c:v>0.37596688168087722</c:v>
              </c:pt>
              <c:pt idx="423">
                <c:v>0.39106630432575096</c:v>
              </c:pt>
              <c:pt idx="424">
                <c:v>0.38528589193267232</c:v>
              </c:pt>
              <c:pt idx="425">
                <c:v>0.39922529878385549</c:v>
              </c:pt>
              <c:pt idx="426">
                <c:v>0.39537669651133983</c:v>
              </c:pt>
              <c:pt idx="427">
                <c:v>0.41190841554649282</c:v>
              </c:pt>
              <c:pt idx="428">
                <c:v>0.4112166681575376</c:v>
              </c:pt>
              <c:pt idx="429">
                <c:v>0.42046904101224308</c:v>
              </c:pt>
              <c:pt idx="430">
                <c:v>0.41977692587465126</c:v>
              </c:pt>
              <c:pt idx="431">
                <c:v>0.43648644455827629</c:v>
              </c:pt>
              <c:pt idx="432">
                <c:v>0.42996967728689506</c:v>
              </c:pt>
              <c:pt idx="433">
                <c:v>0.44116601386489107</c:v>
              </c:pt>
              <c:pt idx="434">
                <c:v>0.44716627653375374</c:v>
              </c:pt>
              <c:pt idx="435">
                <c:v>0.45051977042109015</c:v>
              </c:pt>
              <c:pt idx="436">
                <c:v>0.46171334393888908</c:v>
              </c:pt>
              <c:pt idx="437">
                <c:v>0.46393222963982883</c:v>
              </c:pt>
              <c:pt idx="438">
                <c:v>0.47485176054738765</c:v>
              </c:pt>
              <c:pt idx="439">
                <c:v>0.47562184748367797</c:v>
              </c:pt>
              <c:pt idx="440">
                <c:v>0.48845124198183126</c:v>
              </c:pt>
              <c:pt idx="441">
                <c:v>0.4842437073665451</c:v>
              </c:pt>
              <c:pt idx="442">
                <c:v>0.50050332041657253</c:v>
              </c:pt>
              <c:pt idx="443">
                <c:v>0.50213499042407717</c:v>
              </c:pt>
              <c:pt idx="444">
                <c:v>0.50717072645903605</c:v>
              </c:pt>
              <c:pt idx="445">
                <c:v>0.51564230731258265</c:v>
              </c:pt>
              <c:pt idx="446">
                <c:v>0.52174239451011684</c:v>
              </c:pt>
              <c:pt idx="447">
                <c:v>0.52598258215133331</c:v>
              </c:pt>
              <c:pt idx="448">
                <c:v>0.54149665071927167</c:v>
              </c:pt>
              <c:pt idx="449">
                <c:v>0.53262322504855586</c:v>
              </c:pt>
              <c:pt idx="450">
                <c:v>0.55951471942764119</c:v>
              </c:pt>
              <c:pt idx="451">
                <c:v>0.54043194539438588</c:v>
              </c:pt>
              <c:pt idx="452">
                <c:v>0.561544324098605</c:v>
              </c:pt>
              <c:pt idx="453">
                <c:v>0.56141658509828418</c:v>
              </c:pt>
              <c:pt idx="454">
                <c:v>0.57078651651385715</c:v>
              </c:pt>
              <c:pt idx="455">
                <c:v>0.57277839198138691</c:v>
              </c:pt>
              <c:pt idx="456">
                <c:v>0.58091165547763635</c:v>
              </c:pt>
              <c:pt idx="457">
                <c:v>0.57490723239191777</c:v>
              </c:pt>
              <c:pt idx="458">
                <c:v>0.59644542227406949</c:v>
              </c:pt>
              <c:pt idx="459">
                <c:v>0.58268221810439635</c:v>
              </c:pt>
              <c:pt idx="460">
                <c:v>0.60896594516214053</c:v>
              </c:pt>
              <c:pt idx="461">
                <c:v>0.5922322715244499</c:v>
              </c:pt>
              <c:pt idx="462">
                <c:v>0.61831354966684426</c:v>
              </c:pt>
              <c:pt idx="463">
                <c:v>0.59530406405063963</c:v>
              </c:pt>
              <c:pt idx="464">
                <c:v>0.6297089033568688</c:v>
              </c:pt>
              <c:pt idx="465">
                <c:v>0.60814101684844268</c:v>
              </c:pt>
              <c:pt idx="466">
                <c:v>0.63048568316195119</c:v>
              </c:pt>
              <c:pt idx="467">
                <c:v>0.62979155520712815</c:v>
              </c:pt>
              <c:pt idx="468">
                <c:v>0.62348618842244985</c:v>
              </c:pt>
              <c:pt idx="469">
                <c:v>0.64513095269519383</c:v>
              </c:pt>
              <c:pt idx="470">
                <c:v>0.61810554700858977</c:v>
              </c:pt>
              <c:pt idx="471">
                <c:v>0.65967693873142363</c:v>
              </c:pt>
              <c:pt idx="472">
                <c:v>0.62511634724403642</c:v>
              </c:pt>
              <c:pt idx="473">
                <c:v>0.6653163218531819</c:v>
              </c:pt>
              <c:pt idx="474">
                <c:v>0.63416027291099319</c:v>
              </c:pt>
              <c:pt idx="475">
                <c:v>0.68213072146129161</c:v>
              </c:pt>
              <c:pt idx="476">
                <c:v>0.63660385569784428</c:v>
              </c:pt>
              <c:pt idx="477">
                <c:v>0.69966537322266398</c:v>
              </c:pt>
              <c:pt idx="478">
                <c:v>0.63581181539615372</c:v>
              </c:pt>
              <c:pt idx="479">
                <c:v>0.71759297083308782</c:v>
              </c:pt>
              <c:pt idx="480">
                <c:v>0.64147948392645571</c:v>
              </c:pt>
              <c:pt idx="481">
                <c:v>0.72789037787833766</c:v>
              </c:pt>
              <c:pt idx="482">
                <c:v>0.65638060567002954</c:v>
              </c:pt>
              <c:pt idx="483">
                <c:v>0.73736200856651024</c:v>
              </c:pt>
              <c:pt idx="484">
                <c:v>0.67242646377738557</c:v>
              </c:pt>
              <c:pt idx="485">
                <c:v>0.74671314715843662</c:v>
              </c:pt>
              <c:pt idx="486">
                <c:v>0.6928923784564327</c:v>
              </c:pt>
              <c:pt idx="487">
                <c:v>0.74792570048414075</c:v>
              </c:pt>
              <c:pt idx="488">
                <c:v>0.71957770200047766</c:v>
              </c:pt>
              <c:pt idx="489">
                <c:v>0.7580172867777436</c:v>
              </c:pt>
              <c:pt idx="490">
                <c:v>0.74072987467343487</c:v>
              </c:pt>
              <c:pt idx="491">
                <c:v>0.77374973974745487</c:v>
              </c:pt>
              <c:pt idx="492">
                <c:v>0.75725431925748221</c:v>
              </c:pt>
              <c:pt idx="493">
                <c:v>0.79189884958553192</c:v>
              </c:pt>
              <c:pt idx="494">
                <c:v>0.77321818653161256</c:v>
              </c:pt>
              <c:pt idx="495">
                <c:v>0.80656815057615505</c:v>
              </c:pt>
              <c:pt idx="496">
                <c:v>0.78737101607035265</c:v>
              </c:pt>
              <c:pt idx="497">
                <c:v>0.82738110915806207</c:v>
              </c:pt>
              <c:pt idx="498">
                <c:v>0.80227501393651024</c:v>
              </c:pt>
              <c:pt idx="499">
                <c:v>0.84286876090828844</c:v>
              </c:pt>
              <c:pt idx="500">
                <c:v>0.8259002346595361</c:v>
              </c:pt>
              <c:pt idx="501">
                <c:v>0.85168113222297681</c:v>
              </c:pt>
              <c:pt idx="502">
                <c:v>0.85516645890014686</c:v>
              </c:pt>
              <c:pt idx="503">
                <c:v>0.86255720619166643</c:v>
              </c:pt>
              <c:pt idx="504">
                <c:v>0.87874999691960998</c:v>
              </c:pt>
              <c:pt idx="505">
                <c:v>0.88251316803544244</c:v>
              </c:pt>
              <c:pt idx="506">
                <c:v>0.89192080146972064</c:v>
              </c:pt>
              <c:pt idx="507">
                <c:v>0.90353378607594925</c:v>
              </c:pt>
              <c:pt idx="508">
                <c:v>0.91053146778967342</c:v>
              </c:pt>
              <c:pt idx="509">
                <c:v>0.91626070068555043</c:v>
              </c:pt>
              <c:pt idx="510">
                <c:v>0.92063248975656287</c:v>
              </c:pt>
              <c:pt idx="511">
                <c:v>0.93467459219281135</c:v>
              </c:pt>
              <c:pt idx="512">
                <c:v>0.92551575301737476</c:v>
              </c:pt>
              <c:pt idx="513">
                <c:v>0.95415377192665496</c:v>
              </c:pt>
              <c:pt idx="514">
                <c:v>0.92847020968975447</c:v>
              </c:pt>
              <c:pt idx="515">
                <c:v>0.96886268819865518</c:v>
              </c:pt>
              <c:pt idx="516">
                <c:v>0.94970439684218333</c:v>
              </c:pt>
              <c:pt idx="517">
                <c:v>0.96103783361656625</c:v>
              </c:pt>
              <c:pt idx="518">
                <c:v>0.97186374627148586</c:v>
              </c:pt>
              <c:pt idx="519">
                <c:v>0.95627285049545874</c:v>
              </c:pt>
              <c:pt idx="520">
                <c:v>0.98556342456635837</c:v>
              </c:pt>
              <c:pt idx="521">
                <c:v>0.96217520061818795</c:v>
              </c:pt>
              <c:pt idx="522">
                <c:v>0.98368368843651577</c:v>
              </c:pt>
              <c:pt idx="523">
                <c:v>0.96020843887666096</c:v>
              </c:pt>
              <c:pt idx="524">
                <c:v>0.98601133247864248</c:v>
              </c:pt>
              <c:pt idx="525">
                <c:v>0.94686896398273035</c:v>
              </c:pt>
              <c:pt idx="526">
                <c:v>0.98332443710492334</c:v>
              </c:pt>
              <c:pt idx="527">
                <c:v>0.94121914799361817</c:v>
              </c:pt>
              <c:pt idx="528">
                <c:v>0.97356399136998562</c:v>
              </c:pt>
              <c:pt idx="529">
                <c:v>0.94448346846434095</c:v>
              </c:pt>
              <c:pt idx="530">
                <c:v>0.95895564679005552</c:v>
              </c:pt>
              <c:pt idx="531">
                <c:v>0.93600355947669667</c:v>
              </c:pt>
              <c:pt idx="532">
                <c:v>0.94914041552958728</c:v>
              </c:pt>
              <c:pt idx="533">
                <c:v>0.91844219898482893</c:v>
              </c:pt>
              <c:pt idx="534">
                <c:v>0.93834766817151405</c:v>
              </c:pt>
              <c:pt idx="535">
                <c:v>0.90394597638831875</c:v>
              </c:pt>
              <c:pt idx="536">
                <c:v>0.92513906614819019</c:v>
              </c:pt>
              <c:pt idx="537">
                <c:v>0.89646394702199084</c:v>
              </c:pt>
              <c:pt idx="538">
                <c:v>0.90879265486723204</c:v>
              </c:pt>
              <c:pt idx="539">
                <c:v>0.8729124916986416</c:v>
              </c:pt>
              <c:pt idx="540">
                <c:v>0.89369228702467041</c:v>
              </c:pt>
              <c:pt idx="541">
                <c:v>0.86514550914137878</c:v>
              </c:pt>
              <c:pt idx="542">
                <c:v>0.871636146121608</c:v>
              </c:pt>
              <c:pt idx="543">
                <c:v>0.85699848298662884</c:v>
              </c:pt>
              <c:pt idx="544">
                <c:v>0.84513186821068398</c:v>
              </c:pt>
              <c:pt idx="545">
                <c:v>0.84365990136646696</c:v>
              </c:pt>
              <c:pt idx="546">
                <c:v>0.8305042584135679</c:v>
              </c:pt>
              <c:pt idx="547">
                <c:v>0.82817254954797559</c:v>
              </c:pt>
              <c:pt idx="548">
                <c:v>0.81387294994753012</c:v>
              </c:pt>
              <c:pt idx="549">
                <c:v>0.80575074633060351</c:v>
              </c:pt>
              <c:pt idx="550">
                <c:v>0.80773101759020316</c:v>
              </c:pt>
              <c:pt idx="551">
                <c:v>0.78284329500768501</c:v>
              </c:pt>
              <c:pt idx="552">
                <c:v>0.79763778409042352</c:v>
              </c:pt>
              <c:pt idx="553">
                <c:v>0.76543835906915825</c:v>
              </c:pt>
              <c:pt idx="554">
                <c:v>0.78795091886639845</c:v>
              </c:pt>
              <c:pt idx="555">
                <c:v>0.75363082888858657</c:v>
              </c:pt>
              <c:pt idx="556">
                <c:v>0.76835120795599643</c:v>
              </c:pt>
              <c:pt idx="557">
                <c:v>0.75054531798324264</c:v>
              </c:pt>
              <c:pt idx="558">
                <c:v>0.75056929186479227</c:v>
              </c:pt>
              <c:pt idx="559">
                <c:v>0.74551660734089764</c:v>
              </c:pt>
              <c:pt idx="560">
                <c:v>0.73737707155718613</c:v>
              </c:pt>
              <c:pt idx="561">
                <c:v>0.7315947432868225</c:v>
              </c:pt>
              <c:pt idx="562">
                <c:v>0.72851900576252515</c:v>
              </c:pt>
              <c:pt idx="563">
                <c:v>0.71975467334197329</c:v>
              </c:pt>
              <c:pt idx="564">
                <c:v>0.72108011193693622</c:v>
              </c:pt>
              <c:pt idx="565">
                <c:v>0.71049660665726422</c:v>
              </c:pt>
              <c:pt idx="566">
                <c:v>0.70873179720558022</c:v>
              </c:pt>
              <c:pt idx="567">
                <c:v>0.69843546088359454</c:v>
              </c:pt>
              <c:pt idx="568">
                <c:v>0.70431818880690977</c:v>
              </c:pt>
              <c:pt idx="569">
                <c:v>0.68643464296886547</c:v>
              </c:pt>
              <c:pt idx="570">
                <c:v>0.69032977948311269</c:v>
              </c:pt>
              <c:pt idx="571">
                <c:v>0.68001682544790587</c:v>
              </c:pt>
              <c:pt idx="572">
                <c:v>0.67043992900407134</c:v>
              </c:pt>
              <c:pt idx="573">
                <c:v>0.67688643654040437</c:v>
              </c:pt>
              <c:pt idx="574">
                <c:v>0.65593799170292233</c:v>
              </c:pt>
              <c:pt idx="575">
                <c:v>0.67418081232557703</c:v>
              </c:pt>
              <c:pt idx="576">
                <c:v>0.6500372623443601</c:v>
              </c:pt>
              <c:pt idx="577">
                <c:v>0.65996762516478458</c:v>
              </c:pt>
              <c:pt idx="578">
                <c:v>0.64323225003599649</c:v>
              </c:pt>
              <c:pt idx="579">
                <c:v>0.63934786167036761</c:v>
              </c:pt>
              <c:pt idx="580">
                <c:v>0.63806301545516342</c:v>
              </c:pt>
              <c:pt idx="581">
                <c:v>0.63172149831287316</c:v>
              </c:pt>
              <c:pt idx="582">
                <c:v>0.63121950568795071</c:v>
              </c:pt>
              <c:pt idx="583">
                <c:v>0.62020822545673293</c:v>
              </c:pt>
              <c:pt idx="584">
                <c:v>0.62083254722430337</c:v>
              </c:pt>
              <c:pt idx="585">
                <c:v>0.60514965025224643</c:v>
              </c:pt>
              <c:pt idx="586">
                <c:v>0.61285098559594275</c:v>
              </c:pt>
              <c:pt idx="587">
                <c:v>0.58906749887120458</c:v>
              </c:pt>
              <c:pt idx="588">
                <c:v>0.59570700013963651</c:v>
              </c:pt>
              <c:pt idx="589">
                <c:v>0.57504066415043209</c:v>
              </c:pt>
              <c:pt idx="590">
                <c:v>0.58283187229857947</c:v>
              </c:pt>
              <c:pt idx="591">
                <c:v>0.56230490905731811</c:v>
              </c:pt>
              <c:pt idx="592">
                <c:v>0.56491710127294126</c:v>
              </c:pt>
              <c:pt idx="593">
                <c:v>0.55448787551932999</c:v>
              </c:pt>
              <c:pt idx="594">
                <c:v>0.54851360421690609</c:v>
              </c:pt>
              <c:pt idx="595">
                <c:v>0.53862531608668662</c:v>
              </c:pt>
              <c:pt idx="596">
                <c:v>0.5359274075887217</c:v>
              </c:pt>
              <c:pt idx="597">
                <c:v>0.53115767753207954</c:v>
              </c:pt>
              <c:pt idx="598">
                <c:v>0.52555784033501329</c:v>
              </c:pt>
              <c:pt idx="599">
                <c:v>0.515699881123589</c:v>
              </c:pt>
              <c:pt idx="600">
                <c:v>0.51477645898940094</c:v>
              </c:pt>
              <c:pt idx="601">
                <c:v>0.49937219169734831</c:v>
              </c:pt>
              <c:pt idx="602">
                <c:v>0.50562847110997045</c:v>
              </c:pt>
              <c:pt idx="603">
                <c:v>0.48554166856196945</c:v>
              </c:pt>
              <c:pt idx="604">
                <c:v>0.49828176743299635</c:v>
              </c:pt>
              <c:pt idx="605">
                <c:v>0.47143005838476498</c:v>
              </c:pt>
              <c:pt idx="606">
                <c:v>0.49351943983480528</c:v>
              </c:pt>
              <c:pt idx="607">
                <c:v>0.46342439262727525</c:v>
              </c:pt>
              <c:pt idx="608">
                <c:v>0.48806597558622827</c:v>
              </c:pt>
              <c:pt idx="609">
                <c:v>0.45883570689342829</c:v>
              </c:pt>
              <c:pt idx="610">
                <c:v>0.48530320172247615</c:v>
              </c:pt>
              <c:pt idx="611">
                <c:v>0.4638384246537044</c:v>
              </c:pt>
              <c:pt idx="612">
                <c:v>0.48735494601831358</c:v>
              </c:pt>
              <c:pt idx="613">
                <c:v>0.46769622324467092</c:v>
              </c:pt>
              <c:pt idx="614">
                <c:v>0.48771893516750614</c:v>
              </c:pt>
              <c:pt idx="615">
                <c:v>0.47157893485235419</c:v>
              </c:pt>
              <c:pt idx="616">
                <c:v>0.48725061594991115</c:v>
              </c:pt>
              <c:pt idx="617">
                <c:v>0.4747538523035908</c:v>
              </c:pt>
              <c:pt idx="618">
                <c:v>0.48876030170818474</c:v>
              </c:pt>
              <c:pt idx="619">
                <c:v>0.48101016381013439</c:v>
              </c:pt>
              <c:pt idx="620">
                <c:v>0.48967718453831505</c:v>
              </c:pt>
              <c:pt idx="621">
                <c:v>0.4864312926690087</c:v>
              </c:pt>
              <c:pt idx="622">
                <c:v>0.49277610513544573</c:v>
              </c:pt>
              <c:pt idx="623">
                <c:v>0.49249010372020258</c:v>
              </c:pt>
              <c:pt idx="624">
                <c:v>0.49569606846269831</c:v>
              </c:pt>
              <c:pt idx="625">
                <c:v>0.49982739469383869</c:v>
              </c:pt>
              <c:pt idx="626">
                <c:v>0.49511869292257382</c:v>
              </c:pt>
              <c:pt idx="627">
                <c:v>0.51161461680706288</c:v>
              </c:pt>
              <c:pt idx="628">
                <c:v>0.49522984167820566</c:v>
              </c:pt>
              <c:pt idx="629">
                <c:v>0.5178065532330407</c:v>
              </c:pt>
              <c:pt idx="630">
                <c:v>0.5014789620449952</c:v>
              </c:pt>
              <c:pt idx="631">
                <c:v>0.52278961943536162</c:v>
              </c:pt>
              <c:pt idx="632">
                <c:v>0.50279406229720369</c:v>
              </c:pt>
              <c:pt idx="633">
                <c:v>0.52545245337120738</c:v>
              </c:pt>
              <c:pt idx="634">
                <c:v>0.51182843545450774</c:v>
              </c:pt>
              <c:pt idx="635">
                <c:v>0.52625640382073835</c:v>
              </c:pt>
              <c:pt idx="636">
                <c:v>0.51936644051457115</c:v>
              </c:pt>
              <c:pt idx="637">
                <c:v>0.52801583204868652</c:v>
              </c:pt>
              <c:pt idx="638">
                <c:v>0.52296361290778703</c:v>
              </c:pt>
              <c:pt idx="639">
                <c:v>0.52711689517328586</c:v>
              </c:pt>
              <c:pt idx="640">
                <c:v>0.53370619529887808</c:v>
              </c:pt>
              <c:pt idx="641">
                <c:v>0.52433203570389286</c:v>
              </c:pt>
              <c:pt idx="642">
                <c:v>0.54273344260325385</c:v>
              </c:pt>
              <c:pt idx="643">
                <c:v>0.52634636835402493</c:v>
              </c:pt>
              <c:pt idx="644">
                <c:v>0.54464184210719402</c:v>
              </c:pt>
              <c:pt idx="645">
                <c:v>0.52861578460884795</c:v>
              </c:pt>
              <c:pt idx="646">
                <c:v>0.5452758631952378</c:v>
              </c:pt>
              <c:pt idx="647">
                <c:v>0.53241000265363758</c:v>
              </c:pt>
              <c:pt idx="648">
                <c:v>0.5484063243880325</c:v>
              </c:pt>
              <c:pt idx="649">
                <c:v>0.53138416707708958</c:v>
              </c:pt>
              <c:pt idx="650">
                <c:v>0.55117904846037491</c:v>
              </c:pt>
              <c:pt idx="651">
                <c:v>0.53293688437730458</c:v>
              </c:pt>
              <c:pt idx="652">
                <c:v>0.55007050836391014</c:v>
              </c:pt>
              <c:pt idx="653">
                <c:v>0.53657442378030162</c:v>
              </c:pt>
              <c:pt idx="654">
                <c:v>0.54338602411026915</c:v>
              </c:pt>
              <c:pt idx="655">
                <c:v>0.54207744372461464</c:v>
              </c:pt>
              <c:pt idx="656">
                <c:v>0.54228354967438075</c:v>
              </c:pt>
              <c:pt idx="657">
                <c:v>0.54112185764808252</c:v>
              </c:pt>
              <c:pt idx="658">
                <c:v>0.54048270517978236</c:v>
              </c:pt>
              <c:pt idx="659">
                <c:v>0.5422139507178505</c:v>
              </c:pt>
              <c:pt idx="660">
                <c:v>0.5378704886114245</c:v>
              </c:pt>
              <c:pt idx="661">
                <c:v>0.54674534031802391</c:v>
              </c:pt>
              <c:pt idx="662">
                <c:v>0.53382885498778254</c:v>
              </c:pt>
              <c:pt idx="663">
                <c:v>0.54948412589872064</c:v>
              </c:pt>
              <c:pt idx="664">
                <c:v>0.53298996560389689</c:v>
              </c:pt>
              <c:pt idx="665">
                <c:v>0.54615393058610451</c:v>
              </c:pt>
              <c:pt idx="666">
                <c:v>0.53807115886534462</c:v>
              </c:pt>
              <c:pt idx="667">
                <c:v>0.53969918867340061</c:v>
              </c:pt>
              <c:pt idx="668">
                <c:v>0.5398505120443593</c:v>
              </c:pt>
              <c:pt idx="669">
                <c:v>0.53743920207161211</c:v>
              </c:pt>
              <c:pt idx="670">
                <c:v>0.53779708010340033</c:v>
              </c:pt>
              <c:pt idx="671">
                <c:v>0.5404079339874035</c:v>
              </c:pt>
              <c:pt idx="672">
                <c:v>0.53888320503222154</c:v>
              </c:pt>
              <c:pt idx="673">
                <c:v>0.53868795935751346</c:v>
              </c:pt>
              <c:pt idx="674">
                <c:v>0.54500438747072255</c:v>
              </c:pt>
              <c:pt idx="675">
                <c:v>0.53832740988567307</c:v>
              </c:pt>
              <c:pt idx="676">
                <c:v>0.54933550325993319</c:v>
              </c:pt>
              <c:pt idx="677">
                <c:v>0.54203498311632625</c:v>
              </c:pt>
              <c:pt idx="678">
                <c:v>0.54822927803190169</c:v>
              </c:pt>
              <c:pt idx="679">
                <c:v>0.54463353921347091</c:v>
              </c:pt>
              <c:pt idx="680">
                <c:v>0.55398896849398627</c:v>
              </c:pt>
              <c:pt idx="681">
                <c:v>0.54379461846630628</c:v>
              </c:pt>
              <c:pt idx="682">
                <c:v>0.56625752873158486</c:v>
              </c:pt>
              <c:pt idx="683">
                <c:v>0.5431313799900167</c:v>
              </c:pt>
              <c:pt idx="684">
                <c:v>0.57256879753708945</c:v>
              </c:pt>
              <c:pt idx="685">
                <c:v>0.54533690516355504</c:v>
              </c:pt>
              <c:pt idx="686">
                <c:v>0.57555285667646516</c:v>
              </c:pt>
              <c:pt idx="687">
                <c:v>0.55815290034383636</c:v>
              </c:pt>
              <c:pt idx="688">
                <c:v>0.57296532816545576</c:v>
              </c:pt>
              <c:pt idx="689">
                <c:v>0.57320754739122115</c:v>
              </c:pt>
              <c:pt idx="690">
                <c:v>0.57548599649985777</c:v>
              </c:pt>
              <c:pt idx="691">
                <c:v>0.58320323788689898</c:v>
              </c:pt>
              <c:pt idx="692">
                <c:v>0.57754401386210663</c:v>
              </c:pt>
              <c:pt idx="693">
                <c:v>0.59138721395757121</c:v>
              </c:pt>
              <c:pt idx="694">
                <c:v>0.58234421649633705</c:v>
              </c:pt>
              <c:pt idx="695">
                <c:v>0.59998097846534737</c:v>
              </c:pt>
              <c:pt idx="696">
                <c:v>0.58838371862766248</c:v>
              </c:pt>
              <c:pt idx="697">
                <c:v>0.61100256064004244</c:v>
              </c:pt>
              <c:pt idx="698">
                <c:v>0.59133782624619025</c:v>
              </c:pt>
              <c:pt idx="699">
                <c:v>0.62132915766538954</c:v>
              </c:pt>
              <c:pt idx="700">
                <c:v>0.59695019342042821</c:v>
              </c:pt>
              <c:pt idx="701">
                <c:v>0.63245550139208895</c:v>
              </c:pt>
              <c:pt idx="702">
                <c:v>0.60043179834396276</c:v>
              </c:pt>
              <c:pt idx="703">
                <c:v>0.63941704563407664</c:v>
              </c:pt>
              <c:pt idx="704">
                <c:v>0.6069449807756454</c:v>
              </c:pt>
              <c:pt idx="705">
                <c:v>0.65115400125725165</c:v>
              </c:pt>
              <c:pt idx="706">
                <c:v>0.61057675056713112</c:v>
              </c:pt>
              <c:pt idx="707">
                <c:v>0.65845073039319024</c:v>
              </c:pt>
              <c:pt idx="708">
                <c:v>0.61801304130698409</c:v>
              </c:pt>
              <c:pt idx="709">
                <c:v>0.66149297452596179</c:v>
              </c:pt>
              <c:pt idx="710">
                <c:v>0.63359280929017292</c:v>
              </c:pt>
              <c:pt idx="711">
                <c:v>0.66116208416100131</c:v>
              </c:pt>
              <c:pt idx="712">
                <c:v>0.6482409492608765</c:v>
              </c:pt>
              <c:pt idx="713">
                <c:v>0.66224961370459867</c:v>
              </c:pt>
              <c:pt idx="714">
                <c:v>0.65463136452977688</c:v>
              </c:pt>
              <c:pt idx="715">
                <c:v>0.66785501411574866</c:v>
              </c:pt>
              <c:pt idx="716">
                <c:v>0.6622696243823637</c:v>
              </c:pt>
              <c:pt idx="717">
                <c:v>0.6723976299764135</c:v>
              </c:pt>
              <c:pt idx="718">
                <c:v>0.66483698476518449</c:v>
              </c:pt>
              <c:pt idx="719">
                <c:v>0.67273378748827739</c:v>
              </c:pt>
              <c:pt idx="720">
                <c:v>0.67141787717099977</c:v>
              </c:pt>
              <c:pt idx="721">
                <c:v>0.6742735157776687</c:v>
              </c:pt>
              <c:pt idx="722">
                <c:v>0.67693609114459441</c:v>
              </c:pt>
              <c:pt idx="723">
                <c:v>0.67938081873943634</c:v>
              </c:pt>
              <c:pt idx="724">
                <c:v>0.68533183441804546</c:v>
              </c:pt>
              <c:pt idx="725">
                <c:v>0.67774864109244326</c:v>
              </c:pt>
              <c:pt idx="726">
                <c:v>0.6986771409918634</c:v>
              </c:pt>
              <c:pt idx="727">
                <c:v>0.67875027163874679</c:v>
              </c:pt>
              <c:pt idx="728">
                <c:v>0.70280377251330672</c:v>
              </c:pt>
              <c:pt idx="729">
                <c:v>0.68526859739759538</c:v>
              </c:pt>
              <c:pt idx="730">
                <c:v>0.70056029285391319</c:v>
              </c:pt>
              <c:pt idx="731">
                <c:v>0.6953281553585039</c:v>
              </c:pt>
              <c:pt idx="732">
                <c:v>0.69437924935848305</c:v>
              </c:pt>
              <c:pt idx="733">
                <c:v>0.70502975406554758</c:v>
              </c:pt>
              <c:pt idx="734">
                <c:v>0.69419873524055442</c:v>
              </c:pt>
              <c:pt idx="735">
                <c:v>0.71056375184782072</c:v>
              </c:pt>
              <c:pt idx="736">
                <c:v>0.70029661979270907</c:v>
              </c:pt>
              <c:pt idx="737">
                <c:v>0.71251918796752478</c:v>
              </c:pt>
              <c:pt idx="738">
                <c:v>0.705382737324458</c:v>
              </c:pt>
              <c:pt idx="739">
                <c:v>0.71754413548738094</c:v>
              </c:pt>
              <c:pt idx="740">
                <c:v>0.70995082054205982</c:v>
              </c:pt>
              <c:pt idx="741">
                <c:v>0.7186324385699645</c:v>
              </c:pt>
              <c:pt idx="742">
                <c:v>0.71778149473334008</c:v>
              </c:pt>
              <c:pt idx="743">
                <c:v>0.71790557564253044</c:v>
              </c:pt>
              <c:pt idx="744">
                <c:v>0.72792995830927876</c:v>
              </c:pt>
              <c:pt idx="745">
                <c:v>0.72331504753626075</c:v>
              </c:pt>
              <c:pt idx="746">
                <c:v>0.73119792939563366</c:v>
              </c:pt>
              <c:pt idx="747">
                <c:v>0.72961722735529078</c:v>
              </c:pt>
              <c:pt idx="748">
                <c:v>0.73349084663124409</c:v>
              </c:pt>
              <c:pt idx="749">
                <c:v>0.7368488179617888</c:v>
              </c:pt>
              <c:pt idx="750">
                <c:v>0.74049974739564928</c:v>
              </c:pt>
              <c:pt idx="751">
                <c:v>0.74149797854050969</c:v>
              </c:pt>
              <c:pt idx="752">
                <c:v>0.74822841827046693</c:v>
              </c:pt>
              <c:pt idx="753">
                <c:v>0.74439064753038164</c:v>
              </c:pt>
              <c:pt idx="754">
                <c:v>0.75709854554652611</c:v>
              </c:pt>
              <c:pt idx="755">
                <c:v>0.74788766415425711</c:v>
              </c:pt>
              <c:pt idx="756">
                <c:v>0.76254229835562681</c:v>
              </c:pt>
              <c:pt idx="757">
                <c:v>0.75227666438317664</c:v>
              </c:pt>
              <c:pt idx="758">
                <c:v>0.76366424212966477</c:v>
              </c:pt>
              <c:pt idx="759">
                <c:v>0.75683422167010983</c:v>
              </c:pt>
              <c:pt idx="760">
                <c:v>0.76689989972747463</c:v>
              </c:pt>
              <c:pt idx="761">
                <c:v>0.76314424021357952</c:v>
              </c:pt>
              <c:pt idx="762">
                <c:v>0.76586897429652112</c:v>
              </c:pt>
              <c:pt idx="763">
                <c:v>0.76920134634992177</c:v>
              </c:pt>
              <c:pt idx="764">
                <c:v>0.76864686794179227</c:v>
              </c:pt>
              <c:pt idx="765">
                <c:v>0.77365950317667032</c:v>
              </c:pt>
              <c:pt idx="766">
                <c:v>0.76967994596610001</c:v>
              </c:pt>
              <c:pt idx="767">
                <c:v>0.77684163762998748</c:v>
              </c:pt>
              <c:pt idx="768">
                <c:v>0.76607928783486734</c:v>
              </c:pt>
              <c:pt idx="769">
                <c:v>0.7772674734504964</c:v>
              </c:pt>
              <c:pt idx="770">
                <c:v>0.76795487137961627</c:v>
              </c:pt>
              <c:pt idx="771">
                <c:v>0.77833788669893478</c:v>
              </c:pt>
              <c:pt idx="772">
                <c:v>0.767311316748431</c:v>
              </c:pt>
              <c:pt idx="773">
                <c:v>0.78037630756709864</c:v>
              </c:pt>
              <c:pt idx="774">
                <c:v>0.76740088963322373</c:v>
              </c:pt>
              <c:pt idx="775">
                <c:v>0.78114864740005996</c:v>
              </c:pt>
              <c:pt idx="776">
                <c:v>0.76701501313006082</c:v>
              </c:pt>
              <c:pt idx="777">
                <c:v>0.77981310903822898</c:v>
              </c:pt>
              <c:pt idx="778">
                <c:v>0.76774056870873686</c:v>
              </c:pt>
              <c:pt idx="779">
                <c:v>0.77751246431094023</c:v>
              </c:pt>
              <c:pt idx="780">
                <c:v>0.768734448654531</c:v>
              </c:pt>
              <c:pt idx="781">
                <c:v>0.77460801894117537</c:v>
              </c:pt>
              <c:pt idx="782">
                <c:v>0.76972283168751299</c:v>
              </c:pt>
              <c:pt idx="783">
                <c:v>0.77173583275691959</c:v>
              </c:pt>
              <c:pt idx="784">
                <c:v>0.77062316276754483</c:v>
              </c:pt>
              <c:pt idx="785">
                <c:v>0.76741968981763997</c:v>
              </c:pt>
              <c:pt idx="786">
                <c:v>0.76986517196080351</c:v>
              </c:pt>
              <c:pt idx="787">
                <c:v>0.76371400102249398</c:v>
              </c:pt>
              <c:pt idx="788">
                <c:v>0.77210083095953264</c:v>
              </c:pt>
              <c:pt idx="789">
                <c:v>0.76546735177278125</c:v>
              </c:pt>
              <c:pt idx="790">
                <c:v>0.77242745812255131</c:v>
              </c:pt>
              <c:pt idx="791">
                <c:v>0.76539750765854442</c:v>
              </c:pt>
              <c:pt idx="792">
                <c:v>0.76857523615688195</c:v>
              </c:pt>
              <c:pt idx="793">
                <c:v>0.76460304098997112</c:v>
              </c:pt>
              <c:pt idx="794">
                <c:v>0.76605722810966803</c:v>
              </c:pt>
              <c:pt idx="795">
                <c:v>0.76318748038110618</c:v>
              </c:pt>
              <c:pt idx="796">
                <c:v>0.76356144820375194</c:v>
              </c:pt>
              <c:pt idx="797">
                <c:v>0.76198717994096243</c:v>
              </c:pt>
              <c:pt idx="798">
                <c:v>0.76140764107730519</c:v>
              </c:pt>
              <c:pt idx="799">
                <c:v>0.7630461929514748</c:v>
              </c:pt>
              <c:pt idx="800">
                <c:v>0.76229162568153008</c:v>
              </c:pt>
              <c:pt idx="801">
                <c:v>0.76413390479941501</c:v>
              </c:pt>
              <c:pt idx="802">
                <c:v>0.76082356182650035</c:v>
              </c:pt>
            </c:numLit>
          </c:val>
          <c:smooth val="0"/>
          <c:extLst>
            <c:ext xmlns:c16="http://schemas.microsoft.com/office/drawing/2014/chart" uri="{C3380CC4-5D6E-409C-BE32-E72D297353CC}">
              <c16:uniqueId val="{00000005-324A-45F9-84D1-5C5F0A0645DB}"/>
            </c:ext>
          </c:extLst>
        </c:ser>
        <c:ser>
          <c:idx val="1"/>
          <c:order val="6"/>
          <c:marker>
            <c:symbol val="none"/>
          </c:marker>
          <c:val>
            <c:numLit>
              <c:formatCode>General</c:formatCode>
              <c:ptCount val="803"/>
              <c:pt idx="0">
                <c:v>1</c:v>
              </c:pt>
              <c:pt idx="1">
                <c:v>0.51223842951612852</c:v>
              </c:pt>
              <c:pt idx="2">
                <c:v>0.87231789485917244</c:v>
              </c:pt>
              <c:pt idx="3">
                <c:v>0.57634123542100246</c:v>
              </c:pt>
              <c:pt idx="4">
                <c:v>0.80260965158532238</c:v>
              </c:pt>
              <c:pt idx="5">
                <c:v>0.60517893298166325</c:v>
              </c:pt>
              <c:pt idx="6">
                <c:v>0.75476943374339855</c:v>
              </c:pt>
              <c:pt idx="7">
                <c:v>0.61181439208258326</c:v>
              </c:pt>
              <c:pt idx="8">
                <c:v>0.70613996085098063</c:v>
              </c:pt>
              <c:pt idx="9">
                <c:v>0.60327822312091606</c:v>
              </c:pt>
              <c:pt idx="10">
                <c:v>0.66383511029903963</c:v>
              </c:pt>
              <c:pt idx="11">
                <c:v>0.59207030043197628</c:v>
              </c:pt>
              <c:pt idx="12">
                <c:v>0.62553318054748841</c:v>
              </c:pt>
              <c:pt idx="13">
                <c:v>0.56492578477702293</c:v>
              </c:pt>
              <c:pt idx="14">
                <c:v>0.59649940138472379</c:v>
              </c:pt>
              <c:pt idx="15">
                <c:v>0.52048805145079224</c:v>
              </c:pt>
              <c:pt idx="16">
                <c:v>0.55561773182175023</c:v>
              </c:pt>
              <c:pt idx="17">
                <c:v>0.50918680964690288</c:v>
              </c:pt>
              <c:pt idx="18">
                <c:v>0.48831279103290315</c:v>
              </c:pt>
              <c:pt idx="19">
                <c:v>0.47458145159240472</c:v>
              </c:pt>
              <c:pt idx="20">
                <c:v>0.44086439407411437</c:v>
              </c:pt>
              <c:pt idx="21">
                <c:v>0.43514783571693783</c:v>
              </c:pt>
              <c:pt idx="22">
                <c:v>0.4048701339956266</c:v>
              </c:pt>
              <c:pt idx="23">
                <c:v>0.39723381802627167</c:v>
              </c:pt>
              <c:pt idx="24">
                <c:v>0.36227708999851221</c:v>
              </c:pt>
              <c:pt idx="25">
                <c:v>0.36901491999545721</c:v>
              </c:pt>
              <c:pt idx="26">
                <c:v>0.32829836530420353</c:v>
              </c:pt>
              <c:pt idx="27">
                <c:v>0.33280423593147762</c:v>
              </c:pt>
              <c:pt idx="28">
                <c:v>0.29838663992248599</c:v>
              </c:pt>
              <c:pt idx="29">
                <c:v>0.29607454403572103</c:v>
              </c:pt>
              <c:pt idx="30">
                <c:v>0.27264296726824627</c:v>
              </c:pt>
              <c:pt idx="31">
                <c:v>0.26088655312767578</c:v>
              </c:pt>
              <c:pt idx="32">
                <c:v>0.22930971554020446</c:v>
              </c:pt>
              <c:pt idx="33">
                <c:v>0.23766264093329759</c:v>
              </c:pt>
              <c:pt idx="34">
                <c:v>0.20333701811438887</c:v>
              </c:pt>
              <c:pt idx="35">
                <c:v>0.21638196854652503</c:v>
              </c:pt>
              <c:pt idx="36">
                <c:v>0.17131250392032571</c:v>
              </c:pt>
              <c:pt idx="37">
                <c:v>0.19853425741648797</c:v>
              </c:pt>
              <c:pt idx="38">
                <c:v>0.13834354756500894</c:v>
              </c:pt>
              <c:pt idx="39">
                <c:v>0.1848643634219618</c:v>
              </c:pt>
              <c:pt idx="40">
                <c:v>0.11327518367843471</c:v>
              </c:pt>
              <c:pt idx="41">
                <c:v>0.15859986683060068</c:v>
              </c:pt>
              <c:pt idx="42">
                <c:v>9.0092530052710132E-2</c:v>
              </c:pt>
              <c:pt idx="43">
                <c:v>0.13297436689955205</c:v>
              </c:pt>
              <c:pt idx="44">
                <c:v>9.037499474196424E-2</c:v>
              </c:pt>
              <c:pt idx="45">
                <c:v>0.11411022227481708</c:v>
              </c:pt>
              <c:pt idx="46">
                <c:v>6.6186407569116423E-2</c:v>
              </c:pt>
              <c:pt idx="47">
                <c:v>0.11735290696806037</c:v>
              </c:pt>
              <c:pt idx="48">
                <c:v>3.8463430905081732E-2</c:v>
              </c:pt>
              <c:pt idx="49">
                <c:v>0.10429393091861075</c:v>
              </c:pt>
              <c:pt idx="50">
                <c:v>3.7745247134104987E-2</c:v>
              </c:pt>
              <c:pt idx="51">
                <c:v>8.6309576213511152E-2</c:v>
              </c:pt>
              <c:pt idx="52">
                <c:v>2.3789828048852071E-2</c:v>
              </c:pt>
              <c:pt idx="53">
                <c:v>7.9596833977590126E-2</c:v>
              </c:pt>
              <c:pt idx="54">
                <c:v>1.3901579143865663E-2</c:v>
              </c:pt>
              <c:pt idx="55">
                <c:v>6.3961432754582298E-2</c:v>
              </c:pt>
              <c:pt idx="56">
                <c:v>9.7637535283127842E-3</c:v>
              </c:pt>
              <c:pt idx="57">
                <c:v>4.6062321612213436E-2</c:v>
              </c:pt>
              <c:pt idx="58">
                <c:v>6.6100584196332936E-3</c:v>
              </c:pt>
              <c:pt idx="59">
                <c:v>1.7853976539798949E-2</c:v>
              </c:pt>
              <c:pt idx="60">
                <c:v>1.6163516132207425E-2</c:v>
              </c:pt>
              <c:pt idx="61">
                <c:v>-1.5553203436824466E-5</c:v>
              </c:pt>
              <c:pt idx="62">
                <c:v>2.2069386912830637E-2</c:v>
              </c:pt>
              <c:pt idx="63">
                <c:v>-1.9363538662504991E-2</c:v>
              </c:pt>
              <c:pt idx="64">
                <c:v>1.1811504760640005E-2</c:v>
              </c:pt>
              <c:pt idx="65">
                <c:v>-2.9467559910514765E-2</c:v>
              </c:pt>
              <c:pt idx="66">
                <c:v>-1.2266912324932937E-3</c:v>
              </c:pt>
              <c:pt idx="67">
                <c:v>-4.9704986447675251E-2</c:v>
              </c:pt>
              <c:pt idx="68">
                <c:v>-1.6793226115942906E-2</c:v>
              </c:pt>
              <c:pt idx="69">
                <c:v>-5.9912216964644369E-2</c:v>
              </c:pt>
              <c:pt idx="70">
                <c:v>-3.358523468572415E-2</c:v>
              </c:pt>
              <c:pt idx="71">
                <c:v>-6.9835353586555168E-2</c:v>
              </c:pt>
              <c:pt idx="72">
                <c:v>-6.3304287950854299E-2</c:v>
              </c:pt>
              <c:pt idx="73">
                <c:v>-7.4012972911196323E-2</c:v>
              </c:pt>
              <c:pt idx="74">
                <c:v>-7.2804442822723053E-2</c:v>
              </c:pt>
              <c:pt idx="75">
                <c:v>-9.1226492792003067E-2</c:v>
              </c:pt>
              <c:pt idx="76">
                <c:v>-7.6291433432346803E-2</c:v>
              </c:pt>
              <c:pt idx="77">
                <c:v>-0.11749192330742048</c:v>
              </c:pt>
              <c:pt idx="78">
                <c:v>-8.0383747433837971E-2</c:v>
              </c:pt>
              <c:pt idx="79">
                <c:v>-0.13979426642172363</c:v>
              </c:pt>
              <c:pt idx="80">
                <c:v>-9.4654032524940312E-2</c:v>
              </c:pt>
              <c:pt idx="81">
                <c:v>-0.15224875349710978</c:v>
              </c:pt>
              <c:pt idx="82">
                <c:v>-0.11511229402045538</c:v>
              </c:pt>
              <c:pt idx="83">
                <c:v>-0.16596351727557587</c:v>
              </c:pt>
              <c:pt idx="84">
                <c:v>-0.12594990615062374</c:v>
              </c:pt>
              <c:pt idx="85">
                <c:v>-0.18400781553377665</c:v>
              </c:pt>
              <c:pt idx="86">
                <c:v>-0.13905885712756436</c:v>
              </c:pt>
              <c:pt idx="87">
                <c:v>-0.18789903451844844</c:v>
              </c:pt>
              <c:pt idx="88">
                <c:v>-0.1477065195631676</c:v>
              </c:pt>
              <c:pt idx="89">
                <c:v>-0.18930500342865786</c:v>
              </c:pt>
              <c:pt idx="90">
                <c:v>-0.15182679048602912</c:v>
              </c:pt>
              <c:pt idx="91">
                <c:v>-0.18576736772940255</c:v>
              </c:pt>
              <c:pt idx="92">
                <c:v>-0.16778437366768953</c:v>
              </c:pt>
              <c:pt idx="93">
                <c:v>-0.16787242941877251</c:v>
              </c:pt>
              <c:pt idx="94">
                <c:v>-0.17983773837124906</c:v>
              </c:pt>
              <c:pt idx="95">
                <c:v>-0.16938745304530578</c:v>
              </c:pt>
              <c:pt idx="96">
                <c:v>-0.18458674048872176</c:v>
              </c:pt>
              <c:pt idx="97">
                <c:v>-0.16531292459535912</c:v>
              </c:pt>
              <c:pt idx="98">
                <c:v>-0.18332505368802829</c:v>
              </c:pt>
              <c:pt idx="99">
                <c:v>-0.16589719257532948</c:v>
              </c:pt>
              <c:pt idx="100">
                <c:v>-0.18003951418377351</c:v>
              </c:pt>
              <c:pt idx="101">
                <c:v>-0.16258697986207113</c:v>
              </c:pt>
              <c:pt idx="102">
                <c:v>-0.18035205806307239</c:v>
              </c:pt>
              <c:pt idx="103">
                <c:v>-0.1594732491188125</c:v>
              </c:pt>
              <c:pt idx="104">
                <c:v>-0.17816372579345718</c:v>
              </c:pt>
              <c:pt idx="105">
                <c:v>-0.15351464572464799</c:v>
              </c:pt>
              <c:pt idx="106">
                <c:v>-0.1763554791423261</c:v>
              </c:pt>
              <c:pt idx="107">
                <c:v>-0.14342665678827873</c:v>
              </c:pt>
              <c:pt idx="108">
                <c:v>-0.17321354539008202</c:v>
              </c:pt>
              <c:pt idx="109">
                <c:v>-0.13657143644729847</c:v>
              </c:pt>
              <c:pt idx="110">
                <c:v>-0.17557816379747976</c:v>
              </c:pt>
              <c:pt idx="111">
                <c:v>-0.13083100550218132</c:v>
              </c:pt>
              <c:pt idx="112">
                <c:v>-0.16490867433726852</c:v>
              </c:pt>
              <c:pt idx="113">
                <c:v>-0.13335284287050317</c:v>
              </c:pt>
              <c:pt idx="114">
                <c:v>-0.15227187538920708</c:v>
              </c:pt>
              <c:pt idx="115">
                <c:v>-0.12603814140424718</c:v>
              </c:pt>
              <c:pt idx="116">
                <c:v>-0.15207575893364811</c:v>
              </c:pt>
              <c:pt idx="117">
                <c:v>-0.1241693934783092</c:v>
              </c:pt>
              <c:pt idx="118">
                <c:v>-0.14851652538389734</c:v>
              </c:pt>
              <c:pt idx="119">
                <c:v>-0.1113086776738335</c:v>
              </c:pt>
              <c:pt idx="120">
                <c:v>-0.1457956518283452</c:v>
              </c:pt>
              <c:pt idx="121">
                <c:v>-0.1065421656200468</c:v>
              </c:pt>
              <c:pt idx="122">
                <c:v>-0.14025117678464272</c:v>
              </c:pt>
              <c:pt idx="123">
                <c:v>-9.2873392841611016E-2</c:v>
              </c:pt>
              <c:pt idx="124">
                <c:v>-0.14203006302276355</c:v>
              </c:pt>
              <c:pt idx="125">
                <c:v>-8.3737420672755664E-2</c:v>
              </c:pt>
              <c:pt idx="126">
                <c:v>-0.13740654731689733</c:v>
              </c:pt>
              <c:pt idx="127">
                <c:v>-7.7761071737267443E-2</c:v>
              </c:pt>
              <c:pt idx="128">
                <c:v>-0.13414995997164933</c:v>
              </c:pt>
              <c:pt idx="129">
                <c:v>-8.1110279875399191E-2</c:v>
              </c:pt>
              <c:pt idx="130">
                <c:v>-0.12828211404499296</c:v>
              </c:pt>
              <c:pt idx="131">
                <c:v>-8.3144012205077195E-2</c:v>
              </c:pt>
              <c:pt idx="132">
                <c:v>-0.12400965355344243</c:v>
              </c:pt>
              <c:pt idx="133">
                <c:v>-7.999584625409055E-2</c:v>
              </c:pt>
              <c:pt idx="134">
                <c:v>-0.12333035283332631</c:v>
              </c:pt>
              <c:pt idx="135">
                <c:v>-8.3713430632535502E-2</c:v>
              </c:pt>
              <c:pt idx="136">
                <c:v>-0.12539812333601505</c:v>
              </c:pt>
              <c:pt idx="137">
                <c:v>-7.5310961511750069E-2</c:v>
              </c:pt>
              <c:pt idx="138">
                <c:v>-0.12302827717602111</c:v>
              </c:pt>
              <c:pt idx="139">
                <c:v>-8.5702173256301889E-2</c:v>
              </c:pt>
              <c:pt idx="140">
                <c:v>-0.11622832253152768</c:v>
              </c:pt>
              <c:pt idx="141">
                <c:v>-9.5048577110195293E-2</c:v>
              </c:pt>
              <c:pt idx="142">
                <c:v>-0.1096045306911676</c:v>
              </c:pt>
              <c:pt idx="143">
                <c:v>-9.8572806130809015E-2</c:v>
              </c:pt>
              <c:pt idx="144">
                <c:v>-0.11138682462140971</c:v>
              </c:pt>
              <c:pt idx="145">
                <c:v>-9.6744129727155459E-2</c:v>
              </c:pt>
              <c:pt idx="146">
                <c:v>-0.11052463466410427</c:v>
              </c:pt>
              <c:pt idx="147">
                <c:v>-9.2499143341214188E-2</c:v>
              </c:pt>
              <c:pt idx="148">
                <c:v>-0.11430590100310251</c:v>
              </c:pt>
              <c:pt idx="149">
                <c:v>-8.9549356947298125E-2</c:v>
              </c:pt>
              <c:pt idx="150">
                <c:v>-0.11091855177243615</c:v>
              </c:pt>
              <c:pt idx="151">
                <c:v>-7.9720103620076227E-2</c:v>
              </c:pt>
              <c:pt idx="152">
                <c:v>-0.11364068854835913</c:v>
              </c:pt>
              <c:pt idx="153">
                <c:v>-7.5969309719783842E-2</c:v>
              </c:pt>
              <c:pt idx="154">
                <c:v>-0.10051390187123478</c:v>
              </c:pt>
              <c:pt idx="155">
                <c:v>-7.759492232719839E-2</c:v>
              </c:pt>
              <c:pt idx="156">
                <c:v>-9.1421123386555767E-2</c:v>
              </c:pt>
              <c:pt idx="157">
                <c:v>-7.9591976093097372E-2</c:v>
              </c:pt>
              <c:pt idx="158">
                <c:v>-7.2196656731117678E-2</c:v>
              </c:pt>
              <c:pt idx="159">
                <c:v>-6.2947623153833593E-2</c:v>
              </c:pt>
              <c:pt idx="160">
                <c:v>-7.1496393589958726E-2</c:v>
              </c:pt>
              <c:pt idx="161">
                <c:v>-5.2287909236404369E-2</c:v>
              </c:pt>
              <c:pt idx="162">
                <c:v>-5.8190348479394402E-2</c:v>
              </c:pt>
              <c:pt idx="163">
                <c:v>-3.4709518924833656E-2</c:v>
              </c:pt>
              <c:pt idx="164">
                <c:v>-4.3670281584693792E-2</c:v>
              </c:pt>
              <c:pt idx="165">
                <c:v>-2.9316178100238705E-2</c:v>
              </c:pt>
              <c:pt idx="166">
                <c:v>-2.6334423829760197E-2</c:v>
              </c:pt>
              <c:pt idx="167">
                <c:v>-9.613903452518292E-3</c:v>
              </c:pt>
              <c:pt idx="168">
                <c:v>-1.5755259556390719E-2</c:v>
              </c:pt>
              <c:pt idx="169">
                <c:v>9.4750942412284121E-3</c:v>
              </c:pt>
              <c:pt idx="170">
                <c:v>6.7775186867516813E-3</c:v>
              </c:pt>
              <c:pt idx="171">
                <c:v>1.2428809975766061E-2</c:v>
              </c:pt>
              <c:pt idx="172">
                <c:v>3.9074419565476061E-2</c:v>
              </c:pt>
              <c:pt idx="173">
                <c:v>1.9928550694182853E-2</c:v>
              </c:pt>
              <c:pt idx="174">
                <c:v>4.9004617218443715E-2</c:v>
              </c:pt>
              <c:pt idx="175">
                <c:v>3.9123878701682879E-2</c:v>
              </c:pt>
              <c:pt idx="176">
                <c:v>7.5137594465571944E-2</c:v>
              </c:pt>
              <c:pt idx="177">
                <c:v>5.1059463749561412E-2</c:v>
              </c:pt>
              <c:pt idx="178">
                <c:v>9.6285660994517283E-2</c:v>
              </c:pt>
              <c:pt idx="179">
                <c:v>6.6803862408942261E-2</c:v>
              </c:pt>
              <c:pt idx="180">
                <c:v>0.10392972719604128</c:v>
              </c:pt>
              <c:pt idx="181">
                <c:v>9.0895618464945829E-2</c:v>
              </c:pt>
              <c:pt idx="182">
                <c:v>0.1156078079363345</c:v>
              </c:pt>
              <c:pt idx="183">
                <c:v>0.11142412423728917</c:v>
              </c:pt>
              <c:pt idx="184">
                <c:v>0.13017475745032142</c:v>
              </c:pt>
              <c:pt idx="185">
                <c:v>0.12953911230116219</c:v>
              </c:pt>
              <c:pt idx="186">
                <c:v>0.14696306061836545</c:v>
              </c:pt>
              <c:pt idx="187">
                <c:v>0.14170604372182924</c:v>
              </c:pt>
              <c:pt idx="188">
                <c:v>0.15941388471154369</c:v>
              </c:pt>
              <c:pt idx="189">
                <c:v>0.17279057722636607</c:v>
              </c:pt>
              <c:pt idx="190">
                <c:v>0.16229909953642671</c:v>
              </c:pt>
              <c:pt idx="191">
                <c:v>0.18178934551403203</c:v>
              </c:pt>
              <c:pt idx="192">
                <c:v>0.18264000487714133</c:v>
              </c:pt>
              <c:pt idx="193">
                <c:v>0.187380849782537</c:v>
              </c:pt>
              <c:pt idx="194">
                <c:v>0.1943050498998409</c:v>
              </c:pt>
              <c:pt idx="195">
                <c:v>0.20723788229764922</c:v>
              </c:pt>
              <c:pt idx="196">
                <c:v>0.19931326286407133</c:v>
              </c:pt>
              <c:pt idx="197">
                <c:v>0.22098594007471925</c:v>
              </c:pt>
              <c:pt idx="198">
                <c:v>0.20712136759535044</c:v>
              </c:pt>
              <c:pt idx="199">
                <c:v>0.23224061336612423</c:v>
              </c:pt>
              <c:pt idx="200">
                <c:v>0.21500287896879827</c:v>
              </c:pt>
              <c:pt idx="201">
                <c:v>0.23513925087736015</c:v>
              </c:pt>
              <c:pt idx="202">
                <c:v>0.22920722603857185</c:v>
              </c:pt>
              <c:pt idx="203">
                <c:v>0.24378992744846689</c:v>
              </c:pt>
              <c:pt idx="204">
                <c:v>0.22926042062343086</c:v>
              </c:pt>
              <c:pt idx="205">
                <c:v>0.25810533678030112</c:v>
              </c:pt>
              <c:pt idx="206">
                <c:v>0.24031919812536623</c:v>
              </c:pt>
              <c:pt idx="207">
                <c:v>0.26943867727291981</c:v>
              </c:pt>
              <c:pt idx="208">
                <c:v>0.25116374633465988</c:v>
              </c:pt>
              <c:pt idx="209">
                <c:v>0.26822831537934744</c:v>
              </c:pt>
              <c:pt idx="210">
                <c:v>0.25569601650991575</c:v>
              </c:pt>
              <c:pt idx="211">
                <c:v>0.27978096013443832</c:v>
              </c:pt>
              <c:pt idx="212">
                <c:v>0.27095714749677391</c:v>
              </c:pt>
              <c:pt idx="213">
                <c:v>0.29284514710755488</c:v>
              </c:pt>
              <c:pt idx="214">
                <c:v>0.28264245910927704</c:v>
              </c:pt>
              <c:pt idx="215">
                <c:v>0.31024033618554364</c:v>
              </c:pt>
              <c:pt idx="216">
                <c:v>0.30201338766439101</c:v>
              </c:pt>
              <c:pt idx="217">
                <c:v>0.30964706207153442</c:v>
              </c:pt>
              <c:pt idx="218">
                <c:v>0.31957153926529935</c:v>
              </c:pt>
              <c:pt idx="219">
                <c:v>0.32948766134554203</c:v>
              </c:pt>
              <c:pt idx="220">
                <c:v>0.34346428287089387</c:v>
              </c:pt>
              <c:pt idx="221">
                <c:v>0.34584476342874565</c:v>
              </c:pt>
              <c:pt idx="222">
                <c:v>0.36972143419317932</c:v>
              </c:pt>
              <c:pt idx="223">
                <c:v>0.35665215837406461</c:v>
              </c:pt>
              <c:pt idx="224">
                <c:v>0.4032407244025602</c:v>
              </c:pt>
              <c:pt idx="225">
                <c:v>0.37203346642347768</c:v>
              </c:pt>
              <c:pt idx="226">
                <c:v>0.42276001211231068</c:v>
              </c:pt>
              <c:pt idx="227">
                <c:v>0.39952248474051139</c:v>
              </c:pt>
              <c:pt idx="228">
                <c:v>0.44636788964249324</c:v>
              </c:pt>
              <c:pt idx="229">
                <c:v>0.43167320801192399</c:v>
              </c:pt>
              <c:pt idx="230">
                <c:v>0.46182842891888104</c:v>
              </c:pt>
              <c:pt idx="231">
                <c:v>0.46184100466385652</c:v>
              </c:pt>
              <c:pt idx="232">
                <c:v>0.4960295334273977</c:v>
              </c:pt>
              <c:pt idx="233">
                <c:v>0.48333886779402085</c:v>
              </c:pt>
              <c:pt idx="234">
                <c:v>0.52667577697916468</c:v>
              </c:pt>
              <c:pt idx="235">
                <c:v>0.51727258098995077</c:v>
              </c:pt>
              <c:pt idx="236">
                <c:v>0.54636152252670178</c:v>
              </c:pt>
              <c:pt idx="237">
                <c:v>0.55316445837948258</c:v>
              </c:pt>
              <c:pt idx="238">
                <c:v>0.56932236696391469</c:v>
              </c:pt>
              <c:pt idx="239">
                <c:v>0.58664405322666102</c:v>
              </c:pt>
              <c:pt idx="240">
                <c:v>0.59913395789776636</c:v>
              </c:pt>
              <c:pt idx="241">
                <c:v>0.62415612954968647</c:v>
              </c:pt>
              <c:pt idx="242">
                <c:v>0.63103440803572197</c:v>
              </c:pt>
              <c:pt idx="243">
                <c:v>0.65080782649582603</c:v>
              </c:pt>
              <c:pt idx="244">
                <c:v>0.65406348910741252</c:v>
              </c:pt>
              <c:pt idx="245">
                <c:v>0.68889089326877684</c:v>
              </c:pt>
              <c:pt idx="246">
                <c:v>0.68237141551326141</c:v>
              </c:pt>
              <c:pt idx="247">
                <c:v>0.7129912796700969</c:v>
              </c:pt>
              <c:pt idx="248">
                <c:v>0.71282383659119064</c:v>
              </c:pt>
              <c:pt idx="249">
                <c:v>0.74504463173499158</c:v>
              </c:pt>
              <c:pt idx="250">
                <c:v>0.72926144385795655</c:v>
              </c:pt>
              <c:pt idx="251">
                <c:v>0.77745409222477646</c:v>
              </c:pt>
              <c:pt idx="252">
                <c:v>0.74899426999264729</c:v>
              </c:pt>
              <c:pt idx="253">
                <c:v>0.79266333537169698</c:v>
              </c:pt>
              <c:pt idx="254">
                <c:v>0.77560308953220547</c:v>
              </c:pt>
              <c:pt idx="255">
                <c:v>0.80004139348751402</c:v>
              </c:pt>
              <c:pt idx="256">
                <c:v>0.81075611022715421</c:v>
              </c:pt>
              <c:pt idx="257">
                <c:v>0.80245999931737844</c:v>
              </c:pt>
              <c:pt idx="258">
                <c:v>0.82893982817556444</c:v>
              </c:pt>
              <c:pt idx="259">
                <c:v>0.82122220894977516</c:v>
              </c:pt>
              <c:pt idx="260">
                <c:v>0.83917425990621597</c:v>
              </c:pt>
              <c:pt idx="261">
                <c:v>0.81056578306214522</c:v>
              </c:pt>
              <c:pt idx="262">
                <c:v>0.86316793052555763</c:v>
              </c:pt>
              <c:pt idx="263">
                <c:v>0.7962537291784797</c:v>
              </c:pt>
              <c:pt idx="264">
                <c:v>0.84968195731153973</c:v>
              </c:pt>
              <c:pt idx="265">
                <c:v>0.80214495824114995</c:v>
              </c:pt>
              <c:pt idx="266">
                <c:v>0.83292761295726603</c:v>
              </c:pt>
              <c:pt idx="267">
                <c:v>0.79699262902323431</c:v>
              </c:pt>
              <c:pt idx="268">
                <c:v>0.81899422382806231</c:v>
              </c:pt>
              <c:pt idx="269">
                <c:v>0.79068027035888</c:v>
              </c:pt>
              <c:pt idx="270">
                <c:v>0.80349046224563792</c:v>
              </c:pt>
              <c:pt idx="271">
                <c:v>0.77645909848404515</c:v>
              </c:pt>
              <c:pt idx="272">
                <c:v>0.780145071925887</c:v>
              </c:pt>
              <c:pt idx="273">
                <c:v>0.76688211355397828</c:v>
              </c:pt>
              <c:pt idx="274">
                <c:v>0.75531865099770401</c:v>
              </c:pt>
              <c:pt idx="275">
                <c:v>0.7454394161732476</c:v>
              </c:pt>
              <c:pt idx="276">
                <c:v>0.75047891569299741</c:v>
              </c:pt>
              <c:pt idx="277">
                <c:v>0.71085908041481594</c:v>
              </c:pt>
              <c:pt idx="278">
                <c:v>0.73203496835209592</c:v>
              </c:pt>
              <c:pt idx="279">
                <c:v>0.69083675536412603</c:v>
              </c:pt>
              <c:pt idx="280">
                <c:v>0.6979811634157389</c:v>
              </c:pt>
              <c:pt idx="281">
                <c:v>0.67523774566507611</c:v>
              </c:pt>
              <c:pt idx="282">
                <c:v>0.66992627536527971</c:v>
              </c:pt>
              <c:pt idx="283">
                <c:v>0.64387089312273937</c:v>
              </c:pt>
              <c:pt idx="284">
                <c:v>0.65738955395951215</c:v>
              </c:pt>
              <c:pt idx="285">
                <c:v>0.61727340134862452</c:v>
              </c:pt>
              <c:pt idx="286">
                <c:v>0.64100069201545617</c:v>
              </c:pt>
              <c:pt idx="287">
                <c:v>0.59188190837343246</c:v>
              </c:pt>
              <c:pt idx="288">
                <c:v>0.62000555894580345</c:v>
              </c:pt>
              <c:pt idx="289">
                <c:v>0.57125172359928811</c:v>
              </c:pt>
              <c:pt idx="290">
                <c:v>0.59995221442865021</c:v>
              </c:pt>
              <c:pt idx="291">
                <c:v>0.54050566362233821</c:v>
              </c:pt>
              <c:pt idx="292">
                <c:v>0.58858627636646521</c:v>
              </c:pt>
              <c:pt idx="293">
                <c:v>0.51534791644362321</c:v>
              </c:pt>
              <c:pt idx="294">
                <c:v>0.55869737420109022</c:v>
              </c:pt>
              <c:pt idx="295">
                <c:v>0.50746352859736632</c:v>
              </c:pt>
              <c:pt idx="296">
                <c:v>0.53635288764373357</c:v>
              </c:pt>
              <c:pt idx="297">
                <c:v>0.49372709973722484</c:v>
              </c:pt>
              <c:pt idx="298">
                <c:v>0.50654088735689573</c:v>
              </c:pt>
              <c:pt idx="299">
                <c:v>0.48494642050875586</c:v>
              </c:pt>
              <c:pt idx="300">
                <c:v>0.48798024527374018</c:v>
              </c:pt>
              <c:pt idx="301">
                <c:v>0.47357800767613695</c:v>
              </c:pt>
              <c:pt idx="302">
                <c:v>0.46922401244130874</c:v>
              </c:pt>
              <c:pt idx="303">
                <c:v>0.46043304769372118</c:v>
              </c:pt>
              <c:pt idx="304">
                <c:v>0.44617152044503855</c:v>
              </c:pt>
              <c:pt idx="305">
                <c:v>0.45608815269484559</c:v>
              </c:pt>
              <c:pt idx="306">
                <c:v>0.43590192738093175</c:v>
              </c:pt>
              <c:pt idx="307">
                <c:v>0.43315406009603113</c:v>
              </c:pt>
              <c:pt idx="308">
                <c:v>0.42608690073657296</c:v>
              </c:pt>
              <c:pt idx="309">
                <c:v>0.43052442590591644</c:v>
              </c:pt>
              <c:pt idx="310">
                <c:v>0.40921573415501877</c:v>
              </c:pt>
              <c:pt idx="311">
                <c:v>0.41762229823676017</c:v>
              </c:pt>
              <c:pt idx="312">
                <c:v>0.40121878395930194</c:v>
              </c:pt>
              <c:pt idx="313">
                <c:v>0.41185537381082171</c:v>
              </c:pt>
              <c:pt idx="314">
                <c:v>0.39844362601438632</c:v>
              </c:pt>
              <c:pt idx="315">
                <c:v>0.40428226924414423</c:v>
              </c:pt>
              <c:pt idx="316">
                <c:v>0.39291465241323742</c:v>
              </c:pt>
              <c:pt idx="317">
                <c:v>0.39801528616151621</c:v>
              </c:pt>
              <c:pt idx="318">
                <c:v>0.38562420144613052</c:v>
              </c:pt>
              <c:pt idx="319">
                <c:v>0.38899840624444093</c:v>
              </c:pt>
              <c:pt idx="320">
                <c:v>0.38681338694911982</c:v>
              </c:pt>
              <c:pt idx="321">
                <c:v>0.3813810085518487</c:v>
              </c:pt>
              <c:pt idx="322">
                <c:v>0.38699925153738035</c:v>
              </c:pt>
              <c:pt idx="323">
                <c:v>0.36924182724451526</c:v>
              </c:pt>
              <c:pt idx="324">
                <c:v>0.38398093887266765</c:v>
              </c:pt>
              <c:pt idx="325">
                <c:v>0.36346349750238405</c:v>
              </c:pt>
              <c:pt idx="326">
                <c:v>0.38223926942818232</c:v>
              </c:pt>
              <c:pt idx="327">
                <c:v>0.35171331269233169</c:v>
              </c:pt>
              <c:pt idx="328">
                <c:v>0.37053740723702405</c:v>
              </c:pt>
              <c:pt idx="329">
                <c:v>0.34253470828063992</c:v>
              </c:pt>
              <c:pt idx="330">
                <c:v>0.3651738613101097</c:v>
              </c:pt>
              <c:pt idx="331">
                <c:v>0.33734642140148496</c:v>
              </c:pt>
              <c:pt idx="332">
                <c:v>0.3494263791283484</c:v>
              </c:pt>
              <c:pt idx="333">
                <c:v>0.33064370176209984</c:v>
              </c:pt>
              <c:pt idx="334">
                <c:v>0.34249205949267741</c:v>
              </c:pt>
              <c:pt idx="335">
                <c:v>0.33445600855692559</c:v>
              </c:pt>
              <c:pt idx="336">
                <c:v>0.32739190584911398</c:v>
              </c:pt>
              <c:pt idx="337">
                <c:v>0.32407670557742824</c:v>
              </c:pt>
              <c:pt idx="338">
                <c:v>0.31416477280762833</c:v>
              </c:pt>
              <c:pt idx="339">
                <c:v>0.31820389565405305</c:v>
              </c:pt>
              <c:pt idx="340">
                <c:v>0.30715612678985676</c:v>
              </c:pt>
              <c:pt idx="341">
                <c:v>0.30618616098804596</c:v>
              </c:pt>
              <c:pt idx="342">
                <c:v>0.30815574881824648</c:v>
              </c:pt>
              <c:pt idx="343">
                <c:v>0.28465191910507032</c:v>
              </c:pt>
              <c:pt idx="344">
                <c:v>0.30414334207516341</c:v>
              </c:pt>
              <c:pt idx="345">
                <c:v>0.26768467865414353</c:v>
              </c:pt>
              <c:pt idx="346">
                <c:v>0.3100185229150958</c:v>
              </c:pt>
              <c:pt idx="347">
                <c:v>0.25158464934661634</c:v>
              </c:pt>
              <c:pt idx="348">
                <c:v>0.31045959995472566</c:v>
              </c:pt>
              <c:pt idx="349">
                <c:v>0.25404590277488492</c:v>
              </c:pt>
              <c:pt idx="350">
                <c:v>0.30151011741155365</c:v>
              </c:pt>
              <c:pt idx="351">
                <c:v>0.25973329941756085</c:v>
              </c:pt>
              <c:pt idx="352">
                <c:v>0.30472530900248457</c:v>
              </c:pt>
              <c:pt idx="353">
                <c:v>0.25898253307028346</c:v>
              </c:pt>
              <c:pt idx="354">
                <c:v>0.3065441611458099</c:v>
              </c:pt>
              <c:pt idx="355">
                <c:v>0.2603321324402979</c:v>
              </c:pt>
              <c:pt idx="356">
                <c:v>0.30802087952679741</c:v>
              </c:pt>
              <c:pt idx="357">
                <c:v>0.26281988753137531</c:v>
              </c:pt>
              <c:pt idx="358">
                <c:v>0.31016285476264199</c:v>
              </c:pt>
              <c:pt idx="359">
                <c:v>0.26824707743751347</c:v>
              </c:pt>
              <c:pt idx="360">
                <c:v>0.31083628120219042</c:v>
              </c:pt>
              <c:pt idx="361">
                <c:v>0.27777941883521939</c:v>
              </c:pt>
              <c:pt idx="362">
                <c:v>0.31552590635862898</c:v>
              </c:pt>
              <c:pt idx="363">
                <c:v>0.28137867104135011</c:v>
              </c:pt>
              <c:pt idx="364">
                <c:v>0.3226649089786921</c:v>
              </c:pt>
              <c:pt idx="365">
                <c:v>0.28949916445381546</c:v>
              </c:pt>
              <c:pt idx="366">
                <c:v>0.32612240230363726</c:v>
              </c:pt>
              <c:pt idx="367">
                <c:v>0.29740801559128005</c:v>
              </c:pt>
              <c:pt idx="368">
                <c:v>0.32855685255530975</c:v>
              </c:pt>
              <c:pt idx="369">
                <c:v>0.30592836013021119</c:v>
              </c:pt>
              <c:pt idx="370">
                <c:v>0.33429251230273305</c:v>
              </c:pt>
              <c:pt idx="371">
                <c:v>0.31818677165393749</c:v>
              </c:pt>
              <c:pt idx="372">
                <c:v>0.33246320672537522</c:v>
              </c:pt>
              <c:pt idx="373">
                <c:v>0.31927904322387701</c:v>
              </c:pt>
              <c:pt idx="374">
                <c:v>0.34424249334932594</c:v>
              </c:pt>
              <c:pt idx="375">
                <c:v>0.32889578242645623</c:v>
              </c:pt>
              <c:pt idx="376">
                <c:v>0.3425313314204213</c:v>
              </c:pt>
              <c:pt idx="377">
                <c:v>0.33887218178223771</c:v>
              </c:pt>
              <c:pt idx="378">
                <c:v>0.34963663839988907</c:v>
              </c:pt>
              <c:pt idx="379">
                <c:v>0.34324085165619656</c:v>
              </c:pt>
              <c:pt idx="380">
                <c:v>0.35218284880998307</c:v>
              </c:pt>
              <c:pt idx="381">
                <c:v>0.35361533154427277</c:v>
              </c:pt>
              <c:pt idx="382">
                <c:v>0.35586940339031847</c:v>
              </c:pt>
              <c:pt idx="383">
                <c:v>0.36206834142378197</c:v>
              </c:pt>
              <c:pt idx="384">
                <c:v>0.35800689421467896</c:v>
              </c:pt>
              <c:pt idx="385">
                <c:v>0.36595852321020395</c:v>
              </c:pt>
              <c:pt idx="386">
                <c:v>0.36211106993630604</c:v>
              </c:pt>
              <c:pt idx="387">
                <c:v>0.37237431700260282</c:v>
              </c:pt>
              <c:pt idx="388">
                <c:v>0.36062683252618954</c:v>
              </c:pt>
              <c:pt idx="389">
                <c:v>0.37177333817967456</c:v>
              </c:pt>
              <c:pt idx="390">
                <c:v>0.36227290640640308</c:v>
              </c:pt>
              <c:pt idx="391">
                <c:v>0.37937015732230089</c:v>
              </c:pt>
              <c:pt idx="392">
                <c:v>0.36258273075609371</c:v>
              </c:pt>
              <c:pt idx="393">
                <c:v>0.37961194708731733</c:v>
              </c:pt>
              <c:pt idx="394">
                <c:v>0.36041707309256704</c:v>
              </c:pt>
              <c:pt idx="395">
                <c:v>0.37466147982527198</c:v>
              </c:pt>
              <c:pt idx="396">
                <c:v>0.36408942974474379</c:v>
              </c:pt>
              <c:pt idx="397">
                <c:v>0.37287577294952917</c:v>
              </c:pt>
              <c:pt idx="398">
                <c:v>0.35710744003236394</c:v>
              </c:pt>
              <c:pt idx="399">
                <c:v>0.38062439314626323</c:v>
              </c:pt>
              <c:pt idx="400">
                <c:v>0.34617997867756822</c:v>
              </c:pt>
              <c:pt idx="401">
                <c:v>0.38123269601944498</c:v>
              </c:pt>
              <c:pt idx="402">
                <c:v>0.33661011496900212</c:v>
              </c:pt>
              <c:pt idx="403">
                <c:v>0.38454694108786858</c:v>
              </c:pt>
              <c:pt idx="404">
                <c:v>0.33374543452946764</c:v>
              </c:pt>
              <c:pt idx="405">
                <c:v>0.38269909333948482</c:v>
              </c:pt>
              <c:pt idx="406">
                <c:v>0.33055961404549516</c:v>
              </c:pt>
              <c:pt idx="407">
                <c:v>0.37662102678079923</c:v>
              </c:pt>
              <c:pt idx="408">
                <c:v>0.33306230757988747</c:v>
              </c:pt>
              <c:pt idx="409">
                <c:v>0.37315074563738571</c:v>
              </c:pt>
              <c:pt idx="410">
                <c:v>0.33860312918200214</c:v>
              </c:pt>
              <c:pt idx="411">
                <c:v>0.37200718946642586</c:v>
              </c:pt>
              <c:pt idx="412">
                <c:v>0.33868338027711292</c:v>
              </c:pt>
              <c:pt idx="413">
                <c:v>0.37554643092450568</c:v>
              </c:pt>
              <c:pt idx="414">
                <c:v>0.34302008062603506</c:v>
              </c:pt>
              <c:pt idx="415">
                <c:v>0.38076291964120285</c:v>
              </c:pt>
              <c:pt idx="416">
                <c:v>0.34565377182596818</c:v>
              </c:pt>
              <c:pt idx="417">
                <c:v>0.3804028903686546</c:v>
              </c:pt>
              <c:pt idx="418">
                <c:v>0.35364733406294757</c:v>
              </c:pt>
              <c:pt idx="419">
                <c:v>0.38129594934650562</c:v>
              </c:pt>
              <c:pt idx="420">
                <c:v>0.36845137316753157</c:v>
              </c:pt>
              <c:pt idx="421">
                <c:v>0.38301684919312651</c:v>
              </c:pt>
              <c:pt idx="422">
                <c:v>0.37596688168087722</c:v>
              </c:pt>
              <c:pt idx="423">
                <c:v>0.39106630432575096</c:v>
              </c:pt>
              <c:pt idx="424">
                <c:v>0.38528589193267232</c:v>
              </c:pt>
              <c:pt idx="425">
                <c:v>0.39922529878385549</c:v>
              </c:pt>
              <c:pt idx="426">
                <c:v>0.39537669651133983</c:v>
              </c:pt>
              <c:pt idx="427">
                <c:v>0.41190841554649282</c:v>
              </c:pt>
              <c:pt idx="428">
                <c:v>0.4112166681575376</c:v>
              </c:pt>
              <c:pt idx="429">
                <c:v>0.42046904101224308</c:v>
              </c:pt>
              <c:pt idx="430">
                <c:v>0.41977692587465126</c:v>
              </c:pt>
              <c:pt idx="431">
                <c:v>0.43648644455827629</c:v>
              </c:pt>
              <c:pt idx="432">
                <c:v>0.42996967728689506</c:v>
              </c:pt>
              <c:pt idx="433">
                <c:v>0.44116601386489107</c:v>
              </c:pt>
              <c:pt idx="434">
                <c:v>0.44716627653375374</c:v>
              </c:pt>
              <c:pt idx="435">
                <c:v>0.45051977042109015</c:v>
              </c:pt>
              <c:pt idx="436">
                <c:v>0.46171334393888908</c:v>
              </c:pt>
              <c:pt idx="437">
                <c:v>0.46393222963982883</c:v>
              </c:pt>
              <c:pt idx="438">
                <c:v>0.47485176054738765</c:v>
              </c:pt>
              <c:pt idx="439">
                <c:v>0.47562184748367797</c:v>
              </c:pt>
              <c:pt idx="440">
                <c:v>0.48845124198183126</c:v>
              </c:pt>
              <c:pt idx="441">
                <c:v>0.4842437073665451</c:v>
              </c:pt>
              <c:pt idx="442">
                <c:v>0.50050332041657253</c:v>
              </c:pt>
              <c:pt idx="443">
                <c:v>0.50213499042407717</c:v>
              </c:pt>
              <c:pt idx="444">
                <c:v>0.50717072645903605</c:v>
              </c:pt>
              <c:pt idx="445">
                <c:v>0.51564230731258265</c:v>
              </c:pt>
              <c:pt idx="446">
                <c:v>0.52174239451011684</c:v>
              </c:pt>
              <c:pt idx="447">
                <c:v>0.52598258215133331</c:v>
              </c:pt>
              <c:pt idx="448">
                <c:v>0.54149665071927167</c:v>
              </c:pt>
              <c:pt idx="449">
                <c:v>0.53262322504855586</c:v>
              </c:pt>
              <c:pt idx="450">
                <c:v>0.55951471942764119</c:v>
              </c:pt>
              <c:pt idx="451">
                <c:v>0.54043194539438588</c:v>
              </c:pt>
              <c:pt idx="452">
                <c:v>0.561544324098605</c:v>
              </c:pt>
              <c:pt idx="453">
                <c:v>0.56141658509828418</c:v>
              </c:pt>
              <c:pt idx="454">
                <c:v>0.57078651651385715</c:v>
              </c:pt>
              <c:pt idx="455">
                <c:v>0.57277839198138691</c:v>
              </c:pt>
              <c:pt idx="456">
                <c:v>0.58091165547763635</c:v>
              </c:pt>
              <c:pt idx="457">
                <c:v>0.57490723239191777</c:v>
              </c:pt>
              <c:pt idx="458">
                <c:v>0.59644542227406949</c:v>
              </c:pt>
              <c:pt idx="459">
                <c:v>0.58268221810439635</c:v>
              </c:pt>
              <c:pt idx="460">
                <c:v>0.60896594516214053</c:v>
              </c:pt>
              <c:pt idx="461">
                <c:v>0.5922322715244499</c:v>
              </c:pt>
              <c:pt idx="462">
                <c:v>0.61831354966684426</c:v>
              </c:pt>
              <c:pt idx="463">
                <c:v>0.59530406405063963</c:v>
              </c:pt>
              <c:pt idx="464">
                <c:v>0.6297089033568688</c:v>
              </c:pt>
              <c:pt idx="465">
                <c:v>0.60814101684844268</c:v>
              </c:pt>
              <c:pt idx="466">
                <c:v>0.63048568316195119</c:v>
              </c:pt>
              <c:pt idx="467">
                <c:v>0.62979155520712815</c:v>
              </c:pt>
              <c:pt idx="468">
                <c:v>0.62348618842244985</c:v>
              </c:pt>
              <c:pt idx="469">
                <c:v>0.64513095269519383</c:v>
              </c:pt>
              <c:pt idx="470">
                <c:v>0.61810554700858977</c:v>
              </c:pt>
              <c:pt idx="471">
                <c:v>0.65967693873142363</c:v>
              </c:pt>
              <c:pt idx="472">
                <c:v>0.62511634724403642</c:v>
              </c:pt>
              <c:pt idx="473">
                <c:v>0.6653163218531819</c:v>
              </c:pt>
              <c:pt idx="474">
                <c:v>0.63416027291099319</c:v>
              </c:pt>
              <c:pt idx="475">
                <c:v>0.68213072146129161</c:v>
              </c:pt>
              <c:pt idx="476">
                <c:v>0.63660385569784428</c:v>
              </c:pt>
              <c:pt idx="477">
                <c:v>0.69966537322266398</c:v>
              </c:pt>
              <c:pt idx="478">
                <c:v>0.63581181539615372</c:v>
              </c:pt>
              <c:pt idx="479">
                <c:v>0.71759297083308782</c:v>
              </c:pt>
              <c:pt idx="480">
                <c:v>0.64147948392645571</c:v>
              </c:pt>
              <c:pt idx="481">
                <c:v>0.72789037787833766</c:v>
              </c:pt>
              <c:pt idx="482">
                <c:v>0.65638060567002954</c:v>
              </c:pt>
              <c:pt idx="483">
                <c:v>0.73736200856651024</c:v>
              </c:pt>
              <c:pt idx="484">
                <c:v>0.67242646377738557</c:v>
              </c:pt>
              <c:pt idx="485">
                <c:v>0.74671314715843662</c:v>
              </c:pt>
              <c:pt idx="486">
                <c:v>0.6928923784564327</c:v>
              </c:pt>
              <c:pt idx="487">
                <c:v>0.74792570048414075</c:v>
              </c:pt>
              <c:pt idx="488">
                <c:v>0.71957770200047766</c:v>
              </c:pt>
              <c:pt idx="489">
                <c:v>0.7580172867777436</c:v>
              </c:pt>
              <c:pt idx="490">
                <c:v>0.74072987467343487</c:v>
              </c:pt>
              <c:pt idx="491">
                <c:v>0.77374973974745487</c:v>
              </c:pt>
              <c:pt idx="492">
                <c:v>0.75725431925748221</c:v>
              </c:pt>
              <c:pt idx="493">
                <c:v>0.79189884958553192</c:v>
              </c:pt>
              <c:pt idx="494">
                <c:v>0.77321818653161256</c:v>
              </c:pt>
              <c:pt idx="495">
                <c:v>0.80656815057615505</c:v>
              </c:pt>
              <c:pt idx="496">
                <c:v>0.78737101607035265</c:v>
              </c:pt>
              <c:pt idx="497">
                <c:v>0.82738110915806207</c:v>
              </c:pt>
              <c:pt idx="498">
                <c:v>0.80227501393651024</c:v>
              </c:pt>
              <c:pt idx="499">
                <c:v>0.84286876090828844</c:v>
              </c:pt>
              <c:pt idx="500">
                <c:v>0.8259002346595361</c:v>
              </c:pt>
              <c:pt idx="501">
                <c:v>0.85168113222297681</c:v>
              </c:pt>
              <c:pt idx="502">
                <c:v>0.85516645890014686</c:v>
              </c:pt>
              <c:pt idx="503">
                <c:v>0.86255720619166643</c:v>
              </c:pt>
              <c:pt idx="504">
                <c:v>0.87874999691960998</c:v>
              </c:pt>
              <c:pt idx="505">
                <c:v>0.88251316803544244</c:v>
              </c:pt>
              <c:pt idx="506">
                <c:v>0.89192080146972064</c:v>
              </c:pt>
              <c:pt idx="507">
                <c:v>0.90353378607594925</c:v>
              </c:pt>
              <c:pt idx="508">
                <c:v>0.91053146778967342</c:v>
              </c:pt>
              <c:pt idx="509">
                <c:v>0.91626070068555043</c:v>
              </c:pt>
              <c:pt idx="510">
                <c:v>0.92063248975656287</c:v>
              </c:pt>
              <c:pt idx="511">
                <c:v>0.93467459219281135</c:v>
              </c:pt>
              <c:pt idx="512">
                <c:v>0.92551575301737476</c:v>
              </c:pt>
              <c:pt idx="513">
                <c:v>0.95415377192665496</c:v>
              </c:pt>
              <c:pt idx="514">
                <c:v>0.92847020968975447</c:v>
              </c:pt>
              <c:pt idx="515">
                <c:v>0.96886268819865518</c:v>
              </c:pt>
              <c:pt idx="516">
                <c:v>0.94970439684218333</c:v>
              </c:pt>
              <c:pt idx="517">
                <c:v>0.96103783361656625</c:v>
              </c:pt>
              <c:pt idx="518">
                <c:v>0.97186374627148586</c:v>
              </c:pt>
              <c:pt idx="519">
                <c:v>0.95627285049545874</c:v>
              </c:pt>
              <c:pt idx="520">
                <c:v>0.98556342456635837</c:v>
              </c:pt>
              <c:pt idx="521">
                <c:v>0.96217520061818795</c:v>
              </c:pt>
              <c:pt idx="522">
                <c:v>0.98368368843651577</c:v>
              </c:pt>
              <c:pt idx="523">
                <c:v>0.96020843887666096</c:v>
              </c:pt>
              <c:pt idx="524">
                <c:v>0.98601133247864248</c:v>
              </c:pt>
              <c:pt idx="525">
                <c:v>0.94686896398273035</c:v>
              </c:pt>
              <c:pt idx="526">
                <c:v>0.98332443710492334</c:v>
              </c:pt>
              <c:pt idx="527">
                <c:v>0.94121914799361817</c:v>
              </c:pt>
              <c:pt idx="528">
                <c:v>0.97356399136998562</c:v>
              </c:pt>
              <c:pt idx="529">
                <c:v>0.94448346846434095</c:v>
              </c:pt>
              <c:pt idx="530">
                <c:v>0.95895564679005552</c:v>
              </c:pt>
              <c:pt idx="531">
                <c:v>0.93600355947669667</c:v>
              </c:pt>
              <c:pt idx="532">
                <c:v>0.94914041552958728</c:v>
              </c:pt>
              <c:pt idx="533">
                <c:v>0.91844219898482893</c:v>
              </c:pt>
              <c:pt idx="534">
                <c:v>0.93834766817151405</c:v>
              </c:pt>
              <c:pt idx="535">
                <c:v>0.90394597638831875</c:v>
              </c:pt>
              <c:pt idx="536">
                <c:v>0.92513906614819019</c:v>
              </c:pt>
              <c:pt idx="537">
                <c:v>0.89646394702199084</c:v>
              </c:pt>
              <c:pt idx="538">
                <c:v>0.90879265486723204</c:v>
              </c:pt>
              <c:pt idx="539">
                <c:v>0.8729124916986416</c:v>
              </c:pt>
              <c:pt idx="540">
                <c:v>0.89369228702467041</c:v>
              </c:pt>
              <c:pt idx="541">
                <c:v>0.86514550914137878</c:v>
              </c:pt>
              <c:pt idx="542">
                <c:v>0.871636146121608</c:v>
              </c:pt>
              <c:pt idx="543">
                <c:v>0.85699848298662884</c:v>
              </c:pt>
              <c:pt idx="544">
                <c:v>0.84513186821068398</c:v>
              </c:pt>
              <c:pt idx="545">
                <c:v>0.84365990136646696</c:v>
              </c:pt>
              <c:pt idx="546">
                <c:v>0.8305042584135679</c:v>
              </c:pt>
              <c:pt idx="547">
                <c:v>0.82817254954797559</c:v>
              </c:pt>
              <c:pt idx="548">
                <c:v>0.81387294994753012</c:v>
              </c:pt>
              <c:pt idx="549">
                <c:v>0.80575074633060351</c:v>
              </c:pt>
              <c:pt idx="550">
                <c:v>0.80773101759020316</c:v>
              </c:pt>
              <c:pt idx="551">
                <c:v>0.78284329500768501</c:v>
              </c:pt>
              <c:pt idx="552">
                <c:v>0.79763778409042352</c:v>
              </c:pt>
              <c:pt idx="553">
                <c:v>0.76543835906915825</c:v>
              </c:pt>
              <c:pt idx="554">
                <c:v>0.78795091886639845</c:v>
              </c:pt>
              <c:pt idx="555">
                <c:v>0.75363082888858657</c:v>
              </c:pt>
              <c:pt idx="556">
                <c:v>0.76835120795599643</c:v>
              </c:pt>
              <c:pt idx="557">
                <c:v>0.75054531798324264</c:v>
              </c:pt>
              <c:pt idx="558">
                <c:v>0.75056929186479227</c:v>
              </c:pt>
              <c:pt idx="559">
                <c:v>0.74551660734089764</c:v>
              </c:pt>
              <c:pt idx="560">
                <c:v>0.73737707155718613</c:v>
              </c:pt>
              <c:pt idx="561">
                <c:v>0.7315947432868225</c:v>
              </c:pt>
              <c:pt idx="562">
                <c:v>0.72851900576252515</c:v>
              </c:pt>
              <c:pt idx="563">
                <c:v>0.71975467334197329</c:v>
              </c:pt>
              <c:pt idx="564">
                <c:v>0.72108011193693622</c:v>
              </c:pt>
              <c:pt idx="565">
                <c:v>0.71049660665726422</c:v>
              </c:pt>
              <c:pt idx="566">
                <c:v>0.70873179720558022</c:v>
              </c:pt>
              <c:pt idx="567">
                <c:v>0.69843546088359454</c:v>
              </c:pt>
              <c:pt idx="568">
                <c:v>0.70431818880690977</c:v>
              </c:pt>
              <c:pt idx="569">
                <c:v>0.68643464296886547</c:v>
              </c:pt>
              <c:pt idx="570">
                <c:v>0.69032977948311269</c:v>
              </c:pt>
              <c:pt idx="571">
                <c:v>0.68001682544790587</c:v>
              </c:pt>
              <c:pt idx="572">
                <c:v>0.67043992900407134</c:v>
              </c:pt>
              <c:pt idx="573">
                <c:v>0.67688643654040437</c:v>
              </c:pt>
              <c:pt idx="574">
                <c:v>0.65593799170292233</c:v>
              </c:pt>
              <c:pt idx="575">
                <c:v>0.67418081232557703</c:v>
              </c:pt>
              <c:pt idx="576">
                <c:v>0.6500372623443601</c:v>
              </c:pt>
              <c:pt idx="577">
                <c:v>0.65996762516478458</c:v>
              </c:pt>
              <c:pt idx="578">
                <c:v>0.64323225003599649</c:v>
              </c:pt>
              <c:pt idx="579">
                <c:v>0.63934786167036761</c:v>
              </c:pt>
              <c:pt idx="580">
                <c:v>0.63806301545516342</c:v>
              </c:pt>
              <c:pt idx="581">
                <c:v>0.63172149831287316</c:v>
              </c:pt>
              <c:pt idx="582">
                <c:v>0.63121950568795071</c:v>
              </c:pt>
              <c:pt idx="583">
                <c:v>0.62020822545673293</c:v>
              </c:pt>
              <c:pt idx="584">
                <c:v>0.62083254722430337</c:v>
              </c:pt>
              <c:pt idx="585">
                <c:v>0.60514965025224643</c:v>
              </c:pt>
              <c:pt idx="586">
                <c:v>0.61285098559594275</c:v>
              </c:pt>
              <c:pt idx="587">
                <c:v>0.58906749887120458</c:v>
              </c:pt>
              <c:pt idx="588">
                <c:v>0.59570700013963651</c:v>
              </c:pt>
              <c:pt idx="589">
                <c:v>0.57504066415043209</c:v>
              </c:pt>
              <c:pt idx="590">
                <c:v>0.58283187229857947</c:v>
              </c:pt>
              <c:pt idx="591">
                <c:v>0.56230490905731811</c:v>
              </c:pt>
              <c:pt idx="592">
                <c:v>0.56491710127294126</c:v>
              </c:pt>
              <c:pt idx="593">
                <c:v>0.55448787551932999</c:v>
              </c:pt>
              <c:pt idx="594">
                <c:v>0.54851360421690609</c:v>
              </c:pt>
              <c:pt idx="595">
                <c:v>0.53862531608668662</c:v>
              </c:pt>
              <c:pt idx="596">
                <c:v>0.5359274075887217</c:v>
              </c:pt>
              <c:pt idx="597">
                <c:v>0.53115767753207954</c:v>
              </c:pt>
              <c:pt idx="598">
                <c:v>0.52555784033501329</c:v>
              </c:pt>
              <c:pt idx="599">
                <c:v>0.515699881123589</c:v>
              </c:pt>
              <c:pt idx="600">
                <c:v>0.51477645898940094</c:v>
              </c:pt>
              <c:pt idx="601">
                <c:v>0.49937219169734831</c:v>
              </c:pt>
              <c:pt idx="602">
                <c:v>0.50562847110997045</c:v>
              </c:pt>
              <c:pt idx="603">
                <c:v>0.48554166856196945</c:v>
              </c:pt>
              <c:pt idx="604">
                <c:v>0.49828176743299635</c:v>
              </c:pt>
              <c:pt idx="605">
                <c:v>0.47143005838476498</c:v>
              </c:pt>
              <c:pt idx="606">
                <c:v>0.49351943983480528</c:v>
              </c:pt>
              <c:pt idx="607">
                <c:v>0.46342439262727525</c:v>
              </c:pt>
              <c:pt idx="608">
                <c:v>0.48806597558622827</c:v>
              </c:pt>
              <c:pt idx="609">
                <c:v>0.45883570689342829</c:v>
              </c:pt>
              <c:pt idx="610">
                <c:v>0.48530320172247615</c:v>
              </c:pt>
              <c:pt idx="611">
                <c:v>0.4638384246537044</c:v>
              </c:pt>
              <c:pt idx="612">
                <c:v>0.48735494601831358</c:v>
              </c:pt>
              <c:pt idx="613">
                <c:v>0.46769622324467092</c:v>
              </c:pt>
              <c:pt idx="614">
                <c:v>0.48771893516750614</c:v>
              </c:pt>
              <c:pt idx="615">
                <c:v>0.47157893485235419</c:v>
              </c:pt>
              <c:pt idx="616">
                <c:v>0.48725061594991115</c:v>
              </c:pt>
              <c:pt idx="617">
                <c:v>0.4747538523035908</c:v>
              </c:pt>
              <c:pt idx="618">
                <c:v>0.48876030170818474</c:v>
              </c:pt>
              <c:pt idx="619">
                <c:v>0.48101016381013439</c:v>
              </c:pt>
              <c:pt idx="620">
                <c:v>0.48967718453831505</c:v>
              </c:pt>
              <c:pt idx="621">
                <c:v>0.4864312926690087</c:v>
              </c:pt>
              <c:pt idx="622">
                <c:v>0.49277610513544573</c:v>
              </c:pt>
              <c:pt idx="623">
                <c:v>0.49249010372020258</c:v>
              </c:pt>
              <c:pt idx="624">
                <c:v>0.49569606846269831</c:v>
              </c:pt>
              <c:pt idx="625">
                <c:v>0.49982739469383869</c:v>
              </c:pt>
              <c:pt idx="626">
                <c:v>0.49511869292257382</c:v>
              </c:pt>
              <c:pt idx="627">
                <c:v>0.51161461680706288</c:v>
              </c:pt>
              <c:pt idx="628">
                <c:v>0.49522984167820566</c:v>
              </c:pt>
              <c:pt idx="629">
                <c:v>0.5178065532330407</c:v>
              </c:pt>
              <c:pt idx="630">
                <c:v>0.5014789620449952</c:v>
              </c:pt>
              <c:pt idx="631">
                <c:v>0.52278961943536162</c:v>
              </c:pt>
              <c:pt idx="632">
                <c:v>0.50279406229720369</c:v>
              </c:pt>
              <c:pt idx="633">
                <c:v>0.52545245337120738</c:v>
              </c:pt>
              <c:pt idx="634">
                <c:v>0.51182843545450774</c:v>
              </c:pt>
              <c:pt idx="635">
                <c:v>0.52625640382073835</c:v>
              </c:pt>
              <c:pt idx="636">
                <c:v>0.51936644051457115</c:v>
              </c:pt>
              <c:pt idx="637">
                <c:v>0.52801583204868652</c:v>
              </c:pt>
              <c:pt idx="638">
                <c:v>0.52296361290778703</c:v>
              </c:pt>
              <c:pt idx="639">
                <c:v>0.52711689517328586</c:v>
              </c:pt>
              <c:pt idx="640">
                <c:v>0.53370619529887808</c:v>
              </c:pt>
              <c:pt idx="641">
                <c:v>0.52433203570389286</c:v>
              </c:pt>
              <c:pt idx="642">
                <c:v>0.54273344260325385</c:v>
              </c:pt>
              <c:pt idx="643">
                <c:v>0.52634636835402493</c:v>
              </c:pt>
              <c:pt idx="644">
                <c:v>0.54464184210719402</c:v>
              </c:pt>
              <c:pt idx="645">
                <c:v>0.52861578460884795</c:v>
              </c:pt>
              <c:pt idx="646">
                <c:v>0.5452758631952378</c:v>
              </c:pt>
              <c:pt idx="647">
                <c:v>0.53241000265363758</c:v>
              </c:pt>
              <c:pt idx="648">
                <c:v>0.5484063243880325</c:v>
              </c:pt>
              <c:pt idx="649">
                <c:v>0.53138416707708958</c:v>
              </c:pt>
              <c:pt idx="650">
                <c:v>0.55117904846037491</c:v>
              </c:pt>
              <c:pt idx="651">
                <c:v>0.53293688437730458</c:v>
              </c:pt>
              <c:pt idx="652">
                <c:v>0.55007050836391014</c:v>
              </c:pt>
              <c:pt idx="653">
                <c:v>0.53657442378030162</c:v>
              </c:pt>
              <c:pt idx="654">
                <c:v>0.54338602411026915</c:v>
              </c:pt>
              <c:pt idx="655">
                <c:v>0.54207744372461464</c:v>
              </c:pt>
              <c:pt idx="656">
                <c:v>0.54228354967438075</c:v>
              </c:pt>
              <c:pt idx="657">
                <c:v>0.54112185764808252</c:v>
              </c:pt>
              <c:pt idx="658">
                <c:v>0.54048270517978236</c:v>
              </c:pt>
              <c:pt idx="659">
                <c:v>0.5422139507178505</c:v>
              </c:pt>
              <c:pt idx="660">
                <c:v>0.5378704886114245</c:v>
              </c:pt>
              <c:pt idx="661">
                <c:v>0.54674534031802391</c:v>
              </c:pt>
              <c:pt idx="662">
                <c:v>0.53382885498778254</c:v>
              </c:pt>
              <c:pt idx="663">
                <c:v>0.54948412589872064</c:v>
              </c:pt>
              <c:pt idx="664">
                <c:v>0.53298996560389689</c:v>
              </c:pt>
              <c:pt idx="665">
                <c:v>0.54615393058610451</c:v>
              </c:pt>
              <c:pt idx="666">
                <c:v>0.53807115886534462</c:v>
              </c:pt>
              <c:pt idx="667">
                <c:v>0.53969918867340061</c:v>
              </c:pt>
              <c:pt idx="668">
                <c:v>0.5398505120443593</c:v>
              </c:pt>
              <c:pt idx="669">
                <c:v>0.53743920207161211</c:v>
              </c:pt>
              <c:pt idx="670">
                <c:v>0.53779708010340033</c:v>
              </c:pt>
              <c:pt idx="671">
                <c:v>0.5404079339874035</c:v>
              </c:pt>
              <c:pt idx="672">
                <c:v>0.53888320503222154</c:v>
              </c:pt>
              <c:pt idx="673">
                <c:v>0.53868795935751346</c:v>
              </c:pt>
              <c:pt idx="674">
                <c:v>0.54500438747072255</c:v>
              </c:pt>
              <c:pt idx="675">
                <c:v>0.53832740988567307</c:v>
              </c:pt>
              <c:pt idx="676">
                <c:v>0.54933550325993319</c:v>
              </c:pt>
              <c:pt idx="677">
                <c:v>0.54203498311632625</c:v>
              </c:pt>
              <c:pt idx="678">
                <c:v>0.54822927803190169</c:v>
              </c:pt>
              <c:pt idx="679">
                <c:v>0.54463353921347091</c:v>
              </c:pt>
              <c:pt idx="680">
                <c:v>0.55398896849398627</c:v>
              </c:pt>
              <c:pt idx="681">
                <c:v>0.54379461846630628</c:v>
              </c:pt>
              <c:pt idx="682">
                <c:v>0.56625752873158486</c:v>
              </c:pt>
              <c:pt idx="683">
                <c:v>0.5431313799900167</c:v>
              </c:pt>
              <c:pt idx="684">
                <c:v>0.57256879753708945</c:v>
              </c:pt>
              <c:pt idx="685">
                <c:v>0.54533690516355504</c:v>
              </c:pt>
              <c:pt idx="686">
                <c:v>0.57555285667646516</c:v>
              </c:pt>
              <c:pt idx="687">
                <c:v>0.55815290034383636</c:v>
              </c:pt>
              <c:pt idx="688">
                <c:v>0.57296532816545576</c:v>
              </c:pt>
              <c:pt idx="689">
                <c:v>0.57320754739122115</c:v>
              </c:pt>
              <c:pt idx="690">
                <c:v>0.57548599649985777</c:v>
              </c:pt>
              <c:pt idx="691">
                <c:v>0.58320323788689898</c:v>
              </c:pt>
              <c:pt idx="692">
                <c:v>0.57754401386210663</c:v>
              </c:pt>
              <c:pt idx="693">
                <c:v>0.59138721395757121</c:v>
              </c:pt>
              <c:pt idx="694">
                <c:v>0.58234421649633705</c:v>
              </c:pt>
              <c:pt idx="695">
                <c:v>0.59998097846534737</c:v>
              </c:pt>
              <c:pt idx="696">
                <c:v>0.58838371862766248</c:v>
              </c:pt>
              <c:pt idx="697">
                <c:v>0.61100256064004244</c:v>
              </c:pt>
              <c:pt idx="698">
                <c:v>0.59133782624619025</c:v>
              </c:pt>
              <c:pt idx="699">
                <c:v>0.62132915766538954</c:v>
              </c:pt>
              <c:pt idx="700">
                <c:v>0.59695019342042821</c:v>
              </c:pt>
              <c:pt idx="701">
                <c:v>0.63245550139208895</c:v>
              </c:pt>
              <c:pt idx="702">
                <c:v>0.60043179834396276</c:v>
              </c:pt>
              <c:pt idx="703">
                <c:v>0.63941704563407664</c:v>
              </c:pt>
              <c:pt idx="704">
                <c:v>0.6069449807756454</c:v>
              </c:pt>
              <c:pt idx="705">
                <c:v>0.65115400125725165</c:v>
              </c:pt>
              <c:pt idx="706">
                <c:v>0.61057675056713112</c:v>
              </c:pt>
              <c:pt idx="707">
                <c:v>0.65845073039319024</c:v>
              </c:pt>
              <c:pt idx="708">
                <c:v>0.61801304130698409</c:v>
              </c:pt>
              <c:pt idx="709">
                <c:v>0.66149297452596179</c:v>
              </c:pt>
              <c:pt idx="710">
                <c:v>0.63359280929017292</c:v>
              </c:pt>
              <c:pt idx="711">
                <c:v>0.66116208416100131</c:v>
              </c:pt>
              <c:pt idx="712">
                <c:v>0.6482409492608765</c:v>
              </c:pt>
              <c:pt idx="713">
                <c:v>0.66224961370459867</c:v>
              </c:pt>
              <c:pt idx="714">
                <c:v>0.65463136452977688</c:v>
              </c:pt>
              <c:pt idx="715">
                <c:v>0.66785501411574866</c:v>
              </c:pt>
              <c:pt idx="716">
                <c:v>0.6622696243823637</c:v>
              </c:pt>
              <c:pt idx="717">
                <c:v>0.6723976299764135</c:v>
              </c:pt>
              <c:pt idx="718">
                <c:v>0.66483698476518449</c:v>
              </c:pt>
              <c:pt idx="719">
                <c:v>0.67273378748827739</c:v>
              </c:pt>
              <c:pt idx="720">
                <c:v>0.67141787717099977</c:v>
              </c:pt>
              <c:pt idx="721">
                <c:v>0.6742735157776687</c:v>
              </c:pt>
              <c:pt idx="722">
                <c:v>0.67693609114459441</c:v>
              </c:pt>
              <c:pt idx="723">
                <c:v>0.67938081873943634</c:v>
              </c:pt>
              <c:pt idx="724">
                <c:v>0.68533183441804546</c:v>
              </c:pt>
              <c:pt idx="725">
                <c:v>0.67774864109244326</c:v>
              </c:pt>
              <c:pt idx="726">
                <c:v>0.6986771409918634</c:v>
              </c:pt>
              <c:pt idx="727">
                <c:v>0.67875027163874679</c:v>
              </c:pt>
              <c:pt idx="728">
                <c:v>0.70280377251330672</c:v>
              </c:pt>
              <c:pt idx="729">
                <c:v>0.68526859739759538</c:v>
              </c:pt>
              <c:pt idx="730">
                <c:v>0.70056029285391319</c:v>
              </c:pt>
              <c:pt idx="731">
                <c:v>0.6953281553585039</c:v>
              </c:pt>
              <c:pt idx="732">
                <c:v>0.69437924935848305</c:v>
              </c:pt>
              <c:pt idx="733">
                <c:v>0.70502975406554758</c:v>
              </c:pt>
              <c:pt idx="734">
                <c:v>0.69419873524055442</c:v>
              </c:pt>
              <c:pt idx="735">
                <c:v>0.71056375184782072</c:v>
              </c:pt>
              <c:pt idx="736">
                <c:v>0.70029661979270907</c:v>
              </c:pt>
              <c:pt idx="737">
                <c:v>0.71251918796752478</c:v>
              </c:pt>
              <c:pt idx="738">
                <c:v>0.705382737324458</c:v>
              </c:pt>
              <c:pt idx="739">
                <c:v>0.71754413548738094</c:v>
              </c:pt>
              <c:pt idx="740">
                <c:v>0.70995082054205982</c:v>
              </c:pt>
              <c:pt idx="741">
                <c:v>0.7186324385699645</c:v>
              </c:pt>
              <c:pt idx="742">
                <c:v>0.71778149473334008</c:v>
              </c:pt>
              <c:pt idx="743">
                <c:v>0.71790557564253044</c:v>
              </c:pt>
              <c:pt idx="744">
                <c:v>0.72792995830927876</c:v>
              </c:pt>
              <c:pt idx="745">
                <c:v>0.72331504753626075</c:v>
              </c:pt>
              <c:pt idx="746">
                <c:v>0.73119792939563366</c:v>
              </c:pt>
              <c:pt idx="747">
                <c:v>0.72961722735529078</c:v>
              </c:pt>
              <c:pt idx="748">
                <c:v>0.73349084663124409</c:v>
              </c:pt>
              <c:pt idx="749">
                <c:v>0.7368488179617888</c:v>
              </c:pt>
              <c:pt idx="750">
                <c:v>0.74049974739564928</c:v>
              </c:pt>
              <c:pt idx="751">
                <c:v>0.74149797854050969</c:v>
              </c:pt>
              <c:pt idx="752">
                <c:v>0.74822841827046693</c:v>
              </c:pt>
              <c:pt idx="753">
                <c:v>0.74439064753038164</c:v>
              </c:pt>
              <c:pt idx="754">
                <c:v>0.75709854554652611</c:v>
              </c:pt>
              <c:pt idx="755">
                <c:v>0.74788766415425711</c:v>
              </c:pt>
              <c:pt idx="756">
                <c:v>0.76254229835562681</c:v>
              </c:pt>
              <c:pt idx="757">
                <c:v>0.75227666438317664</c:v>
              </c:pt>
              <c:pt idx="758">
                <c:v>0.76366424212966477</c:v>
              </c:pt>
              <c:pt idx="759">
                <c:v>0.75683422167010983</c:v>
              </c:pt>
              <c:pt idx="760">
                <c:v>0.76689989972747463</c:v>
              </c:pt>
              <c:pt idx="761">
                <c:v>0.76314424021357952</c:v>
              </c:pt>
              <c:pt idx="762">
                <c:v>0.76586897429652112</c:v>
              </c:pt>
              <c:pt idx="763">
                <c:v>0.76920134634992177</c:v>
              </c:pt>
              <c:pt idx="764">
                <c:v>0.76864686794179227</c:v>
              </c:pt>
              <c:pt idx="765">
                <c:v>0.77365950317667032</c:v>
              </c:pt>
              <c:pt idx="766">
                <c:v>0.76967994596610001</c:v>
              </c:pt>
              <c:pt idx="767">
                <c:v>0.77684163762998748</c:v>
              </c:pt>
              <c:pt idx="768">
                <c:v>0.76607928783486734</c:v>
              </c:pt>
              <c:pt idx="769">
                <c:v>0.7772674734504964</c:v>
              </c:pt>
              <c:pt idx="770">
                <c:v>0.76795487137961627</c:v>
              </c:pt>
              <c:pt idx="771">
                <c:v>0.77833788669893478</c:v>
              </c:pt>
              <c:pt idx="772">
                <c:v>0.767311316748431</c:v>
              </c:pt>
              <c:pt idx="773">
                <c:v>0.78037630756709864</c:v>
              </c:pt>
              <c:pt idx="774">
                <c:v>0.76740088963322373</c:v>
              </c:pt>
              <c:pt idx="775">
                <c:v>0.78114864740005996</c:v>
              </c:pt>
              <c:pt idx="776">
                <c:v>0.76701501313006082</c:v>
              </c:pt>
              <c:pt idx="777">
                <c:v>0.77981310903822898</c:v>
              </c:pt>
              <c:pt idx="778">
                <c:v>0.76774056870873686</c:v>
              </c:pt>
              <c:pt idx="779">
                <c:v>0.77751246431094023</c:v>
              </c:pt>
              <c:pt idx="780">
                <c:v>0.768734448654531</c:v>
              </c:pt>
              <c:pt idx="781">
                <c:v>0.77460801894117537</c:v>
              </c:pt>
              <c:pt idx="782">
                <c:v>0.76972283168751299</c:v>
              </c:pt>
              <c:pt idx="783">
                <c:v>0.77173583275691959</c:v>
              </c:pt>
              <c:pt idx="784">
                <c:v>0.77062316276754483</c:v>
              </c:pt>
              <c:pt idx="785">
                <c:v>0.76741968981763997</c:v>
              </c:pt>
              <c:pt idx="786">
                <c:v>0.76986517196080351</c:v>
              </c:pt>
              <c:pt idx="787">
                <c:v>0.76371400102249398</c:v>
              </c:pt>
              <c:pt idx="788">
                <c:v>0.77210083095953264</c:v>
              </c:pt>
              <c:pt idx="789">
                <c:v>0.76546735177278125</c:v>
              </c:pt>
              <c:pt idx="790">
                <c:v>0.77242745812255131</c:v>
              </c:pt>
              <c:pt idx="791">
                <c:v>0.76539750765854442</c:v>
              </c:pt>
              <c:pt idx="792">
                <c:v>0.76857523615688195</c:v>
              </c:pt>
              <c:pt idx="793">
                <c:v>0.76460304098997112</c:v>
              </c:pt>
              <c:pt idx="794">
                <c:v>0.76605722810966803</c:v>
              </c:pt>
              <c:pt idx="795">
                <c:v>0.76318748038110618</c:v>
              </c:pt>
              <c:pt idx="796">
                <c:v>0.76356144820375194</c:v>
              </c:pt>
              <c:pt idx="797">
                <c:v>0.76198717994096243</c:v>
              </c:pt>
              <c:pt idx="798">
                <c:v>0.76140764107730519</c:v>
              </c:pt>
              <c:pt idx="799">
                <c:v>0.7630461929514748</c:v>
              </c:pt>
              <c:pt idx="800">
                <c:v>0.76229162568153008</c:v>
              </c:pt>
              <c:pt idx="801">
                <c:v>0.76413390479941501</c:v>
              </c:pt>
              <c:pt idx="802">
                <c:v>0.76082356182650035</c:v>
              </c:pt>
            </c:numLit>
          </c:val>
          <c:smooth val="0"/>
          <c:extLst>
            <c:ext xmlns:c16="http://schemas.microsoft.com/office/drawing/2014/chart" uri="{C3380CC4-5D6E-409C-BE32-E72D297353CC}">
              <c16:uniqueId val="{00000006-324A-45F9-84D1-5C5F0A0645DB}"/>
            </c:ext>
          </c:extLst>
        </c:ser>
        <c:ser>
          <c:idx val="2"/>
          <c:order val="7"/>
          <c:spPr>
            <a:ln w="28575" cap="rnd">
              <a:solidFill>
                <a:schemeClr val="accent1"/>
              </a:solidFill>
              <a:round/>
            </a:ln>
            <a:effectLst/>
          </c:spPr>
          <c:marker>
            <c:symbol val="none"/>
          </c:marker>
          <c:val>
            <c:numLit>
              <c:formatCode>General</c:formatCode>
              <c:ptCount val="803"/>
              <c:pt idx="0">
                <c:v>1</c:v>
              </c:pt>
              <c:pt idx="1">
                <c:v>0.51223842951612852</c:v>
              </c:pt>
              <c:pt idx="2">
                <c:v>0.87231789485917244</c:v>
              </c:pt>
              <c:pt idx="3">
                <c:v>0.57634123542100246</c:v>
              </c:pt>
              <c:pt idx="4">
                <c:v>0.80260965158532238</c:v>
              </c:pt>
              <c:pt idx="5">
                <c:v>0.60517893298166325</c:v>
              </c:pt>
              <c:pt idx="6">
                <c:v>0.75476943374339855</c:v>
              </c:pt>
              <c:pt idx="7">
                <c:v>0.61181439208258326</c:v>
              </c:pt>
              <c:pt idx="8">
                <c:v>0.70613996085098063</c:v>
              </c:pt>
              <c:pt idx="9">
                <c:v>0.60327822312091606</c:v>
              </c:pt>
              <c:pt idx="10">
                <c:v>0.66383511029903963</c:v>
              </c:pt>
              <c:pt idx="11">
                <c:v>0.59207030043197628</c:v>
              </c:pt>
              <c:pt idx="12">
                <c:v>0.62553318054748841</c:v>
              </c:pt>
              <c:pt idx="13">
                <c:v>0.56492578477702293</c:v>
              </c:pt>
              <c:pt idx="14">
                <c:v>0.59649940138472379</c:v>
              </c:pt>
              <c:pt idx="15">
                <c:v>0.52048805145079224</c:v>
              </c:pt>
              <c:pt idx="16">
                <c:v>0.55561773182175023</c:v>
              </c:pt>
              <c:pt idx="17">
                <c:v>0.50918680964690288</c:v>
              </c:pt>
              <c:pt idx="18">
                <c:v>0.48831279103290315</c:v>
              </c:pt>
              <c:pt idx="19">
                <c:v>0.47458145159240472</c:v>
              </c:pt>
              <c:pt idx="20">
                <c:v>0.44086439407411437</c:v>
              </c:pt>
              <c:pt idx="21">
                <c:v>0.43514783571693783</c:v>
              </c:pt>
              <c:pt idx="22">
                <c:v>0.4048701339956266</c:v>
              </c:pt>
              <c:pt idx="23">
                <c:v>0.39723381802627167</c:v>
              </c:pt>
              <c:pt idx="24">
                <c:v>0.36227708999851221</c:v>
              </c:pt>
              <c:pt idx="25">
                <c:v>0.36901491999545721</c:v>
              </c:pt>
              <c:pt idx="26">
                <c:v>0.32829836530420353</c:v>
              </c:pt>
              <c:pt idx="27">
                <c:v>0.33280423593147762</c:v>
              </c:pt>
              <c:pt idx="28">
                <c:v>0.29838663992248599</c:v>
              </c:pt>
              <c:pt idx="29">
                <c:v>0.29607454403572103</c:v>
              </c:pt>
              <c:pt idx="30">
                <c:v>0.27264296726824627</c:v>
              </c:pt>
              <c:pt idx="31">
                <c:v>0.26088655312767578</c:v>
              </c:pt>
              <c:pt idx="32">
                <c:v>0.22930971554020446</c:v>
              </c:pt>
              <c:pt idx="33">
                <c:v>0.23766264093329759</c:v>
              </c:pt>
              <c:pt idx="34">
                <c:v>0.20333701811438887</c:v>
              </c:pt>
              <c:pt idx="35">
                <c:v>0.21638196854652503</c:v>
              </c:pt>
              <c:pt idx="36">
                <c:v>0.17131250392032571</c:v>
              </c:pt>
              <c:pt idx="37">
                <c:v>0.19853425741648797</c:v>
              </c:pt>
              <c:pt idx="38">
                <c:v>0.13834354756500894</c:v>
              </c:pt>
              <c:pt idx="39">
                <c:v>0.1848643634219618</c:v>
              </c:pt>
              <c:pt idx="40">
                <c:v>0.11327518367843471</c:v>
              </c:pt>
              <c:pt idx="41">
                <c:v>0.15859986683060068</c:v>
              </c:pt>
              <c:pt idx="42">
                <c:v>9.0092530052710132E-2</c:v>
              </c:pt>
              <c:pt idx="43">
                <c:v>0.13297436689955205</c:v>
              </c:pt>
              <c:pt idx="44">
                <c:v>9.037499474196424E-2</c:v>
              </c:pt>
              <c:pt idx="45">
                <c:v>0.11411022227481708</c:v>
              </c:pt>
              <c:pt idx="46">
                <c:v>6.6186407569116423E-2</c:v>
              </c:pt>
              <c:pt idx="47">
                <c:v>0.11735290696806037</c:v>
              </c:pt>
              <c:pt idx="48">
                <c:v>3.8463430905081732E-2</c:v>
              </c:pt>
              <c:pt idx="49">
                <c:v>0.10429393091861075</c:v>
              </c:pt>
              <c:pt idx="50">
                <c:v>3.7745247134104987E-2</c:v>
              </c:pt>
              <c:pt idx="51">
                <c:v>8.6309576213511152E-2</c:v>
              </c:pt>
              <c:pt idx="52">
                <c:v>2.3789828048852071E-2</c:v>
              </c:pt>
              <c:pt idx="53">
                <c:v>7.9596833977590126E-2</c:v>
              </c:pt>
              <c:pt idx="54">
                <c:v>1.3901579143865663E-2</c:v>
              </c:pt>
              <c:pt idx="55">
                <c:v>6.3961432754582298E-2</c:v>
              </c:pt>
              <c:pt idx="56">
                <c:v>9.7637535283127842E-3</c:v>
              </c:pt>
              <c:pt idx="57">
                <c:v>4.6062321612213436E-2</c:v>
              </c:pt>
              <c:pt idx="58">
                <c:v>6.6100584196332936E-3</c:v>
              </c:pt>
              <c:pt idx="59">
                <c:v>1.7853976539798949E-2</c:v>
              </c:pt>
              <c:pt idx="60">
                <c:v>1.6163516132207425E-2</c:v>
              </c:pt>
              <c:pt idx="61">
                <c:v>-1.5553203436824466E-5</c:v>
              </c:pt>
              <c:pt idx="62">
                <c:v>2.2069386912830637E-2</c:v>
              </c:pt>
              <c:pt idx="63">
                <c:v>-1.9363538662504991E-2</c:v>
              </c:pt>
              <c:pt idx="64">
                <c:v>1.1811504760640005E-2</c:v>
              </c:pt>
              <c:pt idx="65">
                <c:v>-2.9467559910514765E-2</c:v>
              </c:pt>
              <c:pt idx="66">
                <c:v>-1.2266912324932937E-3</c:v>
              </c:pt>
              <c:pt idx="67">
                <c:v>-4.9704986447675251E-2</c:v>
              </c:pt>
              <c:pt idx="68">
                <c:v>-1.6793226115942906E-2</c:v>
              </c:pt>
              <c:pt idx="69">
                <c:v>-5.9912216964644369E-2</c:v>
              </c:pt>
              <c:pt idx="70">
                <c:v>-3.358523468572415E-2</c:v>
              </c:pt>
              <c:pt idx="71">
                <c:v>-6.9835353586555168E-2</c:v>
              </c:pt>
              <c:pt idx="72">
                <c:v>-6.3304287950854299E-2</c:v>
              </c:pt>
              <c:pt idx="73">
                <c:v>-7.4012972911196323E-2</c:v>
              </c:pt>
              <c:pt idx="74">
                <c:v>-7.2804442822723053E-2</c:v>
              </c:pt>
              <c:pt idx="75">
                <c:v>-9.1226492792003067E-2</c:v>
              </c:pt>
              <c:pt idx="76">
                <c:v>-7.6291433432346803E-2</c:v>
              </c:pt>
              <c:pt idx="77">
                <c:v>-0.11749192330742048</c:v>
              </c:pt>
              <c:pt idx="78">
                <c:v>-8.0383747433837971E-2</c:v>
              </c:pt>
              <c:pt idx="79">
                <c:v>-0.13979426642172363</c:v>
              </c:pt>
              <c:pt idx="80">
                <c:v>-9.4654032524940312E-2</c:v>
              </c:pt>
              <c:pt idx="81">
                <c:v>-0.15224875349710978</c:v>
              </c:pt>
              <c:pt idx="82">
                <c:v>-0.11511229402045538</c:v>
              </c:pt>
              <c:pt idx="83">
                <c:v>-0.16596351727557587</c:v>
              </c:pt>
              <c:pt idx="84">
                <c:v>-0.12594990615062374</c:v>
              </c:pt>
              <c:pt idx="85">
                <c:v>-0.18400781553377665</c:v>
              </c:pt>
              <c:pt idx="86">
                <c:v>-0.13905885712756436</c:v>
              </c:pt>
              <c:pt idx="87">
                <c:v>-0.18789903451844844</c:v>
              </c:pt>
              <c:pt idx="88">
                <c:v>-0.1477065195631676</c:v>
              </c:pt>
              <c:pt idx="89">
                <c:v>-0.18930500342865786</c:v>
              </c:pt>
              <c:pt idx="90">
                <c:v>-0.15182679048602912</c:v>
              </c:pt>
              <c:pt idx="91">
                <c:v>-0.18576736772940255</c:v>
              </c:pt>
              <c:pt idx="92">
                <c:v>-0.16778437366768953</c:v>
              </c:pt>
              <c:pt idx="93">
                <c:v>-0.16787242941877251</c:v>
              </c:pt>
              <c:pt idx="94">
                <c:v>-0.17983773837124906</c:v>
              </c:pt>
              <c:pt idx="95">
                <c:v>-0.16938745304530578</c:v>
              </c:pt>
              <c:pt idx="96">
                <c:v>-0.18458674048872176</c:v>
              </c:pt>
              <c:pt idx="97">
                <c:v>-0.16531292459535912</c:v>
              </c:pt>
              <c:pt idx="98">
                <c:v>-0.18332505368802829</c:v>
              </c:pt>
              <c:pt idx="99">
                <c:v>-0.16589719257532948</c:v>
              </c:pt>
              <c:pt idx="100">
                <c:v>-0.18003951418377351</c:v>
              </c:pt>
              <c:pt idx="101">
                <c:v>-0.16258697986207113</c:v>
              </c:pt>
              <c:pt idx="102">
                <c:v>-0.18035205806307239</c:v>
              </c:pt>
              <c:pt idx="103">
                <c:v>-0.1594732491188125</c:v>
              </c:pt>
              <c:pt idx="104">
                <c:v>-0.17816372579345718</c:v>
              </c:pt>
              <c:pt idx="105">
                <c:v>-0.15351464572464799</c:v>
              </c:pt>
              <c:pt idx="106">
                <c:v>-0.1763554791423261</c:v>
              </c:pt>
              <c:pt idx="107">
                <c:v>-0.14342665678827873</c:v>
              </c:pt>
              <c:pt idx="108">
                <c:v>-0.17321354539008202</c:v>
              </c:pt>
              <c:pt idx="109">
                <c:v>-0.13657143644729847</c:v>
              </c:pt>
              <c:pt idx="110">
                <c:v>-0.17557816379747976</c:v>
              </c:pt>
              <c:pt idx="111">
                <c:v>-0.13083100550218132</c:v>
              </c:pt>
              <c:pt idx="112">
                <c:v>-0.16490867433726852</c:v>
              </c:pt>
              <c:pt idx="113">
                <c:v>-0.13335284287050317</c:v>
              </c:pt>
              <c:pt idx="114">
                <c:v>-0.15227187538920708</c:v>
              </c:pt>
              <c:pt idx="115">
                <c:v>-0.12603814140424718</c:v>
              </c:pt>
              <c:pt idx="116">
                <c:v>-0.15207575893364811</c:v>
              </c:pt>
              <c:pt idx="117">
                <c:v>-0.1241693934783092</c:v>
              </c:pt>
              <c:pt idx="118">
                <c:v>-0.14851652538389734</c:v>
              </c:pt>
              <c:pt idx="119">
                <c:v>-0.1113086776738335</c:v>
              </c:pt>
              <c:pt idx="120">
                <c:v>-0.1457956518283452</c:v>
              </c:pt>
              <c:pt idx="121">
                <c:v>-0.1065421656200468</c:v>
              </c:pt>
              <c:pt idx="122">
                <c:v>-0.14025117678464272</c:v>
              </c:pt>
              <c:pt idx="123">
                <c:v>-9.2873392841611016E-2</c:v>
              </c:pt>
              <c:pt idx="124">
                <c:v>-0.14203006302276355</c:v>
              </c:pt>
              <c:pt idx="125">
                <c:v>-8.3737420672755664E-2</c:v>
              </c:pt>
              <c:pt idx="126">
                <c:v>-0.13740654731689733</c:v>
              </c:pt>
              <c:pt idx="127">
                <c:v>-7.7761071737267443E-2</c:v>
              </c:pt>
              <c:pt idx="128">
                <c:v>-0.13414995997164933</c:v>
              </c:pt>
              <c:pt idx="129">
                <c:v>-8.1110279875399191E-2</c:v>
              </c:pt>
              <c:pt idx="130">
                <c:v>-0.12828211404499296</c:v>
              </c:pt>
              <c:pt idx="131">
                <c:v>-8.3144012205077195E-2</c:v>
              </c:pt>
              <c:pt idx="132">
                <c:v>-0.12400965355344243</c:v>
              </c:pt>
              <c:pt idx="133">
                <c:v>-7.999584625409055E-2</c:v>
              </c:pt>
              <c:pt idx="134">
                <c:v>-0.12333035283332631</c:v>
              </c:pt>
              <c:pt idx="135">
                <c:v>-8.3713430632535502E-2</c:v>
              </c:pt>
              <c:pt idx="136">
                <c:v>-0.12539812333601505</c:v>
              </c:pt>
              <c:pt idx="137">
                <c:v>-7.5310961511750069E-2</c:v>
              </c:pt>
              <c:pt idx="138">
                <c:v>-0.12302827717602111</c:v>
              </c:pt>
              <c:pt idx="139">
                <c:v>-8.5702173256301889E-2</c:v>
              </c:pt>
              <c:pt idx="140">
                <c:v>-0.11622832253152768</c:v>
              </c:pt>
              <c:pt idx="141">
                <c:v>-9.5048577110195293E-2</c:v>
              </c:pt>
              <c:pt idx="142">
                <c:v>-0.1096045306911676</c:v>
              </c:pt>
              <c:pt idx="143">
                <c:v>-9.8572806130809015E-2</c:v>
              </c:pt>
              <c:pt idx="144">
                <c:v>-0.11138682462140971</c:v>
              </c:pt>
              <c:pt idx="145">
                <c:v>-9.6744129727155459E-2</c:v>
              </c:pt>
              <c:pt idx="146">
                <c:v>-0.11052463466410427</c:v>
              </c:pt>
              <c:pt idx="147">
                <c:v>-9.2499143341214188E-2</c:v>
              </c:pt>
              <c:pt idx="148">
                <c:v>-0.11430590100310251</c:v>
              </c:pt>
              <c:pt idx="149">
                <c:v>-8.9549356947298125E-2</c:v>
              </c:pt>
              <c:pt idx="150">
                <c:v>-0.11091855177243615</c:v>
              </c:pt>
              <c:pt idx="151">
                <c:v>-7.9720103620076227E-2</c:v>
              </c:pt>
              <c:pt idx="152">
                <c:v>-0.11364068854835913</c:v>
              </c:pt>
              <c:pt idx="153">
                <c:v>-7.5969309719783842E-2</c:v>
              </c:pt>
              <c:pt idx="154">
                <c:v>-0.10051390187123478</c:v>
              </c:pt>
              <c:pt idx="155">
                <c:v>-7.759492232719839E-2</c:v>
              </c:pt>
              <c:pt idx="156">
                <c:v>-9.1421123386555767E-2</c:v>
              </c:pt>
              <c:pt idx="157">
                <c:v>-7.9591976093097372E-2</c:v>
              </c:pt>
              <c:pt idx="158">
                <c:v>-7.2196656731117678E-2</c:v>
              </c:pt>
              <c:pt idx="159">
                <c:v>-6.2947623153833593E-2</c:v>
              </c:pt>
              <c:pt idx="160">
                <c:v>-7.1496393589958726E-2</c:v>
              </c:pt>
              <c:pt idx="161">
                <c:v>-5.2287909236404369E-2</c:v>
              </c:pt>
              <c:pt idx="162">
                <c:v>-5.8190348479394402E-2</c:v>
              </c:pt>
              <c:pt idx="163">
                <c:v>-3.4709518924833656E-2</c:v>
              </c:pt>
              <c:pt idx="164">
                <c:v>-4.3670281584693792E-2</c:v>
              </c:pt>
              <c:pt idx="165">
                <c:v>-2.9316178100238705E-2</c:v>
              </c:pt>
              <c:pt idx="166">
                <c:v>-2.6334423829760197E-2</c:v>
              </c:pt>
              <c:pt idx="167">
                <c:v>-9.613903452518292E-3</c:v>
              </c:pt>
              <c:pt idx="168">
                <c:v>-1.5755259556390719E-2</c:v>
              </c:pt>
              <c:pt idx="169">
                <c:v>9.4750942412284121E-3</c:v>
              </c:pt>
              <c:pt idx="170">
                <c:v>6.7775186867516813E-3</c:v>
              </c:pt>
              <c:pt idx="171">
                <c:v>1.2428809975766061E-2</c:v>
              </c:pt>
              <c:pt idx="172">
                <c:v>3.9074419565476061E-2</c:v>
              </c:pt>
              <c:pt idx="173">
                <c:v>1.9928550694182853E-2</c:v>
              </c:pt>
              <c:pt idx="174">
                <c:v>4.9004617218443715E-2</c:v>
              </c:pt>
              <c:pt idx="175">
                <c:v>3.9123878701682879E-2</c:v>
              </c:pt>
              <c:pt idx="176">
                <c:v>7.5137594465571944E-2</c:v>
              </c:pt>
              <c:pt idx="177">
                <c:v>5.1059463749561412E-2</c:v>
              </c:pt>
              <c:pt idx="178">
                <c:v>9.6285660994517283E-2</c:v>
              </c:pt>
              <c:pt idx="179">
                <c:v>6.6803862408942261E-2</c:v>
              </c:pt>
              <c:pt idx="180">
                <c:v>0.10392972719604128</c:v>
              </c:pt>
              <c:pt idx="181">
                <c:v>9.0895618464945829E-2</c:v>
              </c:pt>
              <c:pt idx="182">
                <c:v>0.1156078079363345</c:v>
              </c:pt>
              <c:pt idx="183">
                <c:v>0.11142412423728917</c:v>
              </c:pt>
              <c:pt idx="184">
                <c:v>0.13017475745032142</c:v>
              </c:pt>
              <c:pt idx="185">
                <c:v>0.12953911230116219</c:v>
              </c:pt>
              <c:pt idx="186">
                <c:v>0.14696306061836545</c:v>
              </c:pt>
              <c:pt idx="187">
                <c:v>0.14170604372182924</c:v>
              </c:pt>
              <c:pt idx="188">
                <c:v>0.15941388471154369</c:v>
              </c:pt>
              <c:pt idx="189">
                <c:v>0.17279057722636607</c:v>
              </c:pt>
              <c:pt idx="190">
                <c:v>0.16229909953642671</c:v>
              </c:pt>
              <c:pt idx="191">
                <c:v>0.18178934551403203</c:v>
              </c:pt>
              <c:pt idx="192">
                <c:v>0.18264000487714133</c:v>
              </c:pt>
              <c:pt idx="193">
                <c:v>0.187380849782537</c:v>
              </c:pt>
              <c:pt idx="194">
                <c:v>0.1943050498998409</c:v>
              </c:pt>
              <c:pt idx="195">
                <c:v>0.20723788229764922</c:v>
              </c:pt>
              <c:pt idx="196">
                <c:v>0.19931326286407133</c:v>
              </c:pt>
              <c:pt idx="197">
                <c:v>0.22098594007471925</c:v>
              </c:pt>
              <c:pt idx="198">
                <c:v>0.20712136759535044</c:v>
              </c:pt>
              <c:pt idx="199">
                <c:v>0.23224061336612423</c:v>
              </c:pt>
              <c:pt idx="200">
                <c:v>0.21500287896879827</c:v>
              </c:pt>
              <c:pt idx="201">
                <c:v>0.23513925087736015</c:v>
              </c:pt>
              <c:pt idx="202">
                <c:v>0.22920722603857185</c:v>
              </c:pt>
              <c:pt idx="203">
                <c:v>0.24378992744846689</c:v>
              </c:pt>
              <c:pt idx="204">
                <c:v>0.22926042062343086</c:v>
              </c:pt>
              <c:pt idx="205">
                <c:v>0.25810533678030112</c:v>
              </c:pt>
              <c:pt idx="206">
                <c:v>0.24031919812536623</c:v>
              </c:pt>
              <c:pt idx="207">
                <c:v>0.26943867727291981</c:v>
              </c:pt>
              <c:pt idx="208">
                <c:v>0.25116374633465988</c:v>
              </c:pt>
              <c:pt idx="209">
                <c:v>0.26822831537934744</c:v>
              </c:pt>
              <c:pt idx="210">
                <c:v>0.25569601650991575</c:v>
              </c:pt>
              <c:pt idx="211">
                <c:v>0.27978096013443832</c:v>
              </c:pt>
              <c:pt idx="212">
                <c:v>0.27095714749677391</c:v>
              </c:pt>
              <c:pt idx="213">
                <c:v>0.29284514710755488</c:v>
              </c:pt>
              <c:pt idx="214">
                <c:v>0.28264245910927704</c:v>
              </c:pt>
              <c:pt idx="215">
                <c:v>0.31024033618554364</c:v>
              </c:pt>
              <c:pt idx="216">
                <c:v>0.30201338766439101</c:v>
              </c:pt>
              <c:pt idx="217">
                <c:v>0.30964706207153442</c:v>
              </c:pt>
              <c:pt idx="218">
                <c:v>0.31957153926529935</c:v>
              </c:pt>
              <c:pt idx="219">
                <c:v>0.32948766134554203</c:v>
              </c:pt>
              <c:pt idx="220">
                <c:v>0.34346428287089387</c:v>
              </c:pt>
              <c:pt idx="221">
                <c:v>0.34584476342874565</c:v>
              </c:pt>
              <c:pt idx="222">
                <c:v>0.36972143419317932</c:v>
              </c:pt>
              <c:pt idx="223">
                <c:v>0.35665215837406461</c:v>
              </c:pt>
              <c:pt idx="224">
                <c:v>0.4032407244025602</c:v>
              </c:pt>
              <c:pt idx="225">
                <c:v>0.37203346642347768</c:v>
              </c:pt>
              <c:pt idx="226">
                <c:v>0.42276001211231068</c:v>
              </c:pt>
              <c:pt idx="227">
                <c:v>0.39952248474051139</c:v>
              </c:pt>
              <c:pt idx="228">
                <c:v>0.44636788964249324</c:v>
              </c:pt>
              <c:pt idx="229">
                <c:v>0.43167320801192399</c:v>
              </c:pt>
              <c:pt idx="230">
                <c:v>0.46182842891888104</c:v>
              </c:pt>
              <c:pt idx="231">
                <c:v>0.46184100466385652</c:v>
              </c:pt>
              <c:pt idx="232">
                <c:v>0.4960295334273977</c:v>
              </c:pt>
              <c:pt idx="233">
                <c:v>0.48333886779402085</c:v>
              </c:pt>
              <c:pt idx="234">
                <c:v>0.52667577697916468</c:v>
              </c:pt>
              <c:pt idx="235">
                <c:v>0.51727258098995077</c:v>
              </c:pt>
              <c:pt idx="236">
                <c:v>0.54636152252670178</c:v>
              </c:pt>
              <c:pt idx="237">
                <c:v>0.55316445837948258</c:v>
              </c:pt>
              <c:pt idx="238">
                <c:v>0.56932236696391469</c:v>
              </c:pt>
              <c:pt idx="239">
                <c:v>0.58664405322666102</c:v>
              </c:pt>
              <c:pt idx="240">
                <c:v>0.59913395789776636</c:v>
              </c:pt>
              <c:pt idx="241">
                <c:v>0.62415612954968647</c:v>
              </c:pt>
              <c:pt idx="242">
                <c:v>0.63103440803572197</c:v>
              </c:pt>
              <c:pt idx="243">
                <c:v>0.65080782649582603</c:v>
              </c:pt>
              <c:pt idx="244">
                <c:v>0.65406348910741252</c:v>
              </c:pt>
              <c:pt idx="245">
                <c:v>0.68889089326877684</c:v>
              </c:pt>
              <c:pt idx="246">
                <c:v>0.68237141551326141</c:v>
              </c:pt>
              <c:pt idx="247">
                <c:v>0.7129912796700969</c:v>
              </c:pt>
              <c:pt idx="248">
                <c:v>0.71282383659119064</c:v>
              </c:pt>
              <c:pt idx="249">
                <c:v>0.74504463173499158</c:v>
              </c:pt>
              <c:pt idx="250">
                <c:v>0.72926144385795655</c:v>
              </c:pt>
              <c:pt idx="251">
                <c:v>0.77745409222477646</c:v>
              </c:pt>
              <c:pt idx="252">
                <c:v>0.74899426999264729</c:v>
              </c:pt>
              <c:pt idx="253">
                <c:v>0.79266333537169698</c:v>
              </c:pt>
              <c:pt idx="254">
                <c:v>0.77560308953220547</c:v>
              </c:pt>
              <c:pt idx="255">
                <c:v>0.80004139348751402</c:v>
              </c:pt>
              <c:pt idx="256">
                <c:v>0.81075611022715421</c:v>
              </c:pt>
              <c:pt idx="257">
                <c:v>0.80245999931737844</c:v>
              </c:pt>
              <c:pt idx="258">
                <c:v>0.82893982817556444</c:v>
              </c:pt>
              <c:pt idx="259">
                <c:v>0.82122220894977516</c:v>
              </c:pt>
              <c:pt idx="260">
                <c:v>0.83917425990621597</c:v>
              </c:pt>
              <c:pt idx="261">
                <c:v>0.81056578306214522</c:v>
              </c:pt>
              <c:pt idx="262">
                <c:v>0.86316793052555763</c:v>
              </c:pt>
              <c:pt idx="263">
                <c:v>0.7962537291784797</c:v>
              </c:pt>
              <c:pt idx="264">
                <c:v>0.84968195731153973</c:v>
              </c:pt>
              <c:pt idx="265">
                <c:v>0.80214495824114995</c:v>
              </c:pt>
              <c:pt idx="266">
                <c:v>0.83292761295726603</c:v>
              </c:pt>
              <c:pt idx="267">
                <c:v>0.79699262902323431</c:v>
              </c:pt>
              <c:pt idx="268">
                <c:v>0.81899422382806231</c:v>
              </c:pt>
              <c:pt idx="269">
                <c:v>0.79068027035888</c:v>
              </c:pt>
              <c:pt idx="270">
                <c:v>0.80349046224563792</c:v>
              </c:pt>
              <c:pt idx="271">
                <c:v>0.77645909848404515</c:v>
              </c:pt>
              <c:pt idx="272">
                <c:v>0.780145071925887</c:v>
              </c:pt>
              <c:pt idx="273">
                <c:v>0.76688211355397828</c:v>
              </c:pt>
              <c:pt idx="274">
                <c:v>0.75531865099770401</c:v>
              </c:pt>
              <c:pt idx="275">
                <c:v>0.7454394161732476</c:v>
              </c:pt>
              <c:pt idx="276">
                <c:v>0.75047891569299741</c:v>
              </c:pt>
              <c:pt idx="277">
                <c:v>0.71085908041481594</c:v>
              </c:pt>
              <c:pt idx="278">
                <c:v>0.73203496835209592</c:v>
              </c:pt>
              <c:pt idx="279">
                <c:v>0.69083675536412603</c:v>
              </c:pt>
              <c:pt idx="280">
                <c:v>0.6979811634157389</c:v>
              </c:pt>
              <c:pt idx="281">
                <c:v>0.67523774566507611</c:v>
              </c:pt>
              <c:pt idx="282">
                <c:v>0.66992627536527971</c:v>
              </c:pt>
              <c:pt idx="283">
                <c:v>0.64387089312273937</c:v>
              </c:pt>
              <c:pt idx="284">
                <c:v>0.65738955395951215</c:v>
              </c:pt>
              <c:pt idx="285">
                <c:v>0.61727340134862452</c:v>
              </c:pt>
              <c:pt idx="286">
                <c:v>0.64100069201545617</c:v>
              </c:pt>
              <c:pt idx="287">
                <c:v>0.59188190837343246</c:v>
              </c:pt>
              <c:pt idx="288">
                <c:v>0.62000555894580345</c:v>
              </c:pt>
              <c:pt idx="289">
                <c:v>0.57125172359928811</c:v>
              </c:pt>
              <c:pt idx="290">
                <c:v>0.59995221442865021</c:v>
              </c:pt>
              <c:pt idx="291">
                <c:v>0.54050566362233821</c:v>
              </c:pt>
              <c:pt idx="292">
                <c:v>0.58858627636646521</c:v>
              </c:pt>
              <c:pt idx="293">
                <c:v>0.51534791644362321</c:v>
              </c:pt>
              <c:pt idx="294">
                <c:v>0.55869737420109022</c:v>
              </c:pt>
              <c:pt idx="295">
                <c:v>0.50746352859736632</c:v>
              </c:pt>
              <c:pt idx="296">
                <c:v>0.53635288764373357</c:v>
              </c:pt>
              <c:pt idx="297">
                <c:v>0.49372709973722484</c:v>
              </c:pt>
              <c:pt idx="298">
                <c:v>0.50654088735689573</c:v>
              </c:pt>
              <c:pt idx="299">
                <c:v>0.48494642050875586</c:v>
              </c:pt>
              <c:pt idx="300">
                <c:v>0.48798024527374018</c:v>
              </c:pt>
              <c:pt idx="301">
                <c:v>0.47357800767613695</c:v>
              </c:pt>
              <c:pt idx="302">
                <c:v>0.46922401244130874</c:v>
              </c:pt>
              <c:pt idx="303">
                <c:v>0.46043304769372118</c:v>
              </c:pt>
              <c:pt idx="304">
                <c:v>0.44617152044503855</c:v>
              </c:pt>
              <c:pt idx="305">
                <c:v>0.45608815269484559</c:v>
              </c:pt>
              <c:pt idx="306">
                <c:v>0.43590192738093175</c:v>
              </c:pt>
              <c:pt idx="307">
                <c:v>0.43315406009603113</c:v>
              </c:pt>
              <c:pt idx="308">
                <c:v>0.42608690073657296</c:v>
              </c:pt>
              <c:pt idx="309">
                <c:v>0.43052442590591644</c:v>
              </c:pt>
              <c:pt idx="310">
                <c:v>0.40921573415501877</c:v>
              </c:pt>
              <c:pt idx="311">
                <c:v>0.41762229823676017</c:v>
              </c:pt>
              <c:pt idx="312">
                <c:v>0.40121878395930194</c:v>
              </c:pt>
              <c:pt idx="313">
                <c:v>0.41185537381082171</c:v>
              </c:pt>
              <c:pt idx="314">
                <c:v>0.39844362601438632</c:v>
              </c:pt>
              <c:pt idx="315">
                <c:v>0.40428226924414423</c:v>
              </c:pt>
              <c:pt idx="316">
                <c:v>0.39291465241323742</c:v>
              </c:pt>
              <c:pt idx="317">
                <c:v>0.39801528616151621</c:v>
              </c:pt>
              <c:pt idx="318">
                <c:v>0.38562420144613052</c:v>
              </c:pt>
              <c:pt idx="319">
                <c:v>0.38899840624444093</c:v>
              </c:pt>
              <c:pt idx="320">
                <c:v>0.38681338694911982</c:v>
              </c:pt>
              <c:pt idx="321">
                <c:v>0.3813810085518487</c:v>
              </c:pt>
              <c:pt idx="322">
                <c:v>0.38699925153738035</c:v>
              </c:pt>
              <c:pt idx="323">
                <c:v>0.36924182724451526</c:v>
              </c:pt>
              <c:pt idx="324">
                <c:v>0.38398093887266765</c:v>
              </c:pt>
              <c:pt idx="325">
                <c:v>0.36346349750238405</c:v>
              </c:pt>
              <c:pt idx="326">
                <c:v>0.38223926942818232</c:v>
              </c:pt>
              <c:pt idx="327">
                <c:v>0.35171331269233169</c:v>
              </c:pt>
              <c:pt idx="328">
                <c:v>0.37053740723702405</c:v>
              </c:pt>
              <c:pt idx="329">
                <c:v>0.34253470828063992</c:v>
              </c:pt>
              <c:pt idx="330">
                <c:v>0.3651738613101097</c:v>
              </c:pt>
              <c:pt idx="331">
                <c:v>0.33734642140148496</c:v>
              </c:pt>
              <c:pt idx="332">
                <c:v>0.3494263791283484</c:v>
              </c:pt>
              <c:pt idx="333">
                <c:v>0.33064370176209984</c:v>
              </c:pt>
              <c:pt idx="334">
                <c:v>0.34249205949267741</c:v>
              </c:pt>
              <c:pt idx="335">
                <c:v>0.33445600855692559</c:v>
              </c:pt>
              <c:pt idx="336">
                <c:v>0.32739190584911398</c:v>
              </c:pt>
              <c:pt idx="337">
                <c:v>0.32407670557742824</c:v>
              </c:pt>
              <c:pt idx="338">
                <c:v>0.31416477280762833</c:v>
              </c:pt>
              <c:pt idx="339">
                <c:v>0.31820389565405305</c:v>
              </c:pt>
              <c:pt idx="340">
                <c:v>0.30715612678985676</c:v>
              </c:pt>
              <c:pt idx="341">
                <c:v>0.30618616098804596</c:v>
              </c:pt>
              <c:pt idx="342">
                <c:v>0.30815574881824648</c:v>
              </c:pt>
              <c:pt idx="343">
                <c:v>0.28465191910507032</c:v>
              </c:pt>
              <c:pt idx="344">
                <c:v>0.30414334207516341</c:v>
              </c:pt>
              <c:pt idx="345">
                <c:v>0.26768467865414353</c:v>
              </c:pt>
              <c:pt idx="346">
                <c:v>0.3100185229150958</c:v>
              </c:pt>
              <c:pt idx="347">
                <c:v>0.25158464934661634</c:v>
              </c:pt>
              <c:pt idx="348">
                <c:v>0.31045959995472566</c:v>
              </c:pt>
              <c:pt idx="349">
                <c:v>0.25404590277488492</c:v>
              </c:pt>
              <c:pt idx="350">
                <c:v>0.30151011741155365</c:v>
              </c:pt>
              <c:pt idx="351">
                <c:v>0.25973329941756085</c:v>
              </c:pt>
              <c:pt idx="352">
                <c:v>0.30472530900248457</c:v>
              </c:pt>
              <c:pt idx="353">
                <c:v>0.25898253307028346</c:v>
              </c:pt>
              <c:pt idx="354">
                <c:v>0.3065441611458099</c:v>
              </c:pt>
              <c:pt idx="355">
                <c:v>0.2603321324402979</c:v>
              </c:pt>
              <c:pt idx="356">
                <c:v>0.30802087952679741</c:v>
              </c:pt>
              <c:pt idx="357">
                <c:v>0.26281988753137531</c:v>
              </c:pt>
              <c:pt idx="358">
                <c:v>0.31016285476264199</c:v>
              </c:pt>
              <c:pt idx="359">
                <c:v>0.26824707743751347</c:v>
              </c:pt>
              <c:pt idx="360">
                <c:v>0.31083628120219042</c:v>
              </c:pt>
              <c:pt idx="361">
                <c:v>0.27777941883521939</c:v>
              </c:pt>
              <c:pt idx="362">
                <c:v>0.31552590635862898</c:v>
              </c:pt>
              <c:pt idx="363">
                <c:v>0.28137867104135011</c:v>
              </c:pt>
              <c:pt idx="364">
                <c:v>0.3226649089786921</c:v>
              </c:pt>
              <c:pt idx="365">
                <c:v>0.28949916445381546</c:v>
              </c:pt>
              <c:pt idx="366">
                <c:v>0.32612240230363726</c:v>
              </c:pt>
              <c:pt idx="367">
                <c:v>0.29740801559128005</c:v>
              </c:pt>
              <c:pt idx="368">
                <c:v>0.32855685255530975</c:v>
              </c:pt>
              <c:pt idx="369">
                <c:v>0.30592836013021119</c:v>
              </c:pt>
              <c:pt idx="370">
                <c:v>0.33429251230273305</c:v>
              </c:pt>
              <c:pt idx="371">
                <c:v>0.31818677165393749</c:v>
              </c:pt>
              <c:pt idx="372">
                <c:v>0.33246320672537522</c:v>
              </c:pt>
              <c:pt idx="373">
                <c:v>0.31927904322387701</c:v>
              </c:pt>
              <c:pt idx="374">
                <c:v>0.34424249334932594</c:v>
              </c:pt>
              <c:pt idx="375">
                <c:v>0.32889578242645623</c:v>
              </c:pt>
              <c:pt idx="376">
                <c:v>0.3425313314204213</c:v>
              </c:pt>
              <c:pt idx="377">
                <c:v>0.33887218178223771</c:v>
              </c:pt>
              <c:pt idx="378">
                <c:v>0.34963663839988907</c:v>
              </c:pt>
              <c:pt idx="379">
                <c:v>0.34324085165619656</c:v>
              </c:pt>
              <c:pt idx="380">
                <c:v>0.35218284880998307</c:v>
              </c:pt>
              <c:pt idx="381">
                <c:v>0.35361533154427277</c:v>
              </c:pt>
              <c:pt idx="382">
                <c:v>0.35586940339031847</c:v>
              </c:pt>
              <c:pt idx="383">
                <c:v>0.36206834142378197</c:v>
              </c:pt>
              <c:pt idx="384">
                <c:v>0.35800689421467896</c:v>
              </c:pt>
              <c:pt idx="385">
                <c:v>0.36595852321020395</c:v>
              </c:pt>
              <c:pt idx="386">
                <c:v>0.36211106993630604</c:v>
              </c:pt>
              <c:pt idx="387">
                <c:v>0.37237431700260282</c:v>
              </c:pt>
              <c:pt idx="388">
                <c:v>0.36062683252618954</c:v>
              </c:pt>
              <c:pt idx="389">
                <c:v>0.37177333817967456</c:v>
              </c:pt>
              <c:pt idx="390">
                <c:v>0.36227290640640308</c:v>
              </c:pt>
              <c:pt idx="391">
                <c:v>0.37937015732230089</c:v>
              </c:pt>
              <c:pt idx="392">
                <c:v>0.36258273075609371</c:v>
              </c:pt>
              <c:pt idx="393">
                <c:v>0.37961194708731733</c:v>
              </c:pt>
              <c:pt idx="394">
                <c:v>0.36041707309256704</c:v>
              </c:pt>
              <c:pt idx="395">
                <c:v>0.37466147982527198</c:v>
              </c:pt>
              <c:pt idx="396">
                <c:v>0.36408942974474379</c:v>
              </c:pt>
              <c:pt idx="397">
                <c:v>0.37287577294952917</c:v>
              </c:pt>
              <c:pt idx="398">
                <c:v>0.35710744003236394</c:v>
              </c:pt>
              <c:pt idx="399">
                <c:v>0.38062439314626323</c:v>
              </c:pt>
              <c:pt idx="400">
                <c:v>0.34617997867756822</c:v>
              </c:pt>
              <c:pt idx="401">
                <c:v>0.38123269601944498</c:v>
              </c:pt>
              <c:pt idx="402">
                <c:v>0.33661011496900212</c:v>
              </c:pt>
              <c:pt idx="403">
                <c:v>0.38454694108786858</c:v>
              </c:pt>
              <c:pt idx="404">
                <c:v>0.33374543452946764</c:v>
              </c:pt>
              <c:pt idx="405">
                <c:v>0.38269909333948482</c:v>
              </c:pt>
              <c:pt idx="406">
                <c:v>0.33055961404549516</c:v>
              </c:pt>
              <c:pt idx="407">
                <c:v>0.37662102678079923</c:v>
              </c:pt>
              <c:pt idx="408">
                <c:v>0.33306230757988747</c:v>
              </c:pt>
              <c:pt idx="409">
                <c:v>0.37315074563738571</c:v>
              </c:pt>
              <c:pt idx="410">
                <c:v>0.33860312918200214</c:v>
              </c:pt>
              <c:pt idx="411">
                <c:v>0.37200718946642586</c:v>
              </c:pt>
              <c:pt idx="412">
                <c:v>0.33868338027711292</c:v>
              </c:pt>
              <c:pt idx="413">
                <c:v>0.37554643092450568</c:v>
              </c:pt>
              <c:pt idx="414">
                <c:v>0.34302008062603506</c:v>
              </c:pt>
              <c:pt idx="415">
                <c:v>0.38076291964120285</c:v>
              </c:pt>
              <c:pt idx="416">
                <c:v>0.34565377182596818</c:v>
              </c:pt>
              <c:pt idx="417">
                <c:v>0.3804028903686546</c:v>
              </c:pt>
              <c:pt idx="418">
                <c:v>0.35364733406294757</c:v>
              </c:pt>
              <c:pt idx="419">
                <c:v>0.38129594934650562</c:v>
              </c:pt>
              <c:pt idx="420">
                <c:v>0.36845137316753157</c:v>
              </c:pt>
              <c:pt idx="421">
                <c:v>0.38301684919312651</c:v>
              </c:pt>
              <c:pt idx="422">
                <c:v>0.37596688168087722</c:v>
              </c:pt>
              <c:pt idx="423">
                <c:v>0.39106630432575096</c:v>
              </c:pt>
              <c:pt idx="424">
                <c:v>0.38528589193267232</c:v>
              </c:pt>
              <c:pt idx="425">
                <c:v>0.39922529878385549</c:v>
              </c:pt>
              <c:pt idx="426">
                <c:v>0.39537669651133983</c:v>
              </c:pt>
              <c:pt idx="427">
                <c:v>0.41190841554649282</c:v>
              </c:pt>
              <c:pt idx="428">
                <c:v>0.4112166681575376</c:v>
              </c:pt>
              <c:pt idx="429">
                <c:v>0.42046904101224308</c:v>
              </c:pt>
              <c:pt idx="430">
                <c:v>0.41977692587465126</c:v>
              </c:pt>
              <c:pt idx="431">
                <c:v>0.43648644455827629</c:v>
              </c:pt>
              <c:pt idx="432">
                <c:v>0.42996967728689506</c:v>
              </c:pt>
              <c:pt idx="433">
                <c:v>0.44116601386489107</c:v>
              </c:pt>
              <c:pt idx="434">
                <c:v>0.44716627653375374</c:v>
              </c:pt>
              <c:pt idx="435">
                <c:v>0.45051977042109015</c:v>
              </c:pt>
              <c:pt idx="436">
                <c:v>0.46171334393888908</c:v>
              </c:pt>
              <c:pt idx="437">
                <c:v>0.46393222963982883</c:v>
              </c:pt>
              <c:pt idx="438">
                <c:v>0.47485176054738765</c:v>
              </c:pt>
              <c:pt idx="439">
                <c:v>0.47562184748367797</c:v>
              </c:pt>
              <c:pt idx="440">
                <c:v>0.48845124198183126</c:v>
              </c:pt>
              <c:pt idx="441">
                <c:v>0.4842437073665451</c:v>
              </c:pt>
              <c:pt idx="442">
                <c:v>0.50050332041657253</c:v>
              </c:pt>
              <c:pt idx="443">
                <c:v>0.50213499042407717</c:v>
              </c:pt>
              <c:pt idx="444">
                <c:v>0.50717072645903605</c:v>
              </c:pt>
              <c:pt idx="445">
                <c:v>0.51564230731258265</c:v>
              </c:pt>
              <c:pt idx="446">
                <c:v>0.52174239451011684</c:v>
              </c:pt>
              <c:pt idx="447">
                <c:v>0.52598258215133331</c:v>
              </c:pt>
              <c:pt idx="448">
                <c:v>0.54149665071927167</c:v>
              </c:pt>
              <c:pt idx="449">
                <c:v>0.53262322504855586</c:v>
              </c:pt>
              <c:pt idx="450">
                <c:v>0.55951471942764119</c:v>
              </c:pt>
              <c:pt idx="451">
                <c:v>0.54043194539438588</c:v>
              </c:pt>
              <c:pt idx="452">
                <c:v>0.561544324098605</c:v>
              </c:pt>
              <c:pt idx="453">
                <c:v>0.56141658509828418</c:v>
              </c:pt>
              <c:pt idx="454">
                <c:v>0.57078651651385715</c:v>
              </c:pt>
              <c:pt idx="455">
                <c:v>0.57277839198138691</c:v>
              </c:pt>
              <c:pt idx="456">
                <c:v>0.58091165547763635</c:v>
              </c:pt>
              <c:pt idx="457">
                <c:v>0.57490723239191777</c:v>
              </c:pt>
              <c:pt idx="458">
                <c:v>0.59644542227406949</c:v>
              </c:pt>
              <c:pt idx="459">
                <c:v>0.58268221810439635</c:v>
              </c:pt>
              <c:pt idx="460">
                <c:v>0.60896594516214053</c:v>
              </c:pt>
              <c:pt idx="461">
                <c:v>0.5922322715244499</c:v>
              </c:pt>
              <c:pt idx="462">
                <c:v>0.61831354966684426</c:v>
              </c:pt>
              <c:pt idx="463">
                <c:v>0.59530406405063963</c:v>
              </c:pt>
              <c:pt idx="464">
                <c:v>0.6297089033568688</c:v>
              </c:pt>
              <c:pt idx="465">
                <c:v>0.60814101684844268</c:v>
              </c:pt>
              <c:pt idx="466">
                <c:v>0.63048568316195119</c:v>
              </c:pt>
              <c:pt idx="467">
                <c:v>0.62979155520712815</c:v>
              </c:pt>
              <c:pt idx="468">
                <c:v>0.62348618842244985</c:v>
              </c:pt>
              <c:pt idx="469">
                <c:v>0.64513095269519383</c:v>
              </c:pt>
              <c:pt idx="470">
                <c:v>0.61810554700858977</c:v>
              </c:pt>
              <c:pt idx="471">
                <c:v>0.65967693873142363</c:v>
              </c:pt>
              <c:pt idx="472">
                <c:v>0.62511634724403642</c:v>
              </c:pt>
              <c:pt idx="473">
                <c:v>0.6653163218531819</c:v>
              </c:pt>
              <c:pt idx="474">
                <c:v>0.63416027291099319</c:v>
              </c:pt>
              <c:pt idx="475">
                <c:v>0.68213072146129161</c:v>
              </c:pt>
              <c:pt idx="476">
                <c:v>0.63660385569784428</c:v>
              </c:pt>
              <c:pt idx="477">
                <c:v>0.69966537322266398</c:v>
              </c:pt>
              <c:pt idx="478">
                <c:v>0.63581181539615372</c:v>
              </c:pt>
              <c:pt idx="479">
                <c:v>0.71759297083308782</c:v>
              </c:pt>
              <c:pt idx="480">
                <c:v>0.64147948392645571</c:v>
              </c:pt>
              <c:pt idx="481">
                <c:v>0.72789037787833766</c:v>
              </c:pt>
              <c:pt idx="482">
                <c:v>0.65638060567002954</c:v>
              </c:pt>
              <c:pt idx="483">
                <c:v>0.73736200856651024</c:v>
              </c:pt>
              <c:pt idx="484">
                <c:v>0.67242646377738557</c:v>
              </c:pt>
              <c:pt idx="485">
                <c:v>0.74671314715843662</c:v>
              </c:pt>
              <c:pt idx="486">
                <c:v>0.6928923784564327</c:v>
              </c:pt>
              <c:pt idx="487">
                <c:v>0.74792570048414075</c:v>
              </c:pt>
              <c:pt idx="488">
                <c:v>0.71957770200047766</c:v>
              </c:pt>
              <c:pt idx="489">
                <c:v>0.7580172867777436</c:v>
              </c:pt>
              <c:pt idx="490">
                <c:v>0.74072987467343487</c:v>
              </c:pt>
              <c:pt idx="491">
                <c:v>0.77374973974745487</c:v>
              </c:pt>
              <c:pt idx="492">
                <c:v>0.75725431925748221</c:v>
              </c:pt>
              <c:pt idx="493">
                <c:v>0.79189884958553192</c:v>
              </c:pt>
              <c:pt idx="494">
                <c:v>0.77321818653161256</c:v>
              </c:pt>
              <c:pt idx="495">
                <c:v>0.80656815057615505</c:v>
              </c:pt>
              <c:pt idx="496">
                <c:v>0.78737101607035265</c:v>
              </c:pt>
              <c:pt idx="497">
                <c:v>0.82738110915806207</c:v>
              </c:pt>
              <c:pt idx="498">
                <c:v>0.80227501393651024</c:v>
              </c:pt>
              <c:pt idx="499">
                <c:v>0.84286876090828844</c:v>
              </c:pt>
              <c:pt idx="500">
                <c:v>0.8259002346595361</c:v>
              </c:pt>
              <c:pt idx="501">
                <c:v>0.85168113222297681</c:v>
              </c:pt>
              <c:pt idx="502">
                <c:v>0.85516645890014686</c:v>
              </c:pt>
              <c:pt idx="503">
                <c:v>0.86255720619166643</c:v>
              </c:pt>
              <c:pt idx="504">
                <c:v>0.87874999691960998</c:v>
              </c:pt>
              <c:pt idx="505">
                <c:v>0.88251316803544244</c:v>
              </c:pt>
              <c:pt idx="506">
                <c:v>0.89192080146972064</c:v>
              </c:pt>
              <c:pt idx="507">
                <c:v>0.90353378607594925</c:v>
              </c:pt>
              <c:pt idx="508">
                <c:v>0.91053146778967342</c:v>
              </c:pt>
              <c:pt idx="509">
                <c:v>0.91626070068555043</c:v>
              </c:pt>
              <c:pt idx="510">
                <c:v>0.92063248975656287</c:v>
              </c:pt>
              <c:pt idx="511">
                <c:v>0.93467459219281135</c:v>
              </c:pt>
              <c:pt idx="512">
                <c:v>0.92551575301737476</c:v>
              </c:pt>
              <c:pt idx="513">
                <c:v>0.95415377192665496</c:v>
              </c:pt>
              <c:pt idx="514">
                <c:v>0.92847020968975447</c:v>
              </c:pt>
              <c:pt idx="515">
                <c:v>0.96886268819865518</c:v>
              </c:pt>
              <c:pt idx="516">
                <c:v>0.94970439684218333</c:v>
              </c:pt>
              <c:pt idx="517">
                <c:v>0.96103783361656625</c:v>
              </c:pt>
              <c:pt idx="518">
                <c:v>0.97186374627148586</c:v>
              </c:pt>
              <c:pt idx="519">
                <c:v>0.95627285049545874</c:v>
              </c:pt>
              <c:pt idx="520">
                <c:v>0.98556342456635837</c:v>
              </c:pt>
              <c:pt idx="521">
                <c:v>0.96217520061818795</c:v>
              </c:pt>
              <c:pt idx="522">
                <c:v>0.98368368843651577</c:v>
              </c:pt>
              <c:pt idx="523">
                <c:v>0.96020843887666096</c:v>
              </c:pt>
              <c:pt idx="524">
                <c:v>0.98601133247864248</c:v>
              </c:pt>
              <c:pt idx="525">
                <c:v>0.94686896398273035</c:v>
              </c:pt>
              <c:pt idx="526">
                <c:v>0.98332443710492334</c:v>
              </c:pt>
              <c:pt idx="527">
                <c:v>0.94121914799361817</c:v>
              </c:pt>
              <c:pt idx="528">
                <c:v>0.97356399136998562</c:v>
              </c:pt>
              <c:pt idx="529">
                <c:v>0.94448346846434095</c:v>
              </c:pt>
              <c:pt idx="530">
                <c:v>0.95895564679005552</c:v>
              </c:pt>
              <c:pt idx="531">
                <c:v>0.93600355947669667</c:v>
              </c:pt>
              <c:pt idx="532">
                <c:v>0.94914041552958728</c:v>
              </c:pt>
              <c:pt idx="533">
                <c:v>0.91844219898482893</c:v>
              </c:pt>
              <c:pt idx="534">
                <c:v>0.93834766817151405</c:v>
              </c:pt>
              <c:pt idx="535">
                <c:v>0.90394597638831875</c:v>
              </c:pt>
              <c:pt idx="536">
                <c:v>0.92513906614819019</c:v>
              </c:pt>
              <c:pt idx="537">
                <c:v>0.89646394702199084</c:v>
              </c:pt>
              <c:pt idx="538">
                <c:v>0.90879265486723204</c:v>
              </c:pt>
              <c:pt idx="539">
                <c:v>0.8729124916986416</c:v>
              </c:pt>
              <c:pt idx="540">
                <c:v>0.89369228702467041</c:v>
              </c:pt>
              <c:pt idx="541">
                <c:v>0.86514550914137878</c:v>
              </c:pt>
              <c:pt idx="542">
                <c:v>0.871636146121608</c:v>
              </c:pt>
              <c:pt idx="543">
                <c:v>0.85699848298662884</c:v>
              </c:pt>
              <c:pt idx="544">
                <c:v>0.84513186821068398</c:v>
              </c:pt>
              <c:pt idx="545">
                <c:v>0.84365990136646696</c:v>
              </c:pt>
              <c:pt idx="546">
                <c:v>0.8305042584135679</c:v>
              </c:pt>
              <c:pt idx="547">
                <c:v>0.82817254954797559</c:v>
              </c:pt>
              <c:pt idx="548">
                <c:v>0.81387294994753012</c:v>
              </c:pt>
              <c:pt idx="549">
                <c:v>0.80575074633060351</c:v>
              </c:pt>
              <c:pt idx="550">
                <c:v>0.80773101759020316</c:v>
              </c:pt>
              <c:pt idx="551">
                <c:v>0.78284329500768501</c:v>
              </c:pt>
              <c:pt idx="552">
                <c:v>0.79763778409042352</c:v>
              </c:pt>
              <c:pt idx="553">
                <c:v>0.76543835906915825</c:v>
              </c:pt>
              <c:pt idx="554">
                <c:v>0.78795091886639845</c:v>
              </c:pt>
              <c:pt idx="555">
                <c:v>0.75363082888858657</c:v>
              </c:pt>
              <c:pt idx="556">
                <c:v>0.76835120795599643</c:v>
              </c:pt>
              <c:pt idx="557">
                <c:v>0.75054531798324264</c:v>
              </c:pt>
              <c:pt idx="558">
                <c:v>0.75056929186479227</c:v>
              </c:pt>
              <c:pt idx="559">
                <c:v>0.74551660734089764</c:v>
              </c:pt>
              <c:pt idx="560">
                <c:v>0.73737707155718613</c:v>
              </c:pt>
              <c:pt idx="561">
                <c:v>0.7315947432868225</c:v>
              </c:pt>
              <c:pt idx="562">
                <c:v>0.72851900576252515</c:v>
              </c:pt>
              <c:pt idx="563">
                <c:v>0.71975467334197329</c:v>
              </c:pt>
              <c:pt idx="564">
                <c:v>0.72108011193693622</c:v>
              </c:pt>
              <c:pt idx="565">
                <c:v>0.71049660665726422</c:v>
              </c:pt>
              <c:pt idx="566">
                <c:v>0.70873179720558022</c:v>
              </c:pt>
              <c:pt idx="567">
                <c:v>0.69843546088359454</c:v>
              </c:pt>
              <c:pt idx="568">
                <c:v>0.70431818880690977</c:v>
              </c:pt>
              <c:pt idx="569">
                <c:v>0.68643464296886547</c:v>
              </c:pt>
              <c:pt idx="570">
                <c:v>0.69032977948311269</c:v>
              </c:pt>
              <c:pt idx="571">
                <c:v>0.68001682544790587</c:v>
              </c:pt>
              <c:pt idx="572">
                <c:v>0.67043992900407134</c:v>
              </c:pt>
              <c:pt idx="573">
                <c:v>0.67688643654040437</c:v>
              </c:pt>
              <c:pt idx="574">
                <c:v>0.65593799170292233</c:v>
              </c:pt>
              <c:pt idx="575">
                <c:v>0.67418081232557703</c:v>
              </c:pt>
              <c:pt idx="576">
                <c:v>0.6500372623443601</c:v>
              </c:pt>
              <c:pt idx="577">
                <c:v>0.65996762516478458</c:v>
              </c:pt>
              <c:pt idx="578">
                <c:v>0.64323225003599649</c:v>
              </c:pt>
              <c:pt idx="579">
                <c:v>0.63934786167036761</c:v>
              </c:pt>
              <c:pt idx="580">
                <c:v>0.63806301545516342</c:v>
              </c:pt>
              <c:pt idx="581">
                <c:v>0.63172149831287316</c:v>
              </c:pt>
              <c:pt idx="582">
                <c:v>0.63121950568795071</c:v>
              </c:pt>
              <c:pt idx="583">
                <c:v>0.62020822545673293</c:v>
              </c:pt>
              <c:pt idx="584">
                <c:v>0.62083254722430337</c:v>
              </c:pt>
              <c:pt idx="585">
                <c:v>0.60514965025224643</c:v>
              </c:pt>
              <c:pt idx="586">
                <c:v>0.61285098559594275</c:v>
              </c:pt>
              <c:pt idx="587">
                <c:v>0.58906749887120458</c:v>
              </c:pt>
              <c:pt idx="588">
                <c:v>0.59570700013963651</c:v>
              </c:pt>
              <c:pt idx="589">
                <c:v>0.57504066415043209</c:v>
              </c:pt>
              <c:pt idx="590">
                <c:v>0.58283187229857947</c:v>
              </c:pt>
              <c:pt idx="591">
                <c:v>0.56230490905731811</c:v>
              </c:pt>
              <c:pt idx="592">
                <c:v>0.56491710127294126</c:v>
              </c:pt>
              <c:pt idx="593">
                <c:v>0.55448787551932999</c:v>
              </c:pt>
              <c:pt idx="594">
                <c:v>0.54851360421690609</c:v>
              </c:pt>
              <c:pt idx="595">
                <c:v>0.53862531608668662</c:v>
              </c:pt>
              <c:pt idx="596">
                <c:v>0.5359274075887217</c:v>
              </c:pt>
              <c:pt idx="597">
                <c:v>0.53115767753207954</c:v>
              </c:pt>
              <c:pt idx="598">
                <c:v>0.52555784033501329</c:v>
              </c:pt>
              <c:pt idx="599">
                <c:v>0.515699881123589</c:v>
              </c:pt>
              <c:pt idx="600">
                <c:v>0.51477645898940094</c:v>
              </c:pt>
              <c:pt idx="601">
                <c:v>0.49937219169734831</c:v>
              </c:pt>
              <c:pt idx="602">
                <c:v>0.50562847110997045</c:v>
              </c:pt>
              <c:pt idx="603">
                <c:v>0.48554166856196945</c:v>
              </c:pt>
              <c:pt idx="604">
                <c:v>0.49828176743299635</c:v>
              </c:pt>
              <c:pt idx="605">
                <c:v>0.47143005838476498</c:v>
              </c:pt>
              <c:pt idx="606">
                <c:v>0.49351943983480528</c:v>
              </c:pt>
              <c:pt idx="607">
                <c:v>0.46342439262727525</c:v>
              </c:pt>
              <c:pt idx="608">
                <c:v>0.48806597558622827</c:v>
              </c:pt>
              <c:pt idx="609">
                <c:v>0.45883570689342829</c:v>
              </c:pt>
              <c:pt idx="610">
                <c:v>0.48530320172247615</c:v>
              </c:pt>
              <c:pt idx="611">
                <c:v>0.4638384246537044</c:v>
              </c:pt>
              <c:pt idx="612">
                <c:v>0.48735494601831358</c:v>
              </c:pt>
              <c:pt idx="613">
                <c:v>0.46769622324467092</c:v>
              </c:pt>
              <c:pt idx="614">
                <c:v>0.48771893516750614</c:v>
              </c:pt>
              <c:pt idx="615">
                <c:v>0.47157893485235419</c:v>
              </c:pt>
              <c:pt idx="616">
                <c:v>0.48725061594991115</c:v>
              </c:pt>
              <c:pt idx="617">
                <c:v>0.4747538523035908</c:v>
              </c:pt>
              <c:pt idx="618">
                <c:v>0.48876030170818474</c:v>
              </c:pt>
              <c:pt idx="619">
                <c:v>0.48101016381013439</c:v>
              </c:pt>
              <c:pt idx="620">
                <c:v>0.48967718453831505</c:v>
              </c:pt>
              <c:pt idx="621">
                <c:v>0.4864312926690087</c:v>
              </c:pt>
              <c:pt idx="622">
                <c:v>0.49277610513544573</c:v>
              </c:pt>
              <c:pt idx="623">
                <c:v>0.49249010372020258</c:v>
              </c:pt>
              <c:pt idx="624">
                <c:v>0.49569606846269831</c:v>
              </c:pt>
              <c:pt idx="625">
                <c:v>0.49982739469383869</c:v>
              </c:pt>
              <c:pt idx="626">
                <c:v>0.49511869292257382</c:v>
              </c:pt>
              <c:pt idx="627">
                <c:v>0.51161461680706288</c:v>
              </c:pt>
              <c:pt idx="628">
                <c:v>0.49522984167820566</c:v>
              </c:pt>
              <c:pt idx="629">
                <c:v>0.5178065532330407</c:v>
              </c:pt>
              <c:pt idx="630">
                <c:v>0.5014789620449952</c:v>
              </c:pt>
              <c:pt idx="631">
                <c:v>0.52278961943536162</c:v>
              </c:pt>
              <c:pt idx="632">
                <c:v>0.50279406229720369</c:v>
              </c:pt>
              <c:pt idx="633">
                <c:v>0.52545245337120738</c:v>
              </c:pt>
              <c:pt idx="634">
                <c:v>0.51182843545450774</c:v>
              </c:pt>
              <c:pt idx="635">
                <c:v>0.52625640382073835</c:v>
              </c:pt>
              <c:pt idx="636">
                <c:v>0.51936644051457115</c:v>
              </c:pt>
              <c:pt idx="637">
                <c:v>0.52801583204868652</c:v>
              </c:pt>
              <c:pt idx="638">
                <c:v>0.52296361290778703</c:v>
              </c:pt>
              <c:pt idx="639">
                <c:v>0.52711689517328586</c:v>
              </c:pt>
              <c:pt idx="640">
                <c:v>0.53370619529887808</c:v>
              </c:pt>
              <c:pt idx="641">
                <c:v>0.52433203570389286</c:v>
              </c:pt>
              <c:pt idx="642">
                <c:v>0.54273344260325385</c:v>
              </c:pt>
              <c:pt idx="643">
                <c:v>0.52634636835402493</c:v>
              </c:pt>
              <c:pt idx="644">
                <c:v>0.54464184210719402</c:v>
              </c:pt>
              <c:pt idx="645">
                <c:v>0.52861578460884795</c:v>
              </c:pt>
              <c:pt idx="646">
                <c:v>0.5452758631952378</c:v>
              </c:pt>
              <c:pt idx="647">
                <c:v>0.53241000265363758</c:v>
              </c:pt>
              <c:pt idx="648">
                <c:v>0.5484063243880325</c:v>
              </c:pt>
              <c:pt idx="649">
                <c:v>0.53138416707708958</c:v>
              </c:pt>
              <c:pt idx="650">
                <c:v>0.55117904846037491</c:v>
              </c:pt>
              <c:pt idx="651">
                <c:v>0.53293688437730458</c:v>
              </c:pt>
              <c:pt idx="652">
                <c:v>0.55007050836391014</c:v>
              </c:pt>
              <c:pt idx="653">
                <c:v>0.53657442378030162</c:v>
              </c:pt>
              <c:pt idx="654">
                <c:v>0.54338602411026915</c:v>
              </c:pt>
              <c:pt idx="655">
                <c:v>0.54207744372461464</c:v>
              </c:pt>
              <c:pt idx="656">
                <c:v>0.54228354967438075</c:v>
              </c:pt>
              <c:pt idx="657">
                <c:v>0.54112185764808252</c:v>
              </c:pt>
              <c:pt idx="658">
                <c:v>0.54048270517978236</c:v>
              </c:pt>
              <c:pt idx="659">
                <c:v>0.5422139507178505</c:v>
              </c:pt>
              <c:pt idx="660">
                <c:v>0.5378704886114245</c:v>
              </c:pt>
              <c:pt idx="661">
                <c:v>0.54674534031802391</c:v>
              </c:pt>
              <c:pt idx="662">
                <c:v>0.53382885498778254</c:v>
              </c:pt>
              <c:pt idx="663">
                <c:v>0.54948412589872064</c:v>
              </c:pt>
              <c:pt idx="664">
                <c:v>0.53298996560389689</c:v>
              </c:pt>
              <c:pt idx="665">
                <c:v>0.54615393058610451</c:v>
              </c:pt>
              <c:pt idx="666">
                <c:v>0.53807115886534462</c:v>
              </c:pt>
              <c:pt idx="667">
                <c:v>0.53969918867340061</c:v>
              </c:pt>
              <c:pt idx="668">
                <c:v>0.5398505120443593</c:v>
              </c:pt>
              <c:pt idx="669">
                <c:v>0.53743920207161211</c:v>
              </c:pt>
              <c:pt idx="670">
                <c:v>0.53779708010340033</c:v>
              </c:pt>
              <c:pt idx="671">
                <c:v>0.5404079339874035</c:v>
              </c:pt>
              <c:pt idx="672">
                <c:v>0.53888320503222154</c:v>
              </c:pt>
              <c:pt idx="673">
                <c:v>0.53868795935751346</c:v>
              </c:pt>
              <c:pt idx="674">
                <c:v>0.54500438747072255</c:v>
              </c:pt>
              <c:pt idx="675">
                <c:v>0.53832740988567307</c:v>
              </c:pt>
              <c:pt idx="676">
                <c:v>0.54933550325993319</c:v>
              </c:pt>
              <c:pt idx="677">
                <c:v>0.54203498311632625</c:v>
              </c:pt>
              <c:pt idx="678">
                <c:v>0.54822927803190169</c:v>
              </c:pt>
              <c:pt idx="679">
                <c:v>0.54463353921347091</c:v>
              </c:pt>
              <c:pt idx="680">
                <c:v>0.55398896849398627</c:v>
              </c:pt>
              <c:pt idx="681">
                <c:v>0.54379461846630628</c:v>
              </c:pt>
              <c:pt idx="682">
                <c:v>0.56625752873158486</c:v>
              </c:pt>
              <c:pt idx="683">
                <c:v>0.5431313799900167</c:v>
              </c:pt>
              <c:pt idx="684">
                <c:v>0.57256879753708945</c:v>
              </c:pt>
              <c:pt idx="685">
                <c:v>0.54533690516355504</c:v>
              </c:pt>
              <c:pt idx="686">
                <c:v>0.57555285667646516</c:v>
              </c:pt>
              <c:pt idx="687">
                <c:v>0.55815290034383636</c:v>
              </c:pt>
              <c:pt idx="688">
                <c:v>0.57296532816545576</c:v>
              </c:pt>
              <c:pt idx="689">
                <c:v>0.57320754739122115</c:v>
              </c:pt>
              <c:pt idx="690">
                <c:v>0.57548599649985777</c:v>
              </c:pt>
              <c:pt idx="691">
                <c:v>0.58320323788689898</c:v>
              </c:pt>
              <c:pt idx="692">
                <c:v>0.57754401386210663</c:v>
              </c:pt>
              <c:pt idx="693">
                <c:v>0.59138721395757121</c:v>
              </c:pt>
              <c:pt idx="694">
                <c:v>0.58234421649633705</c:v>
              </c:pt>
              <c:pt idx="695">
                <c:v>0.59998097846534737</c:v>
              </c:pt>
              <c:pt idx="696">
                <c:v>0.58838371862766248</c:v>
              </c:pt>
              <c:pt idx="697">
                <c:v>0.61100256064004244</c:v>
              </c:pt>
              <c:pt idx="698">
                <c:v>0.59133782624619025</c:v>
              </c:pt>
              <c:pt idx="699">
                <c:v>0.62132915766538954</c:v>
              </c:pt>
              <c:pt idx="700">
                <c:v>0.59695019342042821</c:v>
              </c:pt>
              <c:pt idx="701">
                <c:v>0.63245550139208895</c:v>
              </c:pt>
              <c:pt idx="702">
                <c:v>0.60043179834396276</c:v>
              </c:pt>
              <c:pt idx="703">
                <c:v>0.63941704563407664</c:v>
              </c:pt>
              <c:pt idx="704">
                <c:v>0.6069449807756454</c:v>
              </c:pt>
              <c:pt idx="705">
                <c:v>0.65115400125725165</c:v>
              </c:pt>
              <c:pt idx="706">
                <c:v>0.61057675056713112</c:v>
              </c:pt>
              <c:pt idx="707">
                <c:v>0.65845073039319024</c:v>
              </c:pt>
              <c:pt idx="708">
                <c:v>0.61801304130698409</c:v>
              </c:pt>
              <c:pt idx="709">
                <c:v>0.66149297452596179</c:v>
              </c:pt>
              <c:pt idx="710">
                <c:v>0.63359280929017292</c:v>
              </c:pt>
              <c:pt idx="711">
                <c:v>0.66116208416100131</c:v>
              </c:pt>
              <c:pt idx="712">
                <c:v>0.6482409492608765</c:v>
              </c:pt>
              <c:pt idx="713">
                <c:v>0.66224961370459867</c:v>
              </c:pt>
              <c:pt idx="714">
                <c:v>0.65463136452977688</c:v>
              </c:pt>
              <c:pt idx="715">
                <c:v>0.66785501411574866</c:v>
              </c:pt>
              <c:pt idx="716">
                <c:v>0.6622696243823637</c:v>
              </c:pt>
              <c:pt idx="717">
                <c:v>0.6723976299764135</c:v>
              </c:pt>
              <c:pt idx="718">
                <c:v>0.66483698476518449</c:v>
              </c:pt>
              <c:pt idx="719">
                <c:v>0.67273378748827739</c:v>
              </c:pt>
              <c:pt idx="720">
                <c:v>0.67141787717099977</c:v>
              </c:pt>
              <c:pt idx="721">
                <c:v>0.6742735157776687</c:v>
              </c:pt>
              <c:pt idx="722">
                <c:v>0.67693609114459441</c:v>
              </c:pt>
              <c:pt idx="723">
                <c:v>0.67938081873943634</c:v>
              </c:pt>
              <c:pt idx="724">
                <c:v>0.68533183441804546</c:v>
              </c:pt>
              <c:pt idx="725">
                <c:v>0.67774864109244326</c:v>
              </c:pt>
              <c:pt idx="726">
                <c:v>0.6986771409918634</c:v>
              </c:pt>
              <c:pt idx="727">
                <c:v>0.67875027163874679</c:v>
              </c:pt>
              <c:pt idx="728">
                <c:v>0.70280377251330672</c:v>
              </c:pt>
              <c:pt idx="729">
                <c:v>0.68526859739759538</c:v>
              </c:pt>
              <c:pt idx="730">
                <c:v>0.70056029285391319</c:v>
              </c:pt>
              <c:pt idx="731">
                <c:v>0.6953281553585039</c:v>
              </c:pt>
              <c:pt idx="732">
                <c:v>0.69437924935848305</c:v>
              </c:pt>
              <c:pt idx="733">
                <c:v>0.70502975406554758</c:v>
              </c:pt>
              <c:pt idx="734">
                <c:v>0.69419873524055442</c:v>
              </c:pt>
              <c:pt idx="735">
                <c:v>0.71056375184782072</c:v>
              </c:pt>
              <c:pt idx="736">
                <c:v>0.70029661979270907</c:v>
              </c:pt>
              <c:pt idx="737">
                <c:v>0.71251918796752478</c:v>
              </c:pt>
              <c:pt idx="738">
                <c:v>0.705382737324458</c:v>
              </c:pt>
              <c:pt idx="739">
                <c:v>0.71754413548738094</c:v>
              </c:pt>
              <c:pt idx="740">
                <c:v>0.70995082054205982</c:v>
              </c:pt>
              <c:pt idx="741">
                <c:v>0.7186324385699645</c:v>
              </c:pt>
              <c:pt idx="742">
                <c:v>0.71778149473334008</c:v>
              </c:pt>
              <c:pt idx="743">
                <c:v>0.71790557564253044</c:v>
              </c:pt>
              <c:pt idx="744">
                <c:v>0.72792995830927876</c:v>
              </c:pt>
              <c:pt idx="745">
                <c:v>0.72331504753626075</c:v>
              </c:pt>
              <c:pt idx="746">
                <c:v>0.73119792939563366</c:v>
              </c:pt>
              <c:pt idx="747">
                <c:v>0.72961722735529078</c:v>
              </c:pt>
              <c:pt idx="748">
                <c:v>0.73349084663124409</c:v>
              </c:pt>
              <c:pt idx="749">
                <c:v>0.7368488179617888</c:v>
              </c:pt>
              <c:pt idx="750">
                <c:v>0.74049974739564928</c:v>
              </c:pt>
              <c:pt idx="751">
                <c:v>0.74149797854050969</c:v>
              </c:pt>
              <c:pt idx="752">
                <c:v>0.74822841827046693</c:v>
              </c:pt>
              <c:pt idx="753">
                <c:v>0.74439064753038164</c:v>
              </c:pt>
              <c:pt idx="754">
                <c:v>0.75709854554652611</c:v>
              </c:pt>
              <c:pt idx="755">
                <c:v>0.74788766415425711</c:v>
              </c:pt>
              <c:pt idx="756">
                <c:v>0.76254229835562681</c:v>
              </c:pt>
              <c:pt idx="757">
                <c:v>0.75227666438317664</c:v>
              </c:pt>
              <c:pt idx="758">
                <c:v>0.76366424212966477</c:v>
              </c:pt>
              <c:pt idx="759">
                <c:v>0.75683422167010983</c:v>
              </c:pt>
              <c:pt idx="760">
                <c:v>0.76689989972747463</c:v>
              </c:pt>
              <c:pt idx="761">
                <c:v>0.76314424021357952</c:v>
              </c:pt>
              <c:pt idx="762">
                <c:v>0.76586897429652112</c:v>
              </c:pt>
              <c:pt idx="763">
                <c:v>0.76920134634992177</c:v>
              </c:pt>
              <c:pt idx="764">
                <c:v>0.76864686794179227</c:v>
              </c:pt>
              <c:pt idx="765">
                <c:v>0.77365950317667032</c:v>
              </c:pt>
              <c:pt idx="766">
                <c:v>0.76967994596610001</c:v>
              </c:pt>
              <c:pt idx="767">
                <c:v>0.77684163762998748</c:v>
              </c:pt>
              <c:pt idx="768">
                <c:v>0.76607928783486734</c:v>
              </c:pt>
              <c:pt idx="769">
                <c:v>0.7772674734504964</c:v>
              </c:pt>
              <c:pt idx="770">
                <c:v>0.76795487137961627</c:v>
              </c:pt>
              <c:pt idx="771">
                <c:v>0.77833788669893478</c:v>
              </c:pt>
              <c:pt idx="772">
                <c:v>0.767311316748431</c:v>
              </c:pt>
              <c:pt idx="773">
                <c:v>0.78037630756709864</c:v>
              </c:pt>
              <c:pt idx="774">
                <c:v>0.76740088963322373</c:v>
              </c:pt>
              <c:pt idx="775">
                <c:v>0.78114864740005996</c:v>
              </c:pt>
              <c:pt idx="776">
                <c:v>0.76701501313006082</c:v>
              </c:pt>
              <c:pt idx="777">
                <c:v>0.77981310903822898</c:v>
              </c:pt>
              <c:pt idx="778">
                <c:v>0.76774056870873686</c:v>
              </c:pt>
              <c:pt idx="779">
                <c:v>0.77751246431094023</c:v>
              </c:pt>
              <c:pt idx="780">
                <c:v>0.768734448654531</c:v>
              </c:pt>
              <c:pt idx="781">
                <c:v>0.77460801894117537</c:v>
              </c:pt>
              <c:pt idx="782">
                <c:v>0.76972283168751299</c:v>
              </c:pt>
              <c:pt idx="783">
                <c:v>0.77173583275691959</c:v>
              </c:pt>
              <c:pt idx="784">
                <c:v>0.77062316276754483</c:v>
              </c:pt>
              <c:pt idx="785">
                <c:v>0.76741968981763997</c:v>
              </c:pt>
              <c:pt idx="786">
                <c:v>0.76986517196080351</c:v>
              </c:pt>
              <c:pt idx="787">
                <c:v>0.76371400102249398</c:v>
              </c:pt>
              <c:pt idx="788">
                <c:v>0.77210083095953264</c:v>
              </c:pt>
              <c:pt idx="789">
                <c:v>0.76546735177278125</c:v>
              </c:pt>
              <c:pt idx="790">
                <c:v>0.77242745812255131</c:v>
              </c:pt>
              <c:pt idx="791">
                <c:v>0.76539750765854442</c:v>
              </c:pt>
              <c:pt idx="792">
                <c:v>0.76857523615688195</c:v>
              </c:pt>
              <c:pt idx="793">
                <c:v>0.76460304098997112</c:v>
              </c:pt>
              <c:pt idx="794">
                <c:v>0.76605722810966803</c:v>
              </c:pt>
              <c:pt idx="795">
                <c:v>0.76318748038110618</c:v>
              </c:pt>
              <c:pt idx="796">
                <c:v>0.76356144820375194</c:v>
              </c:pt>
              <c:pt idx="797">
                <c:v>0.76198717994096243</c:v>
              </c:pt>
              <c:pt idx="798">
                <c:v>0.76140764107730519</c:v>
              </c:pt>
              <c:pt idx="799">
                <c:v>0.7630461929514748</c:v>
              </c:pt>
              <c:pt idx="800">
                <c:v>0.76229162568153008</c:v>
              </c:pt>
              <c:pt idx="801">
                <c:v>0.76413390479941501</c:v>
              </c:pt>
              <c:pt idx="802">
                <c:v>0.76082356182650035</c:v>
              </c:pt>
            </c:numLit>
          </c:val>
          <c:smooth val="0"/>
          <c:extLst>
            <c:ext xmlns:c16="http://schemas.microsoft.com/office/drawing/2014/chart" uri="{C3380CC4-5D6E-409C-BE32-E72D297353CC}">
              <c16:uniqueId val="{00000007-324A-45F9-84D1-5C5F0A0645DB}"/>
            </c:ext>
          </c:extLst>
        </c:ser>
        <c:ser>
          <c:idx val="0"/>
          <c:order val="8"/>
          <c:spPr>
            <a:ln w="28575" cap="rnd">
              <a:solidFill>
                <a:schemeClr val="accent1"/>
              </a:solidFill>
              <a:round/>
            </a:ln>
            <a:effectLst/>
          </c:spPr>
          <c:marker>
            <c:symbol val="none"/>
          </c:marker>
          <c:val>
            <c:numLit>
              <c:formatCode>General</c:formatCode>
              <c:ptCount val="803"/>
              <c:pt idx="0">
                <c:v>1</c:v>
              </c:pt>
              <c:pt idx="1">
                <c:v>0.51223842951612852</c:v>
              </c:pt>
              <c:pt idx="2">
                <c:v>0.87231789485917244</c:v>
              </c:pt>
              <c:pt idx="3">
                <c:v>0.57634123542100246</c:v>
              </c:pt>
              <c:pt idx="4">
                <c:v>0.80260965158532238</c:v>
              </c:pt>
              <c:pt idx="5">
                <c:v>0.60517893298166325</c:v>
              </c:pt>
              <c:pt idx="6">
                <c:v>0.75476943374339855</c:v>
              </c:pt>
              <c:pt idx="7">
                <c:v>0.61181439208258326</c:v>
              </c:pt>
              <c:pt idx="8">
                <c:v>0.70613996085098063</c:v>
              </c:pt>
              <c:pt idx="9">
                <c:v>0.60327822312091606</c:v>
              </c:pt>
              <c:pt idx="10">
                <c:v>0.66383511029903963</c:v>
              </c:pt>
              <c:pt idx="11">
                <c:v>0.59207030043197628</c:v>
              </c:pt>
              <c:pt idx="12">
                <c:v>0.62553318054748841</c:v>
              </c:pt>
              <c:pt idx="13">
                <c:v>0.56492578477702293</c:v>
              </c:pt>
              <c:pt idx="14">
                <c:v>0.59649940138472379</c:v>
              </c:pt>
              <c:pt idx="15">
                <c:v>0.52048805145079224</c:v>
              </c:pt>
              <c:pt idx="16">
                <c:v>0.55561773182175023</c:v>
              </c:pt>
              <c:pt idx="17">
                <c:v>0.50918680964690288</c:v>
              </c:pt>
              <c:pt idx="18">
                <c:v>0.48831279103290315</c:v>
              </c:pt>
              <c:pt idx="19">
                <c:v>0.47458145159240472</c:v>
              </c:pt>
              <c:pt idx="20">
                <c:v>0.44086439407411437</c:v>
              </c:pt>
              <c:pt idx="21">
                <c:v>0.43514783571693783</c:v>
              </c:pt>
              <c:pt idx="22">
                <c:v>0.4048701339956266</c:v>
              </c:pt>
              <c:pt idx="23">
                <c:v>0.39723381802627167</c:v>
              </c:pt>
              <c:pt idx="24">
                <c:v>0.36227708999851221</c:v>
              </c:pt>
              <c:pt idx="25">
                <c:v>0.36901491999545721</c:v>
              </c:pt>
              <c:pt idx="26">
                <c:v>0.32829836530420353</c:v>
              </c:pt>
              <c:pt idx="27">
                <c:v>0.33280423593147762</c:v>
              </c:pt>
              <c:pt idx="28">
                <c:v>0.29838663992248599</c:v>
              </c:pt>
              <c:pt idx="29">
                <c:v>0.29607454403572103</c:v>
              </c:pt>
              <c:pt idx="30">
                <c:v>0.27264296726824627</c:v>
              </c:pt>
              <c:pt idx="31">
                <c:v>0.26088655312767578</c:v>
              </c:pt>
              <c:pt idx="32">
                <c:v>0.22930971554020446</c:v>
              </c:pt>
              <c:pt idx="33">
                <c:v>0.23766264093329759</c:v>
              </c:pt>
              <c:pt idx="34">
                <c:v>0.20333701811438887</c:v>
              </c:pt>
              <c:pt idx="35">
                <c:v>0.21638196854652503</c:v>
              </c:pt>
              <c:pt idx="36">
                <c:v>0.17131250392032571</c:v>
              </c:pt>
              <c:pt idx="37">
                <c:v>0.19853425741648797</c:v>
              </c:pt>
              <c:pt idx="38">
                <c:v>0.13834354756500894</c:v>
              </c:pt>
              <c:pt idx="39">
                <c:v>0.1848643634219618</c:v>
              </c:pt>
              <c:pt idx="40">
                <c:v>0.11327518367843471</c:v>
              </c:pt>
              <c:pt idx="41">
                <c:v>0.15859986683060068</c:v>
              </c:pt>
              <c:pt idx="42">
                <c:v>9.0092530052710132E-2</c:v>
              </c:pt>
              <c:pt idx="43">
                <c:v>0.13297436689955205</c:v>
              </c:pt>
              <c:pt idx="44">
                <c:v>9.037499474196424E-2</c:v>
              </c:pt>
              <c:pt idx="45">
                <c:v>0.11411022227481708</c:v>
              </c:pt>
              <c:pt idx="46">
                <c:v>6.6186407569116423E-2</c:v>
              </c:pt>
              <c:pt idx="47">
                <c:v>0.11735290696806037</c:v>
              </c:pt>
              <c:pt idx="48">
                <c:v>3.8463430905081732E-2</c:v>
              </c:pt>
              <c:pt idx="49">
                <c:v>0.10429393091861075</c:v>
              </c:pt>
              <c:pt idx="50">
                <c:v>3.7745247134104987E-2</c:v>
              </c:pt>
              <c:pt idx="51">
                <c:v>8.6309576213511152E-2</c:v>
              </c:pt>
              <c:pt idx="52">
                <c:v>2.3789828048852071E-2</c:v>
              </c:pt>
              <c:pt idx="53">
                <c:v>7.9596833977590126E-2</c:v>
              </c:pt>
              <c:pt idx="54">
                <c:v>1.3901579143865663E-2</c:v>
              </c:pt>
              <c:pt idx="55">
                <c:v>6.3961432754582298E-2</c:v>
              </c:pt>
              <c:pt idx="56">
                <c:v>9.7637535283127842E-3</c:v>
              </c:pt>
              <c:pt idx="57">
                <c:v>4.6062321612213436E-2</c:v>
              </c:pt>
              <c:pt idx="58">
                <c:v>6.6100584196332936E-3</c:v>
              </c:pt>
              <c:pt idx="59">
                <c:v>1.7853976539798949E-2</c:v>
              </c:pt>
              <c:pt idx="60">
                <c:v>1.6163516132207425E-2</c:v>
              </c:pt>
              <c:pt idx="61">
                <c:v>-1.5553203436824466E-5</c:v>
              </c:pt>
              <c:pt idx="62">
                <c:v>2.2069386912830637E-2</c:v>
              </c:pt>
              <c:pt idx="63">
                <c:v>-1.9363538662504991E-2</c:v>
              </c:pt>
              <c:pt idx="64">
                <c:v>1.1811504760640005E-2</c:v>
              </c:pt>
              <c:pt idx="65">
                <c:v>-2.9467559910514765E-2</c:v>
              </c:pt>
              <c:pt idx="66">
                <c:v>-1.2266912324932937E-3</c:v>
              </c:pt>
              <c:pt idx="67">
                <c:v>-4.9704986447675251E-2</c:v>
              </c:pt>
              <c:pt idx="68">
                <c:v>-1.6793226115942906E-2</c:v>
              </c:pt>
              <c:pt idx="69">
                <c:v>-5.9912216964644369E-2</c:v>
              </c:pt>
              <c:pt idx="70">
                <c:v>-3.358523468572415E-2</c:v>
              </c:pt>
              <c:pt idx="71">
                <c:v>-6.9835353586555168E-2</c:v>
              </c:pt>
              <c:pt idx="72">
                <c:v>-6.3304287950854299E-2</c:v>
              </c:pt>
              <c:pt idx="73">
                <c:v>-7.4012972911196323E-2</c:v>
              </c:pt>
              <c:pt idx="74">
                <c:v>-7.2804442822723053E-2</c:v>
              </c:pt>
              <c:pt idx="75">
                <c:v>-9.1226492792003067E-2</c:v>
              </c:pt>
              <c:pt idx="76">
                <c:v>-7.6291433432346803E-2</c:v>
              </c:pt>
              <c:pt idx="77">
                <c:v>-0.11749192330742048</c:v>
              </c:pt>
              <c:pt idx="78">
                <c:v>-8.0383747433837971E-2</c:v>
              </c:pt>
              <c:pt idx="79">
                <c:v>-0.13979426642172363</c:v>
              </c:pt>
              <c:pt idx="80">
                <c:v>-9.4654032524940312E-2</c:v>
              </c:pt>
              <c:pt idx="81">
                <c:v>-0.15224875349710978</c:v>
              </c:pt>
              <c:pt idx="82">
                <c:v>-0.11511229402045538</c:v>
              </c:pt>
              <c:pt idx="83">
                <c:v>-0.16596351727557587</c:v>
              </c:pt>
              <c:pt idx="84">
                <c:v>-0.12594990615062374</c:v>
              </c:pt>
              <c:pt idx="85">
                <c:v>-0.18400781553377665</c:v>
              </c:pt>
              <c:pt idx="86">
                <c:v>-0.13905885712756436</c:v>
              </c:pt>
              <c:pt idx="87">
                <c:v>-0.18789903451844844</c:v>
              </c:pt>
              <c:pt idx="88">
                <c:v>-0.1477065195631676</c:v>
              </c:pt>
              <c:pt idx="89">
                <c:v>-0.18930500342865786</c:v>
              </c:pt>
              <c:pt idx="90">
                <c:v>-0.15182679048602912</c:v>
              </c:pt>
              <c:pt idx="91">
                <c:v>-0.18576736772940255</c:v>
              </c:pt>
              <c:pt idx="92">
                <c:v>-0.16778437366768953</c:v>
              </c:pt>
              <c:pt idx="93">
                <c:v>-0.16787242941877251</c:v>
              </c:pt>
              <c:pt idx="94">
                <c:v>-0.17983773837124906</c:v>
              </c:pt>
              <c:pt idx="95">
                <c:v>-0.16938745304530578</c:v>
              </c:pt>
              <c:pt idx="96">
                <c:v>-0.18458674048872176</c:v>
              </c:pt>
              <c:pt idx="97">
                <c:v>-0.16531292459535912</c:v>
              </c:pt>
              <c:pt idx="98">
                <c:v>-0.18332505368802829</c:v>
              </c:pt>
              <c:pt idx="99">
                <c:v>-0.16589719257532948</c:v>
              </c:pt>
              <c:pt idx="100">
                <c:v>-0.18003951418377351</c:v>
              </c:pt>
              <c:pt idx="101">
                <c:v>-0.16258697986207113</c:v>
              </c:pt>
              <c:pt idx="102">
                <c:v>-0.18035205806307239</c:v>
              </c:pt>
              <c:pt idx="103">
                <c:v>-0.1594732491188125</c:v>
              </c:pt>
              <c:pt idx="104">
                <c:v>-0.17816372579345718</c:v>
              </c:pt>
              <c:pt idx="105">
                <c:v>-0.15351464572464799</c:v>
              </c:pt>
              <c:pt idx="106">
                <c:v>-0.1763554791423261</c:v>
              </c:pt>
              <c:pt idx="107">
                <c:v>-0.14342665678827873</c:v>
              </c:pt>
              <c:pt idx="108">
                <c:v>-0.17321354539008202</c:v>
              </c:pt>
              <c:pt idx="109">
                <c:v>-0.13657143644729847</c:v>
              </c:pt>
              <c:pt idx="110">
                <c:v>-0.17557816379747976</c:v>
              </c:pt>
              <c:pt idx="111">
                <c:v>-0.13083100550218132</c:v>
              </c:pt>
              <c:pt idx="112">
                <c:v>-0.16490867433726852</c:v>
              </c:pt>
              <c:pt idx="113">
                <c:v>-0.13335284287050317</c:v>
              </c:pt>
              <c:pt idx="114">
                <c:v>-0.15227187538920708</c:v>
              </c:pt>
              <c:pt idx="115">
                <c:v>-0.12603814140424718</c:v>
              </c:pt>
              <c:pt idx="116">
                <c:v>-0.15207575893364811</c:v>
              </c:pt>
              <c:pt idx="117">
                <c:v>-0.1241693934783092</c:v>
              </c:pt>
              <c:pt idx="118">
                <c:v>-0.14851652538389734</c:v>
              </c:pt>
              <c:pt idx="119">
                <c:v>-0.1113086776738335</c:v>
              </c:pt>
              <c:pt idx="120">
                <c:v>-0.1457956518283452</c:v>
              </c:pt>
              <c:pt idx="121">
                <c:v>-0.1065421656200468</c:v>
              </c:pt>
              <c:pt idx="122">
                <c:v>-0.14025117678464272</c:v>
              </c:pt>
              <c:pt idx="123">
                <c:v>-9.2873392841611016E-2</c:v>
              </c:pt>
              <c:pt idx="124">
                <c:v>-0.14203006302276355</c:v>
              </c:pt>
              <c:pt idx="125">
                <c:v>-8.3737420672755664E-2</c:v>
              </c:pt>
              <c:pt idx="126">
                <c:v>-0.13740654731689733</c:v>
              </c:pt>
              <c:pt idx="127">
                <c:v>-7.7761071737267443E-2</c:v>
              </c:pt>
              <c:pt idx="128">
                <c:v>-0.13414995997164933</c:v>
              </c:pt>
              <c:pt idx="129">
                <c:v>-8.1110279875399191E-2</c:v>
              </c:pt>
              <c:pt idx="130">
                <c:v>-0.12828211404499296</c:v>
              </c:pt>
              <c:pt idx="131">
                <c:v>-8.3144012205077195E-2</c:v>
              </c:pt>
              <c:pt idx="132">
                <c:v>-0.12400965355344243</c:v>
              </c:pt>
              <c:pt idx="133">
                <c:v>-7.999584625409055E-2</c:v>
              </c:pt>
              <c:pt idx="134">
                <c:v>-0.12333035283332631</c:v>
              </c:pt>
              <c:pt idx="135">
                <c:v>-8.3713430632535502E-2</c:v>
              </c:pt>
              <c:pt idx="136">
                <c:v>-0.12539812333601505</c:v>
              </c:pt>
              <c:pt idx="137">
                <c:v>-7.5310961511750069E-2</c:v>
              </c:pt>
              <c:pt idx="138">
                <c:v>-0.12302827717602111</c:v>
              </c:pt>
              <c:pt idx="139">
                <c:v>-8.5702173256301889E-2</c:v>
              </c:pt>
              <c:pt idx="140">
                <c:v>-0.11622832253152768</c:v>
              </c:pt>
              <c:pt idx="141">
                <c:v>-9.5048577110195293E-2</c:v>
              </c:pt>
              <c:pt idx="142">
                <c:v>-0.1096045306911676</c:v>
              </c:pt>
              <c:pt idx="143">
                <c:v>-9.8572806130809015E-2</c:v>
              </c:pt>
              <c:pt idx="144">
                <c:v>-0.11138682462140971</c:v>
              </c:pt>
              <c:pt idx="145">
                <c:v>-9.6744129727155459E-2</c:v>
              </c:pt>
              <c:pt idx="146">
                <c:v>-0.11052463466410427</c:v>
              </c:pt>
              <c:pt idx="147">
                <c:v>-9.2499143341214188E-2</c:v>
              </c:pt>
              <c:pt idx="148">
                <c:v>-0.11430590100310251</c:v>
              </c:pt>
              <c:pt idx="149">
                <c:v>-8.9549356947298125E-2</c:v>
              </c:pt>
              <c:pt idx="150">
                <c:v>-0.11091855177243615</c:v>
              </c:pt>
              <c:pt idx="151">
                <c:v>-7.9720103620076227E-2</c:v>
              </c:pt>
              <c:pt idx="152">
                <c:v>-0.11364068854835913</c:v>
              </c:pt>
              <c:pt idx="153">
                <c:v>-7.5969309719783842E-2</c:v>
              </c:pt>
              <c:pt idx="154">
                <c:v>-0.10051390187123478</c:v>
              </c:pt>
              <c:pt idx="155">
                <c:v>-7.759492232719839E-2</c:v>
              </c:pt>
              <c:pt idx="156">
                <c:v>-9.1421123386555767E-2</c:v>
              </c:pt>
              <c:pt idx="157">
                <c:v>-7.9591976093097372E-2</c:v>
              </c:pt>
              <c:pt idx="158">
                <c:v>-7.2196656731117678E-2</c:v>
              </c:pt>
              <c:pt idx="159">
                <c:v>-6.2947623153833593E-2</c:v>
              </c:pt>
              <c:pt idx="160">
                <c:v>-7.1496393589958726E-2</c:v>
              </c:pt>
              <c:pt idx="161">
                <c:v>-5.2287909236404369E-2</c:v>
              </c:pt>
              <c:pt idx="162">
                <c:v>-5.8190348479394402E-2</c:v>
              </c:pt>
              <c:pt idx="163">
                <c:v>-3.4709518924833656E-2</c:v>
              </c:pt>
              <c:pt idx="164">
                <c:v>-4.3670281584693792E-2</c:v>
              </c:pt>
              <c:pt idx="165">
                <c:v>-2.9316178100238705E-2</c:v>
              </c:pt>
              <c:pt idx="166">
                <c:v>-2.6334423829760197E-2</c:v>
              </c:pt>
              <c:pt idx="167">
                <c:v>-9.613903452518292E-3</c:v>
              </c:pt>
              <c:pt idx="168">
                <c:v>-1.5755259556390719E-2</c:v>
              </c:pt>
              <c:pt idx="169">
                <c:v>9.4750942412284121E-3</c:v>
              </c:pt>
              <c:pt idx="170">
                <c:v>6.7775186867516813E-3</c:v>
              </c:pt>
              <c:pt idx="171">
                <c:v>1.2428809975766061E-2</c:v>
              </c:pt>
              <c:pt idx="172">
                <c:v>3.9074419565476061E-2</c:v>
              </c:pt>
              <c:pt idx="173">
                <c:v>1.9928550694182853E-2</c:v>
              </c:pt>
              <c:pt idx="174">
                <c:v>4.9004617218443715E-2</c:v>
              </c:pt>
              <c:pt idx="175">
                <c:v>3.9123878701682879E-2</c:v>
              </c:pt>
              <c:pt idx="176">
                <c:v>7.5137594465571944E-2</c:v>
              </c:pt>
              <c:pt idx="177">
                <c:v>5.1059463749561412E-2</c:v>
              </c:pt>
              <c:pt idx="178">
                <c:v>9.6285660994517283E-2</c:v>
              </c:pt>
              <c:pt idx="179">
                <c:v>6.6803862408942261E-2</c:v>
              </c:pt>
              <c:pt idx="180">
                <c:v>0.10392972719604128</c:v>
              </c:pt>
              <c:pt idx="181">
                <c:v>9.0895618464945829E-2</c:v>
              </c:pt>
              <c:pt idx="182">
                <c:v>0.1156078079363345</c:v>
              </c:pt>
              <c:pt idx="183">
                <c:v>0.11142412423728917</c:v>
              </c:pt>
              <c:pt idx="184">
                <c:v>0.13017475745032142</c:v>
              </c:pt>
              <c:pt idx="185">
                <c:v>0.12953911230116219</c:v>
              </c:pt>
              <c:pt idx="186">
                <c:v>0.14696306061836545</c:v>
              </c:pt>
              <c:pt idx="187">
                <c:v>0.14170604372182924</c:v>
              </c:pt>
              <c:pt idx="188">
                <c:v>0.15941388471154369</c:v>
              </c:pt>
              <c:pt idx="189">
                <c:v>0.17279057722636607</c:v>
              </c:pt>
              <c:pt idx="190">
                <c:v>0.16229909953642671</c:v>
              </c:pt>
              <c:pt idx="191">
                <c:v>0.18178934551403203</c:v>
              </c:pt>
              <c:pt idx="192">
                <c:v>0.18264000487714133</c:v>
              </c:pt>
              <c:pt idx="193">
                <c:v>0.187380849782537</c:v>
              </c:pt>
              <c:pt idx="194">
                <c:v>0.1943050498998409</c:v>
              </c:pt>
              <c:pt idx="195">
                <c:v>0.20723788229764922</c:v>
              </c:pt>
              <c:pt idx="196">
                <c:v>0.19931326286407133</c:v>
              </c:pt>
              <c:pt idx="197">
                <c:v>0.22098594007471925</c:v>
              </c:pt>
              <c:pt idx="198">
                <c:v>0.20712136759535044</c:v>
              </c:pt>
              <c:pt idx="199">
                <c:v>0.23224061336612423</c:v>
              </c:pt>
              <c:pt idx="200">
                <c:v>0.21500287896879827</c:v>
              </c:pt>
              <c:pt idx="201">
                <c:v>0.23513925087736015</c:v>
              </c:pt>
              <c:pt idx="202">
                <c:v>0.22920722603857185</c:v>
              </c:pt>
              <c:pt idx="203">
                <c:v>0.24378992744846689</c:v>
              </c:pt>
              <c:pt idx="204">
                <c:v>0.22926042062343086</c:v>
              </c:pt>
              <c:pt idx="205">
                <c:v>0.25810533678030112</c:v>
              </c:pt>
              <c:pt idx="206">
                <c:v>0.24031919812536623</c:v>
              </c:pt>
              <c:pt idx="207">
                <c:v>0.26943867727291981</c:v>
              </c:pt>
              <c:pt idx="208">
                <c:v>0.25116374633465988</c:v>
              </c:pt>
              <c:pt idx="209">
                <c:v>0.26822831537934744</c:v>
              </c:pt>
              <c:pt idx="210">
                <c:v>0.25569601650991575</c:v>
              </c:pt>
              <c:pt idx="211">
                <c:v>0.27978096013443832</c:v>
              </c:pt>
              <c:pt idx="212">
                <c:v>0.27095714749677391</c:v>
              </c:pt>
              <c:pt idx="213">
                <c:v>0.29284514710755488</c:v>
              </c:pt>
              <c:pt idx="214">
                <c:v>0.28264245910927704</c:v>
              </c:pt>
              <c:pt idx="215">
                <c:v>0.31024033618554364</c:v>
              </c:pt>
              <c:pt idx="216">
                <c:v>0.30201338766439101</c:v>
              </c:pt>
              <c:pt idx="217">
                <c:v>0.30964706207153442</c:v>
              </c:pt>
              <c:pt idx="218">
                <c:v>0.31957153926529935</c:v>
              </c:pt>
              <c:pt idx="219">
                <c:v>0.32948766134554203</c:v>
              </c:pt>
              <c:pt idx="220">
                <c:v>0.34346428287089387</c:v>
              </c:pt>
              <c:pt idx="221">
                <c:v>0.34584476342874565</c:v>
              </c:pt>
              <c:pt idx="222">
                <c:v>0.36972143419317932</c:v>
              </c:pt>
              <c:pt idx="223">
                <c:v>0.35665215837406461</c:v>
              </c:pt>
              <c:pt idx="224">
                <c:v>0.4032407244025602</c:v>
              </c:pt>
              <c:pt idx="225">
                <c:v>0.37203346642347768</c:v>
              </c:pt>
              <c:pt idx="226">
                <c:v>0.42276001211231068</c:v>
              </c:pt>
              <c:pt idx="227">
                <c:v>0.39952248474051139</c:v>
              </c:pt>
              <c:pt idx="228">
                <c:v>0.44636788964249324</c:v>
              </c:pt>
              <c:pt idx="229">
                <c:v>0.43167320801192399</c:v>
              </c:pt>
              <c:pt idx="230">
                <c:v>0.46182842891888104</c:v>
              </c:pt>
              <c:pt idx="231">
                <c:v>0.46184100466385652</c:v>
              </c:pt>
              <c:pt idx="232">
                <c:v>0.4960295334273977</c:v>
              </c:pt>
              <c:pt idx="233">
                <c:v>0.48333886779402085</c:v>
              </c:pt>
              <c:pt idx="234">
                <c:v>0.52667577697916468</c:v>
              </c:pt>
              <c:pt idx="235">
                <c:v>0.51727258098995077</c:v>
              </c:pt>
              <c:pt idx="236">
                <c:v>0.54636152252670178</c:v>
              </c:pt>
              <c:pt idx="237">
                <c:v>0.55316445837948258</c:v>
              </c:pt>
              <c:pt idx="238">
                <c:v>0.56932236696391469</c:v>
              </c:pt>
              <c:pt idx="239">
                <c:v>0.58664405322666102</c:v>
              </c:pt>
              <c:pt idx="240">
                <c:v>0.59913395789776636</c:v>
              </c:pt>
              <c:pt idx="241">
                <c:v>0.62415612954968647</c:v>
              </c:pt>
              <c:pt idx="242">
                <c:v>0.63103440803572197</c:v>
              </c:pt>
              <c:pt idx="243">
                <c:v>0.65080782649582603</c:v>
              </c:pt>
              <c:pt idx="244">
                <c:v>0.65406348910741252</c:v>
              </c:pt>
              <c:pt idx="245">
                <c:v>0.68889089326877684</c:v>
              </c:pt>
              <c:pt idx="246">
                <c:v>0.68237141551326141</c:v>
              </c:pt>
              <c:pt idx="247">
                <c:v>0.7129912796700969</c:v>
              </c:pt>
              <c:pt idx="248">
                <c:v>0.71282383659119064</c:v>
              </c:pt>
              <c:pt idx="249">
                <c:v>0.74504463173499158</c:v>
              </c:pt>
              <c:pt idx="250">
                <c:v>0.72926144385795655</c:v>
              </c:pt>
              <c:pt idx="251">
                <c:v>0.77745409222477646</c:v>
              </c:pt>
              <c:pt idx="252">
                <c:v>0.74899426999264729</c:v>
              </c:pt>
              <c:pt idx="253">
                <c:v>0.79266333537169698</c:v>
              </c:pt>
              <c:pt idx="254">
                <c:v>0.77560308953220547</c:v>
              </c:pt>
              <c:pt idx="255">
                <c:v>0.80004139348751402</c:v>
              </c:pt>
              <c:pt idx="256">
                <c:v>0.81075611022715421</c:v>
              </c:pt>
              <c:pt idx="257">
                <c:v>0.80245999931737844</c:v>
              </c:pt>
              <c:pt idx="258">
                <c:v>0.82893982817556444</c:v>
              </c:pt>
              <c:pt idx="259">
                <c:v>0.82122220894977516</c:v>
              </c:pt>
              <c:pt idx="260">
                <c:v>0.83917425990621597</c:v>
              </c:pt>
              <c:pt idx="261">
                <c:v>0.81056578306214522</c:v>
              </c:pt>
              <c:pt idx="262">
                <c:v>0.86316793052555763</c:v>
              </c:pt>
              <c:pt idx="263">
                <c:v>0.7962537291784797</c:v>
              </c:pt>
              <c:pt idx="264">
                <c:v>0.84968195731153973</c:v>
              </c:pt>
              <c:pt idx="265">
                <c:v>0.80214495824114995</c:v>
              </c:pt>
              <c:pt idx="266">
                <c:v>0.83292761295726603</c:v>
              </c:pt>
              <c:pt idx="267">
                <c:v>0.79699262902323431</c:v>
              </c:pt>
              <c:pt idx="268">
                <c:v>0.81899422382806231</c:v>
              </c:pt>
              <c:pt idx="269">
                <c:v>0.79068027035888</c:v>
              </c:pt>
              <c:pt idx="270">
                <c:v>0.80349046224563792</c:v>
              </c:pt>
              <c:pt idx="271">
                <c:v>0.77645909848404515</c:v>
              </c:pt>
              <c:pt idx="272">
                <c:v>0.780145071925887</c:v>
              </c:pt>
              <c:pt idx="273">
                <c:v>0.76688211355397828</c:v>
              </c:pt>
              <c:pt idx="274">
                <c:v>0.75531865099770401</c:v>
              </c:pt>
              <c:pt idx="275">
                <c:v>0.7454394161732476</c:v>
              </c:pt>
              <c:pt idx="276">
                <c:v>0.75047891569299741</c:v>
              </c:pt>
              <c:pt idx="277">
                <c:v>0.71085908041481594</c:v>
              </c:pt>
              <c:pt idx="278">
                <c:v>0.73203496835209592</c:v>
              </c:pt>
              <c:pt idx="279">
                <c:v>0.69083675536412603</c:v>
              </c:pt>
              <c:pt idx="280">
                <c:v>0.6979811634157389</c:v>
              </c:pt>
              <c:pt idx="281">
                <c:v>0.67523774566507611</c:v>
              </c:pt>
              <c:pt idx="282">
                <c:v>0.66992627536527971</c:v>
              </c:pt>
              <c:pt idx="283">
                <c:v>0.64387089312273937</c:v>
              </c:pt>
              <c:pt idx="284">
                <c:v>0.65738955395951215</c:v>
              </c:pt>
              <c:pt idx="285">
                <c:v>0.61727340134862452</c:v>
              </c:pt>
              <c:pt idx="286">
                <c:v>0.64100069201545617</c:v>
              </c:pt>
              <c:pt idx="287">
                <c:v>0.59188190837343246</c:v>
              </c:pt>
              <c:pt idx="288">
                <c:v>0.62000555894580345</c:v>
              </c:pt>
              <c:pt idx="289">
                <c:v>0.57125172359928811</c:v>
              </c:pt>
              <c:pt idx="290">
                <c:v>0.59995221442865021</c:v>
              </c:pt>
              <c:pt idx="291">
                <c:v>0.54050566362233821</c:v>
              </c:pt>
              <c:pt idx="292">
                <c:v>0.58858627636646521</c:v>
              </c:pt>
              <c:pt idx="293">
                <c:v>0.51534791644362321</c:v>
              </c:pt>
              <c:pt idx="294">
                <c:v>0.55869737420109022</c:v>
              </c:pt>
              <c:pt idx="295">
                <c:v>0.50746352859736632</c:v>
              </c:pt>
              <c:pt idx="296">
                <c:v>0.53635288764373357</c:v>
              </c:pt>
              <c:pt idx="297">
                <c:v>0.49372709973722484</c:v>
              </c:pt>
              <c:pt idx="298">
                <c:v>0.50654088735689573</c:v>
              </c:pt>
              <c:pt idx="299">
                <c:v>0.48494642050875586</c:v>
              </c:pt>
              <c:pt idx="300">
                <c:v>0.48798024527374018</c:v>
              </c:pt>
              <c:pt idx="301">
                <c:v>0.47357800767613695</c:v>
              </c:pt>
              <c:pt idx="302">
                <c:v>0.46922401244130874</c:v>
              </c:pt>
              <c:pt idx="303">
                <c:v>0.46043304769372118</c:v>
              </c:pt>
              <c:pt idx="304">
                <c:v>0.44617152044503855</c:v>
              </c:pt>
              <c:pt idx="305">
                <c:v>0.45608815269484559</c:v>
              </c:pt>
              <c:pt idx="306">
                <c:v>0.43590192738093175</c:v>
              </c:pt>
              <c:pt idx="307">
                <c:v>0.43315406009603113</c:v>
              </c:pt>
              <c:pt idx="308">
                <c:v>0.42608690073657296</c:v>
              </c:pt>
              <c:pt idx="309">
                <c:v>0.43052442590591644</c:v>
              </c:pt>
              <c:pt idx="310">
                <c:v>0.40921573415501877</c:v>
              </c:pt>
              <c:pt idx="311">
                <c:v>0.41762229823676017</c:v>
              </c:pt>
              <c:pt idx="312">
                <c:v>0.40121878395930194</c:v>
              </c:pt>
              <c:pt idx="313">
                <c:v>0.41185537381082171</c:v>
              </c:pt>
              <c:pt idx="314">
                <c:v>0.39844362601438632</c:v>
              </c:pt>
              <c:pt idx="315">
                <c:v>0.40428226924414423</c:v>
              </c:pt>
              <c:pt idx="316">
                <c:v>0.39291465241323742</c:v>
              </c:pt>
              <c:pt idx="317">
                <c:v>0.39801528616151621</c:v>
              </c:pt>
              <c:pt idx="318">
                <c:v>0.38562420144613052</c:v>
              </c:pt>
              <c:pt idx="319">
                <c:v>0.38899840624444093</c:v>
              </c:pt>
              <c:pt idx="320">
                <c:v>0.38681338694911982</c:v>
              </c:pt>
              <c:pt idx="321">
                <c:v>0.3813810085518487</c:v>
              </c:pt>
              <c:pt idx="322">
                <c:v>0.38699925153738035</c:v>
              </c:pt>
              <c:pt idx="323">
                <c:v>0.36924182724451526</c:v>
              </c:pt>
              <c:pt idx="324">
                <c:v>0.38398093887266765</c:v>
              </c:pt>
              <c:pt idx="325">
                <c:v>0.36346349750238405</c:v>
              </c:pt>
              <c:pt idx="326">
                <c:v>0.38223926942818232</c:v>
              </c:pt>
              <c:pt idx="327">
                <c:v>0.35171331269233169</c:v>
              </c:pt>
              <c:pt idx="328">
                <c:v>0.37053740723702405</c:v>
              </c:pt>
              <c:pt idx="329">
                <c:v>0.34253470828063992</c:v>
              </c:pt>
              <c:pt idx="330">
                <c:v>0.3651738613101097</c:v>
              </c:pt>
              <c:pt idx="331">
                <c:v>0.33734642140148496</c:v>
              </c:pt>
              <c:pt idx="332">
                <c:v>0.3494263791283484</c:v>
              </c:pt>
              <c:pt idx="333">
                <c:v>0.33064370176209984</c:v>
              </c:pt>
              <c:pt idx="334">
                <c:v>0.34249205949267741</c:v>
              </c:pt>
              <c:pt idx="335">
                <c:v>0.33445600855692559</c:v>
              </c:pt>
              <c:pt idx="336">
                <c:v>0.32739190584911398</c:v>
              </c:pt>
              <c:pt idx="337">
                <c:v>0.32407670557742824</c:v>
              </c:pt>
              <c:pt idx="338">
                <c:v>0.31416477280762833</c:v>
              </c:pt>
              <c:pt idx="339">
                <c:v>0.31820389565405305</c:v>
              </c:pt>
              <c:pt idx="340">
                <c:v>0.30715612678985676</c:v>
              </c:pt>
              <c:pt idx="341">
                <c:v>0.30618616098804596</c:v>
              </c:pt>
              <c:pt idx="342">
                <c:v>0.30815574881824648</c:v>
              </c:pt>
              <c:pt idx="343">
                <c:v>0.28465191910507032</c:v>
              </c:pt>
              <c:pt idx="344">
                <c:v>0.30414334207516341</c:v>
              </c:pt>
              <c:pt idx="345">
                <c:v>0.26768467865414353</c:v>
              </c:pt>
              <c:pt idx="346">
                <c:v>0.3100185229150958</c:v>
              </c:pt>
              <c:pt idx="347">
                <c:v>0.25158464934661634</c:v>
              </c:pt>
              <c:pt idx="348">
                <c:v>0.31045959995472566</c:v>
              </c:pt>
              <c:pt idx="349">
                <c:v>0.25404590277488492</c:v>
              </c:pt>
              <c:pt idx="350">
                <c:v>0.30151011741155365</c:v>
              </c:pt>
              <c:pt idx="351">
                <c:v>0.25973329941756085</c:v>
              </c:pt>
              <c:pt idx="352">
                <c:v>0.30472530900248457</c:v>
              </c:pt>
              <c:pt idx="353">
                <c:v>0.25898253307028346</c:v>
              </c:pt>
              <c:pt idx="354">
                <c:v>0.3065441611458099</c:v>
              </c:pt>
              <c:pt idx="355">
                <c:v>0.2603321324402979</c:v>
              </c:pt>
              <c:pt idx="356">
                <c:v>0.30802087952679741</c:v>
              </c:pt>
              <c:pt idx="357">
                <c:v>0.26281988753137531</c:v>
              </c:pt>
              <c:pt idx="358">
                <c:v>0.31016285476264199</c:v>
              </c:pt>
              <c:pt idx="359">
                <c:v>0.26824707743751347</c:v>
              </c:pt>
              <c:pt idx="360">
                <c:v>0.31083628120219042</c:v>
              </c:pt>
              <c:pt idx="361">
                <c:v>0.27777941883521939</c:v>
              </c:pt>
              <c:pt idx="362">
                <c:v>0.31552590635862898</c:v>
              </c:pt>
              <c:pt idx="363">
                <c:v>0.28137867104135011</c:v>
              </c:pt>
              <c:pt idx="364">
                <c:v>0.3226649089786921</c:v>
              </c:pt>
              <c:pt idx="365">
                <c:v>0.28949916445381546</c:v>
              </c:pt>
              <c:pt idx="366">
                <c:v>0.32612240230363726</c:v>
              </c:pt>
              <c:pt idx="367">
                <c:v>0.29740801559128005</c:v>
              </c:pt>
              <c:pt idx="368">
                <c:v>0.32855685255530975</c:v>
              </c:pt>
              <c:pt idx="369">
                <c:v>0.30592836013021119</c:v>
              </c:pt>
              <c:pt idx="370">
                <c:v>0.33429251230273305</c:v>
              </c:pt>
              <c:pt idx="371">
                <c:v>0.31818677165393749</c:v>
              </c:pt>
              <c:pt idx="372">
                <c:v>0.33246320672537522</c:v>
              </c:pt>
              <c:pt idx="373">
                <c:v>0.31927904322387701</c:v>
              </c:pt>
              <c:pt idx="374">
                <c:v>0.34424249334932594</c:v>
              </c:pt>
              <c:pt idx="375">
                <c:v>0.32889578242645623</c:v>
              </c:pt>
              <c:pt idx="376">
                <c:v>0.3425313314204213</c:v>
              </c:pt>
              <c:pt idx="377">
                <c:v>0.33887218178223771</c:v>
              </c:pt>
              <c:pt idx="378">
                <c:v>0.34963663839988907</c:v>
              </c:pt>
              <c:pt idx="379">
                <c:v>0.34324085165619656</c:v>
              </c:pt>
              <c:pt idx="380">
                <c:v>0.35218284880998307</c:v>
              </c:pt>
              <c:pt idx="381">
                <c:v>0.35361533154427277</c:v>
              </c:pt>
              <c:pt idx="382">
                <c:v>0.35586940339031847</c:v>
              </c:pt>
              <c:pt idx="383">
                <c:v>0.36206834142378197</c:v>
              </c:pt>
              <c:pt idx="384">
                <c:v>0.35800689421467896</c:v>
              </c:pt>
              <c:pt idx="385">
                <c:v>0.36595852321020395</c:v>
              </c:pt>
              <c:pt idx="386">
                <c:v>0.36211106993630604</c:v>
              </c:pt>
              <c:pt idx="387">
                <c:v>0.37237431700260282</c:v>
              </c:pt>
              <c:pt idx="388">
                <c:v>0.36062683252618954</c:v>
              </c:pt>
              <c:pt idx="389">
                <c:v>0.37177333817967456</c:v>
              </c:pt>
              <c:pt idx="390">
                <c:v>0.36227290640640308</c:v>
              </c:pt>
              <c:pt idx="391">
                <c:v>0.37937015732230089</c:v>
              </c:pt>
              <c:pt idx="392">
                <c:v>0.36258273075609371</c:v>
              </c:pt>
              <c:pt idx="393">
                <c:v>0.37961194708731733</c:v>
              </c:pt>
              <c:pt idx="394">
                <c:v>0.36041707309256704</c:v>
              </c:pt>
              <c:pt idx="395">
                <c:v>0.37466147982527198</c:v>
              </c:pt>
              <c:pt idx="396">
                <c:v>0.36408942974474379</c:v>
              </c:pt>
              <c:pt idx="397">
                <c:v>0.37287577294952917</c:v>
              </c:pt>
              <c:pt idx="398">
                <c:v>0.35710744003236394</c:v>
              </c:pt>
              <c:pt idx="399">
                <c:v>0.38062439314626323</c:v>
              </c:pt>
              <c:pt idx="400">
                <c:v>0.34617997867756822</c:v>
              </c:pt>
              <c:pt idx="401">
                <c:v>0.38123269601944498</c:v>
              </c:pt>
              <c:pt idx="402">
                <c:v>0.33661011496900212</c:v>
              </c:pt>
              <c:pt idx="403">
                <c:v>0.38454694108786858</c:v>
              </c:pt>
              <c:pt idx="404">
                <c:v>0.33374543452946764</c:v>
              </c:pt>
              <c:pt idx="405">
                <c:v>0.38269909333948482</c:v>
              </c:pt>
              <c:pt idx="406">
                <c:v>0.33055961404549516</c:v>
              </c:pt>
              <c:pt idx="407">
                <c:v>0.37662102678079923</c:v>
              </c:pt>
              <c:pt idx="408">
                <c:v>0.33306230757988747</c:v>
              </c:pt>
              <c:pt idx="409">
                <c:v>0.37315074563738571</c:v>
              </c:pt>
              <c:pt idx="410">
                <c:v>0.33860312918200214</c:v>
              </c:pt>
              <c:pt idx="411">
                <c:v>0.37200718946642586</c:v>
              </c:pt>
              <c:pt idx="412">
                <c:v>0.33868338027711292</c:v>
              </c:pt>
              <c:pt idx="413">
                <c:v>0.37554643092450568</c:v>
              </c:pt>
              <c:pt idx="414">
                <c:v>0.34302008062603506</c:v>
              </c:pt>
              <c:pt idx="415">
                <c:v>0.38076291964120285</c:v>
              </c:pt>
              <c:pt idx="416">
                <c:v>0.34565377182596818</c:v>
              </c:pt>
              <c:pt idx="417">
                <c:v>0.3804028903686546</c:v>
              </c:pt>
              <c:pt idx="418">
                <c:v>0.35364733406294757</c:v>
              </c:pt>
              <c:pt idx="419">
                <c:v>0.38129594934650562</c:v>
              </c:pt>
              <c:pt idx="420">
                <c:v>0.36845137316753157</c:v>
              </c:pt>
              <c:pt idx="421">
                <c:v>0.38301684919312651</c:v>
              </c:pt>
              <c:pt idx="422">
                <c:v>0.37596688168087722</c:v>
              </c:pt>
              <c:pt idx="423">
                <c:v>0.39106630432575096</c:v>
              </c:pt>
              <c:pt idx="424">
                <c:v>0.38528589193267232</c:v>
              </c:pt>
              <c:pt idx="425">
                <c:v>0.39922529878385549</c:v>
              </c:pt>
              <c:pt idx="426">
                <c:v>0.39537669651133983</c:v>
              </c:pt>
              <c:pt idx="427">
                <c:v>0.41190841554649282</c:v>
              </c:pt>
              <c:pt idx="428">
                <c:v>0.4112166681575376</c:v>
              </c:pt>
              <c:pt idx="429">
                <c:v>0.42046904101224308</c:v>
              </c:pt>
              <c:pt idx="430">
                <c:v>0.41977692587465126</c:v>
              </c:pt>
              <c:pt idx="431">
                <c:v>0.43648644455827629</c:v>
              </c:pt>
              <c:pt idx="432">
                <c:v>0.42996967728689506</c:v>
              </c:pt>
              <c:pt idx="433">
                <c:v>0.44116601386489107</c:v>
              </c:pt>
              <c:pt idx="434">
                <c:v>0.44716627653375374</c:v>
              </c:pt>
              <c:pt idx="435">
                <c:v>0.45051977042109015</c:v>
              </c:pt>
              <c:pt idx="436">
                <c:v>0.46171334393888908</c:v>
              </c:pt>
              <c:pt idx="437">
                <c:v>0.46393222963982883</c:v>
              </c:pt>
              <c:pt idx="438">
                <c:v>0.47485176054738765</c:v>
              </c:pt>
              <c:pt idx="439">
                <c:v>0.47562184748367797</c:v>
              </c:pt>
              <c:pt idx="440">
                <c:v>0.48845124198183126</c:v>
              </c:pt>
              <c:pt idx="441">
                <c:v>0.4842437073665451</c:v>
              </c:pt>
              <c:pt idx="442">
                <c:v>0.50050332041657253</c:v>
              </c:pt>
              <c:pt idx="443">
                <c:v>0.50213499042407717</c:v>
              </c:pt>
              <c:pt idx="444">
                <c:v>0.50717072645903605</c:v>
              </c:pt>
              <c:pt idx="445">
                <c:v>0.51564230731258265</c:v>
              </c:pt>
              <c:pt idx="446">
                <c:v>0.52174239451011684</c:v>
              </c:pt>
              <c:pt idx="447">
                <c:v>0.52598258215133331</c:v>
              </c:pt>
              <c:pt idx="448">
                <c:v>0.54149665071927167</c:v>
              </c:pt>
              <c:pt idx="449">
                <c:v>0.53262322504855586</c:v>
              </c:pt>
              <c:pt idx="450">
                <c:v>0.55951471942764119</c:v>
              </c:pt>
              <c:pt idx="451">
                <c:v>0.54043194539438588</c:v>
              </c:pt>
              <c:pt idx="452">
                <c:v>0.561544324098605</c:v>
              </c:pt>
              <c:pt idx="453">
                <c:v>0.56141658509828418</c:v>
              </c:pt>
              <c:pt idx="454">
                <c:v>0.57078651651385715</c:v>
              </c:pt>
              <c:pt idx="455">
                <c:v>0.57277839198138691</c:v>
              </c:pt>
              <c:pt idx="456">
                <c:v>0.58091165547763635</c:v>
              </c:pt>
              <c:pt idx="457">
                <c:v>0.57490723239191777</c:v>
              </c:pt>
              <c:pt idx="458">
                <c:v>0.59644542227406949</c:v>
              </c:pt>
              <c:pt idx="459">
                <c:v>0.58268221810439635</c:v>
              </c:pt>
              <c:pt idx="460">
                <c:v>0.60896594516214053</c:v>
              </c:pt>
              <c:pt idx="461">
                <c:v>0.5922322715244499</c:v>
              </c:pt>
              <c:pt idx="462">
                <c:v>0.61831354966684426</c:v>
              </c:pt>
              <c:pt idx="463">
                <c:v>0.59530406405063963</c:v>
              </c:pt>
              <c:pt idx="464">
                <c:v>0.6297089033568688</c:v>
              </c:pt>
              <c:pt idx="465">
                <c:v>0.60814101684844268</c:v>
              </c:pt>
              <c:pt idx="466">
                <c:v>0.63048568316195119</c:v>
              </c:pt>
              <c:pt idx="467">
                <c:v>0.62979155520712815</c:v>
              </c:pt>
              <c:pt idx="468">
                <c:v>0.62348618842244985</c:v>
              </c:pt>
              <c:pt idx="469">
                <c:v>0.64513095269519383</c:v>
              </c:pt>
              <c:pt idx="470">
                <c:v>0.61810554700858977</c:v>
              </c:pt>
              <c:pt idx="471">
                <c:v>0.65967693873142363</c:v>
              </c:pt>
              <c:pt idx="472">
                <c:v>0.62511634724403642</c:v>
              </c:pt>
              <c:pt idx="473">
                <c:v>0.6653163218531819</c:v>
              </c:pt>
              <c:pt idx="474">
                <c:v>0.63416027291099319</c:v>
              </c:pt>
              <c:pt idx="475">
                <c:v>0.68213072146129161</c:v>
              </c:pt>
              <c:pt idx="476">
                <c:v>0.63660385569784428</c:v>
              </c:pt>
              <c:pt idx="477">
                <c:v>0.69966537322266398</c:v>
              </c:pt>
              <c:pt idx="478">
                <c:v>0.63581181539615372</c:v>
              </c:pt>
              <c:pt idx="479">
                <c:v>0.71759297083308782</c:v>
              </c:pt>
              <c:pt idx="480">
                <c:v>0.64147948392645571</c:v>
              </c:pt>
              <c:pt idx="481">
                <c:v>0.72789037787833766</c:v>
              </c:pt>
              <c:pt idx="482">
                <c:v>0.65638060567002954</c:v>
              </c:pt>
              <c:pt idx="483">
                <c:v>0.73736200856651024</c:v>
              </c:pt>
              <c:pt idx="484">
                <c:v>0.67242646377738557</c:v>
              </c:pt>
              <c:pt idx="485">
                <c:v>0.74671314715843662</c:v>
              </c:pt>
              <c:pt idx="486">
                <c:v>0.6928923784564327</c:v>
              </c:pt>
              <c:pt idx="487">
                <c:v>0.74792570048414075</c:v>
              </c:pt>
              <c:pt idx="488">
                <c:v>0.71957770200047766</c:v>
              </c:pt>
              <c:pt idx="489">
                <c:v>0.7580172867777436</c:v>
              </c:pt>
              <c:pt idx="490">
                <c:v>0.74072987467343487</c:v>
              </c:pt>
              <c:pt idx="491">
                <c:v>0.77374973974745487</c:v>
              </c:pt>
              <c:pt idx="492">
                <c:v>0.75725431925748221</c:v>
              </c:pt>
              <c:pt idx="493">
                <c:v>0.79189884958553192</c:v>
              </c:pt>
              <c:pt idx="494">
                <c:v>0.77321818653161256</c:v>
              </c:pt>
              <c:pt idx="495">
                <c:v>0.80656815057615505</c:v>
              </c:pt>
              <c:pt idx="496">
                <c:v>0.78737101607035265</c:v>
              </c:pt>
              <c:pt idx="497">
                <c:v>0.82738110915806207</c:v>
              </c:pt>
              <c:pt idx="498">
                <c:v>0.80227501393651024</c:v>
              </c:pt>
              <c:pt idx="499">
                <c:v>0.84286876090828844</c:v>
              </c:pt>
              <c:pt idx="500">
                <c:v>0.8259002346595361</c:v>
              </c:pt>
              <c:pt idx="501">
                <c:v>0.85168113222297681</c:v>
              </c:pt>
              <c:pt idx="502">
                <c:v>0.85516645890014686</c:v>
              </c:pt>
              <c:pt idx="503">
                <c:v>0.86255720619166643</c:v>
              </c:pt>
              <c:pt idx="504">
                <c:v>0.87874999691960998</c:v>
              </c:pt>
              <c:pt idx="505">
                <c:v>0.88251316803544244</c:v>
              </c:pt>
              <c:pt idx="506">
                <c:v>0.89192080146972064</c:v>
              </c:pt>
              <c:pt idx="507">
                <c:v>0.90353378607594925</c:v>
              </c:pt>
              <c:pt idx="508">
                <c:v>0.91053146778967342</c:v>
              </c:pt>
              <c:pt idx="509">
                <c:v>0.91626070068555043</c:v>
              </c:pt>
              <c:pt idx="510">
                <c:v>0.92063248975656287</c:v>
              </c:pt>
              <c:pt idx="511">
                <c:v>0.93467459219281135</c:v>
              </c:pt>
              <c:pt idx="512">
                <c:v>0.92551575301737476</c:v>
              </c:pt>
              <c:pt idx="513">
                <c:v>0.95415377192665496</c:v>
              </c:pt>
              <c:pt idx="514">
                <c:v>0.92847020968975447</c:v>
              </c:pt>
              <c:pt idx="515">
                <c:v>0.96886268819865518</c:v>
              </c:pt>
              <c:pt idx="516">
                <c:v>0.94970439684218333</c:v>
              </c:pt>
              <c:pt idx="517">
                <c:v>0.96103783361656625</c:v>
              </c:pt>
              <c:pt idx="518">
                <c:v>0.97186374627148586</c:v>
              </c:pt>
              <c:pt idx="519">
                <c:v>0.95627285049545874</c:v>
              </c:pt>
              <c:pt idx="520">
                <c:v>0.98556342456635837</c:v>
              </c:pt>
              <c:pt idx="521">
                <c:v>0.96217520061818795</c:v>
              </c:pt>
              <c:pt idx="522">
                <c:v>0.98368368843651577</c:v>
              </c:pt>
              <c:pt idx="523">
                <c:v>0.96020843887666096</c:v>
              </c:pt>
              <c:pt idx="524">
                <c:v>0.98601133247864248</c:v>
              </c:pt>
              <c:pt idx="525">
                <c:v>0.94686896398273035</c:v>
              </c:pt>
              <c:pt idx="526">
                <c:v>0.98332443710492334</c:v>
              </c:pt>
              <c:pt idx="527">
                <c:v>0.94121914799361817</c:v>
              </c:pt>
              <c:pt idx="528">
                <c:v>0.97356399136998562</c:v>
              </c:pt>
              <c:pt idx="529">
                <c:v>0.94448346846434095</c:v>
              </c:pt>
              <c:pt idx="530">
                <c:v>0.95895564679005552</c:v>
              </c:pt>
              <c:pt idx="531">
                <c:v>0.93600355947669667</c:v>
              </c:pt>
              <c:pt idx="532">
                <c:v>0.94914041552958728</c:v>
              </c:pt>
              <c:pt idx="533">
                <c:v>0.91844219898482893</c:v>
              </c:pt>
              <c:pt idx="534">
                <c:v>0.93834766817151405</c:v>
              </c:pt>
              <c:pt idx="535">
                <c:v>0.90394597638831875</c:v>
              </c:pt>
              <c:pt idx="536">
                <c:v>0.92513906614819019</c:v>
              </c:pt>
              <c:pt idx="537">
                <c:v>0.89646394702199084</c:v>
              </c:pt>
              <c:pt idx="538">
                <c:v>0.90879265486723204</c:v>
              </c:pt>
              <c:pt idx="539">
                <c:v>0.8729124916986416</c:v>
              </c:pt>
              <c:pt idx="540">
                <c:v>0.89369228702467041</c:v>
              </c:pt>
              <c:pt idx="541">
                <c:v>0.86514550914137878</c:v>
              </c:pt>
              <c:pt idx="542">
                <c:v>0.871636146121608</c:v>
              </c:pt>
              <c:pt idx="543">
                <c:v>0.85699848298662884</c:v>
              </c:pt>
              <c:pt idx="544">
                <c:v>0.84513186821068398</c:v>
              </c:pt>
              <c:pt idx="545">
                <c:v>0.84365990136646696</c:v>
              </c:pt>
              <c:pt idx="546">
                <c:v>0.8305042584135679</c:v>
              </c:pt>
              <c:pt idx="547">
                <c:v>0.82817254954797559</c:v>
              </c:pt>
              <c:pt idx="548">
                <c:v>0.81387294994753012</c:v>
              </c:pt>
              <c:pt idx="549">
                <c:v>0.80575074633060351</c:v>
              </c:pt>
              <c:pt idx="550">
                <c:v>0.80773101759020316</c:v>
              </c:pt>
              <c:pt idx="551">
                <c:v>0.78284329500768501</c:v>
              </c:pt>
              <c:pt idx="552">
                <c:v>0.79763778409042352</c:v>
              </c:pt>
              <c:pt idx="553">
                <c:v>0.76543835906915825</c:v>
              </c:pt>
              <c:pt idx="554">
                <c:v>0.78795091886639845</c:v>
              </c:pt>
              <c:pt idx="555">
                <c:v>0.75363082888858657</c:v>
              </c:pt>
              <c:pt idx="556">
                <c:v>0.76835120795599643</c:v>
              </c:pt>
              <c:pt idx="557">
                <c:v>0.75054531798324264</c:v>
              </c:pt>
              <c:pt idx="558">
                <c:v>0.75056929186479227</c:v>
              </c:pt>
              <c:pt idx="559">
                <c:v>0.74551660734089764</c:v>
              </c:pt>
              <c:pt idx="560">
                <c:v>0.73737707155718613</c:v>
              </c:pt>
              <c:pt idx="561">
                <c:v>0.7315947432868225</c:v>
              </c:pt>
              <c:pt idx="562">
                <c:v>0.72851900576252515</c:v>
              </c:pt>
              <c:pt idx="563">
                <c:v>0.71975467334197329</c:v>
              </c:pt>
              <c:pt idx="564">
                <c:v>0.72108011193693622</c:v>
              </c:pt>
              <c:pt idx="565">
                <c:v>0.71049660665726422</c:v>
              </c:pt>
              <c:pt idx="566">
                <c:v>0.70873179720558022</c:v>
              </c:pt>
              <c:pt idx="567">
                <c:v>0.69843546088359454</c:v>
              </c:pt>
              <c:pt idx="568">
                <c:v>0.70431818880690977</c:v>
              </c:pt>
              <c:pt idx="569">
                <c:v>0.68643464296886547</c:v>
              </c:pt>
              <c:pt idx="570">
                <c:v>0.69032977948311269</c:v>
              </c:pt>
              <c:pt idx="571">
                <c:v>0.68001682544790587</c:v>
              </c:pt>
              <c:pt idx="572">
                <c:v>0.67043992900407134</c:v>
              </c:pt>
              <c:pt idx="573">
                <c:v>0.67688643654040437</c:v>
              </c:pt>
              <c:pt idx="574">
                <c:v>0.65593799170292233</c:v>
              </c:pt>
              <c:pt idx="575">
                <c:v>0.67418081232557703</c:v>
              </c:pt>
              <c:pt idx="576">
                <c:v>0.6500372623443601</c:v>
              </c:pt>
              <c:pt idx="577">
                <c:v>0.65996762516478458</c:v>
              </c:pt>
              <c:pt idx="578">
                <c:v>0.64323225003599649</c:v>
              </c:pt>
              <c:pt idx="579">
                <c:v>0.63934786167036761</c:v>
              </c:pt>
              <c:pt idx="580">
                <c:v>0.63806301545516342</c:v>
              </c:pt>
              <c:pt idx="581">
                <c:v>0.63172149831287316</c:v>
              </c:pt>
              <c:pt idx="582">
                <c:v>0.63121950568795071</c:v>
              </c:pt>
              <c:pt idx="583">
                <c:v>0.62020822545673293</c:v>
              </c:pt>
              <c:pt idx="584">
                <c:v>0.62083254722430337</c:v>
              </c:pt>
              <c:pt idx="585">
                <c:v>0.60514965025224643</c:v>
              </c:pt>
              <c:pt idx="586">
                <c:v>0.61285098559594275</c:v>
              </c:pt>
              <c:pt idx="587">
                <c:v>0.58906749887120458</c:v>
              </c:pt>
              <c:pt idx="588">
                <c:v>0.59570700013963651</c:v>
              </c:pt>
              <c:pt idx="589">
                <c:v>0.57504066415043209</c:v>
              </c:pt>
              <c:pt idx="590">
                <c:v>0.58283187229857947</c:v>
              </c:pt>
              <c:pt idx="591">
                <c:v>0.56230490905731811</c:v>
              </c:pt>
              <c:pt idx="592">
                <c:v>0.56491710127294126</c:v>
              </c:pt>
              <c:pt idx="593">
                <c:v>0.55448787551932999</c:v>
              </c:pt>
              <c:pt idx="594">
                <c:v>0.54851360421690609</c:v>
              </c:pt>
              <c:pt idx="595">
                <c:v>0.53862531608668662</c:v>
              </c:pt>
              <c:pt idx="596">
                <c:v>0.5359274075887217</c:v>
              </c:pt>
              <c:pt idx="597">
                <c:v>0.53115767753207954</c:v>
              </c:pt>
              <c:pt idx="598">
                <c:v>0.52555784033501329</c:v>
              </c:pt>
              <c:pt idx="599">
                <c:v>0.515699881123589</c:v>
              </c:pt>
              <c:pt idx="600">
                <c:v>0.51477645898940094</c:v>
              </c:pt>
              <c:pt idx="601">
                <c:v>0.49937219169734831</c:v>
              </c:pt>
              <c:pt idx="602">
                <c:v>0.50562847110997045</c:v>
              </c:pt>
              <c:pt idx="603">
                <c:v>0.48554166856196945</c:v>
              </c:pt>
              <c:pt idx="604">
                <c:v>0.49828176743299635</c:v>
              </c:pt>
              <c:pt idx="605">
                <c:v>0.47143005838476498</c:v>
              </c:pt>
              <c:pt idx="606">
                <c:v>0.49351943983480528</c:v>
              </c:pt>
              <c:pt idx="607">
                <c:v>0.46342439262727525</c:v>
              </c:pt>
              <c:pt idx="608">
                <c:v>0.48806597558622827</c:v>
              </c:pt>
              <c:pt idx="609">
                <c:v>0.45883570689342829</c:v>
              </c:pt>
              <c:pt idx="610">
                <c:v>0.48530320172247615</c:v>
              </c:pt>
              <c:pt idx="611">
                <c:v>0.4638384246537044</c:v>
              </c:pt>
              <c:pt idx="612">
                <c:v>0.48735494601831358</c:v>
              </c:pt>
              <c:pt idx="613">
                <c:v>0.46769622324467092</c:v>
              </c:pt>
              <c:pt idx="614">
                <c:v>0.48771893516750614</c:v>
              </c:pt>
              <c:pt idx="615">
                <c:v>0.47157893485235419</c:v>
              </c:pt>
              <c:pt idx="616">
                <c:v>0.48725061594991115</c:v>
              </c:pt>
              <c:pt idx="617">
                <c:v>0.4747538523035908</c:v>
              </c:pt>
              <c:pt idx="618">
                <c:v>0.48876030170818474</c:v>
              </c:pt>
              <c:pt idx="619">
                <c:v>0.48101016381013439</c:v>
              </c:pt>
              <c:pt idx="620">
                <c:v>0.48967718453831505</c:v>
              </c:pt>
              <c:pt idx="621">
                <c:v>0.4864312926690087</c:v>
              </c:pt>
              <c:pt idx="622">
                <c:v>0.49277610513544573</c:v>
              </c:pt>
              <c:pt idx="623">
                <c:v>0.49249010372020258</c:v>
              </c:pt>
              <c:pt idx="624">
                <c:v>0.49569606846269831</c:v>
              </c:pt>
              <c:pt idx="625">
                <c:v>0.49982739469383869</c:v>
              </c:pt>
              <c:pt idx="626">
                <c:v>0.49511869292257382</c:v>
              </c:pt>
              <c:pt idx="627">
                <c:v>0.51161461680706288</c:v>
              </c:pt>
              <c:pt idx="628">
                <c:v>0.49522984167820566</c:v>
              </c:pt>
              <c:pt idx="629">
                <c:v>0.5178065532330407</c:v>
              </c:pt>
              <c:pt idx="630">
                <c:v>0.5014789620449952</c:v>
              </c:pt>
              <c:pt idx="631">
                <c:v>0.52278961943536162</c:v>
              </c:pt>
              <c:pt idx="632">
                <c:v>0.50279406229720369</c:v>
              </c:pt>
              <c:pt idx="633">
                <c:v>0.52545245337120738</c:v>
              </c:pt>
              <c:pt idx="634">
                <c:v>0.51182843545450774</c:v>
              </c:pt>
              <c:pt idx="635">
                <c:v>0.52625640382073835</c:v>
              </c:pt>
              <c:pt idx="636">
                <c:v>0.51936644051457115</c:v>
              </c:pt>
              <c:pt idx="637">
                <c:v>0.52801583204868652</c:v>
              </c:pt>
              <c:pt idx="638">
                <c:v>0.52296361290778703</c:v>
              </c:pt>
              <c:pt idx="639">
                <c:v>0.52711689517328586</c:v>
              </c:pt>
              <c:pt idx="640">
                <c:v>0.53370619529887808</c:v>
              </c:pt>
              <c:pt idx="641">
                <c:v>0.52433203570389286</c:v>
              </c:pt>
              <c:pt idx="642">
                <c:v>0.54273344260325385</c:v>
              </c:pt>
              <c:pt idx="643">
                <c:v>0.52634636835402493</c:v>
              </c:pt>
              <c:pt idx="644">
                <c:v>0.54464184210719402</c:v>
              </c:pt>
              <c:pt idx="645">
                <c:v>0.52861578460884795</c:v>
              </c:pt>
              <c:pt idx="646">
                <c:v>0.5452758631952378</c:v>
              </c:pt>
              <c:pt idx="647">
                <c:v>0.53241000265363758</c:v>
              </c:pt>
              <c:pt idx="648">
                <c:v>0.5484063243880325</c:v>
              </c:pt>
              <c:pt idx="649">
                <c:v>0.53138416707708958</c:v>
              </c:pt>
              <c:pt idx="650">
                <c:v>0.55117904846037491</c:v>
              </c:pt>
              <c:pt idx="651">
                <c:v>0.53293688437730458</c:v>
              </c:pt>
              <c:pt idx="652">
                <c:v>0.55007050836391014</c:v>
              </c:pt>
              <c:pt idx="653">
                <c:v>0.53657442378030162</c:v>
              </c:pt>
              <c:pt idx="654">
                <c:v>0.54338602411026915</c:v>
              </c:pt>
              <c:pt idx="655">
                <c:v>0.54207744372461464</c:v>
              </c:pt>
              <c:pt idx="656">
                <c:v>0.54228354967438075</c:v>
              </c:pt>
              <c:pt idx="657">
                <c:v>0.54112185764808252</c:v>
              </c:pt>
              <c:pt idx="658">
                <c:v>0.54048270517978236</c:v>
              </c:pt>
              <c:pt idx="659">
                <c:v>0.5422139507178505</c:v>
              </c:pt>
              <c:pt idx="660">
                <c:v>0.5378704886114245</c:v>
              </c:pt>
              <c:pt idx="661">
                <c:v>0.54674534031802391</c:v>
              </c:pt>
              <c:pt idx="662">
                <c:v>0.53382885498778254</c:v>
              </c:pt>
              <c:pt idx="663">
                <c:v>0.54948412589872064</c:v>
              </c:pt>
              <c:pt idx="664">
                <c:v>0.53298996560389689</c:v>
              </c:pt>
              <c:pt idx="665">
                <c:v>0.54615393058610451</c:v>
              </c:pt>
              <c:pt idx="666">
                <c:v>0.53807115886534462</c:v>
              </c:pt>
              <c:pt idx="667">
                <c:v>0.53969918867340061</c:v>
              </c:pt>
              <c:pt idx="668">
                <c:v>0.5398505120443593</c:v>
              </c:pt>
              <c:pt idx="669">
                <c:v>0.53743920207161211</c:v>
              </c:pt>
              <c:pt idx="670">
                <c:v>0.53779708010340033</c:v>
              </c:pt>
              <c:pt idx="671">
                <c:v>0.5404079339874035</c:v>
              </c:pt>
              <c:pt idx="672">
                <c:v>0.53888320503222154</c:v>
              </c:pt>
              <c:pt idx="673">
                <c:v>0.53868795935751346</c:v>
              </c:pt>
              <c:pt idx="674">
                <c:v>0.54500438747072255</c:v>
              </c:pt>
              <c:pt idx="675">
                <c:v>0.53832740988567307</c:v>
              </c:pt>
              <c:pt idx="676">
                <c:v>0.54933550325993319</c:v>
              </c:pt>
              <c:pt idx="677">
                <c:v>0.54203498311632625</c:v>
              </c:pt>
              <c:pt idx="678">
                <c:v>0.54822927803190169</c:v>
              </c:pt>
              <c:pt idx="679">
                <c:v>0.54463353921347091</c:v>
              </c:pt>
              <c:pt idx="680">
                <c:v>0.55398896849398627</c:v>
              </c:pt>
              <c:pt idx="681">
                <c:v>0.54379461846630628</c:v>
              </c:pt>
              <c:pt idx="682">
                <c:v>0.56625752873158486</c:v>
              </c:pt>
              <c:pt idx="683">
                <c:v>0.5431313799900167</c:v>
              </c:pt>
              <c:pt idx="684">
                <c:v>0.57256879753708945</c:v>
              </c:pt>
              <c:pt idx="685">
                <c:v>0.54533690516355504</c:v>
              </c:pt>
              <c:pt idx="686">
                <c:v>0.57555285667646516</c:v>
              </c:pt>
              <c:pt idx="687">
                <c:v>0.55815290034383636</c:v>
              </c:pt>
              <c:pt idx="688">
                <c:v>0.57296532816545576</c:v>
              </c:pt>
              <c:pt idx="689">
                <c:v>0.57320754739122115</c:v>
              </c:pt>
              <c:pt idx="690">
                <c:v>0.57548599649985777</c:v>
              </c:pt>
              <c:pt idx="691">
                <c:v>0.58320323788689898</c:v>
              </c:pt>
              <c:pt idx="692">
                <c:v>0.57754401386210663</c:v>
              </c:pt>
              <c:pt idx="693">
                <c:v>0.59138721395757121</c:v>
              </c:pt>
              <c:pt idx="694">
                <c:v>0.58234421649633705</c:v>
              </c:pt>
              <c:pt idx="695">
                <c:v>0.59998097846534737</c:v>
              </c:pt>
              <c:pt idx="696">
                <c:v>0.58838371862766248</c:v>
              </c:pt>
              <c:pt idx="697">
                <c:v>0.61100256064004244</c:v>
              </c:pt>
              <c:pt idx="698">
                <c:v>0.59133782624619025</c:v>
              </c:pt>
              <c:pt idx="699">
                <c:v>0.62132915766538954</c:v>
              </c:pt>
              <c:pt idx="700">
                <c:v>0.59695019342042821</c:v>
              </c:pt>
              <c:pt idx="701">
                <c:v>0.63245550139208895</c:v>
              </c:pt>
              <c:pt idx="702">
                <c:v>0.60043179834396276</c:v>
              </c:pt>
              <c:pt idx="703">
                <c:v>0.63941704563407664</c:v>
              </c:pt>
              <c:pt idx="704">
                <c:v>0.6069449807756454</c:v>
              </c:pt>
              <c:pt idx="705">
                <c:v>0.65115400125725165</c:v>
              </c:pt>
              <c:pt idx="706">
                <c:v>0.61057675056713112</c:v>
              </c:pt>
              <c:pt idx="707">
                <c:v>0.65845073039319024</c:v>
              </c:pt>
              <c:pt idx="708">
                <c:v>0.61801304130698409</c:v>
              </c:pt>
              <c:pt idx="709">
                <c:v>0.66149297452596179</c:v>
              </c:pt>
              <c:pt idx="710">
                <c:v>0.63359280929017292</c:v>
              </c:pt>
              <c:pt idx="711">
                <c:v>0.66116208416100131</c:v>
              </c:pt>
              <c:pt idx="712">
                <c:v>0.6482409492608765</c:v>
              </c:pt>
              <c:pt idx="713">
                <c:v>0.66224961370459867</c:v>
              </c:pt>
              <c:pt idx="714">
                <c:v>0.65463136452977688</c:v>
              </c:pt>
              <c:pt idx="715">
                <c:v>0.66785501411574866</c:v>
              </c:pt>
              <c:pt idx="716">
                <c:v>0.6622696243823637</c:v>
              </c:pt>
              <c:pt idx="717">
                <c:v>0.6723976299764135</c:v>
              </c:pt>
              <c:pt idx="718">
                <c:v>0.66483698476518449</c:v>
              </c:pt>
              <c:pt idx="719">
                <c:v>0.67273378748827739</c:v>
              </c:pt>
              <c:pt idx="720">
                <c:v>0.67141787717099977</c:v>
              </c:pt>
              <c:pt idx="721">
                <c:v>0.6742735157776687</c:v>
              </c:pt>
              <c:pt idx="722">
                <c:v>0.67693609114459441</c:v>
              </c:pt>
              <c:pt idx="723">
                <c:v>0.67938081873943634</c:v>
              </c:pt>
              <c:pt idx="724">
                <c:v>0.68533183441804546</c:v>
              </c:pt>
              <c:pt idx="725">
                <c:v>0.67774864109244326</c:v>
              </c:pt>
              <c:pt idx="726">
                <c:v>0.6986771409918634</c:v>
              </c:pt>
              <c:pt idx="727">
                <c:v>0.67875027163874679</c:v>
              </c:pt>
              <c:pt idx="728">
                <c:v>0.70280377251330672</c:v>
              </c:pt>
              <c:pt idx="729">
                <c:v>0.68526859739759538</c:v>
              </c:pt>
              <c:pt idx="730">
                <c:v>0.70056029285391319</c:v>
              </c:pt>
              <c:pt idx="731">
                <c:v>0.6953281553585039</c:v>
              </c:pt>
              <c:pt idx="732">
                <c:v>0.69437924935848305</c:v>
              </c:pt>
              <c:pt idx="733">
                <c:v>0.70502975406554758</c:v>
              </c:pt>
              <c:pt idx="734">
                <c:v>0.69419873524055442</c:v>
              </c:pt>
              <c:pt idx="735">
                <c:v>0.71056375184782072</c:v>
              </c:pt>
              <c:pt idx="736">
                <c:v>0.70029661979270907</c:v>
              </c:pt>
              <c:pt idx="737">
                <c:v>0.71251918796752478</c:v>
              </c:pt>
              <c:pt idx="738">
                <c:v>0.705382737324458</c:v>
              </c:pt>
              <c:pt idx="739">
                <c:v>0.71754413548738094</c:v>
              </c:pt>
              <c:pt idx="740">
                <c:v>0.70995082054205982</c:v>
              </c:pt>
              <c:pt idx="741">
                <c:v>0.7186324385699645</c:v>
              </c:pt>
              <c:pt idx="742">
                <c:v>0.71778149473334008</c:v>
              </c:pt>
              <c:pt idx="743">
                <c:v>0.71790557564253044</c:v>
              </c:pt>
              <c:pt idx="744">
                <c:v>0.72792995830927876</c:v>
              </c:pt>
              <c:pt idx="745">
                <c:v>0.72331504753626075</c:v>
              </c:pt>
              <c:pt idx="746">
                <c:v>0.73119792939563366</c:v>
              </c:pt>
              <c:pt idx="747">
                <c:v>0.72961722735529078</c:v>
              </c:pt>
              <c:pt idx="748">
                <c:v>0.73349084663124409</c:v>
              </c:pt>
              <c:pt idx="749">
                <c:v>0.7368488179617888</c:v>
              </c:pt>
              <c:pt idx="750">
                <c:v>0.74049974739564928</c:v>
              </c:pt>
              <c:pt idx="751">
                <c:v>0.74149797854050969</c:v>
              </c:pt>
              <c:pt idx="752">
                <c:v>0.74822841827046693</c:v>
              </c:pt>
              <c:pt idx="753">
                <c:v>0.74439064753038164</c:v>
              </c:pt>
              <c:pt idx="754">
                <c:v>0.75709854554652611</c:v>
              </c:pt>
              <c:pt idx="755">
                <c:v>0.74788766415425711</c:v>
              </c:pt>
              <c:pt idx="756">
                <c:v>0.76254229835562681</c:v>
              </c:pt>
              <c:pt idx="757">
                <c:v>0.75227666438317664</c:v>
              </c:pt>
              <c:pt idx="758">
                <c:v>0.76366424212966477</c:v>
              </c:pt>
              <c:pt idx="759">
                <c:v>0.75683422167010983</c:v>
              </c:pt>
              <c:pt idx="760">
                <c:v>0.76689989972747463</c:v>
              </c:pt>
              <c:pt idx="761">
                <c:v>0.76314424021357952</c:v>
              </c:pt>
              <c:pt idx="762">
                <c:v>0.76586897429652112</c:v>
              </c:pt>
              <c:pt idx="763">
                <c:v>0.76920134634992177</c:v>
              </c:pt>
              <c:pt idx="764">
                <c:v>0.76864686794179227</c:v>
              </c:pt>
              <c:pt idx="765">
                <c:v>0.77365950317667032</c:v>
              </c:pt>
              <c:pt idx="766">
                <c:v>0.76967994596610001</c:v>
              </c:pt>
              <c:pt idx="767">
                <c:v>0.77684163762998748</c:v>
              </c:pt>
              <c:pt idx="768">
                <c:v>0.76607928783486734</c:v>
              </c:pt>
              <c:pt idx="769">
                <c:v>0.7772674734504964</c:v>
              </c:pt>
              <c:pt idx="770">
                <c:v>0.76795487137961627</c:v>
              </c:pt>
              <c:pt idx="771">
                <c:v>0.77833788669893478</c:v>
              </c:pt>
              <c:pt idx="772">
                <c:v>0.767311316748431</c:v>
              </c:pt>
              <c:pt idx="773">
                <c:v>0.78037630756709864</c:v>
              </c:pt>
              <c:pt idx="774">
                <c:v>0.76740088963322373</c:v>
              </c:pt>
              <c:pt idx="775">
                <c:v>0.78114864740005996</c:v>
              </c:pt>
              <c:pt idx="776">
                <c:v>0.76701501313006082</c:v>
              </c:pt>
              <c:pt idx="777">
                <c:v>0.77981310903822898</c:v>
              </c:pt>
              <c:pt idx="778">
                <c:v>0.76774056870873686</c:v>
              </c:pt>
              <c:pt idx="779">
                <c:v>0.77751246431094023</c:v>
              </c:pt>
              <c:pt idx="780">
                <c:v>0.768734448654531</c:v>
              </c:pt>
              <c:pt idx="781">
                <c:v>0.77460801894117537</c:v>
              </c:pt>
              <c:pt idx="782">
                <c:v>0.76972283168751299</c:v>
              </c:pt>
              <c:pt idx="783">
                <c:v>0.77173583275691959</c:v>
              </c:pt>
              <c:pt idx="784">
                <c:v>0.77062316276754483</c:v>
              </c:pt>
              <c:pt idx="785">
                <c:v>0.76741968981763997</c:v>
              </c:pt>
              <c:pt idx="786">
                <c:v>0.76986517196080351</c:v>
              </c:pt>
              <c:pt idx="787">
                <c:v>0.76371400102249398</c:v>
              </c:pt>
              <c:pt idx="788">
                <c:v>0.77210083095953264</c:v>
              </c:pt>
              <c:pt idx="789">
                <c:v>0.76546735177278125</c:v>
              </c:pt>
              <c:pt idx="790">
                <c:v>0.77242745812255131</c:v>
              </c:pt>
              <c:pt idx="791">
                <c:v>0.76539750765854442</c:v>
              </c:pt>
              <c:pt idx="792">
                <c:v>0.76857523615688195</c:v>
              </c:pt>
              <c:pt idx="793">
                <c:v>0.76460304098997112</c:v>
              </c:pt>
              <c:pt idx="794">
                <c:v>0.76605722810966803</c:v>
              </c:pt>
              <c:pt idx="795">
                <c:v>0.76318748038110618</c:v>
              </c:pt>
              <c:pt idx="796">
                <c:v>0.76356144820375194</c:v>
              </c:pt>
              <c:pt idx="797">
                <c:v>0.76198717994096243</c:v>
              </c:pt>
              <c:pt idx="798">
                <c:v>0.76140764107730519</c:v>
              </c:pt>
              <c:pt idx="799">
                <c:v>0.7630461929514748</c:v>
              </c:pt>
              <c:pt idx="800">
                <c:v>0.76229162568153008</c:v>
              </c:pt>
              <c:pt idx="801">
                <c:v>0.76413390479941501</c:v>
              </c:pt>
              <c:pt idx="802">
                <c:v>0.76082356182650035</c:v>
              </c:pt>
            </c:numLit>
          </c:val>
          <c:smooth val="0"/>
          <c:extLst>
            <c:ext xmlns:c16="http://schemas.microsoft.com/office/drawing/2014/chart" uri="{C3380CC4-5D6E-409C-BE32-E72D297353CC}">
              <c16:uniqueId val="{00000008-324A-45F9-84D1-5C5F0A0645DB}"/>
            </c:ext>
          </c:extLst>
        </c:ser>
        <c:dLbls>
          <c:showLegendKey val="0"/>
          <c:showVal val="0"/>
          <c:showCatName val="0"/>
          <c:showSerName val="0"/>
          <c:showPercent val="0"/>
          <c:showBubbleSize val="0"/>
        </c:dLbls>
        <c:smooth val="0"/>
        <c:axId val="910216448"/>
        <c:axId val="910215728"/>
      </c:lineChart>
      <c:catAx>
        <c:axId val="91021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0215728"/>
        <c:crosses val="autoZero"/>
        <c:auto val="1"/>
        <c:lblAlgn val="ctr"/>
        <c:lblOffset val="100"/>
        <c:noMultiLvlLbl val="0"/>
      </c:catAx>
      <c:valAx>
        <c:axId val="91021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0216448"/>
        <c:crosses val="autoZero"/>
        <c:crossBetween val="between"/>
      </c:valAx>
    </c:plotArea>
    <c:plotVisOnly val="1"/>
    <c:dispBlanksAs val="gap"/>
    <c:showDLblsOverMax val="0"/>
    <c:extLst/>
  </c:chart>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Black (Cleaned)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'Autocorrelation Black'!$B$1</c:f>
              <c:strCache>
                <c:ptCount val="1"/>
                <c:pt idx="0">
                  <c:v>Orders</c:v>
                </c:pt>
              </c:strCache>
            </c:strRef>
          </c:tx>
          <c:spPr>
            <a:ln w="28575" cap="rnd">
              <a:solidFill>
                <a:schemeClr val="accent1"/>
              </a:solidFill>
              <a:round/>
            </a:ln>
            <a:effectLst/>
          </c:spPr>
          <c:marker>
            <c:symbol val="none"/>
          </c:marker>
          <c:cat>
            <c:numRef>
              <c:f>'Autocorrelation Black'!$A$2:$A$2832</c:f>
              <c:numCache>
                <c:formatCode>m/d/yy</c:formatCode>
                <c:ptCount val="2831"/>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'Autocorrelation Black'!$B$2:$B$2832</c:f>
              <c:numCache>
                <c:formatCode>General</c:formatCode>
                <c:ptCount val="2831"/>
                <c:pt idx="0">
                  <c:v>0</c:v>
                </c:pt>
                <c:pt idx="1">
                  <c:v>0</c:v>
                </c:pt>
                <c:pt idx="2">
                  <c:v>25910</c:v>
                </c:pt>
                <c:pt idx="3">
                  <c:v>25989</c:v>
                </c:pt>
                <c:pt idx="4">
                  <c:v>26068</c:v>
                </c:pt>
                <c:pt idx="5">
                  <c:v>40865</c:v>
                </c:pt>
                <c:pt idx="6">
                  <c:v>27032</c:v>
                </c:pt>
                <c:pt idx="7">
                  <c:v>25465</c:v>
                </c:pt>
                <c:pt idx="8">
                  <c:v>36114</c:v>
                </c:pt>
                <c:pt idx="9">
                  <c:v>25049</c:v>
                </c:pt>
                <c:pt idx="10">
                  <c:v>36767</c:v>
                </c:pt>
                <c:pt idx="11">
                  <c:v>27301</c:v>
                </c:pt>
                <c:pt idx="12">
                  <c:v>35320</c:v>
                </c:pt>
                <c:pt idx="13">
                  <c:v>25240</c:v>
                </c:pt>
                <c:pt idx="14">
                  <c:v>39060</c:v>
                </c:pt>
                <c:pt idx="15">
                  <c:v>32905.5</c:v>
                </c:pt>
                <c:pt idx="16">
                  <c:v>26751</c:v>
                </c:pt>
                <c:pt idx="17">
                  <c:v>42169</c:v>
                </c:pt>
                <c:pt idx="18">
                  <c:v>24206</c:v>
                </c:pt>
                <c:pt idx="19">
                  <c:v>39550</c:v>
                </c:pt>
                <c:pt idx="20">
                  <c:v>24805</c:v>
                </c:pt>
                <c:pt idx="21">
                  <c:v>38326</c:v>
                </c:pt>
                <c:pt idx="22">
                  <c:v>23906</c:v>
                </c:pt>
                <c:pt idx="23">
                  <c:v>35106</c:v>
                </c:pt>
                <c:pt idx="24">
                  <c:v>22341</c:v>
                </c:pt>
                <c:pt idx="25">
                  <c:v>36157</c:v>
                </c:pt>
                <c:pt idx="26">
                  <c:v>24171</c:v>
                </c:pt>
                <c:pt idx="27">
                  <c:v>33437</c:v>
                </c:pt>
                <c:pt idx="28">
                  <c:v>24428</c:v>
                </c:pt>
                <c:pt idx="29">
                  <c:v>34087</c:v>
                </c:pt>
                <c:pt idx="30">
                  <c:v>23986</c:v>
                </c:pt>
                <c:pt idx="31">
                  <c:v>32081</c:v>
                </c:pt>
                <c:pt idx="32">
                  <c:v>20663</c:v>
                </c:pt>
                <c:pt idx="33">
                  <c:v>33098</c:v>
                </c:pt>
                <c:pt idx="34">
                  <c:v>21747</c:v>
                </c:pt>
                <c:pt idx="35">
                  <c:v>31923</c:v>
                </c:pt>
                <c:pt idx="36">
                  <c:v>19960</c:v>
                </c:pt>
                <c:pt idx="37">
                  <c:v>33096</c:v>
                </c:pt>
                <c:pt idx="38">
                  <c:v>30740</c:v>
                </c:pt>
                <c:pt idx="39">
                  <c:v>19252</c:v>
                </c:pt>
                <c:pt idx="40">
                  <c:v>28224</c:v>
                </c:pt>
                <c:pt idx="41">
                  <c:v>19855</c:v>
                </c:pt>
                <c:pt idx="42">
                  <c:v>18323</c:v>
                </c:pt>
                <c:pt idx="43">
                  <c:v>26878</c:v>
                </c:pt>
                <c:pt idx="44">
                  <c:v>18550</c:v>
                </c:pt>
                <c:pt idx="45">
                  <c:v>27300</c:v>
                </c:pt>
                <c:pt idx="46">
                  <c:v>16609</c:v>
                </c:pt>
                <c:pt idx="47">
                  <c:v>25310</c:v>
                </c:pt>
                <c:pt idx="48">
                  <c:v>17112</c:v>
                </c:pt>
                <c:pt idx="49">
                  <c:v>23316</c:v>
                </c:pt>
                <c:pt idx="50">
                  <c:v>15130</c:v>
                </c:pt>
                <c:pt idx="51">
                  <c:v>22197</c:v>
                </c:pt>
                <c:pt idx="52">
                  <c:v>13948</c:v>
                </c:pt>
                <c:pt idx="53">
                  <c:v>21952</c:v>
                </c:pt>
                <c:pt idx="54">
                  <c:v>14458</c:v>
                </c:pt>
                <c:pt idx="55">
                  <c:v>20693</c:v>
                </c:pt>
                <c:pt idx="56">
                  <c:v>13335</c:v>
                </c:pt>
                <c:pt idx="57">
                  <c:v>20776</c:v>
                </c:pt>
                <c:pt idx="58">
                  <c:v>15005</c:v>
                </c:pt>
                <c:pt idx="59">
                  <c:v>21943</c:v>
                </c:pt>
                <c:pt idx="60">
                  <c:v>14519</c:v>
                </c:pt>
                <c:pt idx="61">
                  <c:v>21416</c:v>
                </c:pt>
                <c:pt idx="62">
                  <c:v>13990</c:v>
                </c:pt>
                <c:pt idx="63">
                  <c:v>22843</c:v>
                </c:pt>
                <c:pt idx="64">
                  <c:v>15901</c:v>
                </c:pt>
                <c:pt idx="65">
                  <c:v>22666</c:v>
                </c:pt>
                <c:pt idx="66">
                  <c:v>22105</c:v>
                </c:pt>
                <c:pt idx="67">
                  <c:v>16911</c:v>
                </c:pt>
                <c:pt idx="68">
                  <c:v>23820</c:v>
                </c:pt>
                <c:pt idx="69">
                  <c:v>17037</c:v>
                </c:pt>
                <c:pt idx="70">
                  <c:v>24073</c:v>
                </c:pt>
                <c:pt idx="71">
                  <c:v>17779</c:v>
                </c:pt>
                <c:pt idx="72">
                  <c:v>25669</c:v>
                </c:pt>
                <c:pt idx="73">
                  <c:v>18334</c:v>
                </c:pt>
                <c:pt idx="74">
                  <c:v>25203</c:v>
                </c:pt>
                <c:pt idx="75">
                  <c:v>18041</c:v>
                </c:pt>
                <c:pt idx="76">
                  <c:v>27417</c:v>
                </c:pt>
                <c:pt idx="77">
                  <c:v>17813</c:v>
                </c:pt>
                <c:pt idx="78">
                  <c:v>25711</c:v>
                </c:pt>
                <c:pt idx="79">
                  <c:v>16870</c:v>
                </c:pt>
                <c:pt idx="80">
                  <c:v>24567</c:v>
                </c:pt>
                <c:pt idx="81">
                  <c:v>17281</c:v>
                </c:pt>
                <c:pt idx="82">
                  <c:v>26440</c:v>
                </c:pt>
                <c:pt idx="83">
                  <c:v>16966</c:v>
                </c:pt>
                <c:pt idx="84">
                  <c:v>29723</c:v>
                </c:pt>
                <c:pt idx="85">
                  <c:v>18976</c:v>
                </c:pt>
                <c:pt idx="86">
                  <c:v>28601</c:v>
                </c:pt>
                <c:pt idx="87">
                  <c:v>28261</c:v>
                </c:pt>
                <c:pt idx="88">
                  <c:v>18124</c:v>
                </c:pt>
                <c:pt idx="89">
                  <c:v>28075</c:v>
                </c:pt>
                <c:pt idx="90">
                  <c:v>17865</c:v>
                </c:pt>
                <c:pt idx="91">
                  <c:v>28751</c:v>
                </c:pt>
                <c:pt idx="92">
                  <c:v>19996</c:v>
                </c:pt>
                <c:pt idx="93">
                  <c:v>29402</c:v>
                </c:pt>
                <c:pt idx="94">
                  <c:v>18011</c:v>
                </c:pt>
                <c:pt idx="95">
                  <c:v>28659</c:v>
                </c:pt>
                <c:pt idx="96">
                  <c:v>17437</c:v>
                </c:pt>
                <c:pt idx="97">
                  <c:v>29233</c:v>
                </c:pt>
                <c:pt idx="98">
                  <c:v>19215</c:v>
                </c:pt>
                <c:pt idx="99">
                  <c:v>28978</c:v>
                </c:pt>
                <c:pt idx="100">
                  <c:v>18957</c:v>
                </c:pt>
                <c:pt idx="101">
                  <c:v>27362</c:v>
                </c:pt>
                <c:pt idx="102">
                  <c:v>18591</c:v>
                </c:pt>
                <c:pt idx="103">
                  <c:v>27161</c:v>
                </c:pt>
                <c:pt idx="104">
                  <c:v>17787</c:v>
                </c:pt>
                <c:pt idx="105">
                  <c:v>28939</c:v>
                </c:pt>
                <c:pt idx="106">
                  <c:v>17133</c:v>
                </c:pt>
                <c:pt idx="107">
                  <c:v>28589</c:v>
                </c:pt>
                <c:pt idx="108">
                  <c:v>30537</c:v>
                </c:pt>
                <c:pt idx="109">
                  <c:v>18989</c:v>
                </c:pt>
                <c:pt idx="110">
                  <c:v>27741</c:v>
                </c:pt>
                <c:pt idx="111">
                  <c:v>19332</c:v>
                </c:pt>
                <c:pt idx="112">
                  <c:v>28193</c:v>
                </c:pt>
                <c:pt idx="113">
                  <c:v>17945</c:v>
                </c:pt>
                <c:pt idx="114">
                  <c:v>28287</c:v>
                </c:pt>
                <c:pt idx="115">
                  <c:v>18799</c:v>
                </c:pt>
                <c:pt idx="116">
                  <c:v>26891</c:v>
                </c:pt>
                <c:pt idx="117">
                  <c:v>17761</c:v>
                </c:pt>
                <c:pt idx="118">
                  <c:v>27987</c:v>
                </c:pt>
                <c:pt idx="119">
                  <c:v>19234</c:v>
                </c:pt>
                <c:pt idx="120">
                  <c:v>29538</c:v>
                </c:pt>
                <c:pt idx="121">
                  <c:v>18614</c:v>
                </c:pt>
                <c:pt idx="122">
                  <c:v>29119</c:v>
                </c:pt>
                <c:pt idx="123">
                  <c:v>19350</c:v>
                </c:pt>
                <c:pt idx="124">
                  <c:v>25303</c:v>
                </c:pt>
                <c:pt idx="125">
                  <c:v>18102</c:v>
                </c:pt>
                <c:pt idx="126">
                  <c:v>27527</c:v>
                </c:pt>
                <c:pt idx="127">
                  <c:v>18277</c:v>
                </c:pt>
                <c:pt idx="128">
                  <c:v>29041</c:v>
                </c:pt>
                <c:pt idx="129">
                  <c:v>17942</c:v>
                </c:pt>
                <c:pt idx="130">
                  <c:v>25508</c:v>
                </c:pt>
                <c:pt idx="131">
                  <c:v>18310</c:v>
                </c:pt>
                <c:pt idx="132">
                  <c:v>26303</c:v>
                </c:pt>
                <c:pt idx="133">
                  <c:v>17864</c:v>
                </c:pt>
                <c:pt idx="134">
                  <c:v>27650</c:v>
                </c:pt>
                <c:pt idx="135">
                  <c:v>17106</c:v>
                </c:pt>
                <c:pt idx="136">
                  <c:v>27116</c:v>
                </c:pt>
                <c:pt idx="137">
                  <c:v>26838</c:v>
                </c:pt>
                <c:pt idx="138">
                  <c:v>17106</c:v>
                </c:pt>
                <c:pt idx="139">
                  <c:v>27911</c:v>
                </c:pt>
                <c:pt idx="140">
                  <c:v>17103</c:v>
                </c:pt>
                <c:pt idx="141">
                  <c:v>25628</c:v>
                </c:pt>
                <c:pt idx="142">
                  <c:v>16320</c:v>
                </c:pt>
                <c:pt idx="143">
                  <c:v>27338</c:v>
                </c:pt>
                <c:pt idx="144">
                  <c:v>18728</c:v>
                </c:pt>
                <c:pt idx="145">
                  <c:v>24925</c:v>
                </c:pt>
                <c:pt idx="146">
                  <c:v>16544</c:v>
                </c:pt>
                <c:pt idx="147">
                  <c:v>24017</c:v>
                </c:pt>
                <c:pt idx="148">
                  <c:v>24205</c:v>
                </c:pt>
                <c:pt idx="149">
                  <c:v>17874</c:v>
                </c:pt>
                <c:pt idx="150">
                  <c:v>26114</c:v>
                </c:pt>
                <c:pt idx="151">
                  <c:v>17542</c:v>
                </c:pt>
                <c:pt idx="152">
                  <c:v>27099</c:v>
                </c:pt>
                <c:pt idx="153">
                  <c:v>16782</c:v>
                </c:pt>
                <c:pt idx="154">
                  <c:v>26792</c:v>
                </c:pt>
                <c:pt idx="155">
                  <c:v>18362</c:v>
                </c:pt>
                <c:pt idx="156">
                  <c:v>25070</c:v>
                </c:pt>
                <c:pt idx="157">
                  <c:v>24034</c:v>
                </c:pt>
                <c:pt idx="158">
                  <c:v>17331</c:v>
                </c:pt>
                <c:pt idx="159">
                  <c:v>24665</c:v>
                </c:pt>
                <c:pt idx="160">
                  <c:v>17863</c:v>
                </c:pt>
                <c:pt idx="161">
                  <c:v>25491</c:v>
                </c:pt>
                <c:pt idx="162">
                  <c:v>16829</c:v>
                </c:pt>
                <c:pt idx="163">
                  <c:v>23045</c:v>
                </c:pt>
                <c:pt idx="164">
                  <c:v>16169</c:v>
                </c:pt>
                <c:pt idx="165">
                  <c:v>23269</c:v>
                </c:pt>
                <c:pt idx="166">
                  <c:v>16152</c:v>
                </c:pt>
                <c:pt idx="167">
                  <c:v>25461</c:v>
                </c:pt>
                <c:pt idx="168">
                  <c:v>17460</c:v>
                </c:pt>
                <c:pt idx="169">
                  <c:v>24664</c:v>
                </c:pt>
                <c:pt idx="170">
                  <c:v>16736</c:v>
                </c:pt>
                <c:pt idx="171">
                  <c:v>23223</c:v>
                </c:pt>
                <c:pt idx="172">
                  <c:v>16556</c:v>
                </c:pt>
                <c:pt idx="173">
                  <c:v>25508</c:v>
                </c:pt>
                <c:pt idx="174">
                  <c:v>24693</c:v>
                </c:pt>
                <c:pt idx="175">
                  <c:v>14640</c:v>
                </c:pt>
                <c:pt idx="176">
                  <c:v>16295</c:v>
                </c:pt>
                <c:pt idx="177">
                  <c:v>25498</c:v>
                </c:pt>
                <c:pt idx="178">
                  <c:v>16029</c:v>
                </c:pt>
                <c:pt idx="179">
                  <c:v>24497</c:v>
                </c:pt>
                <c:pt idx="180">
                  <c:v>25816</c:v>
                </c:pt>
                <c:pt idx="181">
                  <c:v>15778</c:v>
                </c:pt>
                <c:pt idx="182">
                  <c:v>25076</c:v>
                </c:pt>
                <c:pt idx="183">
                  <c:v>17494</c:v>
                </c:pt>
                <c:pt idx="184">
                  <c:v>25759</c:v>
                </c:pt>
                <c:pt idx="185">
                  <c:v>16259</c:v>
                </c:pt>
                <c:pt idx="186">
                  <c:v>24238</c:v>
                </c:pt>
                <c:pt idx="187">
                  <c:v>18036</c:v>
                </c:pt>
                <c:pt idx="188">
                  <c:v>27833</c:v>
                </c:pt>
                <c:pt idx="189">
                  <c:v>21954</c:v>
                </c:pt>
                <c:pt idx="190">
                  <c:v>22252.5</c:v>
                </c:pt>
                <c:pt idx="191">
                  <c:v>22551</c:v>
                </c:pt>
                <c:pt idx="192">
                  <c:v>24096</c:v>
                </c:pt>
                <c:pt idx="193">
                  <c:v>25641</c:v>
                </c:pt>
                <c:pt idx="194">
                  <c:v>27051</c:v>
                </c:pt>
                <c:pt idx="195">
                  <c:v>28461</c:v>
                </c:pt>
                <c:pt idx="196">
                  <c:v>42191</c:v>
                </c:pt>
                <c:pt idx="197">
                  <c:v>32667</c:v>
                </c:pt>
                <c:pt idx="198">
                  <c:v>46651</c:v>
                </c:pt>
                <c:pt idx="199">
                  <c:v>33123</c:v>
                </c:pt>
                <c:pt idx="200">
                  <c:v>52401</c:v>
                </c:pt>
                <c:pt idx="201">
                  <c:v>34112</c:v>
                </c:pt>
                <c:pt idx="202">
                  <c:v>58062</c:v>
                </c:pt>
                <c:pt idx="203">
                  <c:v>35552</c:v>
                </c:pt>
                <c:pt idx="204">
                  <c:v>59942</c:v>
                </c:pt>
                <c:pt idx="205">
                  <c:v>40854</c:v>
                </c:pt>
                <c:pt idx="206">
                  <c:v>44006.5</c:v>
                </c:pt>
                <c:pt idx="207">
                  <c:v>47159</c:v>
                </c:pt>
                <c:pt idx="208">
                  <c:v>68328</c:v>
                </c:pt>
                <c:pt idx="209">
                  <c:v>44155</c:v>
                </c:pt>
                <c:pt idx="210">
                  <c:v>57283</c:v>
                </c:pt>
                <c:pt idx="211">
                  <c:v>44001</c:v>
                </c:pt>
                <c:pt idx="212">
                  <c:v>63744</c:v>
                </c:pt>
                <c:pt idx="213">
                  <c:v>38632</c:v>
                </c:pt>
                <c:pt idx="214">
                  <c:v>60173</c:v>
                </c:pt>
                <c:pt idx="215">
                  <c:v>41855</c:v>
                </c:pt>
                <c:pt idx="216">
                  <c:v>61216</c:v>
                </c:pt>
                <c:pt idx="217">
                  <c:v>41329</c:v>
                </c:pt>
                <c:pt idx="218">
                  <c:v>62400</c:v>
                </c:pt>
                <c:pt idx="219">
                  <c:v>54037</c:v>
                </c:pt>
                <c:pt idx="220">
                  <c:v>41760</c:v>
                </c:pt>
                <c:pt idx="221">
                  <c:v>55530</c:v>
                </c:pt>
                <c:pt idx="222">
                  <c:v>37040</c:v>
                </c:pt>
                <c:pt idx="223">
                  <c:v>59515</c:v>
                </c:pt>
                <c:pt idx="224">
                  <c:v>34289</c:v>
                </c:pt>
                <c:pt idx="225">
                  <c:v>32433</c:v>
                </c:pt>
                <c:pt idx="226">
                  <c:v>53625</c:v>
                </c:pt>
                <c:pt idx="227">
                  <c:v>54360</c:v>
                </c:pt>
                <c:pt idx="228">
                  <c:v>35114</c:v>
                </c:pt>
                <c:pt idx="229">
                  <c:v>53288</c:v>
                </c:pt>
                <c:pt idx="230">
                  <c:v>33220</c:v>
                </c:pt>
                <c:pt idx="231">
                  <c:v>33806</c:v>
                </c:pt>
                <c:pt idx="232">
                  <c:v>46016</c:v>
                </c:pt>
                <c:pt idx="233">
                  <c:v>32882</c:v>
                </c:pt>
                <c:pt idx="234">
                  <c:v>49687</c:v>
                </c:pt>
                <c:pt idx="235">
                  <c:v>32256</c:v>
                </c:pt>
                <c:pt idx="236">
                  <c:v>48069</c:v>
                </c:pt>
                <c:pt idx="237">
                  <c:v>28387</c:v>
                </c:pt>
                <c:pt idx="238">
                  <c:v>43498</c:v>
                </c:pt>
                <c:pt idx="239">
                  <c:v>27108</c:v>
                </c:pt>
                <c:pt idx="240">
                  <c:v>45808</c:v>
                </c:pt>
                <c:pt idx="241">
                  <c:v>28689</c:v>
                </c:pt>
                <c:pt idx="242">
                  <c:v>25458</c:v>
                </c:pt>
                <c:pt idx="243">
                  <c:v>41637</c:v>
                </c:pt>
                <c:pt idx="244">
                  <c:v>26322</c:v>
                </c:pt>
                <c:pt idx="245">
                  <c:v>42657</c:v>
                </c:pt>
                <c:pt idx="246">
                  <c:v>26466</c:v>
                </c:pt>
                <c:pt idx="247">
                  <c:v>24039</c:v>
                </c:pt>
                <c:pt idx="248">
                  <c:v>38939</c:v>
                </c:pt>
                <c:pt idx="249">
                  <c:v>23123</c:v>
                </c:pt>
                <c:pt idx="250">
                  <c:v>30327</c:v>
                </c:pt>
                <c:pt idx="251">
                  <c:v>24055</c:v>
                </c:pt>
                <c:pt idx="252">
                  <c:v>25064</c:v>
                </c:pt>
                <c:pt idx="253">
                  <c:v>35743</c:v>
                </c:pt>
                <c:pt idx="254">
                  <c:v>25372</c:v>
                </c:pt>
                <c:pt idx="255">
                  <c:v>38086</c:v>
                </c:pt>
                <c:pt idx="256">
                  <c:v>25570</c:v>
                </c:pt>
                <c:pt idx="257">
                  <c:v>37671</c:v>
                </c:pt>
                <c:pt idx="258">
                  <c:v>25040</c:v>
                </c:pt>
                <c:pt idx="259">
                  <c:v>38783</c:v>
                </c:pt>
                <c:pt idx="260">
                  <c:v>24408</c:v>
                </c:pt>
                <c:pt idx="261">
                  <c:v>38018</c:v>
                </c:pt>
                <c:pt idx="262">
                  <c:v>37646</c:v>
                </c:pt>
                <c:pt idx="263">
                  <c:v>26049</c:v>
                </c:pt>
                <c:pt idx="264">
                  <c:v>22494</c:v>
                </c:pt>
                <c:pt idx="265">
                  <c:v>36053</c:v>
                </c:pt>
                <c:pt idx="266">
                  <c:v>22750</c:v>
                </c:pt>
                <c:pt idx="267">
                  <c:v>34131</c:v>
                </c:pt>
                <c:pt idx="268">
                  <c:v>25679</c:v>
                </c:pt>
                <c:pt idx="269">
                  <c:v>33779</c:v>
                </c:pt>
                <c:pt idx="270">
                  <c:v>25798</c:v>
                </c:pt>
                <c:pt idx="271">
                  <c:v>37317</c:v>
                </c:pt>
                <c:pt idx="272">
                  <c:v>25703</c:v>
                </c:pt>
                <c:pt idx="273">
                  <c:v>37706</c:v>
                </c:pt>
                <c:pt idx="274">
                  <c:v>23896</c:v>
                </c:pt>
                <c:pt idx="275">
                  <c:v>34757</c:v>
                </c:pt>
                <c:pt idx="276">
                  <c:v>25036</c:v>
                </c:pt>
                <c:pt idx="277">
                  <c:v>31665</c:v>
                </c:pt>
                <c:pt idx="278">
                  <c:v>22356</c:v>
                </c:pt>
                <c:pt idx="279">
                  <c:v>35420</c:v>
                </c:pt>
                <c:pt idx="280">
                  <c:v>22205</c:v>
                </c:pt>
                <c:pt idx="281">
                  <c:v>35437</c:v>
                </c:pt>
                <c:pt idx="282">
                  <c:v>22149</c:v>
                </c:pt>
                <c:pt idx="283">
                  <c:v>33615</c:v>
                </c:pt>
                <c:pt idx="284">
                  <c:v>20097</c:v>
                </c:pt>
                <c:pt idx="285">
                  <c:v>34921</c:v>
                </c:pt>
                <c:pt idx="286">
                  <c:v>21033</c:v>
                </c:pt>
                <c:pt idx="287">
                  <c:v>32132</c:v>
                </c:pt>
                <c:pt idx="288">
                  <c:v>23267</c:v>
                </c:pt>
                <c:pt idx="289">
                  <c:v>31406</c:v>
                </c:pt>
                <c:pt idx="290">
                  <c:v>21873</c:v>
                </c:pt>
                <c:pt idx="291">
                  <c:v>32305</c:v>
                </c:pt>
                <c:pt idx="292">
                  <c:v>33093</c:v>
                </c:pt>
                <c:pt idx="293">
                  <c:v>20116</c:v>
                </c:pt>
                <c:pt idx="294">
                  <c:v>31308</c:v>
                </c:pt>
                <c:pt idx="295">
                  <c:v>19043</c:v>
                </c:pt>
                <c:pt idx="296">
                  <c:v>32989</c:v>
                </c:pt>
                <c:pt idx="297">
                  <c:v>19799</c:v>
                </c:pt>
                <c:pt idx="298">
                  <c:v>29655</c:v>
                </c:pt>
                <c:pt idx="299">
                  <c:v>19181</c:v>
                </c:pt>
                <c:pt idx="300">
                  <c:v>25689</c:v>
                </c:pt>
                <c:pt idx="301">
                  <c:v>16992</c:v>
                </c:pt>
                <c:pt idx="302">
                  <c:v>24754</c:v>
                </c:pt>
                <c:pt idx="303">
                  <c:v>17042</c:v>
                </c:pt>
                <c:pt idx="304">
                  <c:v>25938</c:v>
                </c:pt>
                <c:pt idx="305">
                  <c:v>16422</c:v>
                </c:pt>
                <c:pt idx="306">
                  <c:v>25520</c:v>
                </c:pt>
                <c:pt idx="307">
                  <c:v>22239</c:v>
                </c:pt>
                <c:pt idx="308">
                  <c:v>14515</c:v>
                </c:pt>
                <c:pt idx="309">
                  <c:v>22104</c:v>
                </c:pt>
                <c:pt idx="310">
                  <c:v>14036</c:v>
                </c:pt>
                <c:pt idx="311">
                  <c:v>21108</c:v>
                </c:pt>
                <c:pt idx="312">
                  <c:v>13938</c:v>
                </c:pt>
                <c:pt idx="313">
                  <c:v>21249</c:v>
                </c:pt>
                <c:pt idx="314">
                  <c:v>14292</c:v>
                </c:pt>
                <c:pt idx="315">
                  <c:v>18621</c:v>
                </c:pt>
                <c:pt idx="316">
                  <c:v>12504</c:v>
                </c:pt>
                <c:pt idx="317">
                  <c:v>17345</c:v>
                </c:pt>
                <c:pt idx="318">
                  <c:v>11536</c:v>
                </c:pt>
                <c:pt idx="319">
                  <c:v>17062</c:v>
                </c:pt>
                <c:pt idx="320">
                  <c:v>12476</c:v>
                </c:pt>
                <c:pt idx="321">
                  <c:v>18615</c:v>
                </c:pt>
                <c:pt idx="322">
                  <c:v>12399</c:v>
                </c:pt>
                <c:pt idx="323">
                  <c:v>18448</c:v>
                </c:pt>
                <c:pt idx="324">
                  <c:v>10966</c:v>
                </c:pt>
                <c:pt idx="325">
                  <c:v>18011</c:v>
                </c:pt>
                <c:pt idx="326">
                  <c:v>13611</c:v>
                </c:pt>
                <c:pt idx="327">
                  <c:v>19953</c:v>
                </c:pt>
                <c:pt idx="328">
                  <c:v>14184</c:v>
                </c:pt>
                <c:pt idx="329">
                  <c:v>21249</c:v>
                </c:pt>
                <c:pt idx="330">
                  <c:v>12059</c:v>
                </c:pt>
                <c:pt idx="331">
                  <c:v>20165</c:v>
                </c:pt>
                <c:pt idx="332">
                  <c:v>12876</c:v>
                </c:pt>
                <c:pt idx="333">
                  <c:v>22688</c:v>
                </c:pt>
                <c:pt idx="334">
                  <c:v>12554</c:v>
                </c:pt>
                <c:pt idx="335">
                  <c:v>22587</c:v>
                </c:pt>
                <c:pt idx="336">
                  <c:v>14718</c:v>
                </c:pt>
                <c:pt idx="337">
                  <c:v>21128</c:v>
                </c:pt>
                <c:pt idx="338">
                  <c:v>15008</c:v>
                </c:pt>
                <c:pt idx="339">
                  <c:v>20377</c:v>
                </c:pt>
                <c:pt idx="340">
                  <c:v>16187</c:v>
                </c:pt>
                <c:pt idx="341">
                  <c:v>21799</c:v>
                </c:pt>
                <c:pt idx="342">
                  <c:v>15844</c:v>
                </c:pt>
                <c:pt idx="343">
                  <c:v>25117</c:v>
                </c:pt>
                <c:pt idx="344">
                  <c:v>15992</c:v>
                </c:pt>
                <c:pt idx="345">
                  <c:v>23534</c:v>
                </c:pt>
                <c:pt idx="346">
                  <c:v>14356</c:v>
                </c:pt>
                <c:pt idx="347">
                  <c:v>16346</c:v>
                </c:pt>
                <c:pt idx="348">
                  <c:v>23588</c:v>
                </c:pt>
                <c:pt idx="349">
                  <c:v>23644</c:v>
                </c:pt>
                <c:pt idx="350">
                  <c:v>16515</c:v>
                </c:pt>
                <c:pt idx="351">
                  <c:v>25453</c:v>
                </c:pt>
                <c:pt idx="352">
                  <c:v>17381</c:v>
                </c:pt>
                <c:pt idx="353">
                  <c:v>25730</c:v>
                </c:pt>
                <c:pt idx="354">
                  <c:v>17251</c:v>
                </c:pt>
                <c:pt idx="355">
                  <c:v>26916</c:v>
                </c:pt>
                <c:pt idx="356">
                  <c:v>19346</c:v>
                </c:pt>
                <c:pt idx="357">
                  <c:v>18348</c:v>
                </c:pt>
                <c:pt idx="358">
                  <c:v>25938</c:v>
                </c:pt>
                <c:pt idx="359">
                  <c:v>17059</c:v>
                </c:pt>
                <c:pt idx="360">
                  <c:v>28434</c:v>
                </c:pt>
                <c:pt idx="361">
                  <c:v>18182</c:v>
                </c:pt>
                <c:pt idx="362">
                  <c:v>27012</c:v>
                </c:pt>
                <c:pt idx="363">
                  <c:v>18422</c:v>
                </c:pt>
                <c:pt idx="364">
                  <c:v>27949</c:v>
                </c:pt>
                <c:pt idx="365">
                  <c:v>19283</c:v>
                </c:pt>
                <c:pt idx="366">
                  <c:v>27004</c:v>
                </c:pt>
                <c:pt idx="367">
                  <c:v>19775</c:v>
                </c:pt>
                <c:pt idx="368">
                  <c:v>29075</c:v>
                </c:pt>
                <c:pt idx="369">
                  <c:v>18648</c:v>
                </c:pt>
                <c:pt idx="370">
                  <c:v>28009</c:v>
                </c:pt>
                <c:pt idx="371">
                  <c:v>20026</c:v>
                </c:pt>
                <c:pt idx="372">
                  <c:v>28049</c:v>
                </c:pt>
                <c:pt idx="373">
                  <c:v>18823</c:v>
                </c:pt>
                <c:pt idx="374">
                  <c:v>25804</c:v>
                </c:pt>
                <c:pt idx="375">
                  <c:v>18404</c:v>
                </c:pt>
                <c:pt idx="376">
                  <c:v>27486</c:v>
                </c:pt>
                <c:pt idx="377">
                  <c:v>18007</c:v>
                </c:pt>
                <c:pt idx="378">
                  <c:v>28853</c:v>
                </c:pt>
                <c:pt idx="379">
                  <c:v>17195</c:v>
                </c:pt>
                <c:pt idx="380">
                  <c:v>24913</c:v>
                </c:pt>
                <c:pt idx="381">
                  <c:v>18956</c:v>
                </c:pt>
                <c:pt idx="382">
                  <c:v>25647</c:v>
                </c:pt>
                <c:pt idx="383">
                  <c:v>18341</c:v>
                </c:pt>
                <c:pt idx="384">
                  <c:v>28519</c:v>
                </c:pt>
                <c:pt idx="385">
                  <c:v>19879</c:v>
                </c:pt>
                <c:pt idx="386">
                  <c:v>27733</c:v>
                </c:pt>
                <c:pt idx="387">
                  <c:v>20034</c:v>
                </c:pt>
                <c:pt idx="388">
                  <c:v>28303</c:v>
                </c:pt>
                <c:pt idx="389">
                  <c:v>18037</c:v>
                </c:pt>
                <c:pt idx="390">
                  <c:v>26882</c:v>
                </c:pt>
                <c:pt idx="391">
                  <c:v>17677</c:v>
                </c:pt>
                <c:pt idx="392">
                  <c:v>27964</c:v>
                </c:pt>
                <c:pt idx="393">
                  <c:v>18855</c:v>
                </c:pt>
                <c:pt idx="394">
                  <c:v>27277</c:v>
                </c:pt>
                <c:pt idx="395">
                  <c:v>18445</c:v>
                </c:pt>
                <c:pt idx="396">
                  <c:v>28040</c:v>
                </c:pt>
                <c:pt idx="397">
                  <c:v>17988</c:v>
                </c:pt>
                <c:pt idx="398">
                  <c:v>28372</c:v>
                </c:pt>
                <c:pt idx="399">
                  <c:v>28293</c:v>
                </c:pt>
                <c:pt idx="400">
                  <c:v>18998</c:v>
                </c:pt>
                <c:pt idx="401">
                  <c:v>27364</c:v>
                </c:pt>
                <c:pt idx="402">
                  <c:v>19089</c:v>
                </c:pt>
                <c:pt idx="403">
                  <c:v>27780</c:v>
                </c:pt>
                <c:pt idx="404">
                  <c:v>18375</c:v>
                </c:pt>
                <c:pt idx="405">
                  <c:v>25982</c:v>
                </c:pt>
                <c:pt idx="406">
                  <c:v>19694</c:v>
                </c:pt>
                <c:pt idx="407">
                  <c:v>26818</c:v>
                </c:pt>
                <c:pt idx="408">
                  <c:v>17677</c:v>
                </c:pt>
                <c:pt idx="409">
                  <c:v>24371</c:v>
                </c:pt>
                <c:pt idx="410">
                  <c:v>15606</c:v>
                </c:pt>
                <c:pt idx="411">
                  <c:v>24613</c:v>
                </c:pt>
                <c:pt idx="412">
                  <c:v>23984</c:v>
                </c:pt>
                <c:pt idx="413">
                  <c:v>14673</c:v>
                </c:pt>
                <c:pt idx="414">
                  <c:v>17121</c:v>
                </c:pt>
                <c:pt idx="415">
                  <c:v>23022</c:v>
                </c:pt>
                <c:pt idx="416">
                  <c:v>14506</c:v>
                </c:pt>
                <c:pt idx="417">
                  <c:v>23775</c:v>
                </c:pt>
                <c:pt idx="418">
                  <c:v>22488</c:v>
                </c:pt>
                <c:pt idx="419">
                  <c:v>13115</c:v>
                </c:pt>
                <c:pt idx="420">
                  <c:v>15712</c:v>
                </c:pt>
                <c:pt idx="421">
                  <c:v>22344</c:v>
                </c:pt>
                <c:pt idx="422">
                  <c:v>14426</c:v>
                </c:pt>
                <c:pt idx="423">
                  <c:v>20267</c:v>
                </c:pt>
                <c:pt idx="424">
                  <c:v>14431</c:v>
                </c:pt>
                <c:pt idx="425">
                  <c:v>19720</c:v>
                </c:pt>
                <c:pt idx="426">
                  <c:v>13220</c:v>
                </c:pt>
                <c:pt idx="427">
                  <c:v>13566</c:v>
                </c:pt>
                <c:pt idx="428">
                  <c:v>21936</c:v>
                </c:pt>
                <c:pt idx="429">
                  <c:v>12638</c:v>
                </c:pt>
                <c:pt idx="430">
                  <c:v>21536</c:v>
                </c:pt>
                <c:pt idx="431">
                  <c:v>12259</c:v>
                </c:pt>
                <c:pt idx="432">
                  <c:v>13449</c:v>
                </c:pt>
                <c:pt idx="433">
                  <c:v>20719</c:v>
                </c:pt>
                <c:pt idx="434">
                  <c:v>20633</c:v>
                </c:pt>
                <c:pt idx="435">
                  <c:v>12777</c:v>
                </c:pt>
                <c:pt idx="436">
                  <c:v>14241</c:v>
                </c:pt>
                <c:pt idx="437">
                  <c:v>14697</c:v>
                </c:pt>
                <c:pt idx="438">
                  <c:v>19321</c:v>
                </c:pt>
                <c:pt idx="439">
                  <c:v>12735</c:v>
                </c:pt>
                <c:pt idx="440">
                  <c:v>20687</c:v>
                </c:pt>
                <c:pt idx="441">
                  <c:v>12739</c:v>
                </c:pt>
                <c:pt idx="442">
                  <c:v>20419</c:v>
                </c:pt>
                <c:pt idx="443">
                  <c:v>12941</c:v>
                </c:pt>
                <c:pt idx="444">
                  <c:v>18915</c:v>
                </c:pt>
                <c:pt idx="445">
                  <c:v>14727</c:v>
                </c:pt>
                <c:pt idx="446">
                  <c:v>20188</c:v>
                </c:pt>
                <c:pt idx="447">
                  <c:v>16077</c:v>
                </c:pt>
                <c:pt idx="448">
                  <c:v>23051</c:v>
                </c:pt>
                <c:pt idx="449">
                  <c:v>18397</c:v>
                </c:pt>
                <c:pt idx="450">
                  <c:v>18623.5</c:v>
                </c:pt>
                <c:pt idx="451">
                  <c:v>18850</c:v>
                </c:pt>
                <c:pt idx="452">
                  <c:v>21071</c:v>
                </c:pt>
                <c:pt idx="453">
                  <c:v>23292</c:v>
                </c:pt>
                <c:pt idx="454">
                  <c:v>23507</c:v>
                </c:pt>
                <c:pt idx="455">
                  <c:v>23722</c:v>
                </c:pt>
                <c:pt idx="456">
                  <c:v>37002</c:v>
                </c:pt>
                <c:pt idx="457">
                  <c:v>29322</c:v>
                </c:pt>
                <c:pt idx="458">
                  <c:v>39595</c:v>
                </c:pt>
                <c:pt idx="459">
                  <c:v>27749</c:v>
                </c:pt>
                <c:pt idx="460">
                  <c:v>43851</c:v>
                </c:pt>
                <c:pt idx="461">
                  <c:v>32542</c:v>
                </c:pt>
                <c:pt idx="462">
                  <c:v>47760</c:v>
                </c:pt>
                <c:pt idx="463">
                  <c:v>32344</c:v>
                </c:pt>
                <c:pt idx="464">
                  <c:v>32526.5</c:v>
                </c:pt>
                <c:pt idx="465">
                  <c:v>32709</c:v>
                </c:pt>
                <c:pt idx="466">
                  <c:v>55407</c:v>
                </c:pt>
                <c:pt idx="467">
                  <c:v>40198</c:v>
                </c:pt>
                <c:pt idx="468">
                  <c:v>39221.5</c:v>
                </c:pt>
                <c:pt idx="469">
                  <c:v>38245</c:v>
                </c:pt>
                <c:pt idx="470">
                  <c:v>37184</c:v>
                </c:pt>
                <c:pt idx="471">
                  <c:v>36123</c:v>
                </c:pt>
                <c:pt idx="472">
                  <c:v>55526</c:v>
                </c:pt>
                <c:pt idx="473">
                  <c:v>34011</c:v>
                </c:pt>
                <c:pt idx="474">
                  <c:v>52585</c:v>
                </c:pt>
                <c:pt idx="475">
                  <c:v>34283</c:v>
                </c:pt>
                <c:pt idx="476">
                  <c:v>50603</c:v>
                </c:pt>
                <c:pt idx="477">
                  <c:v>33381</c:v>
                </c:pt>
                <c:pt idx="478">
                  <c:v>44791</c:v>
                </c:pt>
                <c:pt idx="479">
                  <c:v>33786</c:v>
                </c:pt>
                <c:pt idx="480">
                  <c:v>47807</c:v>
                </c:pt>
                <c:pt idx="481">
                  <c:v>32127</c:v>
                </c:pt>
                <c:pt idx="482">
                  <c:v>47318</c:v>
                </c:pt>
                <c:pt idx="483">
                  <c:v>30185</c:v>
                </c:pt>
                <c:pt idx="484">
                  <c:v>29848</c:v>
                </c:pt>
                <c:pt idx="485">
                  <c:v>45971</c:v>
                </c:pt>
                <c:pt idx="486">
                  <c:v>28479</c:v>
                </c:pt>
                <c:pt idx="487">
                  <c:v>45783</c:v>
                </c:pt>
                <c:pt idx="488">
                  <c:v>27909</c:v>
                </c:pt>
                <c:pt idx="489">
                  <c:v>41901</c:v>
                </c:pt>
                <c:pt idx="490">
                  <c:v>24931</c:v>
                </c:pt>
                <c:pt idx="491">
                  <c:v>40072</c:v>
                </c:pt>
                <c:pt idx="492">
                  <c:v>24931</c:v>
                </c:pt>
                <c:pt idx="493">
                  <c:v>42824</c:v>
                </c:pt>
                <c:pt idx="494">
                  <c:v>26087</c:v>
                </c:pt>
                <c:pt idx="495">
                  <c:v>42243</c:v>
                </c:pt>
                <c:pt idx="496">
                  <c:v>26655</c:v>
                </c:pt>
                <c:pt idx="497">
                  <c:v>28036</c:v>
                </c:pt>
                <c:pt idx="498">
                  <c:v>40311</c:v>
                </c:pt>
                <c:pt idx="499">
                  <c:v>41234</c:v>
                </c:pt>
                <c:pt idx="500">
                  <c:v>25521</c:v>
                </c:pt>
                <c:pt idx="501">
                  <c:v>24315</c:v>
                </c:pt>
                <c:pt idx="502">
                  <c:v>38190</c:v>
                </c:pt>
                <c:pt idx="503">
                  <c:v>22726</c:v>
                </c:pt>
                <c:pt idx="504">
                  <c:v>38131</c:v>
                </c:pt>
                <c:pt idx="505">
                  <c:v>26054</c:v>
                </c:pt>
                <c:pt idx="506">
                  <c:v>32518</c:v>
                </c:pt>
                <c:pt idx="507">
                  <c:v>23448</c:v>
                </c:pt>
                <c:pt idx="508">
                  <c:v>30923</c:v>
                </c:pt>
                <c:pt idx="509">
                  <c:v>22329</c:v>
                </c:pt>
                <c:pt idx="510">
                  <c:v>24533</c:v>
                </c:pt>
                <c:pt idx="511">
                  <c:v>31601</c:v>
                </c:pt>
                <c:pt idx="512">
                  <c:v>19945</c:v>
                </c:pt>
                <c:pt idx="513">
                  <c:v>35395</c:v>
                </c:pt>
                <c:pt idx="514">
                  <c:v>22864</c:v>
                </c:pt>
                <c:pt idx="515">
                  <c:v>31336</c:v>
                </c:pt>
                <c:pt idx="516">
                  <c:v>19645</c:v>
                </c:pt>
                <c:pt idx="517">
                  <c:v>20871</c:v>
                </c:pt>
                <c:pt idx="518">
                  <c:v>32538</c:v>
                </c:pt>
                <c:pt idx="519">
                  <c:v>19485</c:v>
                </c:pt>
                <c:pt idx="520">
                  <c:v>28880</c:v>
                </c:pt>
                <c:pt idx="521">
                  <c:v>21914</c:v>
                </c:pt>
                <c:pt idx="522">
                  <c:v>29419</c:v>
                </c:pt>
                <c:pt idx="523">
                  <c:v>19252</c:v>
                </c:pt>
                <c:pt idx="524">
                  <c:v>31428</c:v>
                </c:pt>
                <c:pt idx="525">
                  <c:v>19447</c:v>
                </c:pt>
                <c:pt idx="526">
                  <c:v>30097</c:v>
                </c:pt>
                <c:pt idx="527">
                  <c:v>21192</c:v>
                </c:pt>
                <c:pt idx="528">
                  <c:v>29511</c:v>
                </c:pt>
                <c:pt idx="529">
                  <c:v>20743</c:v>
                </c:pt>
                <c:pt idx="530">
                  <c:v>30295</c:v>
                </c:pt>
                <c:pt idx="531">
                  <c:v>21643</c:v>
                </c:pt>
                <c:pt idx="532">
                  <c:v>30513</c:v>
                </c:pt>
                <c:pt idx="533">
                  <c:v>18939</c:v>
                </c:pt>
                <c:pt idx="534">
                  <c:v>28419</c:v>
                </c:pt>
                <c:pt idx="535">
                  <c:v>20309</c:v>
                </c:pt>
                <c:pt idx="536">
                  <c:v>30840</c:v>
                </c:pt>
                <c:pt idx="537">
                  <c:v>20016</c:v>
                </c:pt>
                <c:pt idx="538">
                  <c:v>28931</c:v>
                </c:pt>
                <c:pt idx="539">
                  <c:v>19104</c:v>
                </c:pt>
                <c:pt idx="540">
                  <c:v>28719</c:v>
                </c:pt>
                <c:pt idx="541">
                  <c:v>19061</c:v>
                </c:pt>
                <c:pt idx="542">
                  <c:v>30138</c:v>
                </c:pt>
                <c:pt idx="543">
                  <c:v>18454</c:v>
                </c:pt>
                <c:pt idx="544">
                  <c:v>27500</c:v>
                </c:pt>
                <c:pt idx="545">
                  <c:v>19132</c:v>
                </c:pt>
                <c:pt idx="546">
                  <c:v>28097</c:v>
                </c:pt>
                <c:pt idx="547">
                  <c:v>17728</c:v>
                </c:pt>
                <c:pt idx="548">
                  <c:v>28772</c:v>
                </c:pt>
                <c:pt idx="549">
                  <c:v>18292</c:v>
                </c:pt>
                <c:pt idx="550">
                  <c:v>27340</c:v>
                </c:pt>
                <c:pt idx="551">
                  <c:v>18442</c:v>
                </c:pt>
                <c:pt idx="552">
                  <c:v>19467</c:v>
                </c:pt>
                <c:pt idx="553">
                  <c:v>26887</c:v>
                </c:pt>
                <c:pt idx="554">
                  <c:v>18506</c:v>
                </c:pt>
                <c:pt idx="555">
                  <c:v>26736</c:v>
                </c:pt>
                <c:pt idx="556">
                  <c:v>17502</c:v>
                </c:pt>
                <c:pt idx="557">
                  <c:v>24820</c:v>
                </c:pt>
                <c:pt idx="558">
                  <c:v>15430</c:v>
                </c:pt>
                <c:pt idx="559">
                  <c:v>15075</c:v>
                </c:pt>
                <c:pt idx="560">
                  <c:v>25750</c:v>
                </c:pt>
                <c:pt idx="561">
                  <c:v>16967</c:v>
                </c:pt>
                <c:pt idx="562">
                  <c:v>23248</c:v>
                </c:pt>
                <c:pt idx="563">
                  <c:v>15218</c:v>
                </c:pt>
                <c:pt idx="564">
                  <c:v>23407</c:v>
                </c:pt>
                <c:pt idx="565">
                  <c:v>15733</c:v>
                </c:pt>
                <c:pt idx="566">
                  <c:v>21658</c:v>
                </c:pt>
                <c:pt idx="567">
                  <c:v>14106</c:v>
                </c:pt>
                <c:pt idx="568">
                  <c:v>20171</c:v>
                </c:pt>
                <c:pt idx="569">
                  <c:v>14417</c:v>
                </c:pt>
                <c:pt idx="570">
                  <c:v>21128</c:v>
                </c:pt>
                <c:pt idx="571">
                  <c:v>13030</c:v>
                </c:pt>
                <c:pt idx="572">
                  <c:v>18903</c:v>
                </c:pt>
                <c:pt idx="573">
                  <c:v>13202</c:v>
                </c:pt>
                <c:pt idx="574">
                  <c:v>18351</c:v>
                </c:pt>
                <c:pt idx="575">
                  <c:v>12898</c:v>
                </c:pt>
                <c:pt idx="576">
                  <c:v>16669</c:v>
                </c:pt>
                <c:pt idx="577">
                  <c:v>10441</c:v>
                </c:pt>
                <c:pt idx="578">
                  <c:v>15835</c:v>
                </c:pt>
                <c:pt idx="579">
                  <c:v>11404</c:v>
                </c:pt>
                <c:pt idx="580">
                  <c:v>15743</c:v>
                </c:pt>
                <c:pt idx="581">
                  <c:v>11714</c:v>
                </c:pt>
                <c:pt idx="582">
                  <c:v>17470</c:v>
                </c:pt>
                <c:pt idx="583">
                  <c:v>11720</c:v>
                </c:pt>
                <c:pt idx="584">
                  <c:v>16281</c:v>
                </c:pt>
                <c:pt idx="585">
                  <c:v>11954</c:v>
                </c:pt>
                <c:pt idx="586">
                  <c:v>13180</c:v>
                </c:pt>
                <c:pt idx="587">
                  <c:v>17714</c:v>
                </c:pt>
                <c:pt idx="588">
                  <c:v>12679</c:v>
                </c:pt>
                <c:pt idx="589">
                  <c:v>19377</c:v>
                </c:pt>
                <c:pt idx="590">
                  <c:v>12315</c:v>
                </c:pt>
                <c:pt idx="591">
                  <c:v>17810</c:v>
                </c:pt>
                <c:pt idx="592">
                  <c:v>13242</c:v>
                </c:pt>
                <c:pt idx="593">
                  <c:v>18647</c:v>
                </c:pt>
                <c:pt idx="594">
                  <c:v>11933</c:v>
                </c:pt>
                <c:pt idx="595">
                  <c:v>12168</c:v>
                </c:pt>
                <c:pt idx="596">
                  <c:v>19305</c:v>
                </c:pt>
                <c:pt idx="597">
                  <c:v>21133</c:v>
                </c:pt>
                <c:pt idx="598">
                  <c:v>12421</c:v>
                </c:pt>
                <c:pt idx="599">
                  <c:v>18205</c:v>
                </c:pt>
                <c:pt idx="600">
                  <c:v>13626</c:v>
                </c:pt>
                <c:pt idx="601">
                  <c:v>21622</c:v>
                </c:pt>
                <c:pt idx="602">
                  <c:v>13548</c:v>
                </c:pt>
                <c:pt idx="603">
                  <c:v>20355</c:v>
                </c:pt>
                <c:pt idx="604">
                  <c:v>12727</c:v>
                </c:pt>
                <c:pt idx="605">
                  <c:v>22149</c:v>
                </c:pt>
                <c:pt idx="606">
                  <c:v>14971</c:v>
                </c:pt>
                <c:pt idx="607">
                  <c:v>21733</c:v>
                </c:pt>
                <c:pt idx="608">
                  <c:v>13791</c:v>
                </c:pt>
                <c:pt idx="609">
                  <c:v>21490</c:v>
                </c:pt>
                <c:pt idx="610">
                  <c:v>13893</c:v>
                </c:pt>
                <c:pt idx="611">
                  <c:v>21762</c:v>
                </c:pt>
                <c:pt idx="612">
                  <c:v>14736</c:v>
                </c:pt>
                <c:pt idx="613">
                  <c:v>22409</c:v>
                </c:pt>
                <c:pt idx="614">
                  <c:v>15903</c:v>
                </c:pt>
                <c:pt idx="615">
                  <c:v>21254</c:v>
                </c:pt>
                <c:pt idx="616">
                  <c:v>15555</c:v>
                </c:pt>
                <c:pt idx="617">
                  <c:v>24238</c:v>
                </c:pt>
                <c:pt idx="618">
                  <c:v>14678</c:v>
                </c:pt>
                <c:pt idx="619">
                  <c:v>21453</c:v>
                </c:pt>
                <c:pt idx="620">
                  <c:v>16006</c:v>
                </c:pt>
                <c:pt idx="621">
                  <c:v>25002</c:v>
                </c:pt>
                <c:pt idx="622">
                  <c:v>16100</c:v>
                </c:pt>
                <c:pt idx="623">
                  <c:v>23363</c:v>
                </c:pt>
                <c:pt idx="624">
                  <c:v>13927</c:v>
                </c:pt>
                <c:pt idx="625">
                  <c:v>24132</c:v>
                </c:pt>
                <c:pt idx="626">
                  <c:v>23449</c:v>
                </c:pt>
                <c:pt idx="627">
                  <c:v>23815</c:v>
                </c:pt>
                <c:pt idx="628">
                  <c:v>14165</c:v>
                </c:pt>
                <c:pt idx="629">
                  <c:v>23449</c:v>
                </c:pt>
                <c:pt idx="630">
                  <c:v>14474</c:v>
                </c:pt>
                <c:pt idx="631">
                  <c:v>23585</c:v>
                </c:pt>
                <c:pt idx="632">
                  <c:v>14842</c:v>
                </c:pt>
                <c:pt idx="633">
                  <c:v>24044</c:v>
                </c:pt>
                <c:pt idx="634">
                  <c:v>15916</c:v>
                </c:pt>
                <c:pt idx="635">
                  <c:v>14104</c:v>
                </c:pt>
                <c:pt idx="636">
                  <c:v>22685</c:v>
                </c:pt>
                <c:pt idx="637">
                  <c:v>21863</c:v>
                </c:pt>
                <c:pt idx="638">
                  <c:v>15398</c:v>
                </c:pt>
                <c:pt idx="639">
                  <c:v>22631</c:v>
                </c:pt>
                <c:pt idx="640">
                  <c:v>15946</c:v>
                </c:pt>
                <c:pt idx="641">
                  <c:v>21721</c:v>
                </c:pt>
                <c:pt idx="642">
                  <c:v>13562</c:v>
                </c:pt>
                <c:pt idx="643">
                  <c:v>23071</c:v>
                </c:pt>
                <c:pt idx="644">
                  <c:v>16345</c:v>
                </c:pt>
                <c:pt idx="645">
                  <c:v>22616</c:v>
                </c:pt>
                <c:pt idx="646">
                  <c:v>22545</c:v>
                </c:pt>
                <c:pt idx="647">
                  <c:v>14219</c:v>
                </c:pt>
                <c:pt idx="648">
                  <c:v>22746</c:v>
                </c:pt>
                <c:pt idx="649">
                  <c:v>16761</c:v>
                </c:pt>
                <c:pt idx="650">
                  <c:v>24016</c:v>
                </c:pt>
                <c:pt idx="651">
                  <c:v>15548</c:v>
                </c:pt>
                <c:pt idx="652">
                  <c:v>23642</c:v>
                </c:pt>
                <c:pt idx="653">
                  <c:v>16902</c:v>
                </c:pt>
                <c:pt idx="654">
                  <c:v>25328</c:v>
                </c:pt>
                <c:pt idx="655">
                  <c:v>15528</c:v>
                </c:pt>
                <c:pt idx="656">
                  <c:v>25068</c:v>
                </c:pt>
                <c:pt idx="657">
                  <c:v>16003</c:v>
                </c:pt>
                <c:pt idx="658">
                  <c:v>26036</c:v>
                </c:pt>
                <c:pt idx="659">
                  <c:v>14694</c:v>
                </c:pt>
                <c:pt idx="660">
                  <c:v>23643</c:v>
                </c:pt>
                <c:pt idx="661">
                  <c:v>15379</c:v>
                </c:pt>
                <c:pt idx="662">
                  <c:v>24326</c:v>
                </c:pt>
                <c:pt idx="663">
                  <c:v>15807</c:v>
                </c:pt>
                <c:pt idx="664">
                  <c:v>23728</c:v>
                </c:pt>
                <c:pt idx="665">
                  <c:v>17724</c:v>
                </c:pt>
                <c:pt idx="666">
                  <c:v>22909</c:v>
                </c:pt>
                <c:pt idx="667">
                  <c:v>16911</c:v>
                </c:pt>
                <c:pt idx="668">
                  <c:v>16801</c:v>
                </c:pt>
                <c:pt idx="669">
                  <c:v>23023</c:v>
                </c:pt>
                <c:pt idx="670">
                  <c:v>14658</c:v>
                </c:pt>
                <c:pt idx="671">
                  <c:v>22925</c:v>
                </c:pt>
                <c:pt idx="672">
                  <c:v>16967</c:v>
                </c:pt>
                <c:pt idx="673">
                  <c:v>23116</c:v>
                </c:pt>
                <c:pt idx="674">
                  <c:v>23052</c:v>
                </c:pt>
                <c:pt idx="675">
                  <c:v>14966</c:v>
                </c:pt>
                <c:pt idx="676">
                  <c:v>24001</c:v>
                </c:pt>
                <c:pt idx="677">
                  <c:v>21884</c:v>
                </c:pt>
                <c:pt idx="678">
                  <c:v>16916</c:v>
                </c:pt>
                <c:pt idx="679">
                  <c:v>21558</c:v>
                </c:pt>
                <c:pt idx="680">
                  <c:v>15966</c:v>
                </c:pt>
                <c:pt idx="681">
                  <c:v>22105</c:v>
                </c:pt>
                <c:pt idx="682">
                  <c:v>15621</c:v>
                </c:pt>
                <c:pt idx="683">
                  <c:v>21798</c:v>
                </c:pt>
                <c:pt idx="684">
                  <c:v>14624</c:v>
                </c:pt>
                <c:pt idx="685">
                  <c:v>23712</c:v>
                </c:pt>
                <c:pt idx="686">
                  <c:v>15045</c:v>
                </c:pt>
                <c:pt idx="687">
                  <c:v>22152</c:v>
                </c:pt>
                <c:pt idx="688">
                  <c:v>14619</c:v>
                </c:pt>
                <c:pt idx="689">
                  <c:v>21192</c:v>
                </c:pt>
                <c:pt idx="690">
                  <c:v>22621</c:v>
                </c:pt>
                <c:pt idx="691">
                  <c:v>14529</c:v>
                </c:pt>
                <c:pt idx="692">
                  <c:v>14285</c:v>
                </c:pt>
                <c:pt idx="693">
                  <c:v>21933</c:v>
                </c:pt>
                <c:pt idx="694">
                  <c:v>14688</c:v>
                </c:pt>
                <c:pt idx="695">
                  <c:v>20066</c:v>
                </c:pt>
                <c:pt idx="696">
                  <c:v>15191</c:v>
                </c:pt>
                <c:pt idx="697">
                  <c:v>21681</c:v>
                </c:pt>
                <c:pt idx="698">
                  <c:v>13513</c:v>
                </c:pt>
                <c:pt idx="699">
                  <c:v>19813</c:v>
                </c:pt>
                <c:pt idx="700">
                  <c:v>12916</c:v>
                </c:pt>
                <c:pt idx="701">
                  <c:v>19801</c:v>
                </c:pt>
                <c:pt idx="702">
                  <c:v>14072</c:v>
                </c:pt>
                <c:pt idx="703">
                  <c:v>19636</c:v>
                </c:pt>
                <c:pt idx="704">
                  <c:v>13316</c:v>
                </c:pt>
                <c:pt idx="705">
                  <c:v>18658</c:v>
                </c:pt>
                <c:pt idx="706">
                  <c:v>13092</c:v>
                </c:pt>
                <c:pt idx="707">
                  <c:v>19463</c:v>
                </c:pt>
                <c:pt idx="708">
                  <c:v>15293</c:v>
                </c:pt>
                <c:pt idx="709">
                  <c:v>23801</c:v>
                </c:pt>
                <c:pt idx="710">
                  <c:v>15911</c:v>
                </c:pt>
                <c:pt idx="711">
                  <c:v>17290.5</c:v>
                </c:pt>
                <c:pt idx="712">
                  <c:v>18670</c:v>
                </c:pt>
                <c:pt idx="713">
                  <c:v>19965.5</c:v>
                </c:pt>
                <c:pt idx="714">
                  <c:v>21261</c:v>
                </c:pt>
                <c:pt idx="715">
                  <c:v>34090</c:v>
                </c:pt>
                <c:pt idx="716">
                  <c:v>21738</c:v>
                </c:pt>
                <c:pt idx="717">
                  <c:v>25441</c:v>
                </c:pt>
                <c:pt idx="718">
                  <c:v>23324</c:v>
                </c:pt>
                <c:pt idx="719">
                  <c:v>38333</c:v>
                </c:pt>
                <c:pt idx="720">
                  <c:v>42066</c:v>
                </c:pt>
                <c:pt idx="721">
                  <c:v>30405</c:v>
                </c:pt>
                <c:pt idx="722">
                  <c:v>46110</c:v>
                </c:pt>
                <c:pt idx="723">
                  <c:v>34218</c:v>
                </c:pt>
                <c:pt idx="724">
                  <c:v>50873</c:v>
                </c:pt>
                <c:pt idx="725">
                  <c:v>31671</c:v>
                </c:pt>
                <c:pt idx="726">
                  <c:v>34847.5</c:v>
                </c:pt>
                <c:pt idx="727">
                  <c:v>38024</c:v>
                </c:pt>
                <c:pt idx="728">
                  <c:v>39371</c:v>
                </c:pt>
                <c:pt idx="729">
                  <c:v>40718</c:v>
                </c:pt>
                <c:pt idx="730">
                  <c:v>39242.5</c:v>
                </c:pt>
                <c:pt idx="731">
                  <c:v>37767</c:v>
                </c:pt>
                <c:pt idx="732">
                  <c:v>59609</c:v>
                </c:pt>
                <c:pt idx="733">
                  <c:v>36879</c:v>
                </c:pt>
                <c:pt idx="734">
                  <c:v>56799</c:v>
                </c:pt>
                <c:pt idx="735">
                  <c:v>38127</c:v>
                </c:pt>
                <c:pt idx="736">
                  <c:v>56804</c:v>
                </c:pt>
                <c:pt idx="737">
                  <c:v>37187</c:v>
                </c:pt>
                <c:pt idx="738">
                  <c:v>56249</c:v>
                </c:pt>
                <c:pt idx="739">
                  <c:v>35444</c:v>
                </c:pt>
                <c:pt idx="740">
                  <c:v>49137</c:v>
                </c:pt>
                <c:pt idx="741">
                  <c:v>34877</c:v>
                </c:pt>
                <c:pt idx="742">
                  <c:v>52909</c:v>
                </c:pt>
                <c:pt idx="743">
                  <c:v>31381</c:v>
                </c:pt>
                <c:pt idx="744">
                  <c:v>47836</c:v>
                </c:pt>
                <c:pt idx="745">
                  <c:v>32687</c:v>
                </c:pt>
                <c:pt idx="746">
                  <c:v>29972</c:v>
                </c:pt>
                <c:pt idx="747">
                  <c:v>52886</c:v>
                </c:pt>
                <c:pt idx="748">
                  <c:v>31834</c:v>
                </c:pt>
                <c:pt idx="749">
                  <c:v>49384</c:v>
                </c:pt>
                <c:pt idx="750">
                  <c:v>45045</c:v>
                </c:pt>
                <c:pt idx="751">
                  <c:v>32169</c:v>
                </c:pt>
                <c:pt idx="752">
                  <c:v>45786</c:v>
                </c:pt>
                <c:pt idx="753">
                  <c:v>27948</c:v>
                </c:pt>
                <c:pt idx="754">
                  <c:v>47213</c:v>
                </c:pt>
                <c:pt idx="755">
                  <c:v>28106</c:v>
                </c:pt>
                <c:pt idx="756">
                  <c:v>41973</c:v>
                </c:pt>
                <c:pt idx="757">
                  <c:v>27526</c:v>
                </c:pt>
                <c:pt idx="758">
                  <c:v>37274</c:v>
                </c:pt>
                <c:pt idx="759">
                  <c:v>24967</c:v>
                </c:pt>
                <c:pt idx="760">
                  <c:v>39861</c:v>
                </c:pt>
                <c:pt idx="761">
                  <c:v>24065</c:v>
                </c:pt>
                <c:pt idx="762">
                  <c:v>27230</c:v>
                </c:pt>
                <c:pt idx="763">
                  <c:v>37638</c:v>
                </c:pt>
                <c:pt idx="764">
                  <c:v>37998</c:v>
                </c:pt>
                <c:pt idx="765">
                  <c:v>22265</c:v>
                </c:pt>
                <c:pt idx="766">
                  <c:v>38159</c:v>
                </c:pt>
                <c:pt idx="767">
                  <c:v>23380</c:v>
                </c:pt>
                <c:pt idx="768">
                  <c:v>32190</c:v>
                </c:pt>
                <c:pt idx="769">
                  <c:v>22924</c:v>
                </c:pt>
                <c:pt idx="770">
                  <c:v>31723</c:v>
                </c:pt>
                <c:pt idx="771">
                  <c:v>21786</c:v>
                </c:pt>
                <c:pt idx="772">
                  <c:v>19898</c:v>
                </c:pt>
                <c:pt idx="773">
                  <c:v>31446</c:v>
                </c:pt>
                <c:pt idx="774">
                  <c:v>20707</c:v>
                </c:pt>
                <c:pt idx="775">
                  <c:v>28575</c:v>
                </c:pt>
                <c:pt idx="776">
                  <c:v>21152</c:v>
                </c:pt>
                <c:pt idx="777">
                  <c:v>28406</c:v>
                </c:pt>
                <c:pt idx="778">
                  <c:v>18204</c:v>
                </c:pt>
                <c:pt idx="779">
                  <c:v>28649</c:v>
                </c:pt>
                <c:pt idx="780">
                  <c:v>17709</c:v>
                </c:pt>
                <c:pt idx="781">
                  <c:v>29277</c:v>
                </c:pt>
                <c:pt idx="782">
                  <c:v>19426</c:v>
                </c:pt>
                <c:pt idx="783">
                  <c:v>29431</c:v>
                </c:pt>
                <c:pt idx="784">
                  <c:v>20631</c:v>
                </c:pt>
                <c:pt idx="785">
                  <c:v>29147</c:v>
                </c:pt>
                <c:pt idx="786">
                  <c:v>20182</c:v>
                </c:pt>
                <c:pt idx="787">
                  <c:v>29175</c:v>
                </c:pt>
                <c:pt idx="788">
                  <c:v>22123</c:v>
                </c:pt>
                <c:pt idx="789">
                  <c:v>29469</c:v>
                </c:pt>
                <c:pt idx="790">
                  <c:v>18835</c:v>
                </c:pt>
                <c:pt idx="791">
                  <c:v>31179</c:v>
                </c:pt>
                <c:pt idx="792">
                  <c:v>21191</c:v>
                </c:pt>
                <c:pt idx="793">
                  <c:v>20293</c:v>
                </c:pt>
                <c:pt idx="794">
                  <c:v>29964</c:v>
                </c:pt>
                <c:pt idx="795">
                  <c:v>18957</c:v>
                </c:pt>
                <c:pt idx="796">
                  <c:v>27681</c:v>
                </c:pt>
                <c:pt idx="797">
                  <c:v>19071</c:v>
                </c:pt>
                <c:pt idx="798">
                  <c:v>31617</c:v>
                </c:pt>
                <c:pt idx="799">
                  <c:v>18693</c:v>
                </c:pt>
                <c:pt idx="800">
                  <c:v>29927</c:v>
                </c:pt>
                <c:pt idx="801">
                  <c:v>19772</c:v>
                </c:pt>
                <c:pt idx="802">
                  <c:v>29366</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numCache>
            </c:numRef>
          </c:val>
          <c:smooth val="0"/>
          <c:extLst>
            <c:ext xmlns:c16="http://schemas.microsoft.com/office/drawing/2014/chart" uri="{C3380CC4-5D6E-409C-BE32-E72D297353CC}">
              <c16:uniqueId val="{00000001-0F89-4094-990C-E8880CB7FE2F}"/>
            </c:ext>
          </c:extLst>
        </c:ser>
        <c:dLbls>
          <c:showLegendKey val="0"/>
          <c:showVal val="0"/>
          <c:showCatName val="0"/>
          <c:showSerName val="0"/>
          <c:showPercent val="0"/>
          <c:showBubbleSize val="0"/>
        </c:dLbls>
        <c:smooth val="0"/>
        <c:axId val="1337532935"/>
        <c:axId val="1337552391"/>
      </c:lineChart>
      <c:dateAx>
        <c:axId val="1337532935"/>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37552391"/>
        <c:crosses val="autoZero"/>
        <c:auto val="1"/>
        <c:lblOffset val="100"/>
        <c:baseTimeUnit val="days"/>
      </c:dateAx>
      <c:valAx>
        <c:axId val="1337552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37532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'Autocorrelation Black'!$J$1</c:f>
              <c:strCache>
                <c:ptCount val="1"/>
              </c:strCache>
            </c:strRef>
          </c:tx>
          <c:spPr>
            <a:ln w="28575" cap="rnd">
              <a:solidFill>
                <a:schemeClr val="accent1"/>
              </a:solidFill>
              <a:round/>
            </a:ln>
            <a:effectLst/>
          </c:spPr>
          <c:marker>
            <c:symbol val="none"/>
          </c:marker>
          <c:cat>
            <c:numRef>
              <c:f>'Autocorrelation Black'!$C$2:$C$2832</c:f>
              <c:numCache>
                <c:formatCode>General</c:formatCode>
                <c:ptCount val="28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pt idx="746">
                  <c:v>746</c:v>
                </c:pt>
                <c:pt idx="747">
                  <c:v>747</c:v>
                </c:pt>
                <c:pt idx="748">
                  <c:v>748</c:v>
                </c:pt>
                <c:pt idx="749">
                  <c:v>749</c:v>
                </c:pt>
                <c:pt idx="750">
                  <c:v>750</c:v>
                </c:pt>
                <c:pt idx="751">
                  <c:v>751</c:v>
                </c:pt>
                <c:pt idx="752">
                  <c:v>752</c:v>
                </c:pt>
                <c:pt idx="753">
                  <c:v>753</c:v>
                </c:pt>
                <c:pt idx="754">
                  <c:v>754</c:v>
                </c:pt>
                <c:pt idx="755">
                  <c:v>755</c:v>
                </c:pt>
                <c:pt idx="756">
                  <c:v>756</c:v>
                </c:pt>
                <c:pt idx="757">
                  <c:v>757</c:v>
                </c:pt>
                <c:pt idx="758">
                  <c:v>758</c:v>
                </c:pt>
                <c:pt idx="759">
                  <c:v>759</c:v>
                </c:pt>
                <c:pt idx="760">
                  <c:v>760</c:v>
                </c:pt>
                <c:pt idx="761">
                  <c:v>761</c:v>
                </c:pt>
                <c:pt idx="762">
                  <c:v>762</c:v>
                </c:pt>
                <c:pt idx="763">
                  <c:v>763</c:v>
                </c:pt>
                <c:pt idx="764">
                  <c:v>764</c:v>
                </c:pt>
                <c:pt idx="765">
                  <c:v>765</c:v>
                </c:pt>
                <c:pt idx="766">
                  <c:v>766</c:v>
                </c:pt>
                <c:pt idx="767">
                  <c:v>767</c:v>
                </c:pt>
                <c:pt idx="768">
                  <c:v>768</c:v>
                </c:pt>
                <c:pt idx="769">
                  <c:v>769</c:v>
                </c:pt>
                <c:pt idx="770">
                  <c:v>770</c:v>
                </c:pt>
                <c:pt idx="771">
                  <c:v>771</c:v>
                </c:pt>
                <c:pt idx="772">
                  <c:v>772</c:v>
                </c:pt>
                <c:pt idx="773">
                  <c:v>773</c:v>
                </c:pt>
                <c:pt idx="774">
                  <c:v>774</c:v>
                </c:pt>
                <c:pt idx="775">
                  <c:v>775</c:v>
                </c:pt>
                <c:pt idx="776">
                  <c:v>776</c:v>
                </c:pt>
                <c:pt idx="777">
                  <c:v>777</c:v>
                </c:pt>
                <c:pt idx="778">
                  <c:v>778</c:v>
                </c:pt>
                <c:pt idx="779">
                  <c:v>779</c:v>
                </c:pt>
                <c:pt idx="780">
                  <c:v>780</c:v>
                </c:pt>
                <c:pt idx="781">
                  <c:v>781</c:v>
                </c:pt>
                <c:pt idx="782">
                  <c:v>782</c:v>
                </c:pt>
                <c:pt idx="783">
                  <c:v>783</c:v>
                </c:pt>
                <c:pt idx="784">
                  <c:v>784</c:v>
                </c:pt>
                <c:pt idx="785">
                  <c:v>785</c:v>
                </c:pt>
                <c:pt idx="786">
                  <c:v>786</c:v>
                </c:pt>
                <c:pt idx="787">
                  <c:v>787</c:v>
                </c:pt>
                <c:pt idx="788">
                  <c:v>788</c:v>
                </c:pt>
                <c:pt idx="789">
                  <c:v>789</c:v>
                </c:pt>
                <c:pt idx="790">
                  <c:v>790</c:v>
                </c:pt>
                <c:pt idx="791">
                  <c:v>791</c:v>
                </c:pt>
                <c:pt idx="792">
                  <c:v>792</c:v>
                </c:pt>
                <c:pt idx="793">
                  <c:v>793</c:v>
                </c:pt>
                <c:pt idx="794">
                  <c:v>794</c:v>
                </c:pt>
                <c:pt idx="795">
                  <c:v>795</c:v>
                </c:pt>
                <c:pt idx="796">
                  <c:v>796</c:v>
                </c:pt>
                <c:pt idx="797">
                  <c:v>797</c:v>
                </c:pt>
                <c:pt idx="798">
                  <c:v>798</c:v>
                </c:pt>
                <c:pt idx="799">
                  <c:v>799</c:v>
                </c:pt>
                <c:pt idx="800">
                  <c:v>800</c:v>
                </c:pt>
                <c:pt idx="801">
                  <c:v>801</c:v>
                </c:pt>
                <c:pt idx="802">
                  <c:v>802</c:v>
                </c:pt>
              </c:numCache>
            </c:numRef>
          </c:cat>
          <c:val>
            <c:numRef>
              <c:f>'Autocorrelation Black'!$J$2:$J$2832</c:f>
              <c:numCache>
                <c:formatCode>General</c:formatCode>
                <c:ptCount val="28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numCache>
            </c:numRef>
          </c:val>
          <c:smooth val="0"/>
          <c:extLst>
            <c:ext xmlns:c16="http://schemas.microsoft.com/office/drawing/2014/chart" uri="{C3380CC4-5D6E-409C-BE32-E72D297353CC}">
              <c16:uniqueId val="{00000001-E8A4-4CA4-A39C-6AE6BB279635}"/>
            </c:ext>
          </c:extLst>
        </c:ser>
        <c:dLbls>
          <c:showLegendKey val="0"/>
          <c:showVal val="0"/>
          <c:showCatName val="0"/>
          <c:showSerName val="0"/>
          <c:showPercent val="0"/>
          <c:showBubbleSize val="0"/>
        </c:dLbls>
        <c:smooth val="0"/>
        <c:axId val="1335993863"/>
        <c:axId val="1336011271"/>
      </c:lineChart>
      <c:catAx>
        <c:axId val="1335993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36011271"/>
        <c:crosses val="autoZero"/>
        <c:auto val="1"/>
        <c:lblAlgn val="ctr"/>
        <c:lblOffset val="100"/>
        <c:noMultiLvlLbl val="0"/>
      </c:catAx>
      <c:valAx>
        <c:axId val="1336011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35993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Beige (Cleaned)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'Autocorrelation Beige'!$B$1</c:f>
              <c:strCache>
                <c:ptCount val="1"/>
                <c:pt idx="0">
                  <c:v>Orders</c:v>
                </c:pt>
              </c:strCache>
            </c:strRef>
          </c:tx>
          <c:spPr>
            <a:ln w="28575" cap="rnd">
              <a:solidFill>
                <a:schemeClr val="accent1"/>
              </a:solidFill>
              <a:round/>
            </a:ln>
            <a:effectLst/>
          </c:spPr>
          <c:marker>
            <c:symbol val="none"/>
          </c:marker>
          <c:cat>
            <c:numRef>
              <c:f>'Autocorrelation Beige'!$A$2:$A$2833</c:f>
              <c:numCache>
                <c:formatCode>m/d/yy</c:formatCode>
                <c:ptCount val="2832"/>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'Autocorrelation Beige'!$B$2:$B$2833</c:f>
              <c:numCache>
                <c:formatCode>General</c:formatCode>
                <c:ptCount val="2832"/>
                <c:pt idx="0">
                  <c:v>0</c:v>
                </c:pt>
                <c:pt idx="1">
                  <c:v>0</c:v>
                </c:pt>
                <c:pt idx="2">
                  <c:v>12033</c:v>
                </c:pt>
                <c:pt idx="3">
                  <c:v>18563</c:v>
                </c:pt>
                <c:pt idx="4">
                  <c:v>12821</c:v>
                </c:pt>
                <c:pt idx="5">
                  <c:v>19276</c:v>
                </c:pt>
                <c:pt idx="6">
                  <c:v>12583</c:v>
                </c:pt>
                <c:pt idx="7">
                  <c:v>18787</c:v>
                </c:pt>
                <c:pt idx="8">
                  <c:v>11693</c:v>
                </c:pt>
                <c:pt idx="9">
                  <c:v>11473</c:v>
                </c:pt>
                <c:pt idx="10">
                  <c:v>18928</c:v>
                </c:pt>
                <c:pt idx="11">
                  <c:v>13779</c:v>
                </c:pt>
                <c:pt idx="12">
                  <c:v>18795</c:v>
                </c:pt>
                <c:pt idx="13">
                  <c:v>11667</c:v>
                </c:pt>
                <c:pt idx="14">
                  <c:v>17317</c:v>
                </c:pt>
                <c:pt idx="15">
                  <c:v>12128</c:v>
                </c:pt>
                <c:pt idx="16">
                  <c:v>19007</c:v>
                </c:pt>
                <c:pt idx="17">
                  <c:v>17738</c:v>
                </c:pt>
                <c:pt idx="18">
                  <c:v>10845</c:v>
                </c:pt>
                <c:pt idx="19">
                  <c:v>17695</c:v>
                </c:pt>
                <c:pt idx="20">
                  <c:v>12392</c:v>
                </c:pt>
                <c:pt idx="21">
                  <c:v>16595</c:v>
                </c:pt>
                <c:pt idx="22">
                  <c:v>11528</c:v>
                </c:pt>
                <c:pt idx="23">
                  <c:v>11871</c:v>
                </c:pt>
                <c:pt idx="24">
                  <c:v>18509</c:v>
                </c:pt>
                <c:pt idx="25">
                  <c:v>11886</c:v>
                </c:pt>
                <c:pt idx="26">
                  <c:v>16893</c:v>
                </c:pt>
                <c:pt idx="27">
                  <c:v>12189</c:v>
                </c:pt>
                <c:pt idx="28">
                  <c:v>16463</c:v>
                </c:pt>
                <c:pt idx="29">
                  <c:v>11188</c:v>
                </c:pt>
                <c:pt idx="30">
                  <c:v>16932</c:v>
                </c:pt>
                <c:pt idx="31">
                  <c:v>11730</c:v>
                </c:pt>
                <c:pt idx="32">
                  <c:v>16885</c:v>
                </c:pt>
                <c:pt idx="33">
                  <c:v>10249</c:v>
                </c:pt>
                <c:pt idx="34">
                  <c:v>15808</c:v>
                </c:pt>
                <c:pt idx="35">
                  <c:v>14079</c:v>
                </c:pt>
                <c:pt idx="36">
                  <c:v>10354</c:v>
                </c:pt>
                <c:pt idx="37">
                  <c:v>14539</c:v>
                </c:pt>
                <c:pt idx="38">
                  <c:v>9372</c:v>
                </c:pt>
                <c:pt idx="39">
                  <c:v>9242</c:v>
                </c:pt>
                <c:pt idx="40">
                  <c:v>14792</c:v>
                </c:pt>
                <c:pt idx="41">
                  <c:v>8842</c:v>
                </c:pt>
                <c:pt idx="42">
                  <c:v>13816</c:v>
                </c:pt>
                <c:pt idx="43">
                  <c:v>8437</c:v>
                </c:pt>
                <c:pt idx="44">
                  <c:v>12711</c:v>
                </c:pt>
                <c:pt idx="45">
                  <c:v>8729</c:v>
                </c:pt>
                <c:pt idx="46">
                  <c:v>12264</c:v>
                </c:pt>
                <c:pt idx="47">
                  <c:v>12629</c:v>
                </c:pt>
                <c:pt idx="48">
                  <c:v>8391</c:v>
                </c:pt>
                <c:pt idx="49">
                  <c:v>12118</c:v>
                </c:pt>
                <c:pt idx="50">
                  <c:v>8541</c:v>
                </c:pt>
                <c:pt idx="51">
                  <c:v>11675</c:v>
                </c:pt>
                <c:pt idx="52">
                  <c:v>7658</c:v>
                </c:pt>
                <c:pt idx="53">
                  <c:v>10787</c:v>
                </c:pt>
                <c:pt idx="54">
                  <c:v>6622</c:v>
                </c:pt>
                <c:pt idx="55">
                  <c:v>10144</c:v>
                </c:pt>
                <c:pt idx="56">
                  <c:v>7493</c:v>
                </c:pt>
                <c:pt idx="57">
                  <c:v>10492</c:v>
                </c:pt>
                <c:pt idx="58">
                  <c:v>6389</c:v>
                </c:pt>
                <c:pt idx="59">
                  <c:v>11695</c:v>
                </c:pt>
                <c:pt idx="60">
                  <c:v>6735</c:v>
                </c:pt>
                <c:pt idx="61">
                  <c:v>11371</c:v>
                </c:pt>
                <c:pt idx="62">
                  <c:v>7414</c:v>
                </c:pt>
                <c:pt idx="63">
                  <c:v>11192</c:v>
                </c:pt>
                <c:pt idx="64">
                  <c:v>7397</c:v>
                </c:pt>
                <c:pt idx="65">
                  <c:v>10799</c:v>
                </c:pt>
                <c:pt idx="66">
                  <c:v>7780</c:v>
                </c:pt>
                <c:pt idx="67">
                  <c:v>12079</c:v>
                </c:pt>
                <c:pt idx="68">
                  <c:v>8424</c:v>
                </c:pt>
                <c:pt idx="69">
                  <c:v>11926</c:v>
                </c:pt>
                <c:pt idx="70">
                  <c:v>8050</c:v>
                </c:pt>
                <c:pt idx="71">
                  <c:v>12825</c:v>
                </c:pt>
                <c:pt idx="72">
                  <c:v>12226</c:v>
                </c:pt>
                <c:pt idx="73">
                  <c:v>13483</c:v>
                </c:pt>
                <c:pt idx="74">
                  <c:v>7606</c:v>
                </c:pt>
                <c:pt idx="75">
                  <c:v>8642</c:v>
                </c:pt>
                <c:pt idx="76">
                  <c:v>12725</c:v>
                </c:pt>
                <c:pt idx="77">
                  <c:v>11785</c:v>
                </c:pt>
                <c:pt idx="78">
                  <c:v>9363</c:v>
                </c:pt>
                <c:pt idx="79">
                  <c:v>13596</c:v>
                </c:pt>
                <c:pt idx="80">
                  <c:v>8300</c:v>
                </c:pt>
                <c:pt idx="81">
                  <c:v>8967</c:v>
                </c:pt>
                <c:pt idx="82">
                  <c:v>13554</c:v>
                </c:pt>
                <c:pt idx="83">
                  <c:v>13334</c:v>
                </c:pt>
                <c:pt idx="84">
                  <c:v>8600</c:v>
                </c:pt>
                <c:pt idx="85">
                  <c:v>9232</c:v>
                </c:pt>
                <c:pt idx="86">
                  <c:v>14816</c:v>
                </c:pt>
                <c:pt idx="87">
                  <c:v>14358</c:v>
                </c:pt>
                <c:pt idx="88">
                  <c:v>9305</c:v>
                </c:pt>
                <c:pt idx="89">
                  <c:v>13861</c:v>
                </c:pt>
                <c:pt idx="90">
                  <c:v>8949</c:v>
                </c:pt>
                <c:pt idx="91">
                  <c:v>14424</c:v>
                </c:pt>
                <c:pt idx="92">
                  <c:v>8718</c:v>
                </c:pt>
                <c:pt idx="93">
                  <c:v>13534</c:v>
                </c:pt>
                <c:pt idx="94">
                  <c:v>9608</c:v>
                </c:pt>
                <c:pt idx="95">
                  <c:v>15692</c:v>
                </c:pt>
                <c:pt idx="96">
                  <c:v>9351</c:v>
                </c:pt>
                <c:pt idx="97">
                  <c:v>14435</c:v>
                </c:pt>
                <c:pt idx="98">
                  <c:v>10931</c:v>
                </c:pt>
                <c:pt idx="99">
                  <c:v>16030</c:v>
                </c:pt>
                <c:pt idx="100">
                  <c:v>9897</c:v>
                </c:pt>
                <c:pt idx="101">
                  <c:v>14461</c:v>
                </c:pt>
                <c:pt idx="102">
                  <c:v>10690</c:v>
                </c:pt>
                <c:pt idx="103">
                  <c:v>15635</c:v>
                </c:pt>
                <c:pt idx="104">
                  <c:v>9358</c:v>
                </c:pt>
                <c:pt idx="105">
                  <c:v>14108</c:v>
                </c:pt>
                <c:pt idx="106">
                  <c:v>10763</c:v>
                </c:pt>
                <c:pt idx="107">
                  <c:v>14105</c:v>
                </c:pt>
                <c:pt idx="108">
                  <c:v>8833</c:v>
                </c:pt>
                <c:pt idx="109">
                  <c:v>14450</c:v>
                </c:pt>
                <c:pt idx="110">
                  <c:v>10373</c:v>
                </c:pt>
                <c:pt idx="111">
                  <c:v>14902</c:v>
                </c:pt>
                <c:pt idx="112">
                  <c:v>9503</c:v>
                </c:pt>
                <c:pt idx="113">
                  <c:v>12835</c:v>
                </c:pt>
                <c:pt idx="114">
                  <c:v>9222</c:v>
                </c:pt>
                <c:pt idx="115">
                  <c:v>14294</c:v>
                </c:pt>
                <c:pt idx="116">
                  <c:v>8820</c:v>
                </c:pt>
                <c:pt idx="117">
                  <c:v>13233</c:v>
                </c:pt>
                <c:pt idx="118">
                  <c:v>8844</c:v>
                </c:pt>
                <c:pt idx="119">
                  <c:v>13300</c:v>
                </c:pt>
                <c:pt idx="120">
                  <c:v>8726</c:v>
                </c:pt>
                <c:pt idx="121">
                  <c:v>12448</c:v>
                </c:pt>
                <c:pt idx="122">
                  <c:v>8105</c:v>
                </c:pt>
                <c:pt idx="123">
                  <c:v>12810</c:v>
                </c:pt>
                <c:pt idx="124">
                  <c:v>9231</c:v>
                </c:pt>
                <c:pt idx="125">
                  <c:v>12990</c:v>
                </c:pt>
                <c:pt idx="126">
                  <c:v>9259</c:v>
                </c:pt>
                <c:pt idx="127">
                  <c:v>8960</c:v>
                </c:pt>
                <c:pt idx="128">
                  <c:v>13271</c:v>
                </c:pt>
                <c:pt idx="129">
                  <c:v>13691</c:v>
                </c:pt>
                <c:pt idx="130">
                  <c:v>8586</c:v>
                </c:pt>
                <c:pt idx="131">
                  <c:v>13521</c:v>
                </c:pt>
                <c:pt idx="132">
                  <c:v>9684</c:v>
                </c:pt>
                <c:pt idx="133">
                  <c:v>14451</c:v>
                </c:pt>
                <c:pt idx="134">
                  <c:v>9035</c:v>
                </c:pt>
                <c:pt idx="135">
                  <c:v>14178</c:v>
                </c:pt>
                <c:pt idx="136">
                  <c:v>9124</c:v>
                </c:pt>
                <c:pt idx="137">
                  <c:v>13981</c:v>
                </c:pt>
                <c:pt idx="138">
                  <c:v>10796</c:v>
                </c:pt>
                <c:pt idx="139">
                  <c:v>14068</c:v>
                </c:pt>
                <c:pt idx="140">
                  <c:v>8977</c:v>
                </c:pt>
                <c:pt idx="141">
                  <c:v>15001</c:v>
                </c:pt>
                <c:pt idx="142">
                  <c:v>10197</c:v>
                </c:pt>
                <c:pt idx="143">
                  <c:v>14290</c:v>
                </c:pt>
                <c:pt idx="144">
                  <c:v>14359</c:v>
                </c:pt>
                <c:pt idx="145">
                  <c:v>10959</c:v>
                </c:pt>
                <c:pt idx="146">
                  <c:v>9501</c:v>
                </c:pt>
                <c:pt idx="147">
                  <c:v>13299</c:v>
                </c:pt>
                <c:pt idx="148">
                  <c:v>9091</c:v>
                </c:pt>
                <c:pt idx="149">
                  <c:v>14277</c:v>
                </c:pt>
                <c:pt idx="150">
                  <c:v>12583</c:v>
                </c:pt>
                <c:pt idx="151">
                  <c:v>9768</c:v>
                </c:pt>
                <c:pt idx="152">
                  <c:v>8369</c:v>
                </c:pt>
                <c:pt idx="153">
                  <c:v>12335</c:v>
                </c:pt>
                <c:pt idx="154">
                  <c:v>13162</c:v>
                </c:pt>
                <c:pt idx="155">
                  <c:v>9251</c:v>
                </c:pt>
                <c:pt idx="156">
                  <c:v>8492</c:v>
                </c:pt>
                <c:pt idx="157">
                  <c:v>13412</c:v>
                </c:pt>
                <c:pt idx="158">
                  <c:v>7663</c:v>
                </c:pt>
                <c:pt idx="159">
                  <c:v>12550</c:v>
                </c:pt>
                <c:pt idx="160">
                  <c:v>12958</c:v>
                </c:pt>
                <c:pt idx="161">
                  <c:v>7878</c:v>
                </c:pt>
                <c:pt idx="162">
                  <c:v>7229</c:v>
                </c:pt>
                <c:pt idx="163">
                  <c:v>11790</c:v>
                </c:pt>
                <c:pt idx="164">
                  <c:v>7673</c:v>
                </c:pt>
                <c:pt idx="165">
                  <c:v>11378</c:v>
                </c:pt>
                <c:pt idx="166">
                  <c:v>7650</c:v>
                </c:pt>
                <c:pt idx="167">
                  <c:v>10752</c:v>
                </c:pt>
                <c:pt idx="168">
                  <c:v>7658</c:v>
                </c:pt>
                <c:pt idx="169">
                  <c:v>11127</c:v>
                </c:pt>
                <c:pt idx="170">
                  <c:v>7162</c:v>
                </c:pt>
                <c:pt idx="171">
                  <c:v>11463</c:v>
                </c:pt>
                <c:pt idx="172">
                  <c:v>12205</c:v>
                </c:pt>
                <c:pt idx="173">
                  <c:v>7146</c:v>
                </c:pt>
                <c:pt idx="174">
                  <c:v>12656</c:v>
                </c:pt>
                <c:pt idx="175">
                  <c:v>7566</c:v>
                </c:pt>
                <c:pt idx="176">
                  <c:v>12352</c:v>
                </c:pt>
                <c:pt idx="177">
                  <c:v>7728</c:v>
                </c:pt>
                <c:pt idx="178">
                  <c:v>7897</c:v>
                </c:pt>
                <c:pt idx="179">
                  <c:v>11600</c:v>
                </c:pt>
                <c:pt idx="180">
                  <c:v>12280</c:v>
                </c:pt>
                <c:pt idx="181">
                  <c:v>7719</c:v>
                </c:pt>
                <c:pt idx="182">
                  <c:v>12174</c:v>
                </c:pt>
                <c:pt idx="183">
                  <c:v>7239</c:v>
                </c:pt>
                <c:pt idx="184">
                  <c:v>12560</c:v>
                </c:pt>
                <c:pt idx="185">
                  <c:v>7412</c:v>
                </c:pt>
                <c:pt idx="186">
                  <c:v>12006</c:v>
                </c:pt>
                <c:pt idx="187">
                  <c:v>8379</c:v>
                </c:pt>
                <c:pt idx="188">
                  <c:v>14930</c:v>
                </c:pt>
                <c:pt idx="189">
                  <c:v>10460</c:v>
                </c:pt>
                <c:pt idx="190">
                  <c:v>10583</c:v>
                </c:pt>
                <c:pt idx="191">
                  <c:v>10706</c:v>
                </c:pt>
                <c:pt idx="192">
                  <c:v>12437</c:v>
                </c:pt>
                <c:pt idx="193">
                  <c:v>14168</c:v>
                </c:pt>
                <c:pt idx="194">
                  <c:v>14275.5</c:v>
                </c:pt>
                <c:pt idx="195">
                  <c:v>14383</c:v>
                </c:pt>
                <c:pt idx="196">
                  <c:v>23719</c:v>
                </c:pt>
                <c:pt idx="197">
                  <c:v>17075</c:v>
                </c:pt>
                <c:pt idx="198">
                  <c:v>24266</c:v>
                </c:pt>
                <c:pt idx="199">
                  <c:v>18959</c:v>
                </c:pt>
                <c:pt idx="200">
                  <c:v>27940</c:v>
                </c:pt>
                <c:pt idx="201">
                  <c:v>17741</c:v>
                </c:pt>
                <c:pt idx="202">
                  <c:v>31027</c:v>
                </c:pt>
                <c:pt idx="203">
                  <c:v>19190</c:v>
                </c:pt>
                <c:pt idx="204">
                  <c:v>32636</c:v>
                </c:pt>
                <c:pt idx="205">
                  <c:v>21896</c:v>
                </c:pt>
                <c:pt idx="206">
                  <c:v>22699.5</c:v>
                </c:pt>
                <c:pt idx="207">
                  <c:v>23503</c:v>
                </c:pt>
                <c:pt idx="208">
                  <c:v>22802</c:v>
                </c:pt>
                <c:pt idx="209">
                  <c:v>22101</c:v>
                </c:pt>
                <c:pt idx="210">
                  <c:v>33181</c:v>
                </c:pt>
                <c:pt idx="211">
                  <c:v>23218</c:v>
                </c:pt>
                <c:pt idx="212">
                  <c:v>30552</c:v>
                </c:pt>
                <c:pt idx="213">
                  <c:v>19611</c:v>
                </c:pt>
                <c:pt idx="214">
                  <c:v>31505</c:v>
                </c:pt>
                <c:pt idx="215">
                  <c:v>21414</c:v>
                </c:pt>
                <c:pt idx="216">
                  <c:v>31054</c:v>
                </c:pt>
                <c:pt idx="217">
                  <c:v>20596</c:v>
                </c:pt>
                <c:pt idx="218">
                  <c:v>28033</c:v>
                </c:pt>
                <c:pt idx="219">
                  <c:v>19869</c:v>
                </c:pt>
                <c:pt idx="220">
                  <c:v>29156</c:v>
                </c:pt>
                <c:pt idx="221">
                  <c:v>19694</c:v>
                </c:pt>
                <c:pt idx="222">
                  <c:v>18650</c:v>
                </c:pt>
                <c:pt idx="223">
                  <c:v>30236</c:v>
                </c:pt>
                <c:pt idx="224">
                  <c:v>16550</c:v>
                </c:pt>
                <c:pt idx="225">
                  <c:v>25676</c:v>
                </c:pt>
                <c:pt idx="226">
                  <c:v>17633</c:v>
                </c:pt>
                <c:pt idx="227">
                  <c:v>27613</c:v>
                </c:pt>
                <c:pt idx="228">
                  <c:v>27367</c:v>
                </c:pt>
                <c:pt idx="229">
                  <c:v>17601</c:v>
                </c:pt>
                <c:pt idx="230">
                  <c:v>25538</c:v>
                </c:pt>
                <c:pt idx="231">
                  <c:v>16477</c:v>
                </c:pt>
                <c:pt idx="232">
                  <c:v>14940</c:v>
                </c:pt>
                <c:pt idx="233">
                  <c:v>23684</c:v>
                </c:pt>
                <c:pt idx="234">
                  <c:v>15683</c:v>
                </c:pt>
                <c:pt idx="235">
                  <c:v>22686</c:v>
                </c:pt>
                <c:pt idx="236">
                  <c:v>14615</c:v>
                </c:pt>
                <c:pt idx="237">
                  <c:v>13685</c:v>
                </c:pt>
                <c:pt idx="238">
                  <c:v>21552</c:v>
                </c:pt>
                <c:pt idx="239">
                  <c:v>15588</c:v>
                </c:pt>
                <c:pt idx="240">
                  <c:v>14257</c:v>
                </c:pt>
                <c:pt idx="241">
                  <c:v>22041</c:v>
                </c:pt>
                <c:pt idx="242">
                  <c:v>20695</c:v>
                </c:pt>
                <c:pt idx="243">
                  <c:v>13352</c:v>
                </c:pt>
                <c:pt idx="244">
                  <c:v>20160</c:v>
                </c:pt>
                <c:pt idx="245">
                  <c:v>12824</c:v>
                </c:pt>
                <c:pt idx="246">
                  <c:v>19256</c:v>
                </c:pt>
                <c:pt idx="247">
                  <c:v>12974</c:v>
                </c:pt>
                <c:pt idx="248">
                  <c:v>19135</c:v>
                </c:pt>
                <c:pt idx="249">
                  <c:v>11523</c:v>
                </c:pt>
                <c:pt idx="250">
                  <c:v>16457</c:v>
                </c:pt>
                <c:pt idx="251">
                  <c:v>11168</c:v>
                </c:pt>
                <c:pt idx="252">
                  <c:v>17746</c:v>
                </c:pt>
                <c:pt idx="253">
                  <c:v>11320</c:v>
                </c:pt>
                <c:pt idx="254">
                  <c:v>16918</c:v>
                </c:pt>
                <c:pt idx="255">
                  <c:v>9770</c:v>
                </c:pt>
                <c:pt idx="256">
                  <c:v>16282</c:v>
                </c:pt>
                <c:pt idx="257">
                  <c:v>12534</c:v>
                </c:pt>
                <c:pt idx="258">
                  <c:v>16865</c:v>
                </c:pt>
                <c:pt idx="259">
                  <c:v>16047</c:v>
                </c:pt>
                <c:pt idx="260">
                  <c:v>10869</c:v>
                </c:pt>
                <c:pt idx="261">
                  <c:v>16374</c:v>
                </c:pt>
                <c:pt idx="262">
                  <c:v>11826</c:v>
                </c:pt>
                <c:pt idx="263">
                  <c:v>16693</c:v>
                </c:pt>
                <c:pt idx="264">
                  <c:v>11395</c:v>
                </c:pt>
                <c:pt idx="265">
                  <c:v>11608</c:v>
                </c:pt>
                <c:pt idx="266">
                  <c:v>16792</c:v>
                </c:pt>
                <c:pt idx="267">
                  <c:v>11052</c:v>
                </c:pt>
                <c:pt idx="268">
                  <c:v>11335</c:v>
                </c:pt>
                <c:pt idx="269">
                  <c:v>11618</c:v>
                </c:pt>
                <c:pt idx="270">
                  <c:v>18095</c:v>
                </c:pt>
                <c:pt idx="271">
                  <c:v>12610</c:v>
                </c:pt>
                <c:pt idx="272">
                  <c:v>11556</c:v>
                </c:pt>
                <c:pt idx="273">
                  <c:v>17240</c:v>
                </c:pt>
                <c:pt idx="274">
                  <c:v>17635</c:v>
                </c:pt>
                <c:pt idx="275">
                  <c:v>11697</c:v>
                </c:pt>
                <c:pt idx="276">
                  <c:v>16345</c:v>
                </c:pt>
                <c:pt idx="277">
                  <c:v>12223</c:v>
                </c:pt>
                <c:pt idx="278">
                  <c:v>17510</c:v>
                </c:pt>
                <c:pt idx="279">
                  <c:v>11760</c:v>
                </c:pt>
                <c:pt idx="280">
                  <c:v>15892</c:v>
                </c:pt>
                <c:pt idx="281">
                  <c:v>11931</c:v>
                </c:pt>
                <c:pt idx="282">
                  <c:v>16100</c:v>
                </c:pt>
                <c:pt idx="283">
                  <c:v>15866</c:v>
                </c:pt>
                <c:pt idx="284">
                  <c:v>12268</c:v>
                </c:pt>
                <c:pt idx="285">
                  <c:v>16825</c:v>
                </c:pt>
                <c:pt idx="286">
                  <c:v>10071</c:v>
                </c:pt>
                <c:pt idx="287">
                  <c:v>15958</c:v>
                </c:pt>
                <c:pt idx="288">
                  <c:v>10371</c:v>
                </c:pt>
                <c:pt idx="289">
                  <c:v>15711</c:v>
                </c:pt>
                <c:pt idx="290">
                  <c:v>11282</c:v>
                </c:pt>
                <c:pt idx="291">
                  <c:v>9391</c:v>
                </c:pt>
                <c:pt idx="292">
                  <c:v>10271</c:v>
                </c:pt>
                <c:pt idx="293">
                  <c:v>9138</c:v>
                </c:pt>
                <c:pt idx="294">
                  <c:v>15866</c:v>
                </c:pt>
                <c:pt idx="295">
                  <c:v>10579</c:v>
                </c:pt>
                <c:pt idx="296">
                  <c:v>14174</c:v>
                </c:pt>
                <c:pt idx="297">
                  <c:v>8914</c:v>
                </c:pt>
                <c:pt idx="298">
                  <c:v>13286</c:v>
                </c:pt>
                <c:pt idx="299">
                  <c:v>9050</c:v>
                </c:pt>
                <c:pt idx="300">
                  <c:v>13710</c:v>
                </c:pt>
                <c:pt idx="301">
                  <c:v>8939</c:v>
                </c:pt>
                <c:pt idx="302">
                  <c:v>12800</c:v>
                </c:pt>
                <c:pt idx="303">
                  <c:v>8660</c:v>
                </c:pt>
                <c:pt idx="304">
                  <c:v>12822</c:v>
                </c:pt>
                <c:pt idx="305">
                  <c:v>8123</c:v>
                </c:pt>
                <c:pt idx="306">
                  <c:v>11484</c:v>
                </c:pt>
                <c:pt idx="307">
                  <c:v>8187</c:v>
                </c:pt>
                <c:pt idx="308">
                  <c:v>11453</c:v>
                </c:pt>
                <c:pt idx="309">
                  <c:v>8453</c:v>
                </c:pt>
                <c:pt idx="310">
                  <c:v>7811</c:v>
                </c:pt>
                <c:pt idx="311">
                  <c:v>11826</c:v>
                </c:pt>
                <c:pt idx="312">
                  <c:v>7842</c:v>
                </c:pt>
                <c:pt idx="313">
                  <c:v>10806</c:v>
                </c:pt>
                <c:pt idx="314">
                  <c:v>6738</c:v>
                </c:pt>
                <c:pt idx="315">
                  <c:v>10296</c:v>
                </c:pt>
                <c:pt idx="316">
                  <c:v>7112</c:v>
                </c:pt>
                <c:pt idx="317">
                  <c:v>9951</c:v>
                </c:pt>
                <c:pt idx="318">
                  <c:v>7039</c:v>
                </c:pt>
                <c:pt idx="319">
                  <c:v>10588</c:v>
                </c:pt>
                <c:pt idx="320">
                  <c:v>6911</c:v>
                </c:pt>
                <c:pt idx="321">
                  <c:v>10425</c:v>
                </c:pt>
                <c:pt idx="322">
                  <c:v>7003</c:v>
                </c:pt>
                <c:pt idx="323">
                  <c:v>10289</c:v>
                </c:pt>
                <c:pt idx="324">
                  <c:v>7396</c:v>
                </c:pt>
                <c:pt idx="325">
                  <c:v>10392</c:v>
                </c:pt>
                <c:pt idx="326">
                  <c:v>6974</c:v>
                </c:pt>
                <c:pt idx="327">
                  <c:v>10244</c:v>
                </c:pt>
                <c:pt idx="328">
                  <c:v>10703</c:v>
                </c:pt>
                <c:pt idx="329">
                  <c:v>6887</c:v>
                </c:pt>
                <c:pt idx="330">
                  <c:v>10898</c:v>
                </c:pt>
                <c:pt idx="331">
                  <c:v>7064</c:v>
                </c:pt>
                <c:pt idx="332">
                  <c:v>11430</c:v>
                </c:pt>
                <c:pt idx="333">
                  <c:v>7525</c:v>
                </c:pt>
                <c:pt idx="334">
                  <c:v>11777</c:v>
                </c:pt>
                <c:pt idx="335">
                  <c:v>7831</c:v>
                </c:pt>
                <c:pt idx="336">
                  <c:v>11328</c:v>
                </c:pt>
                <c:pt idx="337">
                  <c:v>11206</c:v>
                </c:pt>
                <c:pt idx="338">
                  <c:v>7366</c:v>
                </c:pt>
                <c:pt idx="339">
                  <c:v>12095</c:v>
                </c:pt>
                <c:pt idx="340">
                  <c:v>7668</c:v>
                </c:pt>
                <c:pt idx="341">
                  <c:v>12376</c:v>
                </c:pt>
                <c:pt idx="342">
                  <c:v>7807</c:v>
                </c:pt>
                <c:pt idx="343">
                  <c:v>11514</c:v>
                </c:pt>
                <c:pt idx="344">
                  <c:v>8667</c:v>
                </c:pt>
                <c:pt idx="345">
                  <c:v>7968</c:v>
                </c:pt>
                <c:pt idx="346">
                  <c:v>13051</c:v>
                </c:pt>
                <c:pt idx="347">
                  <c:v>7883</c:v>
                </c:pt>
                <c:pt idx="348">
                  <c:v>12135</c:v>
                </c:pt>
                <c:pt idx="349">
                  <c:v>8383</c:v>
                </c:pt>
                <c:pt idx="350">
                  <c:v>12785</c:v>
                </c:pt>
                <c:pt idx="351">
                  <c:v>8279</c:v>
                </c:pt>
                <c:pt idx="352">
                  <c:v>11873</c:v>
                </c:pt>
                <c:pt idx="353">
                  <c:v>8499</c:v>
                </c:pt>
                <c:pt idx="354">
                  <c:v>14660</c:v>
                </c:pt>
                <c:pt idx="355">
                  <c:v>12210</c:v>
                </c:pt>
                <c:pt idx="356">
                  <c:v>8662</c:v>
                </c:pt>
                <c:pt idx="357">
                  <c:v>13607</c:v>
                </c:pt>
                <c:pt idx="358">
                  <c:v>8619</c:v>
                </c:pt>
                <c:pt idx="359">
                  <c:v>14942</c:v>
                </c:pt>
                <c:pt idx="360">
                  <c:v>10010</c:v>
                </c:pt>
                <c:pt idx="361">
                  <c:v>13903</c:v>
                </c:pt>
                <c:pt idx="362">
                  <c:v>13245</c:v>
                </c:pt>
                <c:pt idx="363">
                  <c:v>8852</c:v>
                </c:pt>
                <c:pt idx="364">
                  <c:v>13653</c:v>
                </c:pt>
                <c:pt idx="365">
                  <c:v>9828</c:v>
                </c:pt>
                <c:pt idx="366">
                  <c:v>13366</c:v>
                </c:pt>
                <c:pt idx="367">
                  <c:v>9520</c:v>
                </c:pt>
                <c:pt idx="368">
                  <c:v>14297</c:v>
                </c:pt>
                <c:pt idx="369">
                  <c:v>9536</c:v>
                </c:pt>
                <c:pt idx="370">
                  <c:v>13423</c:v>
                </c:pt>
                <c:pt idx="371">
                  <c:v>8495</c:v>
                </c:pt>
                <c:pt idx="372">
                  <c:v>13941</c:v>
                </c:pt>
                <c:pt idx="373">
                  <c:v>8870</c:v>
                </c:pt>
                <c:pt idx="374">
                  <c:v>13942</c:v>
                </c:pt>
                <c:pt idx="375">
                  <c:v>9793</c:v>
                </c:pt>
                <c:pt idx="376">
                  <c:v>13494</c:v>
                </c:pt>
                <c:pt idx="377">
                  <c:v>9024</c:v>
                </c:pt>
                <c:pt idx="378">
                  <c:v>10891.5</c:v>
                </c:pt>
                <c:pt idx="379">
                  <c:v>12759</c:v>
                </c:pt>
                <c:pt idx="380">
                  <c:v>38505</c:v>
                </c:pt>
                <c:pt idx="381">
                  <c:v>13715</c:v>
                </c:pt>
                <c:pt idx="382">
                  <c:v>8264</c:v>
                </c:pt>
                <c:pt idx="383">
                  <c:v>8391</c:v>
                </c:pt>
                <c:pt idx="384">
                  <c:v>12803</c:v>
                </c:pt>
                <c:pt idx="385">
                  <c:v>9795</c:v>
                </c:pt>
                <c:pt idx="386">
                  <c:v>13783</c:v>
                </c:pt>
                <c:pt idx="387">
                  <c:v>13237</c:v>
                </c:pt>
                <c:pt idx="388">
                  <c:v>9698</c:v>
                </c:pt>
                <c:pt idx="389">
                  <c:v>8536</c:v>
                </c:pt>
                <c:pt idx="390">
                  <c:v>12896</c:v>
                </c:pt>
                <c:pt idx="391">
                  <c:v>12616</c:v>
                </c:pt>
                <c:pt idx="392">
                  <c:v>14343</c:v>
                </c:pt>
                <c:pt idx="393">
                  <c:v>9211</c:v>
                </c:pt>
                <c:pt idx="394">
                  <c:v>13834</c:v>
                </c:pt>
                <c:pt idx="395">
                  <c:v>8528</c:v>
                </c:pt>
                <c:pt idx="396">
                  <c:v>13240</c:v>
                </c:pt>
                <c:pt idx="397">
                  <c:v>14371</c:v>
                </c:pt>
                <c:pt idx="398">
                  <c:v>9222</c:v>
                </c:pt>
                <c:pt idx="399">
                  <c:v>9497</c:v>
                </c:pt>
                <c:pt idx="400">
                  <c:v>13697</c:v>
                </c:pt>
                <c:pt idx="401">
                  <c:v>8265</c:v>
                </c:pt>
                <c:pt idx="402">
                  <c:v>14167</c:v>
                </c:pt>
                <c:pt idx="403">
                  <c:v>9149</c:v>
                </c:pt>
                <c:pt idx="404">
                  <c:v>13806</c:v>
                </c:pt>
                <c:pt idx="405">
                  <c:v>13393</c:v>
                </c:pt>
                <c:pt idx="406">
                  <c:v>8587</c:v>
                </c:pt>
                <c:pt idx="407">
                  <c:v>12596</c:v>
                </c:pt>
                <c:pt idx="408">
                  <c:v>9150</c:v>
                </c:pt>
                <c:pt idx="409">
                  <c:v>12198</c:v>
                </c:pt>
                <c:pt idx="410">
                  <c:v>8075</c:v>
                </c:pt>
                <c:pt idx="411">
                  <c:v>12215</c:v>
                </c:pt>
                <c:pt idx="412">
                  <c:v>7594</c:v>
                </c:pt>
                <c:pt idx="413">
                  <c:v>11877</c:v>
                </c:pt>
                <c:pt idx="414">
                  <c:v>7486</c:v>
                </c:pt>
                <c:pt idx="415">
                  <c:v>11288</c:v>
                </c:pt>
                <c:pt idx="416">
                  <c:v>8184</c:v>
                </c:pt>
                <c:pt idx="417">
                  <c:v>10368</c:v>
                </c:pt>
                <c:pt idx="418">
                  <c:v>7372</c:v>
                </c:pt>
                <c:pt idx="419">
                  <c:v>11061</c:v>
                </c:pt>
                <c:pt idx="420">
                  <c:v>7265</c:v>
                </c:pt>
                <c:pt idx="421">
                  <c:v>10750</c:v>
                </c:pt>
                <c:pt idx="422">
                  <c:v>6717</c:v>
                </c:pt>
                <c:pt idx="423">
                  <c:v>9843</c:v>
                </c:pt>
                <c:pt idx="424">
                  <c:v>7458</c:v>
                </c:pt>
                <c:pt idx="425">
                  <c:v>10630</c:v>
                </c:pt>
                <c:pt idx="426">
                  <c:v>6989</c:v>
                </c:pt>
                <c:pt idx="427">
                  <c:v>11439</c:v>
                </c:pt>
                <c:pt idx="428">
                  <c:v>6359</c:v>
                </c:pt>
                <c:pt idx="429">
                  <c:v>11106</c:v>
                </c:pt>
                <c:pt idx="430">
                  <c:v>6699</c:v>
                </c:pt>
                <c:pt idx="431">
                  <c:v>11176</c:v>
                </c:pt>
                <c:pt idx="432">
                  <c:v>7186</c:v>
                </c:pt>
                <c:pt idx="433">
                  <c:v>10158</c:v>
                </c:pt>
                <c:pt idx="434">
                  <c:v>7090</c:v>
                </c:pt>
                <c:pt idx="435">
                  <c:v>10326</c:v>
                </c:pt>
                <c:pt idx="436">
                  <c:v>6947</c:v>
                </c:pt>
                <c:pt idx="437">
                  <c:v>11685</c:v>
                </c:pt>
                <c:pt idx="438">
                  <c:v>7930</c:v>
                </c:pt>
                <c:pt idx="439">
                  <c:v>7701</c:v>
                </c:pt>
                <c:pt idx="440">
                  <c:v>11027</c:v>
                </c:pt>
                <c:pt idx="441">
                  <c:v>7582</c:v>
                </c:pt>
                <c:pt idx="442">
                  <c:v>7415</c:v>
                </c:pt>
                <c:pt idx="443">
                  <c:v>11602</c:v>
                </c:pt>
                <c:pt idx="444">
                  <c:v>7096</c:v>
                </c:pt>
                <c:pt idx="445">
                  <c:v>11562</c:v>
                </c:pt>
                <c:pt idx="446">
                  <c:v>7101</c:v>
                </c:pt>
                <c:pt idx="447">
                  <c:v>11981</c:v>
                </c:pt>
                <c:pt idx="448">
                  <c:v>9745</c:v>
                </c:pt>
                <c:pt idx="449">
                  <c:v>13653</c:v>
                </c:pt>
                <c:pt idx="450">
                  <c:v>9722</c:v>
                </c:pt>
                <c:pt idx="451">
                  <c:v>11038.5</c:v>
                </c:pt>
                <c:pt idx="452">
                  <c:v>12355</c:v>
                </c:pt>
                <c:pt idx="453">
                  <c:v>15024.5</c:v>
                </c:pt>
                <c:pt idx="454">
                  <c:v>15024.5</c:v>
                </c:pt>
                <c:pt idx="455">
                  <c:v>17694</c:v>
                </c:pt>
                <c:pt idx="456">
                  <c:v>20405</c:v>
                </c:pt>
                <c:pt idx="457">
                  <c:v>15162</c:v>
                </c:pt>
                <c:pt idx="458">
                  <c:v>24284</c:v>
                </c:pt>
                <c:pt idx="459">
                  <c:v>17435</c:v>
                </c:pt>
                <c:pt idx="460">
                  <c:v>24025</c:v>
                </c:pt>
                <c:pt idx="461">
                  <c:v>17036</c:v>
                </c:pt>
                <c:pt idx="462">
                  <c:v>27892</c:v>
                </c:pt>
                <c:pt idx="463">
                  <c:v>18986</c:v>
                </c:pt>
                <c:pt idx="464">
                  <c:v>26962</c:v>
                </c:pt>
                <c:pt idx="465">
                  <c:v>20334</c:v>
                </c:pt>
                <c:pt idx="466">
                  <c:v>29226</c:v>
                </c:pt>
                <c:pt idx="467">
                  <c:v>20859</c:v>
                </c:pt>
                <c:pt idx="468">
                  <c:v>20327.5</c:v>
                </c:pt>
                <c:pt idx="469">
                  <c:v>19796</c:v>
                </c:pt>
                <c:pt idx="470">
                  <c:v>19976</c:v>
                </c:pt>
                <c:pt idx="471">
                  <c:v>20156</c:v>
                </c:pt>
                <c:pt idx="472">
                  <c:v>20451</c:v>
                </c:pt>
                <c:pt idx="473">
                  <c:v>20746</c:v>
                </c:pt>
                <c:pt idx="474">
                  <c:v>31240</c:v>
                </c:pt>
                <c:pt idx="475">
                  <c:v>17535</c:v>
                </c:pt>
                <c:pt idx="476">
                  <c:v>28407</c:v>
                </c:pt>
                <c:pt idx="477">
                  <c:v>28363</c:v>
                </c:pt>
                <c:pt idx="478">
                  <c:v>18131</c:v>
                </c:pt>
                <c:pt idx="479">
                  <c:v>29011</c:v>
                </c:pt>
                <c:pt idx="480">
                  <c:v>20360</c:v>
                </c:pt>
                <c:pt idx="481">
                  <c:v>28017</c:v>
                </c:pt>
                <c:pt idx="482">
                  <c:v>17558</c:v>
                </c:pt>
                <c:pt idx="483">
                  <c:v>25397</c:v>
                </c:pt>
                <c:pt idx="484">
                  <c:v>16190</c:v>
                </c:pt>
                <c:pt idx="485">
                  <c:v>25337</c:v>
                </c:pt>
                <c:pt idx="486">
                  <c:v>15741</c:v>
                </c:pt>
                <c:pt idx="487">
                  <c:v>24258</c:v>
                </c:pt>
                <c:pt idx="488">
                  <c:v>16321</c:v>
                </c:pt>
                <c:pt idx="489">
                  <c:v>22719</c:v>
                </c:pt>
                <c:pt idx="490">
                  <c:v>13562</c:v>
                </c:pt>
                <c:pt idx="491">
                  <c:v>22859</c:v>
                </c:pt>
                <c:pt idx="492">
                  <c:v>22597</c:v>
                </c:pt>
                <c:pt idx="493">
                  <c:v>14511</c:v>
                </c:pt>
                <c:pt idx="494">
                  <c:v>20744</c:v>
                </c:pt>
                <c:pt idx="495">
                  <c:v>15068</c:v>
                </c:pt>
                <c:pt idx="496">
                  <c:v>14506</c:v>
                </c:pt>
                <c:pt idx="497">
                  <c:v>19601</c:v>
                </c:pt>
                <c:pt idx="498">
                  <c:v>14277</c:v>
                </c:pt>
                <c:pt idx="499">
                  <c:v>19568</c:v>
                </c:pt>
                <c:pt idx="500">
                  <c:v>12463</c:v>
                </c:pt>
                <c:pt idx="501">
                  <c:v>20132</c:v>
                </c:pt>
                <c:pt idx="502">
                  <c:v>18366</c:v>
                </c:pt>
                <c:pt idx="503">
                  <c:v>13289</c:v>
                </c:pt>
                <c:pt idx="504">
                  <c:v>19813</c:v>
                </c:pt>
                <c:pt idx="505">
                  <c:v>12599</c:v>
                </c:pt>
                <c:pt idx="506">
                  <c:v>17255</c:v>
                </c:pt>
                <c:pt idx="507">
                  <c:v>12857</c:v>
                </c:pt>
                <c:pt idx="508">
                  <c:v>18206</c:v>
                </c:pt>
                <c:pt idx="509">
                  <c:v>11867</c:v>
                </c:pt>
                <c:pt idx="510">
                  <c:v>16753</c:v>
                </c:pt>
                <c:pt idx="511">
                  <c:v>11950</c:v>
                </c:pt>
                <c:pt idx="512">
                  <c:v>16675</c:v>
                </c:pt>
                <c:pt idx="513">
                  <c:v>11034</c:v>
                </c:pt>
                <c:pt idx="514">
                  <c:v>15895</c:v>
                </c:pt>
                <c:pt idx="515">
                  <c:v>11065</c:v>
                </c:pt>
                <c:pt idx="516">
                  <c:v>16099</c:v>
                </c:pt>
                <c:pt idx="517">
                  <c:v>11753</c:v>
                </c:pt>
                <c:pt idx="518">
                  <c:v>17561</c:v>
                </c:pt>
                <c:pt idx="519">
                  <c:v>16836</c:v>
                </c:pt>
                <c:pt idx="520">
                  <c:v>12211</c:v>
                </c:pt>
                <c:pt idx="521">
                  <c:v>10945</c:v>
                </c:pt>
                <c:pt idx="522">
                  <c:v>11548</c:v>
                </c:pt>
                <c:pt idx="523">
                  <c:v>17062</c:v>
                </c:pt>
                <c:pt idx="524">
                  <c:v>11367</c:v>
                </c:pt>
                <c:pt idx="525">
                  <c:v>11647</c:v>
                </c:pt>
                <c:pt idx="526">
                  <c:v>17658</c:v>
                </c:pt>
                <c:pt idx="527">
                  <c:v>16753</c:v>
                </c:pt>
                <c:pt idx="528">
                  <c:v>10455</c:v>
                </c:pt>
                <c:pt idx="529">
                  <c:v>10340</c:v>
                </c:pt>
                <c:pt idx="530">
                  <c:v>16652</c:v>
                </c:pt>
                <c:pt idx="531">
                  <c:v>11058</c:v>
                </c:pt>
                <c:pt idx="532">
                  <c:v>16160</c:v>
                </c:pt>
                <c:pt idx="533">
                  <c:v>11761</c:v>
                </c:pt>
                <c:pt idx="534">
                  <c:v>16482</c:v>
                </c:pt>
                <c:pt idx="535">
                  <c:v>11770</c:v>
                </c:pt>
                <c:pt idx="536">
                  <c:v>15889</c:v>
                </c:pt>
                <c:pt idx="537">
                  <c:v>11614</c:v>
                </c:pt>
                <c:pt idx="538">
                  <c:v>16726</c:v>
                </c:pt>
                <c:pt idx="539">
                  <c:v>10475</c:v>
                </c:pt>
                <c:pt idx="540">
                  <c:v>16895</c:v>
                </c:pt>
                <c:pt idx="541">
                  <c:v>11125</c:v>
                </c:pt>
                <c:pt idx="542">
                  <c:v>16428</c:v>
                </c:pt>
                <c:pt idx="543">
                  <c:v>11437</c:v>
                </c:pt>
                <c:pt idx="544">
                  <c:v>16211</c:v>
                </c:pt>
                <c:pt idx="545">
                  <c:v>10021</c:v>
                </c:pt>
                <c:pt idx="546">
                  <c:v>14736</c:v>
                </c:pt>
                <c:pt idx="547">
                  <c:v>10365</c:v>
                </c:pt>
                <c:pt idx="548">
                  <c:v>15945</c:v>
                </c:pt>
                <c:pt idx="549">
                  <c:v>9484</c:v>
                </c:pt>
                <c:pt idx="550">
                  <c:v>15709</c:v>
                </c:pt>
                <c:pt idx="551">
                  <c:v>10577</c:v>
                </c:pt>
                <c:pt idx="552">
                  <c:v>15481</c:v>
                </c:pt>
                <c:pt idx="553">
                  <c:v>10474</c:v>
                </c:pt>
                <c:pt idx="554">
                  <c:v>15035</c:v>
                </c:pt>
                <c:pt idx="555">
                  <c:v>9249</c:v>
                </c:pt>
                <c:pt idx="556">
                  <c:v>14880</c:v>
                </c:pt>
                <c:pt idx="557">
                  <c:v>9162</c:v>
                </c:pt>
                <c:pt idx="558">
                  <c:v>12910</c:v>
                </c:pt>
                <c:pt idx="559">
                  <c:v>9728</c:v>
                </c:pt>
                <c:pt idx="560">
                  <c:v>13859</c:v>
                </c:pt>
                <c:pt idx="561">
                  <c:v>8124</c:v>
                </c:pt>
                <c:pt idx="562">
                  <c:v>13857</c:v>
                </c:pt>
                <c:pt idx="563">
                  <c:v>9244</c:v>
                </c:pt>
                <c:pt idx="564">
                  <c:v>12390</c:v>
                </c:pt>
                <c:pt idx="565">
                  <c:v>7380</c:v>
                </c:pt>
                <c:pt idx="566">
                  <c:v>11329</c:v>
                </c:pt>
                <c:pt idx="567">
                  <c:v>12018</c:v>
                </c:pt>
                <c:pt idx="568">
                  <c:v>7582</c:v>
                </c:pt>
                <c:pt idx="569">
                  <c:v>11442</c:v>
                </c:pt>
                <c:pt idx="570">
                  <c:v>7313</c:v>
                </c:pt>
                <c:pt idx="571">
                  <c:v>11007</c:v>
                </c:pt>
                <c:pt idx="572">
                  <c:v>7130</c:v>
                </c:pt>
                <c:pt idx="573">
                  <c:v>9417</c:v>
                </c:pt>
                <c:pt idx="574">
                  <c:v>6857</c:v>
                </c:pt>
                <c:pt idx="575">
                  <c:v>9319</c:v>
                </c:pt>
                <c:pt idx="576">
                  <c:v>6766</c:v>
                </c:pt>
                <c:pt idx="577">
                  <c:v>5943</c:v>
                </c:pt>
                <c:pt idx="578">
                  <c:v>9055</c:v>
                </c:pt>
                <c:pt idx="579">
                  <c:v>5865</c:v>
                </c:pt>
                <c:pt idx="580">
                  <c:v>8860</c:v>
                </c:pt>
                <c:pt idx="581">
                  <c:v>8679</c:v>
                </c:pt>
                <c:pt idx="582">
                  <c:v>5755</c:v>
                </c:pt>
                <c:pt idx="583">
                  <c:v>9106</c:v>
                </c:pt>
                <c:pt idx="584">
                  <c:v>6121</c:v>
                </c:pt>
                <c:pt idx="585">
                  <c:v>9233</c:v>
                </c:pt>
                <c:pt idx="586">
                  <c:v>5465</c:v>
                </c:pt>
                <c:pt idx="587">
                  <c:v>9433</c:v>
                </c:pt>
                <c:pt idx="588">
                  <c:v>5568</c:v>
                </c:pt>
                <c:pt idx="589">
                  <c:v>9274</c:v>
                </c:pt>
                <c:pt idx="590">
                  <c:v>6118</c:v>
                </c:pt>
                <c:pt idx="591">
                  <c:v>9106</c:v>
                </c:pt>
                <c:pt idx="592">
                  <c:v>6791</c:v>
                </c:pt>
                <c:pt idx="593">
                  <c:v>6061</c:v>
                </c:pt>
                <c:pt idx="594">
                  <c:v>9546</c:v>
                </c:pt>
                <c:pt idx="595">
                  <c:v>6378</c:v>
                </c:pt>
                <c:pt idx="596">
                  <c:v>9051</c:v>
                </c:pt>
                <c:pt idx="597">
                  <c:v>9970</c:v>
                </c:pt>
                <c:pt idx="598">
                  <c:v>6444</c:v>
                </c:pt>
                <c:pt idx="599">
                  <c:v>10351</c:v>
                </c:pt>
                <c:pt idx="600">
                  <c:v>6821</c:v>
                </c:pt>
                <c:pt idx="601">
                  <c:v>6710</c:v>
                </c:pt>
                <c:pt idx="602">
                  <c:v>9684</c:v>
                </c:pt>
                <c:pt idx="603">
                  <c:v>6275</c:v>
                </c:pt>
                <c:pt idx="604">
                  <c:v>10522</c:v>
                </c:pt>
                <c:pt idx="605">
                  <c:v>6261</c:v>
                </c:pt>
                <c:pt idx="606">
                  <c:v>10289</c:v>
                </c:pt>
                <c:pt idx="607">
                  <c:v>6437</c:v>
                </c:pt>
                <c:pt idx="608">
                  <c:v>10618</c:v>
                </c:pt>
                <c:pt idx="609">
                  <c:v>7302</c:v>
                </c:pt>
                <c:pt idx="610">
                  <c:v>10879</c:v>
                </c:pt>
                <c:pt idx="611">
                  <c:v>6640</c:v>
                </c:pt>
                <c:pt idx="612">
                  <c:v>11004</c:v>
                </c:pt>
                <c:pt idx="613">
                  <c:v>8154</c:v>
                </c:pt>
                <c:pt idx="614">
                  <c:v>12066</c:v>
                </c:pt>
                <c:pt idx="615">
                  <c:v>8548</c:v>
                </c:pt>
                <c:pt idx="616">
                  <c:v>7793</c:v>
                </c:pt>
                <c:pt idx="617">
                  <c:v>12182</c:v>
                </c:pt>
                <c:pt idx="618">
                  <c:v>8506</c:v>
                </c:pt>
                <c:pt idx="619">
                  <c:v>12214</c:v>
                </c:pt>
                <c:pt idx="620">
                  <c:v>8090</c:v>
                </c:pt>
                <c:pt idx="621">
                  <c:v>13040</c:v>
                </c:pt>
                <c:pt idx="622">
                  <c:v>12562</c:v>
                </c:pt>
                <c:pt idx="623">
                  <c:v>7993</c:v>
                </c:pt>
                <c:pt idx="624">
                  <c:v>7794</c:v>
                </c:pt>
                <c:pt idx="625">
                  <c:v>11492</c:v>
                </c:pt>
                <c:pt idx="626">
                  <c:v>8334</c:v>
                </c:pt>
                <c:pt idx="627">
                  <c:v>11876</c:v>
                </c:pt>
                <c:pt idx="628">
                  <c:v>7679</c:v>
                </c:pt>
                <c:pt idx="629">
                  <c:v>11570</c:v>
                </c:pt>
                <c:pt idx="630">
                  <c:v>8304</c:v>
                </c:pt>
                <c:pt idx="631">
                  <c:v>11961</c:v>
                </c:pt>
                <c:pt idx="632">
                  <c:v>11593</c:v>
                </c:pt>
                <c:pt idx="633">
                  <c:v>8066</c:v>
                </c:pt>
                <c:pt idx="634">
                  <c:v>11713</c:v>
                </c:pt>
                <c:pt idx="635">
                  <c:v>8449</c:v>
                </c:pt>
                <c:pt idx="636">
                  <c:v>7902</c:v>
                </c:pt>
                <c:pt idx="637">
                  <c:v>12310</c:v>
                </c:pt>
                <c:pt idx="638">
                  <c:v>7526</c:v>
                </c:pt>
                <c:pt idx="639">
                  <c:v>12945</c:v>
                </c:pt>
                <c:pt idx="640">
                  <c:v>7701</c:v>
                </c:pt>
                <c:pt idx="641">
                  <c:v>12733</c:v>
                </c:pt>
                <c:pt idx="642">
                  <c:v>7484</c:v>
                </c:pt>
                <c:pt idx="643">
                  <c:v>11673</c:v>
                </c:pt>
                <c:pt idx="644">
                  <c:v>7298</c:v>
                </c:pt>
                <c:pt idx="645">
                  <c:v>11132</c:v>
                </c:pt>
                <c:pt idx="646">
                  <c:v>7730</c:v>
                </c:pt>
                <c:pt idx="647">
                  <c:v>12051</c:v>
                </c:pt>
                <c:pt idx="648">
                  <c:v>8308</c:v>
                </c:pt>
                <c:pt idx="649">
                  <c:v>12732</c:v>
                </c:pt>
                <c:pt idx="650">
                  <c:v>7251</c:v>
                </c:pt>
                <c:pt idx="651">
                  <c:v>11575</c:v>
                </c:pt>
                <c:pt idx="652">
                  <c:v>8396</c:v>
                </c:pt>
                <c:pt idx="653">
                  <c:v>11067</c:v>
                </c:pt>
                <c:pt idx="654">
                  <c:v>8016</c:v>
                </c:pt>
                <c:pt idx="655">
                  <c:v>11937</c:v>
                </c:pt>
                <c:pt idx="656">
                  <c:v>7078</c:v>
                </c:pt>
                <c:pt idx="657">
                  <c:v>12468</c:v>
                </c:pt>
                <c:pt idx="658">
                  <c:v>8668</c:v>
                </c:pt>
                <c:pt idx="659">
                  <c:v>8690</c:v>
                </c:pt>
                <c:pt idx="660">
                  <c:v>12718</c:v>
                </c:pt>
                <c:pt idx="661">
                  <c:v>7379</c:v>
                </c:pt>
                <c:pt idx="662">
                  <c:v>12302</c:v>
                </c:pt>
                <c:pt idx="663">
                  <c:v>8541</c:v>
                </c:pt>
                <c:pt idx="664">
                  <c:v>11878</c:v>
                </c:pt>
                <c:pt idx="665">
                  <c:v>8168</c:v>
                </c:pt>
                <c:pt idx="666">
                  <c:v>12074</c:v>
                </c:pt>
                <c:pt idx="667">
                  <c:v>7809</c:v>
                </c:pt>
                <c:pt idx="668">
                  <c:v>12105</c:v>
                </c:pt>
                <c:pt idx="669">
                  <c:v>8184</c:v>
                </c:pt>
                <c:pt idx="670">
                  <c:v>8966</c:v>
                </c:pt>
                <c:pt idx="671">
                  <c:v>12068</c:v>
                </c:pt>
                <c:pt idx="672">
                  <c:v>11812</c:v>
                </c:pt>
                <c:pt idx="673">
                  <c:v>7510</c:v>
                </c:pt>
                <c:pt idx="674">
                  <c:v>11604</c:v>
                </c:pt>
                <c:pt idx="675">
                  <c:v>8458</c:v>
                </c:pt>
                <c:pt idx="676">
                  <c:v>10838</c:v>
                </c:pt>
                <c:pt idx="677">
                  <c:v>7600</c:v>
                </c:pt>
                <c:pt idx="678">
                  <c:v>11683</c:v>
                </c:pt>
                <c:pt idx="679">
                  <c:v>7985</c:v>
                </c:pt>
                <c:pt idx="680">
                  <c:v>11487</c:v>
                </c:pt>
                <c:pt idx="681">
                  <c:v>6588</c:v>
                </c:pt>
                <c:pt idx="682">
                  <c:v>6765</c:v>
                </c:pt>
                <c:pt idx="683">
                  <c:v>11125</c:v>
                </c:pt>
                <c:pt idx="684">
                  <c:v>10909</c:v>
                </c:pt>
                <c:pt idx="685">
                  <c:v>6342</c:v>
                </c:pt>
                <c:pt idx="686">
                  <c:v>10944</c:v>
                </c:pt>
                <c:pt idx="687">
                  <c:v>7016</c:v>
                </c:pt>
                <c:pt idx="688">
                  <c:v>10677</c:v>
                </c:pt>
                <c:pt idx="689">
                  <c:v>7110</c:v>
                </c:pt>
                <c:pt idx="690">
                  <c:v>10555</c:v>
                </c:pt>
                <c:pt idx="691">
                  <c:v>6830</c:v>
                </c:pt>
                <c:pt idx="692">
                  <c:v>10030</c:v>
                </c:pt>
                <c:pt idx="693">
                  <c:v>6685</c:v>
                </c:pt>
                <c:pt idx="694">
                  <c:v>11394</c:v>
                </c:pt>
                <c:pt idx="695">
                  <c:v>6993</c:v>
                </c:pt>
                <c:pt idx="696">
                  <c:v>10373</c:v>
                </c:pt>
                <c:pt idx="697">
                  <c:v>7502</c:v>
                </c:pt>
                <c:pt idx="698">
                  <c:v>10460</c:v>
                </c:pt>
                <c:pt idx="699">
                  <c:v>6779</c:v>
                </c:pt>
                <c:pt idx="700">
                  <c:v>10583</c:v>
                </c:pt>
                <c:pt idx="701">
                  <c:v>7537</c:v>
                </c:pt>
                <c:pt idx="702">
                  <c:v>10210</c:v>
                </c:pt>
                <c:pt idx="703">
                  <c:v>7441</c:v>
                </c:pt>
                <c:pt idx="704">
                  <c:v>10577</c:v>
                </c:pt>
                <c:pt idx="705">
                  <c:v>7266</c:v>
                </c:pt>
                <c:pt idx="706">
                  <c:v>11481</c:v>
                </c:pt>
                <c:pt idx="707">
                  <c:v>7739</c:v>
                </c:pt>
                <c:pt idx="708">
                  <c:v>12086</c:v>
                </c:pt>
                <c:pt idx="709">
                  <c:v>7343</c:v>
                </c:pt>
                <c:pt idx="710">
                  <c:v>7983.5</c:v>
                </c:pt>
                <c:pt idx="711">
                  <c:v>8624</c:v>
                </c:pt>
                <c:pt idx="712">
                  <c:v>9570.5</c:v>
                </c:pt>
                <c:pt idx="713">
                  <c:v>10517</c:v>
                </c:pt>
                <c:pt idx="714">
                  <c:v>11572.5</c:v>
                </c:pt>
                <c:pt idx="715">
                  <c:v>12628</c:v>
                </c:pt>
                <c:pt idx="716">
                  <c:v>18929</c:v>
                </c:pt>
                <c:pt idx="717">
                  <c:v>11707</c:v>
                </c:pt>
                <c:pt idx="718">
                  <c:v>19315</c:v>
                </c:pt>
                <c:pt idx="719">
                  <c:v>12639</c:v>
                </c:pt>
                <c:pt idx="720">
                  <c:v>21410</c:v>
                </c:pt>
                <c:pt idx="721">
                  <c:v>14272</c:v>
                </c:pt>
                <c:pt idx="722">
                  <c:v>22597</c:v>
                </c:pt>
                <c:pt idx="723">
                  <c:v>15505</c:v>
                </c:pt>
                <c:pt idx="724">
                  <c:v>23982</c:v>
                </c:pt>
                <c:pt idx="725">
                  <c:v>20968.5</c:v>
                </c:pt>
                <c:pt idx="726">
                  <c:v>17955</c:v>
                </c:pt>
                <c:pt idx="727">
                  <c:v>18681</c:v>
                </c:pt>
                <c:pt idx="728">
                  <c:v>19407</c:v>
                </c:pt>
                <c:pt idx="729">
                  <c:v>30106</c:v>
                </c:pt>
                <c:pt idx="730">
                  <c:v>23886</c:v>
                </c:pt>
                <c:pt idx="731">
                  <c:v>17666</c:v>
                </c:pt>
                <c:pt idx="732">
                  <c:v>28652</c:v>
                </c:pt>
                <c:pt idx="733">
                  <c:v>26674</c:v>
                </c:pt>
                <c:pt idx="734">
                  <c:v>24696</c:v>
                </c:pt>
                <c:pt idx="735">
                  <c:v>27321</c:v>
                </c:pt>
                <c:pt idx="736">
                  <c:v>15469</c:v>
                </c:pt>
                <c:pt idx="737">
                  <c:v>24815</c:v>
                </c:pt>
                <c:pt idx="738">
                  <c:v>16726</c:v>
                </c:pt>
                <c:pt idx="739">
                  <c:v>25963</c:v>
                </c:pt>
                <c:pt idx="740">
                  <c:v>15257</c:v>
                </c:pt>
                <c:pt idx="741">
                  <c:v>23559</c:v>
                </c:pt>
                <c:pt idx="742">
                  <c:v>16136</c:v>
                </c:pt>
                <c:pt idx="743">
                  <c:v>24125</c:v>
                </c:pt>
                <c:pt idx="744">
                  <c:v>16891</c:v>
                </c:pt>
                <c:pt idx="745">
                  <c:v>13927</c:v>
                </c:pt>
                <c:pt idx="746">
                  <c:v>20488</c:v>
                </c:pt>
                <c:pt idx="747">
                  <c:v>20826</c:v>
                </c:pt>
                <c:pt idx="748">
                  <c:v>12652</c:v>
                </c:pt>
                <c:pt idx="749">
                  <c:v>19752</c:v>
                </c:pt>
                <c:pt idx="750">
                  <c:v>12371</c:v>
                </c:pt>
                <c:pt idx="751">
                  <c:v>21292</c:v>
                </c:pt>
                <c:pt idx="752">
                  <c:v>19307</c:v>
                </c:pt>
                <c:pt idx="753">
                  <c:v>13871</c:v>
                </c:pt>
                <c:pt idx="754">
                  <c:v>18735</c:v>
                </c:pt>
                <c:pt idx="755">
                  <c:v>13105</c:v>
                </c:pt>
                <c:pt idx="756">
                  <c:v>18717</c:v>
                </c:pt>
                <c:pt idx="757">
                  <c:v>13390</c:v>
                </c:pt>
                <c:pt idx="758">
                  <c:v>17697</c:v>
                </c:pt>
                <c:pt idx="759">
                  <c:v>12150</c:v>
                </c:pt>
                <c:pt idx="760">
                  <c:v>19720</c:v>
                </c:pt>
                <c:pt idx="761">
                  <c:v>13035</c:v>
                </c:pt>
                <c:pt idx="762">
                  <c:v>18192</c:v>
                </c:pt>
                <c:pt idx="763">
                  <c:v>11915</c:v>
                </c:pt>
                <c:pt idx="764">
                  <c:v>17865</c:v>
                </c:pt>
                <c:pt idx="765">
                  <c:v>11164</c:v>
                </c:pt>
                <c:pt idx="766">
                  <c:v>16265</c:v>
                </c:pt>
                <c:pt idx="767">
                  <c:v>11868</c:v>
                </c:pt>
                <c:pt idx="768">
                  <c:v>16099</c:v>
                </c:pt>
                <c:pt idx="769">
                  <c:v>11517</c:v>
                </c:pt>
                <c:pt idx="770">
                  <c:v>16720</c:v>
                </c:pt>
                <c:pt idx="771">
                  <c:v>11130</c:v>
                </c:pt>
                <c:pt idx="772">
                  <c:v>15405</c:v>
                </c:pt>
                <c:pt idx="773">
                  <c:v>11452</c:v>
                </c:pt>
                <c:pt idx="774">
                  <c:v>15943</c:v>
                </c:pt>
                <c:pt idx="775">
                  <c:v>10037</c:v>
                </c:pt>
                <c:pt idx="776">
                  <c:v>16324</c:v>
                </c:pt>
                <c:pt idx="777">
                  <c:v>10838</c:v>
                </c:pt>
                <c:pt idx="778">
                  <c:v>14914</c:v>
                </c:pt>
                <c:pt idx="779">
                  <c:v>10474</c:v>
                </c:pt>
                <c:pt idx="780">
                  <c:v>15257</c:v>
                </c:pt>
                <c:pt idx="781">
                  <c:v>10999</c:v>
                </c:pt>
                <c:pt idx="782">
                  <c:v>15402</c:v>
                </c:pt>
                <c:pt idx="783">
                  <c:v>9649</c:v>
                </c:pt>
                <c:pt idx="784">
                  <c:v>14710</c:v>
                </c:pt>
                <c:pt idx="785">
                  <c:v>10813</c:v>
                </c:pt>
                <c:pt idx="786">
                  <c:v>15999</c:v>
                </c:pt>
                <c:pt idx="787">
                  <c:v>10769</c:v>
                </c:pt>
                <c:pt idx="788">
                  <c:v>15052</c:v>
                </c:pt>
                <c:pt idx="789">
                  <c:v>10597</c:v>
                </c:pt>
                <c:pt idx="790">
                  <c:v>15342</c:v>
                </c:pt>
                <c:pt idx="791">
                  <c:v>8913</c:v>
                </c:pt>
                <c:pt idx="792">
                  <c:v>10007</c:v>
                </c:pt>
                <c:pt idx="793">
                  <c:v>15345</c:v>
                </c:pt>
                <c:pt idx="794">
                  <c:v>10204</c:v>
                </c:pt>
                <c:pt idx="795">
                  <c:v>13722</c:v>
                </c:pt>
                <c:pt idx="796">
                  <c:v>9865</c:v>
                </c:pt>
                <c:pt idx="797">
                  <c:v>14513</c:v>
                </c:pt>
                <c:pt idx="798">
                  <c:v>9372</c:v>
                </c:pt>
                <c:pt idx="799">
                  <c:v>14420</c:v>
                </c:pt>
                <c:pt idx="800">
                  <c:v>9546</c:v>
                </c:pt>
                <c:pt idx="801">
                  <c:v>13141</c:v>
                </c:pt>
                <c:pt idx="802">
                  <c:v>8413</c:v>
                </c:pt>
              </c:numCache>
            </c:numRef>
          </c:val>
          <c:smooth val="0"/>
          <c:extLst>
            <c:ext xmlns:c16="http://schemas.microsoft.com/office/drawing/2014/chart" uri="{C3380CC4-5D6E-409C-BE32-E72D297353CC}">
              <c16:uniqueId val="{00000001-3D79-4F34-8F51-42BC88EBF47D}"/>
            </c:ext>
          </c:extLst>
        </c:ser>
        <c:dLbls>
          <c:showLegendKey val="0"/>
          <c:showVal val="0"/>
          <c:showCatName val="0"/>
          <c:showSerName val="0"/>
          <c:showPercent val="0"/>
          <c:showBubbleSize val="0"/>
        </c:dLbls>
        <c:smooth val="0"/>
        <c:axId val="1114522120"/>
        <c:axId val="1114533896"/>
      </c:lineChart>
      <c:dateAx>
        <c:axId val="1114522120"/>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14533896"/>
        <c:crosses val="autoZero"/>
        <c:auto val="1"/>
        <c:lblOffset val="100"/>
        <c:baseTimeUnit val="days"/>
      </c:dateAx>
      <c:valAx>
        <c:axId val="1114533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14522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ACF for Beige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'Autocorrelation Beige'!$J$1</c:f>
              <c:strCache>
                <c:ptCount val="1"/>
                <c:pt idx="0">
                  <c:v>Coefficient</c:v>
                </c:pt>
              </c:strCache>
            </c:strRef>
          </c:tx>
          <c:spPr>
            <a:ln w="28575" cap="rnd">
              <a:solidFill>
                <a:schemeClr val="accent1"/>
              </a:solidFill>
              <a:round/>
            </a:ln>
            <a:effectLst/>
          </c:spPr>
          <c:marker>
            <c:symbol val="none"/>
          </c:marker>
          <c:cat>
            <c:numRef>
              <c:f>'Autocorrelation Beige'!$A$2:$A$2833</c:f>
              <c:numCache>
                <c:formatCode>m/d/yy</c:formatCode>
                <c:ptCount val="2832"/>
                <c:pt idx="0">
                  <c:v>45562</c:v>
                </c:pt>
                <c:pt idx="1">
                  <c:v>45561</c:v>
                </c:pt>
                <c:pt idx="2">
                  <c:v>45560</c:v>
                </c:pt>
                <c:pt idx="3">
                  <c:v>45559</c:v>
                </c:pt>
                <c:pt idx="4">
                  <c:v>45558</c:v>
                </c:pt>
                <c:pt idx="5">
                  <c:v>45555</c:v>
                </c:pt>
                <c:pt idx="6">
                  <c:v>45554</c:v>
                </c:pt>
                <c:pt idx="7">
                  <c:v>45553</c:v>
                </c:pt>
                <c:pt idx="8">
                  <c:v>45552</c:v>
                </c:pt>
                <c:pt idx="9">
                  <c:v>45551</c:v>
                </c:pt>
                <c:pt idx="10">
                  <c:v>45548</c:v>
                </c:pt>
                <c:pt idx="11">
                  <c:v>45547</c:v>
                </c:pt>
                <c:pt idx="12">
                  <c:v>45546</c:v>
                </c:pt>
                <c:pt idx="13">
                  <c:v>45545</c:v>
                </c:pt>
                <c:pt idx="14">
                  <c:v>45544</c:v>
                </c:pt>
                <c:pt idx="15">
                  <c:v>45541</c:v>
                </c:pt>
                <c:pt idx="16">
                  <c:v>45540</c:v>
                </c:pt>
                <c:pt idx="17">
                  <c:v>45539</c:v>
                </c:pt>
                <c:pt idx="18">
                  <c:v>45538</c:v>
                </c:pt>
                <c:pt idx="19">
                  <c:v>45537</c:v>
                </c:pt>
                <c:pt idx="20">
                  <c:v>45534</c:v>
                </c:pt>
                <c:pt idx="21">
                  <c:v>45533</c:v>
                </c:pt>
                <c:pt idx="22">
                  <c:v>45532</c:v>
                </c:pt>
                <c:pt idx="23">
                  <c:v>45531</c:v>
                </c:pt>
                <c:pt idx="24">
                  <c:v>45530</c:v>
                </c:pt>
                <c:pt idx="25">
                  <c:v>45527</c:v>
                </c:pt>
                <c:pt idx="26">
                  <c:v>45526</c:v>
                </c:pt>
                <c:pt idx="27">
                  <c:v>45525</c:v>
                </c:pt>
                <c:pt idx="28">
                  <c:v>45524</c:v>
                </c:pt>
                <c:pt idx="29">
                  <c:v>45523</c:v>
                </c:pt>
                <c:pt idx="30">
                  <c:v>45520</c:v>
                </c:pt>
                <c:pt idx="31">
                  <c:v>45519</c:v>
                </c:pt>
                <c:pt idx="32">
                  <c:v>45518</c:v>
                </c:pt>
                <c:pt idx="33">
                  <c:v>45517</c:v>
                </c:pt>
                <c:pt idx="34">
                  <c:v>45516</c:v>
                </c:pt>
                <c:pt idx="35">
                  <c:v>45513</c:v>
                </c:pt>
                <c:pt idx="36">
                  <c:v>45512</c:v>
                </c:pt>
                <c:pt idx="37">
                  <c:v>45511</c:v>
                </c:pt>
                <c:pt idx="38">
                  <c:v>45510</c:v>
                </c:pt>
                <c:pt idx="39">
                  <c:v>45509</c:v>
                </c:pt>
                <c:pt idx="40">
                  <c:v>45506</c:v>
                </c:pt>
                <c:pt idx="41">
                  <c:v>45505</c:v>
                </c:pt>
                <c:pt idx="42">
                  <c:v>45504</c:v>
                </c:pt>
                <c:pt idx="43">
                  <c:v>45503</c:v>
                </c:pt>
                <c:pt idx="44">
                  <c:v>45502</c:v>
                </c:pt>
                <c:pt idx="45">
                  <c:v>45499</c:v>
                </c:pt>
                <c:pt idx="46">
                  <c:v>45498</c:v>
                </c:pt>
                <c:pt idx="47">
                  <c:v>45497</c:v>
                </c:pt>
                <c:pt idx="48">
                  <c:v>45496</c:v>
                </c:pt>
                <c:pt idx="49">
                  <c:v>45495</c:v>
                </c:pt>
                <c:pt idx="50">
                  <c:v>45492</c:v>
                </c:pt>
                <c:pt idx="51">
                  <c:v>45491</c:v>
                </c:pt>
                <c:pt idx="52">
                  <c:v>45490</c:v>
                </c:pt>
                <c:pt idx="53">
                  <c:v>45489</c:v>
                </c:pt>
                <c:pt idx="54">
                  <c:v>45488</c:v>
                </c:pt>
                <c:pt idx="55">
                  <c:v>45485</c:v>
                </c:pt>
                <c:pt idx="56">
                  <c:v>45484</c:v>
                </c:pt>
                <c:pt idx="57">
                  <c:v>45483</c:v>
                </c:pt>
                <c:pt idx="58">
                  <c:v>45482</c:v>
                </c:pt>
                <c:pt idx="59">
                  <c:v>45481</c:v>
                </c:pt>
                <c:pt idx="60">
                  <c:v>45478</c:v>
                </c:pt>
                <c:pt idx="61">
                  <c:v>45477</c:v>
                </c:pt>
                <c:pt idx="62">
                  <c:v>45476</c:v>
                </c:pt>
                <c:pt idx="63">
                  <c:v>45475</c:v>
                </c:pt>
                <c:pt idx="64">
                  <c:v>45474</c:v>
                </c:pt>
                <c:pt idx="65">
                  <c:v>45471</c:v>
                </c:pt>
                <c:pt idx="66">
                  <c:v>45470</c:v>
                </c:pt>
                <c:pt idx="67">
                  <c:v>45469</c:v>
                </c:pt>
                <c:pt idx="68">
                  <c:v>45468</c:v>
                </c:pt>
                <c:pt idx="69">
                  <c:v>45467</c:v>
                </c:pt>
                <c:pt idx="70">
                  <c:v>45464</c:v>
                </c:pt>
                <c:pt idx="71">
                  <c:v>45463</c:v>
                </c:pt>
                <c:pt idx="72">
                  <c:v>45462</c:v>
                </c:pt>
                <c:pt idx="73">
                  <c:v>45461</c:v>
                </c:pt>
                <c:pt idx="74">
                  <c:v>45460</c:v>
                </c:pt>
                <c:pt idx="75">
                  <c:v>45457</c:v>
                </c:pt>
                <c:pt idx="76">
                  <c:v>45456</c:v>
                </c:pt>
                <c:pt idx="77">
                  <c:v>45455</c:v>
                </c:pt>
                <c:pt idx="78">
                  <c:v>45454</c:v>
                </c:pt>
                <c:pt idx="79">
                  <c:v>45453</c:v>
                </c:pt>
                <c:pt idx="80">
                  <c:v>45450</c:v>
                </c:pt>
                <c:pt idx="81">
                  <c:v>45449</c:v>
                </c:pt>
                <c:pt idx="82">
                  <c:v>45448</c:v>
                </c:pt>
                <c:pt idx="83">
                  <c:v>45447</c:v>
                </c:pt>
                <c:pt idx="84">
                  <c:v>45446</c:v>
                </c:pt>
                <c:pt idx="85">
                  <c:v>45443</c:v>
                </c:pt>
                <c:pt idx="86">
                  <c:v>45442</c:v>
                </c:pt>
                <c:pt idx="87">
                  <c:v>45441</c:v>
                </c:pt>
                <c:pt idx="88">
                  <c:v>45440</c:v>
                </c:pt>
                <c:pt idx="89">
                  <c:v>45439</c:v>
                </c:pt>
                <c:pt idx="90">
                  <c:v>45436</c:v>
                </c:pt>
                <c:pt idx="91">
                  <c:v>45435</c:v>
                </c:pt>
                <c:pt idx="92">
                  <c:v>45434</c:v>
                </c:pt>
                <c:pt idx="93">
                  <c:v>45433</c:v>
                </c:pt>
                <c:pt idx="94">
                  <c:v>45432</c:v>
                </c:pt>
                <c:pt idx="95">
                  <c:v>45429</c:v>
                </c:pt>
                <c:pt idx="96">
                  <c:v>45428</c:v>
                </c:pt>
                <c:pt idx="97">
                  <c:v>45427</c:v>
                </c:pt>
                <c:pt idx="98">
                  <c:v>45426</c:v>
                </c:pt>
                <c:pt idx="99">
                  <c:v>45425</c:v>
                </c:pt>
                <c:pt idx="100">
                  <c:v>45422</c:v>
                </c:pt>
                <c:pt idx="101">
                  <c:v>45421</c:v>
                </c:pt>
                <c:pt idx="102">
                  <c:v>45420</c:v>
                </c:pt>
                <c:pt idx="103">
                  <c:v>45419</c:v>
                </c:pt>
                <c:pt idx="104">
                  <c:v>45418</c:v>
                </c:pt>
                <c:pt idx="105">
                  <c:v>45415</c:v>
                </c:pt>
                <c:pt idx="106">
                  <c:v>45414</c:v>
                </c:pt>
                <c:pt idx="107">
                  <c:v>45413</c:v>
                </c:pt>
                <c:pt idx="108">
                  <c:v>45412</c:v>
                </c:pt>
                <c:pt idx="109">
                  <c:v>45411</c:v>
                </c:pt>
                <c:pt idx="110">
                  <c:v>45408</c:v>
                </c:pt>
                <c:pt idx="111">
                  <c:v>45407</c:v>
                </c:pt>
                <c:pt idx="112">
                  <c:v>45406</c:v>
                </c:pt>
                <c:pt idx="113">
                  <c:v>45405</c:v>
                </c:pt>
                <c:pt idx="114">
                  <c:v>45404</c:v>
                </c:pt>
                <c:pt idx="115">
                  <c:v>45401</c:v>
                </c:pt>
                <c:pt idx="116">
                  <c:v>45400</c:v>
                </c:pt>
                <c:pt idx="117">
                  <c:v>45399</c:v>
                </c:pt>
                <c:pt idx="118">
                  <c:v>45398</c:v>
                </c:pt>
                <c:pt idx="119">
                  <c:v>45397</c:v>
                </c:pt>
                <c:pt idx="120">
                  <c:v>45394</c:v>
                </c:pt>
                <c:pt idx="121">
                  <c:v>45393</c:v>
                </c:pt>
                <c:pt idx="122">
                  <c:v>45392</c:v>
                </c:pt>
                <c:pt idx="123">
                  <c:v>45391</c:v>
                </c:pt>
                <c:pt idx="124">
                  <c:v>45390</c:v>
                </c:pt>
                <c:pt idx="125">
                  <c:v>45387</c:v>
                </c:pt>
                <c:pt idx="126">
                  <c:v>45386</c:v>
                </c:pt>
                <c:pt idx="127">
                  <c:v>45385</c:v>
                </c:pt>
                <c:pt idx="128">
                  <c:v>45384</c:v>
                </c:pt>
                <c:pt idx="129">
                  <c:v>45383</c:v>
                </c:pt>
                <c:pt idx="130">
                  <c:v>45380</c:v>
                </c:pt>
                <c:pt idx="131">
                  <c:v>45379</c:v>
                </c:pt>
                <c:pt idx="132">
                  <c:v>45378</c:v>
                </c:pt>
                <c:pt idx="133">
                  <c:v>45377</c:v>
                </c:pt>
                <c:pt idx="134">
                  <c:v>45376</c:v>
                </c:pt>
                <c:pt idx="135">
                  <c:v>45373</c:v>
                </c:pt>
                <c:pt idx="136">
                  <c:v>45372</c:v>
                </c:pt>
                <c:pt idx="137">
                  <c:v>45371</c:v>
                </c:pt>
                <c:pt idx="138">
                  <c:v>45370</c:v>
                </c:pt>
                <c:pt idx="139">
                  <c:v>45369</c:v>
                </c:pt>
                <c:pt idx="140">
                  <c:v>45366</c:v>
                </c:pt>
                <c:pt idx="141">
                  <c:v>45365</c:v>
                </c:pt>
                <c:pt idx="142">
                  <c:v>45364</c:v>
                </c:pt>
                <c:pt idx="143">
                  <c:v>45363</c:v>
                </c:pt>
                <c:pt idx="144">
                  <c:v>45362</c:v>
                </c:pt>
                <c:pt idx="145">
                  <c:v>45359</c:v>
                </c:pt>
                <c:pt idx="146">
                  <c:v>45358</c:v>
                </c:pt>
                <c:pt idx="147">
                  <c:v>45357</c:v>
                </c:pt>
                <c:pt idx="148">
                  <c:v>45356</c:v>
                </c:pt>
                <c:pt idx="149">
                  <c:v>45355</c:v>
                </c:pt>
                <c:pt idx="150">
                  <c:v>45352</c:v>
                </c:pt>
                <c:pt idx="151">
                  <c:v>45351</c:v>
                </c:pt>
                <c:pt idx="152">
                  <c:v>45350</c:v>
                </c:pt>
                <c:pt idx="153">
                  <c:v>45349</c:v>
                </c:pt>
                <c:pt idx="154">
                  <c:v>45348</c:v>
                </c:pt>
                <c:pt idx="155">
                  <c:v>45345</c:v>
                </c:pt>
                <c:pt idx="156">
                  <c:v>45344</c:v>
                </c:pt>
                <c:pt idx="157">
                  <c:v>45343</c:v>
                </c:pt>
                <c:pt idx="158">
                  <c:v>45342</c:v>
                </c:pt>
                <c:pt idx="159">
                  <c:v>45341</c:v>
                </c:pt>
                <c:pt idx="160">
                  <c:v>45338</c:v>
                </c:pt>
                <c:pt idx="161">
                  <c:v>45337</c:v>
                </c:pt>
                <c:pt idx="162">
                  <c:v>45336</c:v>
                </c:pt>
                <c:pt idx="163">
                  <c:v>45335</c:v>
                </c:pt>
                <c:pt idx="164">
                  <c:v>45334</c:v>
                </c:pt>
                <c:pt idx="165">
                  <c:v>45331</c:v>
                </c:pt>
                <c:pt idx="166">
                  <c:v>45330</c:v>
                </c:pt>
                <c:pt idx="167">
                  <c:v>45329</c:v>
                </c:pt>
                <c:pt idx="168">
                  <c:v>45328</c:v>
                </c:pt>
                <c:pt idx="169">
                  <c:v>45327</c:v>
                </c:pt>
                <c:pt idx="170">
                  <c:v>45324</c:v>
                </c:pt>
                <c:pt idx="171">
                  <c:v>45323</c:v>
                </c:pt>
                <c:pt idx="172">
                  <c:v>45322</c:v>
                </c:pt>
                <c:pt idx="173">
                  <c:v>45321</c:v>
                </c:pt>
                <c:pt idx="174">
                  <c:v>45320</c:v>
                </c:pt>
                <c:pt idx="175">
                  <c:v>45317</c:v>
                </c:pt>
                <c:pt idx="176">
                  <c:v>45316</c:v>
                </c:pt>
                <c:pt idx="177">
                  <c:v>45315</c:v>
                </c:pt>
                <c:pt idx="178">
                  <c:v>45314</c:v>
                </c:pt>
                <c:pt idx="179">
                  <c:v>45313</c:v>
                </c:pt>
                <c:pt idx="180">
                  <c:v>45310</c:v>
                </c:pt>
                <c:pt idx="181">
                  <c:v>45309</c:v>
                </c:pt>
                <c:pt idx="182">
                  <c:v>45308</c:v>
                </c:pt>
                <c:pt idx="183">
                  <c:v>45307</c:v>
                </c:pt>
                <c:pt idx="184">
                  <c:v>45306</c:v>
                </c:pt>
                <c:pt idx="185">
                  <c:v>45303</c:v>
                </c:pt>
                <c:pt idx="186">
                  <c:v>45302</c:v>
                </c:pt>
                <c:pt idx="187">
                  <c:v>45301</c:v>
                </c:pt>
                <c:pt idx="188">
                  <c:v>45300</c:v>
                </c:pt>
                <c:pt idx="189">
                  <c:v>45299</c:v>
                </c:pt>
                <c:pt idx="190">
                  <c:v>45296</c:v>
                </c:pt>
                <c:pt idx="191">
                  <c:v>45295</c:v>
                </c:pt>
                <c:pt idx="192">
                  <c:v>45294</c:v>
                </c:pt>
                <c:pt idx="193">
                  <c:v>45293</c:v>
                </c:pt>
                <c:pt idx="194">
                  <c:v>45292</c:v>
                </c:pt>
                <c:pt idx="195">
                  <c:v>45289</c:v>
                </c:pt>
                <c:pt idx="196">
                  <c:v>45288</c:v>
                </c:pt>
                <c:pt idx="197">
                  <c:v>45287</c:v>
                </c:pt>
                <c:pt idx="198">
                  <c:v>45286</c:v>
                </c:pt>
                <c:pt idx="199">
                  <c:v>45285</c:v>
                </c:pt>
                <c:pt idx="200">
                  <c:v>45282</c:v>
                </c:pt>
                <c:pt idx="201">
                  <c:v>45281</c:v>
                </c:pt>
                <c:pt idx="202">
                  <c:v>45280</c:v>
                </c:pt>
                <c:pt idx="203">
                  <c:v>45279</c:v>
                </c:pt>
                <c:pt idx="204">
                  <c:v>45278</c:v>
                </c:pt>
                <c:pt idx="205">
                  <c:v>45275</c:v>
                </c:pt>
                <c:pt idx="206">
                  <c:v>45274</c:v>
                </c:pt>
                <c:pt idx="207">
                  <c:v>45273</c:v>
                </c:pt>
                <c:pt idx="208">
                  <c:v>45272</c:v>
                </c:pt>
                <c:pt idx="209">
                  <c:v>45271</c:v>
                </c:pt>
                <c:pt idx="210">
                  <c:v>45268</c:v>
                </c:pt>
                <c:pt idx="211">
                  <c:v>45267</c:v>
                </c:pt>
                <c:pt idx="212">
                  <c:v>45266</c:v>
                </c:pt>
                <c:pt idx="213">
                  <c:v>45265</c:v>
                </c:pt>
                <c:pt idx="214">
                  <c:v>45264</c:v>
                </c:pt>
                <c:pt idx="215">
                  <c:v>45261</c:v>
                </c:pt>
                <c:pt idx="216">
                  <c:v>45260</c:v>
                </c:pt>
                <c:pt idx="217">
                  <c:v>45259</c:v>
                </c:pt>
                <c:pt idx="218">
                  <c:v>45258</c:v>
                </c:pt>
                <c:pt idx="219">
                  <c:v>45257</c:v>
                </c:pt>
                <c:pt idx="220">
                  <c:v>45254</c:v>
                </c:pt>
                <c:pt idx="221">
                  <c:v>45253</c:v>
                </c:pt>
                <c:pt idx="222">
                  <c:v>45252</c:v>
                </c:pt>
                <c:pt idx="223">
                  <c:v>45251</c:v>
                </c:pt>
                <c:pt idx="224">
                  <c:v>45250</c:v>
                </c:pt>
                <c:pt idx="225">
                  <c:v>45247</c:v>
                </c:pt>
                <c:pt idx="226">
                  <c:v>45246</c:v>
                </c:pt>
                <c:pt idx="227">
                  <c:v>45245</c:v>
                </c:pt>
                <c:pt idx="228">
                  <c:v>45244</c:v>
                </c:pt>
                <c:pt idx="229">
                  <c:v>45243</c:v>
                </c:pt>
                <c:pt idx="230">
                  <c:v>45240</c:v>
                </c:pt>
                <c:pt idx="231">
                  <c:v>45239</c:v>
                </c:pt>
                <c:pt idx="232">
                  <c:v>45238</c:v>
                </c:pt>
                <c:pt idx="233">
                  <c:v>45237</c:v>
                </c:pt>
                <c:pt idx="234">
                  <c:v>45236</c:v>
                </c:pt>
                <c:pt idx="235">
                  <c:v>45233</c:v>
                </c:pt>
                <c:pt idx="236">
                  <c:v>45232</c:v>
                </c:pt>
                <c:pt idx="237">
                  <c:v>45231</c:v>
                </c:pt>
                <c:pt idx="238">
                  <c:v>45230</c:v>
                </c:pt>
                <c:pt idx="239">
                  <c:v>45229</c:v>
                </c:pt>
                <c:pt idx="240">
                  <c:v>45226</c:v>
                </c:pt>
                <c:pt idx="241">
                  <c:v>45225</c:v>
                </c:pt>
                <c:pt idx="242">
                  <c:v>45224</c:v>
                </c:pt>
                <c:pt idx="243">
                  <c:v>45223</c:v>
                </c:pt>
                <c:pt idx="244">
                  <c:v>45222</c:v>
                </c:pt>
                <c:pt idx="245">
                  <c:v>45219</c:v>
                </c:pt>
                <c:pt idx="246">
                  <c:v>45218</c:v>
                </c:pt>
                <c:pt idx="247">
                  <c:v>45217</c:v>
                </c:pt>
                <c:pt idx="248">
                  <c:v>45216</c:v>
                </c:pt>
                <c:pt idx="249">
                  <c:v>45215</c:v>
                </c:pt>
                <c:pt idx="250">
                  <c:v>45212</c:v>
                </c:pt>
                <c:pt idx="251">
                  <c:v>45211</c:v>
                </c:pt>
                <c:pt idx="252">
                  <c:v>45210</c:v>
                </c:pt>
                <c:pt idx="253">
                  <c:v>45209</c:v>
                </c:pt>
                <c:pt idx="254">
                  <c:v>45208</c:v>
                </c:pt>
                <c:pt idx="255">
                  <c:v>45205</c:v>
                </c:pt>
                <c:pt idx="256">
                  <c:v>45204</c:v>
                </c:pt>
                <c:pt idx="257">
                  <c:v>45203</c:v>
                </c:pt>
                <c:pt idx="258">
                  <c:v>45202</c:v>
                </c:pt>
                <c:pt idx="259">
                  <c:v>45201</c:v>
                </c:pt>
                <c:pt idx="260">
                  <c:v>45198</c:v>
                </c:pt>
                <c:pt idx="261">
                  <c:v>45197</c:v>
                </c:pt>
                <c:pt idx="262">
                  <c:v>45196</c:v>
                </c:pt>
                <c:pt idx="263">
                  <c:v>45195</c:v>
                </c:pt>
                <c:pt idx="264">
                  <c:v>45194</c:v>
                </c:pt>
                <c:pt idx="265">
                  <c:v>45191</c:v>
                </c:pt>
                <c:pt idx="266">
                  <c:v>45190</c:v>
                </c:pt>
                <c:pt idx="267">
                  <c:v>45189</c:v>
                </c:pt>
                <c:pt idx="268">
                  <c:v>45188</c:v>
                </c:pt>
                <c:pt idx="269">
                  <c:v>45187</c:v>
                </c:pt>
                <c:pt idx="270">
                  <c:v>45184</c:v>
                </c:pt>
                <c:pt idx="271">
                  <c:v>45183</c:v>
                </c:pt>
                <c:pt idx="272">
                  <c:v>45182</c:v>
                </c:pt>
                <c:pt idx="273">
                  <c:v>45181</c:v>
                </c:pt>
                <c:pt idx="274">
                  <c:v>45180</c:v>
                </c:pt>
                <c:pt idx="275">
                  <c:v>45177</c:v>
                </c:pt>
                <c:pt idx="276">
                  <c:v>45176</c:v>
                </c:pt>
                <c:pt idx="277">
                  <c:v>45175</c:v>
                </c:pt>
                <c:pt idx="278">
                  <c:v>45174</c:v>
                </c:pt>
                <c:pt idx="279">
                  <c:v>45173</c:v>
                </c:pt>
                <c:pt idx="280">
                  <c:v>45170</c:v>
                </c:pt>
                <c:pt idx="281">
                  <c:v>45169</c:v>
                </c:pt>
                <c:pt idx="282">
                  <c:v>45168</c:v>
                </c:pt>
                <c:pt idx="283">
                  <c:v>45167</c:v>
                </c:pt>
                <c:pt idx="284">
                  <c:v>45166</c:v>
                </c:pt>
                <c:pt idx="285">
                  <c:v>45163</c:v>
                </c:pt>
                <c:pt idx="286">
                  <c:v>45162</c:v>
                </c:pt>
                <c:pt idx="287">
                  <c:v>45161</c:v>
                </c:pt>
                <c:pt idx="288">
                  <c:v>45160</c:v>
                </c:pt>
                <c:pt idx="289">
                  <c:v>45159</c:v>
                </c:pt>
                <c:pt idx="290">
                  <c:v>45156</c:v>
                </c:pt>
                <c:pt idx="291">
                  <c:v>45155</c:v>
                </c:pt>
                <c:pt idx="292">
                  <c:v>45154</c:v>
                </c:pt>
                <c:pt idx="293">
                  <c:v>45153</c:v>
                </c:pt>
                <c:pt idx="294">
                  <c:v>45152</c:v>
                </c:pt>
                <c:pt idx="295">
                  <c:v>45149</c:v>
                </c:pt>
                <c:pt idx="296">
                  <c:v>45148</c:v>
                </c:pt>
                <c:pt idx="297">
                  <c:v>45147</c:v>
                </c:pt>
                <c:pt idx="298">
                  <c:v>45146</c:v>
                </c:pt>
                <c:pt idx="299">
                  <c:v>45145</c:v>
                </c:pt>
                <c:pt idx="300">
                  <c:v>45142</c:v>
                </c:pt>
                <c:pt idx="301">
                  <c:v>45141</c:v>
                </c:pt>
                <c:pt idx="302">
                  <c:v>45140</c:v>
                </c:pt>
                <c:pt idx="303">
                  <c:v>45139</c:v>
                </c:pt>
                <c:pt idx="304">
                  <c:v>45138</c:v>
                </c:pt>
                <c:pt idx="305">
                  <c:v>45135</c:v>
                </c:pt>
                <c:pt idx="306">
                  <c:v>45134</c:v>
                </c:pt>
                <c:pt idx="307">
                  <c:v>45133</c:v>
                </c:pt>
                <c:pt idx="308">
                  <c:v>45132</c:v>
                </c:pt>
                <c:pt idx="309">
                  <c:v>45131</c:v>
                </c:pt>
                <c:pt idx="310">
                  <c:v>45128</c:v>
                </c:pt>
                <c:pt idx="311">
                  <c:v>45127</c:v>
                </c:pt>
                <c:pt idx="312">
                  <c:v>45126</c:v>
                </c:pt>
                <c:pt idx="313">
                  <c:v>45125</c:v>
                </c:pt>
                <c:pt idx="314">
                  <c:v>45124</c:v>
                </c:pt>
                <c:pt idx="315">
                  <c:v>45121</c:v>
                </c:pt>
                <c:pt idx="316">
                  <c:v>45120</c:v>
                </c:pt>
                <c:pt idx="317">
                  <c:v>45119</c:v>
                </c:pt>
                <c:pt idx="318">
                  <c:v>45118</c:v>
                </c:pt>
                <c:pt idx="319">
                  <c:v>45117</c:v>
                </c:pt>
                <c:pt idx="320">
                  <c:v>45114</c:v>
                </c:pt>
                <c:pt idx="321">
                  <c:v>45113</c:v>
                </c:pt>
                <c:pt idx="322">
                  <c:v>45112</c:v>
                </c:pt>
                <c:pt idx="323">
                  <c:v>45111</c:v>
                </c:pt>
                <c:pt idx="324">
                  <c:v>45110</c:v>
                </c:pt>
                <c:pt idx="325">
                  <c:v>45107</c:v>
                </c:pt>
                <c:pt idx="326">
                  <c:v>45106</c:v>
                </c:pt>
                <c:pt idx="327">
                  <c:v>45105</c:v>
                </c:pt>
                <c:pt idx="328">
                  <c:v>45104</c:v>
                </c:pt>
                <c:pt idx="329">
                  <c:v>45103</c:v>
                </c:pt>
                <c:pt idx="330">
                  <c:v>45100</c:v>
                </c:pt>
                <c:pt idx="331">
                  <c:v>45099</c:v>
                </c:pt>
                <c:pt idx="332">
                  <c:v>45098</c:v>
                </c:pt>
                <c:pt idx="333">
                  <c:v>45097</c:v>
                </c:pt>
                <c:pt idx="334">
                  <c:v>45096</c:v>
                </c:pt>
                <c:pt idx="335">
                  <c:v>45093</c:v>
                </c:pt>
                <c:pt idx="336">
                  <c:v>45092</c:v>
                </c:pt>
                <c:pt idx="337">
                  <c:v>45091</c:v>
                </c:pt>
                <c:pt idx="338">
                  <c:v>45090</c:v>
                </c:pt>
                <c:pt idx="339">
                  <c:v>45089</c:v>
                </c:pt>
                <c:pt idx="340">
                  <c:v>45086</c:v>
                </c:pt>
                <c:pt idx="341">
                  <c:v>45085</c:v>
                </c:pt>
                <c:pt idx="342">
                  <c:v>45084</c:v>
                </c:pt>
                <c:pt idx="343">
                  <c:v>45083</c:v>
                </c:pt>
                <c:pt idx="344">
                  <c:v>45082</c:v>
                </c:pt>
                <c:pt idx="345">
                  <c:v>45079</c:v>
                </c:pt>
                <c:pt idx="346">
                  <c:v>45078</c:v>
                </c:pt>
                <c:pt idx="347">
                  <c:v>45077</c:v>
                </c:pt>
                <c:pt idx="348">
                  <c:v>45076</c:v>
                </c:pt>
                <c:pt idx="349">
                  <c:v>45075</c:v>
                </c:pt>
                <c:pt idx="350">
                  <c:v>45072</c:v>
                </c:pt>
                <c:pt idx="351">
                  <c:v>45071</c:v>
                </c:pt>
                <c:pt idx="352">
                  <c:v>45070</c:v>
                </c:pt>
                <c:pt idx="353">
                  <c:v>45069</c:v>
                </c:pt>
                <c:pt idx="354">
                  <c:v>45068</c:v>
                </c:pt>
                <c:pt idx="355">
                  <c:v>45065</c:v>
                </c:pt>
                <c:pt idx="356">
                  <c:v>45064</c:v>
                </c:pt>
                <c:pt idx="357">
                  <c:v>45063</c:v>
                </c:pt>
                <c:pt idx="358">
                  <c:v>45062</c:v>
                </c:pt>
                <c:pt idx="359">
                  <c:v>45061</c:v>
                </c:pt>
                <c:pt idx="360">
                  <c:v>45058</c:v>
                </c:pt>
                <c:pt idx="361">
                  <c:v>45057</c:v>
                </c:pt>
                <c:pt idx="362">
                  <c:v>45056</c:v>
                </c:pt>
                <c:pt idx="363">
                  <c:v>45055</c:v>
                </c:pt>
                <c:pt idx="364">
                  <c:v>45054</c:v>
                </c:pt>
                <c:pt idx="365">
                  <c:v>45051</c:v>
                </c:pt>
                <c:pt idx="366">
                  <c:v>45050</c:v>
                </c:pt>
                <c:pt idx="367">
                  <c:v>45049</c:v>
                </c:pt>
                <c:pt idx="368">
                  <c:v>45048</c:v>
                </c:pt>
                <c:pt idx="369">
                  <c:v>45047</c:v>
                </c:pt>
                <c:pt idx="370">
                  <c:v>45044</c:v>
                </c:pt>
                <c:pt idx="371">
                  <c:v>45043</c:v>
                </c:pt>
                <c:pt idx="372">
                  <c:v>45042</c:v>
                </c:pt>
                <c:pt idx="373">
                  <c:v>45041</c:v>
                </c:pt>
                <c:pt idx="374">
                  <c:v>45040</c:v>
                </c:pt>
                <c:pt idx="375">
                  <c:v>45037</c:v>
                </c:pt>
                <c:pt idx="376">
                  <c:v>45036</c:v>
                </c:pt>
                <c:pt idx="377">
                  <c:v>45035</c:v>
                </c:pt>
                <c:pt idx="378">
                  <c:v>45034</c:v>
                </c:pt>
                <c:pt idx="379">
                  <c:v>45033</c:v>
                </c:pt>
                <c:pt idx="380">
                  <c:v>45030</c:v>
                </c:pt>
                <c:pt idx="381">
                  <c:v>45029</c:v>
                </c:pt>
                <c:pt idx="382">
                  <c:v>45028</c:v>
                </c:pt>
                <c:pt idx="383">
                  <c:v>45027</c:v>
                </c:pt>
                <c:pt idx="384">
                  <c:v>45026</c:v>
                </c:pt>
                <c:pt idx="385">
                  <c:v>45023</c:v>
                </c:pt>
                <c:pt idx="386">
                  <c:v>45022</c:v>
                </c:pt>
                <c:pt idx="387">
                  <c:v>45021</c:v>
                </c:pt>
                <c:pt idx="388">
                  <c:v>45020</c:v>
                </c:pt>
                <c:pt idx="389">
                  <c:v>45019</c:v>
                </c:pt>
                <c:pt idx="390">
                  <c:v>45016</c:v>
                </c:pt>
                <c:pt idx="391">
                  <c:v>45015</c:v>
                </c:pt>
                <c:pt idx="392">
                  <c:v>45014</c:v>
                </c:pt>
                <c:pt idx="393">
                  <c:v>45013</c:v>
                </c:pt>
                <c:pt idx="394">
                  <c:v>45012</c:v>
                </c:pt>
                <c:pt idx="395">
                  <c:v>45009</c:v>
                </c:pt>
                <c:pt idx="396">
                  <c:v>45008</c:v>
                </c:pt>
                <c:pt idx="397">
                  <c:v>45007</c:v>
                </c:pt>
                <c:pt idx="398">
                  <c:v>45006</c:v>
                </c:pt>
                <c:pt idx="399">
                  <c:v>45005</c:v>
                </c:pt>
                <c:pt idx="400">
                  <c:v>45002</c:v>
                </c:pt>
                <c:pt idx="401">
                  <c:v>45001</c:v>
                </c:pt>
                <c:pt idx="402">
                  <c:v>45000</c:v>
                </c:pt>
                <c:pt idx="403">
                  <c:v>44999</c:v>
                </c:pt>
                <c:pt idx="404">
                  <c:v>44998</c:v>
                </c:pt>
                <c:pt idx="405">
                  <c:v>44995</c:v>
                </c:pt>
                <c:pt idx="406">
                  <c:v>44994</c:v>
                </c:pt>
                <c:pt idx="407">
                  <c:v>44993</c:v>
                </c:pt>
                <c:pt idx="408">
                  <c:v>44992</c:v>
                </c:pt>
                <c:pt idx="409">
                  <c:v>44991</c:v>
                </c:pt>
                <c:pt idx="410">
                  <c:v>44988</c:v>
                </c:pt>
                <c:pt idx="411">
                  <c:v>44987</c:v>
                </c:pt>
                <c:pt idx="412">
                  <c:v>44986</c:v>
                </c:pt>
                <c:pt idx="413">
                  <c:v>44985</c:v>
                </c:pt>
                <c:pt idx="414">
                  <c:v>44984</c:v>
                </c:pt>
                <c:pt idx="415">
                  <c:v>44981</c:v>
                </c:pt>
                <c:pt idx="416">
                  <c:v>44980</c:v>
                </c:pt>
                <c:pt idx="417">
                  <c:v>44979</c:v>
                </c:pt>
                <c:pt idx="418">
                  <c:v>44978</c:v>
                </c:pt>
                <c:pt idx="419">
                  <c:v>44977</c:v>
                </c:pt>
                <c:pt idx="420">
                  <c:v>44974</c:v>
                </c:pt>
                <c:pt idx="421">
                  <c:v>44973</c:v>
                </c:pt>
                <c:pt idx="422">
                  <c:v>44972</c:v>
                </c:pt>
                <c:pt idx="423">
                  <c:v>44971</c:v>
                </c:pt>
                <c:pt idx="424">
                  <c:v>44970</c:v>
                </c:pt>
                <c:pt idx="425">
                  <c:v>44967</c:v>
                </c:pt>
                <c:pt idx="426">
                  <c:v>44966</c:v>
                </c:pt>
                <c:pt idx="427">
                  <c:v>44965</c:v>
                </c:pt>
                <c:pt idx="428">
                  <c:v>44964</c:v>
                </c:pt>
                <c:pt idx="429">
                  <c:v>44963</c:v>
                </c:pt>
                <c:pt idx="430">
                  <c:v>44960</c:v>
                </c:pt>
                <c:pt idx="431">
                  <c:v>44959</c:v>
                </c:pt>
                <c:pt idx="432">
                  <c:v>44958</c:v>
                </c:pt>
                <c:pt idx="433">
                  <c:v>44957</c:v>
                </c:pt>
                <c:pt idx="434">
                  <c:v>44956</c:v>
                </c:pt>
                <c:pt idx="435">
                  <c:v>44953</c:v>
                </c:pt>
                <c:pt idx="436">
                  <c:v>44952</c:v>
                </c:pt>
                <c:pt idx="437">
                  <c:v>44951</c:v>
                </c:pt>
                <c:pt idx="438">
                  <c:v>44950</c:v>
                </c:pt>
                <c:pt idx="439">
                  <c:v>44949</c:v>
                </c:pt>
                <c:pt idx="440">
                  <c:v>44946</c:v>
                </c:pt>
                <c:pt idx="441">
                  <c:v>44945</c:v>
                </c:pt>
                <c:pt idx="442">
                  <c:v>44944</c:v>
                </c:pt>
                <c:pt idx="443">
                  <c:v>44943</c:v>
                </c:pt>
                <c:pt idx="444">
                  <c:v>44942</c:v>
                </c:pt>
                <c:pt idx="445">
                  <c:v>44939</c:v>
                </c:pt>
                <c:pt idx="446">
                  <c:v>44938</c:v>
                </c:pt>
                <c:pt idx="447">
                  <c:v>44937</c:v>
                </c:pt>
                <c:pt idx="448">
                  <c:v>44936</c:v>
                </c:pt>
                <c:pt idx="449">
                  <c:v>44935</c:v>
                </c:pt>
                <c:pt idx="450">
                  <c:v>44932</c:v>
                </c:pt>
                <c:pt idx="451">
                  <c:v>44931</c:v>
                </c:pt>
                <c:pt idx="452">
                  <c:v>44930</c:v>
                </c:pt>
                <c:pt idx="453">
                  <c:v>44929</c:v>
                </c:pt>
                <c:pt idx="454">
                  <c:v>44928</c:v>
                </c:pt>
                <c:pt idx="455">
                  <c:v>44925</c:v>
                </c:pt>
                <c:pt idx="456">
                  <c:v>44924</c:v>
                </c:pt>
                <c:pt idx="457">
                  <c:v>44923</c:v>
                </c:pt>
                <c:pt idx="458">
                  <c:v>44922</c:v>
                </c:pt>
                <c:pt idx="459">
                  <c:v>44921</c:v>
                </c:pt>
                <c:pt idx="460">
                  <c:v>44918</c:v>
                </c:pt>
                <c:pt idx="461">
                  <c:v>44917</c:v>
                </c:pt>
                <c:pt idx="462">
                  <c:v>44916</c:v>
                </c:pt>
                <c:pt idx="463">
                  <c:v>44915</c:v>
                </c:pt>
                <c:pt idx="464">
                  <c:v>44914</c:v>
                </c:pt>
                <c:pt idx="465">
                  <c:v>44911</c:v>
                </c:pt>
                <c:pt idx="466">
                  <c:v>44910</c:v>
                </c:pt>
                <c:pt idx="467">
                  <c:v>44909</c:v>
                </c:pt>
                <c:pt idx="468">
                  <c:v>44908</c:v>
                </c:pt>
                <c:pt idx="469">
                  <c:v>44907</c:v>
                </c:pt>
                <c:pt idx="470">
                  <c:v>44904</c:v>
                </c:pt>
                <c:pt idx="471">
                  <c:v>44903</c:v>
                </c:pt>
                <c:pt idx="472">
                  <c:v>44902</c:v>
                </c:pt>
                <c:pt idx="473">
                  <c:v>44901</c:v>
                </c:pt>
                <c:pt idx="474">
                  <c:v>44900</c:v>
                </c:pt>
                <c:pt idx="475">
                  <c:v>44897</c:v>
                </c:pt>
                <c:pt idx="476">
                  <c:v>44896</c:v>
                </c:pt>
                <c:pt idx="477">
                  <c:v>44895</c:v>
                </c:pt>
                <c:pt idx="478">
                  <c:v>44894</c:v>
                </c:pt>
                <c:pt idx="479">
                  <c:v>44893</c:v>
                </c:pt>
                <c:pt idx="480">
                  <c:v>44890</c:v>
                </c:pt>
                <c:pt idx="481">
                  <c:v>44889</c:v>
                </c:pt>
                <c:pt idx="482">
                  <c:v>44888</c:v>
                </c:pt>
                <c:pt idx="483">
                  <c:v>44887</c:v>
                </c:pt>
                <c:pt idx="484">
                  <c:v>44886</c:v>
                </c:pt>
                <c:pt idx="485">
                  <c:v>44883</c:v>
                </c:pt>
                <c:pt idx="486">
                  <c:v>44882</c:v>
                </c:pt>
                <c:pt idx="487">
                  <c:v>44881</c:v>
                </c:pt>
                <c:pt idx="488">
                  <c:v>44880</c:v>
                </c:pt>
                <c:pt idx="489">
                  <c:v>44879</c:v>
                </c:pt>
                <c:pt idx="490">
                  <c:v>44876</c:v>
                </c:pt>
                <c:pt idx="491">
                  <c:v>44875</c:v>
                </c:pt>
                <c:pt idx="492">
                  <c:v>44874</c:v>
                </c:pt>
                <c:pt idx="493">
                  <c:v>44873</c:v>
                </c:pt>
                <c:pt idx="494">
                  <c:v>44872</c:v>
                </c:pt>
                <c:pt idx="495">
                  <c:v>44869</c:v>
                </c:pt>
                <c:pt idx="496">
                  <c:v>44868</c:v>
                </c:pt>
                <c:pt idx="497">
                  <c:v>44867</c:v>
                </c:pt>
                <c:pt idx="498">
                  <c:v>44866</c:v>
                </c:pt>
                <c:pt idx="499">
                  <c:v>44865</c:v>
                </c:pt>
                <c:pt idx="500">
                  <c:v>44862</c:v>
                </c:pt>
                <c:pt idx="501">
                  <c:v>44861</c:v>
                </c:pt>
                <c:pt idx="502">
                  <c:v>44860</c:v>
                </c:pt>
                <c:pt idx="503">
                  <c:v>44859</c:v>
                </c:pt>
                <c:pt idx="504">
                  <c:v>44858</c:v>
                </c:pt>
                <c:pt idx="505">
                  <c:v>44855</c:v>
                </c:pt>
                <c:pt idx="506">
                  <c:v>44854</c:v>
                </c:pt>
                <c:pt idx="507">
                  <c:v>44853</c:v>
                </c:pt>
                <c:pt idx="508">
                  <c:v>44852</c:v>
                </c:pt>
                <c:pt idx="509">
                  <c:v>44851</c:v>
                </c:pt>
                <c:pt idx="510">
                  <c:v>44848</c:v>
                </c:pt>
                <c:pt idx="511">
                  <c:v>44847</c:v>
                </c:pt>
                <c:pt idx="512">
                  <c:v>44846</c:v>
                </c:pt>
                <c:pt idx="513">
                  <c:v>44845</c:v>
                </c:pt>
                <c:pt idx="514">
                  <c:v>44844</c:v>
                </c:pt>
                <c:pt idx="515">
                  <c:v>44841</c:v>
                </c:pt>
                <c:pt idx="516">
                  <c:v>44840</c:v>
                </c:pt>
                <c:pt idx="517">
                  <c:v>44839</c:v>
                </c:pt>
                <c:pt idx="518">
                  <c:v>44838</c:v>
                </c:pt>
                <c:pt idx="519">
                  <c:v>44837</c:v>
                </c:pt>
                <c:pt idx="520">
                  <c:v>44834</c:v>
                </c:pt>
                <c:pt idx="521">
                  <c:v>44833</c:v>
                </c:pt>
                <c:pt idx="522">
                  <c:v>44832</c:v>
                </c:pt>
                <c:pt idx="523">
                  <c:v>44831</c:v>
                </c:pt>
                <c:pt idx="524">
                  <c:v>44830</c:v>
                </c:pt>
                <c:pt idx="525">
                  <c:v>44827</c:v>
                </c:pt>
                <c:pt idx="526">
                  <c:v>44826</c:v>
                </c:pt>
                <c:pt idx="527">
                  <c:v>44825</c:v>
                </c:pt>
                <c:pt idx="528">
                  <c:v>44824</c:v>
                </c:pt>
                <c:pt idx="529">
                  <c:v>44823</c:v>
                </c:pt>
                <c:pt idx="530">
                  <c:v>44820</c:v>
                </c:pt>
                <c:pt idx="531">
                  <c:v>44819</c:v>
                </c:pt>
                <c:pt idx="532">
                  <c:v>44818</c:v>
                </c:pt>
                <c:pt idx="533">
                  <c:v>44817</c:v>
                </c:pt>
                <c:pt idx="534">
                  <c:v>44816</c:v>
                </c:pt>
                <c:pt idx="535">
                  <c:v>44813</c:v>
                </c:pt>
                <c:pt idx="536">
                  <c:v>44812</c:v>
                </c:pt>
                <c:pt idx="537">
                  <c:v>44811</c:v>
                </c:pt>
                <c:pt idx="538">
                  <c:v>44810</c:v>
                </c:pt>
                <c:pt idx="539">
                  <c:v>44809</c:v>
                </c:pt>
                <c:pt idx="540">
                  <c:v>44806</c:v>
                </c:pt>
                <c:pt idx="541">
                  <c:v>44805</c:v>
                </c:pt>
                <c:pt idx="542">
                  <c:v>44804</c:v>
                </c:pt>
                <c:pt idx="543">
                  <c:v>44803</c:v>
                </c:pt>
                <c:pt idx="544">
                  <c:v>44802</c:v>
                </c:pt>
                <c:pt idx="545">
                  <c:v>44799</c:v>
                </c:pt>
                <c:pt idx="546">
                  <c:v>44798</c:v>
                </c:pt>
                <c:pt idx="547">
                  <c:v>44797</c:v>
                </c:pt>
                <c:pt idx="548">
                  <c:v>44796</c:v>
                </c:pt>
                <c:pt idx="549">
                  <c:v>44795</c:v>
                </c:pt>
                <c:pt idx="550">
                  <c:v>44792</c:v>
                </c:pt>
                <c:pt idx="551">
                  <c:v>44791</c:v>
                </c:pt>
                <c:pt idx="552">
                  <c:v>44790</c:v>
                </c:pt>
                <c:pt idx="553">
                  <c:v>44789</c:v>
                </c:pt>
                <c:pt idx="554">
                  <c:v>44788</c:v>
                </c:pt>
                <c:pt idx="555">
                  <c:v>44785</c:v>
                </c:pt>
                <c:pt idx="556">
                  <c:v>44784</c:v>
                </c:pt>
                <c:pt idx="557">
                  <c:v>44783</c:v>
                </c:pt>
                <c:pt idx="558">
                  <c:v>44782</c:v>
                </c:pt>
                <c:pt idx="559">
                  <c:v>44781</c:v>
                </c:pt>
                <c:pt idx="560">
                  <c:v>44778</c:v>
                </c:pt>
                <c:pt idx="561">
                  <c:v>44777</c:v>
                </c:pt>
                <c:pt idx="562">
                  <c:v>44776</c:v>
                </c:pt>
                <c:pt idx="563">
                  <c:v>44775</c:v>
                </c:pt>
                <c:pt idx="564">
                  <c:v>44774</c:v>
                </c:pt>
                <c:pt idx="565">
                  <c:v>44771</c:v>
                </c:pt>
                <c:pt idx="566">
                  <c:v>44770</c:v>
                </c:pt>
                <c:pt idx="567">
                  <c:v>44769</c:v>
                </c:pt>
                <c:pt idx="568">
                  <c:v>44768</c:v>
                </c:pt>
                <c:pt idx="569">
                  <c:v>44767</c:v>
                </c:pt>
                <c:pt idx="570">
                  <c:v>44764</c:v>
                </c:pt>
                <c:pt idx="571">
                  <c:v>44763</c:v>
                </c:pt>
                <c:pt idx="572">
                  <c:v>44762</c:v>
                </c:pt>
                <c:pt idx="573">
                  <c:v>44761</c:v>
                </c:pt>
                <c:pt idx="574">
                  <c:v>44760</c:v>
                </c:pt>
                <c:pt idx="575">
                  <c:v>44757</c:v>
                </c:pt>
                <c:pt idx="576">
                  <c:v>44756</c:v>
                </c:pt>
                <c:pt idx="577">
                  <c:v>44755</c:v>
                </c:pt>
                <c:pt idx="578">
                  <c:v>44754</c:v>
                </c:pt>
                <c:pt idx="579">
                  <c:v>44753</c:v>
                </c:pt>
                <c:pt idx="580">
                  <c:v>44750</c:v>
                </c:pt>
                <c:pt idx="581">
                  <c:v>44749</c:v>
                </c:pt>
                <c:pt idx="582">
                  <c:v>44748</c:v>
                </c:pt>
                <c:pt idx="583">
                  <c:v>44747</c:v>
                </c:pt>
                <c:pt idx="584">
                  <c:v>44746</c:v>
                </c:pt>
                <c:pt idx="585">
                  <c:v>44743</c:v>
                </c:pt>
                <c:pt idx="586">
                  <c:v>44742</c:v>
                </c:pt>
                <c:pt idx="587">
                  <c:v>44741</c:v>
                </c:pt>
                <c:pt idx="588">
                  <c:v>44740</c:v>
                </c:pt>
                <c:pt idx="589">
                  <c:v>44739</c:v>
                </c:pt>
                <c:pt idx="590">
                  <c:v>44736</c:v>
                </c:pt>
                <c:pt idx="591">
                  <c:v>44735</c:v>
                </c:pt>
                <c:pt idx="592">
                  <c:v>44734</c:v>
                </c:pt>
                <c:pt idx="593">
                  <c:v>44733</c:v>
                </c:pt>
                <c:pt idx="594">
                  <c:v>44732</c:v>
                </c:pt>
                <c:pt idx="595">
                  <c:v>44729</c:v>
                </c:pt>
                <c:pt idx="596">
                  <c:v>44728</c:v>
                </c:pt>
                <c:pt idx="597">
                  <c:v>44727</c:v>
                </c:pt>
                <c:pt idx="598">
                  <c:v>44726</c:v>
                </c:pt>
                <c:pt idx="599">
                  <c:v>44725</c:v>
                </c:pt>
                <c:pt idx="600">
                  <c:v>44722</c:v>
                </c:pt>
                <c:pt idx="601">
                  <c:v>44721</c:v>
                </c:pt>
                <c:pt idx="602">
                  <c:v>44720</c:v>
                </c:pt>
                <c:pt idx="603">
                  <c:v>44719</c:v>
                </c:pt>
                <c:pt idx="604">
                  <c:v>44718</c:v>
                </c:pt>
                <c:pt idx="605">
                  <c:v>44715</c:v>
                </c:pt>
                <c:pt idx="606">
                  <c:v>44714</c:v>
                </c:pt>
                <c:pt idx="607">
                  <c:v>44713</c:v>
                </c:pt>
                <c:pt idx="608">
                  <c:v>44712</c:v>
                </c:pt>
                <c:pt idx="609">
                  <c:v>44711</c:v>
                </c:pt>
                <c:pt idx="610">
                  <c:v>44708</c:v>
                </c:pt>
                <c:pt idx="611">
                  <c:v>44707</c:v>
                </c:pt>
                <c:pt idx="612">
                  <c:v>44706</c:v>
                </c:pt>
                <c:pt idx="613">
                  <c:v>44705</c:v>
                </c:pt>
                <c:pt idx="614">
                  <c:v>44704</c:v>
                </c:pt>
                <c:pt idx="615">
                  <c:v>44701</c:v>
                </c:pt>
                <c:pt idx="616">
                  <c:v>44700</c:v>
                </c:pt>
                <c:pt idx="617">
                  <c:v>44699</c:v>
                </c:pt>
                <c:pt idx="618">
                  <c:v>44698</c:v>
                </c:pt>
                <c:pt idx="619">
                  <c:v>44697</c:v>
                </c:pt>
                <c:pt idx="620">
                  <c:v>44694</c:v>
                </c:pt>
                <c:pt idx="621">
                  <c:v>44693</c:v>
                </c:pt>
                <c:pt idx="622">
                  <c:v>44692</c:v>
                </c:pt>
                <c:pt idx="623">
                  <c:v>44691</c:v>
                </c:pt>
                <c:pt idx="624">
                  <c:v>44690</c:v>
                </c:pt>
                <c:pt idx="625">
                  <c:v>44687</c:v>
                </c:pt>
                <c:pt idx="626">
                  <c:v>44686</c:v>
                </c:pt>
                <c:pt idx="627">
                  <c:v>44685</c:v>
                </c:pt>
                <c:pt idx="628">
                  <c:v>44684</c:v>
                </c:pt>
                <c:pt idx="629">
                  <c:v>44683</c:v>
                </c:pt>
                <c:pt idx="630">
                  <c:v>44680</c:v>
                </c:pt>
                <c:pt idx="631">
                  <c:v>44679</c:v>
                </c:pt>
                <c:pt idx="632">
                  <c:v>44678</c:v>
                </c:pt>
                <c:pt idx="633">
                  <c:v>44677</c:v>
                </c:pt>
                <c:pt idx="634">
                  <c:v>44676</c:v>
                </c:pt>
                <c:pt idx="635">
                  <c:v>44673</c:v>
                </c:pt>
                <c:pt idx="636">
                  <c:v>44672</c:v>
                </c:pt>
                <c:pt idx="637">
                  <c:v>44671</c:v>
                </c:pt>
                <c:pt idx="638">
                  <c:v>44670</c:v>
                </c:pt>
                <c:pt idx="639">
                  <c:v>44669</c:v>
                </c:pt>
                <c:pt idx="640">
                  <c:v>44666</c:v>
                </c:pt>
                <c:pt idx="641">
                  <c:v>44665</c:v>
                </c:pt>
                <c:pt idx="642">
                  <c:v>44664</c:v>
                </c:pt>
                <c:pt idx="643">
                  <c:v>44663</c:v>
                </c:pt>
                <c:pt idx="644">
                  <c:v>44662</c:v>
                </c:pt>
                <c:pt idx="645">
                  <c:v>44659</c:v>
                </c:pt>
                <c:pt idx="646">
                  <c:v>44658</c:v>
                </c:pt>
                <c:pt idx="647">
                  <c:v>44657</c:v>
                </c:pt>
                <c:pt idx="648">
                  <c:v>44656</c:v>
                </c:pt>
                <c:pt idx="649">
                  <c:v>44655</c:v>
                </c:pt>
                <c:pt idx="650">
                  <c:v>44652</c:v>
                </c:pt>
                <c:pt idx="651">
                  <c:v>44651</c:v>
                </c:pt>
                <c:pt idx="652">
                  <c:v>44650</c:v>
                </c:pt>
                <c:pt idx="653">
                  <c:v>44649</c:v>
                </c:pt>
                <c:pt idx="654">
                  <c:v>44648</c:v>
                </c:pt>
                <c:pt idx="655">
                  <c:v>44645</c:v>
                </c:pt>
                <c:pt idx="656">
                  <c:v>44644</c:v>
                </c:pt>
                <c:pt idx="657">
                  <c:v>44643</c:v>
                </c:pt>
                <c:pt idx="658">
                  <c:v>44642</c:v>
                </c:pt>
                <c:pt idx="659">
                  <c:v>44641</c:v>
                </c:pt>
                <c:pt idx="660">
                  <c:v>44638</c:v>
                </c:pt>
                <c:pt idx="661">
                  <c:v>44637</c:v>
                </c:pt>
                <c:pt idx="662">
                  <c:v>44636</c:v>
                </c:pt>
                <c:pt idx="663">
                  <c:v>44635</c:v>
                </c:pt>
                <c:pt idx="664">
                  <c:v>44634</c:v>
                </c:pt>
                <c:pt idx="665">
                  <c:v>44631</c:v>
                </c:pt>
                <c:pt idx="666">
                  <c:v>44630</c:v>
                </c:pt>
                <c:pt idx="667">
                  <c:v>44629</c:v>
                </c:pt>
                <c:pt idx="668">
                  <c:v>44628</c:v>
                </c:pt>
                <c:pt idx="669">
                  <c:v>44627</c:v>
                </c:pt>
                <c:pt idx="670">
                  <c:v>44624</c:v>
                </c:pt>
                <c:pt idx="671">
                  <c:v>44623</c:v>
                </c:pt>
                <c:pt idx="672">
                  <c:v>44622</c:v>
                </c:pt>
                <c:pt idx="673">
                  <c:v>44621</c:v>
                </c:pt>
                <c:pt idx="674">
                  <c:v>44620</c:v>
                </c:pt>
                <c:pt idx="675">
                  <c:v>44617</c:v>
                </c:pt>
                <c:pt idx="676">
                  <c:v>44616</c:v>
                </c:pt>
                <c:pt idx="677">
                  <c:v>44615</c:v>
                </c:pt>
                <c:pt idx="678">
                  <c:v>44614</c:v>
                </c:pt>
                <c:pt idx="679">
                  <c:v>44613</c:v>
                </c:pt>
                <c:pt idx="680">
                  <c:v>44610</c:v>
                </c:pt>
                <c:pt idx="681">
                  <c:v>44609</c:v>
                </c:pt>
                <c:pt idx="682">
                  <c:v>44608</c:v>
                </c:pt>
                <c:pt idx="683">
                  <c:v>44607</c:v>
                </c:pt>
                <c:pt idx="684">
                  <c:v>44606</c:v>
                </c:pt>
                <c:pt idx="685">
                  <c:v>44603</c:v>
                </c:pt>
                <c:pt idx="686">
                  <c:v>44602</c:v>
                </c:pt>
                <c:pt idx="687">
                  <c:v>44601</c:v>
                </c:pt>
                <c:pt idx="688">
                  <c:v>44600</c:v>
                </c:pt>
                <c:pt idx="689">
                  <c:v>44599</c:v>
                </c:pt>
                <c:pt idx="690">
                  <c:v>44596</c:v>
                </c:pt>
                <c:pt idx="691">
                  <c:v>44595</c:v>
                </c:pt>
                <c:pt idx="692">
                  <c:v>44594</c:v>
                </c:pt>
                <c:pt idx="693">
                  <c:v>44593</c:v>
                </c:pt>
                <c:pt idx="694">
                  <c:v>44592</c:v>
                </c:pt>
                <c:pt idx="695">
                  <c:v>44589</c:v>
                </c:pt>
                <c:pt idx="696">
                  <c:v>44588</c:v>
                </c:pt>
                <c:pt idx="697">
                  <c:v>44587</c:v>
                </c:pt>
                <c:pt idx="698">
                  <c:v>44586</c:v>
                </c:pt>
                <c:pt idx="699">
                  <c:v>44585</c:v>
                </c:pt>
                <c:pt idx="700">
                  <c:v>44582</c:v>
                </c:pt>
                <c:pt idx="701">
                  <c:v>44581</c:v>
                </c:pt>
                <c:pt idx="702">
                  <c:v>44580</c:v>
                </c:pt>
                <c:pt idx="703">
                  <c:v>44579</c:v>
                </c:pt>
                <c:pt idx="704">
                  <c:v>44578</c:v>
                </c:pt>
                <c:pt idx="705">
                  <c:v>44575</c:v>
                </c:pt>
                <c:pt idx="706">
                  <c:v>44574</c:v>
                </c:pt>
                <c:pt idx="707">
                  <c:v>44573</c:v>
                </c:pt>
                <c:pt idx="708">
                  <c:v>44572</c:v>
                </c:pt>
                <c:pt idx="709">
                  <c:v>44571</c:v>
                </c:pt>
                <c:pt idx="710">
                  <c:v>44568</c:v>
                </c:pt>
                <c:pt idx="711">
                  <c:v>44567</c:v>
                </c:pt>
                <c:pt idx="712">
                  <c:v>44566</c:v>
                </c:pt>
                <c:pt idx="713">
                  <c:v>44565</c:v>
                </c:pt>
                <c:pt idx="714">
                  <c:v>44564</c:v>
                </c:pt>
                <c:pt idx="715">
                  <c:v>44561</c:v>
                </c:pt>
                <c:pt idx="716">
                  <c:v>44560</c:v>
                </c:pt>
                <c:pt idx="717">
                  <c:v>44559</c:v>
                </c:pt>
                <c:pt idx="718">
                  <c:v>44558</c:v>
                </c:pt>
                <c:pt idx="719">
                  <c:v>44557</c:v>
                </c:pt>
                <c:pt idx="720">
                  <c:v>44554</c:v>
                </c:pt>
                <c:pt idx="721">
                  <c:v>44553</c:v>
                </c:pt>
                <c:pt idx="722">
                  <c:v>44552</c:v>
                </c:pt>
                <c:pt idx="723">
                  <c:v>44551</c:v>
                </c:pt>
                <c:pt idx="724">
                  <c:v>44550</c:v>
                </c:pt>
                <c:pt idx="725">
                  <c:v>44547</c:v>
                </c:pt>
                <c:pt idx="726">
                  <c:v>44546</c:v>
                </c:pt>
                <c:pt idx="727">
                  <c:v>44545</c:v>
                </c:pt>
                <c:pt idx="728">
                  <c:v>44544</c:v>
                </c:pt>
                <c:pt idx="729">
                  <c:v>44543</c:v>
                </c:pt>
                <c:pt idx="730">
                  <c:v>44540</c:v>
                </c:pt>
                <c:pt idx="731">
                  <c:v>44539</c:v>
                </c:pt>
                <c:pt idx="732">
                  <c:v>44538</c:v>
                </c:pt>
                <c:pt idx="733">
                  <c:v>44537</c:v>
                </c:pt>
                <c:pt idx="734">
                  <c:v>44536</c:v>
                </c:pt>
                <c:pt idx="735">
                  <c:v>44533</c:v>
                </c:pt>
                <c:pt idx="736">
                  <c:v>44532</c:v>
                </c:pt>
                <c:pt idx="737">
                  <c:v>44531</c:v>
                </c:pt>
                <c:pt idx="738">
                  <c:v>44530</c:v>
                </c:pt>
                <c:pt idx="739">
                  <c:v>44529</c:v>
                </c:pt>
                <c:pt idx="740">
                  <c:v>44526</c:v>
                </c:pt>
                <c:pt idx="741">
                  <c:v>44525</c:v>
                </c:pt>
                <c:pt idx="742">
                  <c:v>44524</c:v>
                </c:pt>
                <c:pt idx="743">
                  <c:v>44523</c:v>
                </c:pt>
                <c:pt idx="744">
                  <c:v>44522</c:v>
                </c:pt>
                <c:pt idx="745">
                  <c:v>44519</c:v>
                </c:pt>
                <c:pt idx="746">
                  <c:v>44518</c:v>
                </c:pt>
                <c:pt idx="747">
                  <c:v>44517</c:v>
                </c:pt>
                <c:pt idx="748">
                  <c:v>44516</c:v>
                </c:pt>
                <c:pt idx="749">
                  <c:v>44515</c:v>
                </c:pt>
                <c:pt idx="750">
                  <c:v>44512</c:v>
                </c:pt>
                <c:pt idx="751">
                  <c:v>44511</c:v>
                </c:pt>
                <c:pt idx="752">
                  <c:v>44510</c:v>
                </c:pt>
                <c:pt idx="753">
                  <c:v>44509</c:v>
                </c:pt>
                <c:pt idx="754">
                  <c:v>44508</c:v>
                </c:pt>
                <c:pt idx="755">
                  <c:v>44505</c:v>
                </c:pt>
                <c:pt idx="756">
                  <c:v>44504</c:v>
                </c:pt>
                <c:pt idx="757">
                  <c:v>44503</c:v>
                </c:pt>
                <c:pt idx="758">
                  <c:v>44502</c:v>
                </c:pt>
                <c:pt idx="759">
                  <c:v>44501</c:v>
                </c:pt>
                <c:pt idx="760">
                  <c:v>44498</c:v>
                </c:pt>
                <c:pt idx="761">
                  <c:v>44497</c:v>
                </c:pt>
                <c:pt idx="762">
                  <c:v>44496</c:v>
                </c:pt>
                <c:pt idx="763">
                  <c:v>44495</c:v>
                </c:pt>
                <c:pt idx="764">
                  <c:v>44494</c:v>
                </c:pt>
                <c:pt idx="765">
                  <c:v>44491</c:v>
                </c:pt>
                <c:pt idx="766">
                  <c:v>44490</c:v>
                </c:pt>
                <c:pt idx="767">
                  <c:v>44489</c:v>
                </c:pt>
                <c:pt idx="768">
                  <c:v>44488</c:v>
                </c:pt>
                <c:pt idx="769">
                  <c:v>44487</c:v>
                </c:pt>
                <c:pt idx="770">
                  <c:v>44484</c:v>
                </c:pt>
                <c:pt idx="771">
                  <c:v>44483</c:v>
                </c:pt>
                <c:pt idx="772">
                  <c:v>44482</c:v>
                </c:pt>
                <c:pt idx="773">
                  <c:v>44481</c:v>
                </c:pt>
                <c:pt idx="774">
                  <c:v>44480</c:v>
                </c:pt>
                <c:pt idx="775">
                  <c:v>44477</c:v>
                </c:pt>
                <c:pt idx="776">
                  <c:v>44476</c:v>
                </c:pt>
                <c:pt idx="777">
                  <c:v>44475</c:v>
                </c:pt>
                <c:pt idx="778">
                  <c:v>44474</c:v>
                </c:pt>
                <c:pt idx="779">
                  <c:v>44473</c:v>
                </c:pt>
                <c:pt idx="780">
                  <c:v>44470</c:v>
                </c:pt>
                <c:pt idx="781">
                  <c:v>44469</c:v>
                </c:pt>
                <c:pt idx="782">
                  <c:v>44468</c:v>
                </c:pt>
                <c:pt idx="783">
                  <c:v>44467</c:v>
                </c:pt>
                <c:pt idx="784">
                  <c:v>44466</c:v>
                </c:pt>
                <c:pt idx="785">
                  <c:v>44463</c:v>
                </c:pt>
                <c:pt idx="786">
                  <c:v>44462</c:v>
                </c:pt>
                <c:pt idx="787">
                  <c:v>44461</c:v>
                </c:pt>
                <c:pt idx="788">
                  <c:v>44460</c:v>
                </c:pt>
                <c:pt idx="789">
                  <c:v>44459</c:v>
                </c:pt>
                <c:pt idx="790">
                  <c:v>44456</c:v>
                </c:pt>
                <c:pt idx="791">
                  <c:v>44455</c:v>
                </c:pt>
                <c:pt idx="792">
                  <c:v>44454</c:v>
                </c:pt>
                <c:pt idx="793">
                  <c:v>44453</c:v>
                </c:pt>
                <c:pt idx="794">
                  <c:v>44452</c:v>
                </c:pt>
                <c:pt idx="795">
                  <c:v>44449</c:v>
                </c:pt>
                <c:pt idx="796">
                  <c:v>44448</c:v>
                </c:pt>
                <c:pt idx="797">
                  <c:v>44447</c:v>
                </c:pt>
                <c:pt idx="798">
                  <c:v>44446</c:v>
                </c:pt>
                <c:pt idx="799">
                  <c:v>44445</c:v>
                </c:pt>
                <c:pt idx="800">
                  <c:v>44442</c:v>
                </c:pt>
                <c:pt idx="801">
                  <c:v>44441</c:v>
                </c:pt>
                <c:pt idx="802">
                  <c:v>44440</c:v>
                </c:pt>
              </c:numCache>
            </c:numRef>
          </c:cat>
          <c:val>
            <c:numRef>
              <c:f>'Autocorrelation Beige'!$J$2:$J$2833</c:f>
              <c:numCache>
                <c:formatCode>0.0000000</c:formatCode>
                <c:ptCount val="2832"/>
                <c:pt idx="0" formatCode="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numCache>
            </c:numRef>
          </c:val>
          <c:smooth val="0"/>
          <c:extLst>
            <c:ext xmlns:c16="http://schemas.microsoft.com/office/drawing/2014/chart" uri="{C3380CC4-5D6E-409C-BE32-E72D297353CC}">
              <c16:uniqueId val="{00000001-E250-4134-8BDC-FA65A408DD15}"/>
            </c:ext>
          </c:extLst>
        </c:ser>
        <c:dLbls>
          <c:showLegendKey val="0"/>
          <c:showVal val="0"/>
          <c:showCatName val="0"/>
          <c:showSerName val="0"/>
          <c:showPercent val="0"/>
          <c:showBubbleSize val="0"/>
        </c:dLbls>
        <c:smooth val="0"/>
        <c:axId val="1136454152"/>
        <c:axId val="1195838472"/>
      </c:lineChart>
      <c:dateAx>
        <c:axId val="1136454152"/>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95838472"/>
        <c:crosses val="autoZero"/>
        <c:auto val="1"/>
        <c:lblOffset val="100"/>
        <c:baseTimeUnit val="days"/>
      </c:dateAx>
      <c:valAx>
        <c:axId val="1195838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36454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Trend and Seasonality for Black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v>Orders</c:v>
          </c:tx>
          <c:spPr>
            <a:ln w="28575" cap="rnd">
              <a:solidFill>
                <a:schemeClr val="accent1"/>
              </a:solidFill>
              <a:round/>
            </a:ln>
            <a:effectLst/>
          </c:spPr>
          <c:marker>
            <c:symbol val="none"/>
          </c:marker>
          <c:xVal>
            <c:numRef>
              <c:f>'Initial Components '!$C$5:$C$41</c:f>
              <c:numCache>
                <c:formatCode>mmm\-yy</c:formatCode>
                <c:ptCount val="37"/>
                <c:pt idx="0">
                  <c:v>44440</c:v>
                </c:pt>
                <c:pt idx="1">
                  <c:v>44470</c:v>
                </c:pt>
                <c:pt idx="2">
                  <c:v>44501</c:v>
                </c:pt>
                <c:pt idx="3">
                  <c:v>44531</c:v>
                </c:pt>
                <c:pt idx="4">
                  <c:v>44562</c:v>
                </c:pt>
                <c:pt idx="5">
                  <c:v>44593</c:v>
                </c:pt>
                <c:pt idx="6">
                  <c:v>44621</c:v>
                </c:pt>
                <c:pt idx="7">
                  <c:v>44652</c:v>
                </c:pt>
                <c:pt idx="8">
                  <c:v>44682</c:v>
                </c:pt>
                <c:pt idx="9">
                  <c:v>44713</c:v>
                </c:pt>
                <c:pt idx="10">
                  <c:v>44743</c:v>
                </c:pt>
                <c:pt idx="11">
                  <c:v>44774</c:v>
                </c:pt>
                <c:pt idx="12">
                  <c:v>44805</c:v>
                </c:pt>
                <c:pt idx="13">
                  <c:v>44835</c:v>
                </c:pt>
                <c:pt idx="14">
                  <c:v>44866</c:v>
                </c:pt>
                <c:pt idx="15">
                  <c:v>44896</c:v>
                </c:pt>
                <c:pt idx="16">
                  <c:v>44927</c:v>
                </c:pt>
                <c:pt idx="17">
                  <c:v>44958</c:v>
                </c:pt>
                <c:pt idx="18">
                  <c:v>44986</c:v>
                </c:pt>
                <c:pt idx="19">
                  <c:v>45017</c:v>
                </c:pt>
                <c:pt idx="20">
                  <c:v>45047</c:v>
                </c:pt>
                <c:pt idx="21">
                  <c:v>45078</c:v>
                </c:pt>
                <c:pt idx="22">
                  <c:v>45108</c:v>
                </c:pt>
                <c:pt idx="23">
                  <c:v>45139</c:v>
                </c:pt>
                <c:pt idx="24">
                  <c:v>45170</c:v>
                </c:pt>
                <c:pt idx="25">
                  <c:v>45200</c:v>
                </c:pt>
                <c:pt idx="26">
                  <c:v>45231</c:v>
                </c:pt>
                <c:pt idx="27">
                  <c:v>45261</c:v>
                </c:pt>
                <c:pt idx="28">
                  <c:v>45292</c:v>
                </c:pt>
                <c:pt idx="29">
                  <c:v>45323</c:v>
                </c:pt>
                <c:pt idx="30">
                  <c:v>45352</c:v>
                </c:pt>
                <c:pt idx="31">
                  <c:v>45383</c:v>
                </c:pt>
                <c:pt idx="32">
                  <c:v>45413</c:v>
                </c:pt>
                <c:pt idx="33">
                  <c:v>45444</c:v>
                </c:pt>
                <c:pt idx="34">
                  <c:v>45474</c:v>
                </c:pt>
                <c:pt idx="35">
                  <c:v>45505</c:v>
                </c:pt>
                <c:pt idx="36">
                  <c:v>45536</c:v>
                </c:pt>
              </c:numCache>
            </c:numRef>
          </c:xVal>
          <c:yVal>
            <c:numRef>
              <c:f>'Initial Components '!$D$5:$D$41</c:f>
              <c:numCache>
                <c:formatCode>General</c:formatCode>
                <c:ptCount val="37"/>
                <c:pt idx="0">
                  <c:v>548044</c:v>
                </c:pt>
                <c:pt idx="1">
                  <c:v>558742</c:v>
                </c:pt>
                <c:pt idx="2">
                  <c:v>834836</c:v>
                </c:pt>
                <c:pt idx="3">
                  <c:v>989683</c:v>
                </c:pt>
                <c:pt idx="4">
                  <c:v>407349</c:v>
                </c:pt>
                <c:pt idx="5">
                  <c:v>379315</c:v>
                </c:pt>
                <c:pt idx="6">
                  <c:v>455494</c:v>
                </c:pt>
                <c:pt idx="7">
                  <c:v>404221</c:v>
                </c:pt>
                <c:pt idx="8">
                  <c:v>427348</c:v>
                </c:pt>
                <c:pt idx="9">
                  <c:v>365247</c:v>
                </c:pt>
                <c:pt idx="10">
                  <c:v>316331</c:v>
                </c:pt>
                <c:pt idx="11">
                  <c:v>491707</c:v>
                </c:pt>
                <c:pt idx="12">
                  <c:v>546470</c:v>
                </c:pt>
                <c:pt idx="13">
                  <c:v>567641</c:v>
                </c:pt>
                <c:pt idx="14">
                  <c:v>773959</c:v>
                </c:pt>
                <c:pt idx="15">
                  <c:v>921722</c:v>
                </c:pt>
                <c:pt idx="16">
                  <c:v>451000</c:v>
                </c:pt>
                <c:pt idx="17">
                  <c:v>353762</c:v>
                </c:pt>
                <c:pt idx="18">
                  <c:v>517379</c:v>
                </c:pt>
                <c:pt idx="19">
                  <c:v>457542</c:v>
                </c:pt>
                <c:pt idx="20">
                  <c:v>515400</c:v>
                </c:pt>
                <c:pt idx="21">
                  <c:v>402309</c:v>
                </c:pt>
                <c:pt idx="22">
                  <c:v>350595</c:v>
                </c:pt>
                <c:pt idx="23">
                  <c:v>582670</c:v>
                </c:pt>
                <c:pt idx="24">
                  <c:v>618026</c:v>
                </c:pt>
                <c:pt idx="25">
                  <c:v>691275</c:v>
                </c:pt>
                <c:pt idx="26">
                  <c:v>948320</c:v>
                </c:pt>
                <c:pt idx="27">
                  <c:v>1024170</c:v>
                </c:pt>
                <c:pt idx="28">
                  <c:v>566471</c:v>
                </c:pt>
                <c:pt idx="29">
                  <c:v>441462</c:v>
                </c:pt>
                <c:pt idx="30">
                  <c:v>471331</c:v>
                </c:pt>
                <c:pt idx="31">
                  <c:v>508801</c:v>
                </c:pt>
                <c:pt idx="32">
                  <c:v>546052</c:v>
                </c:pt>
                <c:pt idx="33">
                  <c:v>437232</c:v>
                </c:pt>
                <c:pt idx="34">
                  <c:v>441074</c:v>
                </c:pt>
                <c:pt idx="35">
                  <c:v>593459</c:v>
                </c:pt>
                <c:pt idx="36">
                  <c:v>626716</c:v>
                </c:pt>
              </c:numCache>
            </c:numRef>
          </c:yVal>
          <c:smooth val="0"/>
          <c:extLst>
            <c:ext xmlns:c16="http://schemas.microsoft.com/office/drawing/2014/chart" uri="{C3380CC4-5D6E-409C-BE32-E72D297353CC}">
              <c16:uniqueId val="{00000000-2E11-46FF-B8BB-9F9611D54235}"/>
            </c:ext>
          </c:extLst>
        </c:ser>
        <c:ser>
          <c:idx val="1"/>
          <c:order val="1"/>
          <c:tx>
            <c:v>Cycle moving avarage</c:v>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1"/>
            <c:trendlineLbl>
              <c:layout>
                <c:manualLayout>
                  <c:x val="3.3601566849598342E-2"/>
                  <c:y val="-2.855420099514587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'Initial Components '!$C$5:$C$41</c:f>
              <c:numCache>
                <c:formatCode>mmm\-yy</c:formatCode>
                <c:ptCount val="37"/>
                <c:pt idx="0">
                  <c:v>44440</c:v>
                </c:pt>
                <c:pt idx="1">
                  <c:v>44470</c:v>
                </c:pt>
                <c:pt idx="2">
                  <c:v>44501</c:v>
                </c:pt>
                <c:pt idx="3">
                  <c:v>44531</c:v>
                </c:pt>
                <c:pt idx="4">
                  <c:v>44562</c:v>
                </c:pt>
                <c:pt idx="5">
                  <c:v>44593</c:v>
                </c:pt>
                <c:pt idx="6">
                  <c:v>44621</c:v>
                </c:pt>
                <c:pt idx="7">
                  <c:v>44652</c:v>
                </c:pt>
                <c:pt idx="8">
                  <c:v>44682</c:v>
                </c:pt>
                <c:pt idx="9">
                  <c:v>44713</c:v>
                </c:pt>
                <c:pt idx="10">
                  <c:v>44743</c:v>
                </c:pt>
                <c:pt idx="11">
                  <c:v>44774</c:v>
                </c:pt>
                <c:pt idx="12">
                  <c:v>44805</c:v>
                </c:pt>
                <c:pt idx="13">
                  <c:v>44835</c:v>
                </c:pt>
                <c:pt idx="14">
                  <c:v>44866</c:v>
                </c:pt>
                <c:pt idx="15">
                  <c:v>44896</c:v>
                </c:pt>
                <c:pt idx="16">
                  <c:v>44927</c:v>
                </c:pt>
                <c:pt idx="17">
                  <c:v>44958</c:v>
                </c:pt>
                <c:pt idx="18">
                  <c:v>44986</c:v>
                </c:pt>
                <c:pt idx="19">
                  <c:v>45017</c:v>
                </c:pt>
                <c:pt idx="20">
                  <c:v>45047</c:v>
                </c:pt>
                <c:pt idx="21">
                  <c:v>45078</c:v>
                </c:pt>
                <c:pt idx="22">
                  <c:v>45108</c:v>
                </c:pt>
                <c:pt idx="23">
                  <c:v>45139</c:v>
                </c:pt>
                <c:pt idx="24">
                  <c:v>45170</c:v>
                </c:pt>
                <c:pt idx="25">
                  <c:v>45200</c:v>
                </c:pt>
                <c:pt idx="26">
                  <c:v>45231</c:v>
                </c:pt>
                <c:pt idx="27">
                  <c:v>45261</c:v>
                </c:pt>
                <c:pt idx="28">
                  <c:v>45292</c:v>
                </c:pt>
                <c:pt idx="29">
                  <c:v>45323</c:v>
                </c:pt>
                <c:pt idx="30">
                  <c:v>45352</c:v>
                </c:pt>
                <c:pt idx="31">
                  <c:v>45383</c:v>
                </c:pt>
                <c:pt idx="32">
                  <c:v>45413</c:v>
                </c:pt>
                <c:pt idx="33">
                  <c:v>45444</c:v>
                </c:pt>
                <c:pt idx="34">
                  <c:v>45474</c:v>
                </c:pt>
                <c:pt idx="35">
                  <c:v>45505</c:v>
                </c:pt>
                <c:pt idx="36">
                  <c:v>45536</c:v>
                </c:pt>
              </c:numCache>
            </c:numRef>
          </c:xVal>
          <c:yVal>
            <c:numRef>
              <c:f>'Initial Components '!$E$5:$E$41</c:f>
              <c:numCache>
                <c:formatCode>General</c:formatCode>
                <c:ptCount val="37"/>
                <c:pt idx="6" formatCode="0">
                  <c:v>514794.16666666663</c:v>
                </c:pt>
                <c:pt idx="7" formatCode="0">
                  <c:v>515099.375</c:v>
                </c:pt>
                <c:pt idx="8" formatCode="0">
                  <c:v>512933.625</c:v>
                </c:pt>
                <c:pt idx="9" formatCode="0">
                  <c:v>507565.375</c:v>
                </c:pt>
                <c:pt idx="10" formatCode="0">
                  <c:v>506552.45833333331</c:v>
                </c:pt>
                <c:pt idx="11" formatCode="0">
                  <c:v>507306.54166666663</c:v>
                </c:pt>
                <c:pt idx="12" formatCode="0">
                  <c:v>508820.375</c:v>
                </c:pt>
                <c:pt idx="13" formatCode="0">
                  <c:v>513620.625</c:v>
                </c:pt>
                <c:pt idx="14" formatCode="0">
                  <c:v>519511.16666666663</c:v>
                </c:pt>
                <c:pt idx="15" formatCode="0">
                  <c:v>524724.25</c:v>
                </c:pt>
                <c:pt idx="16" formatCode="0">
                  <c:v>527696.16666666663</c:v>
                </c:pt>
                <c:pt idx="17" formatCode="0">
                  <c:v>532913.95833333326</c:v>
                </c:pt>
                <c:pt idx="18" formatCode="0">
                  <c:v>539685.58333333326</c:v>
                </c:pt>
                <c:pt idx="19" formatCode="0">
                  <c:v>547818.5</c:v>
                </c:pt>
                <c:pt idx="20" formatCode="0">
                  <c:v>560234.95833333326</c:v>
                </c:pt>
                <c:pt idx="21" formatCode="0">
                  <c:v>571768.66666666663</c:v>
                </c:pt>
                <c:pt idx="22" formatCode="0">
                  <c:v>580848.625</c:v>
                </c:pt>
                <c:pt idx="23" formatCode="0">
                  <c:v>589314.08333333326</c:v>
                </c:pt>
                <c:pt idx="24" formatCode="0">
                  <c:v>591049.58333333326</c:v>
                </c:pt>
                <c:pt idx="25" formatCode="0">
                  <c:v>591266.70833333326</c:v>
                </c:pt>
                <c:pt idx="26" formatCode="0">
                  <c:v>594679.66666666663</c:v>
                </c:pt>
              </c:numCache>
            </c:numRef>
          </c:yVal>
          <c:smooth val="0"/>
          <c:extLst>
            <c:ext xmlns:c16="http://schemas.microsoft.com/office/drawing/2014/chart" uri="{C3380CC4-5D6E-409C-BE32-E72D297353CC}">
              <c16:uniqueId val="{00000001-2E11-46FF-B8BB-9F9611D54235}"/>
            </c:ext>
          </c:extLst>
        </c:ser>
        <c:ser>
          <c:idx val="2"/>
          <c:order val="2"/>
          <c:tx>
            <c:v>Deseasonalised</c:v>
          </c:tx>
          <c:spPr>
            <a:ln w="28575" cap="rnd">
              <a:solidFill>
                <a:schemeClr val="accent3"/>
              </a:solidFill>
              <a:round/>
            </a:ln>
            <a:effectLst/>
          </c:spPr>
          <c:marker>
            <c:symbol val="none"/>
          </c:marker>
          <c:xVal>
            <c:numRef>
              <c:f>'Initial Components '!$C$5:$C$41</c:f>
              <c:numCache>
                <c:formatCode>mmm\-yy</c:formatCode>
                <c:ptCount val="37"/>
                <c:pt idx="0">
                  <c:v>44440</c:v>
                </c:pt>
                <c:pt idx="1">
                  <c:v>44470</c:v>
                </c:pt>
                <c:pt idx="2">
                  <c:v>44501</c:v>
                </c:pt>
                <c:pt idx="3">
                  <c:v>44531</c:v>
                </c:pt>
                <c:pt idx="4">
                  <c:v>44562</c:v>
                </c:pt>
                <c:pt idx="5">
                  <c:v>44593</c:v>
                </c:pt>
                <c:pt idx="6">
                  <c:v>44621</c:v>
                </c:pt>
                <c:pt idx="7">
                  <c:v>44652</c:v>
                </c:pt>
                <c:pt idx="8">
                  <c:v>44682</c:v>
                </c:pt>
                <c:pt idx="9">
                  <c:v>44713</c:v>
                </c:pt>
                <c:pt idx="10">
                  <c:v>44743</c:v>
                </c:pt>
                <c:pt idx="11">
                  <c:v>44774</c:v>
                </c:pt>
                <c:pt idx="12">
                  <c:v>44805</c:v>
                </c:pt>
                <c:pt idx="13">
                  <c:v>44835</c:v>
                </c:pt>
                <c:pt idx="14">
                  <c:v>44866</c:v>
                </c:pt>
                <c:pt idx="15">
                  <c:v>44896</c:v>
                </c:pt>
                <c:pt idx="16">
                  <c:v>44927</c:v>
                </c:pt>
                <c:pt idx="17">
                  <c:v>44958</c:v>
                </c:pt>
                <c:pt idx="18">
                  <c:v>44986</c:v>
                </c:pt>
                <c:pt idx="19">
                  <c:v>45017</c:v>
                </c:pt>
                <c:pt idx="20">
                  <c:v>45047</c:v>
                </c:pt>
                <c:pt idx="21">
                  <c:v>45078</c:v>
                </c:pt>
                <c:pt idx="22">
                  <c:v>45108</c:v>
                </c:pt>
                <c:pt idx="23">
                  <c:v>45139</c:v>
                </c:pt>
                <c:pt idx="24">
                  <c:v>45170</c:v>
                </c:pt>
                <c:pt idx="25">
                  <c:v>45200</c:v>
                </c:pt>
                <c:pt idx="26">
                  <c:v>45231</c:v>
                </c:pt>
                <c:pt idx="27">
                  <c:v>45261</c:v>
                </c:pt>
                <c:pt idx="28">
                  <c:v>45292</c:v>
                </c:pt>
                <c:pt idx="29">
                  <c:v>45323</c:v>
                </c:pt>
                <c:pt idx="30">
                  <c:v>45352</c:v>
                </c:pt>
                <c:pt idx="31">
                  <c:v>45383</c:v>
                </c:pt>
                <c:pt idx="32">
                  <c:v>45413</c:v>
                </c:pt>
                <c:pt idx="33">
                  <c:v>45444</c:v>
                </c:pt>
                <c:pt idx="34">
                  <c:v>45474</c:v>
                </c:pt>
                <c:pt idx="35">
                  <c:v>45505</c:v>
                </c:pt>
                <c:pt idx="36">
                  <c:v>45536</c:v>
                </c:pt>
              </c:numCache>
            </c:numRef>
          </c:xVal>
          <c:yVal>
            <c:numRef>
              <c:f>'Initial Components '!$G$5:$G$41</c:f>
              <c:numCache>
                <c:formatCode>0</c:formatCode>
                <c:ptCount val="37"/>
                <c:pt idx="0">
                  <c:v>487671.05</c:v>
                </c:pt>
                <c:pt idx="1">
                  <c:v>492614.45</c:v>
                </c:pt>
                <c:pt idx="2">
                  <c:v>497557.85</c:v>
                </c:pt>
                <c:pt idx="3">
                  <c:v>502501.25</c:v>
                </c:pt>
                <c:pt idx="4">
                  <c:v>507444.65</c:v>
                </c:pt>
                <c:pt idx="5">
                  <c:v>512388.05</c:v>
                </c:pt>
                <c:pt idx="6">
                  <c:v>517331.45</c:v>
                </c:pt>
                <c:pt idx="7">
                  <c:v>522274.85</c:v>
                </c:pt>
                <c:pt idx="8">
                  <c:v>527218.25</c:v>
                </c:pt>
                <c:pt idx="9">
                  <c:v>532161.65</c:v>
                </c:pt>
                <c:pt idx="10">
                  <c:v>537105.05000000005</c:v>
                </c:pt>
                <c:pt idx="11">
                  <c:v>542048.44999999995</c:v>
                </c:pt>
                <c:pt idx="12">
                  <c:v>509515.38333333324</c:v>
                </c:pt>
                <c:pt idx="13">
                  <c:v>514458.78333333327</c:v>
                </c:pt>
                <c:pt idx="14">
                  <c:v>519402.18333333323</c:v>
                </c:pt>
                <c:pt idx="15">
                  <c:v>524345.58333333326</c:v>
                </c:pt>
                <c:pt idx="16">
                  <c:v>529288.98333333328</c:v>
                </c:pt>
                <c:pt idx="17">
                  <c:v>534232.3833333333</c:v>
                </c:pt>
                <c:pt idx="18">
                  <c:v>539175.78333333321</c:v>
                </c:pt>
                <c:pt idx="19">
                  <c:v>544119.18333333323</c:v>
                </c:pt>
                <c:pt idx="20">
                  <c:v>549062.58333333326</c:v>
                </c:pt>
                <c:pt idx="21">
                  <c:v>554005.98333333328</c:v>
                </c:pt>
                <c:pt idx="22">
                  <c:v>558949.3833333333</c:v>
                </c:pt>
                <c:pt idx="23">
                  <c:v>563892.78333333321</c:v>
                </c:pt>
                <c:pt idx="24">
                  <c:v>580117.3833333333</c:v>
                </c:pt>
                <c:pt idx="25">
                  <c:v>585060.78333333321</c:v>
                </c:pt>
                <c:pt idx="26">
                  <c:v>590004.18333333323</c:v>
                </c:pt>
                <c:pt idx="27">
                  <c:v>594947.58333333326</c:v>
                </c:pt>
                <c:pt idx="28">
                  <c:v>599890.98333333328</c:v>
                </c:pt>
                <c:pt idx="29">
                  <c:v>604834.3833333333</c:v>
                </c:pt>
                <c:pt idx="30">
                  <c:v>609777.78333333321</c:v>
                </c:pt>
                <c:pt idx="31">
                  <c:v>614721.18333333323</c:v>
                </c:pt>
                <c:pt idx="32">
                  <c:v>619664.58333333326</c:v>
                </c:pt>
                <c:pt idx="33">
                  <c:v>624607.98333333328</c:v>
                </c:pt>
                <c:pt idx="34">
                  <c:v>629551.3833333333</c:v>
                </c:pt>
                <c:pt idx="35">
                  <c:v>634494.78333333321</c:v>
                </c:pt>
              </c:numCache>
            </c:numRef>
          </c:yVal>
          <c:smooth val="0"/>
          <c:extLst>
            <c:ext xmlns:c16="http://schemas.microsoft.com/office/drawing/2014/chart" uri="{C3380CC4-5D6E-409C-BE32-E72D297353CC}">
              <c16:uniqueId val="{00000005-3A1B-4FE6-9F01-478E3ED1E9F5}"/>
            </c:ext>
          </c:extLst>
        </c:ser>
        <c:dLbls>
          <c:showLegendKey val="0"/>
          <c:showVal val="0"/>
          <c:showCatName val="0"/>
          <c:showSerName val="0"/>
          <c:showPercent val="0"/>
          <c:showBubbleSize val="0"/>
        </c:dLbls>
        <c:axId val="1075994368"/>
        <c:axId val="1075982368"/>
      </c:scatterChart>
      <c:valAx>
        <c:axId val="1075994368"/>
        <c:scaling>
          <c:orientation val="minMax"/>
          <c:max val="45536"/>
          <c:min val="4444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75982368"/>
        <c:crosses val="autoZero"/>
        <c:crossBetween val="midCat"/>
        <c:majorUnit val="60"/>
      </c:valAx>
      <c:valAx>
        <c:axId val="1075982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75994368"/>
        <c:crosses val="autoZero"/>
        <c:crossBetween val="midCat"/>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Trend and Seasonality for Beige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v>Orders</c:v>
          </c:tx>
          <c:spPr>
            <a:ln w="28575" cap="rnd">
              <a:solidFill>
                <a:schemeClr val="accent1"/>
              </a:solidFill>
              <a:round/>
            </a:ln>
            <a:effectLst/>
          </c:spPr>
          <c:marker>
            <c:symbol val="none"/>
          </c:marker>
          <c:xVal>
            <c:numRef>
              <c:f>'Initial Components '!$C$55:$C$91</c:f>
              <c:numCache>
                <c:formatCode>mmm\-yy</c:formatCode>
                <c:ptCount val="37"/>
                <c:pt idx="0">
                  <c:v>44440</c:v>
                </c:pt>
                <c:pt idx="1">
                  <c:v>44470</c:v>
                </c:pt>
                <c:pt idx="2">
                  <c:v>44501</c:v>
                </c:pt>
                <c:pt idx="3">
                  <c:v>44531</c:v>
                </c:pt>
                <c:pt idx="4">
                  <c:v>44562</c:v>
                </c:pt>
                <c:pt idx="5">
                  <c:v>44593</c:v>
                </c:pt>
                <c:pt idx="6">
                  <c:v>44621</c:v>
                </c:pt>
                <c:pt idx="7">
                  <c:v>44652</c:v>
                </c:pt>
                <c:pt idx="8">
                  <c:v>44682</c:v>
                </c:pt>
                <c:pt idx="9">
                  <c:v>44713</c:v>
                </c:pt>
                <c:pt idx="10">
                  <c:v>44743</c:v>
                </c:pt>
                <c:pt idx="11">
                  <c:v>44774</c:v>
                </c:pt>
                <c:pt idx="12">
                  <c:v>44805</c:v>
                </c:pt>
                <c:pt idx="13">
                  <c:v>44835</c:v>
                </c:pt>
                <c:pt idx="14">
                  <c:v>44866</c:v>
                </c:pt>
                <c:pt idx="15">
                  <c:v>44896</c:v>
                </c:pt>
                <c:pt idx="16">
                  <c:v>44927</c:v>
                </c:pt>
                <c:pt idx="17">
                  <c:v>44958</c:v>
                </c:pt>
                <c:pt idx="18">
                  <c:v>44986</c:v>
                </c:pt>
                <c:pt idx="19">
                  <c:v>45017</c:v>
                </c:pt>
                <c:pt idx="20">
                  <c:v>45047</c:v>
                </c:pt>
                <c:pt idx="21">
                  <c:v>45078</c:v>
                </c:pt>
                <c:pt idx="22">
                  <c:v>45108</c:v>
                </c:pt>
                <c:pt idx="23">
                  <c:v>45139</c:v>
                </c:pt>
                <c:pt idx="24">
                  <c:v>45170</c:v>
                </c:pt>
                <c:pt idx="25">
                  <c:v>45200</c:v>
                </c:pt>
                <c:pt idx="26">
                  <c:v>45231</c:v>
                </c:pt>
                <c:pt idx="27">
                  <c:v>45261</c:v>
                </c:pt>
                <c:pt idx="28">
                  <c:v>45292</c:v>
                </c:pt>
                <c:pt idx="29">
                  <c:v>45323</c:v>
                </c:pt>
                <c:pt idx="30">
                  <c:v>45352</c:v>
                </c:pt>
                <c:pt idx="31">
                  <c:v>45383</c:v>
                </c:pt>
                <c:pt idx="32">
                  <c:v>45413</c:v>
                </c:pt>
                <c:pt idx="33">
                  <c:v>45444</c:v>
                </c:pt>
                <c:pt idx="34">
                  <c:v>45474</c:v>
                </c:pt>
                <c:pt idx="35">
                  <c:v>45505</c:v>
                </c:pt>
                <c:pt idx="36">
                  <c:v>45536</c:v>
                </c:pt>
              </c:numCache>
            </c:numRef>
          </c:xVal>
          <c:yVal>
            <c:numRef>
              <c:f>'Initial Components '!$D$55:$D$91</c:f>
              <c:numCache>
                <c:formatCode>General</c:formatCode>
                <c:ptCount val="37"/>
                <c:pt idx="0">
                  <c:v>264407</c:v>
                </c:pt>
                <c:pt idx="1">
                  <c:v>289780</c:v>
                </c:pt>
                <c:pt idx="2">
                  <c:v>377003</c:v>
                </c:pt>
                <c:pt idx="3">
                  <c:v>481909</c:v>
                </c:pt>
                <c:pt idx="4">
                  <c:v>222237</c:v>
                </c:pt>
                <c:pt idx="5">
                  <c:v>179556</c:v>
                </c:pt>
                <c:pt idx="6">
                  <c:v>229500</c:v>
                </c:pt>
                <c:pt idx="7">
                  <c:v>206568</c:v>
                </c:pt>
                <c:pt idx="8">
                  <c:v>218681</c:v>
                </c:pt>
                <c:pt idx="9">
                  <c:v>175577</c:v>
                </c:pt>
                <c:pt idx="10">
                  <c:v>172366</c:v>
                </c:pt>
                <c:pt idx="11">
                  <c:v>276150</c:v>
                </c:pt>
                <c:pt idx="12">
                  <c:v>301302</c:v>
                </c:pt>
                <c:pt idx="13">
                  <c:v>313161</c:v>
                </c:pt>
                <c:pt idx="14">
                  <c:v>430665</c:v>
                </c:pt>
                <c:pt idx="15">
                  <c:v>519180</c:v>
                </c:pt>
                <c:pt idx="16">
                  <c:v>251024</c:v>
                </c:pt>
                <c:pt idx="17">
                  <c:v>179138</c:v>
                </c:pt>
                <c:pt idx="18">
                  <c:v>254501</c:v>
                </c:pt>
                <c:pt idx="19">
                  <c:v>231857</c:v>
                </c:pt>
                <c:pt idx="20">
                  <c:v>260647</c:v>
                </c:pt>
                <c:pt idx="21">
                  <c:v>215423</c:v>
                </c:pt>
                <c:pt idx="22">
                  <c:v>188976</c:v>
                </c:pt>
                <c:pt idx="23">
                  <c:v>274075</c:v>
                </c:pt>
                <c:pt idx="24">
                  <c:v>298650</c:v>
                </c:pt>
                <c:pt idx="25">
                  <c:v>338567</c:v>
                </c:pt>
                <c:pt idx="26">
                  <c:v>462526</c:v>
                </c:pt>
                <c:pt idx="27">
                  <c:v>532801</c:v>
                </c:pt>
                <c:pt idx="28">
                  <c:v>284804</c:v>
                </c:pt>
                <c:pt idx="29">
                  <c:v>210934</c:v>
                </c:pt>
                <c:pt idx="30">
                  <c:v>245988</c:v>
                </c:pt>
                <c:pt idx="31">
                  <c:v>246924</c:v>
                </c:pt>
                <c:pt idx="32">
                  <c:v>281496</c:v>
                </c:pt>
                <c:pt idx="33">
                  <c:v>219533</c:v>
                </c:pt>
                <c:pt idx="34">
                  <c:v>221026</c:v>
                </c:pt>
                <c:pt idx="35">
                  <c:v>285604</c:v>
                </c:pt>
                <c:pt idx="36">
                  <c:v>304115</c:v>
                </c:pt>
              </c:numCache>
            </c:numRef>
          </c:yVal>
          <c:smooth val="0"/>
          <c:extLst>
            <c:ext xmlns:c16="http://schemas.microsoft.com/office/drawing/2014/chart" uri="{C3380CC4-5D6E-409C-BE32-E72D297353CC}">
              <c16:uniqueId val="{00000000-BCB4-4EBC-9840-B80273086EF8}"/>
            </c:ext>
          </c:extLst>
        </c:ser>
        <c:ser>
          <c:idx val="1"/>
          <c:order val="1"/>
          <c:tx>
            <c:v>Cycle moving avarage</c:v>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1"/>
            <c:trendlineLbl>
              <c:layout>
                <c:manualLayout>
                  <c:x val="2.9920132836448878E-2"/>
                  <c:y val="-1.822403657107437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'Initial Components '!$C$55:$C$91</c:f>
              <c:numCache>
                <c:formatCode>mmm\-yy</c:formatCode>
                <c:ptCount val="37"/>
                <c:pt idx="0">
                  <c:v>44440</c:v>
                </c:pt>
                <c:pt idx="1">
                  <c:v>44470</c:v>
                </c:pt>
                <c:pt idx="2">
                  <c:v>44501</c:v>
                </c:pt>
                <c:pt idx="3">
                  <c:v>44531</c:v>
                </c:pt>
                <c:pt idx="4">
                  <c:v>44562</c:v>
                </c:pt>
                <c:pt idx="5">
                  <c:v>44593</c:v>
                </c:pt>
                <c:pt idx="6">
                  <c:v>44621</c:v>
                </c:pt>
                <c:pt idx="7">
                  <c:v>44652</c:v>
                </c:pt>
                <c:pt idx="8">
                  <c:v>44682</c:v>
                </c:pt>
                <c:pt idx="9">
                  <c:v>44713</c:v>
                </c:pt>
                <c:pt idx="10">
                  <c:v>44743</c:v>
                </c:pt>
                <c:pt idx="11">
                  <c:v>44774</c:v>
                </c:pt>
                <c:pt idx="12">
                  <c:v>44805</c:v>
                </c:pt>
                <c:pt idx="13">
                  <c:v>44835</c:v>
                </c:pt>
                <c:pt idx="14">
                  <c:v>44866</c:v>
                </c:pt>
                <c:pt idx="15">
                  <c:v>44896</c:v>
                </c:pt>
                <c:pt idx="16">
                  <c:v>44927</c:v>
                </c:pt>
                <c:pt idx="17">
                  <c:v>44958</c:v>
                </c:pt>
                <c:pt idx="18">
                  <c:v>44986</c:v>
                </c:pt>
                <c:pt idx="19">
                  <c:v>45017</c:v>
                </c:pt>
                <c:pt idx="20">
                  <c:v>45047</c:v>
                </c:pt>
                <c:pt idx="21">
                  <c:v>45078</c:v>
                </c:pt>
                <c:pt idx="22">
                  <c:v>45108</c:v>
                </c:pt>
                <c:pt idx="23">
                  <c:v>45139</c:v>
                </c:pt>
                <c:pt idx="24">
                  <c:v>45170</c:v>
                </c:pt>
                <c:pt idx="25">
                  <c:v>45200</c:v>
                </c:pt>
                <c:pt idx="26">
                  <c:v>45231</c:v>
                </c:pt>
                <c:pt idx="27">
                  <c:v>45261</c:v>
                </c:pt>
                <c:pt idx="28">
                  <c:v>45292</c:v>
                </c:pt>
                <c:pt idx="29">
                  <c:v>45323</c:v>
                </c:pt>
                <c:pt idx="30">
                  <c:v>45352</c:v>
                </c:pt>
                <c:pt idx="31">
                  <c:v>45383</c:v>
                </c:pt>
                <c:pt idx="32">
                  <c:v>45413</c:v>
                </c:pt>
                <c:pt idx="33">
                  <c:v>45444</c:v>
                </c:pt>
                <c:pt idx="34">
                  <c:v>45474</c:v>
                </c:pt>
                <c:pt idx="35">
                  <c:v>45505</c:v>
                </c:pt>
                <c:pt idx="36">
                  <c:v>45536</c:v>
                </c:pt>
              </c:numCache>
            </c:numRef>
          </c:xVal>
          <c:yVal>
            <c:numRef>
              <c:f>'Initial Components '!$E$55:$E$91</c:f>
              <c:numCache>
                <c:formatCode>General</c:formatCode>
                <c:ptCount val="37"/>
                <c:pt idx="6" formatCode="0">
                  <c:v>259348.45833333331</c:v>
                </c:pt>
                <c:pt idx="7" formatCode="0">
                  <c:v>261859.95833333331</c:v>
                </c:pt>
                <c:pt idx="8" formatCode="0">
                  <c:v>265070.08333333331</c:v>
                </c:pt>
                <c:pt idx="9" formatCode="0">
                  <c:v>268858.95833333331</c:v>
                </c:pt>
                <c:pt idx="10" formatCode="0">
                  <c:v>271611.375</c:v>
                </c:pt>
                <c:pt idx="11" formatCode="0">
                  <c:v>272793.41666666663</c:v>
                </c:pt>
                <c:pt idx="12" formatCode="0">
                  <c:v>273817.70833333331</c:v>
                </c:pt>
                <c:pt idx="13" formatCode="0">
                  <c:v>275913.125</c:v>
                </c:pt>
                <c:pt idx="14" formatCode="0">
                  <c:v>278715.41666666663</c:v>
                </c:pt>
                <c:pt idx="15" formatCode="0">
                  <c:v>282124.25</c:v>
                </c:pt>
                <c:pt idx="16" formatCode="0">
                  <c:v>284476.58333333331</c:v>
                </c:pt>
                <c:pt idx="17" formatCode="0">
                  <c:v>285082.20833333331</c:v>
                </c:pt>
                <c:pt idx="18" formatCode="0">
                  <c:v>284885.25</c:v>
                </c:pt>
                <c:pt idx="19" formatCode="0">
                  <c:v>285833.33333333331</c:v>
                </c:pt>
                <c:pt idx="20" formatCode="0">
                  <c:v>288219.45833333331</c:v>
                </c:pt>
                <c:pt idx="21" formatCode="0">
                  <c:v>290114.54166666663</c:v>
                </c:pt>
                <c:pt idx="22" formatCode="0">
                  <c:v>292089.58333333331</c:v>
                </c:pt>
                <c:pt idx="23" formatCode="0">
                  <c:v>294821.91666666663</c:v>
                </c:pt>
                <c:pt idx="24" formatCode="0">
                  <c:v>295792.04166666663</c:v>
                </c:pt>
                <c:pt idx="25" formatCode="0">
                  <c:v>296065.125</c:v>
                </c:pt>
                <c:pt idx="26" formatCode="0">
                  <c:v>297561.625</c:v>
                </c:pt>
              </c:numCache>
            </c:numRef>
          </c:yVal>
          <c:smooth val="0"/>
          <c:extLst>
            <c:ext xmlns:c16="http://schemas.microsoft.com/office/drawing/2014/chart" uri="{C3380CC4-5D6E-409C-BE32-E72D297353CC}">
              <c16:uniqueId val="{00000003-BCB4-4EBC-9840-B80273086EF8}"/>
            </c:ext>
          </c:extLst>
        </c:ser>
        <c:ser>
          <c:idx val="2"/>
          <c:order val="2"/>
          <c:tx>
            <c:v>Deseasonalised</c:v>
          </c:tx>
          <c:spPr>
            <a:ln w="28575" cap="rnd">
              <a:solidFill>
                <a:schemeClr val="accent3"/>
              </a:solidFill>
              <a:round/>
            </a:ln>
            <a:effectLst/>
          </c:spPr>
          <c:marker>
            <c:symbol val="none"/>
          </c:marker>
          <c:xVal>
            <c:numRef>
              <c:f>'Initial Components '!$C$55:$C$91</c:f>
              <c:numCache>
                <c:formatCode>mmm\-yy</c:formatCode>
                <c:ptCount val="37"/>
                <c:pt idx="0">
                  <c:v>44440</c:v>
                </c:pt>
                <c:pt idx="1">
                  <c:v>44470</c:v>
                </c:pt>
                <c:pt idx="2">
                  <c:v>44501</c:v>
                </c:pt>
                <c:pt idx="3">
                  <c:v>44531</c:v>
                </c:pt>
                <c:pt idx="4">
                  <c:v>44562</c:v>
                </c:pt>
                <c:pt idx="5">
                  <c:v>44593</c:v>
                </c:pt>
                <c:pt idx="6">
                  <c:v>44621</c:v>
                </c:pt>
                <c:pt idx="7">
                  <c:v>44652</c:v>
                </c:pt>
                <c:pt idx="8">
                  <c:v>44682</c:v>
                </c:pt>
                <c:pt idx="9">
                  <c:v>44713</c:v>
                </c:pt>
                <c:pt idx="10">
                  <c:v>44743</c:v>
                </c:pt>
                <c:pt idx="11">
                  <c:v>44774</c:v>
                </c:pt>
                <c:pt idx="12">
                  <c:v>44805</c:v>
                </c:pt>
                <c:pt idx="13">
                  <c:v>44835</c:v>
                </c:pt>
                <c:pt idx="14">
                  <c:v>44866</c:v>
                </c:pt>
                <c:pt idx="15">
                  <c:v>44896</c:v>
                </c:pt>
                <c:pt idx="16">
                  <c:v>44927</c:v>
                </c:pt>
                <c:pt idx="17">
                  <c:v>44958</c:v>
                </c:pt>
                <c:pt idx="18">
                  <c:v>44986</c:v>
                </c:pt>
                <c:pt idx="19">
                  <c:v>45017</c:v>
                </c:pt>
                <c:pt idx="20">
                  <c:v>45047</c:v>
                </c:pt>
                <c:pt idx="21">
                  <c:v>45078</c:v>
                </c:pt>
                <c:pt idx="22">
                  <c:v>45108</c:v>
                </c:pt>
                <c:pt idx="23">
                  <c:v>45139</c:v>
                </c:pt>
                <c:pt idx="24">
                  <c:v>45170</c:v>
                </c:pt>
                <c:pt idx="25">
                  <c:v>45200</c:v>
                </c:pt>
                <c:pt idx="26">
                  <c:v>45231</c:v>
                </c:pt>
                <c:pt idx="27">
                  <c:v>45261</c:v>
                </c:pt>
                <c:pt idx="28">
                  <c:v>45292</c:v>
                </c:pt>
                <c:pt idx="29">
                  <c:v>45323</c:v>
                </c:pt>
                <c:pt idx="30">
                  <c:v>45352</c:v>
                </c:pt>
                <c:pt idx="31">
                  <c:v>45383</c:v>
                </c:pt>
                <c:pt idx="32">
                  <c:v>45413</c:v>
                </c:pt>
                <c:pt idx="33">
                  <c:v>45444</c:v>
                </c:pt>
                <c:pt idx="34">
                  <c:v>45474</c:v>
                </c:pt>
                <c:pt idx="35">
                  <c:v>45505</c:v>
                </c:pt>
                <c:pt idx="36">
                  <c:v>45536</c:v>
                </c:pt>
              </c:numCache>
            </c:numRef>
          </c:xVal>
          <c:yVal>
            <c:numRef>
              <c:f>'Initial Components '!$G$55:$G$91</c:f>
              <c:numCache>
                <c:formatCode>0</c:formatCode>
                <c:ptCount val="37"/>
                <c:pt idx="0">
                  <c:v>247599.31666666665</c:v>
                </c:pt>
                <c:pt idx="1">
                  <c:v>249456.01666666666</c:v>
                </c:pt>
                <c:pt idx="2">
                  <c:v>251312.71666666665</c:v>
                </c:pt>
                <c:pt idx="3">
                  <c:v>253169.41666666666</c:v>
                </c:pt>
                <c:pt idx="4">
                  <c:v>255026.11666666667</c:v>
                </c:pt>
                <c:pt idx="5">
                  <c:v>256882.81666666665</c:v>
                </c:pt>
                <c:pt idx="6">
                  <c:v>258739.51666666666</c:v>
                </c:pt>
                <c:pt idx="7">
                  <c:v>260596.21666666665</c:v>
                </c:pt>
                <c:pt idx="8">
                  <c:v>262452.91666666663</c:v>
                </c:pt>
                <c:pt idx="9">
                  <c:v>264309.61666666664</c:v>
                </c:pt>
                <c:pt idx="10">
                  <c:v>266166.31666666665</c:v>
                </c:pt>
                <c:pt idx="11">
                  <c:v>268023.01666666666</c:v>
                </c:pt>
                <c:pt idx="12">
                  <c:v>274783.90000000002</c:v>
                </c:pt>
                <c:pt idx="13">
                  <c:v>276640.59999999998</c:v>
                </c:pt>
                <c:pt idx="14">
                  <c:v>278497.3</c:v>
                </c:pt>
                <c:pt idx="15">
                  <c:v>280354</c:v>
                </c:pt>
                <c:pt idx="16">
                  <c:v>282210.7</c:v>
                </c:pt>
                <c:pt idx="17">
                  <c:v>284067.40000000002</c:v>
                </c:pt>
                <c:pt idx="18">
                  <c:v>285924.09999999998</c:v>
                </c:pt>
                <c:pt idx="19">
                  <c:v>287780.8</c:v>
                </c:pt>
                <c:pt idx="20">
                  <c:v>289637.5</c:v>
                </c:pt>
                <c:pt idx="21">
                  <c:v>291494.2</c:v>
                </c:pt>
                <c:pt idx="22">
                  <c:v>293350.90000000002</c:v>
                </c:pt>
                <c:pt idx="23">
                  <c:v>295207.59999999998</c:v>
                </c:pt>
                <c:pt idx="24">
                  <c:v>292192.56666666665</c:v>
                </c:pt>
                <c:pt idx="25">
                  <c:v>294049.2666666666</c:v>
                </c:pt>
                <c:pt idx="26">
                  <c:v>295905.96666666662</c:v>
                </c:pt>
                <c:pt idx="27">
                  <c:v>297762.66666666663</c:v>
                </c:pt>
                <c:pt idx="28">
                  <c:v>299619.36666666664</c:v>
                </c:pt>
                <c:pt idx="29">
                  <c:v>301476.06666666665</c:v>
                </c:pt>
                <c:pt idx="30">
                  <c:v>303332.7666666666</c:v>
                </c:pt>
                <c:pt idx="31">
                  <c:v>305189.46666666662</c:v>
                </c:pt>
                <c:pt idx="32">
                  <c:v>307046.16666666663</c:v>
                </c:pt>
                <c:pt idx="33">
                  <c:v>308902.86666666664</c:v>
                </c:pt>
                <c:pt idx="34">
                  <c:v>310759.56666666665</c:v>
                </c:pt>
                <c:pt idx="35">
                  <c:v>312616.2666666666</c:v>
                </c:pt>
              </c:numCache>
            </c:numRef>
          </c:yVal>
          <c:smooth val="0"/>
          <c:extLst>
            <c:ext xmlns:c16="http://schemas.microsoft.com/office/drawing/2014/chart" uri="{C3380CC4-5D6E-409C-BE32-E72D297353CC}">
              <c16:uniqueId val="{00000004-BCB4-4EBC-9840-B80273086EF8}"/>
            </c:ext>
          </c:extLst>
        </c:ser>
        <c:dLbls>
          <c:showLegendKey val="0"/>
          <c:showVal val="0"/>
          <c:showCatName val="0"/>
          <c:showSerName val="0"/>
          <c:showPercent val="0"/>
          <c:showBubbleSize val="0"/>
        </c:dLbls>
        <c:axId val="1075994368"/>
        <c:axId val="1075982368"/>
      </c:scatterChart>
      <c:valAx>
        <c:axId val="1075994368"/>
        <c:scaling>
          <c:orientation val="minMax"/>
          <c:max val="45536"/>
          <c:min val="4444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75982368"/>
        <c:crosses val="autoZero"/>
        <c:crossBetween val="midCat"/>
        <c:majorUnit val="60"/>
      </c:valAx>
      <c:valAx>
        <c:axId val="1075982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75994368"/>
        <c:crosses val="autoZero"/>
        <c:crossBetween val="midCat"/>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b="1"/>
              <a:t>Trend and Seasonality for Total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v>Orders</c:v>
          </c:tx>
          <c:spPr>
            <a:ln w="28575" cap="rnd">
              <a:solidFill>
                <a:schemeClr val="accent1"/>
              </a:solidFill>
              <a:round/>
            </a:ln>
            <a:effectLst/>
          </c:spPr>
          <c:marker>
            <c:symbol val="none"/>
          </c:marker>
          <c:xVal>
            <c:numRef>
              <c:f>'Initial Components '!$C$102:$C$138</c:f>
              <c:numCache>
                <c:formatCode>mmm\-yy</c:formatCode>
                <c:ptCount val="37"/>
                <c:pt idx="0">
                  <c:v>44440</c:v>
                </c:pt>
                <c:pt idx="1">
                  <c:v>44470</c:v>
                </c:pt>
                <c:pt idx="2">
                  <c:v>44501</c:v>
                </c:pt>
                <c:pt idx="3">
                  <c:v>44531</c:v>
                </c:pt>
                <c:pt idx="4">
                  <c:v>44562</c:v>
                </c:pt>
                <c:pt idx="5">
                  <c:v>44593</c:v>
                </c:pt>
                <c:pt idx="6">
                  <c:v>44621</c:v>
                </c:pt>
                <c:pt idx="7">
                  <c:v>44652</c:v>
                </c:pt>
                <c:pt idx="8">
                  <c:v>44682</c:v>
                </c:pt>
                <c:pt idx="9">
                  <c:v>44713</c:v>
                </c:pt>
                <c:pt idx="10">
                  <c:v>44743</c:v>
                </c:pt>
                <c:pt idx="11">
                  <c:v>44774</c:v>
                </c:pt>
                <c:pt idx="12">
                  <c:v>44805</c:v>
                </c:pt>
                <c:pt idx="13">
                  <c:v>44835</c:v>
                </c:pt>
                <c:pt idx="14">
                  <c:v>44866</c:v>
                </c:pt>
                <c:pt idx="15">
                  <c:v>44896</c:v>
                </c:pt>
                <c:pt idx="16">
                  <c:v>44927</c:v>
                </c:pt>
                <c:pt idx="17">
                  <c:v>44958</c:v>
                </c:pt>
                <c:pt idx="18">
                  <c:v>44986</c:v>
                </c:pt>
                <c:pt idx="19">
                  <c:v>45017</c:v>
                </c:pt>
                <c:pt idx="20">
                  <c:v>45047</c:v>
                </c:pt>
                <c:pt idx="21">
                  <c:v>45078</c:v>
                </c:pt>
                <c:pt idx="22">
                  <c:v>45108</c:v>
                </c:pt>
                <c:pt idx="23">
                  <c:v>45139</c:v>
                </c:pt>
                <c:pt idx="24">
                  <c:v>45170</c:v>
                </c:pt>
                <c:pt idx="25">
                  <c:v>45200</c:v>
                </c:pt>
                <c:pt idx="26">
                  <c:v>45231</c:v>
                </c:pt>
                <c:pt idx="27">
                  <c:v>45261</c:v>
                </c:pt>
                <c:pt idx="28">
                  <c:v>45292</c:v>
                </c:pt>
                <c:pt idx="29">
                  <c:v>45323</c:v>
                </c:pt>
                <c:pt idx="30">
                  <c:v>45352</c:v>
                </c:pt>
                <c:pt idx="31">
                  <c:v>45383</c:v>
                </c:pt>
                <c:pt idx="32">
                  <c:v>45413</c:v>
                </c:pt>
                <c:pt idx="33">
                  <c:v>45444</c:v>
                </c:pt>
                <c:pt idx="34">
                  <c:v>45474</c:v>
                </c:pt>
                <c:pt idx="35">
                  <c:v>45505</c:v>
                </c:pt>
                <c:pt idx="36">
                  <c:v>45536</c:v>
                </c:pt>
              </c:numCache>
            </c:numRef>
          </c:xVal>
          <c:yVal>
            <c:numRef>
              <c:f>'Initial Components '!$D$102:$D$138</c:f>
              <c:numCache>
                <c:formatCode>General</c:formatCode>
                <c:ptCount val="37"/>
                <c:pt idx="0">
                  <c:v>812451</c:v>
                </c:pt>
                <c:pt idx="1">
                  <c:v>848522</c:v>
                </c:pt>
                <c:pt idx="2">
                  <c:v>1211839</c:v>
                </c:pt>
                <c:pt idx="3">
                  <c:v>1471592</c:v>
                </c:pt>
                <c:pt idx="4">
                  <c:v>629586</c:v>
                </c:pt>
                <c:pt idx="5">
                  <c:v>558871</c:v>
                </c:pt>
                <c:pt idx="6">
                  <c:v>684994</c:v>
                </c:pt>
                <c:pt idx="7">
                  <c:v>610789</c:v>
                </c:pt>
                <c:pt idx="8">
                  <c:v>646029</c:v>
                </c:pt>
                <c:pt idx="9">
                  <c:v>540824</c:v>
                </c:pt>
                <c:pt idx="10">
                  <c:v>488697</c:v>
                </c:pt>
                <c:pt idx="11">
                  <c:v>767857</c:v>
                </c:pt>
                <c:pt idx="12">
                  <c:v>847772</c:v>
                </c:pt>
                <c:pt idx="13">
                  <c:v>880802</c:v>
                </c:pt>
                <c:pt idx="14">
                  <c:v>1204624</c:v>
                </c:pt>
                <c:pt idx="15">
                  <c:v>1440902</c:v>
                </c:pt>
                <c:pt idx="16">
                  <c:v>702024</c:v>
                </c:pt>
                <c:pt idx="17">
                  <c:v>532900</c:v>
                </c:pt>
                <c:pt idx="18">
                  <c:v>771880</c:v>
                </c:pt>
                <c:pt idx="19">
                  <c:v>689399</c:v>
                </c:pt>
                <c:pt idx="20">
                  <c:v>776047</c:v>
                </c:pt>
                <c:pt idx="21">
                  <c:v>617732</c:v>
                </c:pt>
                <c:pt idx="22">
                  <c:v>539571</c:v>
                </c:pt>
                <c:pt idx="23">
                  <c:v>856745</c:v>
                </c:pt>
                <c:pt idx="24">
                  <c:v>916676</c:v>
                </c:pt>
                <c:pt idx="25">
                  <c:v>1029842</c:v>
                </c:pt>
                <c:pt idx="26">
                  <c:v>1410846</c:v>
                </c:pt>
                <c:pt idx="27">
                  <c:v>1556971</c:v>
                </c:pt>
                <c:pt idx="28">
                  <c:v>851275</c:v>
                </c:pt>
                <c:pt idx="29">
                  <c:v>652396</c:v>
                </c:pt>
                <c:pt idx="30">
                  <c:v>717319</c:v>
                </c:pt>
                <c:pt idx="31">
                  <c:v>755725</c:v>
                </c:pt>
                <c:pt idx="32">
                  <c:v>827548</c:v>
                </c:pt>
                <c:pt idx="33">
                  <c:v>656765</c:v>
                </c:pt>
                <c:pt idx="34">
                  <c:v>662100</c:v>
                </c:pt>
                <c:pt idx="35">
                  <c:v>879063</c:v>
                </c:pt>
                <c:pt idx="36">
                  <c:v>930831</c:v>
                </c:pt>
              </c:numCache>
            </c:numRef>
          </c:yVal>
          <c:smooth val="0"/>
          <c:extLst>
            <c:ext xmlns:c16="http://schemas.microsoft.com/office/drawing/2014/chart" uri="{C3380CC4-5D6E-409C-BE32-E72D297353CC}">
              <c16:uniqueId val="{00000000-BAA5-4AAB-8573-EB39B08F52A8}"/>
            </c:ext>
          </c:extLst>
        </c:ser>
        <c:ser>
          <c:idx val="1"/>
          <c:order val="1"/>
          <c:tx>
            <c:v>Cycle moving avarage</c:v>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1"/>
            <c:trendlineLbl>
              <c:layout>
                <c:manualLayout>
                  <c:x val="2.3377198250741832E-2"/>
                  <c:y val="-2.583021868491064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'Initial Components '!$C$102:$C$138</c:f>
              <c:numCache>
                <c:formatCode>mmm\-yy</c:formatCode>
                <c:ptCount val="37"/>
                <c:pt idx="0">
                  <c:v>44440</c:v>
                </c:pt>
                <c:pt idx="1">
                  <c:v>44470</c:v>
                </c:pt>
                <c:pt idx="2">
                  <c:v>44501</c:v>
                </c:pt>
                <c:pt idx="3">
                  <c:v>44531</c:v>
                </c:pt>
                <c:pt idx="4">
                  <c:v>44562</c:v>
                </c:pt>
                <c:pt idx="5">
                  <c:v>44593</c:v>
                </c:pt>
                <c:pt idx="6">
                  <c:v>44621</c:v>
                </c:pt>
                <c:pt idx="7">
                  <c:v>44652</c:v>
                </c:pt>
                <c:pt idx="8">
                  <c:v>44682</c:v>
                </c:pt>
                <c:pt idx="9">
                  <c:v>44713</c:v>
                </c:pt>
                <c:pt idx="10">
                  <c:v>44743</c:v>
                </c:pt>
                <c:pt idx="11">
                  <c:v>44774</c:v>
                </c:pt>
                <c:pt idx="12">
                  <c:v>44805</c:v>
                </c:pt>
                <c:pt idx="13">
                  <c:v>44835</c:v>
                </c:pt>
                <c:pt idx="14">
                  <c:v>44866</c:v>
                </c:pt>
                <c:pt idx="15">
                  <c:v>44896</c:v>
                </c:pt>
                <c:pt idx="16">
                  <c:v>44927</c:v>
                </c:pt>
                <c:pt idx="17">
                  <c:v>44958</c:v>
                </c:pt>
                <c:pt idx="18">
                  <c:v>44986</c:v>
                </c:pt>
                <c:pt idx="19">
                  <c:v>45017</c:v>
                </c:pt>
                <c:pt idx="20">
                  <c:v>45047</c:v>
                </c:pt>
                <c:pt idx="21">
                  <c:v>45078</c:v>
                </c:pt>
                <c:pt idx="22">
                  <c:v>45108</c:v>
                </c:pt>
                <c:pt idx="23">
                  <c:v>45139</c:v>
                </c:pt>
                <c:pt idx="24">
                  <c:v>45170</c:v>
                </c:pt>
                <c:pt idx="25">
                  <c:v>45200</c:v>
                </c:pt>
                <c:pt idx="26">
                  <c:v>45231</c:v>
                </c:pt>
                <c:pt idx="27">
                  <c:v>45261</c:v>
                </c:pt>
                <c:pt idx="28">
                  <c:v>45292</c:v>
                </c:pt>
                <c:pt idx="29">
                  <c:v>45323</c:v>
                </c:pt>
                <c:pt idx="30">
                  <c:v>45352</c:v>
                </c:pt>
                <c:pt idx="31">
                  <c:v>45383</c:v>
                </c:pt>
                <c:pt idx="32">
                  <c:v>45413</c:v>
                </c:pt>
                <c:pt idx="33">
                  <c:v>45444</c:v>
                </c:pt>
                <c:pt idx="34">
                  <c:v>45474</c:v>
                </c:pt>
                <c:pt idx="35">
                  <c:v>45505</c:v>
                </c:pt>
                <c:pt idx="36">
                  <c:v>45536</c:v>
                </c:pt>
              </c:numCache>
            </c:numRef>
          </c:xVal>
          <c:yVal>
            <c:numRef>
              <c:f>'Initial Components '!$E$102:$E$138</c:f>
              <c:numCache>
                <c:formatCode>General</c:formatCode>
                <c:ptCount val="37"/>
                <c:pt idx="6" formatCode="0">
                  <c:v>774142.625</c:v>
                </c:pt>
                <c:pt idx="7" formatCode="0">
                  <c:v>776959.33333333326</c:v>
                </c:pt>
                <c:pt idx="8" formatCode="0">
                  <c:v>778003.70833333326</c:v>
                </c:pt>
                <c:pt idx="9" formatCode="0">
                  <c:v>776424.33333333326</c:v>
                </c:pt>
                <c:pt idx="10" formatCode="0">
                  <c:v>778163.83333333326</c:v>
                </c:pt>
                <c:pt idx="11" formatCode="0">
                  <c:v>780099.95833333326</c:v>
                </c:pt>
                <c:pt idx="12" formatCode="0">
                  <c:v>782638.08333333326</c:v>
                </c:pt>
                <c:pt idx="13" formatCode="0">
                  <c:v>789533.75</c:v>
                </c:pt>
                <c:pt idx="14" formatCode="0">
                  <c:v>798226.58333333326</c:v>
                </c:pt>
                <c:pt idx="15" formatCode="0">
                  <c:v>806848.5</c:v>
                </c:pt>
                <c:pt idx="16" formatCode="0">
                  <c:v>812172.75</c:v>
                </c:pt>
                <c:pt idx="17" formatCode="0">
                  <c:v>817996.16666666663</c:v>
                </c:pt>
                <c:pt idx="18" formatCode="0">
                  <c:v>824570.83333333326</c:v>
                </c:pt>
                <c:pt idx="19" formatCode="0">
                  <c:v>833651.83333333326</c:v>
                </c:pt>
                <c:pt idx="20" formatCode="0">
                  <c:v>848454.41666666663</c:v>
                </c:pt>
                <c:pt idx="21" formatCode="0">
                  <c:v>861883.20833333326</c:v>
                </c:pt>
                <c:pt idx="22" formatCode="0">
                  <c:v>872938.20833333326</c:v>
                </c:pt>
                <c:pt idx="23" formatCode="0">
                  <c:v>884136</c:v>
                </c:pt>
                <c:pt idx="24" formatCode="0">
                  <c:v>886841.625</c:v>
                </c:pt>
                <c:pt idx="25" formatCode="0">
                  <c:v>887331.83333333326</c:v>
                </c:pt>
                <c:pt idx="26" formatCode="0">
                  <c:v>892241.29166666663</c:v>
                </c:pt>
              </c:numCache>
            </c:numRef>
          </c:yVal>
          <c:smooth val="0"/>
          <c:extLst>
            <c:ext xmlns:c16="http://schemas.microsoft.com/office/drawing/2014/chart" uri="{C3380CC4-5D6E-409C-BE32-E72D297353CC}">
              <c16:uniqueId val="{00000003-BAA5-4AAB-8573-EB39B08F52A8}"/>
            </c:ext>
          </c:extLst>
        </c:ser>
        <c:ser>
          <c:idx val="2"/>
          <c:order val="2"/>
          <c:tx>
            <c:v>Deseasonalised</c:v>
          </c:tx>
          <c:spPr>
            <a:ln w="28575" cap="rnd">
              <a:solidFill>
                <a:schemeClr val="accent3"/>
              </a:solidFill>
              <a:round/>
            </a:ln>
            <a:effectLst/>
          </c:spPr>
          <c:marker>
            <c:symbol val="none"/>
          </c:marker>
          <c:xVal>
            <c:numRef>
              <c:f>'Initial Components '!$C$102:$C$138</c:f>
              <c:numCache>
                <c:formatCode>mmm\-yy</c:formatCode>
                <c:ptCount val="37"/>
                <c:pt idx="0">
                  <c:v>44440</c:v>
                </c:pt>
                <c:pt idx="1">
                  <c:v>44470</c:v>
                </c:pt>
                <c:pt idx="2">
                  <c:v>44501</c:v>
                </c:pt>
                <c:pt idx="3">
                  <c:v>44531</c:v>
                </c:pt>
                <c:pt idx="4">
                  <c:v>44562</c:v>
                </c:pt>
                <c:pt idx="5">
                  <c:v>44593</c:v>
                </c:pt>
                <c:pt idx="6">
                  <c:v>44621</c:v>
                </c:pt>
                <c:pt idx="7">
                  <c:v>44652</c:v>
                </c:pt>
                <c:pt idx="8">
                  <c:v>44682</c:v>
                </c:pt>
                <c:pt idx="9">
                  <c:v>44713</c:v>
                </c:pt>
                <c:pt idx="10">
                  <c:v>44743</c:v>
                </c:pt>
                <c:pt idx="11">
                  <c:v>44774</c:v>
                </c:pt>
                <c:pt idx="12">
                  <c:v>44805</c:v>
                </c:pt>
                <c:pt idx="13">
                  <c:v>44835</c:v>
                </c:pt>
                <c:pt idx="14">
                  <c:v>44866</c:v>
                </c:pt>
                <c:pt idx="15">
                  <c:v>44896</c:v>
                </c:pt>
                <c:pt idx="16">
                  <c:v>44927</c:v>
                </c:pt>
                <c:pt idx="17">
                  <c:v>44958</c:v>
                </c:pt>
                <c:pt idx="18">
                  <c:v>44986</c:v>
                </c:pt>
                <c:pt idx="19">
                  <c:v>45017</c:v>
                </c:pt>
                <c:pt idx="20">
                  <c:v>45047</c:v>
                </c:pt>
                <c:pt idx="21">
                  <c:v>45078</c:v>
                </c:pt>
                <c:pt idx="22">
                  <c:v>45108</c:v>
                </c:pt>
                <c:pt idx="23">
                  <c:v>45139</c:v>
                </c:pt>
                <c:pt idx="24">
                  <c:v>45170</c:v>
                </c:pt>
                <c:pt idx="25">
                  <c:v>45200</c:v>
                </c:pt>
                <c:pt idx="26">
                  <c:v>45231</c:v>
                </c:pt>
                <c:pt idx="27">
                  <c:v>45261</c:v>
                </c:pt>
                <c:pt idx="28">
                  <c:v>45292</c:v>
                </c:pt>
                <c:pt idx="29">
                  <c:v>45323</c:v>
                </c:pt>
                <c:pt idx="30">
                  <c:v>45352</c:v>
                </c:pt>
                <c:pt idx="31">
                  <c:v>45383</c:v>
                </c:pt>
                <c:pt idx="32">
                  <c:v>45413</c:v>
                </c:pt>
                <c:pt idx="33">
                  <c:v>45444</c:v>
                </c:pt>
                <c:pt idx="34">
                  <c:v>45474</c:v>
                </c:pt>
                <c:pt idx="35">
                  <c:v>45505</c:v>
                </c:pt>
                <c:pt idx="36">
                  <c:v>45536</c:v>
                </c:pt>
              </c:numCache>
            </c:numRef>
          </c:xVal>
          <c:yVal>
            <c:numRef>
              <c:f>'Initial Components '!$G$102:$G$138</c:f>
              <c:numCache>
                <c:formatCode>0</c:formatCode>
                <c:ptCount val="37"/>
                <c:pt idx="0">
                  <c:v>735270.36666666658</c:v>
                </c:pt>
                <c:pt idx="1">
                  <c:v>742070.46666666667</c:v>
                </c:pt>
                <c:pt idx="2">
                  <c:v>748870.56666666665</c:v>
                </c:pt>
                <c:pt idx="3">
                  <c:v>755670.66666666663</c:v>
                </c:pt>
                <c:pt idx="4">
                  <c:v>762470.7666666666</c:v>
                </c:pt>
                <c:pt idx="5">
                  <c:v>769270.86666666658</c:v>
                </c:pt>
                <c:pt idx="6">
                  <c:v>776070.96666666667</c:v>
                </c:pt>
                <c:pt idx="7">
                  <c:v>782871.06666666665</c:v>
                </c:pt>
                <c:pt idx="8">
                  <c:v>789671.16666666663</c:v>
                </c:pt>
                <c:pt idx="9">
                  <c:v>796471.2666666666</c:v>
                </c:pt>
                <c:pt idx="10">
                  <c:v>803271.36666666658</c:v>
                </c:pt>
                <c:pt idx="11">
                  <c:v>810071.46666666667</c:v>
                </c:pt>
                <c:pt idx="12">
                  <c:v>784299.28333333321</c:v>
                </c:pt>
                <c:pt idx="13">
                  <c:v>791099.3833333333</c:v>
                </c:pt>
                <c:pt idx="14">
                  <c:v>797899.48333333328</c:v>
                </c:pt>
                <c:pt idx="15">
                  <c:v>804699.58333333326</c:v>
                </c:pt>
                <c:pt idx="16">
                  <c:v>811499.68333333323</c:v>
                </c:pt>
                <c:pt idx="17">
                  <c:v>818299.78333333321</c:v>
                </c:pt>
                <c:pt idx="18">
                  <c:v>825099.8833333333</c:v>
                </c:pt>
                <c:pt idx="19">
                  <c:v>831899.98333333328</c:v>
                </c:pt>
                <c:pt idx="20">
                  <c:v>838700.08333333326</c:v>
                </c:pt>
                <c:pt idx="21">
                  <c:v>845500.18333333323</c:v>
                </c:pt>
                <c:pt idx="22">
                  <c:v>852300.28333333321</c:v>
                </c:pt>
                <c:pt idx="23">
                  <c:v>859100.3833333333</c:v>
                </c:pt>
                <c:pt idx="24">
                  <c:v>872309.95</c:v>
                </c:pt>
                <c:pt idx="25">
                  <c:v>879110.05</c:v>
                </c:pt>
                <c:pt idx="26">
                  <c:v>885910.15</c:v>
                </c:pt>
                <c:pt idx="27">
                  <c:v>892710.25</c:v>
                </c:pt>
                <c:pt idx="28">
                  <c:v>899510.35</c:v>
                </c:pt>
                <c:pt idx="29">
                  <c:v>906310.45</c:v>
                </c:pt>
                <c:pt idx="30">
                  <c:v>913110.55</c:v>
                </c:pt>
                <c:pt idx="31">
                  <c:v>919910.65</c:v>
                </c:pt>
                <c:pt idx="32">
                  <c:v>926710.75</c:v>
                </c:pt>
                <c:pt idx="33">
                  <c:v>933510.85</c:v>
                </c:pt>
                <c:pt idx="34">
                  <c:v>940310.95</c:v>
                </c:pt>
                <c:pt idx="35">
                  <c:v>947111.05</c:v>
                </c:pt>
              </c:numCache>
            </c:numRef>
          </c:yVal>
          <c:smooth val="0"/>
          <c:extLst>
            <c:ext xmlns:c16="http://schemas.microsoft.com/office/drawing/2014/chart" uri="{C3380CC4-5D6E-409C-BE32-E72D297353CC}">
              <c16:uniqueId val="{00000004-BAA5-4AAB-8573-EB39B08F52A8}"/>
            </c:ext>
          </c:extLst>
        </c:ser>
        <c:dLbls>
          <c:showLegendKey val="0"/>
          <c:showVal val="0"/>
          <c:showCatName val="0"/>
          <c:showSerName val="0"/>
          <c:showPercent val="0"/>
          <c:showBubbleSize val="0"/>
        </c:dLbls>
        <c:axId val="1075994368"/>
        <c:axId val="1075982368"/>
      </c:scatterChart>
      <c:valAx>
        <c:axId val="1075994368"/>
        <c:scaling>
          <c:orientation val="minMax"/>
          <c:max val="45536"/>
          <c:min val="4444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75982368"/>
        <c:crosses val="autoZero"/>
        <c:crossBetween val="midCat"/>
        <c:majorUnit val="60"/>
      </c:valAx>
      <c:valAx>
        <c:axId val="1075982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75994368"/>
        <c:crosses val="autoZero"/>
        <c:crossBetween val="midCat"/>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vs Forecast for Initialization on Cycle 3</a:t>
            </a:r>
          </a:p>
        </c:rich>
      </c:tx>
      <c:layout>
        <c:manualLayout>
          <c:xMode val="edge"/>
          <c:yMode val="edge"/>
          <c:x val="0.2518044631654297"/>
          <c:y val="1.57340620221560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'Validation Initial Model'!$B$3</c:f>
              <c:strCache>
                <c:ptCount val="1"/>
                <c:pt idx="0">
                  <c:v>Actual Orders</c:v>
                </c:pt>
              </c:strCache>
            </c:strRef>
          </c:tx>
          <c:spPr>
            <a:ln w="28575" cap="rnd">
              <a:solidFill>
                <a:schemeClr val="accent1"/>
              </a:solidFill>
              <a:round/>
            </a:ln>
            <a:effectLst/>
          </c:spPr>
          <c:marker>
            <c:symbol val="none"/>
          </c:marker>
          <c:cat>
            <c:numRef>
              <c:f>'Initial Components '!$C$29:$C$40</c:f>
              <c:numCache>
                <c:formatCode>mmm\-yy</c:formatCode>
                <c:ptCount val="12"/>
                <c:pt idx="0">
                  <c:v>45170</c:v>
                </c:pt>
                <c:pt idx="1">
                  <c:v>45200</c:v>
                </c:pt>
                <c:pt idx="2">
                  <c:v>45231</c:v>
                </c:pt>
                <c:pt idx="3">
                  <c:v>45261</c:v>
                </c:pt>
                <c:pt idx="4">
                  <c:v>45292</c:v>
                </c:pt>
                <c:pt idx="5">
                  <c:v>45323</c:v>
                </c:pt>
                <c:pt idx="6">
                  <c:v>45352</c:v>
                </c:pt>
                <c:pt idx="7">
                  <c:v>45383</c:v>
                </c:pt>
                <c:pt idx="8">
                  <c:v>45413</c:v>
                </c:pt>
                <c:pt idx="9">
                  <c:v>45444</c:v>
                </c:pt>
                <c:pt idx="10">
                  <c:v>45474</c:v>
                </c:pt>
                <c:pt idx="11">
                  <c:v>45505</c:v>
                </c:pt>
              </c:numCache>
            </c:numRef>
          </c:cat>
          <c:val>
            <c:numRef>
              <c:f>'Validation Initial Model'!$B$4:$B$15</c:f>
              <c:numCache>
                <c:formatCode>General</c:formatCode>
                <c:ptCount val="12"/>
                <c:pt idx="0">
                  <c:v>916676</c:v>
                </c:pt>
                <c:pt idx="1">
                  <c:v>1029842</c:v>
                </c:pt>
                <c:pt idx="2">
                  <c:v>1410846</c:v>
                </c:pt>
                <c:pt idx="3">
                  <c:v>1556971</c:v>
                </c:pt>
                <c:pt idx="4">
                  <c:v>851275</c:v>
                </c:pt>
                <c:pt idx="5">
                  <c:v>652396</c:v>
                </c:pt>
                <c:pt idx="6">
                  <c:v>717319</c:v>
                </c:pt>
                <c:pt idx="7">
                  <c:v>755725</c:v>
                </c:pt>
                <c:pt idx="8">
                  <c:v>827548</c:v>
                </c:pt>
                <c:pt idx="9">
                  <c:v>656765</c:v>
                </c:pt>
                <c:pt idx="10">
                  <c:v>662100</c:v>
                </c:pt>
                <c:pt idx="11">
                  <c:v>879063</c:v>
                </c:pt>
              </c:numCache>
            </c:numRef>
          </c:val>
          <c:smooth val="0"/>
          <c:extLst>
            <c:ext xmlns:c16="http://schemas.microsoft.com/office/drawing/2014/chart" uri="{C3380CC4-5D6E-409C-BE32-E72D297353CC}">
              <c16:uniqueId val="{00000000-2A3F-DD4A-88F3-59B5D0ED015C}"/>
            </c:ext>
          </c:extLst>
        </c:ser>
        <c:ser>
          <c:idx val="1"/>
          <c:order val="1"/>
          <c:tx>
            <c:strRef>
              <c:f>'Validation Initial Model'!$C$3</c:f>
              <c:strCache>
                <c:ptCount val="1"/>
                <c:pt idx="0">
                  <c:v>Predicitons on Cycle 3</c:v>
                </c:pt>
              </c:strCache>
            </c:strRef>
          </c:tx>
          <c:spPr>
            <a:ln w="28575" cap="rnd">
              <a:solidFill>
                <a:schemeClr val="accent2"/>
              </a:solidFill>
              <a:round/>
            </a:ln>
            <a:effectLst/>
          </c:spPr>
          <c:marker>
            <c:symbol val="none"/>
          </c:marker>
          <c:cat>
            <c:numRef>
              <c:f>'Initial Components '!$C$29:$C$40</c:f>
              <c:numCache>
                <c:formatCode>mmm\-yy</c:formatCode>
                <c:ptCount val="12"/>
                <c:pt idx="0">
                  <c:v>45170</c:v>
                </c:pt>
                <c:pt idx="1">
                  <c:v>45200</c:v>
                </c:pt>
                <c:pt idx="2">
                  <c:v>45231</c:v>
                </c:pt>
                <c:pt idx="3">
                  <c:v>45261</c:v>
                </c:pt>
                <c:pt idx="4">
                  <c:v>45292</c:v>
                </c:pt>
                <c:pt idx="5">
                  <c:v>45323</c:v>
                </c:pt>
                <c:pt idx="6">
                  <c:v>45352</c:v>
                </c:pt>
                <c:pt idx="7">
                  <c:v>45383</c:v>
                </c:pt>
                <c:pt idx="8">
                  <c:v>45413</c:v>
                </c:pt>
                <c:pt idx="9">
                  <c:v>45444</c:v>
                </c:pt>
                <c:pt idx="10">
                  <c:v>45474</c:v>
                </c:pt>
                <c:pt idx="11">
                  <c:v>45505</c:v>
                </c:pt>
              </c:numCache>
            </c:numRef>
          </c:cat>
          <c:val>
            <c:numRef>
              <c:f>'Validation Initial Model'!$C$4:$C$15</c:f>
              <c:numCache>
                <c:formatCode>0</c:formatCode>
                <c:ptCount val="12"/>
                <c:pt idx="0">
                  <c:v>935977.1201581913</c:v>
                </c:pt>
                <c:pt idx="1">
                  <c:v>971655.94537858618</c:v>
                </c:pt>
                <c:pt idx="2">
                  <c:v>1327820.9264325674</c:v>
                </c:pt>
                <c:pt idx="3">
                  <c:v>1587017.8110649781</c:v>
                </c:pt>
                <c:pt idx="4">
                  <c:v>772616.75808154454</c:v>
                </c:pt>
                <c:pt idx="5">
                  <c:v>586041.01306841767</c:v>
                </c:pt>
                <c:pt idx="6">
                  <c:v>848217.82955045451</c:v>
                </c:pt>
                <c:pt idx="7">
                  <c:v>757022.25616763346</c:v>
                </c:pt>
                <c:pt idx="8">
                  <c:v>851552.37756561965</c:v>
                </c:pt>
                <c:pt idx="9">
                  <c:v>677350.75996250042</c:v>
                </c:pt>
                <c:pt idx="10">
                  <c:v>591230.77525315469</c:v>
                </c:pt>
                <c:pt idx="11">
                  <c:v>938122.47514759772</c:v>
                </c:pt>
              </c:numCache>
            </c:numRef>
          </c:val>
          <c:smooth val="0"/>
          <c:extLst>
            <c:ext xmlns:c16="http://schemas.microsoft.com/office/drawing/2014/chart" uri="{C3380CC4-5D6E-409C-BE32-E72D297353CC}">
              <c16:uniqueId val="{00000001-2A3F-DD4A-88F3-59B5D0ED015C}"/>
            </c:ext>
          </c:extLst>
        </c:ser>
        <c:dLbls>
          <c:showLegendKey val="0"/>
          <c:showVal val="0"/>
          <c:showCatName val="0"/>
          <c:showSerName val="0"/>
          <c:showPercent val="0"/>
          <c:showBubbleSize val="0"/>
        </c:dLbls>
        <c:smooth val="0"/>
        <c:axId val="732531024"/>
        <c:axId val="921178688"/>
      </c:lineChart>
      <c:dateAx>
        <c:axId val="732531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Month in cycle 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21178688"/>
        <c:crosses val="autoZero"/>
        <c:auto val="1"/>
        <c:lblOffset val="100"/>
        <c:baseTimeUnit val="months"/>
      </c:dateAx>
      <c:valAx>
        <c:axId val="921178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25310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Control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2"/>
          <c:order val="2"/>
          <c:tx>
            <c:v>LCL</c:v>
          </c:tx>
          <c:spPr>
            <a:ln w="28575" cap="rnd">
              <a:solidFill>
                <a:schemeClr val="accent3"/>
              </a:solidFill>
              <a:round/>
            </a:ln>
            <a:effectLst/>
          </c:spPr>
          <c:marker>
            <c:symbol val="none"/>
          </c:marker>
          <c:val>
            <c:numRef>
              <c:f>'Validation Initial Model'!$W$4:$W$15</c:f>
              <c:numCache>
                <c:formatCode>General</c:formatCode>
                <c:ptCount val="12"/>
                <c:pt idx="0">
                  <c:v>-130535.60661880636</c:v>
                </c:pt>
                <c:pt idx="1">
                  <c:v>-130535.60661880636</c:v>
                </c:pt>
                <c:pt idx="2">
                  <c:v>-130535.60661880636</c:v>
                </c:pt>
                <c:pt idx="3">
                  <c:v>-130535.60661880636</c:v>
                </c:pt>
                <c:pt idx="4">
                  <c:v>-130535.60661880636</c:v>
                </c:pt>
                <c:pt idx="5">
                  <c:v>-130535.60661880636</c:v>
                </c:pt>
                <c:pt idx="6">
                  <c:v>-130535.60661880636</c:v>
                </c:pt>
                <c:pt idx="7">
                  <c:v>-130535.60661880636</c:v>
                </c:pt>
                <c:pt idx="8">
                  <c:v>-130535.60661880636</c:v>
                </c:pt>
                <c:pt idx="9">
                  <c:v>-130535.60661880636</c:v>
                </c:pt>
                <c:pt idx="10">
                  <c:v>-130535.60661880636</c:v>
                </c:pt>
                <c:pt idx="11">
                  <c:v>-130535.60661880636</c:v>
                </c:pt>
              </c:numCache>
            </c:numRef>
          </c:val>
          <c:smooth val="0"/>
          <c:extLst>
            <c:ext xmlns:c16="http://schemas.microsoft.com/office/drawing/2014/chart" uri="{C3380CC4-5D6E-409C-BE32-E72D297353CC}">
              <c16:uniqueId val="{00000003-6C03-1748-B107-8F46FAB65698}"/>
            </c:ext>
          </c:extLst>
        </c:ser>
        <c:dLbls>
          <c:showLegendKey val="0"/>
          <c:showVal val="0"/>
          <c:showCatName val="0"/>
          <c:showSerName val="0"/>
          <c:showPercent val="0"/>
          <c:showBubbleSize val="0"/>
        </c:dLbls>
        <c:marker val="1"/>
        <c:smooth val="0"/>
        <c:axId val="1431913919"/>
        <c:axId val="625280400"/>
      </c:lineChart>
      <c:scatterChart>
        <c:scatterStyle val="lineMarker"/>
        <c:varyColors val="0"/>
        <c:ser>
          <c:idx val="0"/>
          <c:order val="0"/>
          <c:tx>
            <c:v>Errors</c:v>
          </c:tx>
          <c:spPr>
            <a:ln w="25400" cap="rnd">
              <a:noFill/>
              <a:round/>
            </a:ln>
            <a:effectLst/>
          </c:spPr>
          <c:marker>
            <c:symbol val="circle"/>
            <c:size val="5"/>
            <c:spPr>
              <a:solidFill>
                <a:schemeClr val="accent1"/>
              </a:solidFill>
              <a:ln w="9525">
                <a:solidFill>
                  <a:schemeClr val="accent1"/>
                </a:solidFill>
              </a:ln>
              <a:effectLst/>
            </c:spPr>
          </c:marker>
          <c:yVal>
            <c:numRef>
              <c:f>'Validation Initial Model'!$D$4:$D$15</c:f>
              <c:numCache>
                <c:formatCode>0</c:formatCode>
                <c:ptCount val="12"/>
                <c:pt idx="0">
                  <c:v>-19301.120158191305</c:v>
                </c:pt>
                <c:pt idx="1">
                  <c:v>58186.054621413816</c:v>
                </c:pt>
                <c:pt idx="2">
                  <c:v>83025.073567432584</c:v>
                </c:pt>
                <c:pt idx="3">
                  <c:v>-30046.81106497813</c:v>
                </c:pt>
                <c:pt idx="4">
                  <c:v>78658.24191845546</c:v>
                </c:pt>
                <c:pt idx="5">
                  <c:v>66354.986931582331</c:v>
                </c:pt>
                <c:pt idx="6">
                  <c:v>-130898.82955045451</c:v>
                </c:pt>
                <c:pt idx="7">
                  <c:v>-1297.256167633459</c:v>
                </c:pt>
                <c:pt idx="8">
                  <c:v>-24004.377565619652</c:v>
                </c:pt>
                <c:pt idx="9">
                  <c:v>-20585.759962500422</c:v>
                </c:pt>
                <c:pt idx="10">
                  <c:v>70869.224746845313</c:v>
                </c:pt>
                <c:pt idx="11">
                  <c:v>-59059.475147597725</c:v>
                </c:pt>
              </c:numCache>
            </c:numRef>
          </c:yVal>
          <c:smooth val="0"/>
          <c:extLst>
            <c:ext xmlns:c16="http://schemas.microsoft.com/office/drawing/2014/chart" uri="{C3380CC4-5D6E-409C-BE32-E72D297353CC}">
              <c16:uniqueId val="{00000000-6C03-1748-B107-8F46FAB65698}"/>
            </c:ext>
          </c:extLst>
        </c:ser>
        <c:ser>
          <c:idx val="1"/>
          <c:order val="1"/>
          <c:tx>
            <c:v>UCL</c:v>
          </c:tx>
          <c:spPr>
            <a:ln w="28575" cap="rnd">
              <a:solidFill>
                <a:srgbClr val="92D050"/>
              </a:solidFill>
              <a:prstDash val="solid"/>
              <a:round/>
            </a:ln>
            <a:effectLst/>
          </c:spPr>
          <c:marker>
            <c:symbol val="none"/>
          </c:marker>
          <c:yVal>
            <c:numRef>
              <c:f>'Validation Initial Model'!$V$4:$V$15</c:f>
              <c:numCache>
                <c:formatCode>General</c:formatCode>
                <c:ptCount val="12"/>
                <c:pt idx="0">
                  <c:v>130535.60661880636</c:v>
                </c:pt>
                <c:pt idx="1">
                  <c:v>130535.60661880636</c:v>
                </c:pt>
                <c:pt idx="2">
                  <c:v>130535.60661880636</c:v>
                </c:pt>
                <c:pt idx="3">
                  <c:v>130535.60661880636</c:v>
                </c:pt>
                <c:pt idx="4">
                  <c:v>130535.60661880636</c:v>
                </c:pt>
                <c:pt idx="5">
                  <c:v>130535.60661880636</c:v>
                </c:pt>
                <c:pt idx="6">
                  <c:v>130535.60661880636</c:v>
                </c:pt>
                <c:pt idx="7">
                  <c:v>130535.60661880636</c:v>
                </c:pt>
                <c:pt idx="8">
                  <c:v>130535.60661880636</c:v>
                </c:pt>
                <c:pt idx="9">
                  <c:v>130535.60661880636</c:v>
                </c:pt>
                <c:pt idx="10">
                  <c:v>130535.60661880636</c:v>
                </c:pt>
                <c:pt idx="11">
                  <c:v>130535.60661880636</c:v>
                </c:pt>
              </c:numCache>
            </c:numRef>
          </c:yVal>
          <c:smooth val="0"/>
          <c:extLst>
            <c:ext xmlns:c16="http://schemas.microsoft.com/office/drawing/2014/chart" uri="{C3380CC4-5D6E-409C-BE32-E72D297353CC}">
              <c16:uniqueId val="{00000002-6C03-1748-B107-8F46FAB65698}"/>
            </c:ext>
          </c:extLst>
        </c:ser>
        <c:dLbls>
          <c:showLegendKey val="0"/>
          <c:showVal val="0"/>
          <c:showCatName val="0"/>
          <c:showSerName val="0"/>
          <c:showPercent val="0"/>
          <c:showBubbleSize val="0"/>
        </c:dLbls>
        <c:axId val="1431913919"/>
        <c:axId val="625280400"/>
      </c:scatterChart>
      <c:catAx>
        <c:axId val="143191391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12700" cap="flat" cmpd="sng" algn="ctr">
            <a:solidFill>
              <a:srgbClr val="FF0000"/>
            </a:solidFill>
            <a:prstDash val="dash"/>
            <a:round/>
          </a:ln>
          <a:effectLst/>
        </c:spPr>
        <c:txPr>
          <a:bodyPr rot="120000" spcFirstLastPara="1" vertOverflow="ellipsis" wrap="square" anchor="ctr" anchorCtr="1"/>
          <a:lstStyle/>
          <a:p>
            <a:pPr>
              <a:defRPr sz="900" b="0" i="0" u="none" strike="noStrike" kern="1200" baseline="0">
                <a:noFill/>
                <a:latin typeface="+mn-lt"/>
                <a:ea typeface="+mn-ea"/>
                <a:cs typeface="+mn-cs"/>
              </a:defRPr>
            </a:pPr>
            <a:endParaRPr lang="es-ES"/>
          </a:p>
        </c:txPr>
        <c:crossAx val="625280400"/>
        <c:crosses val="autoZero"/>
        <c:auto val="1"/>
        <c:lblAlgn val="ctr"/>
        <c:lblOffset val="100"/>
        <c:noMultiLvlLbl val="0"/>
      </c:catAx>
      <c:valAx>
        <c:axId val="62528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3191391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Standard Errors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ES"/>
        </a:p>
      </c:txPr>
    </c:title>
    <c:autoTitleDeleted val="0"/>
    <c:plotArea>
      <c:layout/>
      <c:lineChart>
        <c:grouping val="standard"/>
        <c:varyColors val="0"/>
        <c:ser>
          <c:idx val="0"/>
          <c:order val="0"/>
          <c:tx>
            <c:v>Error</c:v>
          </c:tx>
          <c:spPr>
            <a:ln w="31750" cap="rnd">
              <a:solidFill>
                <a:schemeClr val="accent1"/>
              </a:solidFill>
              <a:round/>
            </a:ln>
            <a:effectLst/>
          </c:spPr>
          <c:marker>
            <c:symbol val="none"/>
          </c:marker>
          <c:val>
            <c:numRef>
              <c:f>'Validation Initial Model'!$D$4:$D$15</c:f>
              <c:numCache>
                <c:formatCode>0</c:formatCode>
                <c:ptCount val="12"/>
                <c:pt idx="0">
                  <c:v>-19301.120158191305</c:v>
                </c:pt>
                <c:pt idx="1">
                  <c:v>58186.054621413816</c:v>
                </c:pt>
                <c:pt idx="2">
                  <c:v>83025.073567432584</c:v>
                </c:pt>
                <c:pt idx="3">
                  <c:v>-30046.81106497813</c:v>
                </c:pt>
                <c:pt idx="4">
                  <c:v>78658.24191845546</c:v>
                </c:pt>
                <c:pt idx="5">
                  <c:v>66354.986931582331</c:v>
                </c:pt>
                <c:pt idx="6">
                  <c:v>-130898.82955045451</c:v>
                </c:pt>
                <c:pt idx="7">
                  <c:v>-1297.256167633459</c:v>
                </c:pt>
                <c:pt idx="8">
                  <c:v>-24004.377565619652</c:v>
                </c:pt>
                <c:pt idx="9">
                  <c:v>-20585.759962500422</c:v>
                </c:pt>
                <c:pt idx="10">
                  <c:v>70869.224746845313</c:v>
                </c:pt>
                <c:pt idx="11">
                  <c:v>-59059.475147597725</c:v>
                </c:pt>
              </c:numCache>
            </c:numRef>
          </c:val>
          <c:smooth val="0"/>
          <c:extLst>
            <c:ext xmlns:c16="http://schemas.microsoft.com/office/drawing/2014/chart" uri="{C3380CC4-5D6E-409C-BE32-E72D297353CC}">
              <c16:uniqueId val="{00000000-C6CD-5449-B6BE-AC7EBD448368}"/>
            </c:ext>
          </c:extLst>
        </c:ser>
        <c:ser>
          <c:idx val="1"/>
          <c:order val="1"/>
          <c:tx>
            <c:v>MAE</c:v>
          </c:tx>
          <c:spPr>
            <a:ln w="31750" cap="rnd">
              <a:solidFill>
                <a:srgbClr val="3C7D22"/>
              </a:solidFill>
              <a:prstDash val="solid"/>
              <a:round/>
            </a:ln>
            <a:effectLst/>
          </c:spPr>
          <c:marker>
            <c:symbol val="none"/>
          </c:marker>
          <c:val>
            <c:numRef>
              <c:f>'Validation Initial Model'!$I$4:$I$15</c:f>
              <c:numCache>
                <c:formatCode>0</c:formatCode>
                <c:ptCount val="12"/>
                <c:pt idx="0">
                  <c:v>19301.120158191305</c:v>
                </c:pt>
                <c:pt idx="1">
                  <c:v>38743.58738980256</c:v>
                </c:pt>
                <c:pt idx="2">
                  <c:v>53504.082782345904</c:v>
                </c:pt>
                <c:pt idx="3">
                  <c:v>47639.764853003959</c:v>
                </c:pt>
                <c:pt idx="4">
                  <c:v>53843.460266094262</c:v>
                </c:pt>
                <c:pt idx="5">
                  <c:v>55928.714710342269</c:v>
                </c:pt>
                <c:pt idx="6">
                  <c:v>66638.731116072595</c:v>
                </c:pt>
                <c:pt idx="7">
                  <c:v>58471.046747517699</c:v>
                </c:pt>
                <c:pt idx="8">
                  <c:v>54641.416838417914</c:v>
                </c:pt>
                <c:pt idx="9">
                  <c:v>51235.851150826165</c:v>
                </c:pt>
                <c:pt idx="10">
                  <c:v>53020.703295918815</c:v>
                </c:pt>
                <c:pt idx="11">
                  <c:v>53523.934283558723</c:v>
                </c:pt>
              </c:numCache>
            </c:numRef>
          </c:val>
          <c:smooth val="0"/>
          <c:extLst>
            <c:ext xmlns:c16="http://schemas.microsoft.com/office/drawing/2014/chart" uri="{C3380CC4-5D6E-409C-BE32-E72D297353CC}">
              <c16:uniqueId val="{00000002-C6CD-5449-B6BE-AC7EBD448368}"/>
            </c:ext>
          </c:extLst>
        </c:ser>
        <c:ser>
          <c:idx val="2"/>
          <c:order val="2"/>
          <c:tx>
            <c:v>SME</c:v>
          </c:tx>
          <c:spPr>
            <a:ln w="31750" cap="rnd">
              <a:solidFill>
                <a:srgbClr val="92D050"/>
              </a:solidFill>
              <a:round/>
            </a:ln>
            <a:effectLst/>
          </c:spPr>
          <c:marker>
            <c:symbol val="none"/>
          </c:marker>
          <c:val>
            <c:numRef>
              <c:f>'Validation Initial Model'!$M$5:$M$15</c:f>
              <c:numCache>
                <c:formatCode>0</c:formatCode>
                <c:ptCount val="11"/>
                <c:pt idx="0">
                  <c:v>38743.58738980256</c:v>
                </c:pt>
                <c:pt idx="1">
                  <c:v>65312.479096380572</c:v>
                </c:pt>
                <c:pt idx="2">
                  <c:v>44153.078277539113</c:v>
                </c:pt>
                <c:pt idx="3">
                  <c:v>64856.176462088923</c:v>
                </c:pt>
                <c:pt idx="4">
                  <c:v>65755.46274378497</c:v>
                </c:pt>
                <c:pt idx="5">
                  <c:v>104841.48282778671</c:v>
                </c:pt>
                <c:pt idx="6">
                  <c:v>42714.94683169476</c:v>
                </c:pt>
                <c:pt idx="7">
                  <c:v>31488.605272049695</c:v>
                </c:pt>
                <c:pt idx="8">
                  <c:v>24946.898086320132</c:v>
                </c:pt>
                <c:pt idx="9">
                  <c:v>52500.294082635242</c:v>
                </c:pt>
                <c:pt idx="10">
                  <c:v>56435.80272161273</c:v>
                </c:pt>
              </c:numCache>
            </c:numRef>
          </c:val>
          <c:smooth val="0"/>
          <c:extLst>
            <c:ext xmlns:c16="http://schemas.microsoft.com/office/drawing/2014/chart" uri="{C3380CC4-5D6E-409C-BE32-E72D297353CC}">
              <c16:uniqueId val="{00000003-C6CD-5449-B6BE-AC7EBD448368}"/>
            </c:ext>
          </c:extLst>
        </c:ser>
        <c:dLbls>
          <c:showLegendKey val="0"/>
          <c:showVal val="0"/>
          <c:showCatName val="0"/>
          <c:showSerName val="0"/>
          <c:showPercent val="0"/>
          <c:showBubbleSize val="0"/>
        </c:dLbls>
        <c:smooth val="0"/>
        <c:axId val="724734223"/>
        <c:axId val="547762575"/>
      </c:lineChart>
      <c:catAx>
        <c:axId val="72473422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547762575"/>
        <c:crosses val="autoZero"/>
        <c:auto val="1"/>
        <c:lblAlgn val="ctr"/>
        <c:lblOffset val="100"/>
        <c:noMultiLvlLbl val="0"/>
      </c:catAx>
      <c:valAx>
        <c:axId val="547762575"/>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7247342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Percentage Errors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ES"/>
        </a:p>
      </c:txPr>
    </c:title>
    <c:autoTitleDeleted val="0"/>
    <c:plotArea>
      <c:layout/>
      <c:lineChart>
        <c:grouping val="standard"/>
        <c:varyColors val="0"/>
        <c:ser>
          <c:idx val="0"/>
          <c:order val="0"/>
          <c:tx>
            <c:v>PE</c:v>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val>
            <c:numRef>
              <c:f>'Validation Initial Model'!$G$4:$G$15</c:f>
              <c:numCache>
                <c:formatCode>0.0000%</c:formatCode>
                <c:ptCount val="12"/>
                <c:pt idx="0">
                  <c:v>2.1055553061486616E-2</c:v>
                </c:pt>
                <c:pt idx="1">
                  <c:v>5.6499982153974899E-2</c:v>
                </c:pt>
                <c:pt idx="2">
                  <c:v>5.8847722265529041E-2</c:v>
                </c:pt>
                <c:pt idx="3">
                  <c:v>1.9298247086797463E-2</c:v>
                </c:pt>
                <c:pt idx="4">
                  <c:v>9.2400507378291932E-2</c:v>
                </c:pt>
                <c:pt idx="5">
                  <c:v>0.1017096777594932</c:v>
                </c:pt>
                <c:pt idx="6">
                  <c:v>0.1824834272484829</c:v>
                </c:pt>
                <c:pt idx="7">
                  <c:v>1.7165717260027907E-3</c:v>
                </c:pt>
                <c:pt idx="8">
                  <c:v>2.9006628697815295E-2</c:v>
                </c:pt>
                <c:pt idx="9">
                  <c:v>3.1344179367811045E-2</c:v>
                </c:pt>
                <c:pt idx="10">
                  <c:v>0.10703704085009109</c:v>
                </c:pt>
                <c:pt idx="11">
                  <c:v>6.7184576244930932E-2</c:v>
                </c:pt>
              </c:numCache>
            </c:numRef>
          </c:val>
          <c:smooth val="0"/>
          <c:extLst>
            <c:ext xmlns:c16="http://schemas.microsoft.com/office/drawing/2014/chart" uri="{C3380CC4-5D6E-409C-BE32-E72D297353CC}">
              <c16:uniqueId val="{00000000-861D-6443-BE1B-42EDBFE1B800}"/>
            </c:ext>
          </c:extLst>
        </c:ser>
        <c:ser>
          <c:idx val="1"/>
          <c:order val="1"/>
          <c:tx>
            <c:v>MAPE</c:v>
          </c:tx>
          <c:spPr>
            <a:ln w="31750" cap="rnd">
              <a:solidFill>
                <a:srgbClr val="92D050"/>
              </a:solidFill>
              <a:prstDash val="solid"/>
              <a:round/>
            </a:ln>
            <a:effectLst/>
          </c:spPr>
          <c:marker>
            <c:symbol val="circle"/>
            <c:size val="6"/>
            <c:spPr>
              <a:solidFill>
                <a:srgbClr val="92D050"/>
              </a:solidFill>
              <a:ln w="12700">
                <a:solidFill>
                  <a:schemeClr val="lt2"/>
                </a:solidFill>
                <a:round/>
              </a:ln>
              <a:effectLst/>
            </c:spPr>
          </c:marker>
          <c:val>
            <c:numRef>
              <c:f>'Validation Initial Model'!$K$4:$K$15</c:f>
              <c:numCache>
                <c:formatCode>0.0000%</c:formatCode>
                <c:ptCount val="12"/>
                <c:pt idx="0">
                  <c:v>2.1055553061486616E-2</c:v>
                </c:pt>
                <c:pt idx="1">
                  <c:v>3.8777767607730759E-2</c:v>
                </c:pt>
                <c:pt idx="2">
                  <c:v>4.546775249366352E-2</c:v>
                </c:pt>
                <c:pt idx="3">
                  <c:v>3.8925376141947007E-2</c:v>
                </c:pt>
                <c:pt idx="4">
                  <c:v>4.9620402389215987E-2</c:v>
                </c:pt>
                <c:pt idx="5">
                  <c:v>5.8301948284262189E-2</c:v>
                </c:pt>
                <c:pt idx="6">
                  <c:v>7.6042159564865153E-2</c:v>
                </c:pt>
                <c:pt idx="7">
                  <c:v>6.675146108500736E-2</c:v>
                </c:pt>
                <c:pt idx="8">
                  <c:v>6.2557590819763809E-2</c:v>
                </c:pt>
                <c:pt idx="9">
                  <c:v>5.943624967456853E-2</c:v>
                </c:pt>
                <c:pt idx="10">
                  <c:v>6.3763594326888773E-2</c:v>
                </c:pt>
                <c:pt idx="11">
                  <c:v>6.4048676153392284E-2</c:v>
                </c:pt>
              </c:numCache>
            </c:numRef>
          </c:val>
          <c:smooth val="0"/>
          <c:extLst>
            <c:ext xmlns:c16="http://schemas.microsoft.com/office/drawing/2014/chart" uri="{C3380CC4-5D6E-409C-BE32-E72D297353CC}">
              <c16:uniqueId val="{00000002-861D-6443-BE1B-42EDBFE1B800}"/>
            </c:ext>
          </c:extLst>
        </c:ser>
        <c:ser>
          <c:idx val="2"/>
          <c:order val="2"/>
          <c:tx>
            <c:v>SMAPE</c:v>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numRef>
              <c:f>'Validation Initial Model'!$A$5:$A$15</c:f>
              <c:numCache>
                <c:formatCode>General</c:formatCode>
                <c:ptCount val="11"/>
                <c:pt idx="0">
                  <c:v>2</c:v>
                </c:pt>
                <c:pt idx="1">
                  <c:v>3</c:v>
                </c:pt>
                <c:pt idx="2">
                  <c:v>4</c:v>
                </c:pt>
                <c:pt idx="3">
                  <c:v>5</c:v>
                </c:pt>
                <c:pt idx="4">
                  <c:v>6</c:v>
                </c:pt>
                <c:pt idx="5">
                  <c:v>7</c:v>
                </c:pt>
                <c:pt idx="6">
                  <c:v>8</c:v>
                </c:pt>
                <c:pt idx="7">
                  <c:v>9</c:v>
                </c:pt>
                <c:pt idx="8">
                  <c:v>10</c:v>
                </c:pt>
                <c:pt idx="9">
                  <c:v>11</c:v>
                </c:pt>
                <c:pt idx="10">
                  <c:v>12</c:v>
                </c:pt>
              </c:numCache>
            </c:numRef>
          </c:cat>
          <c:val>
            <c:numRef>
              <c:f>'Validation Initial Model'!$N$5:$N$15</c:f>
              <c:numCache>
                <c:formatCode>0.000%</c:formatCode>
                <c:ptCount val="11"/>
                <c:pt idx="0">
                  <c:v>3.8777767607730759E-2</c:v>
                </c:pt>
                <c:pt idx="1">
                  <c:v>5.0819740402409726E-2</c:v>
                </c:pt>
                <c:pt idx="2">
                  <c:v>3.1906844413042368E-2</c:v>
                </c:pt>
                <c:pt idx="3">
                  <c:v>6.8203042192192115E-2</c:v>
                </c:pt>
                <c:pt idx="4">
                  <c:v>8.8307023532572776E-2</c:v>
                </c:pt>
                <c:pt idx="5">
                  <c:v>0.14481286576211885</c:v>
                </c:pt>
                <c:pt idx="6">
                  <c:v>5.895508934044922E-2</c:v>
                </c:pt>
                <c:pt idx="7">
                  <c:v>4.0986012954868867E-2</c:v>
                </c:pt>
                <c:pt idx="8">
                  <c:v>3.5200912802634175E-2</c:v>
                </c:pt>
                <c:pt idx="9">
                  <c:v>7.830258963110831E-2</c:v>
                </c:pt>
                <c:pt idx="10">
                  <c:v>7.1631781599401895E-2</c:v>
                </c:pt>
              </c:numCache>
            </c:numRef>
          </c:val>
          <c:smooth val="0"/>
          <c:extLst>
            <c:ext xmlns:c16="http://schemas.microsoft.com/office/drawing/2014/chart" uri="{C3380CC4-5D6E-409C-BE32-E72D297353CC}">
              <c16:uniqueId val="{00000003-861D-6443-BE1B-42EDBFE1B800}"/>
            </c:ext>
          </c:extLst>
        </c:ser>
        <c:dLbls>
          <c:showLegendKey val="0"/>
          <c:showVal val="0"/>
          <c:showCatName val="0"/>
          <c:showSerName val="0"/>
          <c:showPercent val="0"/>
          <c:showBubbleSize val="0"/>
        </c:dLbls>
        <c:marker val="1"/>
        <c:smooth val="0"/>
        <c:axId val="1098238480"/>
        <c:axId val="1374470032"/>
      </c:lineChart>
      <c:catAx>
        <c:axId val="1098238480"/>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1374470032"/>
        <c:crosses val="autoZero"/>
        <c:auto val="1"/>
        <c:lblAlgn val="ctr"/>
        <c:lblOffset val="100"/>
        <c:noMultiLvlLbl val="0"/>
      </c:catAx>
      <c:valAx>
        <c:axId val="1374470032"/>
        <c:scaling>
          <c:orientation val="minMax"/>
        </c:scaling>
        <c:delete val="0"/>
        <c:axPos val="l"/>
        <c:majorGridlines>
          <c:spPr>
            <a:ln w="9525" cap="flat" cmpd="sng" algn="ctr">
              <a:solidFill>
                <a:schemeClr val="tx2">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1098238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MAPE as a function of the </a:t>
            </a:r>
            <a:r>
              <a:rPr lang="en-US"/>
              <a:t>Smooting Constants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smoothMarker"/>
        <c:varyColors val="0"/>
        <c:ser>
          <c:idx val="0"/>
          <c:order val="0"/>
          <c:tx>
            <c:v>Alpha with const. Beta</c:v>
          </c:tx>
          <c:spPr>
            <a:ln w="19050" cap="rnd">
              <a:solidFill>
                <a:schemeClr val="accent1"/>
              </a:solidFill>
              <a:round/>
            </a:ln>
            <a:effectLst/>
          </c:spPr>
          <c:marker>
            <c:symbol val="none"/>
          </c:marker>
          <c:dPt>
            <c:idx val="0"/>
            <c:marker>
              <c:symbol val="none"/>
            </c:marker>
            <c:bubble3D val="0"/>
            <c:spPr>
              <a:ln w="19050" cap="rnd">
                <a:solidFill>
                  <a:schemeClr val="accent1"/>
                </a:solidFill>
                <a:round/>
              </a:ln>
              <a:effectLst/>
            </c:spPr>
            <c:extLst>
              <c:ext xmlns:c16="http://schemas.microsoft.com/office/drawing/2014/chart" uri="{C3380CC4-5D6E-409C-BE32-E72D297353CC}">
                <c16:uniqueId val="{00000001-FEF8-4602-B726-396FD3DB4FE8}"/>
              </c:ext>
            </c:extLst>
          </c:dPt>
          <c:xVal>
            <c:numRef>
              <c:f>('Smoothing Cofficients'!$G$21,'Smoothing Cofficients'!$O$21,'Smoothing Cofficients'!$W$21,'Smoothing Cofficients'!$AE$21)</c:f>
              <c:numCache>
                <c:formatCode>General</c:formatCode>
                <c:ptCount val="4"/>
                <c:pt idx="0">
                  <c:v>0.1</c:v>
                </c:pt>
                <c:pt idx="1">
                  <c:v>0.3</c:v>
                </c:pt>
                <c:pt idx="2">
                  <c:v>0.6</c:v>
                </c:pt>
                <c:pt idx="3">
                  <c:v>0.9</c:v>
                </c:pt>
              </c:numCache>
            </c:numRef>
          </c:xVal>
          <c:yVal>
            <c:numRef>
              <c:f>('Smoothing Cofficients'!$M$41,'Smoothing Cofficients'!$U$41,'Smoothing Cofficients'!$AC$41,'Smoothing Cofficients'!$AK$41)</c:f>
              <c:numCache>
                <c:formatCode>0.00%</c:formatCode>
                <c:ptCount val="4"/>
                <c:pt idx="0">
                  <c:v>5.8492685075940729E-2</c:v>
                </c:pt>
                <c:pt idx="1">
                  <c:v>7.146373912489884E-2</c:v>
                </c:pt>
                <c:pt idx="2">
                  <c:v>9.2348609447881994E-2</c:v>
                </c:pt>
                <c:pt idx="3">
                  <c:v>0.13886849777618257</c:v>
                </c:pt>
              </c:numCache>
            </c:numRef>
          </c:yVal>
          <c:smooth val="1"/>
          <c:extLst>
            <c:ext xmlns:c16="http://schemas.microsoft.com/office/drawing/2014/chart" uri="{C3380CC4-5D6E-409C-BE32-E72D297353CC}">
              <c16:uniqueId val="{00000000-A333-4099-AF88-9696FFE875D1}"/>
            </c:ext>
          </c:extLst>
        </c:ser>
        <c:ser>
          <c:idx val="1"/>
          <c:order val="1"/>
          <c:tx>
            <c:v>Beta with const. Alpha</c:v>
          </c:tx>
          <c:spPr>
            <a:ln w="19050" cap="rnd">
              <a:solidFill>
                <a:schemeClr val="accent2"/>
              </a:solidFill>
              <a:round/>
            </a:ln>
            <a:effectLst/>
          </c:spPr>
          <c:marker>
            <c:symbol val="none"/>
          </c:marker>
          <c:xVal>
            <c:numRef>
              <c:f>('Smoothing Cofficients'!$I$21,'Smoothing Cofficients'!$AO$21,'Smoothing Cofficients'!$AW$21,'Smoothing Cofficients'!$BE$21)</c:f>
              <c:numCache>
                <c:formatCode>General</c:formatCode>
                <c:ptCount val="4"/>
                <c:pt idx="0">
                  <c:v>0.1</c:v>
                </c:pt>
                <c:pt idx="1">
                  <c:v>0.3</c:v>
                </c:pt>
                <c:pt idx="2">
                  <c:v>0.6</c:v>
                </c:pt>
                <c:pt idx="3">
                  <c:v>0.9</c:v>
                </c:pt>
              </c:numCache>
            </c:numRef>
          </c:xVal>
          <c:yVal>
            <c:numRef>
              <c:f>('Smoothing Cofficients'!$M$41,'Smoothing Cofficients'!$AS$41,'Smoothing Cofficients'!$BA$41,'Smoothing Cofficients'!$BI$41)</c:f>
              <c:numCache>
                <c:formatCode>0.00%</c:formatCode>
                <c:ptCount val="4"/>
                <c:pt idx="0">
                  <c:v>5.8492685075940729E-2</c:v>
                </c:pt>
                <c:pt idx="1">
                  <c:v>6.2716241361672406E-2</c:v>
                </c:pt>
                <c:pt idx="2">
                  <c:v>8.1090621948940053E-2</c:v>
                </c:pt>
                <c:pt idx="3">
                  <c:v>0.10019121421829735</c:v>
                </c:pt>
              </c:numCache>
            </c:numRef>
          </c:yVal>
          <c:smooth val="1"/>
          <c:extLst>
            <c:ext xmlns:c16="http://schemas.microsoft.com/office/drawing/2014/chart" uri="{C3380CC4-5D6E-409C-BE32-E72D297353CC}">
              <c16:uniqueId val="{00000009-A333-4099-AF88-9696FFE875D1}"/>
            </c:ext>
          </c:extLst>
        </c:ser>
        <c:dLbls>
          <c:showLegendKey val="0"/>
          <c:showVal val="0"/>
          <c:showCatName val="0"/>
          <c:showSerName val="0"/>
          <c:showPercent val="0"/>
          <c:showBubbleSize val="0"/>
        </c:dLbls>
        <c:axId val="1693093280"/>
        <c:axId val="1693089920"/>
      </c:scatterChart>
      <c:valAx>
        <c:axId val="1693093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latin typeface="Calibri" panose="020F0502020204030204" pitchFamily="34" charset="0"/>
                    <a:ea typeface="Calibri" panose="020F0502020204030204" pitchFamily="34" charset="0"/>
                    <a:cs typeface="Calibri" panose="020F0502020204030204" pitchFamily="34" charset="0"/>
                  </a:rPr>
                  <a:t>α</a:t>
                </a:r>
                <a:r>
                  <a:rPr lang="es-ES">
                    <a:latin typeface="Calibri" panose="020F0502020204030204" pitchFamily="34" charset="0"/>
                    <a:ea typeface="Calibri" panose="020F0502020204030204" pitchFamily="34" charset="0"/>
                    <a:cs typeface="Calibri" panose="020F0502020204030204" pitchFamily="34" charset="0"/>
                  </a:rPr>
                  <a:t> or </a:t>
                </a:r>
                <a:r>
                  <a:rPr lang="el-GR">
                    <a:latin typeface="Calibri" panose="020F0502020204030204" pitchFamily="34" charset="0"/>
                    <a:ea typeface="Calibri" panose="020F0502020204030204" pitchFamily="34" charset="0"/>
                    <a:cs typeface="Calibri" panose="020F0502020204030204" pitchFamily="34" charset="0"/>
                  </a:rPr>
                  <a:t>β</a:t>
                </a:r>
                <a:r>
                  <a:rPr lang="es-ES">
                    <a:latin typeface="Calibri" panose="020F0502020204030204" pitchFamily="34" charset="0"/>
                    <a:ea typeface="Calibri" panose="020F0502020204030204" pitchFamily="34" charset="0"/>
                    <a:cs typeface="Calibri" panose="020F0502020204030204" pitchFamily="34" charset="0"/>
                  </a:rPr>
                  <a:t> value</a:t>
                </a:r>
                <a:endParaRPr lang="es-E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3089920"/>
        <c:crosses val="autoZero"/>
        <c:crossBetween val="midCat"/>
      </c:valAx>
      <c:valAx>
        <c:axId val="1693089920"/>
        <c:scaling>
          <c:orientation val="minMax"/>
          <c:min val="4.0000000000000008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Average MAPE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309328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s-ES" b="1"/>
              <a:t>Real +</a:t>
            </a:r>
            <a:r>
              <a:rPr lang="es-ES" b="1" baseline="0"/>
              <a:t> Forecasted Orders</a:t>
            </a:r>
            <a:endParaRPr lang="es-ES" b="1"/>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s-ES"/>
        </a:p>
      </c:txPr>
    </c:title>
    <c:autoTitleDeleted val="0"/>
    <c:plotArea>
      <c:layout/>
      <c:scatterChart>
        <c:scatterStyle val="lineMarker"/>
        <c:varyColors val="0"/>
        <c:ser>
          <c:idx val="0"/>
          <c:order val="0"/>
          <c:tx>
            <c:v>Actual Orders</c:v>
          </c:tx>
          <c:spPr>
            <a:ln w="19050" cap="rnd">
              <a:solidFill>
                <a:srgbClr val="000000"/>
              </a:solidFill>
              <a:prstDash val="solid"/>
              <a:round/>
            </a:ln>
            <a:effectLst/>
          </c:spPr>
          <c:marker>
            <c:symbol val="none"/>
          </c:marker>
          <c:xVal>
            <c:numRef>
              <c:f>Forecast!$B$4:$B$40</c:f>
              <c:numCache>
                <c:formatCode>mmm\-yy</c:formatCode>
                <c:ptCount val="37"/>
                <c:pt idx="0">
                  <c:v>44440</c:v>
                </c:pt>
                <c:pt idx="1">
                  <c:v>44470</c:v>
                </c:pt>
                <c:pt idx="2">
                  <c:v>44501</c:v>
                </c:pt>
                <c:pt idx="3">
                  <c:v>44531</c:v>
                </c:pt>
                <c:pt idx="4">
                  <c:v>44562</c:v>
                </c:pt>
                <c:pt idx="5">
                  <c:v>44593</c:v>
                </c:pt>
                <c:pt idx="6">
                  <c:v>44621</c:v>
                </c:pt>
                <c:pt idx="7">
                  <c:v>44652</c:v>
                </c:pt>
                <c:pt idx="8">
                  <c:v>44682</c:v>
                </c:pt>
                <c:pt idx="9">
                  <c:v>44713</c:v>
                </c:pt>
                <c:pt idx="10">
                  <c:v>44743</c:v>
                </c:pt>
                <c:pt idx="11">
                  <c:v>44774</c:v>
                </c:pt>
                <c:pt idx="12">
                  <c:v>44805</c:v>
                </c:pt>
                <c:pt idx="13">
                  <c:v>44835</c:v>
                </c:pt>
                <c:pt idx="14">
                  <c:v>44866</c:v>
                </c:pt>
                <c:pt idx="15">
                  <c:v>44896</c:v>
                </c:pt>
                <c:pt idx="16">
                  <c:v>44927</c:v>
                </c:pt>
                <c:pt idx="17">
                  <c:v>44958</c:v>
                </c:pt>
                <c:pt idx="18">
                  <c:v>44986</c:v>
                </c:pt>
                <c:pt idx="19">
                  <c:v>45017</c:v>
                </c:pt>
                <c:pt idx="20">
                  <c:v>45047</c:v>
                </c:pt>
                <c:pt idx="21">
                  <c:v>45078</c:v>
                </c:pt>
                <c:pt idx="22">
                  <c:v>45108</c:v>
                </c:pt>
                <c:pt idx="23">
                  <c:v>45139</c:v>
                </c:pt>
                <c:pt idx="24">
                  <c:v>45170</c:v>
                </c:pt>
                <c:pt idx="25">
                  <c:v>45200</c:v>
                </c:pt>
                <c:pt idx="26">
                  <c:v>45231</c:v>
                </c:pt>
                <c:pt idx="27">
                  <c:v>45261</c:v>
                </c:pt>
                <c:pt idx="28">
                  <c:v>45292</c:v>
                </c:pt>
                <c:pt idx="29">
                  <c:v>45323</c:v>
                </c:pt>
                <c:pt idx="30">
                  <c:v>45352</c:v>
                </c:pt>
                <c:pt idx="31">
                  <c:v>45383</c:v>
                </c:pt>
                <c:pt idx="32">
                  <c:v>45413</c:v>
                </c:pt>
                <c:pt idx="33">
                  <c:v>45444</c:v>
                </c:pt>
                <c:pt idx="34">
                  <c:v>45474</c:v>
                </c:pt>
                <c:pt idx="35">
                  <c:v>45505</c:v>
                </c:pt>
                <c:pt idx="36">
                  <c:v>45536</c:v>
                </c:pt>
              </c:numCache>
            </c:numRef>
          </c:xVal>
          <c:yVal>
            <c:numRef>
              <c:f>Forecast!$C$4:$C$40</c:f>
              <c:numCache>
                <c:formatCode>General</c:formatCode>
                <c:ptCount val="37"/>
                <c:pt idx="0">
                  <c:v>812451</c:v>
                </c:pt>
                <c:pt idx="1">
                  <c:v>848522</c:v>
                </c:pt>
                <c:pt idx="2">
                  <c:v>1211839</c:v>
                </c:pt>
                <c:pt idx="3">
                  <c:v>1471592</c:v>
                </c:pt>
                <c:pt idx="4">
                  <c:v>629586</c:v>
                </c:pt>
                <c:pt idx="5">
                  <c:v>558871</c:v>
                </c:pt>
                <c:pt idx="6">
                  <c:v>684994</c:v>
                </c:pt>
                <c:pt idx="7">
                  <c:v>610789</c:v>
                </c:pt>
                <c:pt idx="8">
                  <c:v>646029</c:v>
                </c:pt>
                <c:pt idx="9">
                  <c:v>540824</c:v>
                </c:pt>
                <c:pt idx="10">
                  <c:v>488697</c:v>
                </c:pt>
                <c:pt idx="11">
                  <c:v>767857</c:v>
                </c:pt>
                <c:pt idx="12">
                  <c:v>847772</c:v>
                </c:pt>
                <c:pt idx="13">
                  <c:v>880802</c:v>
                </c:pt>
                <c:pt idx="14">
                  <c:v>1204624</c:v>
                </c:pt>
                <c:pt idx="15">
                  <c:v>1440902</c:v>
                </c:pt>
                <c:pt idx="16">
                  <c:v>702024</c:v>
                </c:pt>
                <c:pt idx="17">
                  <c:v>532900</c:v>
                </c:pt>
                <c:pt idx="18">
                  <c:v>771880</c:v>
                </c:pt>
                <c:pt idx="19">
                  <c:v>689399</c:v>
                </c:pt>
                <c:pt idx="20">
                  <c:v>776047</c:v>
                </c:pt>
                <c:pt idx="21">
                  <c:v>617732</c:v>
                </c:pt>
                <c:pt idx="22">
                  <c:v>539571</c:v>
                </c:pt>
                <c:pt idx="23">
                  <c:v>856745</c:v>
                </c:pt>
                <c:pt idx="24">
                  <c:v>916676</c:v>
                </c:pt>
                <c:pt idx="25">
                  <c:v>1029842</c:v>
                </c:pt>
                <c:pt idx="26">
                  <c:v>1410846</c:v>
                </c:pt>
                <c:pt idx="27">
                  <c:v>1556971</c:v>
                </c:pt>
                <c:pt idx="28">
                  <c:v>851275</c:v>
                </c:pt>
                <c:pt idx="29">
                  <c:v>652396</c:v>
                </c:pt>
                <c:pt idx="30">
                  <c:v>717319</c:v>
                </c:pt>
                <c:pt idx="31">
                  <c:v>755725</c:v>
                </c:pt>
                <c:pt idx="32">
                  <c:v>827548</c:v>
                </c:pt>
                <c:pt idx="33">
                  <c:v>656765</c:v>
                </c:pt>
                <c:pt idx="34">
                  <c:v>662100</c:v>
                </c:pt>
                <c:pt idx="35">
                  <c:v>879063</c:v>
                </c:pt>
                <c:pt idx="36">
                  <c:v>930831</c:v>
                </c:pt>
              </c:numCache>
            </c:numRef>
          </c:yVal>
          <c:smooth val="0"/>
          <c:extLst>
            <c:ext xmlns:c16="http://schemas.microsoft.com/office/drawing/2014/chart" uri="{C3380CC4-5D6E-409C-BE32-E72D297353CC}">
              <c16:uniqueId val="{00000000-74A6-4ADC-B837-1F6487C9CD3C}"/>
            </c:ext>
          </c:extLst>
        </c:ser>
        <c:ser>
          <c:idx val="1"/>
          <c:order val="1"/>
          <c:tx>
            <c:v>Validation</c:v>
          </c:tx>
          <c:spPr>
            <a:ln w="19050" cap="rnd">
              <a:solidFill>
                <a:srgbClr val="92D050"/>
              </a:solidFill>
              <a:prstDash val="solid"/>
              <a:round/>
            </a:ln>
            <a:effectLst/>
          </c:spPr>
          <c:marker>
            <c:symbol val="none"/>
          </c:marker>
          <c:xVal>
            <c:numRef>
              <c:f>Forecast!$B$28:$B$40</c:f>
              <c:numCache>
                <c:formatCode>mmm\-yy</c:formatCode>
                <c:ptCount val="13"/>
                <c:pt idx="0">
                  <c:v>45170</c:v>
                </c:pt>
                <c:pt idx="1">
                  <c:v>45200</c:v>
                </c:pt>
                <c:pt idx="2">
                  <c:v>45231</c:v>
                </c:pt>
                <c:pt idx="3">
                  <c:v>45261</c:v>
                </c:pt>
                <c:pt idx="4">
                  <c:v>45292</c:v>
                </c:pt>
                <c:pt idx="5">
                  <c:v>45323</c:v>
                </c:pt>
                <c:pt idx="6">
                  <c:v>45352</c:v>
                </c:pt>
                <c:pt idx="7">
                  <c:v>45383</c:v>
                </c:pt>
                <c:pt idx="8">
                  <c:v>45413</c:v>
                </c:pt>
                <c:pt idx="9">
                  <c:v>45444</c:v>
                </c:pt>
                <c:pt idx="10">
                  <c:v>45474</c:v>
                </c:pt>
                <c:pt idx="11">
                  <c:v>45505</c:v>
                </c:pt>
                <c:pt idx="12">
                  <c:v>45536</c:v>
                </c:pt>
              </c:numCache>
            </c:numRef>
          </c:xVal>
          <c:yVal>
            <c:numRef>
              <c:f>Forecast!$E$28:$E$57</c:f>
              <c:numCache>
                <c:formatCode>0</c:formatCode>
                <c:ptCount val="30"/>
                <c:pt idx="0">
                  <c:v>935977.1201581913</c:v>
                </c:pt>
                <c:pt idx="1">
                  <c:v>971655.94537858618</c:v>
                </c:pt>
                <c:pt idx="2">
                  <c:v>1327820.9264325674</c:v>
                </c:pt>
                <c:pt idx="3">
                  <c:v>1587017.8110649781</c:v>
                </c:pt>
                <c:pt idx="4">
                  <c:v>772616.75808154454</c:v>
                </c:pt>
                <c:pt idx="5">
                  <c:v>586041.01306841767</c:v>
                </c:pt>
                <c:pt idx="6">
                  <c:v>848217.82955045451</c:v>
                </c:pt>
                <c:pt idx="7">
                  <c:v>757022.25616763346</c:v>
                </c:pt>
                <c:pt idx="8">
                  <c:v>851552.37756561965</c:v>
                </c:pt>
                <c:pt idx="9">
                  <c:v>677350.75996250042</c:v>
                </c:pt>
                <c:pt idx="10">
                  <c:v>591230.77525315469</c:v>
                </c:pt>
                <c:pt idx="11">
                  <c:v>938122.47514759772</c:v>
                </c:pt>
                <c:pt idx="12">
                  <c:v>995692.01643437264</c:v>
                </c:pt>
              </c:numCache>
            </c:numRef>
          </c:yVal>
          <c:smooth val="0"/>
          <c:extLst>
            <c:ext xmlns:c16="http://schemas.microsoft.com/office/drawing/2014/chart" uri="{C3380CC4-5D6E-409C-BE32-E72D297353CC}">
              <c16:uniqueId val="{00000001-74A6-4ADC-B837-1F6487C9CD3C}"/>
            </c:ext>
          </c:extLst>
        </c:ser>
        <c:ser>
          <c:idx val="2"/>
          <c:order val="2"/>
          <c:tx>
            <c:v>Forecasted orders</c:v>
          </c:tx>
          <c:spPr>
            <a:ln w="19050" cap="rnd">
              <a:solidFill>
                <a:schemeClr val="accent3"/>
              </a:solidFill>
              <a:round/>
            </a:ln>
            <a:effectLst/>
          </c:spPr>
          <c:marker>
            <c:symbol val="none"/>
          </c:marker>
          <c:xVal>
            <c:numRef>
              <c:f>Forecast!$B$40:$B$57</c:f>
              <c:numCache>
                <c:formatCode>mmm\-yy</c:formatCode>
                <c:ptCount val="18"/>
                <c:pt idx="0">
                  <c:v>45536</c:v>
                </c:pt>
                <c:pt idx="1">
                  <c:v>45566</c:v>
                </c:pt>
                <c:pt idx="2">
                  <c:v>45597</c:v>
                </c:pt>
                <c:pt idx="3">
                  <c:v>45627</c:v>
                </c:pt>
                <c:pt idx="4">
                  <c:v>45658</c:v>
                </c:pt>
                <c:pt idx="5">
                  <c:v>45689</c:v>
                </c:pt>
                <c:pt idx="6">
                  <c:v>45717</c:v>
                </c:pt>
                <c:pt idx="7">
                  <c:v>45748</c:v>
                </c:pt>
                <c:pt idx="8">
                  <c:v>45778</c:v>
                </c:pt>
                <c:pt idx="9">
                  <c:v>45809</c:v>
                </c:pt>
                <c:pt idx="10">
                  <c:v>45839</c:v>
                </c:pt>
                <c:pt idx="11">
                  <c:v>45870</c:v>
                </c:pt>
                <c:pt idx="12">
                  <c:v>45901</c:v>
                </c:pt>
                <c:pt idx="13">
                  <c:v>45931</c:v>
                </c:pt>
                <c:pt idx="14">
                  <c:v>45962</c:v>
                </c:pt>
                <c:pt idx="15">
                  <c:v>45992</c:v>
                </c:pt>
                <c:pt idx="16">
                  <c:v>46023</c:v>
                </c:pt>
                <c:pt idx="17">
                  <c:v>46054</c:v>
                </c:pt>
              </c:numCache>
            </c:numRef>
          </c:xVal>
          <c:yVal>
            <c:numRef>
              <c:f>Forecast!$F$40:$F$57</c:f>
              <c:numCache>
                <c:formatCode>0</c:formatCode>
                <c:ptCount val="18"/>
                <c:pt idx="0">
                  <c:v>922116.6229286805</c:v>
                </c:pt>
                <c:pt idx="1">
                  <c:v>1036462.6893610083</c:v>
                </c:pt>
                <c:pt idx="2">
                  <c:v>1420601.9105254954</c:v>
                </c:pt>
                <c:pt idx="3">
                  <c:v>1568482.6637013315</c:v>
                </c:pt>
                <c:pt idx="4">
                  <c:v>857970.34683884867</c:v>
                </c:pt>
                <c:pt idx="5">
                  <c:v>657830.10623999976</c:v>
                </c:pt>
                <c:pt idx="6">
                  <c:v>723622.02604016219</c:v>
                </c:pt>
                <c:pt idx="7">
                  <c:v>762706.10098756524</c:v>
                </c:pt>
                <c:pt idx="8">
                  <c:v>835560.07590101997</c:v>
                </c:pt>
                <c:pt idx="9">
                  <c:v>663411.01525424549</c:v>
                </c:pt>
                <c:pt idx="10">
                  <c:v>669085.55581337842</c:v>
                </c:pt>
                <c:pt idx="11">
                  <c:v>888711.32960430067</c:v>
                </c:pt>
                <c:pt idx="12">
                  <c:v>1016048.8367526823</c:v>
                </c:pt>
                <c:pt idx="13">
                  <c:v>1149201.7639987066</c:v>
                </c:pt>
                <c:pt idx="14">
                  <c:v>1584940.01325454</c:v>
                </c:pt>
                <c:pt idx="15">
                  <c:v>1760767.8575037622</c:v>
                </c:pt>
                <c:pt idx="16">
                  <c:v>969082.81279417058</c:v>
                </c:pt>
                <c:pt idx="17">
                  <c:v>747572.04555736354</c:v>
                </c:pt>
              </c:numCache>
            </c:numRef>
          </c:yVal>
          <c:smooth val="0"/>
          <c:extLst>
            <c:ext xmlns:c16="http://schemas.microsoft.com/office/drawing/2014/chart" uri="{C3380CC4-5D6E-409C-BE32-E72D297353CC}">
              <c16:uniqueId val="{00000000-C611-42FE-AEC8-ADC9977BF769}"/>
            </c:ext>
          </c:extLst>
        </c:ser>
        <c:dLbls>
          <c:showLegendKey val="0"/>
          <c:showVal val="0"/>
          <c:showCatName val="0"/>
          <c:showSerName val="0"/>
          <c:showPercent val="0"/>
          <c:showBubbleSize val="0"/>
        </c:dLbls>
        <c:axId val="628707839"/>
        <c:axId val="628697759"/>
      </c:scatterChart>
      <c:valAx>
        <c:axId val="628707839"/>
        <c:scaling>
          <c:orientation val="minMax"/>
          <c:max val="46082"/>
          <c:min val="4444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s-ES"/>
                  <a:t>t (month)</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s-ES"/>
            </a:p>
          </c:txPr>
        </c:title>
        <c:numFmt formatCode="mmm\-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28697759"/>
        <c:crosses val="autoZero"/>
        <c:crossBetween val="midCat"/>
        <c:majorUnit val="100"/>
      </c:valAx>
      <c:valAx>
        <c:axId val="628697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s-ES"/>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s-ES"/>
            </a:p>
          </c:txPr>
        </c:title>
        <c:numFmt formatCode="0.0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2870783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Level Plans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v>Cumulative production Pure Level</c:v>
          </c:tx>
          <c:spPr>
            <a:ln w="28575" cap="rnd">
              <a:solidFill>
                <a:schemeClr val="accent1"/>
              </a:solidFill>
              <a:round/>
            </a:ln>
            <a:effectLst/>
          </c:spPr>
          <c:marker>
            <c:symbol val="none"/>
          </c:marker>
          <c:val>
            <c:numRef>
              <c:f>AP!$D$31:$P$31</c:f>
              <c:numCache>
                <c:formatCode>#,##0.00</c:formatCode>
                <c:ptCount val="13"/>
                <c:pt idx="0">
                  <c:v>1020807.8684182288</c:v>
                </c:pt>
                <c:pt idx="1">
                  <c:v>2041615.7368364576</c:v>
                </c:pt>
                <c:pt idx="2">
                  <c:v>3062423.6052546864</c:v>
                </c:pt>
                <c:pt idx="3">
                  <c:v>4083231.4736729153</c:v>
                </c:pt>
                <c:pt idx="4">
                  <c:v>5104039.3420911441</c:v>
                </c:pt>
                <c:pt idx="5">
                  <c:v>6124847.2105093729</c:v>
                </c:pt>
                <c:pt idx="6">
                  <c:v>7145655.0789276017</c:v>
                </c:pt>
                <c:pt idx="7">
                  <c:v>8166462.9473458305</c:v>
                </c:pt>
                <c:pt idx="8">
                  <c:v>9187270.8157640584</c:v>
                </c:pt>
                <c:pt idx="9">
                  <c:v>10208078.684182286</c:v>
                </c:pt>
                <c:pt idx="10">
                  <c:v>11228886.552600514</c:v>
                </c:pt>
                <c:pt idx="11">
                  <c:v>12249694.421018742</c:v>
                </c:pt>
                <c:pt idx="12">
                  <c:v>13270502.28943697</c:v>
                </c:pt>
              </c:numCache>
            </c:numRef>
          </c:val>
          <c:smooth val="0"/>
          <c:extLst>
            <c:ext xmlns:c16="http://schemas.microsoft.com/office/drawing/2014/chart" uri="{C3380CC4-5D6E-409C-BE32-E72D297353CC}">
              <c16:uniqueId val="{00000000-FD9C-463A-B0A7-16E5E2347A6B}"/>
            </c:ext>
          </c:extLst>
        </c:ser>
        <c:ser>
          <c:idx val="1"/>
          <c:order val="1"/>
          <c:tx>
            <c:v>Cumulative Demand</c:v>
          </c:tx>
          <c:spPr>
            <a:ln w="28575" cap="rnd">
              <a:solidFill>
                <a:srgbClr val="92D050"/>
              </a:solidFill>
              <a:prstDash val="solid"/>
              <a:round/>
            </a:ln>
            <a:effectLst/>
          </c:spPr>
          <c:marker>
            <c:symbol val="none"/>
          </c:marker>
          <c:val>
            <c:numRef>
              <c:f>AP!$D$23:$P$23</c:f>
              <c:numCache>
                <c:formatCode>#,##0</c:formatCode>
                <c:ptCount val="13"/>
                <c:pt idx="0">
                  <c:v>1036462.6893610083</c:v>
                </c:pt>
                <c:pt idx="1">
                  <c:v>2457064.599886504</c:v>
                </c:pt>
                <c:pt idx="2">
                  <c:v>4025547.2635878352</c:v>
                </c:pt>
                <c:pt idx="3">
                  <c:v>4883517.6104266839</c:v>
                </c:pt>
                <c:pt idx="4">
                  <c:v>5541347.7166666836</c:v>
                </c:pt>
                <c:pt idx="5">
                  <c:v>6264969.7427068455</c:v>
                </c:pt>
                <c:pt idx="6">
                  <c:v>7027675.8436944112</c:v>
                </c:pt>
                <c:pt idx="7">
                  <c:v>7863235.9195954315</c:v>
                </c:pt>
                <c:pt idx="8">
                  <c:v>8526646.9348496776</c:v>
                </c:pt>
                <c:pt idx="9">
                  <c:v>9195732.4906630553</c:v>
                </c:pt>
                <c:pt idx="10">
                  <c:v>10084443.820267357</c:v>
                </c:pt>
                <c:pt idx="11">
                  <c:v>11100492.65702004</c:v>
                </c:pt>
                <c:pt idx="12">
                  <c:v>12249694.421018746</c:v>
                </c:pt>
              </c:numCache>
            </c:numRef>
          </c:val>
          <c:smooth val="0"/>
          <c:extLst>
            <c:ext xmlns:c16="http://schemas.microsoft.com/office/drawing/2014/chart" uri="{C3380CC4-5D6E-409C-BE32-E72D297353CC}">
              <c16:uniqueId val="{00000001-FD9C-463A-B0A7-16E5E2347A6B}"/>
            </c:ext>
          </c:extLst>
        </c:ser>
        <c:ser>
          <c:idx val="2"/>
          <c:order val="2"/>
          <c:tx>
            <c:v>Cumulative Production Level (no backorders)</c:v>
          </c:tx>
          <c:spPr>
            <a:ln w="28575" cap="rnd">
              <a:solidFill>
                <a:srgbClr val="A02B93"/>
              </a:solidFill>
              <a:prstDash val="solid"/>
              <a:round/>
            </a:ln>
            <a:effectLst/>
          </c:spPr>
          <c:marker>
            <c:symbol val="none"/>
          </c:marker>
          <c:val>
            <c:numRef>
              <c:f>AP!$D$41:$P$41</c:f>
              <c:numCache>
                <c:formatCode>#,##0.00</c:formatCode>
                <c:ptCount val="13"/>
                <c:pt idx="0">
                  <c:v>1341849.0878626117</c:v>
                </c:pt>
                <c:pt idx="1">
                  <c:v>2683698.1757252235</c:v>
                </c:pt>
                <c:pt idx="2">
                  <c:v>4025547.2635878352</c:v>
                </c:pt>
                <c:pt idx="3">
                  <c:v>5367396.351450447</c:v>
                </c:pt>
                <c:pt idx="4">
                  <c:v>6709245.4393130587</c:v>
                </c:pt>
                <c:pt idx="5">
                  <c:v>8051094.5271756705</c:v>
                </c:pt>
                <c:pt idx="6">
                  <c:v>9392943.6150382832</c:v>
                </c:pt>
                <c:pt idx="7">
                  <c:v>10734792.702900894</c:v>
                </c:pt>
                <c:pt idx="8">
                  <c:v>12076641.790763505</c:v>
                </c:pt>
                <c:pt idx="9">
                  <c:v>13418490.878626116</c:v>
                </c:pt>
                <c:pt idx="10">
                  <c:v>14760339.966488726</c:v>
                </c:pt>
                <c:pt idx="11">
                  <c:v>16102189.054351337</c:v>
                </c:pt>
                <c:pt idx="12">
                  <c:v>17444038.142213948</c:v>
                </c:pt>
              </c:numCache>
            </c:numRef>
          </c:val>
          <c:smooth val="0"/>
          <c:extLst>
            <c:ext xmlns:c16="http://schemas.microsoft.com/office/drawing/2014/chart" uri="{C3380CC4-5D6E-409C-BE32-E72D297353CC}">
              <c16:uniqueId val="{00000002-FD9C-463A-B0A7-16E5E2347A6B}"/>
            </c:ext>
          </c:extLst>
        </c:ser>
        <c:dLbls>
          <c:showLegendKey val="0"/>
          <c:showVal val="0"/>
          <c:showCatName val="0"/>
          <c:showSerName val="0"/>
          <c:showPercent val="0"/>
          <c:showBubbleSize val="0"/>
        </c:dLbls>
        <c:smooth val="0"/>
        <c:axId val="1350463743"/>
        <c:axId val="1579591375"/>
      </c:lineChart>
      <c:catAx>
        <c:axId val="1350463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9591375"/>
        <c:crosses val="autoZero"/>
        <c:auto val="1"/>
        <c:lblAlgn val="ctr"/>
        <c:lblOffset val="100"/>
        <c:noMultiLvlLbl val="0"/>
      </c:catAx>
      <c:valAx>
        <c:axId val="1579591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04637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Hybrid Plans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v>Cumulative production Automated Hybrid</c:v>
          </c:tx>
          <c:spPr>
            <a:ln w="28575" cap="rnd">
              <a:solidFill>
                <a:schemeClr val="accent1"/>
              </a:solidFill>
              <a:round/>
            </a:ln>
            <a:effectLst/>
          </c:spPr>
          <c:marker>
            <c:symbol val="none"/>
          </c:marker>
          <c:val>
            <c:numRef>
              <c:f>AP!$D$115:$P$115</c:f>
              <c:numCache>
                <c:formatCode>#,##0.00</c:formatCode>
                <c:ptCount val="13"/>
                <c:pt idx="0">
                  <c:v>1381639.9069481699</c:v>
                </c:pt>
                <c:pt idx="1">
                  <c:v>2763279.8138963399</c:v>
                </c:pt>
                <c:pt idx="2">
                  <c:v>4144919.72084451</c:v>
                </c:pt>
                <c:pt idx="3">
                  <c:v>4888582.9605946951</c:v>
                </c:pt>
                <c:pt idx="4">
                  <c:v>5632246.2003448792</c:v>
                </c:pt>
                <c:pt idx="5">
                  <c:v>6375909.4400950633</c:v>
                </c:pt>
                <c:pt idx="6">
                  <c:v>7119572.6798452474</c:v>
                </c:pt>
                <c:pt idx="7">
                  <c:v>7863235.9195954315</c:v>
                </c:pt>
                <c:pt idx="8">
                  <c:v>8606899.1593456157</c:v>
                </c:pt>
                <c:pt idx="9">
                  <c:v>9350562.3990957998</c:v>
                </c:pt>
                <c:pt idx="10">
                  <c:v>10316939.739736781</c:v>
                </c:pt>
                <c:pt idx="11">
                  <c:v>11283317.080377761</c:v>
                </c:pt>
                <c:pt idx="12">
                  <c:v>12249694.421018742</c:v>
                </c:pt>
              </c:numCache>
            </c:numRef>
          </c:val>
          <c:smooth val="0"/>
          <c:extLst>
            <c:ext xmlns:c16="http://schemas.microsoft.com/office/drawing/2014/chart" uri="{C3380CC4-5D6E-409C-BE32-E72D297353CC}">
              <c16:uniqueId val="{00000000-58F6-4B6B-915B-0CBDEC0DBBE2}"/>
            </c:ext>
          </c:extLst>
        </c:ser>
        <c:ser>
          <c:idx val="1"/>
          <c:order val="1"/>
          <c:tx>
            <c:v>Cumulative Demand</c:v>
          </c:tx>
          <c:spPr>
            <a:ln w="28575" cap="rnd">
              <a:solidFill>
                <a:srgbClr val="92D050"/>
              </a:solidFill>
              <a:prstDash val="solid"/>
              <a:round/>
            </a:ln>
            <a:effectLst/>
          </c:spPr>
          <c:marker>
            <c:symbol val="none"/>
          </c:marker>
          <c:val>
            <c:numRef>
              <c:f>AP!$D$24:$P$24</c:f>
              <c:numCache>
                <c:formatCode>#,##0</c:formatCode>
                <c:ptCount val="13"/>
                <c:pt idx="0">
                  <c:v>1036462.6893610083</c:v>
                </c:pt>
                <c:pt idx="1">
                  <c:v>2457064.599886504</c:v>
                </c:pt>
                <c:pt idx="2">
                  <c:v>4025547.2635878352</c:v>
                </c:pt>
                <c:pt idx="3">
                  <c:v>4883517.6104266839</c:v>
                </c:pt>
                <c:pt idx="4">
                  <c:v>5541347.7166666836</c:v>
                </c:pt>
                <c:pt idx="5">
                  <c:v>6264969.7427068455</c:v>
                </c:pt>
                <c:pt idx="6">
                  <c:v>7027675.8436944112</c:v>
                </c:pt>
                <c:pt idx="7">
                  <c:v>7863235.9195954315</c:v>
                </c:pt>
                <c:pt idx="8">
                  <c:v>8526646.9348496776</c:v>
                </c:pt>
                <c:pt idx="9">
                  <c:v>9195732.4906630553</c:v>
                </c:pt>
                <c:pt idx="10">
                  <c:v>10084443.820267357</c:v>
                </c:pt>
                <c:pt idx="11">
                  <c:v>11100492.65702004</c:v>
                </c:pt>
                <c:pt idx="12">
                  <c:v>12249694.421018746</c:v>
                </c:pt>
              </c:numCache>
            </c:numRef>
          </c:val>
          <c:smooth val="0"/>
          <c:extLst>
            <c:ext xmlns:c16="http://schemas.microsoft.com/office/drawing/2014/chart" uri="{C3380CC4-5D6E-409C-BE32-E72D297353CC}">
              <c16:uniqueId val="{00000001-58F6-4B6B-915B-0CBDEC0DBBE2}"/>
            </c:ext>
          </c:extLst>
        </c:ser>
        <c:ser>
          <c:idx val="2"/>
          <c:order val="2"/>
          <c:tx>
            <c:v>Cumulative production Adjusted Hybrid</c:v>
          </c:tx>
          <c:spPr>
            <a:ln w="28575" cap="rnd">
              <a:solidFill>
                <a:schemeClr val="accent3"/>
              </a:solidFill>
              <a:round/>
            </a:ln>
            <a:effectLst/>
          </c:spPr>
          <c:marker>
            <c:symbol val="none"/>
          </c:marker>
          <c:val>
            <c:numRef>
              <c:f>AP!$D$140:$P$140</c:f>
              <c:numCache>
                <c:formatCode>#,##0</c:formatCode>
                <c:ptCount val="13"/>
                <c:pt idx="0">
                  <c:v>1250000</c:v>
                </c:pt>
                <c:pt idx="1">
                  <c:v>2500000</c:v>
                </c:pt>
                <c:pt idx="2">
                  <c:v>4025600</c:v>
                </c:pt>
                <c:pt idx="3">
                  <c:v>4885600</c:v>
                </c:pt>
                <c:pt idx="4">
                  <c:v>5541600</c:v>
                </c:pt>
                <c:pt idx="5">
                  <c:v>6273200</c:v>
                </c:pt>
                <c:pt idx="6">
                  <c:v>7027700</c:v>
                </c:pt>
                <c:pt idx="7">
                  <c:v>7863300</c:v>
                </c:pt>
                <c:pt idx="8">
                  <c:v>8533300</c:v>
                </c:pt>
                <c:pt idx="9">
                  <c:v>9203300</c:v>
                </c:pt>
                <c:pt idx="10">
                  <c:v>10084500</c:v>
                </c:pt>
                <c:pt idx="11">
                  <c:v>11100500</c:v>
                </c:pt>
                <c:pt idx="12">
                  <c:v>12250500</c:v>
                </c:pt>
              </c:numCache>
            </c:numRef>
          </c:val>
          <c:smooth val="0"/>
          <c:extLst>
            <c:ext xmlns:c16="http://schemas.microsoft.com/office/drawing/2014/chart" uri="{C3380CC4-5D6E-409C-BE32-E72D297353CC}">
              <c16:uniqueId val="{00000002-58F6-4B6B-915B-0CBDEC0DBBE2}"/>
            </c:ext>
          </c:extLst>
        </c:ser>
        <c:dLbls>
          <c:showLegendKey val="0"/>
          <c:showVal val="0"/>
          <c:showCatName val="0"/>
          <c:showSerName val="0"/>
          <c:showPercent val="0"/>
          <c:showBubbleSize val="0"/>
        </c:dLbls>
        <c:smooth val="0"/>
        <c:axId val="1350463743"/>
        <c:axId val="1579591375"/>
      </c:lineChart>
      <c:catAx>
        <c:axId val="1350463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9591375"/>
        <c:crosses val="autoZero"/>
        <c:auto val="1"/>
        <c:lblAlgn val="ctr"/>
        <c:lblOffset val="100"/>
        <c:noMultiLvlLbl val="0"/>
      </c:catAx>
      <c:valAx>
        <c:axId val="1579591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04637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Cost breakdown for</a:t>
            </a:r>
            <a:r>
              <a:rPr lang="es-ES" baseline="0"/>
              <a:t> the Manual Hybrid (cheapest)</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1C-7A4F-99C4-93AFF5952D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1C-7A4F-99C4-93AFF5952D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1C-7A4F-99C4-93AFF5952D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1C-7A4F-99C4-93AFF5952D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1C-7A4F-99C4-93AFF5952DEF}"/>
              </c:ext>
            </c:extLst>
          </c:dPt>
          <c:cat>
            <c:strRef>
              <c:f>AP!$C$156:$C$160</c:f>
              <c:strCache>
                <c:ptCount val="5"/>
                <c:pt idx="0">
                  <c:v>Inventory Cost</c:v>
                </c:pt>
                <c:pt idx="1">
                  <c:v>Hiring Cost</c:v>
                </c:pt>
                <c:pt idx="2">
                  <c:v>Lay Off Cost</c:v>
                </c:pt>
                <c:pt idx="3">
                  <c:v>Overtime/Subcontracting Cost</c:v>
                </c:pt>
                <c:pt idx="4">
                  <c:v>Regular Labor Cost</c:v>
                </c:pt>
              </c:strCache>
            </c:strRef>
          </c:cat>
          <c:val>
            <c:numRef>
              <c:f>AP!$D$156:$D$160</c:f>
              <c:numCache>
                <c:formatCode>_-[$$-409]* #,##0.00_ ;_-[$$-409]* \-#,##0.00\ ;_-[$$-409]* "-"??_ ;_-@_ </c:formatCode>
                <c:ptCount val="5"/>
                <c:pt idx="0">
                  <c:v>606225.435687672</c:v>
                </c:pt>
                <c:pt idx="1">
                  <c:v>579000</c:v>
                </c:pt>
                <c:pt idx="2">
                  <c:v>1517250</c:v>
                </c:pt>
                <c:pt idx="3" formatCode="_-[$$-2C09]* #,##0.00_-;\-[$$-2C09]* #,##0.00_-;_-[$$-2C09]* &quot;-&quot;??_-;_-@_-">
                  <c:v>1869192.2660399994</c:v>
                </c:pt>
                <c:pt idx="4" formatCode="_-[$$-2C09]* #,##0.00_-;\-[$$-2C09]* #,##0.00_-;_-[$$-2C09]* &quot;-&quot;??_-;_-@_-">
                  <c:v>17545446.566799998</c:v>
                </c:pt>
              </c:numCache>
            </c:numRef>
          </c:val>
          <c:extLst>
            <c:ext xmlns:c16="http://schemas.microsoft.com/office/drawing/2014/chart" uri="{C3380CC4-5D6E-409C-BE32-E72D297353CC}">
              <c16:uniqueId val="{00000000-9C7C-4E36-9E7D-3F1CFE3391A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 Structure Between Plans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tx>
            <c:strRef>
              <c:f>AP!$D$155</c:f>
              <c:strCache>
                <c:ptCount val="1"/>
                <c:pt idx="0">
                  <c:v>"Manual" Hybrid Plan</c:v>
                </c:pt>
              </c:strCache>
            </c:strRef>
          </c:tx>
          <c:spPr>
            <a:solidFill>
              <a:schemeClr val="accent1"/>
            </a:solidFill>
            <a:ln>
              <a:noFill/>
            </a:ln>
            <a:effectLst/>
          </c:spPr>
          <c:invertIfNegative val="0"/>
          <c:cat>
            <c:strRef>
              <c:f>AP!$C$156:$C$161</c:f>
              <c:strCache>
                <c:ptCount val="6"/>
                <c:pt idx="0">
                  <c:v>Inventory Cost</c:v>
                </c:pt>
                <c:pt idx="1">
                  <c:v>Hiring Cost</c:v>
                </c:pt>
                <c:pt idx="2">
                  <c:v>Lay Off Cost</c:v>
                </c:pt>
                <c:pt idx="3">
                  <c:v>Overtime/Subcontracting Cost</c:v>
                </c:pt>
                <c:pt idx="4">
                  <c:v>Regular Labor Cost</c:v>
                </c:pt>
                <c:pt idx="5">
                  <c:v>Total Cost of the Plan</c:v>
                </c:pt>
              </c:strCache>
            </c:strRef>
          </c:cat>
          <c:val>
            <c:numRef>
              <c:f>AP!$D$156:$D$161</c:f>
              <c:numCache>
                <c:formatCode>_-[$$-409]* #,##0.00_ ;_-[$$-409]* \-#,##0.00\ ;_-[$$-409]* "-"??_ ;_-@_ </c:formatCode>
                <c:ptCount val="6"/>
                <c:pt idx="0">
                  <c:v>606225.435687672</c:v>
                </c:pt>
                <c:pt idx="1">
                  <c:v>579000</c:v>
                </c:pt>
                <c:pt idx="2">
                  <c:v>1517250</c:v>
                </c:pt>
                <c:pt idx="3" formatCode="_-[$$-2C09]* #,##0.00_-;\-[$$-2C09]* #,##0.00_-;_-[$$-2C09]* &quot;-&quot;??_-;_-@_-">
                  <c:v>1869192.2660399994</c:v>
                </c:pt>
                <c:pt idx="4" formatCode="_-[$$-2C09]* #,##0.00_-;\-[$$-2C09]* #,##0.00_-;_-[$$-2C09]* &quot;-&quot;??_-;_-@_-">
                  <c:v>17545446.566799998</c:v>
                </c:pt>
                <c:pt idx="5">
                  <c:v>22117114.268527672</c:v>
                </c:pt>
              </c:numCache>
            </c:numRef>
          </c:val>
          <c:extLst>
            <c:ext xmlns:c16="http://schemas.microsoft.com/office/drawing/2014/chart" uri="{C3380CC4-5D6E-409C-BE32-E72D297353CC}">
              <c16:uniqueId val="{00000000-F552-C845-A255-2E2A9F0C8441}"/>
            </c:ext>
          </c:extLst>
        </c:ser>
        <c:ser>
          <c:idx val="1"/>
          <c:order val="1"/>
          <c:tx>
            <c:strRef>
              <c:f>AP!$E$155</c:f>
              <c:strCache>
                <c:ptCount val="1"/>
                <c:pt idx="0">
                  <c:v>Hybrid Plan I</c:v>
                </c:pt>
              </c:strCache>
            </c:strRef>
          </c:tx>
          <c:spPr>
            <a:solidFill>
              <a:schemeClr val="accent2"/>
            </a:solidFill>
            <a:ln>
              <a:noFill/>
            </a:ln>
            <a:effectLst/>
          </c:spPr>
          <c:invertIfNegative val="0"/>
          <c:cat>
            <c:strRef>
              <c:f>AP!$C$156:$C$161</c:f>
              <c:strCache>
                <c:ptCount val="6"/>
                <c:pt idx="0">
                  <c:v>Inventory Cost</c:v>
                </c:pt>
                <c:pt idx="1">
                  <c:v>Hiring Cost</c:v>
                </c:pt>
                <c:pt idx="2">
                  <c:v>Lay Off Cost</c:v>
                </c:pt>
                <c:pt idx="3">
                  <c:v>Overtime/Subcontracting Cost</c:v>
                </c:pt>
                <c:pt idx="4">
                  <c:v>Regular Labor Cost</c:v>
                </c:pt>
                <c:pt idx="5">
                  <c:v>Total Cost of the Plan</c:v>
                </c:pt>
              </c:strCache>
            </c:strRef>
          </c:cat>
          <c:val>
            <c:numRef>
              <c:f>AP!$E$156:$E$161</c:f>
              <c:numCache>
                <c:formatCode>_-[$$-409]* #,##0.00_ ;_-[$$-409]* \-#,##0.00\ ;_-[$$-409]* "-"??_ ;_-@_ </c:formatCode>
                <c:ptCount val="6"/>
                <c:pt idx="0">
                  <c:v>3693961.4674841315</c:v>
                </c:pt>
                <c:pt idx="1">
                  <c:v>250500</c:v>
                </c:pt>
                <c:pt idx="2">
                  <c:v>1107000</c:v>
                </c:pt>
                <c:pt idx="3">
                  <c:v>0</c:v>
                </c:pt>
                <c:pt idx="4">
                  <c:v>18792120.035999995</c:v>
                </c:pt>
                <c:pt idx="5">
                  <c:v>23843581.503484126</c:v>
                </c:pt>
              </c:numCache>
            </c:numRef>
          </c:val>
          <c:extLst>
            <c:ext xmlns:c16="http://schemas.microsoft.com/office/drawing/2014/chart" uri="{C3380CC4-5D6E-409C-BE32-E72D297353CC}">
              <c16:uniqueId val="{00000001-F552-C845-A255-2E2A9F0C8441}"/>
            </c:ext>
          </c:extLst>
        </c:ser>
        <c:ser>
          <c:idx val="2"/>
          <c:order val="2"/>
          <c:tx>
            <c:strRef>
              <c:f>AP!$F$155</c:f>
              <c:strCache>
                <c:ptCount val="1"/>
                <c:pt idx="0">
                  <c:v>Chase Plan</c:v>
                </c:pt>
              </c:strCache>
            </c:strRef>
          </c:tx>
          <c:spPr>
            <a:solidFill>
              <a:schemeClr val="accent3"/>
            </a:solidFill>
            <a:ln>
              <a:noFill/>
            </a:ln>
            <a:effectLst/>
          </c:spPr>
          <c:invertIfNegative val="0"/>
          <c:cat>
            <c:strRef>
              <c:f>AP!$C$156:$C$161</c:f>
              <c:strCache>
                <c:ptCount val="6"/>
                <c:pt idx="0">
                  <c:v>Inventory Cost</c:v>
                </c:pt>
                <c:pt idx="1">
                  <c:v>Hiring Cost</c:v>
                </c:pt>
                <c:pt idx="2">
                  <c:v>Lay Off Cost</c:v>
                </c:pt>
                <c:pt idx="3">
                  <c:v>Overtime/Subcontracting Cost</c:v>
                </c:pt>
                <c:pt idx="4">
                  <c:v>Regular Labor Cost</c:v>
                </c:pt>
                <c:pt idx="5">
                  <c:v>Total Cost of the Plan</c:v>
                </c:pt>
              </c:strCache>
            </c:strRef>
          </c:cat>
          <c:val>
            <c:numRef>
              <c:f>AP!$F$156:$F$161</c:f>
              <c:numCache>
                <c:formatCode>_-[$$-409]* #,##0.00_ ;_-[$$-409]* \-#,##0.00\ ;_-[$$-409]* "-"??_ ;_-@_ </c:formatCode>
                <c:ptCount val="6"/>
                <c:pt idx="0">
                  <c:v>0</c:v>
                </c:pt>
                <c:pt idx="1">
                  <c:v>867500</c:v>
                </c:pt>
                <c:pt idx="2">
                  <c:v>1951500</c:v>
                </c:pt>
                <c:pt idx="3">
                  <c:v>2224987.0727595985</c:v>
                </c:pt>
                <c:pt idx="4">
                  <c:v>17306881.386799999</c:v>
                </c:pt>
                <c:pt idx="5">
                  <c:v>22350868.459559597</c:v>
                </c:pt>
              </c:numCache>
            </c:numRef>
          </c:val>
          <c:extLst>
            <c:ext xmlns:c16="http://schemas.microsoft.com/office/drawing/2014/chart" uri="{C3380CC4-5D6E-409C-BE32-E72D297353CC}">
              <c16:uniqueId val="{00000002-F552-C845-A255-2E2A9F0C8441}"/>
            </c:ext>
          </c:extLst>
        </c:ser>
        <c:ser>
          <c:idx val="3"/>
          <c:order val="3"/>
          <c:tx>
            <c:strRef>
              <c:f>AP!$G$155</c:f>
              <c:strCache>
                <c:ptCount val="1"/>
                <c:pt idx="0">
                  <c:v>Level Plan</c:v>
                </c:pt>
              </c:strCache>
            </c:strRef>
          </c:tx>
          <c:spPr>
            <a:solidFill>
              <a:schemeClr val="accent4"/>
            </a:solidFill>
            <a:ln>
              <a:noFill/>
            </a:ln>
            <a:effectLst/>
          </c:spPr>
          <c:invertIfNegative val="0"/>
          <c:cat>
            <c:strRef>
              <c:f>AP!$C$156:$C$161</c:f>
              <c:strCache>
                <c:ptCount val="6"/>
                <c:pt idx="0">
                  <c:v>Inventory Cost</c:v>
                </c:pt>
                <c:pt idx="1">
                  <c:v>Hiring Cost</c:v>
                </c:pt>
                <c:pt idx="2">
                  <c:v>Lay Off Cost</c:v>
                </c:pt>
                <c:pt idx="3">
                  <c:v>Overtime/Subcontracting Cost</c:v>
                </c:pt>
                <c:pt idx="4">
                  <c:v>Regular Labor Cost</c:v>
                </c:pt>
                <c:pt idx="5">
                  <c:v>Total Cost of the Plan</c:v>
                </c:pt>
              </c:strCache>
            </c:strRef>
          </c:cat>
          <c:val>
            <c:numRef>
              <c:f>AP!$G$156:$G$161</c:f>
              <c:numCache>
                <c:formatCode>_-[$$-409]* #,##0.00_ ;_-[$$-409]* \-#,##0.00\ ;_-[$$-409]* "-"??_ ;_-@_ </c:formatCode>
                <c:ptCount val="6"/>
                <c:pt idx="0">
                  <c:v>68407082.552171871</c:v>
                </c:pt>
                <c:pt idx="1">
                  <c:v>0</c:v>
                </c:pt>
                <c:pt idx="2">
                  <c:v>98250</c:v>
                </c:pt>
                <c:pt idx="3">
                  <c:v>1804.4980919994898</c:v>
                </c:pt>
                <c:pt idx="4">
                  <c:v>26752017.670400001</c:v>
                </c:pt>
                <c:pt idx="5">
                  <c:v>95259154.720663875</c:v>
                </c:pt>
              </c:numCache>
            </c:numRef>
          </c:val>
          <c:extLst>
            <c:ext xmlns:c16="http://schemas.microsoft.com/office/drawing/2014/chart" uri="{C3380CC4-5D6E-409C-BE32-E72D297353CC}">
              <c16:uniqueId val="{00000003-F552-C845-A255-2E2A9F0C8441}"/>
            </c:ext>
          </c:extLst>
        </c:ser>
        <c:dLbls>
          <c:showLegendKey val="0"/>
          <c:showVal val="0"/>
          <c:showCatName val="0"/>
          <c:showSerName val="0"/>
          <c:showPercent val="0"/>
          <c:showBubbleSize val="0"/>
        </c:dLbls>
        <c:gapWidth val="182"/>
        <c:axId val="282318224"/>
        <c:axId val="142136208"/>
      </c:barChart>
      <c:catAx>
        <c:axId val="28231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2136208"/>
        <c:crosses val="autoZero"/>
        <c:auto val="1"/>
        <c:lblAlgn val="ctr"/>
        <c:lblOffset val="100"/>
        <c:noMultiLvlLbl val="0"/>
      </c:catAx>
      <c:valAx>
        <c:axId val="14213620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82318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kern="1200" spc="0" baseline="0">
                <a:solidFill>
                  <a:sysClr val="windowText" lastClr="000000">
                    <a:lumMod val="65000"/>
                    <a:lumOff val="35000"/>
                  </a:sysClr>
                </a:solidFill>
              </a:rPr>
              <a:t>Cost breakdown for the Automated Hybrid (best)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FD-4436-863C-8EC0EB9055F5}"/>
              </c:ext>
            </c:extLst>
          </c:dPt>
          <c:dPt>
            <c:idx val="1"/>
            <c:bubble3D val="0"/>
            <c:spPr>
              <a:solidFill>
                <a:srgbClr val="000000"/>
              </a:solidFill>
              <a:ln w="19050">
                <a:solidFill>
                  <a:schemeClr val="lt1"/>
                </a:solidFill>
              </a:ln>
              <a:effectLst/>
            </c:spPr>
            <c:extLst>
              <c:ext xmlns:c16="http://schemas.microsoft.com/office/drawing/2014/chart" uri="{C3380CC4-5D6E-409C-BE32-E72D297353CC}">
                <c16:uniqueId val="{00000003-73FD-4436-863C-8EC0EB9055F5}"/>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73FD-4436-863C-8EC0EB9055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FD-4436-863C-8EC0EB9055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3FD-4436-863C-8EC0EB9055F5}"/>
              </c:ext>
            </c:extLst>
          </c:dPt>
          <c:cat>
            <c:strRef>
              <c:f>AP!$C$129:$C$133</c:f>
              <c:strCache>
                <c:ptCount val="5"/>
                <c:pt idx="0">
                  <c:v>Inventory Cost</c:v>
                </c:pt>
                <c:pt idx="1">
                  <c:v>Hiring Cost</c:v>
                </c:pt>
                <c:pt idx="2">
                  <c:v>Lay Off Cost</c:v>
                </c:pt>
                <c:pt idx="3">
                  <c:v>Overtime/Subcontracting Cost</c:v>
                </c:pt>
                <c:pt idx="4">
                  <c:v>Regular Labor Cost</c:v>
                </c:pt>
              </c:strCache>
            </c:strRef>
          </c:cat>
          <c:val>
            <c:numRef>
              <c:f>AP!$D$129:$D$133</c:f>
              <c:numCache>
                <c:formatCode>_-[$$-409]* #,##0.00_ ;_-[$$-409]* \-#,##0.00\ ;_-[$$-409]* "-"??_ ;_-@_ </c:formatCode>
                <c:ptCount val="5"/>
                <c:pt idx="0">
                  <c:v>3693961.4674841315</c:v>
                </c:pt>
                <c:pt idx="1">
                  <c:v>250500</c:v>
                </c:pt>
                <c:pt idx="2">
                  <c:v>1107000</c:v>
                </c:pt>
                <c:pt idx="3" formatCode="_-[$$-2C09]* #,##0.00_-;\-[$$-2C09]* #,##0.00_-;_-[$$-2C09]* &quot;-&quot;??_-;_-@_-">
                  <c:v>0</c:v>
                </c:pt>
                <c:pt idx="4" formatCode="_-[$$-2C09]* #,##0.00_-;\-[$$-2C09]* #,##0.00_-;_-[$$-2C09]* &quot;-&quot;??_-;_-@_-">
                  <c:v>18792120.035999995</c:v>
                </c:pt>
              </c:numCache>
            </c:numRef>
          </c:val>
          <c:extLst>
            <c:ext xmlns:c16="http://schemas.microsoft.com/office/drawing/2014/chart" uri="{C3380CC4-5D6E-409C-BE32-E72D297353CC}">
              <c16:uniqueId val="{00000000-84D8-4EE3-9C65-162449A68B4D}"/>
            </c:ext>
          </c:extLst>
        </c:ser>
        <c:dLbls>
          <c:showLegendKey val="0"/>
          <c:showVal val="0"/>
          <c:showCatName val="0"/>
          <c:showSerName val="0"/>
          <c:showPercent val="0"/>
          <c:showBubbleSize val="0"/>
          <c:showLeaderLines val="1"/>
        </c:dLbls>
        <c:firstSliceAng val="0"/>
        <c:holeSize val="5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s-ES" b="1"/>
              <a:t>Orders vs. Production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s-ES"/>
        </a:p>
      </c:txPr>
    </c:title>
    <c:autoTitleDeleted val="0"/>
    <c:plotArea>
      <c:layout/>
      <c:scatterChart>
        <c:scatterStyle val="lineMarker"/>
        <c:varyColors val="0"/>
        <c:ser>
          <c:idx val="0"/>
          <c:order val="0"/>
          <c:tx>
            <c:v>Accumulated Forecast</c:v>
          </c:tx>
          <c:spPr>
            <a:ln w="28575" cap="rnd">
              <a:solidFill>
                <a:srgbClr val="000000"/>
              </a:solidFill>
              <a:prstDash val="solid"/>
              <a:round/>
            </a:ln>
            <a:effectLst/>
          </c:spPr>
          <c:marker>
            <c:symbol val="none"/>
          </c:marker>
          <c:yVal>
            <c:numRef>
              <c:f>MPS!$T$11:$T$58</c:f>
              <c:numCache>
                <c:formatCode>#,##0</c:formatCode>
                <c:ptCount val="48"/>
                <c:pt idx="0">
                  <c:v>355150.47763137385</c:v>
                </c:pt>
                <c:pt idx="1">
                  <c:v>710300.95526274771</c:v>
                </c:pt>
                <c:pt idx="2">
                  <c:v>1065451.4328941216</c:v>
                </c:pt>
                <c:pt idx="3">
                  <c:v>1420601.9105254954</c:v>
                </c:pt>
                <c:pt idx="4">
                  <c:v>1812722.5764508282</c:v>
                </c:pt>
                <c:pt idx="5">
                  <c:v>2204843.2423761613</c:v>
                </c:pt>
                <c:pt idx="6">
                  <c:v>2596963.9083014941</c:v>
                </c:pt>
                <c:pt idx="7">
                  <c:v>2989084.5742268269</c:v>
                </c:pt>
                <c:pt idx="8">
                  <c:v>3203577.1609365391</c:v>
                </c:pt>
                <c:pt idx="9">
                  <c:v>3418069.7476462512</c:v>
                </c:pt>
                <c:pt idx="10">
                  <c:v>3632562.3343559634</c:v>
                </c:pt>
                <c:pt idx="11">
                  <c:v>3847054.9210656756</c:v>
                </c:pt>
                <c:pt idx="12">
                  <c:v>4011512.4476256757</c:v>
                </c:pt>
                <c:pt idx="13">
                  <c:v>4175969.9741856758</c:v>
                </c:pt>
                <c:pt idx="14">
                  <c:v>4340427.5007456755</c:v>
                </c:pt>
                <c:pt idx="15">
                  <c:v>4504885.0273056757</c:v>
                </c:pt>
                <c:pt idx="16">
                  <c:v>4685790.5338157164</c:v>
                </c:pt>
                <c:pt idx="17">
                  <c:v>4866696.0403257571</c:v>
                </c:pt>
                <c:pt idx="18">
                  <c:v>5047601.5468357978</c:v>
                </c:pt>
                <c:pt idx="19">
                  <c:v>5228507.0533458386</c:v>
                </c:pt>
                <c:pt idx="20">
                  <c:v>5419183.5785927298</c:v>
                </c:pt>
                <c:pt idx="21">
                  <c:v>5609860.1038396209</c:v>
                </c:pt>
                <c:pt idx="22">
                  <c:v>5800536.6290865121</c:v>
                </c:pt>
                <c:pt idx="23">
                  <c:v>5991213.1543334033</c:v>
                </c:pt>
                <c:pt idx="24">
                  <c:v>6200103.1733086584</c:v>
                </c:pt>
                <c:pt idx="25">
                  <c:v>6408993.1922839135</c:v>
                </c:pt>
                <c:pt idx="26">
                  <c:v>6617883.2112591686</c:v>
                </c:pt>
                <c:pt idx="27">
                  <c:v>6826773.2302344237</c:v>
                </c:pt>
                <c:pt idx="28">
                  <c:v>6992625.9840479847</c:v>
                </c:pt>
                <c:pt idx="29">
                  <c:v>7158478.7378615458</c:v>
                </c:pt>
                <c:pt idx="30">
                  <c:v>7324331.4916751068</c:v>
                </c:pt>
                <c:pt idx="31">
                  <c:v>7490184.2454886679</c:v>
                </c:pt>
                <c:pt idx="32">
                  <c:v>7657455.6344420128</c:v>
                </c:pt>
                <c:pt idx="33">
                  <c:v>7824727.0233953577</c:v>
                </c:pt>
                <c:pt idx="34">
                  <c:v>7991998.4123487025</c:v>
                </c:pt>
                <c:pt idx="35">
                  <c:v>8159269.8013020474</c:v>
                </c:pt>
                <c:pt idx="36">
                  <c:v>8381447.6337031228</c:v>
                </c:pt>
                <c:pt idx="37">
                  <c:v>8603625.4661041982</c:v>
                </c:pt>
                <c:pt idx="38">
                  <c:v>8825803.2985052727</c:v>
                </c:pt>
                <c:pt idx="39">
                  <c:v>9047981.1309063472</c:v>
                </c:pt>
                <c:pt idx="40">
                  <c:v>9301993.3400945179</c:v>
                </c:pt>
                <c:pt idx="41">
                  <c:v>9556005.5492826886</c:v>
                </c:pt>
                <c:pt idx="42">
                  <c:v>9810017.7584708594</c:v>
                </c:pt>
                <c:pt idx="43">
                  <c:v>10064029.96765903</c:v>
                </c:pt>
                <c:pt idx="44">
                  <c:v>10351330.408658708</c:v>
                </c:pt>
                <c:pt idx="45">
                  <c:v>10638630.849658385</c:v>
                </c:pt>
                <c:pt idx="46">
                  <c:v>10925931.290658062</c:v>
                </c:pt>
                <c:pt idx="47">
                  <c:v>11213231.73165774</c:v>
                </c:pt>
              </c:numCache>
            </c:numRef>
          </c:yVal>
          <c:smooth val="0"/>
          <c:extLst>
            <c:ext xmlns:c16="http://schemas.microsoft.com/office/drawing/2014/chart" uri="{C3380CC4-5D6E-409C-BE32-E72D297353CC}">
              <c16:uniqueId val="{00000000-5307-4F61-AF45-95A47C49A561}"/>
            </c:ext>
          </c:extLst>
        </c:ser>
        <c:ser>
          <c:idx val="1"/>
          <c:order val="1"/>
          <c:tx>
            <c:v>Accumulated Production</c:v>
          </c:tx>
          <c:spPr>
            <a:ln w="28575" cap="rnd">
              <a:solidFill>
                <a:srgbClr val="92D050"/>
              </a:solidFill>
              <a:prstDash val="solid"/>
              <a:round/>
            </a:ln>
            <a:effectLst/>
          </c:spPr>
          <c:marker>
            <c:symbol val="none"/>
          </c:marker>
          <c:yVal>
            <c:numRef>
              <c:f>MPS!$U$11:$U$58</c:f>
              <c:numCache>
                <c:formatCode>#,##0</c:formatCode>
                <c:ptCount val="48"/>
                <c:pt idx="0">
                  <c:v>690587.194324204</c:v>
                </c:pt>
                <c:pt idx="1">
                  <c:v>1035997.1710612465</c:v>
                </c:pt>
                <c:pt idx="2">
                  <c:v>1381407.1477982891</c:v>
                </c:pt>
                <c:pt idx="3">
                  <c:v>1726817.1245353315</c:v>
                </c:pt>
                <c:pt idx="4">
                  <c:v>2072227.1012723739</c:v>
                </c:pt>
                <c:pt idx="5">
                  <c:v>2417637.0780094163</c:v>
                </c:pt>
                <c:pt idx="6">
                  <c:v>2763047.0547464592</c:v>
                </c:pt>
                <c:pt idx="7">
                  <c:v>3108457.0314835012</c:v>
                </c:pt>
                <c:pt idx="8">
                  <c:v>3294372.8414210472</c:v>
                </c:pt>
                <c:pt idx="9">
                  <c:v>3480288.6513585933</c:v>
                </c:pt>
                <c:pt idx="10">
                  <c:v>3666204.4612961393</c:v>
                </c:pt>
                <c:pt idx="11">
                  <c:v>3852120.2712336853</c:v>
                </c:pt>
                <c:pt idx="12">
                  <c:v>4038036.0811712313</c:v>
                </c:pt>
                <c:pt idx="13">
                  <c:v>4223951.8911087774</c:v>
                </c:pt>
                <c:pt idx="14">
                  <c:v>4409867.7010463234</c:v>
                </c:pt>
                <c:pt idx="15">
                  <c:v>4595783.5109838704</c:v>
                </c:pt>
                <c:pt idx="16">
                  <c:v>4781699.3209214164</c:v>
                </c:pt>
                <c:pt idx="17">
                  <c:v>4967615.1308589624</c:v>
                </c:pt>
                <c:pt idx="18">
                  <c:v>5153530.9407965085</c:v>
                </c:pt>
                <c:pt idx="19">
                  <c:v>5339446.7507340545</c:v>
                </c:pt>
                <c:pt idx="20">
                  <c:v>5525362.5606716005</c:v>
                </c:pt>
                <c:pt idx="21">
                  <c:v>5711278.3706091465</c:v>
                </c:pt>
                <c:pt idx="22">
                  <c:v>5897194.1805466926</c:v>
                </c:pt>
                <c:pt idx="23">
                  <c:v>6083109.9904842386</c:v>
                </c:pt>
                <c:pt idx="24">
                  <c:v>6269025.8004217846</c:v>
                </c:pt>
                <c:pt idx="25">
                  <c:v>6454941.6103593307</c:v>
                </c:pt>
                <c:pt idx="26">
                  <c:v>6640857.4202968767</c:v>
                </c:pt>
                <c:pt idx="27">
                  <c:v>6826773.2302344227</c:v>
                </c:pt>
                <c:pt idx="28">
                  <c:v>7012689.0401719688</c:v>
                </c:pt>
                <c:pt idx="29">
                  <c:v>7198604.8501095148</c:v>
                </c:pt>
                <c:pt idx="30">
                  <c:v>7384520.6600470608</c:v>
                </c:pt>
                <c:pt idx="31">
                  <c:v>7570436.4699846068</c:v>
                </c:pt>
                <c:pt idx="32">
                  <c:v>7756352.2799221529</c:v>
                </c:pt>
                <c:pt idx="33">
                  <c:v>7942268.0898596989</c:v>
                </c:pt>
                <c:pt idx="34">
                  <c:v>8128183.8997972449</c:v>
                </c:pt>
                <c:pt idx="35">
                  <c:v>8314099.709734791</c:v>
                </c:pt>
                <c:pt idx="36">
                  <c:v>8555694.0448950361</c:v>
                </c:pt>
                <c:pt idx="37">
                  <c:v>8797288.3800552823</c:v>
                </c:pt>
                <c:pt idx="38">
                  <c:v>9038882.7152155284</c:v>
                </c:pt>
                <c:pt idx="39">
                  <c:v>9280477.0503757745</c:v>
                </c:pt>
                <c:pt idx="40">
                  <c:v>9522071.3855360206</c:v>
                </c:pt>
                <c:pt idx="41">
                  <c:v>9763665.7206962667</c:v>
                </c:pt>
                <c:pt idx="42">
                  <c:v>10005260.055856513</c:v>
                </c:pt>
                <c:pt idx="43">
                  <c:v>10246854.391016759</c:v>
                </c:pt>
                <c:pt idx="44">
                  <c:v>10488448.726177005</c:v>
                </c:pt>
                <c:pt idx="45">
                  <c:v>10730043.061337251</c:v>
                </c:pt>
                <c:pt idx="46">
                  <c:v>10971637.396497497</c:v>
                </c:pt>
                <c:pt idx="47">
                  <c:v>11213231.731657743</c:v>
                </c:pt>
              </c:numCache>
            </c:numRef>
          </c:yVal>
          <c:smooth val="0"/>
          <c:extLst>
            <c:ext xmlns:c16="http://schemas.microsoft.com/office/drawing/2014/chart" uri="{C3380CC4-5D6E-409C-BE32-E72D297353CC}">
              <c16:uniqueId val="{00000001-5307-4F61-AF45-95A47C49A561}"/>
            </c:ext>
          </c:extLst>
        </c:ser>
        <c:dLbls>
          <c:showLegendKey val="0"/>
          <c:showVal val="0"/>
          <c:showCatName val="0"/>
          <c:showSerName val="0"/>
          <c:showPercent val="0"/>
          <c:showBubbleSize val="0"/>
        </c:dLbls>
        <c:axId val="239902032"/>
        <c:axId val="239902512"/>
      </c:scatterChart>
      <c:valAx>
        <c:axId val="239902032"/>
        <c:scaling>
          <c:orientation val="minMax"/>
          <c:max val="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39902512"/>
        <c:crosses val="autoZero"/>
        <c:crossBetween val="midCat"/>
      </c:valAx>
      <c:valAx>
        <c:axId val="239902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3990203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 Comparison for Earcups Assembly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smoothMarker"/>
        <c:varyColors val="0"/>
        <c:ser>
          <c:idx val="0"/>
          <c:order val="0"/>
          <c:tx>
            <c:v>Ordering Costs</c:v>
          </c:tx>
          <c:spPr>
            <a:ln w="19050" cap="rnd">
              <a:solidFill>
                <a:schemeClr val="accent1"/>
              </a:solidFill>
              <a:round/>
            </a:ln>
            <a:effectLst/>
          </c:spPr>
          <c:marker>
            <c:symbol val="none"/>
          </c:marker>
          <c:xVal>
            <c:numRef>
              <c:f>EOQ!$AT$5:$AT$1023</c:f>
              <c:numCache>
                <c:formatCode>General</c:formatCode>
                <c:ptCount val="1019"/>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1018000</c:v>
                </c:pt>
              </c:numCache>
            </c:numRef>
          </c:xVal>
          <c:yVal>
            <c:numRef>
              <c:f>EOQ!$AS$5:$AS$1023</c:f>
              <c:numCache>
                <c:formatCode>_-[$$-409]* #,##0.00_ ;_-[$$-409]* \-#,##0.00\ ;_-[$$-409]* "-"??_ ;_-@_ </c:formatCode>
                <c:ptCount val="1019"/>
                <c:pt idx="0" formatCode="General">
                  <c:v>0</c:v>
                </c:pt>
                <c:pt idx="1">
                  <c:v>2110000</c:v>
                </c:pt>
                <c:pt idx="2">
                  <c:v>1055000</c:v>
                </c:pt>
                <c:pt idx="3">
                  <c:v>703333.33333333337</c:v>
                </c:pt>
                <c:pt idx="4">
                  <c:v>527500</c:v>
                </c:pt>
                <c:pt idx="5">
                  <c:v>422000</c:v>
                </c:pt>
                <c:pt idx="6">
                  <c:v>351666.66666666669</c:v>
                </c:pt>
                <c:pt idx="7">
                  <c:v>301428.57142857142</c:v>
                </c:pt>
                <c:pt idx="8">
                  <c:v>263750</c:v>
                </c:pt>
                <c:pt idx="9">
                  <c:v>234444.44444444444</c:v>
                </c:pt>
                <c:pt idx="10">
                  <c:v>211000</c:v>
                </c:pt>
                <c:pt idx="11">
                  <c:v>191818.18181818182</c:v>
                </c:pt>
                <c:pt idx="12">
                  <c:v>175833.33333333334</c:v>
                </c:pt>
                <c:pt idx="13">
                  <c:v>162307.69230769231</c:v>
                </c:pt>
                <c:pt idx="14">
                  <c:v>150714.28571428571</c:v>
                </c:pt>
                <c:pt idx="15">
                  <c:v>140666.66666666666</c:v>
                </c:pt>
                <c:pt idx="16">
                  <c:v>131875</c:v>
                </c:pt>
                <c:pt idx="17">
                  <c:v>124117.64705882352</c:v>
                </c:pt>
                <c:pt idx="18">
                  <c:v>117222.22222222222</c:v>
                </c:pt>
                <c:pt idx="19">
                  <c:v>111052.63157894737</c:v>
                </c:pt>
                <c:pt idx="20">
                  <c:v>105500</c:v>
                </c:pt>
                <c:pt idx="21">
                  <c:v>100476.19047619047</c:v>
                </c:pt>
                <c:pt idx="22">
                  <c:v>95909.090909090912</c:v>
                </c:pt>
                <c:pt idx="23">
                  <c:v>91739.130434782608</c:v>
                </c:pt>
                <c:pt idx="24">
                  <c:v>87916.666666666672</c:v>
                </c:pt>
                <c:pt idx="25">
                  <c:v>84400</c:v>
                </c:pt>
                <c:pt idx="26">
                  <c:v>81153.846153846156</c:v>
                </c:pt>
                <c:pt idx="27">
                  <c:v>78148.148148148146</c:v>
                </c:pt>
                <c:pt idx="28">
                  <c:v>75357.142857142855</c:v>
                </c:pt>
                <c:pt idx="29">
                  <c:v>72758.620689655174</c:v>
                </c:pt>
                <c:pt idx="30">
                  <c:v>70333.333333333328</c:v>
                </c:pt>
                <c:pt idx="31">
                  <c:v>68064.516129032258</c:v>
                </c:pt>
                <c:pt idx="32">
                  <c:v>65937.5</c:v>
                </c:pt>
                <c:pt idx="33">
                  <c:v>63939.393939393936</c:v>
                </c:pt>
                <c:pt idx="34">
                  <c:v>62058.823529411762</c:v>
                </c:pt>
                <c:pt idx="35">
                  <c:v>60285.714285714283</c:v>
                </c:pt>
                <c:pt idx="36">
                  <c:v>58611.111111111109</c:v>
                </c:pt>
                <c:pt idx="37">
                  <c:v>57027.027027027027</c:v>
                </c:pt>
                <c:pt idx="38">
                  <c:v>55526.315789473687</c:v>
                </c:pt>
                <c:pt idx="39">
                  <c:v>54102.564102564102</c:v>
                </c:pt>
                <c:pt idx="40">
                  <c:v>52750</c:v>
                </c:pt>
                <c:pt idx="41">
                  <c:v>51463.414634146342</c:v>
                </c:pt>
                <c:pt idx="42">
                  <c:v>50238.095238095237</c:v>
                </c:pt>
                <c:pt idx="43">
                  <c:v>49069.767441860466</c:v>
                </c:pt>
                <c:pt idx="44">
                  <c:v>47954.545454545456</c:v>
                </c:pt>
                <c:pt idx="45">
                  <c:v>46888.888888888891</c:v>
                </c:pt>
                <c:pt idx="46">
                  <c:v>45869.565217391304</c:v>
                </c:pt>
                <c:pt idx="47">
                  <c:v>44893.617021276594</c:v>
                </c:pt>
                <c:pt idx="48">
                  <c:v>43958.333333333336</c:v>
                </c:pt>
                <c:pt idx="49">
                  <c:v>43061.224489795917</c:v>
                </c:pt>
                <c:pt idx="50">
                  <c:v>42200</c:v>
                </c:pt>
                <c:pt idx="51">
                  <c:v>41372.549019607846</c:v>
                </c:pt>
                <c:pt idx="52">
                  <c:v>40576.923076923078</c:v>
                </c:pt>
                <c:pt idx="53">
                  <c:v>39811.32075471698</c:v>
                </c:pt>
                <c:pt idx="54">
                  <c:v>39074.074074074073</c:v>
                </c:pt>
                <c:pt idx="55">
                  <c:v>38363.63636363636</c:v>
                </c:pt>
                <c:pt idx="56">
                  <c:v>37678.571428571428</c:v>
                </c:pt>
                <c:pt idx="57">
                  <c:v>37017.543859649122</c:v>
                </c:pt>
                <c:pt idx="58">
                  <c:v>36379.310344827587</c:v>
                </c:pt>
                <c:pt idx="59">
                  <c:v>35762.711864406781</c:v>
                </c:pt>
                <c:pt idx="60">
                  <c:v>35166.666666666664</c:v>
                </c:pt>
                <c:pt idx="61">
                  <c:v>34590.163934426229</c:v>
                </c:pt>
                <c:pt idx="62">
                  <c:v>34032.258064516129</c:v>
                </c:pt>
                <c:pt idx="63">
                  <c:v>33492.063492063491</c:v>
                </c:pt>
                <c:pt idx="64">
                  <c:v>32968.75</c:v>
                </c:pt>
                <c:pt idx="65">
                  <c:v>32461.538461538461</c:v>
                </c:pt>
                <c:pt idx="66">
                  <c:v>31969.696969696968</c:v>
                </c:pt>
                <c:pt idx="67">
                  <c:v>31492.537313432837</c:v>
                </c:pt>
                <c:pt idx="68">
                  <c:v>31029.411764705881</c:v>
                </c:pt>
                <c:pt idx="69">
                  <c:v>30579.710144927536</c:v>
                </c:pt>
                <c:pt idx="70">
                  <c:v>30142.857142857141</c:v>
                </c:pt>
                <c:pt idx="71">
                  <c:v>29718.309859154928</c:v>
                </c:pt>
                <c:pt idx="72">
                  <c:v>29305.555555555555</c:v>
                </c:pt>
                <c:pt idx="73">
                  <c:v>28904.109589041094</c:v>
                </c:pt>
                <c:pt idx="74">
                  <c:v>28513.513513513513</c:v>
                </c:pt>
                <c:pt idx="75">
                  <c:v>28133.333333333332</c:v>
                </c:pt>
                <c:pt idx="76">
                  <c:v>27763.157894736843</c:v>
                </c:pt>
                <c:pt idx="77">
                  <c:v>27402.597402597403</c:v>
                </c:pt>
                <c:pt idx="78">
                  <c:v>27051.282051282051</c:v>
                </c:pt>
                <c:pt idx="79">
                  <c:v>26708.860759493669</c:v>
                </c:pt>
                <c:pt idx="80">
                  <c:v>26375</c:v>
                </c:pt>
                <c:pt idx="81">
                  <c:v>26049.382716049382</c:v>
                </c:pt>
                <c:pt idx="82">
                  <c:v>25731.707317073171</c:v>
                </c:pt>
                <c:pt idx="83">
                  <c:v>25421.686746987951</c:v>
                </c:pt>
                <c:pt idx="84">
                  <c:v>25119.047619047618</c:v>
                </c:pt>
                <c:pt idx="85">
                  <c:v>24823.529411764706</c:v>
                </c:pt>
                <c:pt idx="86">
                  <c:v>24534.883720930233</c:v>
                </c:pt>
                <c:pt idx="87">
                  <c:v>24252.873563218393</c:v>
                </c:pt>
                <c:pt idx="88">
                  <c:v>23977.272727272728</c:v>
                </c:pt>
                <c:pt idx="89">
                  <c:v>23707.865168539327</c:v>
                </c:pt>
                <c:pt idx="90">
                  <c:v>23444.444444444445</c:v>
                </c:pt>
                <c:pt idx="91">
                  <c:v>23186.813186813186</c:v>
                </c:pt>
                <c:pt idx="92">
                  <c:v>22934.782608695652</c:v>
                </c:pt>
                <c:pt idx="93">
                  <c:v>22688.172043010753</c:v>
                </c:pt>
                <c:pt idx="94">
                  <c:v>22446.808510638297</c:v>
                </c:pt>
                <c:pt idx="95">
                  <c:v>22210.526315789473</c:v>
                </c:pt>
                <c:pt idx="96">
                  <c:v>21979.166666666668</c:v>
                </c:pt>
                <c:pt idx="97">
                  <c:v>21752.577319587628</c:v>
                </c:pt>
                <c:pt idx="98">
                  <c:v>21530.612244897959</c:v>
                </c:pt>
                <c:pt idx="99">
                  <c:v>21313.131313131315</c:v>
                </c:pt>
                <c:pt idx="100">
                  <c:v>21100</c:v>
                </c:pt>
                <c:pt idx="101">
                  <c:v>20891.089108910892</c:v>
                </c:pt>
                <c:pt idx="102">
                  <c:v>20686.274509803923</c:v>
                </c:pt>
                <c:pt idx="103">
                  <c:v>20485.436893203885</c:v>
                </c:pt>
                <c:pt idx="104">
                  <c:v>20288.461538461539</c:v>
                </c:pt>
                <c:pt idx="105">
                  <c:v>20095.238095238095</c:v>
                </c:pt>
                <c:pt idx="106">
                  <c:v>19905.66037735849</c:v>
                </c:pt>
                <c:pt idx="107">
                  <c:v>19719.626168224298</c:v>
                </c:pt>
                <c:pt idx="108">
                  <c:v>19537.037037037036</c:v>
                </c:pt>
                <c:pt idx="109">
                  <c:v>19357.798165137614</c:v>
                </c:pt>
                <c:pt idx="110">
                  <c:v>19181.81818181818</c:v>
                </c:pt>
                <c:pt idx="111">
                  <c:v>19009.009009009009</c:v>
                </c:pt>
                <c:pt idx="112">
                  <c:v>18839.285714285714</c:v>
                </c:pt>
                <c:pt idx="113">
                  <c:v>18672.566371681416</c:v>
                </c:pt>
                <c:pt idx="114">
                  <c:v>18508.771929824561</c:v>
                </c:pt>
                <c:pt idx="115">
                  <c:v>18347.82608695652</c:v>
                </c:pt>
                <c:pt idx="116">
                  <c:v>18189.655172413793</c:v>
                </c:pt>
                <c:pt idx="117">
                  <c:v>18034.188034188035</c:v>
                </c:pt>
                <c:pt idx="118">
                  <c:v>17881.355932203391</c:v>
                </c:pt>
                <c:pt idx="119">
                  <c:v>17731.092436974788</c:v>
                </c:pt>
                <c:pt idx="120">
                  <c:v>17583.333333333332</c:v>
                </c:pt>
                <c:pt idx="121">
                  <c:v>17438.016528925618</c:v>
                </c:pt>
                <c:pt idx="122">
                  <c:v>17295.081967213115</c:v>
                </c:pt>
                <c:pt idx="123">
                  <c:v>17154.471544715449</c:v>
                </c:pt>
                <c:pt idx="124">
                  <c:v>17016.129032258064</c:v>
                </c:pt>
                <c:pt idx="125">
                  <c:v>16880</c:v>
                </c:pt>
                <c:pt idx="126">
                  <c:v>16746.031746031746</c:v>
                </c:pt>
                <c:pt idx="127">
                  <c:v>16614.173228346455</c:v>
                </c:pt>
                <c:pt idx="128">
                  <c:v>16484.375</c:v>
                </c:pt>
                <c:pt idx="129">
                  <c:v>16356.589147286822</c:v>
                </c:pt>
                <c:pt idx="130">
                  <c:v>16230.76923076923</c:v>
                </c:pt>
                <c:pt idx="131">
                  <c:v>16106.870229007634</c:v>
                </c:pt>
                <c:pt idx="132">
                  <c:v>15984.848484848484</c:v>
                </c:pt>
                <c:pt idx="133">
                  <c:v>15864.661654135338</c:v>
                </c:pt>
                <c:pt idx="134">
                  <c:v>15746.268656716418</c:v>
                </c:pt>
                <c:pt idx="135">
                  <c:v>15629.62962962963</c:v>
                </c:pt>
                <c:pt idx="136">
                  <c:v>15514.705882352941</c:v>
                </c:pt>
                <c:pt idx="137">
                  <c:v>15401.459854014598</c:v>
                </c:pt>
                <c:pt idx="138">
                  <c:v>15289.855072463768</c:v>
                </c:pt>
                <c:pt idx="139">
                  <c:v>15179.856115107914</c:v>
                </c:pt>
                <c:pt idx="140">
                  <c:v>15071.428571428571</c:v>
                </c:pt>
                <c:pt idx="141">
                  <c:v>14964.539007092199</c:v>
                </c:pt>
                <c:pt idx="142">
                  <c:v>14859.154929577464</c:v>
                </c:pt>
                <c:pt idx="143">
                  <c:v>14755.244755244756</c:v>
                </c:pt>
                <c:pt idx="144">
                  <c:v>14652.777777777777</c:v>
                </c:pt>
                <c:pt idx="145">
                  <c:v>14551.724137931034</c:v>
                </c:pt>
                <c:pt idx="146">
                  <c:v>14452.054794520547</c:v>
                </c:pt>
                <c:pt idx="147">
                  <c:v>14353.741496598639</c:v>
                </c:pt>
                <c:pt idx="148">
                  <c:v>14256.756756756757</c:v>
                </c:pt>
                <c:pt idx="149">
                  <c:v>14161.073825503356</c:v>
                </c:pt>
                <c:pt idx="150">
                  <c:v>14066.666666666666</c:v>
                </c:pt>
                <c:pt idx="151">
                  <c:v>13973.509933774834</c:v>
                </c:pt>
                <c:pt idx="152">
                  <c:v>13881.578947368422</c:v>
                </c:pt>
                <c:pt idx="153">
                  <c:v>13790.849673202614</c:v>
                </c:pt>
                <c:pt idx="154">
                  <c:v>13701.298701298701</c:v>
                </c:pt>
                <c:pt idx="155">
                  <c:v>13612.903225806451</c:v>
                </c:pt>
                <c:pt idx="156">
                  <c:v>13525.641025641025</c:v>
                </c:pt>
                <c:pt idx="157">
                  <c:v>13439.490445859872</c:v>
                </c:pt>
                <c:pt idx="158">
                  <c:v>13354.430379746835</c:v>
                </c:pt>
                <c:pt idx="159">
                  <c:v>13270.440251572327</c:v>
                </c:pt>
                <c:pt idx="160">
                  <c:v>13187.5</c:v>
                </c:pt>
                <c:pt idx="161">
                  <c:v>13105.590062111802</c:v>
                </c:pt>
                <c:pt idx="162">
                  <c:v>13024.691358024691</c:v>
                </c:pt>
                <c:pt idx="163">
                  <c:v>12944.78527607362</c:v>
                </c:pt>
                <c:pt idx="164">
                  <c:v>12865.853658536585</c:v>
                </c:pt>
                <c:pt idx="165">
                  <c:v>12787.878787878788</c:v>
                </c:pt>
                <c:pt idx="166">
                  <c:v>12710.843373493975</c:v>
                </c:pt>
                <c:pt idx="167">
                  <c:v>12634.730538922156</c:v>
                </c:pt>
                <c:pt idx="168">
                  <c:v>12559.523809523809</c:v>
                </c:pt>
                <c:pt idx="169">
                  <c:v>12485.207100591717</c:v>
                </c:pt>
                <c:pt idx="170">
                  <c:v>12411.764705882353</c:v>
                </c:pt>
                <c:pt idx="171">
                  <c:v>12339.181286549707</c:v>
                </c:pt>
                <c:pt idx="172">
                  <c:v>12267.441860465116</c:v>
                </c:pt>
                <c:pt idx="173">
                  <c:v>12196.531791907515</c:v>
                </c:pt>
                <c:pt idx="174">
                  <c:v>12126.436781609196</c:v>
                </c:pt>
                <c:pt idx="175">
                  <c:v>12057.142857142857</c:v>
                </c:pt>
                <c:pt idx="176">
                  <c:v>11988.636363636364</c:v>
                </c:pt>
                <c:pt idx="177">
                  <c:v>11920.903954802259</c:v>
                </c:pt>
                <c:pt idx="178">
                  <c:v>11853.932584269663</c:v>
                </c:pt>
                <c:pt idx="179">
                  <c:v>11787.709497206704</c:v>
                </c:pt>
                <c:pt idx="180">
                  <c:v>11722.222222222223</c:v>
                </c:pt>
                <c:pt idx="181">
                  <c:v>11657.458563535911</c:v>
                </c:pt>
                <c:pt idx="182">
                  <c:v>11593.406593406593</c:v>
                </c:pt>
                <c:pt idx="183">
                  <c:v>11530.054644808743</c:v>
                </c:pt>
                <c:pt idx="184">
                  <c:v>11467.391304347826</c:v>
                </c:pt>
                <c:pt idx="185">
                  <c:v>11405.405405405405</c:v>
                </c:pt>
                <c:pt idx="186">
                  <c:v>11344.086021505376</c:v>
                </c:pt>
                <c:pt idx="187">
                  <c:v>11283.422459893049</c:v>
                </c:pt>
                <c:pt idx="188">
                  <c:v>11223.404255319148</c:v>
                </c:pt>
                <c:pt idx="189">
                  <c:v>11164.021164021164</c:v>
                </c:pt>
                <c:pt idx="190">
                  <c:v>11105.263157894737</c:v>
                </c:pt>
                <c:pt idx="191">
                  <c:v>11047.120418848168</c:v>
                </c:pt>
                <c:pt idx="192">
                  <c:v>10989.583333333334</c:v>
                </c:pt>
                <c:pt idx="193">
                  <c:v>10932.642487046633</c:v>
                </c:pt>
                <c:pt idx="194">
                  <c:v>10876.288659793814</c:v>
                </c:pt>
                <c:pt idx="195">
                  <c:v>10820.51282051282</c:v>
                </c:pt>
                <c:pt idx="196">
                  <c:v>10765.306122448979</c:v>
                </c:pt>
                <c:pt idx="197">
                  <c:v>10710.659898477157</c:v>
                </c:pt>
                <c:pt idx="198">
                  <c:v>10656.565656565657</c:v>
                </c:pt>
                <c:pt idx="199">
                  <c:v>10603.015075376885</c:v>
                </c:pt>
                <c:pt idx="200">
                  <c:v>10550</c:v>
                </c:pt>
                <c:pt idx="201">
                  <c:v>10497.512437810945</c:v>
                </c:pt>
                <c:pt idx="202">
                  <c:v>10445.544554455446</c:v>
                </c:pt>
                <c:pt idx="203">
                  <c:v>10394.088669950739</c:v>
                </c:pt>
                <c:pt idx="204">
                  <c:v>10343.137254901962</c:v>
                </c:pt>
                <c:pt idx="205">
                  <c:v>10292.682926829268</c:v>
                </c:pt>
                <c:pt idx="206">
                  <c:v>10242.718446601943</c:v>
                </c:pt>
                <c:pt idx="207">
                  <c:v>10193.236714975845</c:v>
                </c:pt>
                <c:pt idx="208">
                  <c:v>10144.23076923077</c:v>
                </c:pt>
                <c:pt idx="209">
                  <c:v>10095.693779904306</c:v>
                </c:pt>
                <c:pt idx="210">
                  <c:v>10047.619047619048</c:v>
                </c:pt>
                <c:pt idx="211">
                  <c:v>10000</c:v>
                </c:pt>
                <c:pt idx="212">
                  <c:v>9952.8301886792451</c:v>
                </c:pt>
                <c:pt idx="213">
                  <c:v>9906.1032863849759</c:v>
                </c:pt>
                <c:pt idx="214">
                  <c:v>9859.8130841121492</c:v>
                </c:pt>
                <c:pt idx="215">
                  <c:v>9813.9534883720935</c:v>
                </c:pt>
                <c:pt idx="216">
                  <c:v>9768.5185185185182</c:v>
                </c:pt>
                <c:pt idx="217">
                  <c:v>9723.5023041474651</c:v>
                </c:pt>
                <c:pt idx="218">
                  <c:v>9678.899082568807</c:v>
                </c:pt>
                <c:pt idx="219">
                  <c:v>9634.7031963470326</c:v>
                </c:pt>
                <c:pt idx="220">
                  <c:v>9590.9090909090901</c:v>
                </c:pt>
                <c:pt idx="221">
                  <c:v>9547.5113122171952</c:v>
                </c:pt>
                <c:pt idx="222">
                  <c:v>9504.5045045045044</c:v>
                </c:pt>
                <c:pt idx="223">
                  <c:v>9461.8834080717497</c:v>
                </c:pt>
                <c:pt idx="224">
                  <c:v>9419.6428571428569</c:v>
                </c:pt>
                <c:pt idx="225">
                  <c:v>9377.7777777777774</c:v>
                </c:pt>
                <c:pt idx="226">
                  <c:v>9336.283185840708</c:v>
                </c:pt>
                <c:pt idx="227">
                  <c:v>9295.1541850220256</c:v>
                </c:pt>
                <c:pt idx="228">
                  <c:v>9254.3859649122805</c:v>
                </c:pt>
                <c:pt idx="229">
                  <c:v>9213.9737991266375</c:v>
                </c:pt>
                <c:pt idx="230">
                  <c:v>9173.9130434782601</c:v>
                </c:pt>
                <c:pt idx="231">
                  <c:v>9134.1991341991343</c:v>
                </c:pt>
                <c:pt idx="232">
                  <c:v>9094.8275862068967</c:v>
                </c:pt>
                <c:pt idx="233">
                  <c:v>9055.7939914163089</c:v>
                </c:pt>
                <c:pt idx="234">
                  <c:v>9017.0940170940175</c:v>
                </c:pt>
                <c:pt idx="235">
                  <c:v>8978.7234042553191</c:v>
                </c:pt>
                <c:pt idx="236">
                  <c:v>8940.6779661016953</c:v>
                </c:pt>
                <c:pt idx="237">
                  <c:v>8902.9535864978898</c:v>
                </c:pt>
                <c:pt idx="238">
                  <c:v>8865.5462184873941</c:v>
                </c:pt>
                <c:pt idx="239">
                  <c:v>8828.4518828451892</c:v>
                </c:pt>
                <c:pt idx="240">
                  <c:v>8791.6666666666661</c:v>
                </c:pt>
                <c:pt idx="241">
                  <c:v>8755.1867219917021</c:v>
                </c:pt>
                <c:pt idx="242">
                  <c:v>8719.0082644628092</c:v>
                </c:pt>
                <c:pt idx="243">
                  <c:v>8683.1275720164613</c:v>
                </c:pt>
                <c:pt idx="244">
                  <c:v>8647.5409836065573</c:v>
                </c:pt>
                <c:pt idx="245">
                  <c:v>8612.2448979591845</c:v>
                </c:pt>
                <c:pt idx="246">
                  <c:v>8577.2357723577243</c:v>
                </c:pt>
                <c:pt idx="247">
                  <c:v>8542.5101214574897</c:v>
                </c:pt>
                <c:pt idx="248">
                  <c:v>8508.0645161290322</c:v>
                </c:pt>
                <c:pt idx="249">
                  <c:v>8473.8955823293181</c:v>
                </c:pt>
                <c:pt idx="250">
                  <c:v>8440</c:v>
                </c:pt>
                <c:pt idx="251">
                  <c:v>8406.3745019920316</c:v>
                </c:pt>
                <c:pt idx="252">
                  <c:v>8373.0158730158728</c:v>
                </c:pt>
                <c:pt idx="253">
                  <c:v>8339.9209486166001</c:v>
                </c:pt>
                <c:pt idx="254">
                  <c:v>8307.0866141732276</c:v>
                </c:pt>
                <c:pt idx="255">
                  <c:v>8274.5098039215682</c:v>
                </c:pt>
                <c:pt idx="256">
                  <c:v>8242.1875</c:v>
                </c:pt>
                <c:pt idx="257">
                  <c:v>8210.1167315175098</c:v>
                </c:pt>
                <c:pt idx="258">
                  <c:v>8178.2945736434112</c:v>
                </c:pt>
                <c:pt idx="259">
                  <c:v>8146.7181467181463</c:v>
                </c:pt>
                <c:pt idx="260">
                  <c:v>8115.3846153846152</c:v>
                </c:pt>
                <c:pt idx="261">
                  <c:v>8084.2911877394636</c:v>
                </c:pt>
                <c:pt idx="262">
                  <c:v>8053.4351145038172</c:v>
                </c:pt>
                <c:pt idx="263">
                  <c:v>8022.8136882129274</c:v>
                </c:pt>
                <c:pt idx="264">
                  <c:v>7992.424242424242</c:v>
                </c:pt>
                <c:pt idx="265">
                  <c:v>7962.2641509433961</c:v>
                </c:pt>
                <c:pt idx="266">
                  <c:v>7932.3308270676689</c:v>
                </c:pt>
                <c:pt idx="267">
                  <c:v>7902.621722846442</c:v>
                </c:pt>
                <c:pt idx="268">
                  <c:v>7873.1343283582091</c:v>
                </c:pt>
                <c:pt idx="269">
                  <c:v>7843.8661710037177</c:v>
                </c:pt>
                <c:pt idx="270">
                  <c:v>7814.8148148148148</c:v>
                </c:pt>
                <c:pt idx="271">
                  <c:v>7785.977859778598</c:v>
                </c:pt>
                <c:pt idx="272">
                  <c:v>7757.3529411764703</c:v>
                </c:pt>
                <c:pt idx="273">
                  <c:v>7728.9377289377289</c:v>
                </c:pt>
                <c:pt idx="274">
                  <c:v>7700.729927007299</c:v>
                </c:pt>
                <c:pt idx="275">
                  <c:v>7672.727272727273</c:v>
                </c:pt>
                <c:pt idx="276">
                  <c:v>7644.927536231884</c:v>
                </c:pt>
                <c:pt idx="277">
                  <c:v>7617.3285198555959</c:v>
                </c:pt>
                <c:pt idx="278">
                  <c:v>7589.9280575539569</c:v>
                </c:pt>
                <c:pt idx="279">
                  <c:v>7562.7240143369172</c:v>
                </c:pt>
                <c:pt idx="280">
                  <c:v>7535.7142857142853</c:v>
                </c:pt>
                <c:pt idx="281">
                  <c:v>7508.8967971530246</c:v>
                </c:pt>
                <c:pt idx="282">
                  <c:v>7482.2695035460993</c:v>
                </c:pt>
                <c:pt idx="283">
                  <c:v>7455.8303886925796</c:v>
                </c:pt>
                <c:pt idx="284">
                  <c:v>7429.577464788732</c:v>
                </c:pt>
                <c:pt idx="285">
                  <c:v>7403.5087719298244</c:v>
                </c:pt>
                <c:pt idx="286">
                  <c:v>7377.6223776223778</c:v>
                </c:pt>
                <c:pt idx="287">
                  <c:v>7351.9163763066199</c:v>
                </c:pt>
                <c:pt idx="288">
                  <c:v>7326.3888888888887</c:v>
                </c:pt>
                <c:pt idx="289">
                  <c:v>7301.0380622837374</c:v>
                </c:pt>
                <c:pt idx="290">
                  <c:v>7275.8620689655172</c:v>
                </c:pt>
                <c:pt idx="291">
                  <c:v>7250.8591065292094</c:v>
                </c:pt>
                <c:pt idx="292">
                  <c:v>7226.0273972602736</c:v>
                </c:pt>
                <c:pt idx="293">
                  <c:v>7201.3651877133107</c:v>
                </c:pt>
                <c:pt idx="294">
                  <c:v>7176.8707482993195</c:v>
                </c:pt>
                <c:pt idx="295">
                  <c:v>7152.5423728813557</c:v>
                </c:pt>
                <c:pt idx="296">
                  <c:v>7128.3783783783783</c:v>
                </c:pt>
                <c:pt idx="297">
                  <c:v>7104.3771043771039</c:v>
                </c:pt>
                <c:pt idx="298">
                  <c:v>7080.5369127516778</c:v>
                </c:pt>
                <c:pt idx="299">
                  <c:v>7056.8561872909695</c:v>
                </c:pt>
                <c:pt idx="300">
                  <c:v>7033.333333333333</c:v>
                </c:pt>
                <c:pt idx="301">
                  <c:v>7009.9667774086374</c:v>
                </c:pt>
                <c:pt idx="302">
                  <c:v>6986.7549668874171</c:v>
                </c:pt>
                <c:pt idx="303">
                  <c:v>6963.6963696369639</c:v>
                </c:pt>
                <c:pt idx="304">
                  <c:v>6940.7894736842109</c:v>
                </c:pt>
                <c:pt idx="305">
                  <c:v>6918.0327868852455</c:v>
                </c:pt>
                <c:pt idx="306">
                  <c:v>6895.4248366013071</c:v>
                </c:pt>
                <c:pt idx="307">
                  <c:v>6872.9641693811072</c:v>
                </c:pt>
                <c:pt idx="308">
                  <c:v>6850.6493506493507</c:v>
                </c:pt>
                <c:pt idx="309">
                  <c:v>6828.4789644012944</c:v>
                </c:pt>
                <c:pt idx="310">
                  <c:v>6806.4516129032254</c:v>
                </c:pt>
                <c:pt idx="311">
                  <c:v>6784.5659163987139</c:v>
                </c:pt>
                <c:pt idx="312">
                  <c:v>6762.8205128205127</c:v>
                </c:pt>
                <c:pt idx="313">
                  <c:v>6741.2140575079875</c:v>
                </c:pt>
                <c:pt idx="314">
                  <c:v>6719.7452229299361</c:v>
                </c:pt>
                <c:pt idx="315">
                  <c:v>6698.4126984126988</c:v>
                </c:pt>
                <c:pt idx="316">
                  <c:v>6677.2151898734173</c:v>
                </c:pt>
                <c:pt idx="317">
                  <c:v>6656.1514195583595</c:v>
                </c:pt>
                <c:pt idx="318">
                  <c:v>6635.2201257861634</c:v>
                </c:pt>
                <c:pt idx="319">
                  <c:v>6614.4200626959246</c:v>
                </c:pt>
                <c:pt idx="320">
                  <c:v>6593.75</c:v>
                </c:pt>
                <c:pt idx="321">
                  <c:v>6573.2087227414331</c:v>
                </c:pt>
                <c:pt idx="322">
                  <c:v>6552.7950310559008</c:v>
                </c:pt>
                <c:pt idx="323">
                  <c:v>6532.5077399380807</c:v>
                </c:pt>
                <c:pt idx="324">
                  <c:v>6512.3456790123455</c:v>
                </c:pt>
                <c:pt idx="325">
                  <c:v>6492.3076923076924</c:v>
                </c:pt>
                <c:pt idx="326">
                  <c:v>6472.3926380368102</c:v>
                </c:pt>
                <c:pt idx="327">
                  <c:v>6452.5993883792053</c:v>
                </c:pt>
                <c:pt idx="328">
                  <c:v>6432.9268292682927</c:v>
                </c:pt>
                <c:pt idx="329">
                  <c:v>6413.3738601823707</c:v>
                </c:pt>
                <c:pt idx="330">
                  <c:v>6393.939393939394</c:v>
                </c:pt>
                <c:pt idx="331">
                  <c:v>6374.622356495468</c:v>
                </c:pt>
                <c:pt idx="332">
                  <c:v>6355.4216867469877</c:v>
                </c:pt>
                <c:pt idx="333">
                  <c:v>6336.336336336336</c:v>
                </c:pt>
                <c:pt idx="334">
                  <c:v>6317.3652694610782</c:v>
                </c:pt>
                <c:pt idx="335">
                  <c:v>6298.5074626865671</c:v>
                </c:pt>
                <c:pt idx="336">
                  <c:v>6279.7619047619046</c:v>
                </c:pt>
                <c:pt idx="337">
                  <c:v>6261.1275964391689</c:v>
                </c:pt>
                <c:pt idx="338">
                  <c:v>6242.6035502958584</c:v>
                </c:pt>
                <c:pt idx="339">
                  <c:v>6224.1887905604717</c:v>
                </c:pt>
                <c:pt idx="340">
                  <c:v>6205.8823529411766</c:v>
                </c:pt>
                <c:pt idx="341">
                  <c:v>6187.6832844574783</c:v>
                </c:pt>
                <c:pt idx="342">
                  <c:v>6169.5906432748534</c:v>
                </c:pt>
                <c:pt idx="343">
                  <c:v>6151.6034985422739</c:v>
                </c:pt>
                <c:pt idx="344">
                  <c:v>6133.7209302325582</c:v>
                </c:pt>
                <c:pt idx="345">
                  <c:v>6115.942028985507</c:v>
                </c:pt>
                <c:pt idx="346">
                  <c:v>6098.2658959537575</c:v>
                </c:pt>
                <c:pt idx="347">
                  <c:v>6080.6916426512971</c:v>
                </c:pt>
                <c:pt idx="348">
                  <c:v>6063.2183908045981</c:v>
                </c:pt>
                <c:pt idx="349">
                  <c:v>6045.8452722063039</c:v>
                </c:pt>
                <c:pt idx="350">
                  <c:v>6028.5714285714284</c:v>
                </c:pt>
                <c:pt idx="351">
                  <c:v>6011.3960113960111</c:v>
                </c:pt>
                <c:pt idx="352">
                  <c:v>5994.318181818182</c:v>
                </c:pt>
                <c:pt idx="353">
                  <c:v>5977.337110481586</c:v>
                </c:pt>
                <c:pt idx="354">
                  <c:v>5960.4519774011296</c:v>
                </c:pt>
                <c:pt idx="355">
                  <c:v>5943.6619718309857</c:v>
                </c:pt>
                <c:pt idx="356">
                  <c:v>5926.9662921348317</c:v>
                </c:pt>
                <c:pt idx="357">
                  <c:v>5910.3641456582636</c:v>
                </c:pt>
                <c:pt idx="358">
                  <c:v>5893.8547486033522</c:v>
                </c:pt>
                <c:pt idx="359">
                  <c:v>5877.4373259052927</c:v>
                </c:pt>
                <c:pt idx="360">
                  <c:v>5861.1111111111113</c:v>
                </c:pt>
                <c:pt idx="361">
                  <c:v>5844.8753462603881</c:v>
                </c:pt>
                <c:pt idx="362">
                  <c:v>5828.7292817679554</c:v>
                </c:pt>
                <c:pt idx="363">
                  <c:v>5812.6721763085397</c:v>
                </c:pt>
                <c:pt idx="364">
                  <c:v>5796.7032967032965</c:v>
                </c:pt>
                <c:pt idx="365">
                  <c:v>5780.821917808219</c:v>
                </c:pt>
                <c:pt idx="366">
                  <c:v>5765.0273224043713</c:v>
                </c:pt>
                <c:pt idx="367">
                  <c:v>5749.3188010899185</c:v>
                </c:pt>
                <c:pt idx="368">
                  <c:v>5733.695652173913</c:v>
                </c:pt>
                <c:pt idx="369">
                  <c:v>5718.1571815718153</c:v>
                </c:pt>
                <c:pt idx="370">
                  <c:v>5702.7027027027025</c:v>
                </c:pt>
                <c:pt idx="371">
                  <c:v>5687.3315363881402</c:v>
                </c:pt>
                <c:pt idx="372">
                  <c:v>5672.0430107526881</c:v>
                </c:pt>
                <c:pt idx="373">
                  <c:v>5656.8364611260058</c:v>
                </c:pt>
                <c:pt idx="374">
                  <c:v>5641.7112299465243</c:v>
                </c:pt>
                <c:pt idx="375">
                  <c:v>5626.666666666667</c:v>
                </c:pt>
                <c:pt idx="376">
                  <c:v>5611.7021276595742</c:v>
                </c:pt>
                <c:pt idx="377">
                  <c:v>5596.8169761273211</c:v>
                </c:pt>
                <c:pt idx="378">
                  <c:v>5582.0105820105819</c:v>
                </c:pt>
                <c:pt idx="379">
                  <c:v>5567.2823218997364</c:v>
                </c:pt>
                <c:pt idx="380">
                  <c:v>5552.6315789473683</c:v>
                </c:pt>
                <c:pt idx="381">
                  <c:v>5538.0577427821527</c:v>
                </c:pt>
                <c:pt idx="382">
                  <c:v>5523.560209424084</c:v>
                </c:pt>
                <c:pt idx="383">
                  <c:v>5509.1383812010445</c:v>
                </c:pt>
                <c:pt idx="384">
                  <c:v>5494.791666666667</c:v>
                </c:pt>
                <c:pt idx="385">
                  <c:v>5480.5194805194806</c:v>
                </c:pt>
                <c:pt idx="386">
                  <c:v>5466.3212435233163</c:v>
                </c:pt>
                <c:pt idx="387">
                  <c:v>5452.1963824289405</c:v>
                </c:pt>
                <c:pt idx="388">
                  <c:v>5438.144329896907</c:v>
                </c:pt>
                <c:pt idx="389">
                  <c:v>5424.1645244215943</c:v>
                </c:pt>
                <c:pt idx="390">
                  <c:v>5410.2564102564102</c:v>
                </c:pt>
                <c:pt idx="391">
                  <c:v>5396.4194373401533</c:v>
                </c:pt>
                <c:pt idx="392">
                  <c:v>5382.6530612244896</c:v>
                </c:pt>
                <c:pt idx="393">
                  <c:v>5368.9567430025445</c:v>
                </c:pt>
                <c:pt idx="394">
                  <c:v>5355.3299492385786</c:v>
                </c:pt>
                <c:pt idx="395">
                  <c:v>5341.7721518987346</c:v>
                </c:pt>
                <c:pt idx="396">
                  <c:v>5328.2828282828286</c:v>
                </c:pt>
                <c:pt idx="397">
                  <c:v>5314.8614609571787</c:v>
                </c:pt>
                <c:pt idx="398">
                  <c:v>5301.5075376884424</c:v>
                </c:pt>
                <c:pt idx="399">
                  <c:v>5288.2205513784465</c:v>
                </c:pt>
                <c:pt idx="400">
                  <c:v>5275</c:v>
                </c:pt>
                <c:pt idx="401">
                  <c:v>5261.845386533666</c:v>
                </c:pt>
                <c:pt idx="402">
                  <c:v>5248.7562189054725</c:v>
                </c:pt>
                <c:pt idx="403">
                  <c:v>5235.7320099255585</c:v>
                </c:pt>
                <c:pt idx="404">
                  <c:v>5222.772277227723</c:v>
                </c:pt>
                <c:pt idx="405">
                  <c:v>5209.8765432098762</c:v>
                </c:pt>
                <c:pt idx="406">
                  <c:v>5197.0443349753696</c:v>
                </c:pt>
                <c:pt idx="407">
                  <c:v>5184.2751842751841</c:v>
                </c:pt>
                <c:pt idx="408">
                  <c:v>5171.5686274509808</c:v>
                </c:pt>
                <c:pt idx="409">
                  <c:v>5158.9242053789731</c:v>
                </c:pt>
                <c:pt idx="410">
                  <c:v>5146.3414634146338</c:v>
                </c:pt>
                <c:pt idx="411">
                  <c:v>5133.8199513381996</c:v>
                </c:pt>
                <c:pt idx="412">
                  <c:v>5121.3592233009713</c:v>
                </c:pt>
                <c:pt idx="413">
                  <c:v>5108.9588377723967</c:v>
                </c:pt>
                <c:pt idx="414">
                  <c:v>5096.6183574879224</c:v>
                </c:pt>
                <c:pt idx="415">
                  <c:v>5084.3373493975905</c:v>
                </c:pt>
                <c:pt idx="416">
                  <c:v>5072.1153846153848</c:v>
                </c:pt>
                <c:pt idx="417">
                  <c:v>5059.9520383693043</c:v>
                </c:pt>
                <c:pt idx="418">
                  <c:v>5047.8468899521531</c:v>
                </c:pt>
                <c:pt idx="419">
                  <c:v>5035.7995226730309</c:v>
                </c:pt>
                <c:pt idx="420">
                  <c:v>5023.8095238095239</c:v>
                </c:pt>
                <c:pt idx="421">
                  <c:v>5011.8764845605701</c:v>
                </c:pt>
                <c:pt idx="422">
                  <c:v>5000</c:v>
                </c:pt>
                <c:pt idx="423">
                  <c:v>4988.1796690307328</c:v>
                </c:pt>
                <c:pt idx="424">
                  <c:v>4976.4150943396226</c:v>
                </c:pt>
                <c:pt idx="425">
                  <c:v>4964.7058823529414</c:v>
                </c:pt>
                <c:pt idx="426">
                  <c:v>4953.051643192488</c:v>
                </c:pt>
                <c:pt idx="427">
                  <c:v>4941.4519906323185</c:v>
                </c:pt>
                <c:pt idx="428">
                  <c:v>4929.9065420560746</c:v>
                </c:pt>
                <c:pt idx="429">
                  <c:v>4918.4149184149182</c:v>
                </c:pt>
                <c:pt idx="430">
                  <c:v>4906.9767441860467</c:v>
                </c:pt>
                <c:pt idx="431">
                  <c:v>4895.5916473317866</c:v>
                </c:pt>
                <c:pt idx="432">
                  <c:v>4884.2592592592591</c:v>
                </c:pt>
                <c:pt idx="433">
                  <c:v>4872.9792147806002</c:v>
                </c:pt>
                <c:pt idx="434">
                  <c:v>4861.7511520737326</c:v>
                </c:pt>
                <c:pt idx="435">
                  <c:v>4850.5747126436781</c:v>
                </c:pt>
                <c:pt idx="436">
                  <c:v>4839.4495412844035</c:v>
                </c:pt>
                <c:pt idx="437">
                  <c:v>4828.3752860411896</c:v>
                </c:pt>
                <c:pt idx="438">
                  <c:v>4817.3515981735163</c:v>
                </c:pt>
                <c:pt idx="439">
                  <c:v>4806.3781321184506</c:v>
                </c:pt>
                <c:pt idx="440">
                  <c:v>4795.454545454545</c:v>
                </c:pt>
                <c:pt idx="441">
                  <c:v>4784.580498866213</c:v>
                </c:pt>
                <c:pt idx="442">
                  <c:v>4773.7556561085976</c:v>
                </c:pt>
                <c:pt idx="443">
                  <c:v>4762.9796839729115</c:v>
                </c:pt>
                <c:pt idx="444">
                  <c:v>4752.2522522522522</c:v>
                </c:pt>
                <c:pt idx="445">
                  <c:v>4741.5730337078649</c:v>
                </c:pt>
                <c:pt idx="446">
                  <c:v>4730.9417040358749</c:v>
                </c:pt>
                <c:pt idx="447">
                  <c:v>4720.3579418344516</c:v>
                </c:pt>
                <c:pt idx="448">
                  <c:v>4709.8214285714284</c:v>
                </c:pt>
                <c:pt idx="449">
                  <c:v>4699.3318485523387</c:v>
                </c:pt>
                <c:pt idx="450">
                  <c:v>4688.8888888888887</c:v>
                </c:pt>
                <c:pt idx="451">
                  <c:v>4678.4922394678488</c:v>
                </c:pt>
                <c:pt idx="452">
                  <c:v>4668.141592920354</c:v>
                </c:pt>
                <c:pt idx="453">
                  <c:v>4657.8366445916117</c:v>
                </c:pt>
                <c:pt idx="454">
                  <c:v>4647.5770925110128</c:v>
                </c:pt>
                <c:pt idx="455">
                  <c:v>4637.3626373626375</c:v>
                </c:pt>
                <c:pt idx="456">
                  <c:v>4627.1929824561403</c:v>
                </c:pt>
                <c:pt idx="457">
                  <c:v>4617.0678336980309</c:v>
                </c:pt>
                <c:pt idx="458">
                  <c:v>4606.9868995633187</c:v>
                </c:pt>
                <c:pt idx="459">
                  <c:v>4596.9498910675384</c:v>
                </c:pt>
                <c:pt idx="460">
                  <c:v>4586.95652173913</c:v>
                </c:pt>
                <c:pt idx="461">
                  <c:v>4577.0065075921912</c:v>
                </c:pt>
                <c:pt idx="462">
                  <c:v>4567.0995670995671</c:v>
                </c:pt>
                <c:pt idx="463">
                  <c:v>4557.2354211663069</c:v>
                </c:pt>
                <c:pt idx="464">
                  <c:v>4547.4137931034484</c:v>
                </c:pt>
                <c:pt idx="465">
                  <c:v>4537.6344086021509</c:v>
                </c:pt>
                <c:pt idx="466">
                  <c:v>4527.8969957081545</c:v>
                </c:pt>
                <c:pt idx="467">
                  <c:v>4518.2012847965743</c:v>
                </c:pt>
                <c:pt idx="468">
                  <c:v>4508.5470085470088</c:v>
                </c:pt>
                <c:pt idx="469">
                  <c:v>4498.9339019189765</c:v>
                </c:pt>
                <c:pt idx="470">
                  <c:v>4489.3617021276596</c:v>
                </c:pt>
                <c:pt idx="471">
                  <c:v>4479.830148619958</c:v>
                </c:pt>
                <c:pt idx="472">
                  <c:v>4470.3389830508477</c:v>
                </c:pt>
                <c:pt idx="473">
                  <c:v>4460.8879492600427</c:v>
                </c:pt>
                <c:pt idx="474">
                  <c:v>4451.4767932489449</c:v>
                </c:pt>
                <c:pt idx="475">
                  <c:v>4442.105263157895</c:v>
                </c:pt>
                <c:pt idx="476">
                  <c:v>4432.773109243697</c:v>
                </c:pt>
                <c:pt idx="477">
                  <c:v>4423.480083857442</c:v>
                </c:pt>
                <c:pt idx="478">
                  <c:v>4414.2259414225946</c:v>
                </c:pt>
                <c:pt idx="479">
                  <c:v>4405.010438413361</c:v>
                </c:pt>
                <c:pt idx="480">
                  <c:v>4395.833333333333</c:v>
                </c:pt>
                <c:pt idx="481">
                  <c:v>4386.6943866943866</c:v>
                </c:pt>
                <c:pt idx="482">
                  <c:v>4377.5933609958511</c:v>
                </c:pt>
                <c:pt idx="483">
                  <c:v>4368.5300207039336</c:v>
                </c:pt>
                <c:pt idx="484">
                  <c:v>4359.5041322314046</c:v>
                </c:pt>
                <c:pt idx="485">
                  <c:v>4350.5154639175262</c:v>
                </c:pt>
                <c:pt idx="486">
                  <c:v>4341.5637860082306</c:v>
                </c:pt>
                <c:pt idx="487">
                  <c:v>4332.6488706365499</c:v>
                </c:pt>
                <c:pt idx="488">
                  <c:v>4323.7704918032787</c:v>
                </c:pt>
                <c:pt idx="489">
                  <c:v>4314.9284253578735</c:v>
                </c:pt>
                <c:pt idx="490">
                  <c:v>4306.1224489795923</c:v>
                </c:pt>
                <c:pt idx="491">
                  <c:v>4297.3523421588598</c:v>
                </c:pt>
                <c:pt idx="492">
                  <c:v>4288.6178861788621</c:v>
                </c:pt>
                <c:pt idx="493">
                  <c:v>4279.9188640973634</c:v>
                </c:pt>
                <c:pt idx="494">
                  <c:v>4271.2550607287449</c:v>
                </c:pt>
                <c:pt idx="495">
                  <c:v>4262.6262626262624</c:v>
                </c:pt>
                <c:pt idx="496">
                  <c:v>4254.0322580645161</c:v>
                </c:pt>
                <c:pt idx="497">
                  <c:v>4245.4728370221328</c:v>
                </c:pt>
                <c:pt idx="498">
                  <c:v>4236.9477911646591</c:v>
                </c:pt>
                <c:pt idx="499">
                  <c:v>4228.4569138276556</c:v>
                </c:pt>
                <c:pt idx="500">
                  <c:v>4220</c:v>
                </c:pt>
                <c:pt idx="501">
                  <c:v>4211.5768463073855</c:v>
                </c:pt>
                <c:pt idx="502">
                  <c:v>4203.1872509960158</c:v>
                </c:pt>
                <c:pt idx="503">
                  <c:v>4194.8310139165014</c:v>
                </c:pt>
                <c:pt idx="504">
                  <c:v>4186.5079365079364</c:v>
                </c:pt>
                <c:pt idx="505">
                  <c:v>4178.2178217821784</c:v>
                </c:pt>
                <c:pt idx="506">
                  <c:v>4169.9604743083</c:v>
                </c:pt>
                <c:pt idx="507">
                  <c:v>4161.7357001972387</c:v>
                </c:pt>
                <c:pt idx="508">
                  <c:v>4153.5433070866138</c:v>
                </c:pt>
                <c:pt idx="509">
                  <c:v>4145.3831041257372</c:v>
                </c:pt>
                <c:pt idx="510">
                  <c:v>4137.2549019607841</c:v>
                </c:pt>
                <c:pt idx="511">
                  <c:v>4129.158512720157</c:v>
                </c:pt>
                <c:pt idx="512">
                  <c:v>4121.09375</c:v>
                </c:pt>
                <c:pt idx="513">
                  <c:v>4113.0604288499026</c:v>
                </c:pt>
                <c:pt idx="514">
                  <c:v>4105.0583657587549</c:v>
                </c:pt>
                <c:pt idx="515">
                  <c:v>4097.0873786407765</c:v>
                </c:pt>
                <c:pt idx="516">
                  <c:v>4089.1472868217056</c:v>
                </c:pt>
                <c:pt idx="517">
                  <c:v>4081.237911025145</c:v>
                </c:pt>
                <c:pt idx="518">
                  <c:v>4073.3590733590731</c:v>
                </c:pt>
                <c:pt idx="519">
                  <c:v>4065.5105973025047</c:v>
                </c:pt>
                <c:pt idx="520">
                  <c:v>4057.6923076923076</c:v>
                </c:pt>
                <c:pt idx="521">
                  <c:v>4049.9040307101727</c:v>
                </c:pt>
                <c:pt idx="522">
                  <c:v>4042.1455938697318</c:v>
                </c:pt>
                <c:pt idx="523">
                  <c:v>4034.4168260038241</c:v>
                </c:pt>
                <c:pt idx="524">
                  <c:v>4026.7175572519086</c:v>
                </c:pt>
                <c:pt idx="525">
                  <c:v>4019.0476190476193</c:v>
                </c:pt>
                <c:pt idx="526">
                  <c:v>4011.4068441064637</c:v>
                </c:pt>
                <c:pt idx="527">
                  <c:v>4003.7950664136624</c:v>
                </c:pt>
                <c:pt idx="528">
                  <c:v>3996.212121212121</c:v>
                </c:pt>
                <c:pt idx="529">
                  <c:v>3988.6578449905483</c:v>
                </c:pt>
                <c:pt idx="530">
                  <c:v>3981.132075471698</c:v>
                </c:pt>
                <c:pt idx="531">
                  <c:v>3973.6346516007534</c:v>
                </c:pt>
                <c:pt idx="532">
                  <c:v>3966.1654135338345</c:v>
                </c:pt>
                <c:pt idx="533">
                  <c:v>3958.7242026266417</c:v>
                </c:pt>
                <c:pt idx="534">
                  <c:v>3951.310861423221</c:v>
                </c:pt>
                <c:pt idx="535">
                  <c:v>3943.9252336448599</c:v>
                </c:pt>
                <c:pt idx="536">
                  <c:v>3936.5671641791046</c:v>
                </c:pt>
                <c:pt idx="537">
                  <c:v>3929.2364990689011</c:v>
                </c:pt>
                <c:pt idx="538">
                  <c:v>3921.9330855018588</c:v>
                </c:pt>
                <c:pt idx="539">
                  <c:v>3914.656771799629</c:v>
                </c:pt>
                <c:pt idx="540">
                  <c:v>3907.4074074074074</c:v>
                </c:pt>
                <c:pt idx="541">
                  <c:v>3900.1848428835492</c:v>
                </c:pt>
                <c:pt idx="542">
                  <c:v>3892.988929889299</c:v>
                </c:pt>
                <c:pt idx="543">
                  <c:v>3885.8195211786374</c:v>
                </c:pt>
                <c:pt idx="544">
                  <c:v>3878.6764705882351</c:v>
                </c:pt>
                <c:pt idx="545">
                  <c:v>3871.559633027523</c:v>
                </c:pt>
                <c:pt idx="546">
                  <c:v>3864.4688644688645</c:v>
                </c:pt>
                <c:pt idx="547">
                  <c:v>3857.4040219378426</c:v>
                </c:pt>
                <c:pt idx="548">
                  <c:v>3850.3649635036495</c:v>
                </c:pt>
                <c:pt idx="549">
                  <c:v>3843.3515482695811</c:v>
                </c:pt>
                <c:pt idx="550">
                  <c:v>3836.3636363636365</c:v>
                </c:pt>
                <c:pt idx="551">
                  <c:v>3829.4010889292194</c:v>
                </c:pt>
                <c:pt idx="552">
                  <c:v>3822.463768115942</c:v>
                </c:pt>
                <c:pt idx="553">
                  <c:v>3815.5515370705243</c:v>
                </c:pt>
                <c:pt idx="554">
                  <c:v>3808.664259927798</c:v>
                </c:pt>
                <c:pt idx="555">
                  <c:v>3801.801801801802</c:v>
                </c:pt>
                <c:pt idx="556">
                  <c:v>3794.9640287769785</c:v>
                </c:pt>
                <c:pt idx="557">
                  <c:v>3788.1508078994616</c:v>
                </c:pt>
                <c:pt idx="558">
                  <c:v>3781.3620071684586</c:v>
                </c:pt>
                <c:pt idx="559">
                  <c:v>3774.5974955277279</c:v>
                </c:pt>
                <c:pt idx="560">
                  <c:v>3767.8571428571427</c:v>
                </c:pt>
                <c:pt idx="561">
                  <c:v>3761.1408199643492</c:v>
                </c:pt>
                <c:pt idx="562">
                  <c:v>3754.4483985765123</c:v>
                </c:pt>
                <c:pt idx="563">
                  <c:v>3747.7797513321493</c:v>
                </c:pt>
                <c:pt idx="564">
                  <c:v>3741.1347517730496</c:v>
                </c:pt>
                <c:pt idx="565">
                  <c:v>3734.5132743362833</c:v>
                </c:pt>
                <c:pt idx="566">
                  <c:v>3727.9151943462898</c:v>
                </c:pt>
                <c:pt idx="567">
                  <c:v>3721.3403880070546</c:v>
                </c:pt>
                <c:pt idx="568">
                  <c:v>3714.788732394366</c:v>
                </c:pt>
                <c:pt idx="569">
                  <c:v>3708.2601054481547</c:v>
                </c:pt>
                <c:pt idx="570">
                  <c:v>3701.7543859649122</c:v>
                </c:pt>
                <c:pt idx="571">
                  <c:v>3695.2714535901928</c:v>
                </c:pt>
                <c:pt idx="572">
                  <c:v>3688.8111888111889</c:v>
                </c:pt>
                <c:pt idx="573">
                  <c:v>3682.373472949389</c:v>
                </c:pt>
                <c:pt idx="574">
                  <c:v>3675.9581881533099</c:v>
                </c:pt>
                <c:pt idx="575">
                  <c:v>3669.5652173913045</c:v>
                </c:pt>
                <c:pt idx="576">
                  <c:v>3663.1944444444443</c:v>
                </c:pt>
                <c:pt idx="577">
                  <c:v>3656.8457538994799</c:v>
                </c:pt>
                <c:pt idx="578">
                  <c:v>3650.5190311418687</c:v>
                </c:pt>
                <c:pt idx="579">
                  <c:v>3644.2141623488774</c:v>
                </c:pt>
                <c:pt idx="580">
                  <c:v>3637.9310344827586</c:v>
                </c:pt>
                <c:pt idx="581">
                  <c:v>3631.6695352839929</c:v>
                </c:pt>
                <c:pt idx="582">
                  <c:v>3625.4295532646047</c:v>
                </c:pt>
                <c:pt idx="583">
                  <c:v>3619.2109777015439</c:v>
                </c:pt>
                <c:pt idx="584">
                  <c:v>3613.0136986301368</c:v>
                </c:pt>
                <c:pt idx="585">
                  <c:v>3606.8376068376069</c:v>
                </c:pt>
                <c:pt idx="586">
                  <c:v>3600.6825938566553</c:v>
                </c:pt>
                <c:pt idx="587">
                  <c:v>3594.5485519591143</c:v>
                </c:pt>
                <c:pt idx="588">
                  <c:v>3588.4353741496598</c:v>
                </c:pt>
                <c:pt idx="589">
                  <c:v>3582.3429541595924</c:v>
                </c:pt>
                <c:pt idx="590">
                  <c:v>3576.2711864406779</c:v>
                </c:pt>
                <c:pt idx="591">
                  <c:v>3570.2199661590525</c:v>
                </c:pt>
                <c:pt idx="592">
                  <c:v>3564.1891891891892</c:v>
                </c:pt>
                <c:pt idx="593">
                  <c:v>3558.1787521079259</c:v>
                </c:pt>
                <c:pt idx="594">
                  <c:v>3552.188552188552</c:v>
                </c:pt>
                <c:pt idx="595">
                  <c:v>3546.2184873949582</c:v>
                </c:pt>
                <c:pt idx="596">
                  <c:v>3540.2684563758389</c:v>
                </c:pt>
                <c:pt idx="597">
                  <c:v>3534.3383584589615</c:v>
                </c:pt>
                <c:pt idx="598">
                  <c:v>3528.4280936454848</c:v>
                </c:pt>
                <c:pt idx="599">
                  <c:v>3522.5375626043406</c:v>
                </c:pt>
                <c:pt idx="600">
                  <c:v>3516.6666666666665</c:v>
                </c:pt>
                <c:pt idx="601">
                  <c:v>3510.8153078202995</c:v>
                </c:pt>
                <c:pt idx="602">
                  <c:v>3504.9833887043187</c:v>
                </c:pt>
                <c:pt idx="603">
                  <c:v>3499.1708126036483</c:v>
                </c:pt>
                <c:pt idx="604">
                  <c:v>3493.3774834437086</c:v>
                </c:pt>
                <c:pt idx="605">
                  <c:v>3487.6033057851241</c:v>
                </c:pt>
                <c:pt idx="606">
                  <c:v>3481.848184818482</c:v>
                </c:pt>
                <c:pt idx="607">
                  <c:v>3476.1120263591433</c:v>
                </c:pt>
                <c:pt idx="608">
                  <c:v>3470.3947368421054</c:v>
                </c:pt>
                <c:pt idx="609">
                  <c:v>3464.6962233169129</c:v>
                </c:pt>
                <c:pt idx="610">
                  <c:v>3459.0163934426228</c:v>
                </c:pt>
                <c:pt idx="611">
                  <c:v>3453.355155482815</c:v>
                </c:pt>
                <c:pt idx="612">
                  <c:v>3447.7124183006536</c:v>
                </c:pt>
                <c:pt idx="613">
                  <c:v>3442.0880913539968</c:v>
                </c:pt>
                <c:pt idx="614">
                  <c:v>3436.4820846905536</c:v>
                </c:pt>
                <c:pt idx="615">
                  <c:v>3430.8943089430895</c:v>
                </c:pt>
                <c:pt idx="616">
                  <c:v>3425.3246753246754</c:v>
                </c:pt>
                <c:pt idx="617">
                  <c:v>3419.773095623987</c:v>
                </c:pt>
                <c:pt idx="618">
                  <c:v>3414.2394822006472</c:v>
                </c:pt>
                <c:pt idx="619">
                  <c:v>3408.723747980614</c:v>
                </c:pt>
                <c:pt idx="620">
                  <c:v>3403.2258064516127</c:v>
                </c:pt>
                <c:pt idx="621">
                  <c:v>3397.7455716586151</c:v>
                </c:pt>
                <c:pt idx="622">
                  <c:v>3392.2829581993569</c:v>
                </c:pt>
                <c:pt idx="623">
                  <c:v>3386.8378812199035</c:v>
                </c:pt>
                <c:pt idx="624">
                  <c:v>3381.4102564102564</c:v>
                </c:pt>
                <c:pt idx="625">
                  <c:v>3376</c:v>
                </c:pt>
                <c:pt idx="626">
                  <c:v>3370.6070287539937</c:v>
                </c:pt>
                <c:pt idx="627">
                  <c:v>3365.2312599681022</c:v>
                </c:pt>
                <c:pt idx="628">
                  <c:v>3359.872611464968</c:v>
                </c:pt>
                <c:pt idx="629">
                  <c:v>3354.5310015898253</c:v>
                </c:pt>
                <c:pt idx="630">
                  <c:v>3349.2063492063494</c:v>
                </c:pt>
                <c:pt idx="631">
                  <c:v>3343.8985736925515</c:v>
                </c:pt>
                <c:pt idx="632">
                  <c:v>3338.6075949367087</c:v>
                </c:pt>
                <c:pt idx="633">
                  <c:v>3333.3333333333335</c:v>
                </c:pt>
                <c:pt idx="634">
                  <c:v>3328.0757097791798</c:v>
                </c:pt>
                <c:pt idx="635">
                  <c:v>3322.8346456692911</c:v>
                </c:pt>
                <c:pt idx="636">
                  <c:v>3317.6100628930817</c:v>
                </c:pt>
                <c:pt idx="637">
                  <c:v>3312.4018838304551</c:v>
                </c:pt>
                <c:pt idx="638">
                  <c:v>3307.2100313479623</c:v>
                </c:pt>
                <c:pt idx="639">
                  <c:v>3302.034428794992</c:v>
                </c:pt>
                <c:pt idx="640">
                  <c:v>3296.875</c:v>
                </c:pt>
                <c:pt idx="641">
                  <c:v>3291.7316692667705</c:v>
                </c:pt>
                <c:pt idx="642">
                  <c:v>3286.6043613707166</c:v>
                </c:pt>
                <c:pt idx="643">
                  <c:v>3281.49300155521</c:v>
                </c:pt>
                <c:pt idx="644">
                  <c:v>3276.3975155279504</c:v>
                </c:pt>
                <c:pt idx="645">
                  <c:v>3271.3178294573645</c:v>
                </c:pt>
                <c:pt idx="646">
                  <c:v>3266.2538699690404</c:v>
                </c:pt>
                <c:pt idx="647">
                  <c:v>3261.2055641421948</c:v>
                </c:pt>
                <c:pt idx="648">
                  <c:v>3256.1728395061727</c:v>
                </c:pt>
                <c:pt idx="649">
                  <c:v>3251.15562403698</c:v>
                </c:pt>
                <c:pt idx="650">
                  <c:v>3246.1538461538462</c:v>
                </c:pt>
                <c:pt idx="651">
                  <c:v>3241.1674347158219</c:v>
                </c:pt>
                <c:pt idx="652">
                  <c:v>3236.1963190184051</c:v>
                </c:pt>
                <c:pt idx="653">
                  <c:v>3231.2404287901991</c:v>
                </c:pt>
                <c:pt idx="654">
                  <c:v>3226.2996941896026</c:v>
                </c:pt>
                <c:pt idx="655">
                  <c:v>3221.3740458015268</c:v>
                </c:pt>
                <c:pt idx="656">
                  <c:v>3216.4634146341464</c:v>
                </c:pt>
                <c:pt idx="657">
                  <c:v>3211.5677321156772</c:v>
                </c:pt>
                <c:pt idx="658">
                  <c:v>3206.6869300911853</c:v>
                </c:pt>
                <c:pt idx="659">
                  <c:v>3201.8209408194234</c:v>
                </c:pt>
                <c:pt idx="660">
                  <c:v>3196.969696969697</c:v>
                </c:pt>
                <c:pt idx="661">
                  <c:v>3192.1331316187593</c:v>
                </c:pt>
                <c:pt idx="662">
                  <c:v>3187.311178247734</c:v>
                </c:pt>
                <c:pt idx="663">
                  <c:v>3182.5037707390647</c:v>
                </c:pt>
                <c:pt idx="664">
                  <c:v>3177.7108433734938</c:v>
                </c:pt>
                <c:pt idx="665">
                  <c:v>3172.9323308270677</c:v>
                </c:pt>
                <c:pt idx="666">
                  <c:v>3168.168168168168</c:v>
                </c:pt>
                <c:pt idx="667">
                  <c:v>3163.4182908545727</c:v>
                </c:pt>
                <c:pt idx="668">
                  <c:v>3158.6826347305391</c:v>
                </c:pt>
                <c:pt idx="669">
                  <c:v>3153.9611360239164</c:v>
                </c:pt>
                <c:pt idx="670">
                  <c:v>3149.2537313432836</c:v>
                </c:pt>
                <c:pt idx="671">
                  <c:v>3144.5603576751118</c:v>
                </c:pt>
                <c:pt idx="672">
                  <c:v>3139.8809523809523</c:v>
                </c:pt>
                <c:pt idx="673">
                  <c:v>3135.2154531946508</c:v>
                </c:pt>
                <c:pt idx="674">
                  <c:v>3130.5637982195844</c:v>
                </c:pt>
                <c:pt idx="675">
                  <c:v>3125.9259259259261</c:v>
                </c:pt>
                <c:pt idx="676">
                  <c:v>3121.3017751479292</c:v>
                </c:pt>
                <c:pt idx="677">
                  <c:v>3116.6912850812409</c:v>
                </c:pt>
                <c:pt idx="678">
                  <c:v>3112.0943952802359</c:v>
                </c:pt>
                <c:pt idx="679">
                  <c:v>3107.5110456553757</c:v>
                </c:pt>
                <c:pt idx="680">
                  <c:v>3102.9411764705883</c:v>
                </c:pt>
                <c:pt idx="681">
                  <c:v>3098.3847283406753</c:v>
                </c:pt>
                <c:pt idx="682">
                  <c:v>3093.8416422287391</c:v>
                </c:pt>
                <c:pt idx="683">
                  <c:v>3089.311859443631</c:v>
                </c:pt>
                <c:pt idx="684">
                  <c:v>3084.7953216374267</c:v>
                </c:pt>
                <c:pt idx="685">
                  <c:v>3080.2919708029199</c:v>
                </c:pt>
                <c:pt idx="686">
                  <c:v>3075.8017492711369</c:v>
                </c:pt>
                <c:pt idx="687">
                  <c:v>3071.3245997088793</c:v>
                </c:pt>
                <c:pt idx="688">
                  <c:v>3066.8604651162791</c:v>
                </c:pt>
                <c:pt idx="689">
                  <c:v>3062.4092888243831</c:v>
                </c:pt>
                <c:pt idx="690">
                  <c:v>3057.9710144927535</c:v>
                </c:pt>
                <c:pt idx="691">
                  <c:v>3053.5455861070914</c:v>
                </c:pt>
                <c:pt idx="692">
                  <c:v>3049.1329479768788</c:v>
                </c:pt>
                <c:pt idx="693">
                  <c:v>3044.7330447330446</c:v>
                </c:pt>
                <c:pt idx="694">
                  <c:v>3040.3458213256486</c:v>
                </c:pt>
                <c:pt idx="695">
                  <c:v>3035.9712230215828</c:v>
                </c:pt>
                <c:pt idx="696">
                  <c:v>3031.6091954022991</c:v>
                </c:pt>
                <c:pt idx="697">
                  <c:v>3027.2596843615497</c:v>
                </c:pt>
                <c:pt idx="698">
                  <c:v>3022.9226361031519</c:v>
                </c:pt>
                <c:pt idx="699">
                  <c:v>3018.5979971387696</c:v>
                </c:pt>
                <c:pt idx="700">
                  <c:v>3014.2857142857142</c:v>
                </c:pt>
                <c:pt idx="701">
                  <c:v>3009.9857346647645</c:v>
                </c:pt>
                <c:pt idx="702">
                  <c:v>3005.6980056980055</c:v>
                </c:pt>
                <c:pt idx="703">
                  <c:v>3001.4224751066859</c:v>
                </c:pt>
                <c:pt idx="704">
                  <c:v>2997.159090909091</c:v>
                </c:pt>
                <c:pt idx="705">
                  <c:v>2992.9078014184397</c:v>
                </c:pt>
                <c:pt idx="706">
                  <c:v>2988.668555240793</c:v>
                </c:pt>
                <c:pt idx="707">
                  <c:v>2984.4413012729842</c:v>
                </c:pt>
                <c:pt idx="708">
                  <c:v>2980.2259887005648</c:v>
                </c:pt>
                <c:pt idx="709">
                  <c:v>2976.0225669957686</c:v>
                </c:pt>
                <c:pt idx="710">
                  <c:v>2971.8309859154929</c:v>
                </c:pt>
                <c:pt idx="711">
                  <c:v>2967.6511954992966</c:v>
                </c:pt>
                <c:pt idx="712">
                  <c:v>2963.4831460674159</c:v>
                </c:pt>
                <c:pt idx="713">
                  <c:v>2959.3267882187938</c:v>
                </c:pt>
                <c:pt idx="714">
                  <c:v>2955.1820728291318</c:v>
                </c:pt>
                <c:pt idx="715">
                  <c:v>2951.048951048951</c:v>
                </c:pt>
                <c:pt idx="716">
                  <c:v>2946.9273743016761</c:v>
                </c:pt>
                <c:pt idx="717">
                  <c:v>2942.8172942817296</c:v>
                </c:pt>
                <c:pt idx="718">
                  <c:v>2938.7186629526464</c:v>
                </c:pt>
                <c:pt idx="719">
                  <c:v>2934.6314325452017</c:v>
                </c:pt>
                <c:pt idx="720">
                  <c:v>2930.5555555555557</c:v>
                </c:pt>
                <c:pt idx="721">
                  <c:v>2926.4909847434119</c:v>
                </c:pt>
                <c:pt idx="722">
                  <c:v>2922.4376731301941</c:v>
                </c:pt>
                <c:pt idx="723">
                  <c:v>2918.3955739972339</c:v>
                </c:pt>
                <c:pt idx="724">
                  <c:v>2914.3646408839777</c:v>
                </c:pt>
                <c:pt idx="725">
                  <c:v>2910.344827586207</c:v>
                </c:pt>
                <c:pt idx="726">
                  <c:v>2906.3360881542699</c:v>
                </c:pt>
                <c:pt idx="727">
                  <c:v>2902.3383768913341</c:v>
                </c:pt>
                <c:pt idx="728">
                  <c:v>2898.3516483516482</c:v>
                </c:pt>
                <c:pt idx="729">
                  <c:v>2894.3758573388204</c:v>
                </c:pt>
                <c:pt idx="730">
                  <c:v>2890.4109589041095</c:v>
                </c:pt>
                <c:pt idx="731">
                  <c:v>2886.4569083447332</c:v>
                </c:pt>
                <c:pt idx="732">
                  <c:v>2882.5136612021856</c:v>
                </c:pt>
                <c:pt idx="733">
                  <c:v>2878.581173260573</c:v>
                </c:pt>
                <c:pt idx="734">
                  <c:v>2874.6594005449592</c:v>
                </c:pt>
                <c:pt idx="735">
                  <c:v>2870.7482993197277</c:v>
                </c:pt>
                <c:pt idx="736">
                  <c:v>2866.8478260869565</c:v>
                </c:pt>
                <c:pt idx="737">
                  <c:v>2862.9579375848034</c:v>
                </c:pt>
                <c:pt idx="738">
                  <c:v>2859.0785907859076</c:v>
                </c:pt>
                <c:pt idx="739">
                  <c:v>2855.209742895805</c:v>
                </c:pt>
                <c:pt idx="740">
                  <c:v>2851.3513513513512</c:v>
                </c:pt>
                <c:pt idx="741">
                  <c:v>2847.5033738191632</c:v>
                </c:pt>
                <c:pt idx="742">
                  <c:v>2843.6657681940701</c:v>
                </c:pt>
                <c:pt idx="743">
                  <c:v>2839.8384925975774</c:v>
                </c:pt>
                <c:pt idx="744">
                  <c:v>2836.0215053763441</c:v>
                </c:pt>
                <c:pt idx="745">
                  <c:v>2832.2147651006712</c:v>
                </c:pt>
                <c:pt idx="746">
                  <c:v>2828.4182305630029</c:v>
                </c:pt>
                <c:pt idx="747">
                  <c:v>2824.6318607764392</c:v>
                </c:pt>
                <c:pt idx="748">
                  <c:v>2820.8556149732622</c:v>
                </c:pt>
                <c:pt idx="749">
                  <c:v>2817.0894526034713</c:v>
                </c:pt>
                <c:pt idx="750">
                  <c:v>2813.3333333333335</c:v>
                </c:pt>
                <c:pt idx="751">
                  <c:v>2809.5872170439416</c:v>
                </c:pt>
                <c:pt idx="752">
                  <c:v>2805.8510638297871</c:v>
                </c:pt>
                <c:pt idx="753">
                  <c:v>2802.124833997344</c:v>
                </c:pt>
                <c:pt idx="754">
                  <c:v>2798.4084880636606</c:v>
                </c:pt>
                <c:pt idx="755">
                  <c:v>2794.701986754967</c:v>
                </c:pt>
                <c:pt idx="756">
                  <c:v>2791.0052910052909</c:v>
                </c:pt>
                <c:pt idx="757">
                  <c:v>2787.3183619550859</c:v>
                </c:pt>
                <c:pt idx="758">
                  <c:v>2783.6411609498682</c:v>
                </c:pt>
                <c:pt idx="759">
                  <c:v>2779.973649538867</c:v>
                </c:pt>
                <c:pt idx="760">
                  <c:v>2776.3157894736842</c:v>
                </c:pt>
                <c:pt idx="761">
                  <c:v>2772.6675427069645</c:v>
                </c:pt>
                <c:pt idx="762">
                  <c:v>2769.0288713910763</c:v>
                </c:pt>
                <c:pt idx="763">
                  <c:v>2765.3997378768022</c:v>
                </c:pt>
                <c:pt idx="764">
                  <c:v>2761.780104712042</c:v>
                </c:pt>
                <c:pt idx="765">
                  <c:v>2758.169934640523</c:v>
                </c:pt>
                <c:pt idx="766">
                  <c:v>2754.5691906005222</c:v>
                </c:pt>
                <c:pt idx="767">
                  <c:v>2750.9778357235982</c:v>
                </c:pt>
                <c:pt idx="768">
                  <c:v>2747.3958333333335</c:v>
                </c:pt>
                <c:pt idx="769">
                  <c:v>2743.8231469440834</c:v>
                </c:pt>
                <c:pt idx="770">
                  <c:v>2740.2597402597403</c:v>
                </c:pt>
                <c:pt idx="771">
                  <c:v>2736.7055771725031</c:v>
                </c:pt>
                <c:pt idx="772">
                  <c:v>2733.1606217616581</c:v>
                </c:pt>
                <c:pt idx="773">
                  <c:v>2729.6248382923673</c:v>
                </c:pt>
                <c:pt idx="774">
                  <c:v>2726.0981912144703</c:v>
                </c:pt>
                <c:pt idx="775">
                  <c:v>2722.5806451612902</c:v>
                </c:pt>
                <c:pt idx="776">
                  <c:v>2719.0721649484535</c:v>
                </c:pt>
                <c:pt idx="777">
                  <c:v>2715.5727155727154</c:v>
                </c:pt>
                <c:pt idx="778">
                  <c:v>2712.0822622107971</c:v>
                </c:pt>
                <c:pt idx="779">
                  <c:v>2708.6007702182287</c:v>
                </c:pt>
                <c:pt idx="780">
                  <c:v>2705.1282051282051</c:v>
                </c:pt>
                <c:pt idx="781">
                  <c:v>2701.6645326504481</c:v>
                </c:pt>
                <c:pt idx="782">
                  <c:v>2698.2097186700767</c:v>
                </c:pt>
                <c:pt idx="783">
                  <c:v>2694.7637292464879</c:v>
                </c:pt>
                <c:pt idx="784">
                  <c:v>2691.3265306122448</c:v>
                </c:pt>
                <c:pt idx="785">
                  <c:v>2687.8980891719743</c:v>
                </c:pt>
                <c:pt idx="786">
                  <c:v>2684.4783715012722</c:v>
                </c:pt>
                <c:pt idx="787">
                  <c:v>2681.0673443456162</c:v>
                </c:pt>
                <c:pt idx="788">
                  <c:v>2677.6649746192893</c:v>
                </c:pt>
                <c:pt idx="789">
                  <c:v>2674.2712294043095</c:v>
                </c:pt>
                <c:pt idx="790">
                  <c:v>2670.8860759493673</c:v>
                </c:pt>
                <c:pt idx="791">
                  <c:v>2667.5094816687738</c:v>
                </c:pt>
                <c:pt idx="792">
                  <c:v>2664.1414141414143</c:v>
                </c:pt>
                <c:pt idx="793">
                  <c:v>2660.7818411097101</c:v>
                </c:pt>
                <c:pt idx="794">
                  <c:v>2657.4307304785893</c:v>
                </c:pt>
                <c:pt idx="795">
                  <c:v>2654.0880503144654</c:v>
                </c:pt>
                <c:pt idx="796">
                  <c:v>2650.7537688442212</c:v>
                </c:pt>
                <c:pt idx="797">
                  <c:v>2647.427854454203</c:v>
                </c:pt>
                <c:pt idx="798">
                  <c:v>2644.1102756892233</c:v>
                </c:pt>
                <c:pt idx="799">
                  <c:v>2640.8010012515642</c:v>
                </c:pt>
                <c:pt idx="800">
                  <c:v>2637.5</c:v>
                </c:pt>
                <c:pt idx="801">
                  <c:v>2634.2072409488142</c:v>
                </c:pt>
                <c:pt idx="802">
                  <c:v>2630.922693266833</c:v>
                </c:pt>
                <c:pt idx="803">
                  <c:v>2627.6463262764632</c:v>
                </c:pt>
                <c:pt idx="804">
                  <c:v>2624.3781094527362</c:v>
                </c:pt>
                <c:pt idx="805">
                  <c:v>2621.1180124223602</c:v>
                </c:pt>
                <c:pt idx="806">
                  <c:v>2617.8660049627792</c:v>
                </c:pt>
                <c:pt idx="807">
                  <c:v>2614.6220570012392</c:v>
                </c:pt>
                <c:pt idx="808">
                  <c:v>2611.3861386138615</c:v>
                </c:pt>
                <c:pt idx="809">
                  <c:v>2608.1582200247217</c:v>
                </c:pt>
                <c:pt idx="810">
                  <c:v>2604.9382716049381</c:v>
                </c:pt>
                <c:pt idx="811">
                  <c:v>2601.7262638717634</c:v>
                </c:pt>
                <c:pt idx="812">
                  <c:v>2598.5221674876848</c:v>
                </c:pt>
                <c:pt idx="813">
                  <c:v>2595.3259532595325</c:v>
                </c:pt>
                <c:pt idx="814">
                  <c:v>2592.137592137592</c:v>
                </c:pt>
                <c:pt idx="815">
                  <c:v>2588.9570552147238</c:v>
                </c:pt>
                <c:pt idx="816">
                  <c:v>2585.7843137254904</c:v>
                </c:pt>
                <c:pt idx="817">
                  <c:v>2582.6193390452877</c:v>
                </c:pt>
                <c:pt idx="818">
                  <c:v>2579.4621026894865</c:v>
                </c:pt>
                <c:pt idx="819">
                  <c:v>2576.3125763125763</c:v>
                </c:pt>
                <c:pt idx="820">
                  <c:v>2573.1707317073169</c:v>
                </c:pt>
                <c:pt idx="821">
                  <c:v>2570.0365408038979</c:v>
                </c:pt>
                <c:pt idx="822">
                  <c:v>2566.9099756690998</c:v>
                </c:pt>
                <c:pt idx="823">
                  <c:v>2563.7910085054677</c:v>
                </c:pt>
                <c:pt idx="824">
                  <c:v>2560.6796116504856</c:v>
                </c:pt>
                <c:pt idx="825">
                  <c:v>2557.5757575757575</c:v>
                </c:pt>
                <c:pt idx="826">
                  <c:v>2554.4794188861983</c:v>
                </c:pt>
                <c:pt idx="827">
                  <c:v>2551.3905683192261</c:v>
                </c:pt>
                <c:pt idx="828">
                  <c:v>2548.3091787439612</c:v>
                </c:pt>
                <c:pt idx="829">
                  <c:v>2545.2352231604341</c:v>
                </c:pt>
                <c:pt idx="830">
                  <c:v>2542.1686746987953</c:v>
                </c:pt>
                <c:pt idx="831">
                  <c:v>2539.1095066185317</c:v>
                </c:pt>
                <c:pt idx="832">
                  <c:v>2536.0576923076924</c:v>
                </c:pt>
                <c:pt idx="833">
                  <c:v>2533.0132052821127</c:v>
                </c:pt>
                <c:pt idx="834">
                  <c:v>2529.9760191846522</c:v>
                </c:pt>
                <c:pt idx="835">
                  <c:v>2526.9461077844312</c:v>
                </c:pt>
                <c:pt idx="836">
                  <c:v>2523.9234449760766</c:v>
                </c:pt>
                <c:pt idx="837">
                  <c:v>2520.9080047789726</c:v>
                </c:pt>
                <c:pt idx="838">
                  <c:v>2517.8997613365154</c:v>
                </c:pt>
                <c:pt idx="839">
                  <c:v>2514.8986889153753</c:v>
                </c:pt>
                <c:pt idx="840">
                  <c:v>2511.9047619047619</c:v>
                </c:pt>
                <c:pt idx="841">
                  <c:v>2508.9179548156958</c:v>
                </c:pt>
                <c:pt idx="842">
                  <c:v>2505.9382422802851</c:v>
                </c:pt>
                <c:pt idx="843">
                  <c:v>2502.9655990510082</c:v>
                </c:pt>
                <c:pt idx="844">
                  <c:v>2500</c:v>
                </c:pt>
                <c:pt idx="845">
                  <c:v>2497.041420118343</c:v>
                </c:pt>
                <c:pt idx="846">
                  <c:v>2494.0898345153664</c:v>
                </c:pt>
                <c:pt idx="847">
                  <c:v>2491.1452184179457</c:v>
                </c:pt>
                <c:pt idx="848">
                  <c:v>2488.2075471698113</c:v>
                </c:pt>
                <c:pt idx="849">
                  <c:v>2485.2767962308599</c:v>
                </c:pt>
                <c:pt idx="850">
                  <c:v>2482.3529411764707</c:v>
                </c:pt>
                <c:pt idx="851">
                  <c:v>2479.4359576968272</c:v>
                </c:pt>
                <c:pt idx="852">
                  <c:v>2476.525821596244</c:v>
                </c:pt>
                <c:pt idx="853">
                  <c:v>2473.6225087924972</c:v>
                </c:pt>
                <c:pt idx="854">
                  <c:v>2470.7259953161592</c:v>
                </c:pt>
                <c:pt idx="855">
                  <c:v>2467.8362573099416</c:v>
                </c:pt>
                <c:pt idx="856">
                  <c:v>2464.9532710280373</c:v>
                </c:pt>
                <c:pt idx="857">
                  <c:v>2462.0770128354725</c:v>
                </c:pt>
                <c:pt idx="858">
                  <c:v>2459.2074592074591</c:v>
                </c:pt>
                <c:pt idx="859">
                  <c:v>2456.3445867287542</c:v>
                </c:pt>
                <c:pt idx="860">
                  <c:v>2453.4883720930234</c:v>
                </c:pt>
                <c:pt idx="861">
                  <c:v>2450.6387921022069</c:v>
                </c:pt>
                <c:pt idx="862">
                  <c:v>2447.7958236658933</c:v>
                </c:pt>
                <c:pt idx="863">
                  <c:v>2444.9594438006952</c:v>
                </c:pt>
                <c:pt idx="864">
                  <c:v>2442.1296296296296</c:v>
                </c:pt>
                <c:pt idx="865">
                  <c:v>2439.3063583815028</c:v>
                </c:pt>
                <c:pt idx="866">
                  <c:v>2436.4896073903001</c:v>
                </c:pt>
                <c:pt idx="867">
                  <c:v>2433.6793540945791</c:v>
                </c:pt>
                <c:pt idx="868">
                  <c:v>2430.8755760368663</c:v>
                </c:pt>
                <c:pt idx="869">
                  <c:v>2428.0782508630609</c:v>
                </c:pt>
                <c:pt idx="870">
                  <c:v>2425.2873563218391</c:v>
                </c:pt>
                <c:pt idx="871">
                  <c:v>2422.5028702640643</c:v>
                </c:pt>
                <c:pt idx="872">
                  <c:v>2419.7247706422017</c:v>
                </c:pt>
                <c:pt idx="873">
                  <c:v>2416.9530355097368</c:v>
                </c:pt>
                <c:pt idx="874">
                  <c:v>2414.1876430205948</c:v>
                </c:pt>
                <c:pt idx="875">
                  <c:v>2411.4285714285716</c:v>
                </c:pt>
                <c:pt idx="876">
                  <c:v>2408.6757990867582</c:v>
                </c:pt>
                <c:pt idx="877">
                  <c:v>2405.9293044469782</c:v>
                </c:pt>
                <c:pt idx="878">
                  <c:v>2403.1890660592253</c:v>
                </c:pt>
                <c:pt idx="879">
                  <c:v>2400.4550625711036</c:v>
                </c:pt>
                <c:pt idx="880">
                  <c:v>2397.7272727272725</c:v>
                </c:pt>
                <c:pt idx="881">
                  <c:v>2395.0056753688991</c:v>
                </c:pt>
                <c:pt idx="882">
                  <c:v>2392.2902494331065</c:v>
                </c:pt>
                <c:pt idx="883">
                  <c:v>2389.5809739524348</c:v>
                </c:pt>
                <c:pt idx="884">
                  <c:v>2386.8778280542988</c:v>
                </c:pt>
                <c:pt idx="885">
                  <c:v>2384.1807909604518</c:v>
                </c:pt>
                <c:pt idx="886">
                  <c:v>2381.4898419864558</c:v>
                </c:pt>
                <c:pt idx="887">
                  <c:v>2378.8049605411497</c:v>
                </c:pt>
                <c:pt idx="888">
                  <c:v>2376.1261261261261</c:v>
                </c:pt>
                <c:pt idx="889">
                  <c:v>2373.4533183352082</c:v>
                </c:pt>
                <c:pt idx="890">
                  <c:v>2370.7865168539324</c:v>
                </c:pt>
                <c:pt idx="891">
                  <c:v>2368.1257014590346</c:v>
                </c:pt>
                <c:pt idx="892">
                  <c:v>2365.4708520179374</c:v>
                </c:pt>
                <c:pt idx="893">
                  <c:v>2362.821948488242</c:v>
                </c:pt>
                <c:pt idx="894">
                  <c:v>2360.1789709172258</c:v>
                </c:pt>
                <c:pt idx="895">
                  <c:v>2357.5418994413408</c:v>
                </c:pt>
                <c:pt idx="896">
                  <c:v>2354.9107142857142</c:v>
                </c:pt>
                <c:pt idx="897">
                  <c:v>2352.2853957636567</c:v>
                </c:pt>
                <c:pt idx="898">
                  <c:v>2349.6659242761693</c:v>
                </c:pt>
                <c:pt idx="899">
                  <c:v>2347.0522803114573</c:v>
                </c:pt>
                <c:pt idx="900">
                  <c:v>2344.4444444444443</c:v>
                </c:pt>
                <c:pt idx="901">
                  <c:v>2341.8423973362928</c:v>
                </c:pt>
                <c:pt idx="902">
                  <c:v>2339.2461197339244</c:v>
                </c:pt>
                <c:pt idx="903">
                  <c:v>2336.6555924695458</c:v>
                </c:pt>
                <c:pt idx="904">
                  <c:v>2334.070796460177</c:v>
                </c:pt>
                <c:pt idx="905">
                  <c:v>2331.4917127071822</c:v>
                </c:pt>
                <c:pt idx="906">
                  <c:v>2328.9183222958059</c:v>
                </c:pt>
                <c:pt idx="907">
                  <c:v>2326.3506063947079</c:v>
                </c:pt>
                <c:pt idx="908">
                  <c:v>2323.7885462555064</c:v>
                </c:pt>
                <c:pt idx="909">
                  <c:v>2321.2321232123213</c:v>
                </c:pt>
                <c:pt idx="910">
                  <c:v>2318.6813186813188</c:v>
                </c:pt>
                <c:pt idx="911">
                  <c:v>2316.1361141602633</c:v>
                </c:pt>
                <c:pt idx="912">
                  <c:v>2313.5964912280701</c:v>
                </c:pt>
                <c:pt idx="913">
                  <c:v>2311.0624315443592</c:v>
                </c:pt>
                <c:pt idx="914">
                  <c:v>2308.5339168490154</c:v>
                </c:pt>
                <c:pt idx="915">
                  <c:v>2306.0109289617485</c:v>
                </c:pt>
                <c:pt idx="916">
                  <c:v>2303.4934497816594</c:v>
                </c:pt>
                <c:pt idx="917">
                  <c:v>2300.9814612868049</c:v>
                </c:pt>
                <c:pt idx="918">
                  <c:v>2298.4749455337692</c:v>
                </c:pt>
                <c:pt idx="919">
                  <c:v>2295.9738846572363</c:v>
                </c:pt>
                <c:pt idx="920">
                  <c:v>2293.478260869565</c:v>
                </c:pt>
                <c:pt idx="921">
                  <c:v>2290.9880564603691</c:v>
                </c:pt>
                <c:pt idx="922">
                  <c:v>2288.5032537960956</c:v>
                </c:pt>
                <c:pt idx="923">
                  <c:v>2286.02383531961</c:v>
                </c:pt>
                <c:pt idx="924">
                  <c:v>2283.5497835497836</c:v>
                </c:pt>
                <c:pt idx="925">
                  <c:v>2281.0810810810813</c:v>
                </c:pt>
                <c:pt idx="926">
                  <c:v>2278.6177105831534</c:v>
                </c:pt>
                <c:pt idx="927">
                  <c:v>2276.1596548004313</c:v>
                </c:pt>
                <c:pt idx="928">
                  <c:v>2273.7068965517242</c:v>
                </c:pt>
                <c:pt idx="929">
                  <c:v>2271.2594187298168</c:v>
                </c:pt>
                <c:pt idx="930">
                  <c:v>2268.8172043010754</c:v>
                </c:pt>
                <c:pt idx="931">
                  <c:v>2266.3802363050481</c:v>
                </c:pt>
                <c:pt idx="932">
                  <c:v>2263.9484978540772</c:v>
                </c:pt>
                <c:pt idx="933">
                  <c:v>2261.5219721329045</c:v>
                </c:pt>
                <c:pt idx="934">
                  <c:v>2259.1006423982872</c:v>
                </c:pt>
                <c:pt idx="935">
                  <c:v>2256.6844919786095</c:v>
                </c:pt>
                <c:pt idx="936">
                  <c:v>2254.2735042735044</c:v>
                </c:pt>
                <c:pt idx="937">
                  <c:v>2251.8676627534687</c:v>
                </c:pt>
                <c:pt idx="938">
                  <c:v>2249.4669509594883</c:v>
                </c:pt>
                <c:pt idx="939">
                  <c:v>2247.0713525026622</c:v>
                </c:pt>
                <c:pt idx="940">
                  <c:v>2244.6808510638298</c:v>
                </c:pt>
                <c:pt idx="941">
                  <c:v>2242.2954303931988</c:v>
                </c:pt>
                <c:pt idx="942">
                  <c:v>2239.915074309979</c:v>
                </c:pt>
                <c:pt idx="943">
                  <c:v>2237.5397667020147</c:v>
                </c:pt>
                <c:pt idx="944">
                  <c:v>2235.1694915254238</c:v>
                </c:pt>
                <c:pt idx="945">
                  <c:v>2232.8042328042329</c:v>
                </c:pt>
                <c:pt idx="946">
                  <c:v>2230.4439746300213</c:v>
                </c:pt>
                <c:pt idx="947">
                  <c:v>2228.0887011615628</c:v>
                </c:pt>
                <c:pt idx="948">
                  <c:v>2225.7383966244724</c:v>
                </c:pt>
                <c:pt idx="949">
                  <c:v>2223.3930453108537</c:v>
                </c:pt>
                <c:pt idx="950">
                  <c:v>2221.0526315789475</c:v>
                </c:pt>
                <c:pt idx="951">
                  <c:v>2218.7171398527867</c:v>
                </c:pt>
                <c:pt idx="952">
                  <c:v>2216.3865546218485</c:v>
                </c:pt>
                <c:pt idx="953">
                  <c:v>2214.0608604407134</c:v>
                </c:pt>
                <c:pt idx="954">
                  <c:v>2211.740041928721</c:v>
                </c:pt>
                <c:pt idx="955">
                  <c:v>2209.4240837696334</c:v>
                </c:pt>
                <c:pt idx="956">
                  <c:v>2207.1129707112973</c:v>
                </c:pt>
                <c:pt idx="957">
                  <c:v>2204.806687565308</c:v>
                </c:pt>
                <c:pt idx="958">
                  <c:v>2202.5052192066805</c:v>
                </c:pt>
                <c:pt idx="959">
                  <c:v>2200.208550573514</c:v>
                </c:pt>
                <c:pt idx="960">
                  <c:v>2197.9166666666665</c:v>
                </c:pt>
                <c:pt idx="961">
                  <c:v>2195.6295525494279</c:v>
                </c:pt>
                <c:pt idx="962">
                  <c:v>2193.3471933471933</c:v>
                </c:pt>
                <c:pt idx="963">
                  <c:v>2191.0695742471444</c:v>
                </c:pt>
                <c:pt idx="964">
                  <c:v>2188.7966804979255</c:v>
                </c:pt>
                <c:pt idx="965">
                  <c:v>2186.5284974093265</c:v>
                </c:pt>
                <c:pt idx="966">
                  <c:v>2184.2650103519668</c:v>
                </c:pt>
                <c:pt idx="967">
                  <c:v>2182.0062047569804</c:v>
                </c:pt>
                <c:pt idx="968">
                  <c:v>2179.7520661157023</c:v>
                </c:pt>
                <c:pt idx="969">
                  <c:v>2177.5025799793602</c:v>
                </c:pt>
                <c:pt idx="970">
                  <c:v>2175.2577319587631</c:v>
                </c:pt>
                <c:pt idx="971">
                  <c:v>2173.017507723996</c:v>
                </c:pt>
                <c:pt idx="972">
                  <c:v>2170.7818930041153</c:v>
                </c:pt>
                <c:pt idx="973">
                  <c:v>2168.5508735868448</c:v>
                </c:pt>
                <c:pt idx="974">
                  <c:v>2166.3244353182749</c:v>
                </c:pt>
                <c:pt idx="975">
                  <c:v>2164.102564102564</c:v>
                </c:pt>
                <c:pt idx="976">
                  <c:v>2161.8852459016393</c:v>
                </c:pt>
                <c:pt idx="977">
                  <c:v>2159.6724667349026</c:v>
                </c:pt>
                <c:pt idx="978">
                  <c:v>2157.4642126789367</c:v>
                </c:pt>
                <c:pt idx="979">
                  <c:v>2155.2604698672112</c:v>
                </c:pt>
                <c:pt idx="980">
                  <c:v>2153.0612244897961</c:v>
                </c:pt>
                <c:pt idx="981">
                  <c:v>2150.8664627930684</c:v>
                </c:pt>
                <c:pt idx="982">
                  <c:v>2148.6761710794299</c:v>
                </c:pt>
                <c:pt idx="983">
                  <c:v>2146.4903357070193</c:v>
                </c:pt>
                <c:pt idx="984">
                  <c:v>2144.3089430894311</c:v>
                </c:pt>
                <c:pt idx="985">
                  <c:v>2142.1319796954313</c:v>
                </c:pt>
                <c:pt idx="986">
                  <c:v>2139.9594320486817</c:v>
                </c:pt>
                <c:pt idx="987">
                  <c:v>2137.7912867274567</c:v>
                </c:pt>
                <c:pt idx="988">
                  <c:v>2135.6275303643724</c:v>
                </c:pt>
                <c:pt idx="989">
                  <c:v>2133.4681496461071</c:v>
                </c:pt>
                <c:pt idx="990">
                  <c:v>2131.3131313131312</c:v>
                </c:pt>
                <c:pt idx="991">
                  <c:v>2129.1624621594351</c:v>
                </c:pt>
                <c:pt idx="992">
                  <c:v>2127.016129032258</c:v>
                </c:pt>
                <c:pt idx="993">
                  <c:v>2124.8741188318227</c:v>
                </c:pt>
                <c:pt idx="994">
                  <c:v>2122.7364185110664</c:v>
                </c:pt>
                <c:pt idx="995">
                  <c:v>2120.6030150753768</c:v>
                </c:pt>
                <c:pt idx="996">
                  <c:v>2118.4738955823295</c:v>
                </c:pt>
                <c:pt idx="997">
                  <c:v>2116.3490471414243</c:v>
                </c:pt>
                <c:pt idx="998">
                  <c:v>2114.2284569138278</c:v>
                </c:pt>
                <c:pt idx="999">
                  <c:v>2112.1121121121123</c:v>
                </c:pt>
                <c:pt idx="1000">
                  <c:v>2110</c:v>
                </c:pt>
                <c:pt idx="1001">
                  <c:v>2107.892107892108</c:v>
                </c:pt>
                <c:pt idx="1002">
                  <c:v>2105.7884231536927</c:v>
                </c:pt>
                <c:pt idx="1003">
                  <c:v>2103.6889332003989</c:v>
                </c:pt>
                <c:pt idx="1004">
                  <c:v>2101.5936254980079</c:v>
                </c:pt>
                <c:pt idx="1005">
                  <c:v>2099.5024875621889</c:v>
                </c:pt>
                <c:pt idx="1006">
                  <c:v>2097.4155069582507</c:v>
                </c:pt>
                <c:pt idx="1007">
                  <c:v>2095.3326713008937</c:v>
                </c:pt>
                <c:pt idx="1008">
                  <c:v>2093.2539682539682</c:v>
                </c:pt>
                <c:pt idx="1009">
                  <c:v>2091.179385530228</c:v>
                </c:pt>
                <c:pt idx="1010">
                  <c:v>2089.1089108910892</c:v>
                </c:pt>
                <c:pt idx="1011">
                  <c:v>2087.0425321463899</c:v>
                </c:pt>
                <c:pt idx="1012">
                  <c:v>2084.98023715415</c:v>
                </c:pt>
                <c:pt idx="1013">
                  <c:v>2082.9220138203355</c:v>
                </c:pt>
                <c:pt idx="1014">
                  <c:v>2080.8678500986193</c:v>
                </c:pt>
                <c:pt idx="1015">
                  <c:v>2078.8177339901476</c:v>
                </c:pt>
                <c:pt idx="1016">
                  <c:v>2076.7716535433069</c:v>
                </c:pt>
                <c:pt idx="1017">
                  <c:v>2074.7295968534909</c:v>
                </c:pt>
                <c:pt idx="1018">
                  <c:v>2072.6915520628686</c:v>
                </c:pt>
              </c:numCache>
            </c:numRef>
          </c:yVal>
          <c:smooth val="1"/>
          <c:extLst>
            <c:ext xmlns:c16="http://schemas.microsoft.com/office/drawing/2014/chart" uri="{C3380CC4-5D6E-409C-BE32-E72D297353CC}">
              <c16:uniqueId val="{00000000-0C1D-A541-A94E-C9A63B6783FF}"/>
            </c:ext>
          </c:extLst>
        </c:ser>
        <c:ser>
          <c:idx val="2"/>
          <c:order val="1"/>
          <c:tx>
            <c:v>Total Costs</c:v>
          </c:tx>
          <c:spPr>
            <a:ln w="19050" cap="rnd">
              <a:solidFill>
                <a:schemeClr val="accent3"/>
              </a:solidFill>
              <a:round/>
            </a:ln>
            <a:effectLst/>
          </c:spPr>
          <c:marker>
            <c:symbol val="none"/>
          </c:marker>
          <c:xVal>
            <c:numRef>
              <c:f>EOQ!$AT$5:$AT$1023</c:f>
              <c:numCache>
                <c:formatCode>General</c:formatCode>
                <c:ptCount val="1019"/>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1018000</c:v>
                </c:pt>
              </c:numCache>
            </c:numRef>
          </c:xVal>
          <c:yVal>
            <c:numRef>
              <c:f>EOQ!$AU$5:$AU$1023</c:f>
              <c:numCache>
                <c:formatCode>_-[$$-409]* #,##0.00_ ;_-[$$-409]* \-#,##0.00\ ;_-[$$-409]* "-"??_ ;_-@_ </c:formatCode>
                <c:ptCount val="1019"/>
                <c:pt idx="0">
                  <c:v>0</c:v>
                </c:pt>
                <c:pt idx="1">
                  <c:v>2114249.5833333335</c:v>
                </c:pt>
                <c:pt idx="2">
                  <c:v>1063499.1666666667</c:v>
                </c:pt>
                <c:pt idx="3">
                  <c:v>716082.08333333337</c:v>
                </c:pt>
                <c:pt idx="4">
                  <c:v>544498.33333333337</c:v>
                </c:pt>
                <c:pt idx="5">
                  <c:v>443247.91666666669</c:v>
                </c:pt>
                <c:pt idx="6">
                  <c:v>377164.16666666669</c:v>
                </c:pt>
                <c:pt idx="7">
                  <c:v>331175.65476190473</c:v>
                </c:pt>
                <c:pt idx="8">
                  <c:v>297746.66666666669</c:v>
                </c:pt>
                <c:pt idx="9">
                  <c:v>272690.69444444444</c:v>
                </c:pt>
                <c:pt idx="10">
                  <c:v>253495.83333333331</c:v>
                </c:pt>
                <c:pt idx="11">
                  <c:v>238563.59848484848</c:v>
                </c:pt>
                <c:pt idx="12">
                  <c:v>226828.33333333334</c:v>
                </c:pt>
                <c:pt idx="13">
                  <c:v>217552.27564102563</c:v>
                </c:pt>
                <c:pt idx="14">
                  <c:v>210208.45238095237</c:v>
                </c:pt>
                <c:pt idx="15">
                  <c:v>204410.41666666666</c:v>
                </c:pt>
                <c:pt idx="16">
                  <c:v>199868.33333333331</c:v>
                </c:pt>
                <c:pt idx="17">
                  <c:v>196360.56372549018</c:v>
                </c:pt>
                <c:pt idx="18">
                  <c:v>193714.72222222219</c:v>
                </c:pt>
                <c:pt idx="19">
                  <c:v>191794.7149122807</c:v>
                </c:pt>
                <c:pt idx="20">
                  <c:v>190491.66666666666</c:v>
                </c:pt>
                <c:pt idx="21">
                  <c:v>189717.44047619047</c:v>
                </c:pt>
                <c:pt idx="22">
                  <c:v>189399.92424242425</c:v>
                </c:pt>
                <c:pt idx="23">
                  <c:v>189479.54710144928</c:v>
                </c:pt>
                <c:pt idx="24">
                  <c:v>189906.66666666666</c:v>
                </c:pt>
                <c:pt idx="25">
                  <c:v>190639.58333333331</c:v>
                </c:pt>
                <c:pt idx="26">
                  <c:v>191643.01282051281</c:v>
                </c:pt>
                <c:pt idx="27">
                  <c:v>192886.89814814815</c:v>
                </c:pt>
                <c:pt idx="28">
                  <c:v>194345.47619047615</c:v>
                </c:pt>
                <c:pt idx="29">
                  <c:v>195996.53735632182</c:v>
                </c:pt>
                <c:pt idx="30">
                  <c:v>197820.83333333331</c:v>
                </c:pt>
                <c:pt idx="31">
                  <c:v>199801.59946236556</c:v>
                </c:pt>
                <c:pt idx="32">
                  <c:v>201924.16666666666</c:v>
                </c:pt>
                <c:pt idx="33">
                  <c:v>204175.64393939392</c:v>
                </c:pt>
                <c:pt idx="34">
                  <c:v>206544.65686274506</c:v>
                </c:pt>
                <c:pt idx="35">
                  <c:v>209021.13095238095</c:v>
                </c:pt>
                <c:pt idx="36">
                  <c:v>211596.11111111107</c:v>
                </c:pt>
                <c:pt idx="37">
                  <c:v>214261.61036036036</c:v>
                </c:pt>
                <c:pt idx="38">
                  <c:v>217010.48245614034</c:v>
                </c:pt>
                <c:pt idx="39">
                  <c:v>219836.31410256407</c:v>
                </c:pt>
                <c:pt idx="40">
                  <c:v>222733.33333333331</c:v>
                </c:pt>
                <c:pt idx="41">
                  <c:v>225696.33130081301</c:v>
                </c:pt>
                <c:pt idx="42">
                  <c:v>228720.59523809521</c:v>
                </c:pt>
                <c:pt idx="43">
                  <c:v>231801.85077519377</c:v>
                </c:pt>
                <c:pt idx="44">
                  <c:v>234936.2121212121</c:v>
                </c:pt>
                <c:pt idx="45">
                  <c:v>238120.13888888888</c:v>
                </c:pt>
                <c:pt idx="46">
                  <c:v>241350.39855072461</c:v>
                </c:pt>
                <c:pt idx="47">
                  <c:v>244624.03368794324</c:v>
                </c:pt>
                <c:pt idx="48">
                  <c:v>247938.33333333331</c:v>
                </c:pt>
                <c:pt idx="49">
                  <c:v>251290.80782312923</c:v>
                </c:pt>
                <c:pt idx="50">
                  <c:v>254679.16666666663</c:v>
                </c:pt>
                <c:pt idx="51">
                  <c:v>258101.29901960783</c:v>
                </c:pt>
                <c:pt idx="52">
                  <c:v>261555.25641025638</c:v>
                </c:pt>
                <c:pt idx="53">
                  <c:v>265039.23742138362</c:v>
                </c:pt>
                <c:pt idx="54">
                  <c:v>268551.57407407404</c:v>
                </c:pt>
                <c:pt idx="55">
                  <c:v>272090.71969696967</c:v>
                </c:pt>
                <c:pt idx="56">
                  <c:v>275655.23809523805</c:v>
                </c:pt>
                <c:pt idx="57">
                  <c:v>279243.7938596491</c:v>
                </c:pt>
                <c:pt idx="58">
                  <c:v>282855.14367816091</c:v>
                </c:pt>
                <c:pt idx="59">
                  <c:v>286488.12853107339</c:v>
                </c:pt>
                <c:pt idx="60">
                  <c:v>290141.66666666663</c:v>
                </c:pt>
                <c:pt idx="61">
                  <c:v>293814.74726775952</c:v>
                </c:pt>
                <c:pt idx="62">
                  <c:v>297506.42473118275</c:v>
                </c:pt>
                <c:pt idx="63">
                  <c:v>301215.81349206343</c:v>
                </c:pt>
                <c:pt idx="64">
                  <c:v>304942.08333333331</c:v>
                </c:pt>
                <c:pt idx="65">
                  <c:v>308684.45512820507</c:v>
                </c:pt>
                <c:pt idx="66">
                  <c:v>312442.1969696969</c:v>
                </c:pt>
                <c:pt idx="67">
                  <c:v>316214.62064676615</c:v>
                </c:pt>
                <c:pt idx="68">
                  <c:v>320001.07843137253</c:v>
                </c:pt>
                <c:pt idx="69">
                  <c:v>323800.96014492749</c:v>
                </c:pt>
                <c:pt idx="70">
                  <c:v>327613.69047619047</c:v>
                </c:pt>
                <c:pt idx="71">
                  <c:v>331438.72652582155</c:v>
                </c:pt>
                <c:pt idx="72">
                  <c:v>335275.5555555555</c:v>
                </c:pt>
                <c:pt idx="73">
                  <c:v>339123.69292237441</c:v>
                </c:pt>
                <c:pt idx="74">
                  <c:v>342982.68018018012</c:v>
                </c:pt>
                <c:pt idx="75">
                  <c:v>346852.08333333326</c:v>
                </c:pt>
                <c:pt idx="76">
                  <c:v>350731.49122807017</c:v>
                </c:pt>
                <c:pt idx="77">
                  <c:v>354620.51406926406</c:v>
                </c:pt>
                <c:pt idx="78">
                  <c:v>358518.782051282</c:v>
                </c:pt>
                <c:pt idx="79">
                  <c:v>362425.94409282698</c:v>
                </c:pt>
                <c:pt idx="80">
                  <c:v>366341.66666666663</c:v>
                </c:pt>
                <c:pt idx="81">
                  <c:v>370265.63271604932</c:v>
                </c:pt>
                <c:pt idx="82">
                  <c:v>374197.5406504065</c:v>
                </c:pt>
                <c:pt idx="83">
                  <c:v>378137.10341365461</c:v>
                </c:pt>
                <c:pt idx="84">
                  <c:v>382084.04761904757</c:v>
                </c:pt>
                <c:pt idx="85">
                  <c:v>386038.11274509801</c:v>
                </c:pt>
                <c:pt idx="86">
                  <c:v>389999.05038759689</c:v>
                </c:pt>
                <c:pt idx="87">
                  <c:v>393966.62356321834</c:v>
                </c:pt>
                <c:pt idx="88">
                  <c:v>397940.60606060602</c:v>
                </c:pt>
                <c:pt idx="89">
                  <c:v>401920.78183520597</c:v>
                </c:pt>
                <c:pt idx="90">
                  <c:v>405906.94444444438</c:v>
                </c:pt>
                <c:pt idx="91">
                  <c:v>409898.89652014652</c:v>
                </c:pt>
                <c:pt idx="92">
                  <c:v>413896.44927536231</c:v>
                </c:pt>
                <c:pt idx="93">
                  <c:v>417899.42204301071</c:v>
                </c:pt>
                <c:pt idx="94">
                  <c:v>421907.64184397162</c:v>
                </c:pt>
                <c:pt idx="95">
                  <c:v>425920.94298245612</c:v>
                </c:pt>
                <c:pt idx="96">
                  <c:v>429939.16666666663</c:v>
                </c:pt>
                <c:pt idx="97">
                  <c:v>433962.16065292089</c:v>
                </c:pt>
                <c:pt idx="98">
                  <c:v>437989.77891156462</c:v>
                </c:pt>
                <c:pt idx="99">
                  <c:v>442021.88131313125</c:v>
                </c:pt>
                <c:pt idx="100">
                  <c:v>446058.33333333326</c:v>
                </c:pt>
                <c:pt idx="101">
                  <c:v>450099.00577557751</c:v>
                </c:pt>
                <c:pt idx="102">
                  <c:v>454143.77450980386</c:v>
                </c:pt>
                <c:pt idx="103">
                  <c:v>458192.52022653713</c:v>
                </c:pt>
                <c:pt idx="104">
                  <c:v>462245.12820512819</c:v>
                </c:pt>
                <c:pt idx="105">
                  <c:v>466301.48809523805</c:v>
                </c:pt>
                <c:pt idx="106">
                  <c:v>470361.49371069175</c:v>
                </c:pt>
                <c:pt idx="107">
                  <c:v>474425.04283489095</c:v>
                </c:pt>
                <c:pt idx="108">
                  <c:v>478492.03703703696</c:v>
                </c:pt>
                <c:pt idx="109">
                  <c:v>482562.38149847084</c:v>
                </c:pt>
                <c:pt idx="110">
                  <c:v>486635.9848484848</c:v>
                </c:pt>
                <c:pt idx="111">
                  <c:v>490712.75900900894</c:v>
                </c:pt>
                <c:pt idx="112">
                  <c:v>494792.61904761899</c:v>
                </c:pt>
                <c:pt idx="113">
                  <c:v>498875.48303834803</c:v>
                </c:pt>
                <c:pt idx="114">
                  <c:v>502961.27192982449</c:v>
                </c:pt>
                <c:pt idx="115">
                  <c:v>507049.9094202898</c:v>
                </c:pt>
                <c:pt idx="116">
                  <c:v>511141.32183908042</c:v>
                </c:pt>
                <c:pt idx="117">
                  <c:v>515235.438034188</c:v>
                </c:pt>
                <c:pt idx="118">
                  <c:v>519332.18926553667</c:v>
                </c:pt>
                <c:pt idx="119">
                  <c:v>523431.50910364144</c:v>
                </c:pt>
                <c:pt idx="120">
                  <c:v>527533.33333333326</c:v>
                </c:pt>
                <c:pt idx="121">
                  <c:v>531637.59986225888</c:v>
                </c:pt>
                <c:pt idx="122">
                  <c:v>535744.2486338797</c:v>
                </c:pt>
                <c:pt idx="123">
                  <c:v>539853.22154471534</c:v>
                </c:pt>
                <c:pt idx="124">
                  <c:v>543964.46236559132</c:v>
                </c:pt>
                <c:pt idx="125">
                  <c:v>548077.91666666663</c:v>
                </c:pt>
                <c:pt idx="126">
                  <c:v>552193.5317460316</c:v>
                </c:pt>
                <c:pt idx="127">
                  <c:v>556311.25656167977</c:v>
                </c:pt>
                <c:pt idx="128">
                  <c:v>560431.04166666663</c:v>
                </c:pt>
                <c:pt idx="129">
                  <c:v>564552.83914728672</c:v>
                </c:pt>
                <c:pt idx="130">
                  <c:v>568676.6025641025</c:v>
                </c:pt>
                <c:pt idx="131">
                  <c:v>572802.2868956743</c:v>
                </c:pt>
                <c:pt idx="132">
                  <c:v>576929.84848484839</c:v>
                </c:pt>
                <c:pt idx="133">
                  <c:v>581059.24498746858</c:v>
                </c:pt>
                <c:pt idx="134">
                  <c:v>585190.43532338308</c:v>
                </c:pt>
                <c:pt idx="135">
                  <c:v>589323.37962962955</c:v>
                </c:pt>
                <c:pt idx="136">
                  <c:v>593458.03921568615</c:v>
                </c:pt>
                <c:pt idx="137">
                  <c:v>597594.37652068119</c:v>
                </c:pt>
                <c:pt idx="138">
                  <c:v>601732.35507246363</c:v>
                </c:pt>
                <c:pt idx="139">
                  <c:v>605871.93944844115</c:v>
                </c:pt>
                <c:pt idx="140">
                  <c:v>610013.09523809515</c:v>
                </c:pt>
                <c:pt idx="141">
                  <c:v>614155.78900709213</c:v>
                </c:pt>
                <c:pt idx="142">
                  <c:v>618299.98826291075</c:v>
                </c:pt>
                <c:pt idx="143">
                  <c:v>622445.66142191133</c:v>
                </c:pt>
                <c:pt idx="144">
                  <c:v>626592.77777777764</c:v>
                </c:pt>
                <c:pt idx="145">
                  <c:v>630741.30747126427</c:v>
                </c:pt>
                <c:pt idx="146">
                  <c:v>634891.22146118712</c:v>
                </c:pt>
                <c:pt idx="147">
                  <c:v>639042.49149659858</c:v>
                </c:pt>
                <c:pt idx="148">
                  <c:v>643195.09009009006</c:v>
                </c:pt>
                <c:pt idx="149">
                  <c:v>647348.99049216998</c:v>
                </c:pt>
                <c:pt idx="150">
                  <c:v>651504.16666666651</c:v>
                </c:pt>
                <c:pt idx="151">
                  <c:v>655660.59326710808</c:v>
                </c:pt>
                <c:pt idx="152">
                  <c:v>659818.24561403506</c:v>
                </c:pt>
                <c:pt idx="153">
                  <c:v>663977.09967320249</c:v>
                </c:pt>
                <c:pt idx="154">
                  <c:v>668137.13203463191</c:v>
                </c:pt>
                <c:pt idx="155">
                  <c:v>672298.31989247305</c:v>
                </c:pt>
                <c:pt idx="156">
                  <c:v>676460.64102564089</c:v>
                </c:pt>
                <c:pt idx="157">
                  <c:v>680624.0737791931</c:v>
                </c:pt>
                <c:pt idx="158">
                  <c:v>684788.59704641346</c:v>
                </c:pt>
                <c:pt idx="159">
                  <c:v>688954.19025157217</c:v>
                </c:pt>
                <c:pt idx="160">
                  <c:v>693120.83333333326</c:v>
                </c:pt>
                <c:pt idx="161">
                  <c:v>697288.50672877848</c:v>
                </c:pt>
                <c:pt idx="162">
                  <c:v>701457.1913580246</c:v>
                </c:pt>
                <c:pt idx="163">
                  <c:v>705626.86860940687</c:v>
                </c:pt>
                <c:pt idx="164">
                  <c:v>709797.52032520319</c:v>
                </c:pt>
                <c:pt idx="165">
                  <c:v>713969.12878787867</c:v>
                </c:pt>
                <c:pt idx="166">
                  <c:v>718141.67670682725</c:v>
                </c:pt>
                <c:pt idx="167">
                  <c:v>722315.14720558876</c:v>
                </c:pt>
                <c:pt idx="168">
                  <c:v>726489.52380952367</c:v>
                </c:pt>
                <c:pt idx="169">
                  <c:v>730664.79043392499</c:v>
                </c:pt>
                <c:pt idx="170">
                  <c:v>734840.93137254904</c:v>
                </c:pt>
                <c:pt idx="171">
                  <c:v>739017.93128654954</c:v>
                </c:pt>
                <c:pt idx="172">
                  <c:v>743195.77519379836</c:v>
                </c:pt>
                <c:pt idx="173">
                  <c:v>747374.44845857413</c:v>
                </c:pt>
                <c:pt idx="174">
                  <c:v>751553.93678160908</c:v>
                </c:pt>
                <c:pt idx="175">
                  <c:v>755734.2261904761</c:v>
                </c:pt>
                <c:pt idx="176">
                  <c:v>759915.30303030298</c:v>
                </c:pt>
                <c:pt idx="177">
                  <c:v>764097.1539548022</c:v>
                </c:pt>
                <c:pt idx="178">
                  <c:v>768279.76591760293</c:v>
                </c:pt>
                <c:pt idx="179">
                  <c:v>772463.12616387336</c:v>
                </c:pt>
                <c:pt idx="180">
                  <c:v>776647.22222222213</c:v>
                </c:pt>
                <c:pt idx="181">
                  <c:v>780832.0418968692</c:v>
                </c:pt>
                <c:pt idx="182">
                  <c:v>785017.5732600732</c:v>
                </c:pt>
                <c:pt idx="183">
                  <c:v>789203.80464480864</c:v>
                </c:pt>
                <c:pt idx="184">
                  <c:v>793390.72463768104</c:v>
                </c:pt>
                <c:pt idx="185">
                  <c:v>797578.32207207207</c:v>
                </c:pt>
                <c:pt idx="186">
                  <c:v>801766.5860215053</c:v>
                </c:pt>
                <c:pt idx="187">
                  <c:v>805955.5057932263</c:v>
                </c:pt>
                <c:pt idx="188">
                  <c:v>810145.07092198578</c:v>
                </c:pt>
                <c:pt idx="189">
                  <c:v>814335.27116402099</c:v>
                </c:pt>
                <c:pt idx="190">
                  <c:v>818526.09649122797</c:v>
                </c:pt>
                <c:pt idx="191">
                  <c:v>822717.53708551463</c:v>
                </c:pt>
                <c:pt idx="192">
                  <c:v>826909.58333333326</c:v>
                </c:pt>
                <c:pt idx="193">
                  <c:v>831102.22582037991</c:v>
                </c:pt>
                <c:pt idx="194">
                  <c:v>835295.4553264603</c:v>
                </c:pt>
                <c:pt idx="195">
                  <c:v>839489.26282051275</c:v>
                </c:pt>
                <c:pt idx="196">
                  <c:v>843683.63945578225</c:v>
                </c:pt>
                <c:pt idx="197">
                  <c:v>847878.57656514365</c:v>
                </c:pt>
                <c:pt idx="198">
                  <c:v>852074.0656565656</c:v>
                </c:pt>
                <c:pt idx="199">
                  <c:v>856270.0984087101</c:v>
                </c:pt>
                <c:pt idx="200">
                  <c:v>860466.66666666651</c:v>
                </c:pt>
                <c:pt idx="201">
                  <c:v>864663.76243781077</c:v>
                </c:pt>
                <c:pt idx="202">
                  <c:v>868861.37788778869</c:v>
                </c:pt>
                <c:pt idx="203">
                  <c:v>873059.50533661724</c:v>
                </c:pt>
                <c:pt idx="204">
                  <c:v>877258.13725490181</c:v>
                </c:pt>
                <c:pt idx="205">
                  <c:v>881457.26626016258</c:v>
                </c:pt>
                <c:pt idx="206">
                  <c:v>885656.88511326851</c:v>
                </c:pt>
                <c:pt idx="207">
                  <c:v>889856.98671497568</c:v>
                </c:pt>
                <c:pt idx="208">
                  <c:v>894057.56410256401</c:v>
                </c:pt>
                <c:pt idx="209">
                  <c:v>898258.61044657079</c:v>
                </c:pt>
                <c:pt idx="210">
                  <c:v>902460.11904761894</c:v>
                </c:pt>
                <c:pt idx="211">
                  <c:v>906662.08333333326</c:v>
                </c:pt>
                <c:pt idx="212">
                  <c:v>910864.49685534579</c:v>
                </c:pt>
                <c:pt idx="213">
                  <c:v>915067.35328638484</c:v>
                </c:pt>
                <c:pt idx="214">
                  <c:v>919270.64641744539</c:v>
                </c:pt>
                <c:pt idx="215">
                  <c:v>923474.37015503866</c:v>
                </c:pt>
                <c:pt idx="216">
                  <c:v>927678.51851851842</c:v>
                </c:pt>
                <c:pt idx="217">
                  <c:v>931883.08563748072</c:v>
                </c:pt>
                <c:pt idx="218">
                  <c:v>936088.06574923533</c:v>
                </c:pt>
                <c:pt idx="219">
                  <c:v>940293.45319634688</c:v>
                </c:pt>
                <c:pt idx="220">
                  <c:v>944499.24242424231</c:v>
                </c:pt>
                <c:pt idx="221">
                  <c:v>948705.42797888373</c:v>
                </c:pt>
                <c:pt idx="222">
                  <c:v>952912.00450450438</c:v>
                </c:pt>
                <c:pt idx="223">
                  <c:v>957118.96674140496</c:v>
                </c:pt>
                <c:pt idx="224">
                  <c:v>961326.30952380935</c:v>
                </c:pt>
                <c:pt idx="225">
                  <c:v>965534.02777777764</c:v>
                </c:pt>
                <c:pt idx="226">
                  <c:v>969742.11651917396</c:v>
                </c:pt>
                <c:pt idx="227">
                  <c:v>973950.57085168851</c:v>
                </c:pt>
                <c:pt idx="228">
                  <c:v>978159.38596491213</c:v>
                </c:pt>
                <c:pt idx="229">
                  <c:v>982368.55713245994</c:v>
                </c:pt>
                <c:pt idx="230">
                  <c:v>986578.07971014478</c:v>
                </c:pt>
                <c:pt idx="231">
                  <c:v>990787.94913419907</c:v>
                </c:pt>
                <c:pt idx="232">
                  <c:v>994998.1609195401</c:v>
                </c:pt>
                <c:pt idx="233">
                  <c:v>999208.71065808285</c:v>
                </c:pt>
                <c:pt idx="234">
                  <c:v>1003419.5940170939</c:v>
                </c:pt>
                <c:pt idx="235">
                  <c:v>1007630.8067375886</c:v>
                </c:pt>
                <c:pt idx="236">
                  <c:v>1011842.3446327682</c:v>
                </c:pt>
                <c:pt idx="237">
                  <c:v>1016054.2035864978</c:v>
                </c:pt>
                <c:pt idx="238">
                  <c:v>1020266.3795518207</c:v>
                </c:pt>
                <c:pt idx="239">
                  <c:v>1024478.8685495117</c:v>
                </c:pt>
                <c:pt idx="240">
                  <c:v>1028691.6666666665</c:v>
                </c:pt>
                <c:pt idx="241">
                  <c:v>1032904.770055325</c:v>
                </c:pt>
                <c:pt idx="242">
                  <c:v>1037118.1749311293</c:v>
                </c:pt>
                <c:pt idx="243">
                  <c:v>1041331.8775720163</c:v>
                </c:pt>
                <c:pt idx="244">
                  <c:v>1045545.8743169399</c:v>
                </c:pt>
                <c:pt idx="245">
                  <c:v>1049760.1615646258</c:v>
                </c:pt>
                <c:pt idx="246">
                  <c:v>1053974.7357723576</c:v>
                </c:pt>
                <c:pt idx="247">
                  <c:v>1058189.5934547908</c:v>
                </c:pt>
                <c:pt idx="248">
                  <c:v>1062404.7311827955</c:v>
                </c:pt>
                <c:pt idx="249">
                  <c:v>1066620.145582329</c:v>
                </c:pt>
                <c:pt idx="250">
                  <c:v>1070835.8333333333</c:v>
                </c:pt>
                <c:pt idx="251">
                  <c:v>1075051.7911686585</c:v>
                </c:pt>
                <c:pt idx="252">
                  <c:v>1079268.0158730156</c:v>
                </c:pt>
                <c:pt idx="253">
                  <c:v>1083484.50428195</c:v>
                </c:pt>
                <c:pt idx="254">
                  <c:v>1087701.2532808396</c:v>
                </c:pt>
                <c:pt idx="255">
                  <c:v>1091918.2598039214</c:v>
                </c:pt>
                <c:pt idx="256">
                  <c:v>1096135.5208333333</c:v>
                </c:pt>
                <c:pt idx="257">
                  <c:v>1100353.033398184</c:v>
                </c:pt>
                <c:pt idx="258">
                  <c:v>1104570.7945736432</c:v>
                </c:pt>
                <c:pt idx="259">
                  <c:v>1108788.8014800514</c:v>
                </c:pt>
                <c:pt idx="260">
                  <c:v>1113007.051282051</c:v>
                </c:pt>
                <c:pt idx="261">
                  <c:v>1117225.5411877392</c:v>
                </c:pt>
                <c:pt idx="262">
                  <c:v>1121444.2684478371</c:v>
                </c:pt>
                <c:pt idx="263">
                  <c:v>1125663.2303548795</c:v>
                </c:pt>
                <c:pt idx="264">
                  <c:v>1129882.4242424241</c:v>
                </c:pt>
                <c:pt idx="265">
                  <c:v>1134101.8474842766</c:v>
                </c:pt>
                <c:pt idx="266">
                  <c:v>1138321.4974937341</c:v>
                </c:pt>
                <c:pt idx="267">
                  <c:v>1142541.3717228463</c:v>
                </c:pt>
                <c:pt idx="268">
                  <c:v>1146761.4676616914</c:v>
                </c:pt>
                <c:pt idx="269">
                  <c:v>1150981.7828376703</c:v>
                </c:pt>
                <c:pt idx="270">
                  <c:v>1155202.3148148146</c:v>
                </c:pt>
                <c:pt idx="271">
                  <c:v>1159423.0611931118</c:v>
                </c:pt>
                <c:pt idx="272">
                  <c:v>1163644.0196078429</c:v>
                </c:pt>
                <c:pt idx="273">
                  <c:v>1167865.1877289375</c:v>
                </c:pt>
                <c:pt idx="274">
                  <c:v>1172086.5632603406</c:v>
                </c:pt>
                <c:pt idx="275">
                  <c:v>1176308.1439393938</c:v>
                </c:pt>
                <c:pt idx="276">
                  <c:v>1180529.9275362317</c:v>
                </c:pt>
                <c:pt idx="277">
                  <c:v>1184751.9118531889</c:v>
                </c:pt>
                <c:pt idx="278">
                  <c:v>1188974.0947242205</c:v>
                </c:pt>
                <c:pt idx="279">
                  <c:v>1193196.4740143367</c:v>
                </c:pt>
                <c:pt idx="280">
                  <c:v>1197419.0476190476</c:v>
                </c:pt>
                <c:pt idx="281">
                  <c:v>1201641.8134638194</c:v>
                </c:pt>
                <c:pt idx="282">
                  <c:v>1205864.7695035459</c:v>
                </c:pt>
                <c:pt idx="283">
                  <c:v>1210087.9137220259</c:v>
                </c:pt>
                <c:pt idx="284">
                  <c:v>1214311.2441314552</c:v>
                </c:pt>
                <c:pt idx="285">
                  <c:v>1218534.7587719297</c:v>
                </c:pt>
                <c:pt idx="286">
                  <c:v>1222758.4557109557</c:v>
                </c:pt>
                <c:pt idx="287">
                  <c:v>1226982.3330429732</c:v>
                </c:pt>
                <c:pt idx="288">
                  <c:v>1231206.3888888888</c:v>
                </c:pt>
                <c:pt idx="289">
                  <c:v>1235430.621395617</c:v>
                </c:pt>
                <c:pt idx="290">
                  <c:v>1239655.0287356321</c:v>
                </c:pt>
                <c:pt idx="291">
                  <c:v>1243879.609106529</c:v>
                </c:pt>
                <c:pt idx="292">
                  <c:v>1248104.3607305936</c:v>
                </c:pt>
                <c:pt idx="293">
                  <c:v>1252329.2818543799</c:v>
                </c:pt>
                <c:pt idx="294">
                  <c:v>1256554.3707482992</c:v>
                </c:pt>
                <c:pt idx="295">
                  <c:v>1260779.6257062147</c:v>
                </c:pt>
                <c:pt idx="296">
                  <c:v>1265005.045045045</c:v>
                </c:pt>
                <c:pt idx="297">
                  <c:v>1269230.6271043769</c:v>
                </c:pt>
                <c:pt idx="298">
                  <c:v>1273456.3702460849</c:v>
                </c:pt>
                <c:pt idx="299">
                  <c:v>1277682.2728539575</c:v>
                </c:pt>
                <c:pt idx="300">
                  <c:v>1281908.333333333</c:v>
                </c:pt>
                <c:pt idx="301">
                  <c:v>1286134.550110742</c:v>
                </c:pt>
                <c:pt idx="302">
                  <c:v>1290360.9216335539</c:v>
                </c:pt>
                <c:pt idx="303">
                  <c:v>1294587.4463696368</c:v>
                </c:pt>
                <c:pt idx="304">
                  <c:v>1298814.1228070175</c:v>
                </c:pt>
                <c:pt idx="305">
                  <c:v>1303040.9494535518</c:v>
                </c:pt>
                <c:pt idx="306">
                  <c:v>1307267.9248366011</c:v>
                </c:pt>
                <c:pt idx="307">
                  <c:v>1311495.0475027144</c:v>
                </c:pt>
                <c:pt idx="308">
                  <c:v>1315722.316017316</c:v>
                </c:pt>
                <c:pt idx="309">
                  <c:v>1319949.7289644012</c:v>
                </c:pt>
                <c:pt idx="310">
                  <c:v>1324177.2849462365</c:v>
                </c:pt>
                <c:pt idx="311">
                  <c:v>1328404.9825830653</c:v>
                </c:pt>
                <c:pt idx="312">
                  <c:v>1332632.8205128203</c:v>
                </c:pt>
                <c:pt idx="313">
                  <c:v>1336860.7973908412</c:v>
                </c:pt>
                <c:pt idx="314">
                  <c:v>1341088.9118895964</c:v>
                </c:pt>
                <c:pt idx="315">
                  <c:v>1345317.1626984125</c:v>
                </c:pt>
                <c:pt idx="316">
                  <c:v>1349545.5485232067</c:v>
                </c:pt>
                <c:pt idx="317">
                  <c:v>1353774.0680862248</c:v>
                </c:pt>
                <c:pt idx="318">
                  <c:v>1358002.720125786</c:v>
                </c:pt>
                <c:pt idx="319">
                  <c:v>1362231.5033960291</c:v>
                </c:pt>
                <c:pt idx="320">
                  <c:v>1366460.4166666665</c:v>
                </c:pt>
                <c:pt idx="321">
                  <c:v>1370689.4587227411</c:v>
                </c:pt>
                <c:pt idx="322">
                  <c:v>1374918.6283643891</c:v>
                </c:pt>
                <c:pt idx="323">
                  <c:v>1379147.9244066046</c:v>
                </c:pt>
                <c:pt idx="324">
                  <c:v>1383377.3456790121</c:v>
                </c:pt>
                <c:pt idx="325">
                  <c:v>1387606.891025641</c:v>
                </c:pt>
                <c:pt idx="326">
                  <c:v>1391836.5593047033</c:v>
                </c:pt>
                <c:pt idx="327">
                  <c:v>1396066.3493883789</c:v>
                </c:pt>
                <c:pt idx="328">
                  <c:v>1400296.2601626015</c:v>
                </c:pt>
                <c:pt idx="329">
                  <c:v>1404526.290526849</c:v>
                </c:pt>
                <c:pt idx="330">
                  <c:v>1408756.4393939392</c:v>
                </c:pt>
                <c:pt idx="331">
                  <c:v>1412986.7056898286</c:v>
                </c:pt>
                <c:pt idx="332">
                  <c:v>1417217.0883534134</c:v>
                </c:pt>
                <c:pt idx="333">
                  <c:v>1421447.5863363361</c:v>
                </c:pt>
                <c:pt idx="334">
                  <c:v>1425678.1986027944</c:v>
                </c:pt>
                <c:pt idx="335">
                  <c:v>1429908.9241293531</c:v>
                </c:pt>
                <c:pt idx="336">
                  <c:v>1434139.7619047617</c:v>
                </c:pt>
                <c:pt idx="337">
                  <c:v>1438370.7109297724</c:v>
                </c:pt>
                <c:pt idx="338">
                  <c:v>1442601.7702169623</c:v>
                </c:pt>
                <c:pt idx="339">
                  <c:v>1446832.9387905602</c:v>
                </c:pt>
                <c:pt idx="340">
                  <c:v>1451064.2156862745</c:v>
                </c:pt>
                <c:pt idx="341">
                  <c:v>1455295.5999511241</c:v>
                </c:pt>
                <c:pt idx="342">
                  <c:v>1459527.0906432746</c:v>
                </c:pt>
                <c:pt idx="343">
                  <c:v>1463758.6868318755</c:v>
                </c:pt>
                <c:pt idx="344">
                  <c:v>1467990.3875968992</c:v>
                </c:pt>
                <c:pt idx="345">
                  <c:v>1472222.1920289854</c:v>
                </c:pt>
                <c:pt idx="346">
                  <c:v>1476454.0992292871</c:v>
                </c:pt>
                <c:pt idx="347">
                  <c:v>1480686.1083093178</c:v>
                </c:pt>
                <c:pt idx="348">
                  <c:v>1484918.2183908042</c:v>
                </c:pt>
                <c:pt idx="349">
                  <c:v>1489150.4286055395</c:v>
                </c:pt>
                <c:pt idx="350">
                  <c:v>1493382.7380952379</c:v>
                </c:pt>
                <c:pt idx="351">
                  <c:v>1497615.1460113958</c:v>
                </c:pt>
                <c:pt idx="352">
                  <c:v>1501847.6515151514</c:v>
                </c:pt>
                <c:pt idx="353">
                  <c:v>1506080.2537771482</c:v>
                </c:pt>
                <c:pt idx="354">
                  <c:v>1510312.9519774008</c:v>
                </c:pt>
                <c:pt idx="355">
                  <c:v>1514545.7453051643</c:v>
                </c:pt>
                <c:pt idx="356">
                  <c:v>1518778.6329588012</c:v>
                </c:pt>
                <c:pt idx="357">
                  <c:v>1523011.614145658</c:v>
                </c:pt>
                <c:pt idx="358">
                  <c:v>1527244.6880819367</c:v>
                </c:pt>
                <c:pt idx="359">
                  <c:v>1531477.8539925718</c:v>
                </c:pt>
                <c:pt idx="360">
                  <c:v>1535711.1111111108</c:v>
                </c:pt>
                <c:pt idx="361">
                  <c:v>1539944.4586795936</c:v>
                </c:pt>
                <c:pt idx="362">
                  <c:v>1544177.8959484345</c:v>
                </c:pt>
                <c:pt idx="363">
                  <c:v>1548411.4221763082</c:v>
                </c:pt>
                <c:pt idx="364">
                  <c:v>1552645.0366300365</c:v>
                </c:pt>
                <c:pt idx="365">
                  <c:v>1556878.7385844747</c:v>
                </c:pt>
                <c:pt idx="366">
                  <c:v>1561112.5273224041</c:v>
                </c:pt>
                <c:pt idx="367">
                  <c:v>1565346.4021344231</c:v>
                </c:pt>
                <c:pt idx="368">
                  <c:v>1569580.3623188403</c:v>
                </c:pt>
                <c:pt idx="369">
                  <c:v>1573814.4071815715</c:v>
                </c:pt>
                <c:pt idx="370">
                  <c:v>1578048.536036036</c:v>
                </c:pt>
                <c:pt idx="371">
                  <c:v>1582282.7482030545</c:v>
                </c:pt>
                <c:pt idx="372">
                  <c:v>1586517.0430107524</c:v>
                </c:pt>
                <c:pt idx="373">
                  <c:v>1590751.4197944594</c:v>
                </c:pt>
                <c:pt idx="374">
                  <c:v>1594985.877896613</c:v>
                </c:pt>
                <c:pt idx="375">
                  <c:v>1599220.4166666665</c:v>
                </c:pt>
                <c:pt idx="376">
                  <c:v>1603455.0354609927</c:v>
                </c:pt>
                <c:pt idx="377">
                  <c:v>1607689.7336427937</c:v>
                </c:pt>
                <c:pt idx="378">
                  <c:v>1611924.5105820103</c:v>
                </c:pt>
                <c:pt idx="379">
                  <c:v>1616159.3656552329</c:v>
                </c:pt>
                <c:pt idx="380">
                  <c:v>1620394.2982456139</c:v>
                </c:pt>
                <c:pt idx="381">
                  <c:v>1624629.3077427819</c:v>
                </c:pt>
                <c:pt idx="382">
                  <c:v>1628864.393542757</c:v>
                </c:pt>
                <c:pt idx="383">
                  <c:v>1633099.5550478676</c:v>
                </c:pt>
                <c:pt idx="384">
                  <c:v>1637334.7916666665</c:v>
                </c:pt>
                <c:pt idx="385">
                  <c:v>1641570.1028138525</c:v>
                </c:pt>
                <c:pt idx="386">
                  <c:v>1645805.4879101899</c:v>
                </c:pt>
                <c:pt idx="387">
                  <c:v>1650040.9463824288</c:v>
                </c:pt>
                <c:pt idx="388">
                  <c:v>1654276.4776632299</c:v>
                </c:pt>
                <c:pt idx="389">
                  <c:v>1658512.0811910881</c:v>
                </c:pt>
                <c:pt idx="390">
                  <c:v>1662747.7564102563</c:v>
                </c:pt>
                <c:pt idx="391">
                  <c:v>1666983.5027706733</c:v>
                </c:pt>
                <c:pt idx="392">
                  <c:v>1671219.3197278909</c:v>
                </c:pt>
                <c:pt idx="393">
                  <c:v>1675455.2067430024</c:v>
                </c:pt>
                <c:pt idx="394">
                  <c:v>1679691.1632825716</c:v>
                </c:pt>
                <c:pt idx="395">
                  <c:v>1683927.1888185653</c:v>
                </c:pt>
                <c:pt idx="396">
                  <c:v>1688163.2828282826</c:v>
                </c:pt>
                <c:pt idx="397">
                  <c:v>1692399.4447942902</c:v>
                </c:pt>
                <c:pt idx="398">
                  <c:v>1696635.6742043549</c:v>
                </c:pt>
                <c:pt idx="399">
                  <c:v>1700871.9705513783</c:v>
                </c:pt>
                <c:pt idx="400">
                  <c:v>1705108.333333333</c:v>
                </c:pt>
                <c:pt idx="401">
                  <c:v>1709344.7620532003</c:v>
                </c:pt>
                <c:pt idx="402">
                  <c:v>1713581.2562189053</c:v>
                </c:pt>
                <c:pt idx="403">
                  <c:v>1717817.8153432587</c:v>
                </c:pt>
                <c:pt idx="404">
                  <c:v>1722054.4389438943</c:v>
                </c:pt>
                <c:pt idx="405">
                  <c:v>1726291.1265432097</c:v>
                </c:pt>
                <c:pt idx="406">
                  <c:v>1730527.8776683083</c:v>
                </c:pt>
                <c:pt idx="407">
                  <c:v>1734764.6918509416</c:v>
                </c:pt>
                <c:pt idx="408">
                  <c:v>1739001.5686274508</c:v>
                </c:pt>
                <c:pt idx="409">
                  <c:v>1743238.5075387119</c:v>
                </c:pt>
                <c:pt idx="410">
                  <c:v>1747475.5081300812</c:v>
                </c:pt>
                <c:pt idx="411">
                  <c:v>1751712.569951338</c:v>
                </c:pt>
                <c:pt idx="412">
                  <c:v>1755949.6925566341</c:v>
                </c:pt>
                <c:pt idx="413">
                  <c:v>1760186.875504439</c:v>
                </c:pt>
                <c:pt idx="414">
                  <c:v>1764424.1183574877</c:v>
                </c:pt>
                <c:pt idx="415">
                  <c:v>1768661.4206827306</c:v>
                </c:pt>
                <c:pt idx="416">
                  <c:v>1772898.782051282</c:v>
                </c:pt>
                <c:pt idx="417">
                  <c:v>1777136.2020383691</c:v>
                </c:pt>
                <c:pt idx="418">
                  <c:v>1781373.6802232852</c:v>
                </c:pt>
                <c:pt idx="419">
                  <c:v>1785611.2161893395</c:v>
                </c:pt>
                <c:pt idx="420">
                  <c:v>1789848.8095238092</c:v>
                </c:pt>
                <c:pt idx="421">
                  <c:v>1794086.4598178936</c:v>
                </c:pt>
                <c:pt idx="422">
                  <c:v>1798324.1666666665</c:v>
                </c:pt>
                <c:pt idx="423">
                  <c:v>1802561.9296690305</c:v>
                </c:pt>
                <c:pt idx="424">
                  <c:v>1806799.7484276725</c:v>
                </c:pt>
                <c:pt idx="425">
                  <c:v>1811037.6225490195</c:v>
                </c:pt>
                <c:pt idx="426">
                  <c:v>1815275.5516431923</c:v>
                </c:pt>
                <c:pt idx="427">
                  <c:v>1819513.5353239654</c:v>
                </c:pt>
                <c:pt idx="428">
                  <c:v>1823751.5732087225</c:v>
                </c:pt>
                <c:pt idx="429">
                  <c:v>1827989.6649184148</c:v>
                </c:pt>
                <c:pt idx="430">
                  <c:v>1832227.8100775192</c:v>
                </c:pt>
                <c:pt idx="431">
                  <c:v>1836466.0083139983</c:v>
                </c:pt>
                <c:pt idx="432">
                  <c:v>1840704.2592592591</c:v>
                </c:pt>
                <c:pt idx="433">
                  <c:v>1844942.5625481135</c:v>
                </c:pt>
                <c:pt idx="434">
                  <c:v>1849180.9178187402</c:v>
                </c:pt>
                <c:pt idx="435">
                  <c:v>1853419.3247126434</c:v>
                </c:pt>
                <c:pt idx="436">
                  <c:v>1857657.7828746175</c:v>
                </c:pt>
                <c:pt idx="437">
                  <c:v>1861896.2919527078</c:v>
                </c:pt>
                <c:pt idx="438">
                  <c:v>1866134.8515981734</c:v>
                </c:pt>
                <c:pt idx="439">
                  <c:v>1870373.4614654514</c:v>
                </c:pt>
                <c:pt idx="440">
                  <c:v>1874612.1212121211</c:v>
                </c:pt>
                <c:pt idx="441">
                  <c:v>1878850.830498866</c:v>
                </c:pt>
                <c:pt idx="442">
                  <c:v>1883089.5889894415</c:v>
                </c:pt>
                <c:pt idx="443">
                  <c:v>1887328.3963506394</c:v>
                </c:pt>
                <c:pt idx="444">
                  <c:v>1891567.2522522521</c:v>
                </c:pt>
                <c:pt idx="445">
                  <c:v>1895806.1563670409</c:v>
                </c:pt>
                <c:pt idx="446">
                  <c:v>1900045.1083707025</c:v>
                </c:pt>
                <c:pt idx="447">
                  <c:v>1904284.1079418343</c:v>
                </c:pt>
                <c:pt idx="448">
                  <c:v>1908523.1547619044</c:v>
                </c:pt>
                <c:pt idx="449">
                  <c:v>1912762.248515219</c:v>
                </c:pt>
                <c:pt idx="450">
                  <c:v>1917001.3888888888</c:v>
                </c:pt>
                <c:pt idx="451">
                  <c:v>1921240.5755728008</c:v>
                </c:pt>
                <c:pt idx="452">
                  <c:v>1925479.8082595868</c:v>
                </c:pt>
                <c:pt idx="453">
                  <c:v>1929719.0866445913</c:v>
                </c:pt>
                <c:pt idx="454">
                  <c:v>1933958.4104258441</c:v>
                </c:pt>
                <c:pt idx="455">
                  <c:v>1938197.7793040292</c:v>
                </c:pt>
                <c:pt idx="456">
                  <c:v>1942437.1929824559</c:v>
                </c:pt>
                <c:pt idx="457">
                  <c:v>1946676.6511670311</c:v>
                </c:pt>
                <c:pt idx="458">
                  <c:v>1950916.1535662299</c:v>
                </c:pt>
                <c:pt idx="459">
                  <c:v>1955155.6998910673</c:v>
                </c:pt>
                <c:pt idx="460">
                  <c:v>1959395.289855072</c:v>
                </c:pt>
                <c:pt idx="461">
                  <c:v>1963634.9231742588</c:v>
                </c:pt>
                <c:pt idx="462">
                  <c:v>1967874.5995670992</c:v>
                </c:pt>
                <c:pt idx="463">
                  <c:v>1972114.3187544993</c:v>
                </c:pt>
                <c:pt idx="464">
                  <c:v>1976354.08045977</c:v>
                </c:pt>
                <c:pt idx="465">
                  <c:v>1980593.884408602</c:v>
                </c:pt>
                <c:pt idx="466">
                  <c:v>1984833.7303290411</c:v>
                </c:pt>
                <c:pt idx="467">
                  <c:v>1989073.617951463</c:v>
                </c:pt>
                <c:pt idx="468">
                  <c:v>1993313.5470085468</c:v>
                </c:pt>
                <c:pt idx="469">
                  <c:v>1997553.5172352521</c:v>
                </c:pt>
                <c:pt idx="470">
                  <c:v>2001793.5283687941</c:v>
                </c:pt>
                <c:pt idx="471">
                  <c:v>2006033.5801486198</c:v>
                </c:pt>
                <c:pt idx="472">
                  <c:v>2010273.6723163838</c:v>
                </c:pt>
                <c:pt idx="473">
                  <c:v>2014513.8046159265</c:v>
                </c:pt>
                <c:pt idx="474">
                  <c:v>2018753.9767932487</c:v>
                </c:pt>
                <c:pt idx="475">
                  <c:v>2022994.188596491</c:v>
                </c:pt>
                <c:pt idx="476">
                  <c:v>2027234.4397759102</c:v>
                </c:pt>
                <c:pt idx="477">
                  <c:v>2031474.7300838572</c:v>
                </c:pt>
                <c:pt idx="478">
                  <c:v>2035715.0592747557</c:v>
                </c:pt>
                <c:pt idx="479">
                  <c:v>2039955.4271050799</c:v>
                </c:pt>
                <c:pt idx="480">
                  <c:v>2044195.833333333</c:v>
                </c:pt>
                <c:pt idx="481">
                  <c:v>2048436.2777200274</c:v>
                </c:pt>
                <c:pt idx="482">
                  <c:v>2052676.7600276624</c:v>
                </c:pt>
                <c:pt idx="483">
                  <c:v>2056917.2800207038</c:v>
                </c:pt>
                <c:pt idx="484">
                  <c:v>2061157.8374655645</c:v>
                </c:pt>
                <c:pt idx="485">
                  <c:v>2065398.432130584</c:v>
                </c:pt>
                <c:pt idx="486">
                  <c:v>2069639.0637860079</c:v>
                </c:pt>
                <c:pt idx="487">
                  <c:v>2073879.7322039695</c:v>
                </c:pt>
                <c:pt idx="488">
                  <c:v>2078120.4371584698</c:v>
                </c:pt>
                <c:pt idx="489">
                  <c:v>2082361.1784253577</c:v>
                </c:pt>
                <c:pt idx="490">
                  <c:v>2086601.9557823127</c:v>
                </c:pt>
                <c:pt idx="491">
                  <c:v>2090842.7690088253</c:v>
                </c:pt>
                <c:pt idx="492">
                  <c:v>2095083.6178861787</c:v>
                </c:pt>
                <c:pt idx="493">
                  <c:v>2099324.5021974305</c:v>
                </c:pt>
                <c:pt idx="494">
                  <c:v>2103565.4217273952</c:v>
                </c:pt>
                <c:pt idx="495">
                  <c:v>2107806.3762626257</c:v>
                </c:pt>
                <c:pt idx="496">
                  <c:v>2112047.3655913975</c:v>
                </c:pt>
                <c:pt idx="497">
                  <c:v>2116288.3895036886</c:v>
                </c:pt>
                <c:pt idx="498">
                  <c:v>2120529.4477911643</c:v>
                </c:pt>
                <c:pt idx="499">
                  <c:v>2124770.5402471605</c:v>
                </c:pt>
                <c:pt idx="500">
                  <c:v>2129011.6666666665</c:v>
                </c:pt>
                <c:pt idx="501">
                  <c:v>2133252.8268463071</c:v>
                </c:pt>
                <c:pt idx="502">
                  <c:v>2137494.020584329</c:v>
                </c:pt>
                <c:pt idx="503">
                  <c:v>2141735.247680583</c:v>
                </c:pt>
                <c:pt idx="504">
                  <c:v>2145976.5079365075</c:v>
                </c:pt>
                <c:pt idx="505">
                  <c:v>2150217.801155115</c:v>
                </c:pt>
                <c:pt idx="506">
                  <c:v>2154459.1271409746</c:v>
                </c:pt>
                <c:pt idx="507">
                  <c:v>2158700.4857001966</c:v>
                </c:pt>
                <c:pt idx="508">
                  <c:v>2162941.8766404195</c:v>
                </c:pt>
                <c:pt idx="509">
                  <c:v>2167183.2997707925</c:v>
                </c:pt>
                <c:pt idx="510">
                  <c:v>2171424.7549019605</c:v>
                </c:pt>
                <c:pt idx="511">
                  <c:v>2175666.2418460534</c:v>
                </c:pt>
                <c:pt idx="512">
                  <c:v>2179907.7604166665</c:v>
                </c:pt>
                <c:pt idx="513">
                  <c:v>2184149.3104288494</c:v>
                </c:pt>
                <c:pt idx="514">
                  <c:v>2188390.891699092</c:v>
                </c:pt>
                <c:pt idx="515">
                  <c:v>2192632.5040453072</c:v>
                </c:pt>
                <c:pt idx="516">
                  <c:v>2196874.1472868212</c:v>
                </c:pt>
                <c:pt idx="517">
                  <c:v>2201115.8212443581</c:v>
                </c:pt>
                <c:pt idx="518">
                  <c:v>2205357.5257400256</c:v>
                </c:pt>
                <c:pt idx="519">
                  <c:v>2209599.2605973021</c:v>
                </c:pt>
                <c:pt idx="520">
                  <c:v>2213841.0256410255</c:v>
                </c:pt>
                <c:pt idx="521">
                  <c:v>2218082.8206973765</c:v>
                </c:pt>
                <c:pt idx="522">
                  <c:v>2222324.645593869</c:v>
                </c:pt>
                <c:pt idx="523">
                  <c:v>2226566.5001593367</c:v>
                </c:pt>
                <c:pt idx="524">
                  <c:v>2230808.3842239184</c:v>
                </c:pt>
                <c:pt idx="525">
                  <c:v>2235050.2976190471</c:v>
                </c:pt>
                <c:pt idx="526">
                  <c:v>2239292.2401774395</c:v>
                </c:pt>
                <c:pt idx="527">
                  <c:v>2243534.21173308</c:v>
                </c:pt>
                <c:pt idx="528">
                  <c:v>2247776.2121212115</c:v>
                </c:pt>
                <c:pt idx="529">
                  <c:v>2252018.2411783235</c:v>
                </c:pt>
                <c:pt idx="530">
                  <c:v>2256260.2987421383</c:v>
                </c:pt>
                <c:pt idx="531">
                  <c:v>2260502.3846516004</c:v>
                </c:pt>
                <c:pt idx="532">
                  <c:v>2264744.4987468668</c:v>
                </c:pt>
                <c:pt idx="533">
                  <c:v>2268986.6408692934</c:v>
                </c:pt>
                <c:pt idx="534">
                  <c:v>2273228.8108614227</c:v>
                </c:pt>
                <c:pt idx="535">
                  <c:v>2277471.0085669779</c:v>
                </c:pt>
                <c:pt idx="536">
                  <c:v>2281713.2338308454</c:v>
                </c:pt>
                <c:pt idx="537">
                  <c:v>2285955.4864990683</c:v>
                </c:pt>
                <c:pt idx="538">
                  <c:v>2290197.7664188347</c:v>
                </c:pt>
                <c:pt idx="539">
                  <c:v>2294440.0734384661</c:v>
                </c:pt>
                <c:pt idx="540">
                  <c:v>2298682.4074074067</c:v>
                </c:pt>
                <c:pt idx="541">
                  <c:v>2302924.7681762166</c:v>
                </c:pt>
                <c:pt idx="542">
                  <c:v>2307167.1555965557</c:v>
                </c:pt>
                <c:pt idx="543">
                  <c:v>2311409.569521178</c:v>
                </c:pt>
                <c:pt idx="544">
                  <c:v>2315652.0098039214</c:v>
                </c:pt>
                <c:pt idx="545">
                  <c:v>2319894.4762996938</c:v>
                </c:pt>
                <c:pt idx="546">
                  <c:v>2324136.9688644684</c:v>
                </c:pt>
                <c:pt idx="547">
                  <c:v>2328379.4873552709</c:v>
                </c:pt>
                <c:pt idx="548">
                  <c:v>2332622.0316301701</c:v>
                </c:pt>
                <c:pt idx="549">
                  <c:v>2336864.6015482689</c:v>
                </c:pt>
                <c:pt idx="550">
                  <c:v>2341107.1969696968</c:v>
                </c:pt>
                <c:pt idx="551">
                  <c:v>2345349.8177555958</c:v>
                </c:pt>
                <c:pt idx="552">
                  <c:v>2349592.4637681153</c:v>
                </c:pt>
                <c:pt idx="553">
                  <c:v>2353835.1348704034</c:v>
                </c:pt>
                <c:pt idx="554">
                  <c:v>2358077.8309265943</c:v>
                </c:pt>
                <c:pt idx="555">
                  <c:v>2362320.5518018012</c:v>
                </c:pt>
                <c:pt idx="556">
                  <c:v>2366563.2973621101</c:v>
                </c:pt>
                <c:pt idx="557">
                  <c:v>2370806.0674745659</c:v>
                </c:pt>
                <c:pt idx="558">
                  <c:v>2375048.8620071681</c:v>
                </c:pt>
                <c:pt idx="559">
                  <c:v>2379291.680828861</c:v>
                </c:pt>
                <c:pt idx="560">
                  <c:v>2383534.5238095238</c:v>
                </c:pt>
                <c:pt idx="561">
                  <c:v>2387777.390819964</c:v>
                </c:pt>
                <c:pt idx="562">
                  <c:v>2392020.2817319096</c:v>
                </c:pt>
                <c:pt idx="563">
                  <c:v>2396263.1964179985</c:v>
                </c:pt>
                <c:pt idx="564">
                  <c:v>2400506.1347517725</c:v>
                </c:pt>
                <c:pt idx="565">
                  <c:v>2404749.0966076693</c:v>
                </c:pt>
                <c:pt idx="566">
                  <c:v>2408992.0818610126</c:v>
                </c:pt>
                <c:pt idx="567">
                  <c:v>2413235.0903880065</c:v>
                </c:pt>
                <c:pt idx="568">
                  <c:v>2417478.1220657276</c:v>
                </c:pt>
                <c:pt idx="569">
                  <c:v>2421721.1767721148</c:v>
                </c:pt>
                <c:pt idx="570">
                  <c:v>2425964.2543859645</c:v>
                </c:pt>
                <c:pt idx="571">
                  <c:v>2430207.3547869232</c:v>
                </c:pt>
                <c:pt idx="572">
                  <c:v>2434450.4778554775</c:v>
                </c:pt>
                <c:pt idx="573">
                  <c:v>2438693.623472949</c:v>
                </c:pt>
                <c:pt idx="574">
                  <c:v>2442936.7915214864</c:v>
                </c:pt>
                <c:pt idx="575">
                  <c:v>2447179.9818840576</c:v>
                </c:pt>
                <c:pt idx="576">
                  <c:v>2451423.194444444</c:v>
                </c:pt>
                <c:pt idx="577">
                  <c:v>2455666.4290872323</c:v>
                </c:pt>
                <c:pt idx="578">
                  <c:v>2459909.6856978084</c:v>
                </c:pt>
                <c:pt idx="579">
                  <c:v>2464152.9641623483</c:v>
                </c:pt>
                <c:pt idx="580">
                  <c:v>2468396.2643678156</c:v>
                </c:pt>
                <c:pt idx="581">
                  <c:v>2472639.5862019504</c:v>
                </c:pt>
                <c:pt idx="582">
                  <c:v>2476882.9295532643</c:v>
                </c:pt>
                <c:pt idx="583">
                  <c:v>2481126.2943110345</c:v>
                </c:pt>
                <c:pt idx="584">
                  <c:v>2485369.6803652965</c:v>
                </c:pt>
                <c:pt idx="585">
                  <c:v>2489613.087606837</c:v>
                </c:pt>
                <c:pt idx="586">
                  <c:v>2493856.5159271895</c:v>
                </c:pt>
                <c:pt idx="587">
                  <c:v>2498099.9652186255</c:v>
                </c:pt>
                <c:pt idx="588">
                  <c:v>2502343.4353741491</c:v>
                </c:pt>
                <c:pt idx="589">
                  <c:v>2506586.9262874927</c:v>
                </c:pt>
                <c:pt idx="590">
                  <c:v>2510830.4378531072</c:v>
                </c:pt>
                <c:pt idx="591">
                  <c:v>2515073.9699661587</c:v>
                </c:pt>
                <c:pt idx="592">
                  <c:v>2519317.5225225221</c:v>
                </c:pt>
                <c:pt idx="593">
                  <c:v>2523561.0954187745</c:v>
                </c:pt>
                <c:pt idx="594">
                  <c:v>2527804.6885521882</c:v>
                </c:pt>
                <c:pt idx="595">
                  <c:v>2532048.301820728</c:v>
                </c:pt>
                <c:pt idx="596">
                  <c:v>2536291.9351230422</c:v>
                </c:pt>
                <c:pt idx="597">
                  <c:v>2540535.5883584586</c:v>
                </c:pt>
                <c:pt idx="598">
                  <c:v>2544779.2614269783</c:v>
                </c:pt>
                <c:pt idx="599">
                  <c:v>2549022.954229271</c:v>
                </c:pt>
                <c:pt idx="600">
                  <c:v>2553266.666666666</c:v>
                </c:pt>
                <c:pt idx="601">
                  <c:v>2557510.3986411532</c:v>
                </c:pt>
                <c:pt idx="602">
                  <c:v>2561754.1500553708</c:v>
                </c:pt>
                <c:pt idx="603">
                  <c:v>2565997.9208126031</c:v>
                </c:pt>
                <c:pt idx="604">
                  <c:v>2570241.7108167768</c:v>
                </c:pt>
                <c:pt idx="605">
                  <c:v>2574485.5199724515</c:v>
                </c:pt>
                <c:pt idx="606">
                  <c:v>2578729.3481848179</c:v>
                </c:pt>
                <c:pt idx="607">
                  <c:v>2582973.195359692</c:v>
                </c:pt>
                <c:pt idx="608">
                  <c:v>2587217.0614035088</c:v>
                </c:pt>
                <c:pt idx="609">
                  <c:v>2591460.9462233162</c:v>
                </c:pt>
                <c:pt idx="610">
                  <c:v>2595704.8497267757</c:v>
                </c:pt>
                <c:pt idx="611">
                  <c:v>2599948.7718221494</c:v>
                </c:pt>
                <c:pt idx="612">
                  <c:v>2604192.7124183001</c:v>
                </c:pt>
                <c:pt idx="613">
                  <c:v>2608436.6714246869</c:v>
                </c:pt>
                <c:pt idx="614">
                  <c:v>2612680.6487513571</c:v>
                </c:pt>
                <c:pt idx="615">
                  <c:v>2616924.6443089428</c:v>
                </c:pt>
                <c:pt idx="616">
                  <c:v>2621168.6580086579</c:v>
                </c:pt>
                <c:pt idx="617">
                  <c:v>2625412.6897622906</c:v>
                </c:pt>
                <c:pt idx="618">
                  <c:v>2629656.7394822002</c:v>
                </c:pt>
                <c:pt idx="619">
                  <c:v>2633900.8070813138</c:v>
                </c:pt>
                <c:pt idx="620">
                  <c:v>2638144.8924731179</c:v>
                </c:pt>
                <c:pt idx="621">
                  <c:v>2642388.995571658</c:v>
                </c:pt>
                <c:pt idx="622">
                  <c:v>2646633.1162915323</c:v>
                </c:pt>
                <c:pt idx="623">
                  <c:v>2650877.2545478866</c:v>
                </c:pt>
                <c:pt idx="624">
                  <c:v>2655121.41025641</c:v>
                </c:pt>
                <c:pt idx="625">
                  <c:v>2659365.583333333</c:v>
                </c:pt>
                <c:pt idx="626">
                  <c:v>2663609.7736954205</c:v>
                </c:pt>
                <c:pt idx="627">
                  <c:v>2667853.9812599677</c:v>
                </c:pt>
                <c:pt idx="628">
                  <c:v>2672098.205944798</c:v>
                </c:pt>
                <c:pt idx="629">
                  <c:v>2676342.4476682562</c:v>
                </c:pt>
                <c:pt idx="630">
                  <c:v>2680586.7063492057</c:v>
                </c:pt>
                <c:pt idx="631">
                  <c:v>2684830.9819070254</c:v>
                </c:pt>
                <c:pt idx="632">
                  <c:v>2689075.2742616031</c:v>
                </c:pt>
                <c:pt idx="633">
                  <c:v>2693319.583333333</c:v>
                </c:pt>
                <c:pt idx="634">
                  <c:v>2697563.9090431123</c:v>
                </c:pt>
                <c:pt idx="635">
                  <c:v>2701808.251312336</c:v>
                </c:pt>
                <c:pt idx="636">
                  <c:v>2706052.6100628925</c:v>
                </c:pt>
                <c:pt idx="637">
                  <c:v>2710296.9852171633</c:v>
                </c:pt>
                <c:pt idx="638">
                  <c:v>2714541.3766980143</c:v>
                </c:pt>
                <c:pt idx="639">
                  <c:v>2718785.7844287944</c:v>
                </c:pt>
                <c:pt idx="640">
                  <c:v>2723030.208333333</c:v>
                </c:pt>
                <c:pt idx="641">
                  <c:v>2727274.6483359332</c:v>
                </c:pt>
                <c:pt idx="642">
                  <c:v>2731519.1043613702</c:v>
                </c:pt>
                <c:pt idx="643">
                  <c:v>2735763.5763348881</c:v>
                </c:pt>
                <c:pt idx="644">
                  <c:v>2740008.0641821944</c:v>
                </c:pt>
                <c:pt idx="645">
                  <c:v>2744252.5678294571</c:v>
                </c:pt>
                <c:pt idx="646">
                  <c:v>2748497.087203302</c:v>
                </c:pt>
                <c:pt idx="647">
                  <c:v>2752741.6222308087</c:v>
                </c:pt>
                <c:pt idx="648">
                  <c:v>2756986.1728395056</c:v>
                </c:pt>
                <c:pt idx="649">
                  <c:v>2761230.7389573702</c:v>
                </c:pt>
                <c:pt idx="650">
                  <c:v>2765475.3205128205</c:v>
                </c:pt>
                <c:pt idx="651">
                  <c:v>2769719.9174347152</c:v>
                </c:pt>
                <c:pt idx="652">
                  <c:v>2773964.5296523515</c:v>
                </c:pt>
                <c:pt idx="653">
                  <c:v>2778209.1570954565</c:v>
                </c:pt>
                <c:pt idx="654">
                  <c:v>2782453.7996941893</c:v>
                </c:pt>
                <c:pt idx="655">
                  <c:v>2786698.4573791344</c:v>
                </c:pt>
                <c:pt idx="656">
                  <c:v>2790943.1300813006</c:v>
                </c:pt>
                <c:pt idx="657">
                  <c:v>2795187.8177321153</c:v>
                </c:pt>
                <c:pt idx="658">
                  <c:v>2799432.5202634241</c:v>
                </c:pt>
                <c:pt idx="659">
                  <c:v>2803677.2376074861</c:v>
                </c:pt>
                <c:pt idx="660">
                  <c:v>2807921.9696969693</c:v>
                </c:pt>
                <c:pt idx="661">
                  <c:v>2812166.7164649516</c:v>
                </c:pt>
                <c:pt idx="662">
                  <c:v>2816411.4778449144</c:v>
                </c:pt>
                <c:pt idx="663">
                  <c:v>2820656.2537707384</c:v>
                </c:pt>
                <c:pt idx="664">
                  <c:v>2824901.0441767066</c:v>
                </c:pt>
                <c:pt idx="665">
                  <c:v>2829145.8489974937</c:v>
                </c:pt>
                <c:pt idx="666">
                  <c:v>2833390.6681681676</c:v>
                </c:pt>
                <c:pt idx="667">
                  <c:v>2837635.5016241875</c:v>
                </c:pt>
                <c:pt idx="668">
                  <c:v>2841880.3493013969</c:v>
                </c:pt>
                <c:pt idx="669">
                  <c:v>2846125.2111360235</c:v>
                </c:pt>
                <c:pt idx="670">
                  <c:v>2850370.0870646765</c:v>
                </c:pt>
                <c:pt idx="671">
                  <c:v>2854614.9770243415</c:v>
                </c:pt>
                <c:pt idx="672">
                  <c:v>2858859.8809523806</c:v>
                </c:pt>
                <c:pt idx="673">
                  <c:v>2863104.7987865275</c:v>
                </c:pt>
                <c:pt idx="674">
                  <c:v>2867349.7304648859</c:v>
                </c:pt>
                <c:pt idx="675">
                  <c:v>2871594.6759259254</c:v>
                </c:pt>
                <c:pt idx="676">
                  <c:v>2875839.6351084812</c:v>
                </c:pt>
                <c:pt idx="677">
                  <c:v>2880084.6079517477</c:v>
                </c:pt>
                <c:pt idx="678">
                  <c:v>2884329.5943952799</c:v>
                </c:pt>
                <c:pt idx="679">
                  <c:v>2888574.5943789883</c:v>
                </c:pt>
                <c:pt idx="680">
                  <c:v>2892819.6078431369</c:v>
                </c:pt>
                <c:pt idx="681">
                  <c:v>2897064.6347283404</c:v>
                </c:pt>
                <c:pt idx="682">
                  <c:v>2901309.6749755619</c:v>
                </c:pt>
                <c:pt idx="683">
                  <c:v>2905554.7285261103</c:v>
                </c:pt>
                <c:pt idx="684">
                  <c:v>2909799.7953216368</c:v>
                </c:pt>
                <c:pt idx="685">
                  <c:v>2914044.875304136</c:v>
                </c:pt>
                <c:pt idx="686">
                  <c:v>2918289.9684159379</c:v>
                </c:pt>
                <c:pt idx="687">
                  <c:v>2922535.0745997084</c:v>
                </c:pt>
                <c:pt idx="688">
                  <c:v>2926780.1937984494</c:v>
                </c:pt>
                <c:pt idx="689">
                  <c:v>2931025.325955491</c:v>
                </c:pt>
                <c:pt idx="690">
                  <c:v>2935270.4710144922</c:v>
                </c:pt>
                <c:pt idx="691">
                  <c:v>2939515.6289194403</c:v>
                </c:pt>
                <c:pt idx="692">
                  <c:v>2943760.7996146432</c:v>
                </c:pt>
                <c:pt idx="693">
                  <c:v>2948005.9830447324</c:v>
                </c:pt>
                <c:pt idx="694">
                  <c:v>2952251.1791546587</c:v>
                </c:pt>
                <c:pt idx="695">
                  <c:v>2956496.3878896879</c:v>
                </c:pt>
                <c:pt idx="696">
                  <c:v>2960741.6091954019</c:v>
                </c:pt>
                <c:pt idx="697">
                  <c:v>2964986.8430176945</c:v>
                </c:pt>
                <c:pt idx="698">
                  <c:v>2969232.0893027699</c:v>
                </c:pt>
                <c:pt idx="699">
                  <c:v>2973477.3479971383</c:v>
                </c:pt>
                <c:pt idx="700">
                  <c:v>2977722.6190476189</c:v>
                </c:pt>
                <c:pt idx="701">
                  <c:v>2981967.9024013313</c:v>
                </c:pt>
                <c:pt idx="702">
                  <c:v>2986213.1980056977</c:v>
                </c:pt>
                <c:pt idx="703">
                  <c:v>2990458.5058084396</c:v>
                </c:pt>
                <c:pt idx="704">
                  <c:v>2994703.8257575757</c:v>
                </c:pt>
                <c:pt idx="705">
                  <c:v>2998949.1578014181</c:v>
                </c:pt>
                <c:pt idx="706">
                  <c:v>3003194.5018885736</c:v>
                </c:pt>
                <c:pt idx="707">
                  <c:v>3007439.8579679397</c:v>
                </c:pt>
                <c:pt idx="708">
                  <c:v>3011685.2259887001</c:v>
                </c:pt>
                <c:pt idx="709">
                  <c:v>3015930.6059003286</c:v>
                </c:pt>
                <c:pt idx="710">
                  <c:v>3020175.9976525819</c:v>
                </c:pt>
                <c:pt idx="711">
                  <c:v>3024421.4011954986</c:v>
                </c:pt>
                <c:pt idx="712">
                  <c:v>3028666.8164794003</c:v>
                </c:pt>
                <c:pt idx="713">
                  <c:v>3032912.2434548852</c:v>
                </c:pt>
                <c:pt idx="714">
                  <c:v>3037157.6820728285</c:v>
                </c:pt>
                <c:pt idx="715">
                  <c:v>3041403.1322843819</c:v>
                </c:pt>
                <c:pt idx="716">
                  <c:v>3045648.594040968</c:v>
                </c:pt>
                <c:pt idx="717">
                  <c:v>3049894.0672942814</c:v>
                </c:pt>
                <c:pt idx="718">
                  <c:v>3054139.5519962856</c:v>
                </c:pt>
                <c:pt idx="719">
                  <c:v>3058385.0480992119</c:v>
                </c:pt>
                <c:pt idx="720">
                  <c:v>3062630.555555555</c:v>
                </c:pt>
                <c:pt idx="721">
                  <c:v>3066876.0743180765</c:v>
                </c:pt>
                <c:pt idx="722">
                  <c:v>3071121.6043397966</c:v>
                </c:pt>
                <c:pt idx="723">
                  <c:v>3075367.1455739969</c:v>
                </c:pt>
                <c:pt idx="724">
                  <c:v>3079612.6979742171</c:v>
                </c:pt>
                <c:pt idx="725">
                  <c:v>3083858.2614942528</c:v>
                </c:pt>
                <c:pt idx="726">
                  <c:v>3088103.836088154</c:v>
                </c:pt>
                <c:pt idx="727">
                  <c:v>3092349.4217102244</c:v>
                </c:pt>
                <c:pt idx="728">
                  <c:v>3096595.0183150182</c:v>
                </c:pt>
                <c:pt idx="729">
                  <c:v>3100840.6258573383</c:v>
                </c:pt>
                <c:pt idx="730">
                  <c:v>3105086.2442922373</c:v>
                </c:pt>
                <c:pt idx="731">
                  <c:v>3109331.8735750113</c:v>
                </c:pt>
                <c:pt idx="732">
                  <c:v>3113577.5136612016</c:v>
                </c:pt>
                <c:pt idx="733">
                  <c:v>3117823.1645065937</c:v>
                </c:pt>
                <c:pt idx="734">
                  <c:v>3122068.8260672116</c:v>
                </c:pt>
                <c:pt idx="735">
                  <c:v>3126314.4982993193</c:v>
                </c:pt>
                <c:pt idx="736">
                  <c:v>3130560.1811594199</c:v>
                </c:pt>
                <c:pt idx="737">
                  <c:v>3134805.8746042512</c:v>
                </c:pt>
                <c:pt idx="738">
                  <c:v>3139051.5785907856</c:v>
                </c:pt>
                <c:pt idx="739">
                  <c:v>3143297.2930762288</c:v>
                </c:pt>
                <c:pt idx="740">
                  <c:v>3147543.018018018</c:v>
                </c:pt>
                <c:pt idx="741">
                  <c:v>3151788.7533738185</c:v>
                </c:pt>
                <c:pt idx="742">
                  <c:v>3156034.499101527</c:v>
                </c:pt>
                <c:pt idx="743">
                  <c:v>3160280.255159264</c:v>
                </c:pt>
                <c:pt idx="744">
                  <c:v>3164526.0215053759</c:v>
                </c:pt>
                <c:pt idx="745">
                  <c:v>3168771.7980984338</c:v>
                </c:pt>
                <c:pt idx="746">
                  <c:v>3173017.5848972294</c:v>
                </c:pt>
                <c:pt idx="747">
                  <c:v>3177263.3818607759</c:v>
                </c:pt>
                <c:pt idx="748">
                  <c:v>3181509.1889483063</c:v>
                </c:pt>
                <c:pt idx="749">
                  <c:v>3185755.0061192699</c:v>
                </c:pt>
                <c:pt idx="750">
                  <c:v>3190000.833333333</c:v>
                </c:pt>
                <c:pt idx="751">
                  <c:v>3194246.6705503771</c:v>
                </c:pt>
                <c:pt idx="752">
                  <c:v>3198492.5177304964</c:v>
                </c:pt>
                <c:pt idx="753">
                  <c:v>3202738.3748339969</c:v>
                </c:pt>
                <c:pt idx="754">
                  <c:v>3206984.2418213966</c:v>
                </c:pt>
                <c:pt idx="755">
                  <c:v>3211230.1186534213</c:v>
                </c:pt>
                <c:pt idx="756">
                  <c:v>3215476.0052910047</c:v>
                </c:pt>
                <c:pt idx="757">
                  <c:v>3219721.9016952883</c:v>
                </c:pt>
                <c:pt idx="758">
                  <c:v>3223967.8078276166</c:v>
                </c:pt>
                <c:pt idx="759">
                  <c:v>3228213.7236495386</c:v>
                </c:pt>
                <c:pt idx="760">
                  <c:v>3232459.6491228067</c:v>
                </c:pt>
                <c:pt idx="761">
                  <c:v>3236705.5842093737</c:v>
                </c:pt>
                <c:pt idx="762">
                  <c:v>3240951.5288713905</c:v>
                </c:pt>
                <c:pt idx="763">
                  <c:v>3245197.4830712099</c:v>
                </c:pt>
                <c:pt idx="764">
                  <c:v>3249443.4467713782</c:v>
                </c:pt>
                <c:pt idx="765">
                  <c:v>3253689.4199346402</c:v>
                </c:pt>
                <c:pt idx="766">
                  <c:v>3257935.4025239334</c:v>
                </c:pt>
                <c:pt idx="767">
                  <c:v>3262181.3945023897</c:v>
                </c:pt>
                <c:pt idx="768">
                  <c:v>3266427.395833333</c:v>
                </c:pt>
                <c:pt idx="769">
                  <c:v>3270673.406480277</c:v>
                </c:pt>
                <c:pt idx="770">
                  <c:v>3274919.426406926</c:v>
                </c:pt>
                <c:pt idx="771">
                  <c:v>3279165.4555771719</c:v>
                </c:pt>
                <c:pt idx="772">
                  <c:v>3283411.4939550948</c:v>
                </c:pt>
                <c:pt idx="773">
                  <c:v>3287657.5415049586</c:v>
                </c:pt>
                <c:pt idx="774">
                  <c:v>3291903.5981912138</c:v>
                </c:pt>
                <c:pt idx="775">
                  <c:v>3296149.6639784942</c:v>
                </c:pt>
                <c:pt idx="776">
                  <c:v>3300395.7388316146</c:v>
                </c:pt>
                <c:pt idx="777">
                  <c:v>3304641.8227155721</c:v>
                </c:pt>
                <c:pt idx="778">
                  <c:v>3308887.915595544</c:v>
                </c:pt>
                <c:pt idx="779">
                  <c:v>3313134.0174368843</c:v>
                </c:pt>
                <c:pt idx="780">
                  <c:v>3317380.1282051275</c:v>
                </c:pt>
                <c:pt idx="781">
                  <c:v>3321626.2478659833</c:v>
                </c:pt>
                <c:pt idx="782">
                  <c:v>3325872.3763853363</c:v>
                </c:pt>
                <c:pt idx="783">
                  <c:v>3330118.5137292459</c:v>
                </c:pt>
                <c:pt idx="784">
                  <c:v>3334364.6598639451</c:v>
                </c:pt>
                <c:pt idx="785">
                  <c:v>3338610.8147558379</c:v>
                </c:pt>
                <c:pt idx="786">
                  <c:v>3342856.978371501</c:v>
                </c:pt>
                <c:pt idx="787">
                  <c:v>3347103.1506776786</c:v>
                </c:pt>
                <c:pt idx="788">
                  <c:v>3351349.3316412852</c:v>
                </c:pt>
                <c:pt idx="789">
                  <c:v>3355595.521229404</c:v>
                </c:pt>
                <c:pt idx="790">
                  <c:v>3359841.7194092823</c:v>
                </c:pt>
                <c:pt idx="791">
                  <c:v>3364087.926148335</c:v>
                </c:pt>
                <c:pt idx="792">
                  <c:v>3368334.1414141408</c:v>
                </c:pt>
                <c:pt idx="793">
                  <c:v>3372580.3651744425</c:v>
                </c:pt>
                <c:pt idx="794">
                  <c:v>3376826.5973971444</c:v>
                </c:pt>
                <c:pt idx="795">
                  <c:v>3381072.8380503142</c:v>
                </c:pt>
                <c:pt idx="796">
                  <c:v>3385319.0871021771</c:v>
                </c:pt>
                <c:pt idx="797">
                  <c:v>3389565.3445211202</c:v>
                </c:pt>
                <c:pt idx="798">
                  <c:v>3393811.6102756886</c:v>
                </c:pt>
                <c:pt idx="799">
                  <c:v>3398057.8843345847</c:v>
                </c:pt>
                <c:pt idx="800">
                  <c:v>3402304.166666666</c:v>
                </c:pt>
                <c:pt idx="801">
                  <c:v>3406550.4572409485</c:v>
                </c:pt>
                <c:pt idx="802">
                  <c:v>3410796.7560266</c:v>
                </c:pt>
                <c:pt idx="803">
                  <c:v>3415043.0629929425</c:v>
                </c:pt>
                <c:pt idx="804">
                  <c:v>3419289.3781094523</c:v>
                </c:pt>
                <c:pt idx="805">
                  <c:v>3423535.7013457553</c:v>
                </c:pt>
                <c:pt idx="806">
                  <c:v>3427782.032671629</c:v>
                </c:pt>
                <c:pt idx="807">
                  <c:v>3432028.3720570006</c:v>
                </c:pt>
                <c:pt idx="808">
                  <c:v>3436274.7194719468</c:v>
                </c:pt>
                <c:pt idx="809">
                  <c:v>3440521.0748866908</c:v>
                </c:pt>
                <c:pt idx="810">
                  <c:v>3444767.4382716045</c:v>
                </c:pt>
                <c:pt idx="811">
                  <c:v>3449013.8095972049</c:v>
                </c:pt>
                <c:pt idx="812">
                  <c:v>3453260.1888341536</c:v>
                </c:pt>
                <c:pt idx="813">
                  <c:v>3457506.5759532591</c:v>
                </c:pt>
                <c:pt idx="814">
                  <c:v>3461752.9709254708</c:v>
                </c:pt>
                <c:pt idx="815">
                  <c:v>3465999.3737218808</c:v>
                </c:pt>
                <c:pt idx="816">
                  <c:v>3470245.7843137248</c:v>
                </c:pt>
                <c:pt idx="817">
                  <c:v>3474492.2026723782</c:v>
                </c:pt>
                <c:pt idx="818">
                  <c:v>3478738.6287693554</c:v>
                </c:pt>
                <c:pt idx="819">
                  <c:v>3482985.0625763121</c:v>
                </c:pt>
                <c:pt idx="820">
                  <c:v>3487231.5040650405</c:v>
                </c:pt>
                <c:pt idx="821">
                  <c:v>3491477.95320747</c:v>
                </c:pt>
                <c:pt idx="822">
                  <c:v>3495724.4099756684</c:v>
                </c:pt>
                <c:pt idx="823">
                  <c:v>3499970.8743418385</c:v>
                </c:pt>
                <c:pt idx="824">
                  <c:v>3504217.3462783163</c:v>
                </c:pt>
                <c:pt idx="825">
                  <c:v>3508463.8257575752</c:v>
                </c:pt>
                <c:pt idx="826">
                  <c:v>3512710.3127522194</c:v>
                </c:pt>
                <c:pt idx="827">
                  <c:v>3516956.8072349853</c:v>
                </c:pt>
                <c:pt idx="828">
                  <c:v>3521203.3091787435</c:v>
                </c:pt>
                <c:pt idx="829">
                  <c:v>3525449.8185564936</c:v>
                </c:pt>
                <c:pt idx="830">
                  <c:v>3529696.3353413646</c:v>
                </c:pt>
                <c:pt idx="831">
                  <c:v>3533942.8595066182</c:v>
                </c:pt>
                <c:pt idx="832">
                  <c:v>3538189.3910256405</c:v>
                </c:pt>
                <c:pt idx="833">
                  <c:v>3542435.929871948</c:v>
                </c:pt>
                <c:pt idx="834">
                  <c:v>3546682.4760191841</c:v>
                </c:pt>
                <c:pt idx="835">
                  <c:v>3550929.0294411173</c:v>
                </c:pt>
                <c:pt idx="836">
                  <c:v>3555175.5901116421</c:v>
                </c:pt>
                <c:pt idx="837">
                  <c:v>3559422.1580047784</c:v>
                </c:pt>
                <c:pt idx="838">
                  <c:v>3563668.7330946694</c:v>
                </c:pt>
                <c:pt idx="839">
                  <c:v>3567915.3153555812</c:v>
                </c:pt>
                <c:pt idx="840">
                  <c:v>3572161.9047619044</c:v>
                </c:pt>
                <c:pt idx="841">
                  <c:v>3576408.5012881486</c:v>
                </c:pt>
                <c:pt idx="842">
                  <c:v>3580655.1049089464</c:v>
                </c:pt>
                <c:pt idx="843">
                  <c:v>3584901.7155990507</c:v>
                </c:pt>
                <c:pt idx="844">
                  <c:v>3589148.333333333</c:v>
                </c:pt>
                <c:pt idx="845">
                  <c:v>3593394.9580867845</c:v>
                </c:pt>
                <c:pt idx="846">
                  <c:v>3597641.589834515</c:v>
                </c:pt>
                <c:pt idx="847">
                  <c:v>3601888.228551751</c:v>
                </c:pt>
                <c:pt idx="848">
                  <c:v>3606134.8742138357</c:v>
                </c:pt>
                <c:pt idx="849">
                  <c:v>3610381.5267962306</c:v>
                </c:pt>
                <c:pt idx="850">
                  <c:v>3614628.1862745094</c:v>
                </c:pt>
                <c:pt idx="851">
                  <c:v>3618874.8526243628</c:v>
                </c:pt>
                <c:pt idx="852">
                  <c:v>3623121.5258215959</c:v>
                </c:pt>
                <c:pt idx="853">
                  <c:v>3627368.2058421257</c:v>
                </c:pt>
                <c:pt idx="854">
                  <c:v>3631614.8926619822</c:v>
                </c:pt>
                <c:pt idx="855">
                  <c:v>3635861.5862573097</c:v>
                </c:pt>
                <c:pt idx="856">
                  <c:v>3640108.2866043611</c:v>
                </c:pt>
                <c:pt idx="857">
                  <c:v>3644354.9936795016</c:v>
                </c:pt>
                <c:pt idx="858">
                  <c:v>3648601.7074592072</c:v>
                </c:pt>
                <c:pt idx="859">
                  <c:v>3652848.4279200616</c:v>
                </c:pt>
                <c:pt idx="860">
                  <c:v>3657095.1550387591</c:v>
                </c:pt>
                <c:pt idx="861">
                  <c:v>3661341.8887921018</c:v>
                </c:pt>
                <c:pt idx="862">
                  <c:v>3665588.6291569988</c:v>
                </c:pt>
                <c:pt idx="863">
                  <c:v>3669835.3761104667</c:v>
                </c:pt>
                <c:pt idx="864">
                  <c:v>3674082.1296296292</c:v>
                </c:pt>
                <c:pt idx="865">
                  <c:v>3678328.8896917147</c:v>
                </c:pt>
                <c:pt idx="866">
                  <c:v>3682575.6562740565</c:v>
                </c:pt>
                <c:pt idx="867">
                  <c:v>3686822.429354094</c:v>
                </c:pt>
                <c:pt idx="868">
                  <c:v>3691069.20890937</c:v>
                </c:pt>
                <c:pt idx="869">
                  <c:v>3695315.9949175292</c:v>
                </c:pt>
                <c:pt idx="870">
                  <c:v>3699562.7873563212</c:v>
                </c:pt>
                <c:pt idx="871">
                  <c:v>3703809.586203597</c:v>
                </c:pt>
                <c:pt idx="872">
                  <c:v>3708056.3914373084</c:v>
                </c:pt>
                <c:pt idx="873">
                  <c:v>3712303.2030355092</c:v>
                </c:pt>
                <c:pt idx="874">
                  <c:v>3716550.0209763534</c:v>
                </c:pt>
                <c:pt idx="875">
                  <c:v>3720796.8452380947</c:v>
                </c:pt>
                <c:pt idx="876">
                  <c:v>3725043.6757990862</c:v>
                </c:pt>
                <c:pt idx="877">
                  <c:v>3729290.51263778</c:v>
                </c:pt>
                <c:pt idx="878">
                  <c:v>3733537.3557327255</c:v>
                </c:pt>
                <c:pt idx="879">
                  <c:v>3737784.2050625705</c:v>
                </c:pt>
                <c:pt idx="880">
                  <c:v>3742031.0606060601</c:v>
                </c:pt>
                <c:pt idx="881">
                  <c:v>3746277.922342035</c:v>
                </c:pt>
                <c:pt idx="882">
                  <c:v>3750524.7902494324</c:v>
                </c:pt>
                <c:pt idx="883">
                  <c:v>3754771.6643072856</c:v>
                </c:pt>
                <c:pt idx="884">
                  <c:v>3759018.5444947202</c:v>
                </c:pt>
                <c:pt idx="885">
                  <c:v>3763265.4307909599</c:v>
                </c:pt>
                <c:pt idx="886">
                  <c:v>3767512.3231753195</c:v>
                </c:pt>
                <c:pt idx="887">
                  <c:v>3771759.221627207</c:v>
                </c:pt>
                <c:pt idx="888">
                  <c:v>3776006.1261261255</c:v>
                </c:pt>
                <c:pt idx="889">
                  <c:v>3780253.0366516681</c:v>
                </c:pt>
                <c:pt idx="890">
                  <c:v>3784499.9531835201</c:v>
                </c:pt>
                <c:pt idx="891">
                  <c:v>3788746.8757014587</c:v>
                </c:pt>
                <c:pt idx="892">
                  <c:v>3792993.8041853509</c:v>
                </c:pt>
                <c:pt idx="893">
                  <c:v>3797240.7386151543</c:v>
                </c:pt>
                <c:pt idx="894">
                  <c:v>3801487.6789709167</c:v>
                </c:pt>
                <c:pt idx="895">
                  <c:v>3805734.6252327743</c:v>
                </c:pt>
                <c:pt idx="896">
                  <c:v>3809981.577380952</c:v>
                </c:pt>
                <c:pt idx="897">
                  <c:v>3814228.5353957633</c:v>
                </c:pt>
                <c:pt idx="898">
                  <c:v>3818475.4992576092</c:v>
                </c:pt>
                <c:pt idx="899">
                  <c:v>3822722.4689469775</c:v>
                </c:pt>
                <c:pt idx="900">
                  <c:v>3826969.444444444</c:v>
                </c:pt>
                <c:pt idx="901">
                  <c:v>3831216.4257306694</c:v>
                </c:pt>
                <c:pt idx="902">
                  <c:v>3835463.4127863999</c:v>
                </c:pt>
                <c:pt idx="903">
                  <c:v>3839710.405592469</c:v>
                </c:pt>
                <c:pt idx="904">
                  <c:v>3843957.4041297934</c:v>
                </c:pt>
                <c:pt idx="905">
                  <c:v>3848204.4083793731</c:v>
                </c:pt>
                <c:pt idx="906">
                  <c:v>3852451.4183222954</c:v>
                </c:pt>
                <c:pt idx="907">
                  <c:v>3856698.433939728</c:v>
                </c:pt>
                <c:pt idx="908">
                  <c:v>3860945.4552129214</c:v>
                </c:pt>
                <c:pt idx="909">
                  <c:v>3865192.482123212</c:v>
                </c:pt>
                <c:pt idx="910">
                  <c:v>3869439.5146520142</c:v>
                </c:pt>
                <c:pt idx="911">
                  <c:v>3873686.5527808261</c:v>
                </c:pt>
                <c:pt idx="912">
                  <c:v>3877933.5964912274</c:v>
                </c:pt>
                <c:pt idx="913">
                  <c:v>3882180.6457648776</c:v>
                </c:pt>
                <c:pt idx="914">
                  <c:v>3886427.7005835152</c:v>
                </c:pt>
                <c:pt idx="915">
                  <c:v>3890674.7609289614</c:v>
                </c:pt>
                <c:pt idx="916">
                  <c:v>3894921.8267831146</c:v>
                </c:pt>
                <c:pt idx="917">
                  <c:v>3899168.8981279531</c:v>
                </c:pt>
                <c:pt idx="918">
                  <c:v>3903415.9749455331</c:v>
                </c:pt>
                <c:pt idx="919">
                  <c:v>3907663.05721799</c:v>
                </c:pt>
                <c:pt idx="920">
                  <c:v>3911910.1449275357</c:v>
                </c:pt>
                <c:pt idx="921">
                  <c:v>3916157.2380564599</c:v>
                </c:pt>
                <c:pt idx="922">
                  <c:v>3920404.3365871292</c:v>
                </c:pt>
                <c:pt idx="923">
                  <c:v>3924651.4405019856</c:v>
                </c:pt>
                <c:pt idx="924">
                  <c:v>3928898.5497835493</c:v>
                </c:pt>
                <c:pt idx="925">
                  <c:v>3933145.6644144142</c:v>
                </c:pt>
                <c:pt idx="926">
                  <c:v>3937392.7843772494</c:v>
                </c:pt>
                <c:pt idx="927">
                  <c:v>3941639.9096547998</c:v>
                </c:pt>
                <c:pt idx="928">
                  <c:v>3945887.0402298849</c:v>
                </c:pt>
                <c:pt idx="929">
                  <c:v>3950134.1760853957</c:v>
                </c:pt>
                <c:pt idx="930">
                  <c:v>3954381.3172043008</c:v>
                </c:pt>
                <c:pt idx="931">
                  <c:v>3958628.4635696379</c:v>
                </c:pt>
                <c:pt idx="932">
                  <c:v>3962875.6151645202</c:v>
                </c:pt>
                <c:pt idx="933">
                  <c:v>3967122.7719721324</c:v>
                </c:pt>
                <c:pt idx="934">
                  <c:v>3971369.9339757315</c:v>
                </c:pt>
                <c:pt idx="935">
                  <c:v>3975617.1011586445</c:v>
                </c:pt>
                <c:pt idx="936">
                  <c:v>3979864.273504273</c:v>
                </c:pt>
                <c:pt idx="937">
                  <c:v>3984111.4509960865</c:v>
                </c:pt>
                <c:pt idx="938">
                  <c:v>3988358.6336176256</c:v>
                </c:pt>
                <c:pt idx="939">
                  <c:v>3992605.8213525023</c:v>
                </c:pt>
                <c:pt idx="940">
                  <c:v>3996853.0141843967</c:v>
                </c:pt>
                <c:pt idx="941">
                  <c:v>4001100.2120970595</c:v>
                </c:pt>
                <c:pt idx="942">
                  <c:v>4005347.4150743093</c:v>
                </c:pt>
                <c:pt idx="943">
                  <c:v>4009594.6231000349</c:v>
                </c:pt>
                <c:pt idx="944">
                  <c:v>4013841.8361581913</c:v>
                </c:pt>
                <c:pt idx="945">
                  <c:v>4018089.0542328036</c:v>
                </c:pt>
                <c:pt idx="946">
                  <c:v>4022336.277307963</c:v>
                </c:pt>
                <c:pt idx="947">
                  <c:v>4026583.5053678276</c:v>
                </c:pt>
                <c:pt idx="948">
                  <c:v>4030830.7383966241</c:v>
                </c:pt>
                <c:pt idx="949">
                  <c:v>4035077.9763786439</c:v>
                </c:pt>
                <c:pt idx="950">
                  <c:v>4039325.2192982449</c:v>
                </c:pt>
                <c:pt idx="951">
                  <c:v>4043572.4671398522</c:v>
                </c:pt>
                <c:pt idx="952">
                  <c:v>4047819.7198879546</c:v>
                </c:pt>
                <c:pt idx="953">
                  <c:v>4052066.9775271066</c:v>
                </c:pt>
                <c:pt idx="954">
                  <c:v>4056314.2400419284</c:v>
                </c:pt>
                <c:pt idx="955">
                  <c:v>4060561.5074171028</c:v>
                </c:pt>
                <c:pt idx="956">
                  <c:v>4064808.7796373772</c:v>
                </c:pt>
                <c:pt idx="957">
                  <c:v>4069056.0566875651</c:v>
                </c:pt>
                <c:pt idx="958">
                  <c:v>4073303.3385525397</c:v>
                </c:pt>
                <c:pt idx="959">
                  <c:v>4077550.6252172394</c:v>
                </c:pt>
                <c:pt idx="960">
                  <c:v>4081797.916666666</c:v>
                </c:pt>
                <c:pt idx="961">
                  <c:v>4086045.2128858822</c:v>
                </c:pt>
                <c:pt idx="962">
                  <c:v>4090292.5138600133</c:v>
                </c:pt>
                <c:pt idx="963">
                  <c:v>4094539.8195742466</c:v>
                </c:pt>
                <c:pt idx="964">
                  <c:v>4098787.130013831</c:v>
                </c:pt>
                <c:pt idx="965">
                  <c:v>4103034.4451640756</c:v>
                </c:pt>
                <c:pt idx="966">
                  <c:v>4107281.7650103513</c:v>
                </c:pt>
                <c:pt idx="967">
                  <c:v>4111529.0895380899</c:v>
                </c:pt>
                <c:pt idx="968">
                  <c:v>4115776.4187327819</c:v>
                </c:pt>
                <c:pt idx="969">
                  <c:v>4120023.7525799787</c:v>
                </c:pt>
                <c:pt idx="970">
                  <c:v>4124271.0910652918</c:v>
                </c:pt>
                <c:pt idx="971">
                  <c:v>4128518.43417439</c:v>
                </c:pt>
                <c:pt idx="972">
                  <c:v>4132765.7818930037</c:v>
                </c:pt>
                <c:pt idx="973">
                  <c:v>4137013.1342069199</c:v>
                </c:pt>
                <c:pt idx="974">
                  <c:v>4141260.4911019844</c:v>
                </c:pt>
                <c:pt idx="975">
                  <c:v>4145507.852564102</c:v>
                </c:pt>
                <c:pt idx="976">
                  <c:v>4149755.2185792346</c:v>
                </c:pt>
                <c:pt idx="977">
                  <c:v>4154002.5891334009</c:v>
                </c:pt>
                <c:pt idx="978">
                  <c:v>4158249.9642126784</c:v>
                </c:pt>
                <c:pt idx="979">
                  <c:v>4162497.3438032004</c:v>
                </c:pt>
                <c:pt idx="980">
                  <c:v>4166744.727891156</c:v>
                </c:pt>
                <c:pt idx="981">
                  <c:v>4170992.1164627927</c:v>
                </c:pt>
                <c:pt idx="982">
                  <c:v>4175239.5095044123</c:v>
                </c:pt>
                <c:pt idx="983">
                  <c:v>4179486.9070023731</c:v>
                </c:pt>
                <c:pt idx="984">
                  <c:v>4183734.3089430891</c:v>
                </c:pt>
                <c:pt idx="985">
                  <c:v>4187981.7153130285</c:v>
                </c:pt>
                <c:pt idx="986">
                  <c:v>4192229.1260987148</c:v>
                </c:pt>
                <c:pt idx="987">
                  <c:v>4196476.5412867265</c:v>
                </c:pt>
                <c:pt idx="988">
                  <c:v>4200723.9608636973</c:v>
                </c:pt>
                <c:pt idx="989">
                  <c:v>4204971.3848163122</c:v>
                </c:pt>
                <c:pt idx="990">
                  <c:v>4209218.8131313119</c:v>
                </c:pt>
                <c:pt idx="991">
                  <c:v>4213466.2457954921</c:v>
                </c:pt>
                <c:pt idx="992">
                  <c:v>4217713.6827956988</c:v>
                </c:pt>
                <c:pt idx="993">
                  <c:v>4221961.124118831</c:v>
                </c:pt>
                <c:pt idx="994">
                  <c:v>4226208.5697518438</c:v>
                </c:pt>
                <c:pt idx="995">
                  <c:v>4230456.0196817415</c:v>
                </c:pt>
                <c:pt idx="996">
                  <c:v>4234703.4738955814</c:v>
                </c:pt>
                <c:pt idx="997">
                  <c:v>4238950.9323804742</c:v>
                </c:pt>
                <c:pt idx="998">
                  <c:v>4243198.3951235795</c:v>
                </c:pt>
                <c:pt idx="999">
                  <c:v>4247445.8621121114</c:v>
                </c:pt>
                <c:pt idx="1000">
                  <c:v>4251693.333333333</c:v>
                </c:pt>
                <c:pt idx="1001">
                  <c:v>4255940.8087745579</c:v>
                </c:pt>
                <c:pt idx="1002">
                  <c:v>4260188.2884231526</c:v>
                </c:pt>
                <c:pt idx="1003">
                  <c:v>4264435.7722665332</c:v>
                </c:pt>
                <c:pt idx="1004">
                  <c:v>4268683.2602921641</c:v>
                </c:pt>
                <c:pt idx="1005">
                  <c:v>4272930.7524875617</c:v>
                </c:pt>
                <c:pt idx="1006">
                  <c:v>4277178.2488402911</c:v>
                </c:pt>
                <c:pt idx="1007">
                  <c:v>4281425.7493379666</c:v>
                </c:pt>
                <c:pt idx="1008">
                  <c:v>4285673.2539682528</c:v>
                </c:pt>
                <c:pt idx="1009">
                  <c:v>4289920.7627188629</c:v>
                </c:pt>
                <c:pt idx="1010">
                  <c:v>4294168.2755775573</c:v>
                </c:pt>
                <c:pt idx="1011">
                  <c:v>4298415.792532145</c:v>
                </c:pt>
                <c:pt idx="1012">
                  <c:v>4302663.3135704873</c:v>
                </c:pt>
                <c:pt idx="1013">
                  <c:v>4306910.8386804862</c:v>
                </c:pt>
                <c:pt idx="1014">
                  <c:v>4311158.3678500978</c:v>
                </c:pt>
                <c:pt idx="1015">
                  <c:v>4315405.9010673231</c:v>
                </c:pt>
                <c:pt idx="1016">
                  <c:v>4319653.4383202093</c:v>
                </c:pt>
                <c:pt idx="1017">
                  <c:v>4323900.9795968523</c:v>
                </c:pt>
                <c:pt idx="1018">
                  <c:v>4328148.5248853955</c:v>
                </c:pt>
              </c:numCache>
            </c:numRef>
          </c:yVal>
          <c:smooth val="1"/>
          <c:extLst>
            <c:ext xmlns:c16="http://schemas.microsoft.com/office/drawing/2014/chart" uri="{C3380CC4-5D6E-409C-BE32-E72D297353CC}">
              <c16:uniqueId val="{00000001-0C1D-A541-A94E-C9A63B6783FF}"/>
            </c:ext>
          </c:extLst>
        </c:ser>
        <c:ser>
          <c:idx val="1"/>
          <c:order val="2"/>
          <c:tx>
            <c:v>Inventory Holding Costs</c:v>
          </c:tx>
          <c:spPr>
            <a:ln w="19050" cap="rnd">
              <a:solidFill>
                <a:schemeClr val="accent2"/>
              </a:solidFill>
              <a:round/>
            </a:ln>
            <a:effectLst/>
          </c:spPr>
          <c:marker>
            <c:symbol val="none"/>
          </c:marker>
          <c:xVal>
            <c:numRef>
              <c:f>EOQ!$AT$5:$AT$1023</c:f>
              <c:numCache>
                <c:formatCode>General</c:formatCode>
                <c:ptCount val="1019"/>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1018000</c:v>
                </c:pt>
              </c:numCache>
            </c:numRef>
          </c:xVal>
          <c:yVal>
            <c:numRef>
              <c:f>EOQ!$AR$5:$AR$1023</c:f>
              <c:numCache>
                <c:formatCode>_-[$$-409]* #,##0.00_ ;_-[$$-409]* \-#,##0.00\ ;_-[$$-409]* "-"??_ ;_-@_ </c:formatCode>
                <c:ptCount val="1019"/>
                <c:pt idx="0">
                  <c:v>0</c:v>
                </c:pt>
                <c:pt idx="1">
                  <c:v>4249.583333333333</c:v>
                </c:pt>
                <c:pt idx="2">
                  <c:v>8499.1666666666661</c:v>
                </c:pt>
                <c:pt idx="3">
                  <c:v>12748.749999999998</c:v>
                </c:pt>
                <c:pt idx="4">
                  <c:v>16998.333333333332</c:v>
                </c:pt>
                <c:pt idx="5">
                  <c:v>21247.916666666664</c:v>
                </c:pt>
                <c:pt idx="6">
                  <c:v>25497.499999999996</c:v>
                </c:pt>
                <c:pt idx="7">
                  <c:v>29747.083333333328</c:v>
                </c:pt>
                <c:pt idx="8">
                  <c:v>33996.666666666664</c:v>
                </c:pt>
                <c:pt idx="9">
                  <c:v>38246.249999999993</c:v>
                </c:pt>
                <c:pt idx="10">
                  <c:v>42495.833333333328</c:v>
                </c:pt>
                <c:pt idx="11">
                  <c:v>46745.416666666664</c:v>
                </c:pt>
                <c:pt idx="12">
                  <c:v>50994.999999999993</c:v>
                </c:pt>
                <c:pt idx="13">
                  <c:v>55244.583333333328</c:v>
                </c:pt>
                <c:pt idx="14">
                  <c:v>59494.166666666657</c:v>
                </c:pt>
                <c:pt idx="15">
                  <c:v>63743.749999999993</c:v>
                </c:pt>
                <c:pt idx="16">
                  <c:v>67993.333333333328</c:v>
                </c:pt>
                <c:pt idx="17">
                  <c:v>72242.916666666657</c:v>
                </c:pt>
                <c:pt idx="18">
                  <c:v>76492.499999999985</c:v>
                </c:pt>
                <c:pt idx="19">
                  <c:v>80742.083333333328</c:v>
                </c:pt>
                <c:pt idx="20">
                  <c:v>84991.666666666657</c:v>
                </c:pt>
                <c:pt idx="21">
                  <c:v>89241.249999999985</c:v>
                </c:pt>
                <c:pt idx="22">
                  <c:v>93490.833333333328</c:v>
                </c:pt>
                <c:pt idx="23">
                  <c:v>97740.416666666657</c:v>
                </c:pt>
                <c:pt idx="24">
                  <c:v>101989.99999999999</c:v>
                </c:pt>
                <c:pt idx="25">
                  <c:v>106239.58333333331</c:v>
                </c:pt>
                <c:pt idx="26">
                  <c:v>110489.16666666666</c:v>
                </c:pt>
                <c:pt idx="27">
                  <c:v>114738.74999999999</c:v>
                </c:pt>
                <c:pt idx="28">
                  <c:v>118988.33333333331</c:v>
                </c:pt>
                <c:pt idx="29">
                  <c:v>123237.91666666666</c:v>
                </c:pt>
                <c:pt idx="30">
                  <c:v>127487.49999999999</c:v>
                </c:pt>
                <c:pt idx="31">
                  <c:v>131737.08333333331</c:v>
                </c:pt>
                <c:pt idx="32">
                  <c:v>135986.66666666666</c:v>
                </c:pt>
                <c:pt idx="33">
                  <c:v>140236.24999999997</c:v>
                </c:pt>
                <c:pt idx="34">
                  <c:v>144485.83333333331</c:v>
                </c:pt>
                <c:pt idx="35">
                  <c:v>148735.41666666666</c:v>
                </c:pt>
                <c:pt idx="36">
                  <c:v>152984.99999999997</c:v>
                </c:pt>
                <c:pt idx="37">
                  <c:v>157234.58333333331</c:v>
                </c:pt>
                <c:pt idx="38">
                  <c:v>161484.16666666666</c:v>
                </c:pt>
                <c:pt idx="39">
                  <c:v>165733.74999999997</c:v>
                </c:pt>
                <c:pt idx="40">
                  <c:v>169983.33333333331</c:v>
                </c:pt>
                <c:pt idx="41">
                  <c:v>174232.91666666666</c:v>
                </c:pt>
                <c:pt idx="42">
                  <c:v>178482.49999999997</c:v>
                </c:pt>
                <c:pt idx="43">
                  <c:v>182732.08333333331</c:v>
                </c:pt>
                <c:pt idx="44">
                  <c:v>186981.66666666666</c:v>
                </c:pt>
                <c:pt idx="45">
                  <c:v>191231.24999999997</c:v>
                </c:pt>
                <c:pt idx="46">
                  <c:v>195480.83333333331</c:v>
                </c:pt>
                <c:pt idx="47">
                  <c:v>199730.41666666666</c:v>
                </c:pt>
                <c:pt idx="48">
                  <c:v>203979.99999999997</c:v>
                </c:pt>
                <c:pt idx="49">
                  <c:v>208229.58333333331</c:v>
                </c:pt>
                <c:pt idx="50">
                  <c:v>212479.16666666663</c:v>
                </c:pt>
                <c:pt idx="51">
                  <c:v>216728.74999999997</c:v>
                </c:pt>
                <c:pt idx="52">
                  <c:v>220978.33333333331</c:v>
                </c:pt>
                <c:pt idx="53">
                  <c:v>225227.91666666663</c:v>
                </c:pt>
                <c:pt idx="54">
                  <c:v>229477.49999999997</c:v>
                </c:pt>
                <c:pt idx="55">
                  <c:v>233727.08333333331</c:v>
                </c:pt>
                <c:pt idx="56">
                  <c:v>237976.66666666663</c:v>
                </c:pt>
                <c:pt idx="57">
                  <c:v>242226.24999999997</c:v>
                </c:pt>
                <c:pt idx="58">
                  <c:v>246475.83333333331</c:v>
                </c:pt>
                <c:pt idx="59">
                  <c:v>250725.41666666663</c:v>
                </c:pt>
                <c:pt idx="60">
                  <c:v>254974.99999999997</c:v>
                </c:pt>
                <c:pt idx="61">
                  <c:v>259224.58333333331</c:v>
                </c:pt>
                <c:pt idx="62">
                  <c:v>263474.16666666663</c:v>
                </c:pt>
                <c:pt idx="63">
                  <c:v>267723.74999999994</c:v>
                </c:pt>
                <c:pt idx="64">
                  <c:v>271973.33333333331</c:v>
                </c:pt>
                <c:pt idx="65">
                  <c:v>276222.91666666663</c:v>
                </c:pt>
                <c:pt idx="66">
                  <c:v>280472.49999999994</c:v>
                </c:pt>
                <c:pt idx="67">
                  <c:v>284722.08333333331</c:v>
                </c:pt>
                <c:pt idx="68">
                  <c:v>288971.66666666663</c:v>
                </c:pt>
                <c:pt idx="69">
                  <c:v>293221.24999999994</c:v>
                </c:pt>
                <c:pt idx="70">
                  <c:v>297470.83333333331</c:v>
                </c:pt>
                <c:pt idx="71">
                  <c:v>301720.41666666663</c:v>
                </c:pt>
                <c:pt idx="72">
                  <c:v>305969.99999999994</c:v>
                </c:pt>
                <c:pt idx="73">
                  <c:v>310219.58333333331</c:v>
                </c:pt>
                <c:pt idx="74">
                  <c:v>314469.16666666663</c:v>
                </c:pt>
                <c:pt idx="75">
                  <c:v>318718.74999999994</c:v>
                </c:pt>
                <c:pt idx="76">
                  <c:v>322968.33333333331</c:v>
                </c:pt>
                <c:pt idx="77">
                  <c:v>327217.91666666663</c:v>
                </c:pt>
                <c:pt idx="78">
                  <c:v>331467.49999999994</c:v>
                </c:pt>
                <c:pt idx="79">
                  <c:v>335717.08333333331</c:v>
                </c:pt>
                <c:pt idx="80">
                  <c:v>339966.66666666663</c:v>
                </c:pt>
                <c:pt idx="81">
                  <c:v>344216.24999999994</c:v>
                </c:pt>
                <c:pt idx="82">
                  <c:v>348465.83333333331</c:v>
                </c:pt>
                <c:pt idx="83">
                  <c:v>352715.41666666663</c:v>
                </c:pt>
                <c:pt idx="84">
                  <c:v>356964.99999999994</c:v>
                </c:pt>
                <c:pt idx="85">
                  <c:v>361214.58333333331</c:v>
                </c:pt>
                <c:pt idx="86">
                  <c:v>365464.16666666663</c:v>
                </c:pt>
                <c:pt idx="87">
                  <c:v>369713.74999999994</c:v>
                </c:pt>
                <c:pt idx="88">
                  <c:v>373963.33333333331</c:v>
                </c:pt>
                <c:pt idx="89">
                  <c:v>378212.91666666663</c:v>
                </c:pt>
                <c:pt idx="90">
                  <c:v>382462.49999999994</c:v>
                </c:pt>
                <c:pt idx="91">
                  <c:v>386712.08333333331</c:v>
                </c:pt>
                <c:pt idx="92">
                  <c:v>390961.66666666663</c:v>
                </c:pt>
                <c:pt idx="93">
                  <c:v>395211.24999999994</c:v>
                </c:pt>
                <c:pt idx="94">
                  <c:v>399460.83333333331</c:v>
                </c:pt>
                <c:pt idx="95">
                  <c:v>403710.41666666663</c:v>
                </c:pt>
                <c:pt idx="96">
                  <c:v>407959.99999999994</c:v>
                </c:pt>
                <c:pt idx="97">
                  <c:v>412209.58333333326</c:v>
                </c:pt>
                <c:pt idx="98">
                  <c:v>416459.16666666663</c:v>
                </c:pt>
                <c:pt idx="99">
                  <c:v>420708.74999999994</c:v>
                </c:pt>
                <c:pt idx="100">
                  <c:v>424958.33333333326</c:v>
                </c:pt>
                <c:pt idx="101">
                  <c:v>429207.91666666663</c:v>
                </c:pt>
                <c:pt idx="102">
                  <c:v>433457.49999999994</c:v>
                </c:pt>
                <c:pt idx="103">
                  <c:v>437707.08333333326</c:v>
                </c:pt>
                <c:pt idx="104">
                  <c:v>441956.66666666663</c:v>
                </c:pt>
                <c:pt idx="105">
                  <c:v>446206.24999999994</c:v>
                </c:pt>
                <c:pt idx="106">
                  <c:v>450455.83333333326</c:v>
                </c:pt>
                <c:pt idx="107">
                  <c:v>454705.41666666663</c:v>
                </c:pt>
                <c:pt idx="108">
                  <c:v>458954.99999999994</c:v>
                </c:pt>
                <c:pt idx="109">
                  <c:v>463204.58333333326</c:v>
                </c:pt>
                <c:pt idx="110">
                  <c:v>467454.16666666663</c:v>
                </c:pt>
                <c:pt idx="111">
                  <c:v>471703.74999999994</c:v>
                </c:pt>
                <c:pt idx="112">
                  <c:v>475953.33333333326</c:v>
                </c:pt>
                <c:pt idx="113">
                  <c:v>480202.91666666663</c:v>
                </c:pt>
                <c:pt idx="114">
                  <c:v>484452.49999999994</c:v>
                </c:pt>
                <c:pt idx="115">
                  <c:v>488702.08333333326</c:v>
                </c:pt>
                <c:pt idx="116">
                  <c:v>492951.66666666663</c:v>
                </c:pt>
                <c:pt idx="117">
                  <c:v>497201.24999999994</c:v>
                </c:pt>
                <c:pt idx="118">
                  <c:v>501450.83333333326</c:v>
                </c:pt>
                <c:pt idx="119">
                  <c:v>505700.41666666663</c:v>
                </c:pt>
                <c:pt idx="120">
                  <c:v>509949.99999999994</c:v>
                </c:pt>
                <c:pt idx="121">
                  <c:v>514199.58333333326</c:v>
                </c:pt>
                <c:pt idx="122">
                  <c:v>518449.16666666663</c:v>
                </c:pt>
                <c:pt idx="123">
                  <c:v>522698.74999999994</c:v>
                </c:pt>
                <c:pt idx="124">
                  <c:v>526948.33333333326</c:v>
                </c:pt>
                <c:pt idx="125">
                  <c:v>531197.91666666663</c:v>
                </c:pt>
                <c:pt idx="126">
                  <c:v>535447.49999999988</c:v>
                </c:pt>
                <c:pt idx="127">
                  <c:v>539697.08333333326</c:v>
                </c:pt>
                <c:pt idx="128">
                  <c:v>543946.66666666663</c:v>
                </c:pt>
                <c:pt idx="129">
                  <c:v>548196.24999999988</c:v>
                </c:pt>
                <c:pt idx="130">
                  <c:v>552445.83333333326</c:v>
                </c:pt>
                <c:pt idx="131">
                  <c:v>556695.41666666663</c:v>
                </c:pt>
                <c:pt idx="132">
                  <c:v>560944.99999999988</c:v>
                </c:pt>
                <c:pt idx="133">
                  <c:v>565194.58333333326</c:v>
                </c:pt>
                <c:pt idx="134">
                  <c:v>569444.16666666663</c:v>
                </c:pt>
                <c:pt idx="135">
                  <c:v>573693.74999999988</c:v>
                </c:pt>
                <c:pt idx="136">
                  <c:v>577943.33333333326</c:v>
                </c:pt>
                <c:pt idx="137">
                  <c:v>582192.91666666663</c:v>
                </c:pt>
                <c:pt idx="138">
                  <c:v>586442.49999999988</c:v>
                </c:pt>
                <c:pt idx="139">
                  <c:v>590692.08333333326</c:v>
                </c:pt>
                <c:pt idx="140">
                  <c:v>594941.66666666663</c:v>
                </c:pt>
                <c:pt idx="141">
                  <c:v>599191.24999999988</c:v>
                </c:pt>
                <c:pt idx="142">
                  <c:v>603440.83333333326</c:v>
                </c:pt>
                <c:pt idx="143">
                  <c:v>607690.41666666663</c:v>
                </c:pt>
                <c:pt idx="144">
                  <c:v>611939.99999999988</c:v>
                </c:pt>
                <c:pt idx="145">
                  <c:v>616189.58333333326</c:v>
                </c:pt>
                <c:pt idx="146">
                  <c:v>620439.16666666663</c:v>
                </c:pt>
                <c:pt idx="147">
                  <c:v>624688.74999999988</c:v>
                </c:pt>
                <c:pt idx="148">
                  <c:v>628938.33333333326</c:v>
                </c:pt>
                <c:pt idx="149">
                  <c:v>633187.91666666663</c:v>
                </c:pt>
                <c:pt idx="150">
                  <c:v>637437.49999999988</c:v>
                </c:pt>
                <c:pt idx="151">
                  <c:v>641687.08333333326</c:v>
                </c:pt>
                <c:pt idx="152">
                  <c:v>645936.66666666663</c:v>
                </c:pt>
                <c:pt idx="153">
                  <c:v>650186.24999999988</c:v>
                </c:pt>
                <c:pt idx="154">
                  <c:v>654435.83333333326</c:v>
                </c:pt>
                <c:pt idx="155">
                  <c:v>658685.41666666663</c:v>
                </c:pt>
                <c:pt idx="156">
                  <c:v>662934.99999999988</c:v>
                </c:pt>
                <c:pt idx="157">
                  <c:v>667184.58333333326</c:v>
                </c:pt>
                <c:pt idx="158">
                  <c:v>671434.16666666663</c:v>
                </c:pt>
                <c:pt idx="159">
                  <c:v>675683.74999999988</c:v>
                </c:pt>
                <c:pt idx="160">
                  <c:v>679933.33333333326</c:v>
                </c:pt>
                <c:pt idx="161">
                  <c:v>684182.91666666663</c:v>
                </c:pt>
                <c:pt idx="162">
                  <c:v>688432.49999999988</c:v>
                </c:pt>
                <c:pt idx="163">
                  <c:v>692682.08333333326</c:v>
                </c:pt>
                <c:pt idx="164">
                  <c:v>696931.66666666663</c:v>
                </c:pt>
                <c:pt idx="165">
                  <c:v>701181.24999999988</c:v>
                </c:pt>
                <c:pt idx="166">
                  <c:v>705430.83333333326</c:v>
                </c:pt>
                <c:pt idx="167">
                  <c:v>709680.41666666663</c:v>
                </c:pt>
                <c:pt idx="168">
                  <c:v>713929.99999999988</c:v>
                </c:pt>
                <c:pt idx="169">
                  <c:v>718179.58333333326</c:v>
                </c:pt>
                <c:pt idx="170">
                  <c:v>722429.16666666663</c:v>
                </c:pt>
                <c:pt idx="171">
                  <c:v>726678.74999999988</c:v>
                </c:pt>
                <c:pt idx="172">
                  <c:v>730928.33333333326</c:v>
                </c:pt>
                <c:pt idx="173">
                  <c:v>735177.91666666663</c:v>
                </c:pt>
                <c:pt idx="174">
                  <c:v>739427.49999999988</c:v>
                </c:pt>
                <c:pt idx="175">
                  <c:v>743677.08333333326</c:v>
                </c:pt>
                <c:pt idx="176">
                  <c:v>747926.66666666663</c:v>
                </c:pt>
                <c:pt idx="177">
                  <c:v>752176.24999999988</c:v>
                </c:pt>
                <c:pt idx="178">
                  <c:v>756425.83333333326</c:v>
                </c:pt>
                <c:pt idx="179">
                  <c:v>760675.41666666663</c:v>
                </c:pt>
                <c:pt idx="180">
                  <c:v>764924.99999999988</c:v>
                </c:pt>
                <c:pt idx="181">
                  <c:v>769174.58333333326</c:v>
                </c:pt>
                <c:pt idx="182">
                  <c:v>773424.16666666663</c:v>
                </c:pt>
                <c:pt idx="183">
                  <c:v>777673.74999999988</c:v>
                </c:pt>
                <c:pt idx="184">
                  <c:v>781923.33333333326</c:v>
                </c:pt>
                <c:pt idx="185">
                  <c:v>786172.91666666663</c:v>
                </c:pt>
                <c:pt idx="186">
                  <c:v>790422.49999999988</c:v>
                </c:pt>
                <c:pt idx="187">
                  <c:v>794672.08333333326</c:v>
                </c:pt>
                <c:pt idx="188">
                  <c:v>798921.66666666663</c:v>
                </c:pt>
                <c:pt idx="189">
                  <c:v>803171.24999999988</c:v>
                </c:pt>
                <c:pt idx="190">
                  <c:v>807420.83333333326</c:v>
                </c:pt>
                <c:pt idx="191">
                  <c:v>811670.41666666651</c:v>
                </c:pt>
                <c:pt idx="192">
                  <c:v>815919.99999999988</c:v>
                </c:pt>
                <c:pt idx="193">
                  <c:v>820169.58333333326</c:v>
                </c:pt>
                <c:pt idx="194">
                  <c:v>824419.16666666651</c:v>
                </c:pt>
                <c:pt idx="195">
                  <c:v>828668.74999999988</c:v>
                </c:pt>
                <c:pt idx="196">
                  <c:v>832918.33333333326</c:v>
                </c:pt>
                <c:pt idx="197">
                  <c:v>837167.91666666651</c:v>
                </c:pt>
                <c:pt idx="198">
                  <c:v>841417.49999999988</c:v>
                </c:pt>
                <c:pt idx="199">
                  <c:v>845667.08333333326</c:v>
                </c:pt>
                <c:pt idx="200">
                  <c:v>849916.66666666651</c:v>
                </c:pt>
                <c:pt idx="201">
                  <c:v>854166.24999999988</c:v>
                </c:pt>
                <c:pt idx="202">
                  <c:v>858415.83333333326</c:v>
                </c:pt>
                <c:pt idx="203">
                  <c:v>862665.41666666651</c:v>
                </c:pt>
                <c:pt idx="204">
                  <c:v>866914.99999999988</c:v>
                </c:pt>
                <c:pt idx="205">
                  <c:v>871164.58333333326</c:v>
                </c:pt>
                <c:pt idx="206">
                  <c:v>875414.16666666651</c:v>
                </c:pt>
                <c:pt idx="207">
                  <c:v>879663.74999999988</c:v>
                </c:pt>
                <c:pt idx="208">
                  <c:v>883913.33333333326</c:v>
                </c:pt>
                <c:pt idx="209">
                  <c:v>888162.91666666651</c:v>
                </c:pt>
                <c:pt idx="210">
                  <c:v>892412.49999999988</c:v>
                </c:pt>
                <c:pt idx="211">
                  <c:v>896662.08333333326</c:v>
                </c:pt>
                <c:pt idx="212">
                  <c:v>900911.66666666651</c:v>
                </c:pt>
                <c:pt idx="213">
                  <c:v>905161.24999999988</c:v>
                </c:pt>
                <c:pt idx="214">
                  <c:v>909410.83333333326</c:v>
                </c:pt>
                <c:pt idx="215">
                  <c:v>913660.41666666651</c:v>
                </c:pt>
                <c:pt idx="216">
                  <c:v>917909.99999999988</c:v>
                </c:pt>
                <c:pt idx="217">
                  <c:v>922159.58333333326</c:v>
                </c:pt>
                <c:pt idx="218">
                  <c:v>926409.16666666651</c:v>
                </c:pt>
                <c:pt idx="219">
                  <c:v>930658.74999999988</c:v>
                </c:pt>
                <c:pt idx="220">
                  <c:v>934908.33333333326</c:v>
                </c:pt>
                <c:pt idx="221">
                  <c:v>939157.91666666651</c:v>
                </c:pt>
                <c:pt idx="222">
                  <c:v>943407.49999999988</c:v>
                </c:pt>
                <c:pt idx="223">
                  <c:v>947657.08333333326</c:v>
                </c:pt>
                <c:pt idx="224">
                  <c:v>951906.66666666651</c:v>
                </c:pt>
                <c:pt idx="225">
                  <c:v>956156.24999999988</c:v>
                </c:pt>
                <c:pt idx="226">
                  <c:v>960405.83333333326</c:v>
                </c:pt>
                <c:pt idx="227">
                  <c:v>964655.41666666651</c:v>
                </c:pt>
                <c:pt idx="228">
                  <c:v>968904.99999999988</c:v>
                </c:pt>
                <c:pt idx="229">
                  <c:v>973154.58333333326</c:v>
                </c:pt>
                <c:pt idx="230">
                  <c:v>977404.16666666651</c:v>
                </c:pt>
                <c:pt idx="231">
                  <c:v>981653.74999999988</c:v>
                </c:pt>
                <c:pt idx="232">
                  <c:v>985903.33333333326</c:v>
                </c:pt>
                <c:pt idx="233">
                  <c:v>990152.91666666651</c:v>
                </c:pt>
                <c:pt idx="234">
                  <c:v>994402.49999999988</c:v>
                </c:pt>
                <c:pt idx="235">
                  <c:v>998652.08333333326</c:v>
                </c:pt>
                <c:pt idx="236">
                  <c:v>1002901.6666666665</c:v>
                </c:pt>
                <c:pt idx="237">
                  <c:v>1007151.2499999999</c:v>
                </c:pt>
                <c:pt idx="238">
                  <c:v>1011400.8333333333</c:v>
                </c:pt>
                <c:pt idx="239">
                  <c:v>1015650.4166666665</c:v>
                </c:pt>
                <c:pt idx="240">
                  <c:v>1019899.9999999999</c:v>
                </c:pt>
                <c:pt idx="241">
                  <c:v>1024149.5833333333</c:v>
                </c:pt>
                <c:pt idx="242">
                  <c:v>1028399.1666666665</c:v>
                </c:pt>
                <c:pt idx="243">
                  <c:v>1032648.7499999999</c:v>
                </c:pt>
                <c:pt idx="244">
                  <c:v>1036898.3333333333</c:v>
                </c:pt>
                <c:pt idx="245">
                  <c:v>1041147.9166666665</c:v>
                </c:pt>
                <c:pt idx="246">
                  <c:v>1045397.4999999999</c:v>
                </c:pt>
                <c:pt idx="247">
                  <c:v>1049647.0833333333</c:v>
                </c:pt>
                <c:pt idx="248">
                  <c:v>1053896.6666666665</c:v>
                </c:pt>
                <c:pt idx="249">
                  <c:v>1058146.2499999998</c:v>
                </c:pt>
                <c:pt idx="250">
                  <c:v>1062395.8333333333</c:v>
                </c:pt>
                <c:pt idx="251">
                  <c:v>1066645.4166666665</c:v>
                </c:pt>
                <c:pt idx="252">
                  <c:v>1070894.9999999998</c:v>
                </c:pt>
                <c:pt idx="253">
                  <c:v>1075144.5833333333</c:v>
                </c:pt>
                <c:pt idx="254">
                  <c:v>1079394.1666666665</c:v>
                </c:pt>
                <c:pt idx="255">
                  <c:v>1083643.7499999998</c:v>
                </c:pt>
                <c:pt idx="256">
                  <c:v>1087893.3333333333</c:v>
                </c:pt>
                <c:pt idx="257">
                  <c:v>1092142.9166666665</c:v>
                </c:pt>
                <c:pt idx="258">
                  <c:v>1096392.4999999998</c:v>
                </c:pt>
                <c:pt idx="259">
                  <c:v>1100642.0833333333</c:v>
                </c:pt>
                <c:pt idx="260">
                  <c:v>1104891.6666666665</c:v>
                </c:pt>
                <c:pt idx="261">
                  <c:v>1109141.2499999998</c:v>
                </c:pt>
                <c:pt idx="262">
                  <c:v>1113390.8333333333</c:v>
                </c:pt>
                <c:pt idx="263">
                  <c:v>1117640.4166666665</c:v>
                </c:pt>
                <c:pt idx="264">
                  <c:v>1121889.9999999998</c:v>
                </c:pt>
                <c:pt idx="265">
                  <c:v>1126139.5833333333</c:v>
                </c:pt>
                <c:pt idx="266">
                  <c:v>1130389.1666666665</c:v>
                </c:pt>
                <c:pt idx="267">
                  <c:v>1134638.7499999998</c:v>
                </c:pt>
                <c:pt idx="268">
                  <c:v>1138888.3333333333</c:v>
                </c:pt>
                <c:pt idx="269">
                  <c:v>1143137.9166666665</c:v>
                </c:pt>
                <c:pt idx="270">
                  <c:v>1147387.4999999998</c:v>
                </c:pt>
                <c:pt idx="271">
                  <c:v>1151637.0833333333</c:v>
                </c:pt>
                <c:pt idx="272">
                  <c:v>1155886.6666666665</c:v>
                </c:pt>
                <c:pt idx="273">
                  <c:v>1160136.2499999998</c:v>
                </c:pt>
                <c:pt idx="274">
                  <c:v>1164385.8333333333</c:v>
                </c:pt>
                <c:pt idx="275">
                  <c:v>1168635.4166666665</c:v>
                </c:pt>
                <c:pt idx="276">
                  <c:v>1172884.9999999998</c:v>
                </c:pt>
                <c:pt idx="277">
                  <c:v>1177134.5833333333</c:v>
                </c:pt>
                <c:pt idx="278">
                  <c:v>1181384.1666666665</c:v>
                </c:pt>
                <c:pt idx="279">
                  <c:v>1185633.7499999998</c:v>
                </c:pt>
                <c:pt idx="280">
                  <c:v>1189883.3333333333</c:v>
                </c:pt>
                <c:pt idx="281">
                  <c:v>1194132.9166666665</c:v>
                </c:pt>
                <c:pt idx="282">
                  <c:v>1198382.4999999998</c:v>
                </c:pt>
                <c:pt idx="283">
                  <c:v>1202632.0833333333</c:v>
                </c:pt>
                <c:pt idx="284">
                  <c:v>1206881.6666666665</c:v>
                </c:pt>
                <c:pt idx="285">
                  <c:v>1211131.2499999998</c:v>
                </c:pt>
                <c:pt idx="286">
                  <c:v>1215380.8333333333</c:v>
                </c:pt>
                <c:pt idx="287">
                  <c:v>1219630.4166666665</c:v>
                </c:pt>
                <c:pt idx="288">
                  <c:v>1223879.9999999998</c:v>
                </c:pt>
                <c:pt idx="289">
                  <c:v>1228129.5833333333</c:v>
                </c:pt>
                <c:pt idx="290">
                  <c:v>1232379.1666666665</c:v>
                </c:pt>
                <c:pt idx="291">
                  <c:v>1236628.7499999998</c:v>
                </c:pt>
                <c:pt idx="292">
                  <c:v>1240878.3333333333</c:v>
                </c:pt>
                <c:pt idx="293">
                  <c:v>1245127.9166666665</c:v>
                </c:pt>
                <c:pt idx="294">
                  <c:v>1249377.4999999998</c:v>
                </c:pt>
                <c:pt idx="295">
                  <c:v>1253627.0833333333</c:v>
                </c:pt>
                <c:pt idx="296">
                  <c:v>1257876.6666666665</c:v>
                </c:pt>
                <c:pt idx="297">
                  <c:v>1262126.2499999998</c:v>
                </c:pt>
                <c:pt idx="298">
                  <c:v>1266375.8333333333</c:v>
                </c:pt>
                <c:pt idx="299">
                  <c:v>1270625.4166666665</c:v>
                </c:pt>
                <c:pt idx="300">
                  <c:v>1274874.9999999998</c:v>
                </c:pt>
                <c:pt idx="301">
                  <c:v>1279124.5833333333</c:v>
                </c:pt>
                <c:pt idx="302">
                  <c:v>1283374.1666666665</c:v>
                </c:pt>
                <c:pt idx="303">
                  <c:v>1287623.7499999998</c:v>
                </c:pt>
                <c:pt idx="304">
                  <c:v>1291873.3333333333</c:v>
                </c:pt>
                <c:pt idx="305">
                  <c:v>1296122.9166666665</c:v>
                </c:pt>
                <c:pt idx="306">
                  <c:v>1300372.4999999998</c:v>
                </c:pt>
                <c:pt idx="307">
                  <c:v>1304622.0833333333</c:v>
                </c:pt>
                <c:pt idx="308">
                  <c:v>1308871.6666666665</c:v>
                </c:pt>
                <c:pt idx="309">
                  <c:v>1313121.2499999998</c:v>
                </c:pt>
                <c:pt idx="310">
                  <c:v>1317370.8333333333</c:v>
                </c:pt>
                <c:pt idx="311">
                  <c:v>1321620.4166666665</c:v>
                </c:pt>
                <c:pt idx="312">
                  <c:v>1325869.9999999998</c:v>
                </c:pt>
                <c:pt idx="313">
                  <c:v>1330119.5833333333</c:v>
                </c:pt>
                <c:pt idx="314">
                  <c:v>1334369.1666666665</c:v>
                </c:pt>
                <c:pt idx="315">
                  <c:v>1338618.7499999998</c:v>
                </c:pt>
                <c:pt idx="316">
                  <c:v>1342868.3333333333</c:v>
                </c:pt>
                <c:pt idx="317">
                  <c:v>1347117.9166666665</c:v>
                </c:pt>
                <c:pt idx="318">
                  <c:v>1351367.4999999998</c:v>
                </c:pt>
                <c:pt idx="319">
                  <c:v>1355617.0833333333</c:v>
                </c:pt>
                <c:pt idx="320">
                  <c:v>1359866.6666666665</c:v>
                </c:pt>
                <c:pt idx="321">
                  <c:v>1364116.2499999998</c:v>
                </c:pt>
                <c:pt idx="322">
                  <c:v>1368365.8333333333</c:v>
                </c:pt>
                <c:pt idx="323">
                  <c:v>1372615.4166666665</c:v>
                </c:pt>
                <c:pt idx="324">
                  <c:v>1376864.9999999998</c:v>
                </c:pt>
                <c:pt idx="325">
                  <c:v>1381114.5833333333</c:v>
                </c:pt>
                <c:pt idx="326">
                  <c:v>1385364.1666666665</c:v>
                </c:pt>
                <c:pt idx="327">
                  <c:v>1389613.7499999998</c:v>
                </c:pt>
                <c:pt idx="328">
                  <c:v>1393863.3333333333</c:v>
                </c:pt>
                <c:pt idx="329">
                  <c:v>1398112.9166666665</c:v>
                </c:pt>
                <c:pt idx="330">
                  <c:v>1402362.4999999998</c:v>
                </c:pt>
                <c:pt idx="331">
                  <c:v>1406612.0833333333</c:v>
                </c:pt>
                <c:pt idx="332">
                  <c:v>1410861.6666666665</c:v>
                </c:pt>
                <c:pt idx="333">
                  <c:v>1415111.2499999998</c:v>
                </c:pt>
                <c:pt idx="334">
                  <c:v>1419360.8333333333</c:v>
                </c:pt>
                <c:pt idx="335">
                  <c:v>1423610.4166666665</c:v>
                </c:pt>
                <c:pt idx="336">
                  <c:v>1427859.9999999998</c:v>
                </c:pt>
                <c:pt idx="337">
                  <c:v>1432109.5833333333</c:v>
                </c:pt>
                <c:pt idx="338">
                  <c:v>1436359.1666666665</c:v>
                </c:pt>
                <c:pt idx="339">
                  <c:v>1440608.7499999998</c:v>
                </c:pt>
                <c:pt idx="340">
                  <c:v>1444858.3333333333</c:v>
                </c:pt>
                <c:pt idx="341">
                  <c:v>1449107.9166666665</c:v>
                </c:pt>
                <c:pt idx="342">
                  <c:v>1453357.4999999998</c:v>
                </c:pt>
                <c:pt idx="343">
                  <c:v>1457607.0833333333</c:v>
                </c:pt>
                <c:pt idx="344">
                  <c:v>1461856.6666666665</c:v>
                </c:pt>
                <c:pt idx="345">
                  <c:v>1466106.2499999998</c:v>
                </c:pt>
                <c:pt idx="346">
                  <c:v>1470355.8333333333</c:v>
                </c:pt>
                <c:pt idx="347">
                  <c:v>1474605.4166666665</c:v>
                </c:pt>
                <c:pt idx="348">
                  <c:v>1478854.9999999998</c:v>
                </c:pt>
                <c:pt idx="349">
                  <c:v>1483104.5833333333</c:v>
                </c:pt>
                <c:pt idx="350">
                  <c:v>1487354.1666666665</c:v>
                </c:pt>
                <c:pt idx="351">
                  <c:v>1491603.7499999998</c:v>
                </c:pt>
                <c:pt idx="352">
                  <c:v>1495853.3333333333</c:v>
                </c:pt>
                <c:pt idx="353">
                  <c:v>1500102.9166666665</c:v>
                </c:pt>
                <c:pt idx="354">
                  <c:v>1504352.4999999998</c:v>
                </c:pt>
                <c:pt idx="355">
                  <c:v>1508602.0833333333</c:v>
                </c:pt>
                <c:pt idx="356">
                  <c:v>1512851.6666666665</c:v>
                </c:pt>
                <c:pt idx="357">
                  <c:v>1517101.2499999998</c:v>
                </c:pt>
                <c:pt idx="358">
                  <c:v>1521350.8333333333</c:v>
                </c:pt>
                <c:pt idx="359">
                  <c:v>1525600.4166666665</c:v>
                </c:pt>
                <c:pt idx="360">
                  <c:v>1529849.9999999998</c:v>
                </c:pt>
                <c:pt idx="361">
                  <c:v>1534099.5833333333</c:v>
                </c:pt>
                <c:pt idx="362">
                  <c:v>1538349.1666666665</c:v>
                </c:pt>
                <c:pt idx="363">
                  <c:v>1542598.7499999998</c:v>
                </c:pt>
                <c:pt idx="364">
                  <c:v>1546848.3333333333</c:v>
                </c:pt>
                <c:pt idx="365">
                  <c:v>1551097.9166666665</c:v>
                </c:pt>
                <c:pt idx="366">
                  <c:v>1555347.4999999998</c:v>
                </c:pt>
                <c:pt idx="367">
                  <c:v>1559597.0833333333</c:v>
                </c:pt>
                <c:pt idx="368">
                  <c:v>1563846.6666666665</c:v>
                </c:pt>
                <c:pt idx="369">
                  <c:v>1568096.2499999998</c:v>
                </c:pt>
                <c:pt idx="370">
                  <c:v>1572345.8333333333</c:v>
                </c:pt>
                <c:pt idx="371">
                  <c:v>1576595.4166666665</c:v>
                </c:pt>
                <c:pt idx="372">
                  <c:v>1580844.9999999998</c:v>
                </c:pt>
                <c:pt idx="373">
                  <c:v>1585094.5833333333</c:v>
                </c:pt>
                <c:pt idx="374">
                  <c:v>1589344.1666666665</c:v>
                </c:pt>
                <c:pt idx="375">
                  <c:v>1593593.7499999998</c:v>
                </c:pt>
                <c:pt idx="376">
                  <c:v>1597843.3333333333</c:v>
                </c:pt>
                <c:pt idx="377">
                  <c:v>1602092.9166666665</c:v>
                </c:pt>
                <c:pt idx="378">
                  <c:v>1606342.4999999998</c:v>
                </c:pt>
                <c:pt idx="379">
                  <c:v>1610592.0833333333</c:v>
                </c:pt>
                <c:pt idx="380">
                  <c:v>1614841.6666666665</c:v>
                </c:pt>
                <c:pt idx="381">
                  <c:v>1619091.2499999998</c:v>
                </c:pt>
                <c:pt idx="382">
                  <c:v>1623340.833333333</c:v>
                </c:pt>
                <c:pt idx="383">
                  <c:v>1627590.4166666665</c:v>
                </c:pt>
                <c:pt idx="384">
                  <c:v>1631839.9999999998</c:v>
                </c:pt>
                <c:pt idx="385">
                  <c:v>1636089.583333333</c:v>
                </c:pt>
                <c:pt idx="386">
                  <c:v>1640339.1666666665</c:v>
                </c:pt>
                <c:pt idx="387">
                  <c:v>1644588.7499999998</c:v>
                </c:pt>
                <c:pt idx="388">
                  <c:v>1648838.333333333</c:v>
                </c:pt>
                <c:pt idx="389">
                  <c:v>1653087.9166666665</c:v>
                </c:pt>
                <c:pt idx="390">
                  <c:v>1657337.4999999998</c:v>
                </c:pt>
                <c:pt idx="391">
                  <c:v>1661587.083333333</c:v>
                </c:pt>
                <c:pt idx="392">
                  <c:v>1665836.6666666665</c:v>
                </c:pt>
                <c:pt idx="393">
                  <c:v>1670086.2499999998</c:v>
                </c:pt>
                <c:pt idx="394">
                  <c:v>1674335.833333333</c:v>
                </c:pt>
                <c:pt idx="395">
                  <c:v>1678585.4166666665</c:v>
                </c:pt>
                <c:pt idx="396">
                  <c:v>1682834.9999999998</c:v>
                </c:pt>
                <c:pt idx="397">
                  <c:v>1687084.583333333</c:v>
                </c:pt>
                <c:pt idx="398">
                  <c:v>1691334.1666666665</c:v>
                </c:pt>
                <c:pt idx="399">
                  <c:v>1695583.7499999998</c:v>
                </c:pt>
                <c:pt idx="400">
                  <c:v>1699833.333333333</c:v>
                </c:pt>
                <c:pt idx="401">
                  <c:v>1704082.9166666665</c:v>
                </c:pt>
                <c:pt idx="402">
                  <c:v>1708332.4999999998</c:v>
                </c:pt>
                <c:pt idx="403">
                  <c:v>1712582.083333333</c:v>
                </c:pt>
                <c:pt idx="404">
                  <c:v>1716831.6666666665</c:v>
                </c:pt>
                <c:pt idx="405">
                  <c:v>1721081.2499999998</c:v>
                </c:pt>
                <c:pt idx="406">
                  <c:v>1725330.833333333</c:v>
                </c:pt>
                <c:pt idx="407">
                  <c:v>1729580.4166666665</c:v>
                </c:pt>
                <c:pt idx="408">
                  <c:v>1733829.9999999998</c:v>
                </c:pt>
                <c:pt idx="409">
                  <c:v>1738079.583333333</c:v>
                </c:pt>
                <c:pt idx="410">
                  <c:v>1742329.1666666665</c:v>
                </c:pt>
                <c:pt idx="411">
                  <c:v>1746578.7499999998</c:v>
                </c:pt>
                <c:pt idx="412">
                  <c:v>1750828.333333333</c:v>
                </c:pt>
                <c:pt idx="413">
                  <c:v>1755077.9166666665</c:v>
                </c:pt>
                <c:pt idx="414">
                  <c:v>1759327.4999999998</c:v>
                </c:pt>
                <c:pt idx="415">
                  <c:v>1763577.083333333</c:v>
                </c:pt>
                <c:pt idx="416">
                  <c:v>1767826.6666666665</c:v>
                </c:pt>
                <c:pt idx="417">
                  <c:v>1772076.2499999998</c:v>
                </c:pt>
                <c:pt idx="418">
                  <c:v>1776325.833333333</c:v>
                </c:pt>
                <c:pt idx="419">
                  <c:v>1780575.4166666665</c:v>
                </c:pt>
                <c:pt idx="420">
                  <c:v>1784824.9999999998</c:v>
                </c:pt>
                <c:pt idx="421">
                  <c:v>1789074.583333333</c:v>
                </c:pt>
                <c:pt idx="422">
                  <c:v>1793324.1666666665</c:v>
                </c:pt>
                <c:pt idx="423">
                  <c:v>1797573.7499999998</c:v>
                </c:pt>
                <c:pt idx="424">
                  <c:v>1801823.333333333</c:v>
                </c:pt>
                <c:pt idx="425">
                  <c:v>1806072.9166666665</c:v>
                </c:pt>
                <c:pt idx="426">
                  <c:v>1810322.4999999998</c:v>
                </c:pt>
                <c:pt idx="427">
                  <c:v>1814572.083333333</c:v>
                </c:pt>
                <c:pt idx="428">
                  <c:v>1818821.6666666665</c:v>
                </c:pt>
                <c:pt idx="429">
                  <c:v>1823071.2499999998</c:v>
                </c:pt>
                <c:pt idx="430">
                  <c:v>1827320.833333333</c:v>
                </c:pt>
                <c:pt idx="431">
                  <c:v>1831570.4166666665</c:v>
                </c:pt>
                <c:pt idx="432">
                  <c:v>1835819.9999999998</c:v>
                </c:pt>
                <c:pt idx="433">
                  <c:v>1840069.583333333</c:v>
                </c:pt>
                <c:pt idx="434">
                  <c:v>1844319.1666666665</c:v>
                </c:pt>
                <c:pt idx="435">
                  <c:v>1848568.7499999998</c:v>
                </c:pt>
                <c:pt idx="436">
                  <c:v>1852818.333333333</c:v>
                </c:pt>
                <c:pt idx="437">
                  <c:v>1857067.9166666665</c:v>
                </c:pt>
                <c:pt idx="438">
                  <c:v>1861317.4999999998</c:v>
                </c:pt>
                <c:pt idx="439">
                  <c:v>1865567.083333333</c:v>
                </c:pt>
                <c:pt idx="440">
                  <c:v>1869816.6666666665</c:v>
                </c:pt>
                <c:pt idx="441">
                  <c:v>1874066.2499999998</c:v>
                </c:pt>
                <c:pt idx="442">
                  <c:v>1878315.833333333</c:v>
                </c:pt>
                <c:pt idx="443">
                  <c:v>1882565.4166666665</c:v>
                </c:pt>
                <c:pt idx="444">
                  <c:v>1886814.9999999998</c:v>
                </c:pt>
                <c:pt idx="445">
                  <c:v>1891064.583333333</c:v>
                </c:pt>
                <c:pt idx="446">
                  <c:v>1895314.1666666665</c:v>
                </c:pt>
                <c:pt idx="447">
                  <c:v>1899563.7499999998</c:v>
                </c:pt>
                <c:pt idx="448">
                  <c:v>1903813.333333333</c:v>
                </c:pt>
                <c:pt idx="449">
                  <c:v>1908062.9166666665</c:v>
                </c:pt>
                <c:pt idx="450">
                  <c:v>1912312.4999999998</c:v>
                </c:pt>
                <c:pt idx="451">
                  <c:v>1916562.083333333</c:v>
                </c:pt>
                <c:pt idx="452">
                  <c:v>1920811.6666666665</c:v>
                </c:pt>
                <c:pt idx="453">
                  <c:v>1925061.2499999998</c:v>
                </c:pt>
                <c:pt idx="454">
                  <c:v>1929310.833333333</c:v>
                </c:pt>
                <c:pt idx="455">
                  <c:v>1933560.4166666665</c:v>
                </c:pt>
                <c:pt idx="456">
                  <c:v>1937809.9999999998</c:v>
                </c:pt>
                <c:pt idx="457">
                  <c:v>1942059.583333333</c:v>
                </c:pt>
                <c:pt idx="458">
                  <c:v>1946309.1666666665</c:v>
                </c:pt>
                <c:pt idx="459">
                  <c:v>1950558.7499999998</c:v>
                </c:pt>
                <c:pt idx="460">
                  <c:v>1954808.333333333</c:v>
                </c:pt>
                <c:pt idx="461">
                  <c:v>1959057.9166666665</c:v>
                </c:pt>
                <c:pt idx="462">
                  <c:v>1963307.4999999998</c:v>
                </c:pt>
                <c:pt idx="463">
                  <c:v>1967557.083333333</c:v>
                </c:pt>
                <c:pt idx="464">
                  <c:v>1971806.6666666665</c:v>
                </c:pt>
                <c:pt idx="465">
                  <c:v>1976056.2499999998</c:v>
                </c:pt>
                <c:pt idx="466">
                  <c:v>1980305.833333333</c:v>
                </c:pt>
                <c:pt idx="467">
                  <c:v>1984555.4166666665</c:v>
                </c:pt>
                <c:pt idx="468">
                  <c:v>1988804.9999999998</c:v>
                </c:pt>
                <c:pt idx="469">
                  <c:v>1993054.583333333</c:v>
                </c:pt>
                <c:pt idx="470">
                  <c:v>1997304.1666666665</c:v>
                </c:pt>
                <c:pt idx="471">
                  <c:v>2001553.7499999998</c:v>
                </c:pt>
                <c:pt idx="472">
                  <c:v>2005803.333333333</c:v>
                </c:pt>
                <c:pt idx="473">
                  <c:v>2010052.9166666665</c:v>
                </c:pt>
                <c:pt idx="474">
                  <c:v>2014302.4999999998</c:v>
                </c:pt>
                <c:pt idx="475">
                  <c:v>2018552.083333333</c:v>
                </c:pt>
                <c:pt idx="476">
                  <c:v>2022801.6666666665</c:v>
                </c:pt>
                <c:pt idx="477">
                  <c:v>2027051.2499999998</c:v>
                </c:pt>
                <c:pt idx="478">
                  <c:v>2031300.833333333</c:v>
                </c:pt>
                <c:pt idx="479">
                  <c:v>2035550.4166666665</c:v>
                </c:pt>
                <c:pt idx="480">
                  <c:v>2039799.9999999998</c:v>
                </c:pt>
                <c:pt idx="481">
                  <c:v>2044049.583333333</c:v>
                </c:pt>
                <c:pt idx="482">
                  <c:v>2048299.1666666665</c:v>
                </c:pt>
                <c:pt idx="483">
                  <c:v>2052548.7499999998</c:v>
                </c:pt>
                <c:pt idx="484">
                  <c:v>2056798.333333333</c:v>
                </c:pt>
                <c:pt idx="485">
                  <c:v>2061047.9166666665</c:v>
                </c:pt>
                <c:pt idx="486">
                  <c:v>2065297.4999999998</c:v>
                </c:pt>
                <c:pt idx="487">
                  <c:v>2069547.083333333</c:v>
                </c:pt>
                <c:pt idx="488">
                  <c:v>2073796.6666666665</c:v>
                </c:pt>
                <c:pt idx="489">
                  <c:v>2078046.2499999998</c:v>
                </c:pt>
                <c:pt idx="490">
                  <c:v>2082295.833333333</c:v>
                </c:pt>
                <c:pt idx="491">
                  <c:v>2086545.4166666665</c:v>
                </c:pt>
                <c:pt idx="492">
                  <c:v>2090794.9999999998</c:v>
                </c:pt>
                <c:pt idx="493">
                  <c:v>2095044.583333333</c:v>
                </c:pt>
                <c:pt idx="494">
                  <c:v>2099294.1666666665</c:v>
                </c:pt>
                <c:pt idx="495">
                  <c:v>2103543.7499999995</c:v>
                </c:pt>
                <c:pt idx="496">
                  <c:v>2107793.333333333</c:v>
                </c:pt>
                <c:pt idx="497">
                  <c:v>2112042.9166666665</c:v>
                </c:pt>
                <c:pt idx="498">
                  <c:v>2116292.4999999995</c:v>
                </c:pt>
                <c:pt idx="499">
                  <c:v>2120542.083333333</c:v>
                </c:pt>
                <c:pt idx="500">
                  <c:v>2124791.6666666665</c:v>
                </c:pt>
                <c:pt idx="501">
                  <c:v>2129041.2499999995</c:v>
                </c:pt>
                <c:pt idx="502">
                  <c:v>2133290.833333333</c:v>
                </c:pt>
                <c:pt idx="503">
                  <c:v>2137540.4166666665</c:v>
                </c:pt>
                <c:pt idx="504">
                  <c:v>2141789.9999999995</c:v>
                </c:pt>
                <c:pt idx="505">
                  <c:v>2146039.583333333</c:v>
                </c:pt>
                <c:pt idx="506">
                  <c:v>2150289.1666666665</c:v>
                </c:pt>
                <c:pt idx="507">
                  <c:v>2154538.7499999995</c:v>
                </c:pt>
                <c:pt idx="508">
                  <c:v>2158788.333333333</c:v>
                </c:pt>
                <c:pt idx="509">
                  <c:v>2163037.9166666665</c:v>
                </c:pt>
                <c:pt idx="510">
                  <c:v>2167287.4999999995</c:v>
                </c:pt>
                <c:pt idx="511">
                  <c:v>2171537.083333333</c:v>
                </c:pt>
                <c:pt idx="512">
                  <c:v>2175786.6666666665</c:v>
                </c:pt>
                <c:pt idx="513">
                  <c:v>2180036.2499999995</c:v>
                </c:pt>
                <c:pt idx="514">
                  <c:v>2184285.833333333</c:v>
                </c:pt>
                <c:pt idx="515">
                  <c:v>2188535.4166666665</c:v>
                </c:pt>
                <c:pt idx="516">
                  <c:v>2192784.9999999995</c:v>
                </c:pt>
                <c:pt idx="517">
                  <c:v>2197034.583333333</c:v>
                </c:pt>
                <c:pt idx="518">
                  <c:v>2201284.1666666665</c:v>
                </c:pt>
                <c:pt idx="519">
                  <c:v>2205533.7499999995</c:v>
                </c:pt>
                <c:pt idx="520">
                  <c:v>2209783.333333333</c:v>
                </c:pt>
                <c:pt idx="521">
                  <c:v>2214032.9166666665</c:v>
                </c:pt>
                <c:pt idx="522">
                  <c:v>2218282.4999999995</c:v>
                </c:pt>
                <c:pt idx="523">
                  <c:v>2222532.083333333</c:v>
                </c:pt>
                <c:pt idx="524">
                  <c:v>2226781.6666666665</c:v>
                </c:pt>
                <c:pt idx="525">
                  <c:v>2231031.2499999995</c:v>
                </c:pt>
                <c:pt idx="526">
                  <c:v>2235280.833333333</c:v>
                </c:pt>
                <c:pt idx="527">
                  <c:v>2239530.4166666665</c:v>
                </c:pt>
                <c:pt idx="528">
                  <c:v>2243779.9999999995</c:v>
                </c:pt>
                <c:pt idx="529">
                  <c:v>2248029.583333333</c:v>
                </c:pt>
                <c:pt idx="530">
                  <c:v>2252279.1666666665</c:v>
                </c:pt>
                <c:pt idx="531">
                  <c:v>2256528.7499999995</c:v>
                </c:pt>
                <c:pt idx="532">
                  <c:v>2260778.333333333</c:v>
                </c:pt>
                <c:pt idx="533">
                  <c:v>2265027.9166666665</c:v>
                </c:pt>
                <c:pt idx="534">
                  <c:v>2269277.4999999995</c:v>
                </c:pt>
                <c:pt idx="535">
                  <c:v>2273527.083333333</c:v>
                </c:pt>
                <c:pt idx="536">
                  <c:v>2277776.6666666665</c:v>
                </c:pt>
                <c:pt idx="537">
                  <c:v>2282026.2499999995</c:v>
                </c:pt>
                <c:pt idx="538">
                  <c:v>2286275.833333333</c:v>
                </c:pt>
                <c:pt idx="539">
                  <c:v>2290525.4166666665</c:v>
                </c:pt>
                <c:pt idx="540">
                  <c:v>2294774.9999999995</c:v>
                </c:pt>
                <c:pt idx="541">
                  <c:v>2299024.583333333</c:v>
                </c:pt>
                <c:pt idx="542">
                  <c:v>2303274.1666666665</c:v>
                </c:pt>
                <c:pt idx="543">
                  <c:v>2307523.7499999995</c:v>
                </c:pt>
                <c:pt idx="544">
                  <c:v>2311773.333333333</c:v>
                </c:pt>
                <c:pt idx="545">
                  <c:v>2316022.9166666665</c:v>
                </c:pt>
                <c:pt idx="546">
                  <c:v>2320272.4999999995</c:v>
                </c:pt>
                <c:pt idx="547">
                  <c:v>2324522.083333333</c:v>
                </c:pt>
                <c:pt idx="548">
                  <c:v>2328771.6666666665</c:v>
                </c:pt>
                <c:pt idx="549">
                  <c:v>2333021.2499999995</c:v>
                </c:pt>
                <c:pt idx="550">
                  <c:v>2337270.833333333</c:v>
                </c:pt>
                <c:pt idx="551">
                  <c:v>2341520.4166666665</c:v>
                </c:pt>
                <c:pt idx="552">
                  <c:v>2345769.9999999995</c:v>
                </c:pt>
                <c:pt idx="553">
                  <c:v>2350019.583333333</c:v>
                </c:pt>
                <c:pt idx="554">
                  <c:v>2354269.1666666665</c:v>
                </c:pt>
                <c:pt idx="555">
                  <c:v>2358518.7499999995</c:v>
                </c:pt>
                <c:pt idx="556">
                  <c:v>2362768.333333333</c:v>
                </c:pt>
                <c:pt idx="557">
                  <c:v>2367017.9166666665</c:v>
                </c:pt>
                <c:pt idx="558">
                  <c:v>2371267.4999999995</c:v>
                </c:pt>
                <c:pt idx="559">
                  <c:v>2375517.083333333</c:v>
                </c:pt>
                <c:pt idx="560">
                  <c:v>2379766.6666666665</c:v>
                </c:pt>
                <c:pt idx="561">
                  <c:v>2384016.2499999995</c:v>
                </c:pt>
                <c:pt idx="562">
                  <c:v>2388265.833333333</c:v>
                </c:pt>
                <c:pt idx="563">
                  <c:v>2392515.4166666665</c:v>
                </c:pt>
                <c:pt idx="564">
                  <c:v>2396764.9999999995</c:v>
                </c:pt>
                <c:pt idx="565">
                  <c:v>2401014.583333333</c:v>
                </c:pt>
                <c:pt idx="566">
                  <c:v>2405264.1666666665</c:v>
                </c:pt>
                <c:pt idx="567">
                  <c:v>2409513.7499999995</c:v>
                </c:pt>
                <c:pt idx="568">
                  <c:v>2413763.333333333</c:v>
                </c:pt>
                <c:pt idx="569">
                  <c:v>2418012.9166666665</c:v>
                </c:pt>
                <c:pt idx="570">
                  <c:v>2422262.4999999995</c:v>
                </c:pt>
                <c:pt idx="571">
                  <c:v>2426512.083333333</c:v>
                </c:pt>
                <c:pt idx="572">
                  <c:v>2430761.6666666665</c:v>
                </c:pt>
                <c:pt idx="573">
                  <c:v>2435011.2499999995</c:v>
                </c:pt>
                <c:pt idx="574">
                  <c:v>2439260.833333333</c:v>
                </c:pt>
                <c:pt idx="575">
                  <c:v>2443510.4166666665</c:v>
                </c:pt>
                <c:pt idx="576">
                  <c:v>2447759.9999999995</c:v>
                </c:pt>
                <c:pt idx="577">
                  <c:v>2452009.583333333</c:v>
                </c:pt>
                <c:pt idx="578">
                  <c:v>2456259.1666666665</c:v>
                </c:pt>
                <c:pt idx="579">
                  <c:v>2460508.7499999995</c:v>
                </c:pt>
                <c:pt idx="580">
                  <c:v>2464758.333333333</c:v>
                </c:pt>
                <c:pt idx="581">
                  <c:v>2469007.9166666665</c:v>
                </c:pt>
                <c:pt idx="582">
                  <c:v>2473257.4999999995</c:v>
                </c:pt>
                <c:pt idx="583">
                  <c:v>2477507.083333333</c:v>
                </c:pt>
                <c:pt idx="584">
                  <c:v>2481756.6666666665</c:v>
                </c:pt>
                <c:pt idx="585">
                  <c:v>2486006.2499999995</c:v>
                </c:pt>
                <c:pt idx="586">
                  <c:v>2490255.833333333</c:v>
                </c:pt>
                <c:pt idx="587">
                  <c:v>2494505.4166666665</c:v>
                </c:pt>
                <c:pt idx="588">
                  <c:v>2498754.9999999995</c:v>
                </c:pt>
                <c:pt idx="589">
                  <c:v>2503004.583333333</c:v>
                </c:pt>
                <c:pt idx="590">
                  <c:v>2507254.1666666665</c:v>
                </c:pt>
                <c:pt idx="591">
                  <c:v>2511503.7499999995</c:v>
                </c:pt>
                <c:pt idx="592">
                  <c:v>2515753.333333333</c:v>
                </c:pt>
                <c:pt idx="593">
                  <c:v>2520002.9166666665</c:v>
                </c:pt>
                <c:pt idx="594">
                  <c:v>2524252.4999999995</c:v>
                </c:pt>
                <c:pt idx="595">
                  <c:v>2528502.083333333</c:v>
                </c:pt>
                <c:pt idx="596">
                  <c:v>2532751.6666666665</c:v>
                </c:pt>
                <c:pt idx="597">
                  <c:v>2537001.2499999995</c:v>
                </c:pt>
                <c:pt idx="598">
                  <c:v>2541250.833333333</c:v>
                </c:pt>
                <c:pt idx="599">
                  <c:v>2545500.4166666665</c:v>
                </c:pt>
                <c:pt idx="600">
                  <c:v>2549749.9999999995</c:v>
                </c:pt>
                <c:pt idx="601">
                  <c:v>2553999.583333333</c:v>
                </c:pt>
                <c:pt idx="602">
                  <c:v>2558249.1666666665</c:v>
                </c:pt>
                <c:pt idx="603">
                  <c:v>2562498.7499999995</c:v>
                </c:pt>
                <c:pt idx="604">
                  <c:v>2566748.333333333</c:v>
                </c:pt>
                <c:pt idx="605">
                  <c:v>2570997.9166666665</c:v>
                </c:pt>
                <c:pt idx="606">
                  <c:v>2575247.4999999995</c:v>
                </c:pt>
                <c:pt idx="607">
                  <c:v>2579497.083333333</c:v>
                </c:pt>
                <c:pt idx="608">
                  <c:v>2583746.6666666665</c:v>
                </c:pt>
                <c:pt idx="609">
                  <c:v>2587996.2499999995</c:v>
                </c:pt>
                <c:pt idx="610">
                  <c:v>2592245.833333333</c:v>
                </c:pt>
                <c:pt idx="611">
                  <c:v>2596495.4166666665</c:v>
                </c:pt>
                <c:pt idx="612">
                  <c:v>2600744.9999999995</c:v>
                </c:pt>
                <c:pt idx="613">
                  <c:v>2604994.583333333</c:v>
                </c:pt>
                <c:pt idx="614">
                  <c:v>2609244.1666666665</c:v>
                </c:pt>
                <c:pt idx="615">
                  <c:v>2613493.7499999995</c:v>
                </c:pt>
                <c:pt idx="616">
                  <c:v>2617743.333333333</c:v>
                </c:pt>
                <c:pt idx="617">
                  <c:v>2621992.9166666665</c:v>
                </c:pt>
                <c:pt idx="618">
                  <c:v>2626242.4999999995</c:v>
                </c:pt>
                <c:pt idx="619">
                  <c:v>2630492.083333333</c:v>
                </c:pt>
                <c:pt idx="620">
                  <c:v>2634741.6666666665</c:v>
                </c:pt>
                <c:pt idx="621">
                  <c:v>2638991.2499999995</c:v>
                </c:pt>
                <c:pt idx="622">
                  <c:v>2643240.833333333</c:v>
                </c:pt>
                <c:pt idx="623">
                  <c:v>2647490.4166666665</c:v>
                </c:pt>
                <c:pt idx="624">
                  <c:v>2651739.9999999995</c:v>
                </c:pt>
                <c:pt idx="625">
                  <c:v>2655989.583333333</c:v>
                </c:pt>
                <c:pt idx="626">
                  <c:v>2660239.1666666665</c:v>
                </c:pt>
                <c:pt idx="627">
                  <c:v>2664488.7499999995</c:v>
                </c:pt>
                <c:pt idx="628">
                  <c:v>2668738.333333333</c:v>
                </c:pt>
                <c:pt idx="629">
                  <c:v>2672987.9166666665</c:v>
                </c:pt>
                <c:pt idx="630">
                  <c:v>2677237.4999999995</c:v>
                </c:pt>
                <c:pt idx="631">
                  <c:v>2681487.083333333</c:v>
                </c:pt>
                <c:pt idx="632">
                  <c:v>2685736.6666666665</c:v>
                </c:pt>
                <c:pt idx="633">
                  <c:v>2689986.2499999995</c:v>
                </c:pt>
                <c:pt idx="634">
                  <c:v>2694235.833333333</c:v>
                </c:pt>
                <c:pt idx="635">
                  <c:v>2698485.4166666665</c:v>
                </c:pt>
                <c:pt idx="636">
                  <c:v>2702734.9999999995</c:v>
                </c:pt>
                <c:pt idx="637">
                  <c:v>2706984.583333333</c:v>
                </c:pt>
                <c:pt idx="638">
                  <c:v>2711234.1666666665</c:v>
                </c:pt>
                <c:pt idx="639">
                  <c:v>2715483.7499999995</c:v>
                </c:pt>
                <c:pt idx="640">
                  <c:v>2719733.333333333</c:v>
                </c:pt>
                <c:pt idx="641">
                  <c:v>2723982.9166666665</c:v>
                </c:pt>
                <c:pt idx="642">
                  <c:v>2728232.4999999995</c:v>
                </c:pt>
                <c:pt idx="643">
                  <c:v>2732482.083333333</c:v>
                </c:pt>
                <c:pt idx="644">
                  <c:v>2736731.6666666665</c:v>
                </c:pt>
                <c:pt idx="645">
                  <c:v>2740981.2499999995</c:v>
                </c:pt>
                <c:pt idx="646">
                  <c:v>2745230.833333333</c:v>
                </c:pt>
                <c:pt idx="647">
                  <c:v>2749480.4166666665</c:v>
                </c:pt>
                <c:pt idx="648">
                  <c:v>2753729.9999999995</c:v>
                </c:pt>
                <c:pt idx="649">
                  <c:v>2757979.583333333</c:v>
                </c:pt>
                <c:pt idx="650">
                  <c:v>2762229.1666666665</c:v>
                </c:pt>
                <c:pt idx="651">
                  <c:v>2766478.7499999995</c:v>
                </c:pt>
                <c:pt idx="652">
                  <c:v>2770728.333333333</c:v>
                </c:pt>
                <c:pt idx="653">
                  <c:v>2774977.9166666665</c:v>
                </c:pt>
                <c:pt idx="654">
                  <c:v>2779227.4999999995</c:v>
                </c:pt>
                <c:pt idx="655">
                  <c:v>2783477.083333333</c:v>
                </c:pt>
                <c:pt idx="656">
                  <c:v>2787726.6666666665</c:v>
                </c:pt>
                <c:pt idx="657">
                  <c:v>2791976.2499999995</c:v>
                </c:pt>
                <c:pt idx="658">
                  <c:v>2796225.833333333</c:v>
                </c:pt>
                <c:pt idx="659">
                  <c:v>2800475.4166666665</c:v>
                </c:pt>
                <c:pt idx="660">
                  <c:v>2804724.9999999995</c:v>
                </c:pt>
                <c:pt idx="661">
                  <c:v>2808974.583333333</c:v>
                </c:pt>
                <c:pt idx="662">
                  <c:v>2813224.1666666665</c:v>
                </c:pt>
                <c:pt idx="663">
                  <c:v>2817473.7499999995</c:v>
                </c:pt>
                <c:pt idx="664">
                  <c:v>2821723.333333333</c:v>
                </c:pt>
                <c:pt idx="665">
                  <c:v>2825972.9166666665</c:v>
                </c:pt>
                <c:pt idx="666">
                  <c:v>2830222.4999999995</c:v>
                </c:pt>
                <c:pt idx="667">
                  <c:v>2834472.083333333</c:v>
                </c:pt>
                <c:pt idx="668">
                  <c:v>2838721.6666666665</c:v>
                </c:pt>
                <c:pt idx="669">
                  <c:v>2842971.2499999995</c:v>
                </c:pt>
                <c:pt idx="670">
                  <c:v>2847220.833333333</c:v>
                </c:pt>
                <c:pt idx="671">
                  <c:v>2851470.4166666665</c:v>
                </c:pt>
                <c:pt idx="672">
                  <c:v>2855719.9999999995</c:v>
                </c:pt>
                <c:pt idx="673">
                  <c:v>2859969.583333333</c:v>
                </c:pt>
                <c:pt idx="674">
                  <c:v>2864219.1666666665</c:v>
                </c:pt>
                <c:pt idx="675">
                  <c:v>2868468.7499999995</c:v>
                </c:pt>
                <c:pt idx="676">
                  <c:v>2872718.333333333</c:v>
                </c:pt>
                <c:pt idx="677">
                  <c:v>2876967.9166666665</c:v>
                </c:pt>
                <c:pt idx="678">
                  <c:v>2881217.4999999995</c:v>
                </c:pt>
                <c:pt idx="679">
                  <c:v>2885467.083333333</c:v>
                </c:pt>
                <c:pt idx="680">
                  <c:v>2889716.6666666665</c:v>
                </c:pt>
                <c:pt idx="681">
                  <c:v>2893966.2499999995</c:v>
                </c:pt>
                <c:pt idx="682">
                  <c:v>2898215.833333333</c:v>
                </c:pt>
                <c:pt idx="683">
                  <c:v>2902465.4166666665</c:v>
                </c:pt>
                <c:pt idx="684">
                  <c:v>2906714.9999999995</c:v>
                </c:pt>
                <c:pt idx="685">
                  <c:v>2910964.583333333</c:v>
                </c:pt>
                <c:pt idx="686">
                  <c:v>2915214.1666666665</c:v>
                </c:pt>
                <c:pt idx="687">
                  <c:v>2919463.7499999995</c:v>
                </c:pt>
                <c:pt idx="688">
                  <c:v>2923713.333333333</c:v>
                </c:pt>
                <c:pt idx="689">
                  <c:v>2927962.9166666665</c:v>
                </c:pt>
                <c:pt idx="690">
                  <c:v>2932212.4999999995</c:v>
                </c:pt>
                <c:pt idx="691">
                  <c:v>2936462.083333333</c:v>
                </c:pt>
                <c:pt idx="692">
                  <c:v>2940711.6666666665</c:v>
                </c:pt>
                <c:pt idx="693">
                  <c:v>2944961.2499999995</c:v>
                </c:pt>
                <c:pt idx="694">
                  <c:v>2949210.833333333</c:v>
                </c:pt>
                <c:pt idx="695">
                  <c:v>2953460.4166666665</c:v>
                </c:pt>
                <c:pt idx="696">
                  <c:v>2957709.9999999995</c:v>
                </c:pt>
                <c:pt idx="697">
                  <c:v>2961959.583333333</c:v>
                </c:pt>
                <c:pt idx="698">
                  <c:v>2966209.1666666665</c:v>
                </c:pt>
                <c:pt idx="699">
                  <c:v>2970458.7499999995</c:v>
                </c:pt>
                <c:pt idx="700">
                  <c:v>2974708.333333333</c:v>
                </c:pt>
                <c:pt idx="701">
                  <c:v>2978957.9166666665</c:v>
                </c:pt>
                <c:pt idx="702">
                  <c:v>2983207.4999999995</c:v>
                </c:pt>
                <c:pt idx="703">
                  <c:v>2987457.083333333</c:v>
                </c:pt>
                <c:pt idx="704">
                  <c:v>2991706.6666666665</c:v>
                </c:pt>
                <c:pt idx="705">
                  <c:v>2995956.2499999995</c:v>
                </c:pt>
                <c:pt idx="706">
                  <c:v>3000205.833333333</c:v>
                </c:pt>
                <c:pt idx="707">
                  <c:v>3004455.4166666665</c:v>
                </c:pt>
                <c:pt idx="708">
                  <c:v>3008704.9999999995</c:v>
                </c:pt>
                <c:pt idx="709">
                  <c:v>3012954.583333333</c:v>
                </c:pt>
                <c:pt idx="710">
                  <c:v>3017204.1666666665</c:v>
                </c:pt>
                <c:pt idx="711">
                  <c:v>3021453.7499999995</c:v>
                </c:pt>
                <c:pt idx="712">
                  <c:v>3025703.333333333</c:v>
                </c:pt>
                <c:pt idx="713">
                  <c:v>3029952.9166666665</c:v>
                </c:pt>
                <c:pt idx="714">
                  <c:v>3034202.4999999995</c:v>
                </c:pt>
                <c:pt idx="715">
                  <c:v>3038452.083333333</c:v>
                </c:pt>
                <c:pt idx="716">
                  <c:v>3042701.6666666665</c:v>
                </c:pt>
                <c:pt idx="717">
                  <c:v>3046951.2499999995</c:v>
                </c:pt>
                <c:pt idx="718">
                  <c:v>3051200.833333333</c:v>
                </c:pt>
                <c:pt idx="719">
                  <c:v>3055450.4166666665</c:v>
                </c:pt>
                <c:pt idx="720">
                  <c:v>3059699.9999999995</c:v>
                </c:pt>
                <c:pt idx="721">
                  <c:v>3063949.583333333</c:v>
                </c:pt>
                <c:pt idx="722">
                  <c:v>3068199.1666666665</c:v>
                </c:pt>
                <c:pt idx="723">
                  <c:v>3072448.7499999995</c:v>
                </c:pt>
                <c:pt idx="724">
                  <c:v>3076698.333333333</c:v>
                </c:pt>
                <c:pt idx="725">
                  <c:v>3080947.9166666665</c:v>
                </c:pt>
                <c:pt idx="726">
                  <c:v>3085197.4999999995</c:v>
                </c:pt>
                <c:pt idx="727">
                  <c:v>3089447.083333333</c:v>
                </c:pt>
                <c:pt idx="728">
                  <c:v>3093696.6666666665</c:v>
                </c:pt>
                <c:pt idx="729">
                  <c:v>3097946.2499999995</c:v>
                </c:pt>
                <c:pt idx="730">
                  <c:v>3102195.833333333</c:v>
                </c:pt>
                <c:pt idx="731">
                  <c:v>3106445.4166666665</c:v>
                </c:pt>
                <c:pt idx="732">
                  <c:v>3110694.9999999995</c:v>
                </c:pt>
                <c:pt idx="733">
                  <c:v>3114944.583333333</c:v>
                </c:pt>
                <c:pt idx="734">
                  <c:v>3119194.1666666665</c:v>
                </c:pt>
                <c:pt idx="735">
                  <c:v>3123443.7499999995</c:v>
                </c:pt>
                <c:pt idx="736">
                  <c:v>3127693.333333333</c:v>
                </c:pt>
                <c:pt idx="737">
                  <c:v>3131942.9166666665</c:v>
                </c:pt>
                <c:pt idx="738">
                  <c:v>3136192.4999999995</c:v>
                </c:pt>
                <c:pt idx="739">
                  <c:v>3140442.083333333</c:v>
                </c:pt>
                <c:pt idx="740">
                  <c:v>3144691.6666666665</c:v>
                </c:pt>
                <c:pt idx="741">
                  <c:v>3148941.2499999995</c:v>
                </c:pt>
                <c:pt idx="742">
                  <c:v>3153190.833333333</c:v>
                </c:pt>
                <c:pt idx="743">
                  <c:v>3157440.4166666665</c:v>
                </c:pt>
                <c:pt idx="744">
                  <c:v>3161689.9999999995</c:v>
                </c:pt>
                <c:pt idx="745">
                  <c:v>3165939.583333333</c:v>
                </c:pt>
                <c:pt idx="746">
                  <c:v>3170189.1666666665</c:v>
                </c:pt>
                <c:pt idx="747">
                  <c:v>3174438.7499999995</c:v>
                </c:pt>
                <c:pt idx="748">
                  <c:v>3178688.333333333</c:v>
                </c:pt>
                <c:pt idx="749">
                  <c:v>3182937.9166666665</c:v>
                </c:pt>
                <c:pt idx="750">
                  <c:v>3187187.4999999995</c:v>
                </c:pt>
                <c:pt idx="751">
                  <c:v>3191437.083333333</c:v>
                </c:pt>
                <c:pt idx="752">
                  <c:v>3195686.6666666665</c:v>
                </c:pt>
                <c:pt idx="753">
                  <c:v>3199936.2499999995</c:v>
                </c:pt>
                <c:pt idx="754">
                  <c:v>3204185.833333333</c:v>
                </c:pt>
                <c:pt idx="755">
                  <c:v>3208435.4166666665</c:v>
                </c:pt>
                <c:pt idx="756">
                  <c:v>3212684.9999999995</c:v>
                </c:pt>
                <c:pt idx="757">
                  <c:v>3216934.583333333</c:v>
                </c:pt>
                <c:pt idx="758">
                  <c:v>3221184.1666666665</c:v>
                </c:pt>
                <c:pt idx="759">
                  <c:v>3225433.7499999995</c:v>
                </c:pt>
                <c:pt idx="760">
                  <c:v>3229683.333333333</c:v>
                </c:pt>
                <c:pt idx="761">
                  <c:v>3233932.9166666665</c:v>
                </c:pt>
                <c:pt idx="762">
                  <c:v>3238182.4999999995</c:v>
                </c:pt>
                <c:pt idx="763">
                  <c:v>3242432.083333333</c:v>
                </c:pt>
                <c:pt idx="764">
                  <c:v>3246681.666666666</c:v>
                </c:pt>
                <c:pt idx="765">
                  <c:v>3250931.2499999995</c:v>
                </c:pt>
                <c:pt idx="766">
                  <c:v>3255180.833333333</c:v>
                </c:pt>
                <c:pt idx="767">
                  <c:v>3259430.416666666</c:v>
                </c:pt>
                <c:pt idx="768">
                  <c:v>3263679.9999999995</c:v>
                </c:pt>
                <c:pt idx="769">
                  <c:v>3267929.583333333</c:v>
                </c:pt>
                <c:pt idx="770">
                  <c:v>3272179.166666666</c:v>
                </c:pt>
                <c:pt idx="771">
                  <c:v>3276428.7499999995</c:v>
                </c:pt>
                <c:pt idx="772">
                  <c:v>3280678.333333333</c:v>
                </c:pt>
                <c:pt idx="773">
                  <c:v>3284927.916666666</c:v>
                </c:pt>
                <c:pt idx="774">
                  <c:v>3289177.4999999995</c:v>
                </c:pt>
                <c:pt idx="775">
                  <c:v>3293427.083333333</c:v>
                </c:pt>
                <c:pt idx="776">
                  <c:v>3297676.666666666</c:v>
                </c:pt>
                <c:pt idx="777">
                  <c:v>3301926.2499999995</c:v>
                </c:pt>
                <c:pt idx="778">
                  <c:v>3306175.833333333</c:v>
                </c:pt>
                <c:pt idx="779">
                  <c:v>3310425.416666666</c:v>
                </c:pt>
                <c:pt idx="780">
                  <c:v>3314674.9999999995</c:v>
                </c:pt>
                <c:pt idx="781">
                  <c:v>3318924.583333333</c:v>
                </c:pt>
                <c:pt idx="782">
                  <c:v>3323174.166666666</c:v>
                </c:pt>
                <c:pt idx="783">
                  <c:v>3327423.7499999995</c:v>
                </c:pt>
                <c:pt idx="784">
                  <c:v>3331673.333333333</c:v>
                </c:pt>
                <c:pt idx="785">
                  <c:v>3335922.916666666</c:v>
                </c:pt>
                <c:pt idx="786">
                  <c:v>3340172.4999999995</c:v>
                </c:pt>
                <c:pt idx="787">
                  <c:v>3344422.083333333</c:v>
                </c:pt>
                <c:pt idx="788">
                  <c:v>3348671.666666666</c:v>
                </c:pt>
                <c:pt idx="789">
                  <c:v>3352921.2499999995</c:v>
                </c:pt>
                <c:pt idx="790">
                  <c:v>3357170.833333333</c:v>
                </c:pt>
                <c:pt idx="791">
                  <c:v>3361420.416666666</c:v>
                </c:pt>
                <c:pt idx="792">
                  <c:v>3365669.9999999995</c:v>
                </c:pt>
                <c:pt idx="793">
                  <c:v>3369919.583333333</c:v>
                </c:pt>
                <c:pt idx="794">
                  <c:v>3374169.166666666</c:v>
                </c:pt>
                <c:pt idx="795">
                  <c:v>3378418.7499999995</c:v>
                </c:pt>
                <c:pt idx="796">
                  <c:v>3382668.333333333</c:v>
                </c:pt>
                <c:pt idx="797">
                  <c:v>3386917.916666666</c:v>
                </c:pt>
                <c:pt idx="798">
                  <c:v>3391167.4999999995</c:v>
                </c:pt>
                <c:pt idx="799">
                  <c:v>3395417.083333333</c:v>
                </c:pt>
                <c:pt idx="800">
                  <c:v>3399666.666666666</c:v>
                </c:pt>
                <c:pt idx="801">
                  <c:v>3403916.2499999995</c:v>
                </c:pt>
                <c:pt idx="802">
                  <c:v>3408165.833333333</c:v>
                </c:pt>
                <c:pt idx="803">
                  <c:v>3412415.416666666</c:v>
                </c:pt>
                <c:pt idx="804">
                  <c:v>3416664.9999999995</c:v>
                </c:pt>
                <c:pt idx="805">
                  <c:v>3420914.583333333</c:v>
                </c:pt>
                <c:pt idx="806">
                  <c:v>3425164.166666666</c:v>
                </c:pt>
                <c:pt idx="807">
                  <c:v>3429413.7499999995</c:v>
                </c:pt>
                <c:pt idx="808">
                  <c:v>3433663.333333333</c:v>
                </c:pt>
                <c:pt idx="809">
                  <c:v>3437912.916666666</c:v>
                </c:pt>
                <c:pt idx="810">
                  <c:v>3442162.4999999995</c:v>
                </c:pt>
                <c:pt idx="811">
                  <c:v>3446412.083333333</c:v>
                </c:pt>
                <c:pt idx="812">
                  <c:v>3450661.666666666</c:v>
                </c:pt>
                <c:pt idx="813">
                  <c:v>3454911.2499999995</c:v>
                </c:pt>
                <c:pt idx="814">
                  <c:v>3459160.833333333</c:v>
                </c:pt>
                <c:pt idx="815">
                  <c:v>3463410.416666666</c:v>
                </c:pt>
                <c:pt idx="816">
                  <c:v>3467659.9999999995</c:v>
                </c:pt>
                <c:pt idx="817">
                  <c:v>3471909.583333333</c:v>
                </c:pt>
                <c:pt idx="818">
                  <c:v>3476159.166666666</c:v>
                </c:pt>
                <c:pt idx="819">
                  <c:v>3480408.7499999995</c:v>
                </c:pt>
                <c:pt idx="820">
                  <c:v>3484658.333333333</c:v>
                </c:pt>
                <c:pt idx="821">
                  <c:v>3488907.916666666</c:v>
                </c:pt>
                <c:pt idx="822">
                  <c:v>3493157.4999999995</c:v>
                </c:pt>
                <c:pt idx="823">
                  <c:v>3497407.083333333</c:v>
                </c:pt>
                <c:pt idx="824">
                  <c:v>3501656.666666666</c:v>
                </c:pt>
                <c:pt idx="825">
                  <c:v>3505906.2499999995</c:v>
                </c:pt>
                <c:pt idx="826">
                  <c:v>3510155.833333333</c:v>
                </c:pt>
                <c:pt idx="827">
                  <c:v>3514405.416666666</c:v>
                </c:pt>
                <c:pt idx="828">
                  <c:v>3518654.9999999995</c:v>
                </c:pt>
                <c:pt idx="829">
                  <c:v>3522904.583333333</c:v>
                </c:pt>
                <c:pt idx="830">
                  <c:v>3527154.166666666</c:v>
                </c:pt>
                <c:pt idx="831">
                  <c:v>3531403.7499999995</c:v>
                </c:pt>
                <c:pt idx="832">
                  <c:v>3535653.333333333</c:v>
                </c:pt>
                <c:pt idx="833">
                  <c:v>3539902.916666666</c:v>
                </c:pt>
                <c:pt idx="834">
                  <c:v>3544152.4999999995</c:v>
                </c:pt>
                <c:pt idx="835">
                  <c:v>3548402.083333333</c:v>
                </c:pt>
                <c:pt idx="836">
                  <c:v>3552651.666666666</c:v>
                </c:pt>
                <c:pt idx="837">
                  <c:v>3556901.2499999995</c:v>
                </c:pt>
                <c:pt idx="838">
                  <c:v>3561150.833333333</c:v>
                </c:pt>
                <c:pt idx="839">
                  <c:v>3565400.416666666</c:v>
                </c:pt>
                <c:pt idx="840">
                  <c:v>3569649.9999999995</c:v>
                </c:pt>
                <c:pt idx="841">
                  <c:v>3573899.583333333</c:v>
                </c:pt>
                <c:pt idx="842">
                  <c:v>3578149.166666666</c:v>
                </c:pt>
                <c:pt idx="843">
                  <c:v>3582398.7499999995</c:v>
                </c:pt>
                <c:pt idx="844">
                  <c:v>3586648.333333333</c:v>
                </c:pt>
                <c:pt idx="845">
                  <c:v>3590897.916666666</c:v>
                </c:pt>
                <c:pt idx="846">
                  <c:v>3595147.4999999995</c:v>
                </c:pt>
                <c:pt idx="847">
                  <c:v>3599397.083333333</c:v>
                </c:pt>
                <c:pt idx="848">
                  <c:v>3603646.666666666</c:v>
                </c:pt>
                <c:pt idx="849">
                  <c:v>3607896.2499999995</c:v>
                </c:pt>
                <c:pt idx="850">
                  <c:v>3612145.833333333</c:v>
                </c:pt>
                <c:pt idx="851">
                  <c:v>3616395.416666666</c:v>
                </c:pt>
                <c:pt idx="852">
                  <c:v>3620644.9999999995</c:v>
                </c:pt>
                <c:pt idx="853">
                  <c:v>3624894.583333333</c:v>
                </c:pt>
                <c:pt idx="854">
                  <c:v>3629144.166666666</c:v>
                </c:pt>
                <c:pt idx="855">
                  <c:v>3633393.7499999995</c:v>
                </c:pt>
                <c:pt idx="856">
                  <c:v>3637643.333333333</c:v>
                </c:pt>
                <c:pt idx="857">
                  <c:v>3641892.916666666</c:v>
                </c:pt>
                <c:pt idx="858">
                  <c:v>3646142.4999999995</c:v>
                </c:pt>
                <c:pt idx="859">
                  <c:v>3650392.083333333</c:v>
                </c:pt>
                <c:pt idx="860">
                  <c:v>3654641.666666666</c:v>
                </c:pt>
                <c:pt idx="861">
                  <c:v>3658891.2499999995</c:v>
                </c:pt>
                <c:pt idx="862">
                  <c:v>3663140.833333333</c:v>
                </c:pt>
                <c:pt idx="863">
                  <c:v>3667390.416666666</c:v>
                </c:pt>
                <c:pt idx="864">
                  <c:v>3671639.9999999995</c:v>
                </c:pt>
                <c:pt idx="865">
                  <c:v>3675889.583333333</c:v>
                </c:pt>
                <c:pt idx="866">
                  <c:v>3680139.166666666</c:v>
                </c:pt>
                <c:pt idx="867">
                  <c:v>3684388.7499999995</c:v>
                </c:pt>
                <c:pt idx="868">
                  <c:v>3688638.333333333</c:v>
                </c:pt>
                <c:pt idx="869">
                  <c:v>3692887.916666666</c:v>
                </c:pt>
                <c:pt idx="870">
                  <c:v>3697137.4999999995</c:v>
                </c:pt>
                <c:pt idx="871">
                  <c:v>3701387.083333333</c:v>
                </c:pt>
                <c:pt idx="872">
                  <c:v>3705636.666666666</c:v>
                </c:pt>
                <c:pt idx="873">
                  <c:v>3709886.2499999995</c:v>
                </c:pt>
                <c:pt idx="874">
                  <c:v>3714135.833333333</c:v>
                </c:pt>
                <c:pt idx="875">
                  <c:v>3718385.416666666</c:v>
                </c:pt>
                <c:pt idx="876">
                  <c:v>3722634.9999999995</c:v>
                </c:pt>
                <c:pt idx="877">
                  <c:v>3726884.583333333</c:v>
                </c:pt>
                <c:pt idx="878">
                  <c:v>3731134.166666666</c:v>
                </c:pt>
                <c:pt idx="879">
                  <c:v>3735383.7499999995</c:v>
                </c:pt>
                <c:pt idx="880">
                  <c:v>3739633.333333333</c:v>
                </c:pt>
                <c:pt idx="881">
                  <c:v>3743882.916666666</c:v>
                </c:pt>
                <c:pt idx="882">
                  <c:v>3748132.4999999995</c:v>
                </c:pt>
                <c:pt idx="883">
                  <c:v>3752382.083333333</c:v>
                </c:pt>
                <c:pt idx="884">
                  <c:v>3756631.666666666</c:v>
                </c:pt>
                <c:pt idx="885">
                  <c:v>3760881.2499999995</c:v>
                </c:pt>
                <c:pt idx="886">
                  <c:v>3765130.833333333</c:v>
                </c:pt>
                <c:pt idx="887">
                  <c:v>3769380.416666666</c:v>
                </c:pt>
                <c:pt idx="888">
                  <c:v>3773629.9999999995</c:v>
                </c:pt>
                <c:pt idx="889">
                  <c:v>3777879.583333333</c:v>
                </c:pt>
                <c:pt idx="890">
                  <c:v>3782129.166666666</c:v>
                </c:pt>
                <c:pt idx="891">
                  <c:v>3786378.7499999995</c:v>
                </c:pt>
                <c:pt idx="892">
                  <c:v>3790628.333333333</c:v>
                </c:pt>
                <c:pt idx="893">
                  <c:v>3794877.916666666</c:v>
                </c:pt>
                <c:pt idx="894">
                  <c:v>3799127.4999999995</c:v>
                </c:pt>
                <c:pt idx="895">
                  <c:v>3803377.083333333</c:v>
                </c:pt>
                <c:pt idx="896">
                  <c:v>3807626.666666666</c:v>
                </c:pt>
                <c:pt idx="897">
                  <c:v>3811876.2499999995</c:v>
                </c:pt>
                <c:pt idx="898">
                  <c:v>3816125.833333333</c:v>
                </c:pt>
                <c:pt idx="899">
                  <c:v>3820375.416666666</c:v>
                </c:pt>
                <c:pt idx="900">
                  <c:v>3824624.9999999995</c:v>
                </c:pt>
                <c:pt idx="901">
                  <c:v>3828874.583333333</c:v>
                </c:pt>
                <c:pt idx="902">
                  <c:v>3833124.166666666</c:v>
                </c:pt>
                <c:pt idx="903">
                  <c:v>3837373.7499999995</c:v>
                </c:pt>
                <c:pt idx="904">
                  <c:v>3841623.333333333</c:v>
                </c:pt>
                <c:pt idx="905">
                  <c:v>3845872.916666666</c:v>
                </c:pt>
                <c:pt idx="906">
                  <c:v>3850122.4999999995</c:v>
                </c:pt>
                <c:pt idx="907">
                  <c:v>3854372.083333333</c:v>
                </c:pt>
                <c:pt idx="908">
                  <c:v>3858621.666666666</c:v>
                </c:pt>
                <c:pt idx="909">
                  <c:v>3862871.2499999995</c:v>
                </c:pt>
                <c:pt idx="910">
                  <c:v>3867120.833333333</c:v>
                </c:pt>
                <c:pt idx="911">
                  <c:v>3871370.416666666</c:v>
                </c:pt>
                <c:pt idx="912">
                  <c:v>3875619.9999999995</c:v>
                </c:pt>
                <c:pt idx="913">
                  <c:v>3879869.583333333</c:v>
                </c:pt>
                <c:pt idx="914">
                  <c:v>3884119.166666666</c:v>
                </c:pt>
                <c:pt idx="915">
                  <c:v>3888368.7499999995</c:v>
                </c:pt>
                <c:pt idx="916">
                  <c:v>3892618.333333333</c:v>
                </c:pt>
                <c:pt idx="917">
                  <c:v>3896867.916666666</c:v>
                </c:pt>
                <c:pt idx="918">
                  <c:v>3901117.4999999995</c:v>
                </c:pt>
                <c:pt idx="919">
                  <c:v>3905367.083333333</c:v>
                </c:pt>
                <c:pt idx="920">
                  <c:v>3909616.666666666</c:v>
                </c:pt>
                <c:pt idx="921">
                  <c:v>3913866.2499999995</c:v>
                </c:pt>
                <c:pt idx="922">
                  <c:v>3918115.833333333</c:v>
                </c:pt>
                <c:pt idx="923">
                  <c:v>3922365.416666666</c:v>
                </c:pt>
                <c:pt idx="924">
                  <c:v>3926614.9999999995</c:v>
                </c:pt>
                <c:pt idx="925">
                  <c:v>3930864.583333333</c:v>
                </c:pt>
                <c:pt idx="926">
                  <c:v>3935114.166666666</c:v>
                </c:pt>
                <c:pt idx="927">
                  <c:v>3939363.7499999995</c:v>
                </c:pt>
                <c:pt idx="928">
                  <c:v>3943613.333333333</c:v>
                </c:pt>
                <c:pt idx="929">
                  <c:v>3947862.916666666</c:v>
                </c:pt>
                <c:pt idx="930">
                  <c:v>3952112.4999999995</c:v>
                </c:pt>
                <c:pt idx="931">
                  <c:v>3956362.083333333</c:v>
                </c:pt>
                <c:pt idx="932">
                  <c:v>3960611.666666666</c:v>
                </c:pt>
                <c:pt idx="933">
                  <c:v>3964861.2499999995</c:v>
                </c:pt>
                <c:pt idx="934">
                  <c:v>3969110.833333333</c:v>
                </c:pt>
                <c:pt idx="935">
                  <c:v>3973360.416666666</c:v>
                </c:pt>
                <c:pt idx="936">
                  <c:v>3977609.9999999995</c:v>
                </c:pt>
                <c:pt idx="937">
                  <c:v>3981859.583333333</c:v>
                </c:pt>
                <c:pt idx="938">
                  <c:v>3986109.166666666</c:v>
                </c:pt>
                <c:pt idx="939">
                  <c:v>3990358.7499999995</c:v>
                </c:pt>
                <c:pt idx="940">
                  <c:v>3994608.333333333</c:v>
                </c:pt>
                <c:pt idx="941">
                  <c:v>3998857.916666666</c:v>
                </c:pt>
                <c:pt idx="942">
                  <c:v>4003107.4999999995</c:v>
                </c:pt>
                <c:pt idx="943">
                  <c:v>4007357.083333333</c:v>
                </c:pt>
                <c:pt idx="944">
                  <c:v>4011606.666666666</c:v>
                </c:pt>
                <c:pt idx="945">
                  <c:v>4015856.2499999995</c:v>
                </c:pt>
                <c:pt idx="946">
                  <c:v>4020105.833333333</c:v>
                </c:pt>
                <c:pt idx="947">
                  <c:v>4024355.416666666</c:v>
                </c:pt>
                <c:pt idx="948">
                  <c:v>4028604.9999999995</c:v>
                </c:pt>
                <c:pt idx="949">
                  <c:v>4032854.583333333</c:v>
                </c:pt>
                <c:pt idx="950">
                  <c:v>4037104.166666666</c:v>
                </c:pt>
                <c:pt idx="951">
                  <c:v>4041353.7499999995</c:v>
                </c:pt>
                <c:pt idx="952">
                  <c:v>4045603.333333333</c:v>
                </c:pt>
                <c:pt idx="953">
                  <c:v>4049852.916666666</c:v>
                </c:pt>
                <c:pt idx="954">
                  <c:v>4054102.4999999995</c:v>
                </c:pt>
                <c:pt idx="955">
                  <c:v>4058352.083333333</c:v>
                </c:pt>
                <c:pt idx="956">
                  <c:v>4062601.666666666</c:v>
                </c:pt>
                <c:pt idx="957">
                  <c:v>4066851.2499999995</c:v>
                </c:pt>
                <c:pt idx="958">
                  <c:v>4071100.833333333</c:v>
                </c:pt>
                <c:pt idx="959">
                  <c:v>4075350.416666666</c:v>
                </c:pt>
                <c:pt idx="960">
                  <c:v>4079599.9999999995</c:v>
                </c:pt>
                <c:pt idx="961">
                  <c:v>4083849.583333333</c:v>
                </c:pt>
                <c:pt idx="962">
                  <c:v>4088099.166666666</c:v>
                </c:pt>
                <c:pt idx="963">
                  <c:v>4092348.7499999995</c:v>
                </c:pt>
                <c:pt idx="964">
                  <c:v>4096598.333333333</c:v>
                </c:pt>
                <c:pt idx="965">
                  <c:v>4100847.916666666</c:v>
                </c:pt>
                <c:pt idx="966">
                  <c:v>4105097.4999999995</c:v>
                </c:pt>
                <c:pt idx="967">
                  <c:v>4109347.083333333</c:v>
                </c:pt>
                <c:pt idx="968">
                  <c:v>4113596.666666666</c:v>
                </c:pt>
                <c:pt idx="969">
                  <c:v>4117846.2499999995</c:v>
                </c:pt>
                <c:pt idx="970">
                  <c:v>4122095.833333333</c:v>
                </c:pt>
                <c:pt idx="971">
                  <c:v>4126345.416666666</c:v>
                </c:pt>
                <c:pt idx="972">
                  <c:v>4130594.9999999995</c:v>
                </c:pt>
                <c:pt idx="973">
                  <c:v>4134844.583333333</c:v>
                </c:pt>
                <c:pt idx="974">
                  <c:v>4139094.166666666</c:v>
                </c:pt>
                <c:pt idx="975">
                  <c:v>4143343.7499999995</c:v>
                </c:pt>
                <c:pt idx="976">
                  <c:v>4147593.333333333</c:v>
                </c:pt>
                <c:pt idx="977">
                  <c:v>4151842.916666666</c:v>
                </c:pt>
                <c:pt idx="978">
                  <c:v>4156092.4999999995</c:v>
                </c:pt>
                <c:pt idx="979">
                  <c:v>4160342.083333333</c:v>
                </c:pt>
                <c:pt idx="980">
                  <c:v>4164591.666666666</c:v>
                </c:pt>
                <c:pt idx="981">
                  <c:v>4168841.2499999995</c:v>
                </c:pt>
                <c:pt idx="982">
                  <c:v>4173090.833333333</c:v>
                </c:pt>
                <c:pt idx="983">
                  <c:v>4177340.416666666</c:v>
                </c:pt>
                <c:pt idx="984">
                  <c:v>4181589.9999999995</c:v>
                </c:pt>
                <c:pt idx="985">
                  <c:v>4185839.583333333</c:v>
                </c:pt>
                <c:pt idx="986">
                  <c:v>4190089.166666666</c:v>
                </c:pt>
                <c:pt idx="987">
                  <c:v>4194338.7499999991</c:v>
                </c:pt>
                <c:pt idx="988">
                  <c:v>4198588.333333333</c:v>
                </c:pt>
                <c:pt idx="989">
                  <c:v>4202837.916666666</c:v>
                </c:pt>
                <c:pt idx="990">
                  <c:v>4207087.4999999991</c:v>
                </c:pt>
                <c:pt idx="991">
                  <c:v>4211337.083333333</c:v>
                </c:pt>
                <c:pt idx="992">
                  <c:v>4215586.666666666</c:v>
                </c:pt>
                <c:pt idx="993">
                  <c:v>4219836.2499999991</c:v>
                </c:pt>
                <c:pt idx="994">
                  <c:v>4224085.833333333</c:v>
                </c:pt>
                <c:pt idx="995">
                  <c:v>4228335.416666666</c:v>
                </c:pt>
                <c:pt idx="996">
                  <c:v>4232584.9999999991</c:v>
                </c:pt>
                <c:pt idx="997">
                  <c:v>4236834.583333333</c:v>
                </c:pt>
                <c:pt idx="998">
                  <c:v>4241084.166666666</c:v>
                </c:pt>
                <c:pt idx="999">
                  <c:v>4245333.7499999991</c:v>
                </c:pt>
                <c:pt idx="1000">
                  <c:v>4249583.333333333</c:v>
                </c:pt>
                <c:pt idx="1001">
                  <c:v>4253832.916666666</c:v>
                </c:pt>
                <c:pt idx="1002">
                  <c:v>4258082.4999999991</c:v>
                </c:pt>
                <c:pt idx="1003">
                  <c:v>4262332.083333333</c:v>
                </c:pt>
                <c:pt idx="1004">
                  <c:v>4266581.666666666</c:v>
                </c:pt>
                <c:pt idx="1005">
                  <c:v>4270831.2499999991</c:v>
                </c:pt>
                <c:pt idx="1006">
                  <c:v>4275080.833333333</c:v>
                </c:pt>
                <c:pt idx="1007">
                  <c:v>4279330.416666666</c:v>
                </c:pt>
                <c:pt idx="1008">
                  <c:v>4283579.9999999991</c:v>
                </c:pt>
                <c:pt idx="1009">
                  <c:v>4287829.583333333</c:v>
                </c:pt>
                <c:pt idx="1010">
                  <c:v>4292079.166666666</c:v>
                </c:pt>
                <c:pt idx="1011">
                  <c:v>4296328.7499999991</c:v>
                </c:pt>
                <c:pt idx="1012">
                  <c:v>4300578.333333333</c:v>
                </c:pt>
                <c:pt idx="1013">
                  <c:v>4304827.916666666</c:v>
                </c:pt>
                <c:pt idx="1014">
                  <c:v>4309077.4999999991</c:v>
                </c:pt>
                <c:pt idx="1015">
                  <c:v>4313327.083333333</c:v>
                </c:pt>
                <c:pt idx="1016">
                  <c:v>4317576.666666666</c:v>
                </c:pt>
                <c:pt idx="1017">
                  <c:v>4321826.2499999991</c:v>
                </c:pt>
                <c:pt idx="1018">
                  <c:v>4326075.833333333</c:v>
                </c:pt>
              </c:numCache>
            </c:numRef>
          </c:yVal>
          <c:smooth val="1"/>
          <c:extLst>
            <c:ext xmlns:c16="http://schemas.microsoft.com/office/drawing/2014/chart" uri="{C3380CC4-5D6E-409C-BE32-E72D297353CC}">
              <c16:uniqueId val="{00000002-0C1D-A541-A94E-C9A63B6783FF}"/>
            </c:ext>
          </c:extLst>
        </c:ser>
        <c:dLbls>
          <c:showLegendKey val="0"/>
          <c:showVal val="0"/>
          <c:showCatName val="0"/>
          <c:showSerName val="0"/>
          <c:showPercent val="0"/>
          <c:showBubbleSize val="0"/>
        </c:dLbls>
        <c:axId val="1505717151"/>
        <c:axId val="91297968"/>
      </c:scatterChart>
      <c:valAx>
        <c:axId val="1505717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Quantity (units)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297968"/>
        <c:crosses val="autoZero"/>
        <c:crossBetween val="midCat"/>
      </c:valAx>
      <c:valAx>
        <c:axId val="91297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Cost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057171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 Comparison for Earcups Assembly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smoothMarker"/>
        <c:varyColors val="0"/>
        <c:ser>
          <c:idx val="0"/>
          <c:order val="0"/>
          <c:tx>
            <c:v>Ordering Costs</c:v>
          </c:tx>
          <c:spPr>
            <a:ln w="19050" cap="rnd">
              <a:solidFill>
                <a:schemeClr val="accent1"/>
              </a:solidFill>
              <a:round/>
            </a:ln>
            <a:effectLst/>
          </c:spPr>
          <c:marker>
            <c:symbol val="none"/>
          </c:marker>
          <c:xVal>
            <c:numRef>
              <c:f>EOQ!$AT$5:$AT$1023</c:f>
              <c:numCache>
                <c:formatCode>General</c:formatCode>
                <c:ptCount val="1019"/>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1018000</c:v>
                </c:pt>
              </c:numCache>
            </c:numRef>
          </c:xVal>
          <c:yVal>
            <c:numRef>
              <c:f>EOQ!$AS$5:$AS$1023</c:f>
              <c:numCache>
                <c:formatCode>_-[$$-409]* #,##0.00_ ;_-[$$-409]* \-#,##0.00\ ;_-[$$-409]* "-"??_ ;_-@_ </c:formatCode>
                <c:ptCount val="1019"/>
                <c:pt idx="0" formatCode="General">
                  <c:v>0</c:v>
                </c:pt>
                <c:pt idx="1">
                  <c:v>2110000</c:v>
                </c:pt>
                <c:pt idx="2">
                  <c:v>1055000</c:v>
                </c:pt>
                <c:pt idx="3">
                  <c:v>703333.33333333337</c:v>
                </c:pt>
                <c:pt idx="4">
                  <c:v>527500</c:v>
                </c:pt>
                <c:pt idx="5">
                  <c:v>422000</c:v>
                </c:pt>
                <c:pt idx="6">
                  <c:v>351666.66666666669</c:v>
                </c:pt>
                <c:pt idx="7">
                  <c:v>301428.57142857142</c:v>
                </c:pt>
                <c:pt idx="8">
                  <c:v>263750</c:v>
                </c:pt>
                <c:pt idx="9">
                  <c:v>234444.44444444444</c:v>
                </c:pt>
                <c:pt idx="10">
                  <c:v>211000</c:v>
                </c:pt>
                <c:pt idx="11">
                  <c:v>191818.18181818182</c:v>
                </c:pt>
                <c:pt idx="12">
                  <c:v>175833.33333333334</c:v>
                </c:pt>
                <c:pt idx="13">
                  <c:v>162307.69230769231</c:v>
                </c:pt>
                <c:pt idx="14">
                  <c:v>150714.28571428571</c:v>
                </c:pt>
                <c:pt idx="15">
                  <c:v>140666.66666666666</c:v>
                </c:pt>
                <c:pt idx="16">
                  <c:v>131875</c:v>
                </c:pt>
                <c:pt idx="17">
                  <c:v>124117.64705882352</c:v>
                </c:pt>
                <c:pt idx="18">
                  <c:v>117222.22222222222</c:v>
                </c:pt>
                <c:pt idx="19">
                  <c:v>111052.63157894737</c:v>
                </c:pt>
                <c:pt idx="20">
                  <c:v>105500</c:v>
                </c:pt>
                <c:pt idx="21">
                  <c:v>100476.19047619047</c:v>
                </c:pt>
                <c:pt idx="22">
                  <c:v>95909.090909090912</c:v>
                </c:pt>
                <c:pt idx="23">
                  <c:v>91739.130434782608</c:v>
                </c:pt>
                <c:pt idx="24">
                  <c:v>87916.666666666672</c:v>
                </c:pt>
                <c:pt idx="25">
                  <c:v>84400</c:v>
                </c:pt>
                <c:pt idx="26">
                  <c:v>81153.846153846156</c:v>
                </c:pt>
                <c:pt idx="27">
                  <c:v>78148.148148148146</c:v>
                </c:pt>
                <c:pt idx="28">
                  <c:v>75357.142857142855</c:v>
                </c:pt>
                <c:pt idx="29">
                  <c:v>72758.620689655174</c:v>
                </c:pt>
                <c:pt idx="30">
                  <c:v>70333.333333333328</c:v>
                </c:pt>
                <c:pt idx="31">
                  <c:v>68064.516129032258</c:v>
                </c:pt>
                <c:pt idx="32">
                  <c:v>65937.5</c:v>
                </c:pt>
                <c:pt idx="33">
                  <c:v>63939.393939393936</c:v>
                </c:pt>
                <c:pt idx="34">
                  <c:v>62058.823529411762</c:v>
                </c:pt>
                <c:pt idx="35">
                  <c:v>60285.714285714283</c:v>
                </c:pt>
                <c:pt idx="36">
                  <c:v>58611.111111111109</c:v>
                </c:pt>
                <c:pt idx="37">
                  <c:v>57027.027027027027</c:v>
                </c:pt>
                <c:pt idx="38">
                  <c:v>55526.315789473687</c:v>
                </c:pt>
                <c:pt idx="39">
                  <c:v>54102.564102564102</c:v>
                </c:pt>
                <c:pt idx="40">
                  <c:v>52750</c:v>
                </c:pt>
                <c:pt idx="41">
                  <c:v>51463.414634146342</c:v>
                </c:pt>
                <c:pt idx="42">
                  <c:v>50238.095238095237</c:v>
                </c:pt>
                <c:pt idx="43">
                  <c:v>49069.767441860466</c:v>
                </c:pt>
                <c:pt idx="44">
                  <c:v>47954.545454545456</c:v>
                </c:pt>
                <c:pt idx="45">
                  <c:v>46888.888888888891</c:v>
                </c:pt>
                <c:pt idx="46">
                  <c:v>45869.565217391304</c:v>
                </c:pt>
                <c:pt idx="47">
                  <c:v>44893.617021276594</c:v>
                </c:pt>
                <c:pt idx="48">
                  <c:v>43958.333333333336</c:v>
                </c:pt>
                <c:pt idx="49">
                  <c:v>43061.224489795917</c:v>
                </c:pt>
                <c:pt idx="50">
                  <c:v>42200</c:v>
                </c:pt>
                <c:pt idx="51">
                  <c:v>41372.549019607846</c:v>
                </c:pt>
                <c:pt idx="52">
                  <c:v>40576.923076923078</c:v>
                </c:pt>
                <c:pt idx="53">
                  <c:v>39811.32075471698</c:v>
                </c:pt>
                <c:pt idx="54">
                  <c:v>39074.074074074073</c:v>
                </c:pt>
                <c:pt idx="55">
                  <c:v>38363.63636363636</c:v>
                </c:pt>
                <c:pt idx="56">
                  <c:v>37678.571428571428</c:v>
                </c:pt>
                <c:pt idx="57">
                  <c:v>37017.543859649122</c:v>
                </c:pt>
                <c:pt idx="58">
                  <c:v>36379.310344827587</c:v>
                </c:pt>
                <c:pt idx="59">
                  <c:v>35762.711864406781</c:v>
                </c:pt>
                <c:pt idx="60">
                  <c:v>35166.666666666664</c:v>
                </c:pt>
                <c:pt idx="61">
                  <c:v>34590.163934426229</c:v>
                </c:pt>
                <c:pt idx="62">
                  <c:v>34032.258064516129</c:v>
                </c:pt>
                <c:pt idx="63">
                  <c:v>33492.063492063491</c:v>
                </c:pt>
                <c:pt idx="64">
                  <c:v>32968.75</c:v>
                </c:pt>
                <c:pt idx="65">
                  <c:v>32461.538461538461</c:v>
                </c:pt>
                <c:pt idx="66">
                  <c:v>31969.696969696968</c:v>
                </c:pt>
                <c:pt idx="67">
                  <c:v>31492.537313432837</c:v>
                </c:pt>
                <c:pt idx="68">
                  <c:v>31029.411764705881</c:v>
                </c:pt>
                <c:pt idx="69">
                  <c:v>30579.710144927536</c:v>
                </c:pt>
                <c:pt idx="70">
                  <c:v>30142.857142857141</c:v>
                </c:pt>
                <c:pt idx="71">
                  <c:v>29718.309859154928</c:v>
                </c:pt>
                <c:pt idx="72">
                  <c:v>29305.555555555555</c:v>
                </c:pt>
                <c:pt idx="73">
                  <c:v>28904.109589041094</c:v>
                </c:pt>
                <c:pt idx="74">
                  <c:v>28513.513513513513</c:v>
                </c:pt>
                <c:pt idx="75">
                  <c:v>28133.333333333332</c:v>
                </c:pt>
                <c:pt idx="76">
                  <c:v>27763.157894736843</c:v>
                </c:pt>
                <c:pt idx="77">
                  <c:v>27402.597402597403</c:v>
                </c:pt>
                <c:pt idx="78">
                  <c:v>27051.282051282051</c:v>
                </c:pt>
                <c:pt idx="79">
                  <c:v>26708.860759493669</c:v>
                </c:pt>
                <c:pt idx="80">
                  <c:v>26375</c:v>
                </c:pt>
                <c:pt idx="81">
                  <c:v>26049.382716049382</c:v>
                </c:pt>
                <c:pt idx="82">
                  <c:v>25731.707317073171</c:v>
                </c:pt>
                <c:pt idx="83">
                  <c:v>25421.686746987951</c:v>
                </c:pt>
                <c:pt idx="84">
                  <c:v>25119.047619047618</c:v>
                </c:pt>
                <c:pt idx="85">
                  <c:v>24823.529411764706</c:v>
                </c:pt>
                <c:pt idx="86">
                  <c:v>24534.883720930233</c:v>
                </c:pt>
                <c:pt idx="87">
                  <c:v>24252.873563218393</c:v>
                </c:pt>
                <c:pt idx="88">
                  <c:v>23977.272727272728</c:v>
                </c:pt>
                <c:pt idx="89">
                  <c:v>23707.865168539327</c:v>
                </c:pt>
                <c:pt idx="90">
                  <c:v>23444.444444444445</c:v>
                </c:pt>
                <c:pt idx="91">
                  <c:v>23186.813186813186</c:v>
                </c:pt>
                <c:pt idx="92">
                  <c:v>22934.782608695652</c:v>
                </c:pt>
                <c:pt idx="93">
                  <c:v>22688.172043010753</c:v>
                </c:pt>
                <c:pt idx="94">
                  <c:v>22446.808510638297</c:v>
                </c:pt>
                <c:pt idx="95">
                  <c:v>22210.526315789473</c:v>
                </c:pt>
                <c:pt idx="96">
                  <c:v>21979.166666666668</c:v>
                </c:pt>
                <c:pt idx="97">
                  <c:v>21752.577319587628</c:v>
                </c:pt>
                <c:pt idx="98">
                  <c:v>21530.612244897959</c:v>
                </c:pt>
                <c:pt idx="99">
                  <c:v>21313.131313131315</c:v>
                </c:pt>
                <c:pt idx="100">
                  <c:v>21100</c:v>
                </c:pt>
                <c:pt idx="101">
                  <c:v>20891.089108910892</c:v>
                </c:pt>
                <c:pt idx="102">
                  <c:v>20686.274509803923</c:v>
                </c:pt>
                <c:pt idx="103">
                  <c:v>20485.436893203885</c:v>
                </c:pt>
                <c:pt idx="104">
                  <c:v>20288.461538461539</c:v>
                </c:pt>
                <c:pt idx="105">
                  <c:v>20095.238095238095</c:v>
                </c:pt>
                <c:pt idx="106">
                  <c:v>19905.66037735849</c:v>
                </c:pt>
                <c:pt idx="107">
                  <c:v>19719.626168224298</c:v>
                </c:pt>
                <c:pt idx="108">
                  <c:v>19537.037037037036</c:v>
                </c:pt>
                <c:pt idx="109">
                  <c:v>19357.798165137614</c:v>
                </c:pt>
                <c:pt idx="110">
                  <c:v>19181.81818181818</c:v>
                </c:pt>
                <c:pt idx="111">
                  <c:v>19009.009009009009</c:v>
                </c:pt>
                <c:pt idx="112">
                  <c:v>18839.285714285714</c:v>
                </c:pt>
                <c:pt idx="113">
                  <c:v>18672.566371681416</c:v>
                </c:pt>
                <c:pt idx="114">
                  <c:v>18508.771929824561</c:v>
                </c:pt>
                <c:pt idx="115">
                  <c:v>18347.82608695652</c:v>
                </c:pt>
                <c:pt idx="116">
                  <c:v>18189.655172413793</c:v>
                </c:pt>
                <c:pt idx="117">
                  <c:v>18034.188034188035</c:v>
                </c:pt>
                <c:pt idx="118">
                  <c:v>17881.355932203391</c:v>
                </c:pt>
                <c:pt idx="119">
                  <c:v>17731.092436974788</c:v>
                </c:pt>
                <c:pt idx="120">
                  <c:v>17583.333333333332</c:v>
                </c:pt>
                <c:pt idx="121">
                  <c:v>17438.016528925618</c:v>
                </c:pt>
                <c:pt idx="122">
                  <c:v>17295.081967213115</c:v>
                </c:pt>
                <c:pt idx="123">
                  <c:v>17154.471544715449</c:v>
                </c:pt>
                <c:pt idx="124">
                  <c:v>17016.129032258064</c:v>
                </c:pt>
                <c:pt idx="125">
                  <c:v>16880</c:v>
                </c:pt>
                <c:pt idx="126">
                  <c:v>16746.031746031746</c:v>
                </c:pt>
                <c:pt idx="127">
                  <c:v>16614.173228346455</c:v>
                </c:pt>
                <c:pt idx="128">
                  <c:v>16484.375</c:v>
                </c:pt>
                <c:pt idx="129">
                  <c:v>16356.589147286822</c:v>
                </c:pt>
                <c:pt idx="130">
                  <c:v>16230.76923076923</c:v>
                </c:pt>
                <c:pt idx="131">
                  <c:v>16106.870229007634</c:v>
                </c:pt>
                <c:pt idx="132">
                  <c:v>15984.848484848484</c:v>
                </c:pt>
                <c:pt idx="133">
                  <c:v>15864.661654135338</c:v>
                </c:pt>
                <c:pt idx="134">
                  <c:v>15746.268656716418</c:v>
                </c:pt>
                <c:pt idx="135">
                  <c:v>15629.62962962963</c:v>
                </c:pt>
                <c:pt idx="136">
                  <c:v>15514.705882352941</c:v>
                </c:pt>
                <c:pt idx="137">
                  <c:v>15401.459854014598</c:v>
                </c:pt>
                <c:pt idx="138">
                  <c:v>15289.855072463768</c:v>
                </c:pt>
                <c:pt idx="139">
                  <c:v>15179.856115107914</c:v>
                </c:pt>
                <c:pt idx="140">
                  <c:v>15071.428571428571</c:v>
                </c:pt>
                <c:pt idx="141">
                  <c:v>14964.539007092199</c:v>
                </c:pt>
                <c:pt idx="142">
                  <c:v>14859.154929577464</c:v>
                </c:pt>
                <c:pt idx="143">
                  <c:v>14755.244755244756</c:v>
                </c:pt>
                <c:pt idx="144">
                  <c:v>14652.777777777777</c:v>
                </c:pt>
                <c:pt idx="145">
                  <c:v>14551.724137931034</c:v>
                </c:pt>
                <c:pt idx="146">
                  <c:v>14452.054794520547</c:v>
                </c:pt>
                <c:pt idx="147">
                  <c:v>14353.741496598639</c:v>
                </c:pt>
                <c:pt idx="148">
                  <c:v>14256.756756756757</c:v>
                </c:pt>
                <c:pt idx="149">
                  <c:v>14161.073825503356</c:v>
                </c:pt>
                <c:pt idx="150">
                  <c:v>14066.666666666666</c:v>
                </c:pt>
                <c:pt idx="151">
                  <c:v>13973.509933774834</c:v>
                </c:pt>
                <c:pt idx="152">
                  <c:v>13881.578947368422</c:v>
                </c:pt>
                <c:pt idx="153">
                  <c:v>13790.849673202614</c:v>
                </c:pt>
                <c:pt idx="154">
                  <c:v>13701.298701298701</c:v>
                </c:pt>
                <c:pt idx="155">
                  <c:v>13612.903225806451</c:v>
                </c:pt>
                <c:pt idx="156">
                  <c:v>13525.641025641025</c:v>
                </c:pt>
                <c:pt idx="157">
                  <c:v>13439.490445859872</c:v>
                </c:pt>
                <c:pt idx="158">
                  <c:v>13354.430379746835</c:v>
                </c:pt>
                <c:pt idx="159">
                  <c:v>13270.440251572327</c:v>
                </c:pt>
                <c:pt idx="160">
                  <c:v>13187.5</c:v>
                </c:pt>
                <c:pt idx="161">
                  <c:v>13105.590062111802</c:v>
                </c:pt>
                <c:pt idx="162">
                  <c:v>13024.691358024691</c:v>
                </c:pt>
                <c:pt idx="163">
                  <c:v>12944.78527607362</c:v>
                </c:pt>
                <c:pt idx="164">
                  <c:v>12865.853658536585</c:v>
                </c:pt>
                <c:pt idx="165">
                  <c:v>12787.878787878788</c:v>
                </c:pt>
                <c:pt idx="166">
                  <c:v>12710.843373493975</c:v>
                </c:pt>
                <c:pt idx="167">
                  <c:v>12634.730538922156</c:v>
                </c:pt>
                <c:pt idx="168">
                  <c:v>12559.523809523809</c:v>
                </c:pt>
                <c:pt idx="169">
                  <c:v>12485.207100591717</c:v>
                </c:pt>
                <c:pt idx="170">
                  <c:v>12411.764705882353</c:v>
                </c:pt>
                <c:pt idx="171">
                  <c:v>12339.181286549707</c:v>
                </c:pt>
                <c:pt idx="172">
                  <c:v>12267.441860465116</c:v>
                </c:pt>
                <c:pt idx="173">
                  <c:v>12196.531791907515</c:v>
                </c:pt>
                <c:pt idx="174">
                  <c:v>12126.436781609196</c:v>
                </c:pt>
                <c:pt idx="175">
                  <c:v>12057.142857142857</c:v>
                </c:pt>
                <c:pt idx="176">
                  <c:v>11988.636363636364</c:v>
                </c:pt>
                <c:pt idx="177">
                  <c:v>11920.903954802259</c:v>
                </c:pt>
                <c:pt idx="178">
                  <c:v>11853.932584269663</c:v>
                </c:pt>
                <c:pt idx="179">
                  <c:v>11787.709497206704</c:v>
                </c:pt>
                <c:pt idx="180">
                  <c:v>11722.222222222223</c:v>
                </c:pt>
                <c:pt idx="181">
                  <c:v>11657.458563535911</c:v>
                </c:pt>
                <c:pt idx="182">
                  <c:v>11593.406593406593</c:v>
                </c:pt>
                <c:pt idx="183">
                  <c:v>11530.054644808743</c:v>
                </c:pt>
                <c:pt idx="184">
                  <c:v>11467.391304347826</c:v>
                </c:pt>
                <c:pt idx="185">
                  <c:v>11405.405405405405</c:v>
                </c:pt>
                <c:pt idx="186">
                  <c:v>11344.086021505376</c:v>
                </c:pt>
                <c:pt idx="187">
                  <c:v>11283.422459893049</c:v>
                </c:pt>
                <c:pt idx="188">
                  <c:v>11223.404255319148</c:v>
                </c:pt>
                <c:pt idx="189">
                  <c:v>11164.021164021164</c:v>
                </c:pt>
                <c:pt idx="190">
                  <c:v>11105.263157894737</c:v>
                </c:pt>
                <c:pt idx="191">
                  <c:v>11047.120418848168</c:v>
                </c:pt>
                <c:pt idx="192">
                  <c:v>10989.583333333334</c:v>
                </c:pt>
                <c:pt idx="193">
                  <c:v>10932.642487046633</c:v>
                </c:pt>
                <c:pt idx="194">
                  <c:v>10876.288659793814</c:v>
                </c:pt>
                <c:pt idx="195">
                  <c:v>10820.51282051282</c:v>
                </c:pt>
                <c:pt idx="196">
                  <c:v>10765.306122448979</c:v>
                </c:pt>
                <c:pt idx="197">
                  <c:v>10710.659898477157</c:v>
                </c:pt>
                <c:pt idx="198">
                  <c:v>10656.565656565657</c:v>
                </c:pt>
                <c:pt idx="199">
                  <c:v>10603.015075376885</c:v>
                </c:pt>
                <c:pt idx="200">
                  <c:v>10550</c:v>
                </c:pt>
                <c:pt idx="201">
                  <c:v>10497.512437810945</c:v>
                </c:pt>
                <c:pt idx="202">
                  <c:v>10445.544554455446</c:v>
                </c:pt>
                <c:pt idx="203">
                  <c:v>10394.088669950739</c:v>
                </c:pt>
                <c:pt idx="204">
                  <c:v>10343.137254901962</c:v>
                </c:pt>
                <c:pt idx="205">
                  <c:v>10292.682926829268</c:v>
                </c:pt>
                <c:pt idx="206">
                  <c:v>10242.718446601943</c:v>
                </c:pt>
                <c:pt idx="207">
                  <c:v>10193.236714975845</c:v>
                </c:pt>
                <c:pt idx="208">
                  <c:v>10144.23076923077</c:v>
                </c:pt>
                <c:pt idx="209">
                  <c:v>10095.693779904306</c:v>
                </c:pt>
                <c:pt idx="210">
                  <c:v>10047.619047619048</c:v>
                </c:pt>
                <c:pt idx="211">
                  <c:v>10000</c:v>
                </c:pt>
                <c:pt idx="212">
                  <c:v>9952.8301886792451</c:v>
                </c:pt>
                <c:pt idx="213">
                  <c:v>9906.1032863849759</c:v>
                </c:pt>
                <c:pt idx="214">
                  <c:v>9859.8130841121492</c:v>
                </c:pt>
                <c:pt idx="215">
                  <c:v>9813.9534883720935</c:v>
                </c:pt>
                <c:pt idx="216">
                  <c:v>9768.5185185185182</c:v>
                </c:pt>
                <c:pt idx="217">
                  <c:v>9723.5023041474651</c:v>
                </c:pt>
                <c:pt idx="218">
                  <c:v>9678.899082568807</c:v>
                </c:pt>
                <c:pt idx="219">
                  <c:v>9634.7031963470326</c:v>
                </c:pt>
                <c:pt idx="220">
                  <c:v>9590.9090909090901</c:v>
                </c:pt>
                <c:pt idx="221">
                  <c:v>9547.5113122171952</c:v>
                </c:pt>
                <c:pt idx="222">
                  <c:v>9504.5045045045044</c:v>
                </c:pt>
                <c:pt idx="223">
                  <c:v>9461.8834080717497</c:v>
                </c:pt>
                <c:pt idx="224">
                  <c:v>9419.6428571428569</c:v>
                </c:pt>
                <c:pt idx="225">
                  <c:v>9377.7777777777774</c:v>
                </c:pt>
                <c:pt idx="226">
                  <c:v>9336.283185840708</c:v>
                </c:pt>
                <c:pt idx="227">
                  <c:v>9295.1541850220256</c:v>
                </c:pt>
                <c:pt idx="228">
                  <c:v>9254.3859649122805</c:v>
                </c:pt>
                <c:pt idx="229">
                  <c:v>9213.9737991266375</c:v>
                </c:pt>
                <c:pt idx="230">
                  <c:v>9173.9130434782601</c:v>
                </c:pt>
                <c:pt idx="231">
                  <c:v>9134.1991341991343</c:v>
                </c:pt>
                <c:pt idx="232">
                  <c:v>9094.8275862068967</c:v>
                </c:pt>
                <c:pt idx="233">
                  <c:v>9055.7939914163089</c:v>
                </c:pt>
                <c:pt idx="234">
                  <c:v>9017.0940170940175</c:v>
                </c:pt>
                <c:pt idx="235">
                  <c:v>8978.7234042553191</c:v>
                </c:pt>
                <c:pt idx="236">
                  <c:v>8940.6779661016953</c:v>
                </c:pt>
                <c:pt idx="237">
                  <c:v>8902.9535864978898</c:v>
                </c:pt>
                <c:pt idx="238">
                  <c:v>8865.5462184873941</c:v>
                </c:pt>
                <c:pt idx="239">
                  <c:v>8828.4518828451892</c:v>
                </c:pt>
                <c:pt idx="240">
                  <c:v>8791.6666666666661</c:v>
                </c:pt>
                <c:pt idx="241">
                  <c:v>8755.1867219917021</c:v>
                </c:pt>
                <c:pt idx="242">
                  <c:v>8719.0082644628092</c:v>
                </c:pt>
                <c:pt idx="243">
                  <c:v>8683.1275720164613</c:v>
                </c:pt>
                <c:pt idx="244">
                  <c:v>8647.5409836065573</c:v>
                </c:pt>
                <c:pt idx="245">
                  <c:v>8612.2448979591845</c:v>
                </c:pt>
                <c:pt idx="246">
                  <c:v>8577.2357723577243</c:v>
                </c:pt>
                <c:pt idx="247">
                  <c:v>8542.5101214574897</c:v>
                </c:pt>
                <c:pt idx="248">
                  <c:v>8508.0645161290322</c:v>
                </c:pt>
                <c:pt idx="249">
                  <c:v>8473.8955823293181</c:v>
                </c:pt>
                <c:pt idx="250">
                  <c:v>8440</c:v>
                </c:pt>
                <c:pt idx="251">
                  <c:v>8406.3745019920316</c:v>
                </c:pt>
                <c:pt idx="252">
                  <c:v>8373.0158730158728</c:v>
                </c:pt>
                <c:pt idx="253">
                  <c:v>8339.9209486166001</c:v>
                </c:pt>
                <c:pt idx="254">
                  <c:v>8307.0866141732276</c:v>
                </c:pt>
                <c:pt idx="255">
                  <c:v>8274.5098039215682</c:v>
                </c:pt>
                <c:pt idx="256">
                  <c:v>8242.1875</c:v>
                </c:pt>
                <c:pt idx="257">
                  <c:v>8210.1167315175098</c:v>
                </c:pt>
                <c:pt idx="258">
                  <c:v>8178.2945736434112</c:v>
                </c:pt>
                <c:pt idx="259">
                  <c:v>8146.7181467181463</c:v>
                </c:pt>
                <c:pt idx="260">
                  <c:v>8115.3846153846152</c:v>
                </c:pt>
                <c:pt idx="261">
                  <c:v>8084.2911877394636</c:v>
                </c:pt>
                <c:pt idx="262">
                  <c:v>8053.4351145038172</c:v>
                </c:pt>
                <c:pt idx="263">
                  <c:v>8022.8136882129274</c:v>
                </c:pt>
                <c:pt idx="264">
                  <c:v>7992.424242424242</c:v>
                </c:pt>
                <c:pt idx="265">
                  <c:v>7962.2641509433961</c:v>
                </c:pt>
                <c:pt idx="266">
                  <c:v>7932.3308270676689</c:v>
                </c:pt>
                <c:pt idx="267">
                  <c:v>7902.621722846442</c:v>
                </c:pt>
                <c:pt idx="268">
                  <c:v>7873.1343283582091</c:v>
                </c:pt>
                <c:pt idx="269">
                  <c:v>7843.8661710037177</c:v>
                </c:pt>
                <c:pt idx="270">
                  <c:v>7814.8148148148148</c:v>
                </c:pt>
                <c:pt idx="271">
                  <c:v>7785.977859778598</c:v>
                </c:pt>
                <c:pt idx="272">
                  <c:v>7757.3529411764703</c:v>
                </c:pt>
                <c:pt idx="273">
                  <c:v>7728.9377289377289</c:v>
                </c:pt>
                <c:pt idx="274">
                  <c:v>7700.729927007299</c:v>
                </c:pt>
                <c:pt idx="275">
                  <c:v>7672.727272727273</c:v>
                </c:pt>
                <c:pt idx="276">
                  <c:v>7644.927536231884</c:v>
                </c:pt>
                <c:pt idx="277">
                  <c:v>7617.3285198555959</c:v>
                </c:pt>
                <c:pt idx="278">
                  <c:v>7589.9280575539569</c:v>
                </c:pt>
                <c:pt idx="279">
                  <c:v>7562.7240143369172</c:v>
                </c:pt>
                <c:pt idx="280">
                  <c:v>7535.7142857142853</c:v>
                </c:pt>
                <c:pt idx="281">
                  <c:v>7508.8967971530246</c:v>
                </c:pt>
                <c:pt idx="282">
                  <c:v>7482.2695035460993</c:v>
                </c:pt>
                <c:pt idx="283">
                  <c:v>7455.8303886925796</c:v>
                </c:pt>
                <c:pt idx="284">
                  <c:v>7429.577464788732</c:v>
                </c:pt>
                <c:pt idx="285">
                  <c:v>7403.5087719298244</c:v>
                </c:pt>
                <c:pt idx="286">
                  <c:v>7377.6223776223778</c:v>
                </c:pt>
                <c:pt idx="287">
                  <c:v>7351.9163763066199</c:v>
                </c:pt>
                <c:pt idx="288">
                  <c:v>7326.3888888888887</c:v>
                </c:pt>
                <c:pt idx="289">
                  <c:v>7301.0380622837374</c:v>
                </c:pt>
                <c:pt idx="290">
                  <c:v>7275.8620689655172</c:v>
                </c:pt>
                <c:pt idx="291">
                  <c:v>7250.8591065292094</c:v>
                </c:pt>
                <c:pt idx="292">
                  <c:v>7226.0273972602736</c:v>
                </c:pt>
                <c:pt idx="293">
                  <c:v>7201.3651877133107</c:v>
                </c:pt>
                <c:pt idx="294">
                  <c:v>7176.8707482993195</c:v>
                </c:pt>
                <c:pt idx="295">
                  <c:v>7152.5423728813557</c:v>
                </c:pt>
                <c:pt idx="296">
                  <c:v>7128.3783783783783</c:v>
                </c:pt>
                <c:pt idx="297">
                  <c:v>7104.3771043771039</c:v>
                </c:pt>
                <c:pt idx="298">
                  <c:v>7080.5369127516778</c:v>
                </c:pt>
                <c:pt idx="299">
                  <c:v>7056.8561872909695</c:v>
                </c:pt>
                <c:pt idx="300">
                  <c:v>7033.333333333333</c:v>
                </c:pt>
                <c:pt idx="301">
                  <c:v>7009.9667774086374</c:v>
                </c:pt>
                <c:pt idx="302">
                  <c:v>6986.7549668874171</c:v>
                </c:pt>
                <c:pt idx="303">
                  <c:v>6963.6963696369639</c:v>
                </c:pt>
                <c:pt idx="304">
                  <c:v>6940.7894736842109</c:v>
                </c:pt>
                <c:pt idx="305">
                  <c:v>6918.0327868852455</c:v>
                </c:pt>
                <c:pt idx="306">
                  <c:v>6895.4248366013071</c:v>
                </c:pt>
                <c:pt idx="307">
                  <c:v>6872.9641693811072</c:v>
                </c:pt>
                <c:pt idx="308">
                  <c:v>6850.6493506493507</c:v>
                </c:pt>
                <c:pt idx="309">
                  <c:v>6828.4789644012944</c:v>
                </c:pt>
                <c:pt idx="310">
                  <c:v>6806.4516129032254</c:v>
                </c:pt>
                <c:pt idx="311">
                  <c:v>6784.5659163987139</c:v>
                </c:pt>
                <c:pt idx="312">
                  <c:v>6762.8205128205127</c:v>
                </c:pt>
                <c:pt idx="313">
                  <c:v>6741.2140575079875</c:v>
                </c:pt>
                <c:pt idx="314">
                  <c:v>6719.7452229299361</c:v>
                </c:pt>
                <c:pt idx="315">
                  <c:v>6698.4126984126988</c:v>
                </c:pt>
                <c:pt idx="316">
                  <c:v>6677.2151898734173</c:v>
                </c:pt>
                <c:pt idx="317">
                  <c:v>6656.1514195583595</c:v>
                </c:pt>
                <c:pt idx="318">
                  <c:v>6635.2201257861634</c:v>
                </c:pt>
                <c:pt idx="319">
                  <c:v>6614.4200626959246</c:v>
                </c:pt>
                <c:pt idx="320">
                  <c:v>6593.75</c:v>
                </c:pt>
                <c:pt idx="321">
                  <c:v>6573.2087227414331</c:v>
                </c:pt>
                <c:pt idx="322">
                  <c:v>6552.7950310559008</c:v>
                </c:pt>
                <c:pt idx="323">
                  <c:v>6532.5077399380807</c:v>
                </c:pt>
                <c:pt idx="324">
                  <c:v>6512.3456790123455</c:v>
                </c:pt>
                <c:pt idx="325">
                  <c:v>6492.3076923076924</c:v>
                </c:pt>
                <c:pt idx="326">
                  <c:v>6472.3926380368102</c:v>
                </c:pt>
                <c:pt idx="327">
                  <c:v>6452.5993883792053</c:v>
                </c:pt>
                <c:pt idx="328">
                  <c:v>6432.9268292682927</c:v>
                </c:pt>
                <c:pt idx="329">
                  <c:v>6413.3738601823707</c:v>
                </c:pt>
                <c:pt idx="330">
                  <c:v>6393.939393939394</c:v>
                </c:pt>
                <c:pt idx="331">
                  <c:v>6374.622356495468</c:v>
                </c:pt>
                <c:pt idx="332">
                  <c:v>6355.4216867469877</c:v>
                </c:pt>
                <c:pt idx="333">
                  <c:v>6336.336336336336</c:v>
                </c:pt>
                <c:pt idx="334">
                  <c:v>6317.3652694610782</c:v>
                </c:pt>
                <c:pt idx="335">
                  <c:v>6298.5074626865671</c:v>
                </c:pt>
                <c:pt idx="336">
                  <c:v>6279.7619047619046</c:v>
                </c:pt>
                <c:pt idx="337">
                  <c:v>6261.1275964391689</c:v>
                </c:pt>
                <c:pt idx="338">
                  <c:v>6242.6035502958584</c:v>
                </c:pt>
                <c:pt idx="339">
                  <c:v>6224.1887905604717</c:v>
                </c:pt>
                <c:pt idx="340">
                  <c:v>6205.8823529411766</c:v>
                </c:pt>
                <c:pt idx="341">
                  <c:v>6187.6832844574783</c:v>
                </c:pt>
                <c:pt idx="342">
                  <c:v>6169.5906432748534</c:v>
                </c:pt>
                <c:pt idx="343">
                  <c:v>6151.6034985422739</c:v>
                </c:pt>
                <c:pt idx="344">
                  <c:v>6133.7209302325582</c:v>
                </c:pt>
                <c:pt idx="345">
                  <c:v>6115.942028985507</c:v>
                </c:pt>
                <c:pt idx="346">
                  <c:v>6098.2658959537575</c:v>
                </c:pt>
                <c:pt idx="347">
                  <c:v>6080.6916426512971</c:v>
                </c:pt>
                <c:pt idx="348">
                  <c:v>6063.2183908045981</c:v>
                </c:pt>
                <c:pt idx="349">
                  <c:v>6045.8452722063039</c:v>
                </c:pt>
                <c:pt idx="350">
                  <c:v>6028.5714285714284</c:v>
                </c:pt>
                <c:pt idx="351">
                  <c:v>6011.3960113960111</c:v>
                </c:pt>
                <c:pt idx="352">
                  <c:v>5994.318181818182</c:v>
                </c:pt>
                <c:pt idx="353">
                  <c:v>5977.337110481586</c:v>
                </c:pt>
                <c:pt idx="354">
                  <c:v>5960.4519774011296</c:v>
                </c:pt>
                <c:pt idx="355">
                  <c:v>5943.6619718309857</c:v>
                </c:pt>
                <c:pt idx="356">
                  <c:v>5926.9662921348317</c:v>
                </c:pt>
                <c:pt idx="357">
                  <c:v>5910.3641456582636</c:v>
                </c:pt>
                <c:pt idx="358">
                  <c:v>5893.8547486033522</c:v>
                </c:pt>
                <c:pt idx="359">
                  <c:v>5877.4373259052927</c:v>
                </c:pt>
                <c:pt idx="360">
                  <c:v>5861.1111111111113</c:v>
                </c:pt>
                <c:pt idx="361">
                  <c:v>5844.8753462603881</c:v>
                </c:pt>
                <c:pt idx="362">
                  <c:v>5828.7292817679554</c:v>
                </c:pt>
                <c:pt idx="363">
                  <c:v>5812.6721763085397</c:v>
                </c:pt>
                <c:pt idx="364">
                  <c:v>5796.7032967032965</c:v>
                </c:pt>
                <c:pt idx="365">
                  <c:v>5780.821917808219</c:v>
                </c:pt>
                <c:pt idx="366">
                  <c:v>5765.0273224043713</c:v>
                </c:pt>
                <c:pt idx="367">
                  <c:v>5749.3188010899185</c:v>
                </c:pt>
                <c:pt idx="368">
                  <c:v>5733.695652173913</c:v>
                </c:pt>
                <c:pt idx="369">
                  <c:v>5718.1571815718153</c:v>
                </c:pt>
                <c:pt idx="370">
                  <c:v>5702.7027027027025</c:v>
                </c:pt>
                <c:pt idx="371">
                  <c:v>5687.3315363881402</c:v>
                </c:pt>
                <c:pt idx="372">
                  <c:v>5672.0430107526881</c:v>
                </c:pt>
                <c:pt idx="373">
                  <c:v>5656.8364611260058</c:v>
                </c:pt>
                <c:pt idx="374">
                  <c:v>5641.7112299465243</c:v>
                </c:pt>
                <c:pt idx="375">
                  <c:v>5626.666666666667</c:v>
                </c:pt>
                <c:pt idx="376">
                  <c:v>5611.7021276595742</c:v>
                </c:pt>
                <c:pt idx="377">
                  <c:v>5596.8169761273211</c:v>
                </c:pt>
                <c:pt idx="378">
                  <c:v>5582.0105820105819</c:v>
                </c:pt>
                <c:pt idx="379">
                  <c:v>5567.2823218997364</c:v>
                </c:pt>
                <c:pt idx="380">
                  <c:v>5552.6315789473683</c:v>
                </c:pt>
                <c:pt idx="381">
                  <c:v>5538.0577427821527</c:v>
                </c:pt>
                <c:pt idx="382">
                  <c:v>5523.560209424084</c:v>
                </c:pt>
                <c:pt idx="383">
                  <c:v>5509.1383812010445</c:v>
                </c:pt>
                <c:pt idx="384">
                  <c:v>5494.791666666667</c:v>
                </c:pt>
                <c:pt idx="385">
                  <c:v>5480.5194805194806</c:v>
                </c:pt>
                <c:pt idx="386">
                  <c:v>5466.3212435233163</c:v>
                </c:pt>
                <c:pt idx="387">
                  <c:v>5452.1963824289405</c:v>
                </c:pt>
                <c:pt idx="388">
                  <c:v>5438.144329896907</c:v>
                </c:pt>
                <c:pt idx="389">
                  <c:v>5424.1645244215943</c:v>
                </c:pt>
                <c:pt idx="390">
                  <c:v>5410.2564102564102</c:v>
                </c:pt>
                <c:pt idx="391">
                  <c:v>5396.4194373401533</c:v>
                </c:pt>
                <c:pt idx="392">
                  <c:v>5382.6530612244896</c:v>
                </c:pt>
                <c:pt idx="393">
                  <c:v>5368.9567430025445</c:v>
                </c:pt>
                <c:pt idx="394">
                  <c:v>5355.3299492385786</c:v>
                </c:pt>
                <c:pt idx="395">
                  <c:v>5341.7721518987346</c:v>
                </c:pt>
                <c:pt idx="396">
                  <c:v>5328.2828282828286</c:v>
                </c:pt>
                <c:pt idx="397">
                  <c:v>5314.8614609571787</c:v>
                </c:pt>
                <c:pt idx="398">
                  <c:v>5301.5075376884424</c:v>
                </c:pt>
                <c:pt idx="399">
                  <c:v>5288.2205513784465</c:v>
                </c:pt>
                <c:pt idx="400">
                  <c:v>5275</c:v>
                </c:pt>
                <c:pt idx="401">
                  <c:v>5261.845386533666</c:v>
                </c:pt>
                <c:pt idx="402">
                  <c:v>5248.7562189054725</c:v>
                </c:pt>
                <c:pt idx="403">
                  <c:v>5235.7320099255585</c:v>
                </c:pt>
                <c:pt idx="404">
                  <c:v>5222.772277227723</c:v>
                </c:pt>
                <c:pt idx="405">
                  <c:v>5209.8765432098762</c:v>
                </c:pt>
                <c:pt idx="406">
                  <c:v>5197.0443349753696</c:v>
                </c:pt>
                <c:pt idx="407">
                  <c:v>5184.2751842751841</c:v>
                </c:pt>
                <c:pt idx="408">
                  <c:v>5171.5686274509808</c:v>
                </c:pt>
                <c:pt idx="409">
                  <c:v>5158.9242053789731</c:v>
                </c:pt>
                <c:pt idx="410">
                  <c:v>5146.3414634146338</c:v>
                </c:pt>
                <c:pt idx="411">
                  <c:v>5133.8199513381996</c:v>
                </c:pt>
                <c:pt idx="412">
                  <c:v>5121.3592233009713</c:v>
                </c:pt>
                <c:pt idx="413">
                  <c:v>5108.9588377723967</c:v>
                </c:pt>
                <c:pt idx="414">
                  <c:v>5096.6183574879224</c:v>
                </c:pt>
                <c:pt idx="415">
                  <c:v>5084.3373493975905</c:v>
                </c:pt>
                <c:pt idx="416">
                  <c:v>5072.1153846153848</c:v>
                </c:pt>
                <c:pt idx="417">
                  <c:v>5059.9520383693043</c:v>
                </c:pt>
                <c:pt idx="418">
                  <c:v>5047.8468899521531</c:v>
                </c:pt>
                <c:pt idx="419">
                  <c:v>5035.7995226730309</c:v>
                </c:pt>
                <c:pt idx="420">
                  <c:v>5023.8095238095239</c:v>
                </c:pt>
                <c:pt idx="421">
                  <c:v>5011.8764845605701</c:v>
                </c:pt>
                <c:pt idx="422">
                  <c:v>5000</c:v>
                </c:pt>
                <c:pt idx="423">
                  <c:v>4988.1796690307328</c:v>
                </c:pt>
                <c:pt idx="424">
                  <c:v>4976.4150943396226</c:v>
                </c:pt>
                <c:pt idx="425">
                  <c:v>4964.7058823529414</c:v>
                </c:pt>
                <c:pt idx="426">
                  <c:v>4953.051643192488</c:v>
                </c:pt>
                <c:pt idx="427">
                  <c:v>4941.4519906323185</c:v>
                </c:pt>
                <c:pt idx="428">
                  <c:v>4929.9065420560746</c:v>
                </c:pt>
                <c:pt idx="429">
                  <c:v>4918.4149184149182</c:v>
                </c:pt>
                <c:pt idx="430">
                  <c:v>4906.9767441860467</c:v>
                </c:pt>
                <c:pt idx="431">
                  <c:v>4895.5916473317866</c:v>
                </c:pt>
                <c:pt idx="432">
                  <c:v>4884.2592592592591</c:v>
                </c:pt>
                <c:pt idx="433">
                  <c:v>4872.9792147806002</c:v>
                </c:pt>
                <c:pt idx="434">
                  <c:v>4861.7511520737326</c:v>
                </c:pt>
                <c:pt idx="435">
                  <c:v>4850.5747126436781</c:v>
                </c:pt>
                <c:pt idx="436">
                  <c:v>4839.4495412844035</c:v>
                </c:pt>
                <c:pt idx="437">
                  <c:v>4828.3752860411896</c:v>
                </c:pt>
                <c:pt idx="438">
                  <c:v>4817.3515981735163</c:v>
                </c:pt>
                <c:pt idx="439">
                  <c:v>4806.3781321184506</c:v>
                </c:pt>
                <c:pt idx="440">
                  <c:v>4795.454545454545</c:v>
                </c:pt>
                <c:pt idx="441">
                  <c:v>4784.580498866213</c:v>
                </c:pt>
                <c:pt idx="442">
                  <c:v>4773.7556561085976</c:v>
                </c:pt>
                <c:pt idx="443">
                  <c:v>4762.9796839729115</c:v>
                </c:pt>
                <c:pt idx="444">
                  <c:v>4752.2522522522522</c:v>
                </c:pt>
                <c:pt idx="445">
                  <c:v>4741.5730337078649</c:v>
                </c:pt>
                <c:pt idx="446">
                  <c:v>4730.9417040358749</c:v>
                </c:pt>
                <c:pt idx="447">
                  <c:v>4720.3579418344516</c:v>
                </c:pt>
                <c:pt idx="448">
                  <c:v>4709.8214285714284</c:v>
                </c:pt>
                <c:pt idx="449">
                  <c:v>4699.3318485523387</c:v>
                </c:pt>
                <c:pt idx="450">
                  <c:v>4688.8888888888887</c:v>
                </c:pt>
                <c:pt idx="451">
                  <c:v>4678.4922394678488</c:v>
                </c:pt>
                <c:pt idx="452">
                  <c:v>4668.141592920354</c:v>
                </c:pt>
                <c:pt idx="453">
                  <c:v>4657.8366445916117</c:v>
                </c:pt>
                <c:pt idx="454">
                  <c:v>4647.5770925110128</c:v>
                </c:pt>
                <c:pt idx="455">
                  <c:v>4637.3626373626375</c:v>
                </c:pt>
                <c:pt idx="456">
                  <c:v>4627.1929824561403</c:v>
                </c:pt>
                <c:pt idx="457">
                  <c:v>4617.0678336980309</c:v>
                </c:pt>
                <c:pt idx="458">
                  <c:v>4606.9868995633187</c:v>
                </c:pt>
                <c:pt idx="459">
                  <c:v>4596.9498910675384</c:v>
                </c:pt>
                <c:pt idx="460">
                  <c:v>4586.95652173913</c:v>
                </c:pt>
                <c:pt idx="461">
                  <c:v>4577.0065075921912</c:v>
                </c:pt>
                <c:pt idx="462">
                  <c:v>4567.0995670995671</c:v>
                </c:pt>
                <c:pt idx="463">
                  <c:v>4557.2354211663069</c:v>
                </c:pt>
                <c:pt idx="464">
                  <c:v>4547.4137931034484</c:v>
                </c:pt>
                <c:pt idx="465">
                  <c:v>4537.6344086021509</c:v>
                </c:pt>
                <c:pt idx="466">
                  <c:v>4527.8969957081545</c:v>
                </c:pt>
                <c:pt idx="467">
                  <c:v>4518.2012847965743</c:v>
                </c:pt>
                <c:pt idx="468">
                  <c:v>4508.5470085470088</c:v>
                </c:pt>
                <c:pt idx="469">
                  <c:v>4498.9339019189765</c:v>
                </c:pt>
                <c:pt idx="470">
                  <c:v>4489.3617021276596</c:v>
                </c:pt>
                <c:pt idx="471">
                  <c:v>4479.830148619958</c:v>
                </c:pt>
                <c:pt idx="472">
                  <c:v>4470.3389830508477</c:v>
                </c:pt>
                <c:pt idx="473">
                  <c:v>4460.8879492600427</c:v>
                </c:pt>
                <c:pt idx="474">
                  <c:v>4451.4767932489449</c:v>
                </c:pt>
                <c:pt idx="475">
                  <c:v>4442.105263157895</c:v>
                </c:pt>
                <c:pt idx="476">
                  <c:v>4432.773109243697</c:v>
                </c:pt>
                <c:pt idx="477">
                  <c:v>4423.480083857442</c:v>
                </c:pt>
                <c:pt idx="478">
                  <c:v>4414.2259414225946</c:v>
                </c:pt>
                <c:pt idx="479">
                  <c:v>4405.010438413361</c:v>
                </c:pt>
                <c:pt idx="480">
                  <c:v>4395.833333333333</c:v>
                </c:pt>
                <c:pt idx="481">
                  <c:v>4386.6943866943866</c:v>
                </c:pt>
                <c:pt idx="482">
                  <c:v>4377.5933609958511</c:v>
                </c:pt>
                <c:pt idx="483">
                  <c:v>4368.5300207039336</c:v>
                </c:pt>
                <c:pt idx="484">
                  <c:v>4359.5041322314046</c:v>
                </c:pt>
                <c:pt idx="485">
                  <c:v>4350.5154639175262</c:v>
                </c:pt>
                <c:pt idx="486">
                  <c:v>4341.5637860082306</c:v>
                </c:pt>
                <c:pt idx="487">
                  <c:v>4332.6488706365499</c:v>
                </c:pt>
                <c:pt idx="488">
                  <c:v>4323.7704918032787</c:v>
                </c:pt>
                <c:pt idx="489">
                  <c:v>4314.9284253578735</c:v>
                </c:pt>
                <c:pt idx="490">
                  <c:v>4306.1224489795923</c:v>
                </c:pt>
                <c:pt idx="491">
                  <c:v>4297.3523421588598</c:v>
                </c:pt>
                <c:pt idx="492">
                  <c:v>4288.6178861788621</c:v>
                </c:pt>
                <c:pt idx="493">
                  <c:v>4279.9188640973634</c:v>
                </c:pt>
                <c:pt idx="494">
                  <c:v>4271.2550607287449</c:v>
                </c:pt>
                <c:pt idx="495">
                  <c:v>4262.6262626262624</c:v>
                </c:pt>
                <c:pt idx="496">
                  <c:v>4254.0322580645161</c:v>
                </c:pt>
                <c:pt idx="497">
                  <c:v>4245.4728370221328</c:v>
                </c:pt>
                <c:pt idx="498">
                  <c:v>4236.9477911646591</c:v>
                </c:pt>
                <c:pt idx="499">
                  <c:v>4228.4569138276556</c:v>
                </c:pt>
                <c:pt idx="500">
                  <c:v>4220</c:v>
                </c:pt>
                <c:pt idx="501">
                  <c:v>4211.5768463073855</c:v>
                </c:pt>
                <c:pt idx="502">
                  <c:v>4203.1872509960158</c:v>
                </c:pt>
                <c:pt idx="503">
                  <c:v>4194.8310139165014</c:v>
                </c:pt>
                <c:pt idx="504">
                  <c:v>4186.5079365079364</c:v>
                </c:pt>
                <c:pt idx="505">
                  <c:v>4178.2178217821784</c:v>
                </c:pt>
                <c:pt idx="506">
                  <c:v>4169.9604743083</c:v>
                </c:pt>
                <c:pt idx="507">
                  <c:v>4161.7357001972387</c:v>
                </c:pt>
                <c:pt idx="508">
                  <c:v>4153.5433070866138</c:v>
                </c:pt>
                <c:pt idx="509">
                  <c:v>4145.3831041257372</c:v>
                </c:pt>
                <c:pt idx="510">
                  <c:v>4137.2549019607841</c:v>
                </c:pt>
                <c:pt idx="511">
                  <c:v>4129.158512720157</c:v>
                </c:pt>
                <c:pt idx="512">
                  <c:v>4121.09375</c:v>
                </c:pt>
                <c:pt idx="513">
                  <c:v>4113.0604288499026</c:v>
                </c:pt>
                <c:pt idx="514">
                  <c:v>4105.0583657587549</c:v>
                </c:pt>
                <c:pt idx="515">
                  <c:v>4097.0873786407765</c:v>
                </c:pt>
                <c:pt idx="516">
                  <c:v>4089.1472868217056</c:v>
                </c:pt>
                <c:pt idx="517">
                  <c:v>4081.237911025145</c:v>
                </c:pt>
                <c:pt idx="518">
                  <c:v>4073.3590733590731</c:v>
                </c:pt>
                <c:pt idx="519">
                  <c:v>4065.5105973025047</c:v>
                </c:pt>
                <c:pt idx="520">
                  <c:v>4057.6923076923076</c:v>
                </c:pt>
                <c:pt idx="521">
                  <c:v>4049.9040307101727</c:v>
                </c:pt>
                <c:pt idx="522">
                  <c:v>4042.1455938697318</c:v>
                </c:pt>
                <c:pt idx="523">
                  <c:v>4034.4168260038241</c:v>
                </c:pt>
                <c:pt idx="524">
                  <c:v>4026.7175572519086</c:v>
                </c:pt>
                <c:pt idx="525">
                  <c:v>4019.0476190476193</c:v>
                </c:pt>
                <c:pt idx="526">
                  <c:v>4011.4068441064637</c:v>
                </c:pt>
                <c:pt idx="527">
                  <c:v>4003.7950664136624</c:v>
                </c:pt>
                <c:pt idx="528">
                  <c:v>3996.212121212121</c:v>
                </c:pt>
                <c:pt idx="529">
                  <c:v>3988.6578449905483</c:v>
                </c:pt>
                <c:pt idx="530">
                  <c:v>3981.132075471698</c:v>
                </c:pt>
                <c:pt idx="531">
                  <c:v>3973.6346516007534</c:v>
                </c:pt>
                <c:pt idx="532">
                  <c:v>3966.1654135338345</c:v>
                </c:pt>
                <c:pt idx="533">
                  <c:v>3958.7242026266417</c:v>
                </c:pt>
                <c:pt idx="534">
                  <c:v>3951.310861423221</c:v>
                </c:pt>
                <c:pt idx="535">
                  <c:v>3943.9252336448599</c:v>
                </c:pt>
                <c:pt idx="536">
                  <c:v>3936.5671641791046</c:v>
                </c:pt>
                <c:pt idx="537">
                  <c:v>3929.2364990689011</c:v>
                </c:pt>
                <c:pt idx="538">
                  <c:v>3921.9330855018588</c:v>
                </c:pt>
                <c:pt idx="539">
                  <c:v>3914.656771799629</c:v>
                </c:pt>
                <c:pt idx="540">
                  <c:v>3907.4074074074074</c:v>
                </c:pt>
                <c:pt idx="541">
                  <c:v>3900.1848428835492</c:v>
                </c:pt>
                <c:pt idx="542">
                  <c:v>3892.988929889299</c:v>
                </c:pt>
                <c:pt idx="543">
                  <c:v>3885.8195211786374</c:v>
                </c:pt>
                <c:pt idx="544">
                  <c:v>3878.6764705882351</c:v>
                </c:pt>
                <c:pt idx="545">
                  <c:v>3871.559633027523</c:v>
                </c:pt>
                <c:pt idx="546">
                  <c:v>3864.4688644688645</c:v>
                </c:pt>
                <c:pt idx="547">
                  <c:v>3857.4040219378426</c:v>
                </c:pt>
                <c:pt idx="548">
                  <c:v>3850.3649635036495</c:v>
                </c:pt>
                <c:pt idx="549">
                  <c:v>3843.3515482695811</c:v>
                </c:pt>
                <c:pt idx="550">
                  <c:v>3836.3636363636365</c:v>
                </c:pt>
                <c:pt idx="551">
                  <c:v>3829.4010889292194</c:v>
                </c:pt>
                <c:pt idx="552">
                  <c:v>3822.463768115942</c:v>
                </c:pt>
                <c:pt idx="553">
                  <c:v>3815.5515370705243</c:v>
                </c:pt>
                <c:pt idx="554">
                  <c:v>3808.664259927798</c:v>
                </c:pt>
                <c:pt idx="555">
                  <c:v>3801.801801801802</c:v>
                </c:pt>
                <c:pt idx="556">
                  <c:v>3794.9640287769785</c:v>
                </c:pt>
                <c:pt idx="557">
                  <c:v>3788.1508078994616</c:v>
                </c:pt>
                <c:pt idx="558">
                  <c:v>3781.3620071684586</c:v>
                </c:pt>
                <c:pt idx="559">
                  <c:v>3774.5974955277279</c:v>
                </c:pt>
                <c:pt idx="560">
                  <c:v>3767.8571428571427</c:v>
                </c:pt>
                <c:pt idx="561">
                  <c:v>3761.1408199643492</c:v>
                </c:pt>
                <c:pt idx="562">
                  <c:v>3754.4483985765123</c:v>
                </c:pt>
                <c:pt idx="563">
                  <c:v>3747.7797513321493</c:v>
                </c:pt>
                <c:pt idx="564">
                  <c:v>3741.1347517730496</c:v>
                </c:pt>
                <c:pt idx="565">
                  <c:v>3734.5132743362833</c:v>
                </c:pt>
                <c:pt idx="566">
                  <c:v>3727.9151943462898</c:v>
                </c:pt>
                <c:pt idx="567">
                  <c:v>3721.3403880070546</c:v>
                </c:pt>
                <c:pt idx="568">
                  <c:v>3714.788732394366</c:v>
                </c:pt>
                <c:pt idx="569">
                  <c:v>3708.2601054481547</c:v>
                </c:pt>
                <c:pt idx="570">
                  <c:v>3701.7543859649122</c:v>
                </c:pt>
                <c:pt idx="571">
                  <c:v>3695.2714535901928</c:v>
                </c:pt>
                <c:pt idx="572">
                  <c:v>3688.8111888111889</c:v>
                </c:pt>
                <c:pt idx="573">
                  <c:v>3682.373472949389</c:v>
                </c:pt>
                <c:pt idx="574">
                  <c:v>3675.9581881533099</c:v>
                </c:pt>
                <c:pt idx="575">
                  <c:v>3669.5652173913045</c:v>
                </c:pt>
                <c:pt idx="576">
                  <c:v>3663.1944444444443</c:v>
                </c:pt>
                <c:pt idx="577">
                  <c:v>3656.8457538994799</c:v>
                </c:pt>
                <c:pt idx="578">
                  <c:v>3650.5190311418687</c:v>
                </c:pt>
                <c:pt idx="579">
                  <c:v>3644.2141623488774</c:v>
                </c:pt>
                <c:pt idx="580">
                  <c:v>3637.9310344827586</c:v>
                </c:pt>
                <c:pt idx="581">
                  <c:v>3631.6695352839929</c:v>
                </c:pt>
                <c:pt idx="582">
                  <c:v>3625.4295532646047</c:v>
                </c:pt>
                <c:pt idx="583">
                  <c:v>3619.2109777015439</c:v>
                </c:pt>
                <c:pt idx="584">
                  <c:v>3613.0136986301368</c:v>
                </c:pt>
                <c:pt idx="585">
                  <c:v>3606.8376068376069</c:v>
                </c:pt>
                <c:pt idx="586">
                  <c:v>3600.6825938566553</c:v>
                </c:pt>
                <c:pt idx="587">
                  <c:v>3594.5485519591143</c:v>
                </c:pt>
                <c:pt idx="588">
                  <c:v>3588.4353741496598</c:v>
                </c:pt>
                <c:pt idx="589">
                  <c:v>3582.3429541595924</c:v>
                </c:pt>
                <c:pt idx="590">
                  <c:v>3576.2711864406779</c:v>
                </c:pt>
                <c:pt idx="591">
                  <c:v>3570.2199661590525</c:v>
                </c:pt>
                <c:pt idx="592">
                  <c:v>3564.1891891891892</c:v>
                </c:pt>
                <c:pt idx="593">
                  <c:v>3558.1787521079259</c:v>
                </c:pt>
                <c:pt idx="594">
                  <c:v>3552.188552188552</c:v>
                </c:pt>
                <c:pt idx="595">
                  <c:v>3546.2184873949582</c:v>
                </c:pt>
                <c:pt idx="596">
                  <c:v>3540.2684563758389</c:v>
                </c:pt>
                <c:pt idx="597">
                  <c:v>3534.3383584589615</c:v>
                </c:pt>
                <c:pt idx="598">
                  <c:v>3528.4280936454848</c:v>
                </c:pt>
                <c:pt idx="599">
                  <c:v>3522.5375626043406</c:v>
                </c:pt>
                <c:pt idx="600">
                  <c:v>3516.6666666666665</c:v>
                </c:pt>
                <c:pt idx="601">
                  <c:v>3510.8153078202995</c:v>
                </c:pt>
                <c:pt idx="602">
                  <c:v>3504.9833887043187</c:v>
                </c:pt>
                <c:pt idx="603">
                  <c:v>3499.1708126036483</c:v>
                </c:pt>
                <c:pt idx="604">
                  <c:v>3493.3774834437086</c:v>
                </c:pt>
                <c:pt idx="605">
                  <c:v>3487.6033057851241</c:v>
                </c:pt>
                <c:pt idx="606">
                  <c:v>3481.848184818482</c:v>
                </c:pt>
                <c:pt idx="607">
                  <c:v>3476.1120263591433</c:v>
                </c:pt>
                <c:pt idx="608">
                  <c:v>3470.3947368421054</c:v>
                </c:pt>
                <c:pt idx="609">
                  <c:v>3464.6962233169129</c:v>
                </c:pt>
                <c:pt idx="610">
                  <c:v>3459.0163934426228</c:v>
                </c:pt>
                <c:pt idx="611">
                  <c:v>3453.355155482815</c:v>
                </c:pt>
                <c:pt idx="612">
                  <c:v>3447.7124183006536</c:v>
                </c:pt>
                <c:pt idx="613">
                  <c:v>3442.0880913539968</c:v>
                </c:pt>
                <c:pt idx="614">
                  <c:v>3436.4820846905536</c:v>
                </c:pt>
                <c:pt idx="615">
                  <c:v>3430.8943089430895</c:v>
                </c:pt>
                <c:pt idx="616">
                  <c:v>3425.3246753246754</c:v>
                </c:pt>
                <c:pt idx="617">
                  <c:v>3419.773095623987</c:v>
                </c:pt>
                <c:pt idx="618">
                  <c:v>3414.2394822006472</c:v>
                </c:pt>
                <c:pt idx="619">
                  <c:v>3408.723747980614</c:v>
                </c:pt>
                <c:pt idx="620">
                  <c:v>3403.2258064516127</c:v>
                </c:pt>
                <c:pt idx="621">
                  <c:v>3397.7455716586151</c:v>
                </c:pt>
                <c:pt idx="622">
                  <c:v>3392.2829581993569</c:v>
                </c:pt>
                <c:pt idx="623">
                  <c:v>3386.8378812199035</c:v>
                </c:pt>
                <c:pt idx="624">
                  <c:v>3381.4102564102564</c:v>
                </c:pt>
                <c:pt idx="625">
                  <c:v>3376</c:v>
                </c:pt>
                <c:pt idx="626">
                  <c:v>3370.6070287539937</c:v>
                </c:pt>
                <c:pt idx="627">
                  <c:v>3365.2312599681022</c:v>
                </c:pt>
                <c:pt idx="628">
                  <c:v>3359.872611464968</c:v>
                </c:pt>
                <c:pt idx="629">
                  <c:v>3354.5310015898253</c:v>
                </c:pt>
                <c:pt idx="630">
                  <c:v>3349.2063492063494</c:v>
                </c:pt>
                <c:pt idx="631">
                  <c:v>3343.8985736925515</c:v>
                </c:pt>
                <c:pt idx="632">
                  <c:v>3338.6075949367087</c:v>
                </c:pt>
                <c:pt idx="633">
                  <c:v>3333.3333333333335</c:v>
                </c:pt>
                <c:pt idx="634">
                  <c:v>3328.0757097791798</c:v>
                </c:pt>
                <c:pt idx="635">
                  <c:v>3322.8346456692911</c:v>
                </c:pt>
                <c:pt idx="636">
                  <c:v>3317.6100628930817</c:v>
                </c:pt>
                <c:pt idx="637">
                  <c:v>3312.4018838304551</c:v>
                </c:pt>
                <c:pt idx="638">
                  <c:v>3307.2100313479623</c:v>
                </c:pt>
                <c:pt idx="639">
                  <c:v>3302.034428794992</c:v>
                </c:pt>
                <c:pt idx="640">
                  <c:v>3296.875</c:v>
                </c:pt>
                <c:pt idx="641">
                  <c:v>3291.7316692667705</c:v>
                </c:pt>
                <c:pt idx="642">
                  <c:v>3286.6043613707166</c:v>
                </c:pt>
                <c:pt idx="643">
                  <c:v>3281.49300155521</c:v>
                </c:pt>
                <c:pt idx="644">
                  <c:v>3276.3975155279504</c:v>
                </c:pt>
                <c:pt idx="645">
                  <c:v>3271.3178294573645</c:v>
                </c:pt>
                <c:pt idx="646">
                  <c:v>3266.2538699690404</c:v>
                </c:pt>
                <c:pt idx="647">
                  <c:v>3261.2055641421948</c:v>
                </c:pt>
                <c:pt idx="648">
                  <c:v>3256.1728395061727</c:v>
                </c:pt>
                <c:pt idx="649">
                  <c:v>3251.15562403698</c:v>
                </c:pt>
                <c:pt idx="650">
                  <c:v>3246.1538461538462</c:v>
                </c:pt>
                <c:pt idx="651">
                  <c:v>3241.1674347158219</c:v>
                </c:pt>
                <c:pt idx="652">
                  <c:v>3236.1963190184051</c:v>
                </c:pt>
                <c:pt idx="653">
                  <c:v>3231.2404287901991</c:v>
                </c:pt>
                <c:pt idx="654">
                  <c:v>3226.2996941896026</c:v>
                </c:pt>
                <c:pt idx="655">
                  <c:v>3221.3740458015268</c:v>
                </c:pt>
                <c:pt idx="656">
                  <c:v>3216.4634146341464</c:v>
                </c:pt>
                <c:pt idx="657">
                  <c:v>3211.5677321156772</c:v>
                </c:pt>
                <c:pt idx="658">
                  <c:v>3206.6869300911853</c:v>
                </c:pt>
                <c:pt idx="659">
                  <c:v>3201.8209408194234</c:v>
                </c:pt>
                <c:pt idx="660">
                  <c:v>3196.969696969697</c:v>
                </c:pt>
                <c:pt idx="661">
                  <c:v>3192.1331316187593</c:v>
                </c:pt>
                <c:pt idx="662">
                  <c:v>3187.311178247734</c:v>
                </c:pt>
                <c:pt idx="663">
                  <c:v>3182.5037707390647</c:v>
                </c:pt>
                <c:pt idx="664">
                  <c:v>3177.7108433734938</c:v>
                </c:pt>
                <c:pt idx="665">
                  <c:v>3172.9323308270677</c:v>
                </c:pt>
                <c:pt idx="666">
                  <c:v>3168.168168168168</c:v>
                </c:pt>
                <c:pt idx="667">
                  <c:v>3163.4182908545727</c:v>
                </c:pt>
                <c:pt idx="668">
                  <c:v>3158.6826347305391</c:v>
                </c:pt>
                <c:pt idx="669">
                  <c:v>3153.9611360239164</c:v>
                </c:pt>
                <c:pt idx="670">
                  <c:v>3149.2537313432836</c:v>
                </c:pt>
                <c:pt idx="671">
                  <c:v>3144.5603576751118</c:v>
                </c:pt>
                <c:pt idx="672">
                  <c:v>3139.8809523809523</c:v>
                </c:pt>
                <c:pt idx="673">
                  <c:v>3135.2154531946508</c:v>
                </c:pt>
                <c:pt idx="674">
                  <c:v>3130.5637982195844</c:v>
                </c:pt>
                <c:pt idx="675">
                  <c:v>3125.9259259259261</c:v>
                </c:pt>
                <c:pt idx="676">
                  <c:v>3121.3017751479292</c:v>
                </c:pt>
                <c:pt idx="677">
                  <c:v>3116.6912850812409</c:v>
                </c:pt>
                <c:pt idx="678">
                  <c:v>3112.0943952802359</c:v>
                </c:pt>
                <c:pt idx="679">
                  <c:v>3107.5110456553757</c:v>
                </c:pt>
                <c:pt idx="680">
                  <c:v>3102.9411764705883</c:v>
                </c:pt>
                <c:pt idx="681">
                  <c:v>3098.3847283406753</c:v>
                </c:pt>
                <c:pt idx="682">
                  <c:v>3093.8416422287391</c:v>
                </c:pt>
                <c:pt idx="683">
                  <c:v>3089.311859443631</c:v>
                </c:pt>
                <c:pt idx="684">
                  <c:v>3084.7953216374267</c:v>
                </c:pt>
                <c:pt idx="685">
                  <c:v>3080.2919708029199</c:v>
                </c:pt>
                <c:pt idx="686">
                  <c:v>3075.8017492711369</c:v>
                </c:pt>
                <c:pt idx="687">
                  <c:v>3071.3245997088793</c:v>
                </c:pt>
                <c:pt idx="688">
                  <c:v>3066.8604651162791</c:v>
                </c:pt>
                <c:pt idx="689">
                  <c:v>3062.4092888243831</c:v>
                </c:pt>
                <c:pt idx="690">
                  <c:v>3057.9710144927535</c:v>
                </c:pt>
                <c:pt idx="691">
                  <c:v>3053.5455861070914</c:v>
                </c:pt>
                <c:pt idx="692">
                  <c:v>3049.1329479768788</c:v>
                </c:pt>
                <c:pt idx="693">
                  <c:v>3044.7330447330446</c:v>
                </c:pt>
                <c:pt idx="694">
                  <c:v>3040.3458213256486</c:v>
                </c:pt>
                <c:pt idx="695">
                  <c:v>3035.9712230215828</c:v>
                </c:pt>
                <c:pt idx="696">
                  <c:v>3031.6091954022991</c:v>
                </c:pt>
                <c:pt idx="697">
                  <c:v>3027.2596843615497</c:v>
                </c:pt>
                <c:pt idx="698">
                  <c:v>3022.9226361031519</c:v>
                </c:pt>
                <c:pt idx="699">
                  <c:v>3018.5979971387696</c:v>
                </c:pt>
                <c:pt idx="700">
                  <c:v>3014.2857142857142</c:v>
                </c:pt>
                <c:pt idx="701">
                  <c:v>3009.9857346647645</c:v>
                </c:pt>
                <c:pt idx="702">
                  <c:v>3005.6980056980055</c:v>
                </c:pt>
                <c:pt idx="703">
                  <c:v>3001.4224751066859</c:v>
                </c:pt>
                <c:pt idx="704">
                  <c:v>2997.159090909091</c:v>
                </c:pt>
                <c:pt idx="705">
                  <c:v>2992.9078014184397</c:v>
                </c:pt>
                <c:pt idx="706">
                  <c:v>2988.668555240793</c:v>
                </c:pt>
                <c:pt idx="707">
                  <c:v>2984.4413012729842</c:v>
                </c:pt>
                <c:pt idx="708">
                  <c:v>2980.2259887005648</c:v>
                </c:pt>
                <c:pt idx="709">
                  <c:v>2976.0225669957686</c:v>
                </c:pt>
                <c:pt idx="710">
                  <c:v>2971.8309859154929</c:v>
                </c:pt>
                <c:pt idx="711">
                  <c:v>2967.6511954992966</c:v>
                </c:pt>
                <c:pt idx="712">
                  <c:v>2963.4831460674159</c:v>
                </c:pt>
                <c:pt idx="713">
                  <c:v>2959.3267882187938</c:v>
                </c:pt>
                <c:pt idx="714">
                  <c:v>2955.1820728291318</c:v>
                </c:pt>
                <c:pt idx="715">
                  <c:v>2951.048951048951</c:v>
                </c:pt>
                <c:pt idx="716">
                  <c:v>2946.9273743016761</c:v>
                </c:pt>
                <c:pt idx="717">
                  <c:v>2942.8172942817296</c:v>
                </c:pt>
                <c:pt idx="718">
                  <c:v>2938.7186629526464</c:v>
                </c:pt>
                <c:pt idx="719">
                  <c:v>2934.6314325452017</c:v>
                </c:pt>
                <c:pt idx="720">
                  <c:v>2930.5555555555557</c:v>
                </c:pt>
                <c:pt idx="721">
                  <c:v>2926.4909847434119</c:v>
                </c:pt>
                <c:pt idx="722">
                  <c:v>2922.4376731301941</c:v>
                </c:pt>
                <c:pt idx="723">
                  <c:v>2918.3955739972339</c:v>
                </c:pt>
                <c:pt idx="724">
                  <c:v>2914.3646408839777</c:v>
                </c:pt>
                <c:pt idx="725">
                  <c:v>2910.344827586207</c:v>
                </c:pt>
                <c:pt idx="726">
                  <c:v>2906.3360881542699</c:v>
                </c:pt>
                <c:pt idx="727">
                  <c:v>2902.3383768913341</c:v>
                </c:pt>
                <c:pt idx="728">
                  <c:v>2898.3516483516482</c:v>
                </c:pt>
                <c:pt idx="729">
                  <c:v>2894.3758573388204</c:v>
                </c:pt>
                <c:pt idx="730">
                  <c:v>2890.4109589041095</c:v>
                </c:pt>
                <c:pt idx="731">
                  <c:v>2886.4569083447332</c:v>
                </c:pt>
                <c:pt idx="732">
                  <c:v>2882.5136612021856</c:v>
                </c:pt>
                <c:pt idx="733">
                  <c:v>2878.581173260573</c:v>
                </c:pt>
                <c:pt idx="734">
                  <c:v>2874.6594005449592</c:v>
                </c:pt>
                <c:pt idx="735">
                  <c:v>2870.7482993197277</c:v>
                </c:pt>
                <c:pt idx="736">
                  <c:v>2866.8478260869565</c:v>
                </c:pt>
                <c:pt idx="737">
                  <c:v>2862.9579375848034</c:v>
                </c:pt>
                <c:pt idx="738">
                  <c:v>2859.0785907859076</c:v>
                </c:pt>
                <c:pt idx="739">
                  <c:v>2855.209742895805</c:v>
                </c:pt>
                <c:pt idx="740">
                  <c:v>2851.3513513513512</c:v>
                </c:pt>
                <c:pt idx="741">
                  <c:v>2847.5033738191632</c:v>
                </c:pt>
                <c:pt idx="742">
                  <c:v>2843.6657681940701</c:v>
                </c:pt>
                <c:pt idx="743">
                  <c:v>2839.8384925975774</c:v>
                </c:pt>
                <c:pt idx="744">
                  <c:v>2836.0215053763441</c:v>
                </c:pt>
                <c:pt idx="745">
                  <c:v>2832.2147651006712</c:v>
                </c:pt>
                <c:pt idx="746">
                  <c:v>2828.4182305630029</c:v>
                </c:pt>
                <c:pt idx="747">
                  <c:v>2824.6318607764392</c:v>
                </c:pt>
                <c:pt idx="748">
                  <c:v>2820.8556149732622</c:v>
                </c:pt>
                <c:pt idx="749">
                  <c:v>2817.0894526034713</c:v>
                </c:pt>
                <c:pt idx="750">
                  <c:v>2813.3333333333335</c:v>
                </c:pt>
                <c:pt idx="751">
                  <c:v>2809.5872170439416</c:v>
                </c:pt>
                <c:pt idx="752">
                  <c:v>2805.8510638297871</c:v>
                </c:pt>
                <c:pt idx="753">
                  <c:v>2802.124833997344</c:v>
                </c:pt>
                <c:pt idx="754">
                  <c:v>2798.4084880636606</c:v>
                </c:pt>
                <c:pt idx="755">
                  <c:v>2794.701986754967</c:v>
                </c:pt>
                <c:pt idx="756">
                  <c:v>2791.0052910052909</c:v>
                </c:pt>
                <c:pt idx="757">
                  <c:v>2787.3183619550859</c:v>
                </c:pt>
                <c:pt idx="758">
                  <c:v>2783.6411609498682</c:v>
                </c:pt>
                <c:pt idx="759">
                  <c:v>2779.973649538867</c:v>
                </c:pt>
                <c:pt idx="760">
                  <c:v>2776.3157894736842</c:v>
                </c:pt>
                <c:pt idx="761">
                  <c:v>2772.6675427069645</c:v>
                </c:pt>
                <c:pt idx="762">
                  <c:v>2769.0288713910763</c:v>
                </c:pt>
                <c:pt idx="763">
                  <c:v>2765.3997378768022</c:v>
                </c:pt>
                <c:pt idx="764">
                  <c:v>2761.780104712042</c:v>
                </c:pt>
                <c:pt idx="765">
                  <c:v>2758.169934640523</c:v>
                </c:pt>
                <c:pt idx="766">
                  <c:v>2754.5691906005222</c:v>
                </c:pt>
                <c:pt idx="767">
                  <c:v>2750.9778357235982</c:v>
                </c:pt>
                <c:pt idx="768">
                  <c:v>2747.3958333333335</c:v>
                </c:pt>
                <c:pt idx="769">
                  <c:v>2743.8231469440834</c:v>
                </c:pt>
                <c:pt idx="770">
                  <c:v>2740.2597402597403</c:v>
                </c:pt>
                <c:pt idx="771">
                  <c:v>2736.7055771725031</c:v>
                </c:pt>
                <c:pt idx="772">
                  <c:v>2733.1606217616581</c:v>
                </c:pt>
                <c:pt idx="773">
                  <c:v>2729.6248382923673</c:v>
                </c:pt>
                <c:pt idx="774">
                  <c:v>2726.0981912144703</c:v>
                </c:pt>
                <c:pt idx="775">
                  <c:v>2722.5806451612902</c:v>
                </c:pt>
                <c:pt idx="776">
                  <c:v>2719.0721649484535</c:v>
                </c:pt>
                <c:pt idx="777">
                  <c:v>2715.5727155727154</c:v>
                </c:pt>
                <c:pt idx="778">
                  <c:v>2712.0822622107971</c:v>
                </c:pt>
                <c:pt idx="779">
                  <c:v>2708.6007702182287</c:v>
                </c:pt>
                <c:pt idx="780">
                  <c:v>2705.1282051282051</c:v>
                </c:pt>
                <c:pt idx="781">
                  <c:v>2701.6645326504481</c:v>
                </c:pt>
                <c:pt idx="782">
                  <c:v>2698.2097186700767</c:v>
                </c:pt>
                <c:pt idx="783">
                  <c:v>2694.7637292464879</c:v>
                </c:pt>
                <c:pt idx="784">
                  <c:v>2691.3265306122448</c:v>
                </c:pt>
                <c:pt idx="785">
                  <c:v>2687.8980891719743</c:v>
                </c:pt>
                <c:pt idx="786">
                  <c:v>2684.4783715012722</c:v>
                </c:pt>
                <c:pt idx="787">
                  <c:v>2681.0673443456162</c:v>
                </c:pt>
                <c:pt idx="788">
                  <c:v>2677.6649746192893</c:v>
                </c:pt>
                <c:pt idx="789">
                  <c:v>2674.2712294043095</c:v>
                </c:pt>
                <c:pt idx="790">
                  <c:v>2670.8860759493673</c:v>
                </c:pt>
                <c:pt idx="791">
                  <c:v>2667.5094816687738</c:v>
                </c:pt>
                <c:pt idx="792">
                  <c:v>2664.1414141414143</c:v>
                </c:pt>
                <c:pt idx="793">
                  <c:v>2660.7818411097101</c:v>
                </c:pt>
                <c:pt idx="794">
                  <c:v>2657.4307304785893</c:v>
                </c:pt>
                <c:pt idx="795">
                  <c:v>2654.0880503144654</c:v>
                </c:pt>
                <c:pt idx="796">
                  <c:v>2650.7537688442212</c:v>
                </c:pt>
                <c:pt idx="797">
                  <c:v>2647.427854454203</c:v>
                </c:pt>
                <c:pt idx="798">
                  <c:v>2644.1102756892233</c:v>
                </c:pt>
                <c:pt idx="799">
                  <c:v>2640.8010012515642</c:v>
                </c:pt>
                <c:pt idx="800">
                  <c:v>2637.5</c:v>
                </c:pt>
                <c:pt idx="801">
                  <c:v>2634.2072409488142</c:v>
                </c:pt>
                <c:pt idx="802">
                  <c:v>2630.922693266833</c:v>
                </c:pt>
                <c:pt idx="803">
                  <c:v>2627.6463262764632</c:v>
                </c:pt>
                <c:pt idx="804">
                  <c:v>2624.3781094527362</c:v>
                </c:pt>
                <c:pt idx="805">
                  <c:v>2621.1180124223602</c:v>
                </c:pt>
                <c:pt idx="806">
                  <c:v>2617.8660049627792</c:v>
                </c:pt>
                <c:pt idx="807">
                  <c:v>2614.6220570012392</c:v>
                </c:pt>
                <c:pt idx="808">
                  <c:v>2611.3861386138615</c:v>
                </c:pt>
                <c:pt idx="809">
                  <c:v>2608.1582200247217</c:v>
                </c:pt>
                <c:pt idx="810">
                  <c:v>2604.9382716049381</c:v>
                </c:pt>
                <c:pt idx="811">
                  <c:v>2601.7262638717634</c:v>
                </c:pt>
                <c:pt idx="812">
                  <c:v>2598.5221674876848</c:v>
                </c:pt>
                <c:pt idx="813">
                  <c:v>2595.3259532595325</c:v>
                </c:pt>
                <c:pt idx="814">
                  <c:v>2592.137592137592</c:v>
                </c:pt>
                <c:pt idx="815">
                  <c:v>2588.9570552147238</c:v>
                </c:pt>
                <c:pt idx="816">
                  <c:v>2585.7843137254904</c:v>
                </c:pt>
                <c:pt idx="817">
                  <c:v>2582.6193390452877</c:v>
                </c:pt>
                <c:pt idx="818">
                  <c:v>2579.4621026894865</c:v>
                </c:pt>
                <c:pt idx="819">
                  <c:v>2576.3125763125763</c:v>
                </c:pt>
                <c:pt idx="820">
                  <c:v>2573.1707317073169</c:v>
                </c:pt>
                <c:pt idx="821">
                  <c:v>2570.0365408038979</c:v>
                </c:pt>
                <c:pt idx="822">
                  <c:v>2566.9099756690998</c:v>
                </c:pt>
                <c:pt idx="823">
                  <c:v>2563.7910085054677</c:v>
                </c:pt>
                <c:pt idx="824">
                  <c:v>2560.6796116504856</c:v>
                </c:pt>
                <c:pt idx="825">
                  <c:v>2557.5757575757575</c:v>
                </c:pt>
                <c:pt idx="826">
                  <c:v>2554.4794188861983</c:v>
                </c:pt>
                <c:pt idx="827">
                  <c:v>2551.3905683192261</c:v>
                </c:pt>
                <c:pt idx="828">
                  <c:v>2548.3091787439612</c:v>
                </c:pt>
                <c:pt idx="829">
                  <c:v>2545.2352231604341</c:v>
                </c:pt>
                <c:pt idx="830">
                  <c:v>2542.1686746987953</c:v>
                </c:pt>
                <c:pt idx="831">
                  <c:v>2539.1095066185317</c:v>
                </c:pt>
                <c:pt idx="832">
                  <c:v>2536.0576923076924</c:v>
                </c:pt>
                <c:pt idx="833">
                  <c:v>2533.0132052821127</c:v>
                </c:pt>
                <c:pt idx="834">
                  <c:v>2529.9760191846522</c:v>
                </c:pt>
                <c:pt idx="835">
                  <c:v>2526.9461077844312</c:v>
                </c:pt>
                <c:pt idx="836">
                  <c:v>2523.9234449760766</c:v>
                </c:pt>
                <c:pt idx="837">
                  <c:v>2520.9080047789726</c:v>
                </c:pt>
                <c:pt idx="838">
                  <c:v>2517.8997613365154</c:v>
                </c:pt>
                <c:pt idx="839">
                  <c:v>2514.8986889153753</c:v>
                </c:pt>
                <c:pt idx="840">
                  <c:v>2511.9047619047619</c:v>
                </c:pt>
                <c:pt idx="841">
                  <c:v>2508.9179548156958</c:v>
                </c:pt>
                <c:pt idx="842">
                  <c:v>2505.9382422802851</c:v>
                </c:pt>
                <c:pt idx="843">
                  <c:v>2502.9655990510082</c:v>
                </c:pt>
                <c:pt idx="844">
                  <c:v>2500</c:v>
                </c:pt>
                <c:pt idx="845">
                  <c:v>2497.041420118343</c:v>
                </c:pt>
                <c:pt idx="846">
                  <c:v>2494.0898345153664</c:v>
                </c:pt>
                <c:pt idx="847">
                  <c:v>2491.1452184179457</c:v>
                </c:pt>
                <c:pt idx="848">
                  <c:v>2488.2075471698113</c:v>
                </c:pt>
                <c:pt idx="849">
                  <c:v>2485.2767962308599</c:v>
                </c:pt>
                <c:pt idx="850">
                  <c:v>2482.3529411764707</c:v>
                </c:pt>
                <c:pt idx="851">
                  <c:v>2479.4359576968272</c:v>
                </c:pt>
                <c:pt idx="852">
                  <c:v>2476.525821596244</c:v>
                </c:pt>
                <c:pt idx="853">
                  <c:v>2473.6225087924972</c:v>
                </c:pt>
                <c:pt idx="854">
                  <c:v>2470.7259953161592</c:v>
                </c:pt>
                <c:pt idx="855">
                  <c:v>2467.8362573099416</c:v>
                </c:pt>
                <c:pt idx="856">
                  <c:v>2464.9532710280373</c:v>
                </c:pt>
                <c:pt idx="857">
                  <c:v>2462.0770128354725</c:v>
                </c:pt>
                <c:pt idx="858">
                  <c:v>2459.2074592074591</c:v>
                </c:pt>
                <c:pt idx="859">
                  <c:v>2456.3445867287542</c:v>
                </c:pt>
                <c:pt idx="860">
                  <c:v>2453.4883720930234</c:v>
                </c:pt>
                <c:pt idx="861">
                  <c:v>2450.6387921022069</c:v>
                </c:pt>
                <c:pt idx="862">
                  <c:v>2447.7958236658933</c:v>
                </c:pt>
                <c:pt idx="863">
                  <c:v>2444.9594438006952</c:v>
                </c:pt>
                <c:pt idx="864">
                  <c:v>2442.1296296296296</c:v>
                </c:pt>
                <c:pt idx="865">
                  <c:v>2439.3063583815028</c:v>
                </c:pt>
                <c:pt idx="866">
                  <c:v>2436.4896073903001</c:v>
                </c:pt>
                <c:pt idx="867">
                  <c:v>2433.6793540945791</c:v>
                </c:pt>
                <c:pt idx="868">
                  <c:v>2430.8755760368663</c:v>
                </c:pt>
                <c:pt idx="869">
                  <c:v>2428.0782508630609</c:v>
                </c:pt>
                <c:pt idx="870">
                  <c:v>2425.2873563218391</c:v>
                </c:pt>
                <c:pt idx="871">
                  <c:v>2422.5028702640643</c:v>
                </c:pt>
                <c:pt idx="872">
                  <c:v>2419.7247706422017</c:v>
                </c:pt>
                <c:pt idx="873">
                  <c:v>2416.9530355097368</c:v>
                </c:pt>
                <c:pt idx="874">
                  <c:v>2414.1876430205948</c:v>
                </c:pt>
                <c:pt idx="875">
                  <c:v>2411.4285714285716</c:v>
                </c:pt>
                <c:pt idx="876">
                  <c:v>2408.6757990867582</c:v>
                </c:pt>
                <c:pt idx="877">
                  <c:v>2405.9293044469782</c:v>
                </c:pt>
                <c:pt idx="878">
                  <c:v>2403.1890660592253</c:v>
                </c:pt>
                <c:pt idx="879">
                  <c:v>2400.4550625711036</c:v>
                </c:pt>
                <c:pt idx="880">
                  <c:v>2397.7272727272725</c:v>
                </c:pt>
                <c:pt idx="881">
                  <c:v>2395.0056753688991</c:v>
                </c:pt>
                <c:pt idx="882">
                  <c:v>2392.2902494331065</c:v>
                </c:pt>
                <c:pt idx="883">
                  <c:v>2389.5809739524348</c:v>
                </c:pt>
                <c:pt idx="884">
                  <c:v>2386.8778280542988</c:v>
                </c:pt>
                <c:pt idx="885">
                  <c:v>2384.1807909604518</c:v>
                </c:pt>
                <c:pt idx="886">
                  <c:v>2381.4898419864558</c:v>
                </c:pt>
                <c:pt idx="887">
                  <c:v>2378.8049605411497</c:v>
                </c:pt>
                <c:pt idx="888">
                  <c:v>2376.1261261261261</c:v>
                </c:pt>
                <c:pt idx="889">
                  <c:v>2373.4533183352082</c:v>
                </c:pt>
                <c:pt idx="890">
                  <c:v>2370.7865168539324</c:v>
                </c:pt>
                <c:pt idx="891">
                  <c:v>2368.1257014590346</c:v>
                </c:pt>
                <c:pt idx="892">
                  <c:v>2365.4708520179374</c:v>
                </c:pt>
                <c:pt idx="893">
                  <c:v>2362.821948488242</c:v>
                </c:pt>
                <c:pt idx="894">
                  <c:v>2360.1789709172258</c:v>
                </c:pt>
                <c:pt idx="895">
                  <c:v>2357.5418994413408</c:v>
                </c:pt>
                <c:pt idx="896">
                  <c:v>2354.9107142857142</c:v>
                </c:pt>
                <c:pt idx="897">
                  <c:v>2352.2853957636567</c:v>
                </c:pt>
                <c:pt idx="898">
                  <c:v>2349.6659242761693</c:v>
                </c:pt>
                <c:pt idx="899">
                  <c:v>2347.0522803114573</c:v>
                </c:pt>
                <c:pt idx="900">
                  <c:v>2344.4444444444443</c:v>
                </c:pt>
                <c:pt idx="901">
                  <c:v>2341.8423973362928</c:v>
                </c:pt>
                <c:pt idx="902">
                  <c:v>2339.2461197339244</c:v>
                </c:pt>
                <c:pt idx="903">
                  <c:v>2336.6555924695458</c:v>
                </c:pt>
                <c:pt idx="904">
                  <c:v>2334.070796460177</c:v>
                </c:pt>
                <c:pt idx="905">
                  <c:v>2331.4917127071822</c:v>
                </c:pt>
                <c:pt idx="906">
                  <c:v>2328.9183222958059</c:v>
                </c:pt>
                <c:pt idx="907">
                  <c:v>2326.3506063947079</c:v>
                </c:pt>
                <c:pt idx="908">
                  <c:v>2323.7885462555064</c:v>
                </c:pt>
                <c:pt idx="909">
                  <c:v>2321.2321232123213</c:v>
                </c:pt>
                <c:pt idx="910">
                  <c:v>2318.6813186813188</c:v>
                </c:pt>
                <c:pt idx="911">
                  <c:v>2316.1361141602633</c:v>
                </c:pt>
                <c:pt idx="912">
                  <c:v>2313.5964912280701</c:v>
                </c:pt>
                <c:pt idx="913">
                  <c:v>2311.0624315443592</c:v>
                </c:pt>
                <c:pt idx="914">
                  <c:v>2308.5339168490154</c:v>
                </c:pt>
                <c:pt idx="915">
                  <c:v>2306.0109289617485</c:v>
                </c:pt>
                <c:pt idx="916">
                  <c:v>2303.4934497816594</c:v>
                </c:pt>
                <c:pt idx="917">
                  <c:v>2300.9814612868049</c:v>
                </c:pt>
                <c:pt idx="918">
                  <c:v>2298.4749455337692</c:v>
                </c:pt>
                <c:pt idx="919">
                  <c:v>2295.9738846572363</c:v>
                </c:pt>
                <c:pt idx="920">
                  <c:v>2293.478260869565</c:v>
                </c:pt>
                <c:pt idx="921">
                  <c:v>2290.9880564603691</c:v>
                </c:pt>
                <c:pt idx="922">
                  <c:v>2288.5032537960956</c:v>
                </c:pt>
                <c:pt idx="923">
                  <c:v>2286.02383531961</c:v>
                </c:pt>
                <c:pt idx="924">
                  <c:v>2283.5497835497836</c:v>
                </c:pt>
                <c:pt idx="925">
                  <c:v>2281.0810810810813</c:v>
                </c:pt>
                <c:pt idx="926">
                  <c:v>2278.6177105831534</c:v>
                </c:pt>
                <c:pt idx="927">
                  <c:v>2276.1596548004313</c:v>
                </c:pt>
                <c:pt idx="928">
                  <c:v>2273.7068965517242</c:v>
                </c:pt>
                <c:pt idx="929">
                  <c:v>2271.2594187298168</c:v>
                </c:pt>
                <c:pt idx="930">
                  <c:v>2268.8172043010754</c:v>
                </c:pt>
                <c:pt idx="931">
                  <c:v>2266.3802363050481</c:v>
                </c:pt>
                <c:pt idx="932">
                  <c:v>2263.9484978540772</c:v>
                </c:pt>
                <c:pt idx="933">
                  <c:v>2261.5219721329045</c:v>
                </c:pt>
                <c:pt idx="934">
                  <c:v>2259.1006423982872</c:v>
                </c:pt>
                <c:pt idx="935">
                  <c:v>2256.6844919786095</c:v>
                </c:pt>
                <c:pt idx="936">
                  <c:v>2254.2735042735044</c:v>
                </c:pt>
                <c:pt idx="937">
                  <c:v>2251.8676627534687</c:v>
                </c:pt>
                <c:pt idx="938">
                  <c:v>2249.4669509594883</c:v>
                </c:pt>
                <c:pt idx="939">
                  <c:v>2247.0713525026622</c:v>
                </c:pt>
                <c:pt idx="940">
                  <c:v>2244.6808510638298</c:v>
                </c:pt>
                <c:pt idx="941">
                  <c:v>2242.2954303931988</c:v>
                </c:pt>
                <c:pt idx="942">
                  <c:v>2239.915074309979</c:v>
                </c:pt>
                <c:pt idx="943">
                  <c:v>2237.5397667020147</c:v>
                </c:pt>
                <c:pt idx="944">
                  <c:v>2235.1694915254238</c:v>
                </c:pt>
                <c:pt idx="945">
                  <c:v>2232.8042328042329</c:v>
                </c:pt>
                <c:pt idx="946">
                  <c:v>2230.4439746300213</c:v>
                </c:pt>
                <c:pt idx="947">
                  <c:v>2228.0887011615628</c:v>
                </c:pt>
                <c:pt idx="948">
                  <c:v>2225.7383966244724</c:v>
                </c:pt>
                <c:pt idx="949">
                  <c:v>2223.3930453108537</c:v>
                </c:pt>
                <c:pt idx="950">
                  <c:v>2221.0526315789475</c:v>
                </c:pt>
                <c:pt idx="951">
                  <c:v>2218.7171398527867</c:v>
                </c:pt>
                <c:pt idx="952">
                  <c:v>2216.3865546218485</c:v>
                </c:pt>
                <c:pt idx="953">
                  <c:v>2214.0608604407134</c:v>
                </c:pt>
                <c:pt idx="954">
                  <c:v>2211.740041928721</c:v>
                </c:pt>
                <c:pt idx="955">
                  <c:v>2209.4240837696334</c:v>
                </c:pt>
                <c:pt idx="956">
                  <c:v>2207.1129707112973</c:v>
                </c:pt>
                <c:pt idx="957">
                  <c:v>2204.806687565308</c:v>
                </c:pt>
                <c:pt idx="958">
                  <c:v>2202.5052192066805</c:v>
                </c:pt>
                <c:pt idx="959">
                  <c:v>2200.208550573514</c:v>
                </c:pt>
                <c:pt idx="960">
                  <c:v>2197.9166666666665</c:v>
                </c:pt>
                <c:pt idx="961">
                  <c:v>2195.6295525494279</c:v>
                </c:pt>
                <c:pt idx="962">
                  <c:v>2193.3471933471933</c:v>
                </c:pt>
                <c:pt idx="963">
                  <c:v>2191.0695742471444</c:v>
                </c:pt>
                <c:pt idx="964">
                  <c:v>2188.7966804979255</c:v>
                </c:pt>
                <c:pt idx="965">
                  <c:v>2186.5284974093265</c:v>
                </c:pt>
                <c:pt idx="966">
                  <c:v>2184.2650103519668</c:v>
                </c:pt>
                <c:pt idx="967">
                  <c:v>2182.0062047569804</c:v>
                </c:pt>
                <c:pt idx="968">
                  <c:v>2179.7520661157023</c:v>
                </c:pt>
                <c:pt idx="969">
                  <c:v>2177.5025799793602</c:v>
                </c:pt>
                <c:pt idx="970">
                  <c:v>2175.2577319587631</c:v>
                </c:pt>
                <c:pt idx="971">
                  <c:v>2173.017507723996</c:v>
                </c:pt>
                <c:pt idx="972">
                  <c:v>2170.7818930041153</c:v>
                </c:pt>
                <c:pt idx="973">
                  <c:v>2168.5508735868448</c:v>
                </c:pt>
                <c:pt idx="974">
                  <c:v>2166.3244353182749</c:v>
                </c:pt>
                <c:pt idx="975">
                  <c:v>2164.102564102564</c:v>
                </c:pt>
                <c:pt idx="976">
                  <c:v>2161.8852459016393</c:v>
                </c:pt>
                <c:pt idx="977">
                  <c:v>2159.6724667349026</c:v>
                </c:pt>
                <c:pt idx="978">
                  <c:v>2157.4642126789367</c:v>
                </c:pt>
                <c:pt idx="979">
                  <c:v>2155.2604698672112</c:v>
                </c:pt>
                <c:pt idx="980">
                  <c:v>2153.0612244897961</c:v>
                </c:pt>
                <c:pt idx="981">
                  <c:v>2150.8664627930684</c:v>
                </c:pt>
                <c:pt idx="982">
                  <c:v>2148.6761710794299</c:v>
                </c:pt>
                <c:pt idx="983">
                  <c:v>2146.4903357070193</c:v>
                </c:pt>
                <c:pt idx="984">
                  <c:v>2144.3089430894311</c:v>
                </c:pt>
                <c:pt idx="985">
                  <c:v>2142.1319796954313</c:v>
                </c:pt>
                <c:pt idx="986">
                  <c:v>2139.9594320486817</c:v>
                </c:pt>
                <c:pt idx="987">
                  <c:v>2137.7912867274567</c:v>
                </c:pt>
                <c:pt idx="988">
                  <c:v>2135.6275303643724</c:v>
                </c:pt>
                <c:pt idx="989">
                  <c:v>2133.4681496461071</c:v>
                </c:pt>
                <c:pt idx="990">
                  <c:v>2131.3131313131312</c:v>
                </c:pt>
                <c:pt idx="991">
                  <c:v>2129.1624621594351</c:v>
                </c:pt>
                <c:pt idx="992">
                  <c:v>2127.016129032258</c:v>
                </c:pt>
                <c:pt idx="993">
                  <c:v>2124.8741188318227</c:v>
                </c:pt>
                <c:pt idx="994">
                  <c:v>2122.7364185110664</c:v>
                </c:pt>
                <c:pt idx="995">
                  <c:v>2120.6030150753768</c:v>
                </c:pt>
                <c:pt idx="996">
                  <c:v>2118.4738955823295</c:v>
                </c:pt>
                <c:pt idx="997">
                  <c:v>2116.3490471414243</c:v>
                </c:pt>
                <c:pt idx="998">
                  <c:v>2114.2284569138278</c:v>
                </c:pt>
                <c:pt idx="999">
                  <c:v>2112.1121121121123</c:v>
                </c:pt>
                <c:pt idx="1000">
                  <c:v>2110</c:v>
                </c:pt>
                <c:pt idx="1001">
                  <c:v>2107.892107892108</c:v>
                </c:pt>
                <c:pt idx="1002">
                  <c:v>2105.7884231536927</c:v>
                </c:pt>
                <c:pt idx="1003">
                  <c:v>2103.6889332003989</c:v>
                </c:pt>
                <c:pt idx="1004">
                  <c:v>2101.5936254980079</c:v>
                </c:pt>
                <c:pt idx="1005">
                  <c:v>2099.5024875621889</c:v>
                </c:pt>
                <c:pt idx="1006">
                  <c:v>2097.4155069582507</c:v>
                </c:pt>
                <c:pt idx="1007">
                  <c:v>2095.3326713008937</c:v>
                </c:pt>
                <c:pt idx="1008">
                  <c:v>2093.2539682539682</c:v>
                </c:pt>
                <c:pt idx="1009">
                  <c:v>2091.179385530228</c:v>
                </c:pt>
                <c:pt idx="1010">
                  <c:v>2089.1089108910892</c:v>
                </c:pt>
                <c:pt idx="1011">
                  <c:v>2087.0425321463899</c:v>
                </c:pt>
                <c:pt idx="1012">
                  <c:v>2084.98023715415</c:v>
                </c:pt>
                <c:pt idx="1013">
                  <c:v>2082.9220138203355</c:v>
                </c:pt>
                <c:pt idx="1014">
                  <c:v>2080.8678500986193</c:v>
                </c:pt>
                <c:pt idx="1015">
                  <c:v>2078.8177339901476</c:v>
                </c:pt>
                <c:pt idx="1016">
                  <c:v>2076.7716535433069</c:v>
                </c:pt>
                <c:pt idx="1017">
                  <c:v>2074.7295968534909</c:v>
                </c:pt>
                <c:pt idx="1018">
                  <c:v>2072.6915520628686</c:v>
                </c:pt>
              </c:numCache>
            </c:numRef>
          </c:yVal>
          <c:smooth val="1"/>
          <c:extLst>
            <c:ext xmlns:c16="http://schemas.microsoft.com/office/drawing/2014/chart" uri="{C3380CC4-5D6E-409C-BE32-E72D297353CC}">
              <c16:uniqueId val="{00000000-A872-F04C-B3AE-4A91D7550702}"/>
            </c:ext>
          </c:extLst>
        </c:ser>
        <c:ser>
          <c:idx val="2"/>
          <c:order val="1"/>
          <c:tx>
            <c:v>Total Costs</c:v>
          </c:tx>
          <c:spPr>
            <a:ln w="19050" cap="rnd">
              <a:solidFill>
                <a:schemeClr val="accent3"/>
              </a:solidFill>
              <a:round/>
            </a:ln>
            <a:effectLst/>
          </c:spPr>
          <c:marker>
            <c:symbol val="none"/>
          </c:marker>
          <c:xVal>
            <c:numRef>
              <c:f>EOQ!$AT$5:$AT$1023</c:f>
              <c:numCache>
                <c:formatCode>General</c:formatCode>
                <c:ptCount val="1019"/>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1018000</c:v>
                </c:pt>
              </c:numCache>
            </c:numRef>
          </c:xVal>
          <c:yVal>
            <c:numRef>
              <c:f>EOQ!$AU$5:$AU$1023</c:f>
              <c:numCache>
                <c:formatCode>_-[$$-409]* #,##0.00_ ;_-[$$-409]* \-#,##0.00\ ;_-[$$-409]* "-"??_ ;_-@_ </c:formatCode>
                <c:ptCount val="1019"/>
                <c:pt idx="0">
                  <c:v>0</c:v>
                </c:pt>
                <c:pt idx="1">
                  <c:v>2114249.5833333335</c:v>
                </c:pt>
                <c:pt idx="2">
                  <c:v>1063499.1666666667</c:v>
                </c:pt>
                <c:pt idx="3">
                  <c:v>716082.08333333337</c:v>
                </c:pt>
                <c:pt idx="4">
                  <c:v>544498.33333333337</c:v>
                </c:pt>
                <c:pt idx="5">
                  <c:v>443247.91666666669</c:v>
                </c:pt>
                <c:pt idx="6">
                  <c:v>377164.16666666669</c:v>
                </c:pt>
                <c:pt idx="7">
                  <c:v>331175.65476190473</c:v>
                </c:pt>
                <c:pt idx="8">
                  <c:v>297746.66666666669</c:v>
                </c:pt>
                <c:pt idx="9">
                  <c:v>272690.69444444444</c:v>
                </c:pt>
                <c:pt idx="10">
                  <c:v>253495.83333333331</c:v>
                </c:pt>
                <c:pt idx="11">
                  <c:v>238563.59848484848</c:v>
                </c:pt>
                <c:pt idx="12">
                  <c:v>226828.33333333334</c:v>
                </c:pt>
                <c:pt idx="13">
                  <c:v>217552.27564102563</c:v>
                </c:pt>
                <c:pt idx="14">
                  <c:v>210208.45238095237</c:v>
                </c:pt>
                <c:pt idx="15">
                  <c:v>204410.41666666666</c:v>
                </c:pt>
                <c:pt idx="16">
                  <c:v>199868.33333333331</c:v>
                </c:pt>
                <c:pt idx="17">
                  <c:v>196360.56372549018</c:v>
                </c:pt>
                <c:pt idx="18">
                  <c:v>193714.72222222219</c:v>
                </c:pt>
                <c:pt idx="19">
                  <c:v>191794.7149122807</c:v>
                </c:pt>
                <c:pt idx="20">
                  <c:v>190491.66666666666</c:v>
                </c:pt>
                <c:pt idx="21">
                  <c:v>189717.44047619047</c:v>
                </c:pt>
                <c:pt idx="22">
                  <c:v>189399.92424242425</c:v>
                </c:pt>
                <c:pt idx="23">
                  <c:v>189479.54710144928</c:v>
                </c:pt>
                <c:pt idx="24">
                  <c:v>189906.66666666666</c:v>
                </c:pt>
                <c:pt idx="25">
                  <c:v>190639.58333333331</c:v>
                </c:pt>
                <c:pt idx="26">
                  <c:v>191643.01282051281</c:v>
                </c:pt>
                <c:pt idx="27">
                  <c:v>192886.89814814815</c:v>
                </c:pt>
                <c:pt idx="28">
                  <c:v>194345.47619047615</c:v>
                </c:pt>
                <c:pt idx="29">
                  <c:v>195996.53735632182</c:v>
                </c:pt>
                <c:pt idx="30">
                  <c:v>197820.83333333331</c:v>
                </c:pt>
                <c:pt idx="31">
                  <c:v>199801.59946236556</c:v>
                </c:pt>
                <c:pt idx="32">
                  <c:v>201924.16666666666</c:v>
                </c:pt>
                <c:pt idx="33">
                  <c:v>204175.64393939392</c:v>
                </c:pt>
                <c:pt idx="34">
                  <c:v>206544.65686274506</c:v>
                </c:pt>
                <c:pt idx="35">
                  <c:v>209021.13095238095</c:v>
                </c:pt>
                <c:pt idx="36">
                  <c:v>211596.11111111107</c:v>
                </c:pt>
                <c:pt idx="37">
                  <c:v>214261.61036036036</c:v>
                </c:pt>
                <c:pt idx="38">
                  <c:v>217010.48245614034</c:v>
                </c:pt>
                <c:pt idx="39">
                  <c:v>219836.31410256407</c:v>
                </c:pt>
                <c:pt idx="40">
                  <c:v>222733.33333333331</c:v>
                </c:pt>
                <c:pt idx="41">
                  <c:v>225696.33130081301</c:v>
                </c:pt>
                <c:pt idx="42">
                  <c:v>228720.59523809521</c:v>
                </c:pt>
                <c:pt idx="43">
                  <c:v>231801.85077519377</c:v>
                </c:pt>
                <c:pt idx="44">
                  <c:v>234936.2121212121</c:v>
                </c:pt>
                <c:pt idx="45">
                  <c:v>238120.13888888888</c:v>
                </c:pt>
                <c:pt idx="46">
                  <c:v>241350.39855072461</c:v>
                </c:pt>
                <c:pt idx="47">
                  <c:v>244624.03368794324</c:v>
                </c:pt>
                <c:pt idx="48">
                  <c:v>247938.33333333331</c:v>
                </c:pt>
                <c:pt idx="49">
                  <c:v>251290.80782312923</c:v>
                </c:pt>
                <c:pt idx="50">
                  <c:v>254679.16666666663</c:v>
                </c:pt>
                <c:pt idx="51">
                  <c:v>258101.29901960783</c:v>
                </c:pt>
                <c:pt idx="52">
                  <c:v>261555.25641025638</c:v>
                </c:pt>
                <c:pt idx="53">
                  <c:v>265039.23742138362</c:v>
                </c:pt>
                <c:pt idx="54">
                  <c:v>268551.57407407404</c:v>
                </c:pt>
                <c:pt idx="55">
                  <c:v>272090.71969696967</c:v>
                </c:pt>
                <c:pt idx="56">
                  <c:v>275655.23809523805</c:v>
                </c:pt>
                <c:pt idx="57">
                  <c:v>279243.7938596491</c:v>
                </c:pt>
                <c:pt idx="58">
                  <c:v>282855.14367816091</c:v>
                </c:pt>
                <c:pt idx="59">
                  <c:v>286488.12853107339</c:v>
                </c:pt>
                <c:pt idx="60">
                  <c:v>290141.66666666663</c:v>
                </c:pt>
                <c:pt idx="61">
                  <c:v>293814.74726775952</c:v>
                </c:pt>
                <c:pt idx="62">
                  <c:v>297506.42473118275</c:v>
                </c:pt>
                <c:pt idx="63">
                  <c:v>301215.81349206343</c:v>
                </c:pt>
                <c:pt idx="64">
                  <c:v>304942.08333333331</c:v>
                </c:pt>
                <c:pt idx="65">
                  <c:v>308684.45512820507</c:v>
                </c:pt>
                <c:pt idx="66">
                  <c:v>312442.1969696969</c:v>
                </c:pt>
                <c:pt idx="67">
                  <c:v>316214.62064676615</c:v>
                </c:pt>
                <c:pt idx="68">
                  <c:v>320001.07843137253</c:v>
                </c:pt>
                <c:pt idx="69">
                  <c:v>323800.96014492749</c:v>
                </c:pt>
                <c:pt idx="70">
                  <c:v>327613.69047619047</c:v>
                </c:pt>
                <c:pt idx="71">
                  <c:v>331438.72652582155</c:v>
                </c:pt>
                <c:pt idx="72">
                  <c:v>335275.5555555555</c:v>
                </c:pt>
                <c:pt idx="73">
                  <c:v>339123.69292237441</c:v>
                </c:pt>
                <c:pt idx="74">
                  <c:v>342982.68018018012</c:v>
                </c:pt>
                <c:pt idx="75">
                  <c:v>346852.08333333326</c:v>
                </c:pt>
                <c:pt idx="76">
                  <c:v>350731.49122807017</c:v>
                </c:pt>
                <c:pt idx="77">
                  <c:v>354620.51406926406</c:v>
                </c:pt>
                <c:pt idx="78">
                  <c:v>358518.782051282</c:v>
                </c:pt>
                <c:pt idx="79">
                  <c:v>362425.94409282698</c:v>
                </c:pt>
                <c:pt idx="80">
                  <c:v>366341.66666666663</c:v>
                </c:pt>
                <c:pt idx="81">
                  <c:v>370265.63271604932</c:v>
                </c:pt>
                <c:pt idx="82">
                  <c:v>374197.5406504065</c:v>
                </c:pt>
                <c:pt idx="83">
                  <c:v>378137.10341365461</c:v>
                </c:pt>
                <c:pt idx="84">
                  <c:v>382084.04761904757</c:v>
                </c:pt>
                <c:pt idx="85">
                  <c:v>386038.11274509801</c:v>
                </c:pt>
                <c:pt idx="86">
                  <c:v>389999.05038759689</c:v>
                </c:pt>
                <c:pt idx="87">
                  <c:v>393966.62356321834</c:v>
                </c:pt>
                <c:pt idx="88">
                  <c:v>397940.60606060602</c:v>
                </c:pt>
                <c:pt idx="89">
                  <c:v>401920.78183520597</c:v>
                </c:pt>
                <c:pt idx="90">
                  <c:v>405906.94444444438</c:v>
                </c:pt>
                <c:pt idx="91">
                  <c:v>409898.89652014652</c:v>
                </c:pt>
                <c:pt idx="92">
                  <c:v>413896.44927536231</c:v>
                </c:pt>
                <c:pt idx="93">
                  <c:v>417899.42204301071</c:v>
                </c:pt>
                <c:pt idx="94">
                  <c:v>421907.64184397162</c:v>
                </c:pt>
                <c:pt idx="95">
                  <c:v>425920.94298245612</c:v>
                </c:pt>
                <c:pt idx="96">
                  <c:v>429939.16666666663</c:v>
                </c:pt>
                <c:pt idx="97">
                  <c:v>433962.16065292089</c:v>
                </c:pt>
                <c:pt idx="98">
                  <c:v>437989.77891156462</c:v>
                </c:pt>
                <c:pt idx="99">
                  <c:v>442021.88131313125</c:v>
                </c:pt>
                <c:pt idx="100">
                  <c:v>446058.33333333326</c:v>
                </c:pt>
                <c:pt idx="101">
                  <c:v>450099.00577557751</c:v>
                </c:pt>
                <c:pt idx="102">
                  <c:v>454143.77450980386</c:v>
                </c:pt>
                <c:pt idx="103">
                  <c:v>458192.52022653713</c:v>
                </c:pt>
                <c:pt idx="104">
                  <c:v>462245.12820512819</c:v>
                </c:pt>
                <c:pt idx="105">
                  <c:v>466301.48809523805</c:v>
                </c:pt>
                <c:pt idx="106">
                  <c:v>470361.49371069175</c:v>
                </c:pt>
                <c:pt idx="107">
                  <c:v>474425.04283489095</c:v>
                </c:pt>
                <c:pt idx="108">
                  <c:v>478492.03703703696</c:v>
                </c:pt>
                <c:pt idx="109">
                  <c:v>482562.38149847084</c:v>
                </c:pt>
                <c:pt idx="110">
                  <c:v>486635.9848484848</c:v>
                </c:pt>
                <c:pt idx="111">
                  <c:v>490712.75900900894</c:v>
                </c:pt>
                <c:pt idx="112">
                  <c:v>494792.61904761899</c:v>
                </c:pt>
                <c:pt idx="113">
                  <c:v>498875.48303834803</c:v>
                </c:pt>
                <c:pt idx="114">
                  <c:v>502961.27192982449</c:v>
                </c:pt>
                <c:pt idx="115">
                  <c:v>507049.9094202898</c:v>
                </c:pt>
                <c:pt idx="116">
                  <c:v>511141.32183908042</c:v>
                </c:pt>
                <c:pt idx="117">
                  <c:v>515235.438034188</c:v>
                </c:pt>
                <c:pt idx="118">
                  <c:v>519332.18926553667</c:v>
                </c:pt>
                <c:pt idx="119">
                  <c:v>523431.50910364144</c:v>
                </c:pt>
                <c:pt idx="120">
                  <c:v>527533.33333333326</c:v>
                </c:pt>
                <c:pt idx="121">
                  <c:v>531637.59986225888</c:v>
                </c:pt>
                <c:pt idx="122">
                  <c:v>535744.2486338797</c:v>
                </c:pt>
                <c:pt idx="123">
                  <c:v>539853.22154471534</c:v>
                </c:pt>
                <c:pt idx="124">
                  <c:v>543964.46236559132</c:v>
                </c:pt>
                <c:pt idx="125">
                  <c:v>548077.91666666663</c:v>
                </c:pt>
                <c:pt idx="126">
                  <c:v>552193.5317460316</c:v>
                </c:pt>
                <c:pt idx="127">
                  <c:v>556311.25656167977</c:v>
                </c:pt>
                <c:pt idx="128">
                  <c:v>560431.04166666663</c:v>
                </c:pt>
                <c:pt idx="129">
                  <c:v>564552.83914728672</c:v>
                </c:pt>
                <c:pt idx="130">
                  <c:v>568676.6025641025</c:v>
                </c:pt>
                <c:pt idx="131">
                  <c:v>572802.2868956743</c:v>
                </c:pt>
                <c:pt idx="132">
                  <c:v>576929.84848484839</c:v>
                </c:pt>
                <c:pt idx="133">
                  <c:v>581059.24498746858</c:v>
                </c:pt>
                <c:pt idx="134">
                  <c:v>585190.43532338308</c:v>
                </c:pt>
                <c:pt idx="135">
                  <c:v>589323.37962962955</c:v>
                </c:pt>
                <c:pt idx="136">
                  <c:v>593458.03921568615</c:v>
                </c:pt>
                <c:pt idx="137">
                  <c:v>597594.37652068119</c:v>
                </c:pt>
                <c:pt idx="138">
                  <c:v>601732.35507246363</c:v>
                </c:pt>
                <c:pt idx="139">
                  <c:v>605871.93944844115</c:v>
                </c:pt>
                <c:pt idx="140">
                  <c:v>610013.09523809515</c:v>
                </c:pt>
                <c:pt idx="141">
                  <c:v>614155.78900709213</c:v>
                </c:pt>
                <c:pt idx="142">
                  <c:v>618299.98826291075</c:v>
                </c:pt>
                <c:pt idx="143">
                  <c:v>622445.66142191133</c:v>
                </c:pt>
                <c:pt idx="144">
                  <c:v>626592.77777777764</c:v>
                </c:pt>
                <c:pt idx="145">
                  <c:v>630741.30747126427</c:v>
                </c:pt>
                <c:pt idx="146">
                  <c:v>634891.22146118712</c:v>
                </c:pt>
                <c:pt idx="147">
                  <c:v>639042.49149659858</c:v>
                </c:pt>
                <c:pt idx="148">
                  <c:v>643195.09009009006</c:v>
                </c:pt>
                <c:pt idx="149">
                  <c:v>647348.99049216998</c:v>
                </c:pt>
                <c:pt idx="150">
                  <c:v>651504.16666666651</c:v>
                </c:pt>
                <c:pt idx="151">
                  <c:v>655660.59326710808</c:v>
                </c:pt>
                <c:pt idx="152">
                  <c:v>659818.24561403506</c:v>
                </c:pt>
                <c:pt idx="153">
                  <c:v>663977.09967320249</c:v>
                </c:pt>
                <c:pt idx="154">
                  <c:v>668137.13203463191</c:v>
                </c:pt>
                <c:pt idx="155">
                  <c:v>672298.31989247305</c:v>
                </c:pt>
                <c:pt idx="156">
                  <c:v>676460.64102564089</c:v>
                </c:pt>
                <c:pt idx="157">
                  <c:v>680624.0737791931</c:v>
                </c:pt>
                <c:pt idx="158">
                  <c:v>684788.59704641346</c:v>
                </c:pt>
                <c:pt idx="159">
                  <c:v>688954.19025157217</c:v>
                </c:pt>
                <c:pt idx="160">
                  <c:v>693120.83333333326</c:v>
                </c:pt>
                <c:pt idx="161">
                  <c:v>697288.50672877848</c:v>
                </c:pt>
                <c:pt idx="162">
                  <c:v>701457.1913580246</c:v>
                </c:pt>
                <c:pt idx="163">
                  <c:v>705626.86860940687</c:v>
                </c:pt>
                <c:pt idx="164">
                  <c:v>709797.52032520319</c:v>
                </c:pt>
                <c:pt idx="165">
                  <c:v>713969.12878787867</c:v>
                </c:pt>
                <c:pt idx="166">
                  <c:v>718141.67670682725</c:v>
                </c:pt>
                <c:pt idx="167">
                  <c:v>722315.14720558876</c:v>
                </c:pt>
                <c:pt idx="168">
                  <c:v>726489.52380952367</c:v>
                </c:pt>
                <c:pt idx="169">
                  <c:v>730664.79043392499</c:v>
                </c:pt>
                <c:pt idx="170">
                  <c:v>734840.93137254904</c:v>
                </c:pt>
                <c:pt idx="171">
                  <c:v>739017.93128654954</c:v>
                </c:pt>
                <c:pt idx="172">
                  <c:v>743195.77519379836</c:v>
                </c:pt>
                <c:pt idx="173">
                  <c:v>747374.44845857413</c:v>
                </c:pt>
                <c:pt idx="174">
                  <c:v>751553.93678160908</c:v>
                </c:pt>
                <c:pt idx="175">
                  <c:v>755734.2261904761</c:v>
                </c:pt>
                <c:pt idx="176">
                  <c:v>759915.30303030298</c:v>
                </c:pt>
                <c:pt idx="177">
                  <c:v>764097.1539548022</c:v>
                </c:pt>
                <c:pt idx="178">
                  <c:v>768279.76591760293</c:v>
                </c:pt>
                <c:pt idx="179">
                  <c:v>772463.12616387336</c:v>
                </c:pt>
                <c:pt idx="180">
                  <c:v>776647.22222222213</c:v>
                </c:pt>
                <c:pt idx="181">
                  <c:v>780832.0418968692</c:v>
                </c:pt>
                <c:pt idx="182">
                  <c:v>785017.5732600732</c:v>
                </c:pt>
                <c:pt idx="183">
                  <c:v>789203.80464480864</c:v>
                </c:pt>
                <c:pt idx="184">
                  <c:v>793390.72463768104</c:v>
                </c:pt>
                <c:pt idx="185">
                  <c:v>797578.32207207207</c:v>
                </c:pt>
                <c:pt idx="186">
                  <c:v>801766.5860215053</c:v>
                </c:pt>
                <c:pt idx="187">
                  <c:v>805955.5057932263</c:v>
                </c:pt>
                <c:pt idx="188">
                  <c:v>810145.07092198578</c:v>
                </c:pt>
                <c:pt idx="189">
                  <c:v>814335.27116402099</c:v>
                </c:pt>
                <c:pt idx="190">
                  <c:v>818526.09649122797</c:v>
                </c:pt>
                <c:pt idx="191">
                  <c:v>822717.53708551463</c:v>
                </c:pt>
                <c:pt idx="192">
                  <c:v>826909.58333333326</c:v>
                </c:pt>
                <c:pt idx="193">
                  <c:v>831102.22582037991</c:v>
                </c:pt>
                <c:pt idx="194">
                  <c:v>835295.4553264603</c:v>
                </c:pt>
                <c:pt idx="195">
                  <c:v>839489.26282051275</c:v>
                </c:pt>
                <c:pt idx="196">
                  <c:v>843683.63945578225</c:v>
                </c:pt>
                <c:pt idx="197">
                  <c:v>847878.57656514365</c:v>
                </c:pt>
                <c:pt idx="198">
                  <c:v>852074.0656565656</c:v>
                </c:pt>
                <c:pt idx="199">
                  <c:v>856270.0984087101</c:v>
                </c:pt>
                <c:pt idx="200">
                  <c:v>860466.66666666651</c:v>
                </c:pt>
                <c:pt idx="201">
                  <c:v>864663.76243781077</c:v>
                </c:pt>
                <c:pt idx="202">
                  <c:v>868861.37788778869</c:v>
                </c:pt>
                <c:pt idx="203">
                  <c:v>873059.50533661724</c:v>
                </c:pt>
                <c:pt idx="204">
                  <c:v>877258.13725490181</c:v>
                </c:pt>
                <c:pt idx="205">
                  <c:v>881457.26626016258</c:v>
                </c:pt>
                <c:pt idx="206">
                  <c:v>885656.88511326851</c:v>
                </c:pt>
                <c:pt idx="207">
                  <c:v>889856.98671497568</c:v>
                </c:pt>
                <c:pt idx="208">
                  <c:v>894057.56410256401</c:v>
                </c:pt>
                <c:pt idx="209">
                  <c:v>898258.61044657079</c:v>
                </c:pt>
                <c:pt idx="210">
                  <c:v>902460.11904761894</c:v>
                </c:pt>
                <c:pt idx="211">
                  <c:v>906662.08333333326</c:v>
                </c:pt>
                <c:pt idx="212">
                  <c:v>910864.49685534579</c:v>
                </c:pt>
                <c:pt idx="213">
                  <c:v>915067.35328638484</c:v>
                </c:pt>
                <c:pt idx="214">
                  <c:v>919270.64641744539</c:v>
                </c:pt>
                <c:pt idx="215">
                  <c:v>923474.37015503866</c:v>
                </c:pt>
                <c:pt idx="216">
                  <c:v>927678.51851851842</c:v>
                </c:pt>
                <c:pt idx="217">
                  <c:v>931883.08563748072</c:v>
                </c:pt>
                <c:pt idx="218">
                  <c:v>936088.06574923533</c:v>
                </c:pt>
                <c:pt idx="219">
                  <c:v>940293.45319634688</c:v>
                </c:pt>
                <c:pt idx="220">
                  <c:v>944499.24242424231</c:v>
                </c:pt>
                <c:pt idx="221">
                  <c:v>948705.42797888373</c:v>
                </c:pt>
                <c:pt idx="222">
                  <c:v>952912.00450450438</c:v>
                </c:pt>
                <c:pt idx="223">
                  <c:v>957118.96674140496</c:v>
                </c:pt>
                <c:pt idx="224">
                  <c:v>961326.30952380935</c:v>
                </c:pt>
                <c:pt idx="225">
                  <c:v>965534.02777777764</c:v>
                </c:pt>
                <c:pt idx="226">
                  <c:v>969742.11651917396</c:v>
                </c:pt>
                <c:pt idx="227">
                  <c:v>973950.57085168851</c:v>
                </c:pt>
                <c:pt idx="228">
                  <c:v>978159.38596491213</c:v>
                </c:pt>
                <c:pt idx="229">
                  <c:v>982368.55713245994</c:v>
                </c:pt>
                <c:pt idx="230">
                  <c:v>986578.07971014478</c:v>
                </c:pt>
                <c:pt idx="231">
                  <c:v>990787.94913419907</c:v>
                </c:pt>
                <c:pt idx="232">
                  <c:v>994998.1609195401</c:v>
                </c:pt>
                <c:pt idx="233">
                  <c:v>999208.71065808285</c:v>
                </c:pt>
                <c:pt idx="234">
                  <c:v>1003419.5940170939</c:v>
                </c:pt>
                <c:pt idx="235">
                  <c:v>1007630.8067375886</c:v>
                </c:pt>
                <c:pt idx="236">
                  <c:v>1011842.3446327682</c:v>
                </c:pt>
                <c:pt idx="237">
                  <c:v>1016054.2035864978</c:v>
                </c:pt>
                <c:pt idx="238">
                  <c:v>1020266.3795518207</c:v>
                </c:pt>
                <c:pt idx="239">
                  <c:v>1024478.8685495117</c:v>
                </c:pt>
                <c:pt idx="240">
                  <c:v>1028691.6666666665</c:v>
                </c:pt>
                <c:pt idx="241">
                  <c:v>1032904.770055325</c:v>
                </c:pt>
                <c:pt idx="242">
                  <c:v>1037118.1749311293</c:v>
                </c:pt>
                <c:pt idx="243">
                  <c:v>1041331.8775720163</c:v>
                </c:pt>
                <c:pt idx="244">
                  <c:v>1045545.8743169399</c:v>
                </c:pt>
                <c:pt idx="245">
                  <c:v>1049760.1615646258</c:v>
                </c:pt>
                <c:pt idx="246">
                  <c:v>1053974.7357723576</c:v>
                </c:pt>
                <c:pt idx="247">
                  <c:v>1058189.5934547908</c:v>
                </c:pt>
                <c:pt idx="248">
                  <c:v>1062404.7311827955</c:v>
                </c:pt>
                <c:pt idx="249">
                  <c:v>1066620.145582329</c:v>
                </c:pt>
                <c:pt idx="250">
                  <c:v>1070835.8333333333</c:v>
                </c:pt>
                <c:pt idx="251">
                  <c:v>1075051.7911686585</c:v>
                </c:pt>
                <c:pt idx="252">
                  <c:v>1079268.0158730156</c:v>
                </c:pt>
                <c:pt idx="253">
                  <c:v>1083484.50428195</c:v>
                </c:pt>
                <c:pt idx="254">
                  <c:v>1087701.2532808396</c:v>
                </c:pt>
                <c:pt idx="255">
                  <c:v>1091918.2598039214</c:v>
                </c:pt>
                <c:pt idx="256">
                  <c:v>1096135.5208333333</c:v>
                </c:pt>
                <c:pt idx="257">
                  <c:v>1100353.033398184</c:v>
                </c:pt>
                <c:pt idx="258">
                  <c:v>1104570.7945736432</c:v>
                </c:pt>
                <c:pt idx="259">
                  <c:v>1108788.8014800514</c:v>
                </c:pt>
                <c:pt idx="260">
                  <c:v>1113007.051282051</c:v>
                </c:pt>
                <c:pt idx="261">
                  <c:v>1117225.5411877392</c:v>
                </c:pt>
                <c:pt idx="262">
                  <c:v>1121444.2684478371</c:v>
                </c:pt>
                <c:pt idx="263">
                  <c:v>1125663.2303548795</c:v>
                </c:pt>
                <c:pt idx="264">
                  <c:v>1129882.4242424241</c:v>
                </c:pt>
                <c:pt idx="265">
                  <c:v>1134101.8474842766</c:v>
                </c:pt>
                <c:pt idx="266">
                  <c:v>1138321.4974937341</c:v>
                </c:pt>
                <c:pt idx="267">
                  <c:v>1142541.3717228463</c:v>
                </c:pt>
                <c:pt idx="268">
                  <c:v>1146761.4676616914</c:v>
                </c:pt>
                <c:pt idx="269">
                  <c:v>1150981.7828376703</c:v>
                </c:pt>
                <c:pt idx="270">
                  <c:v>1155202.3148148146</c:v>
                </c:pt>
                <c:pt idx="271">
                  <c:v>1159423.0611931118</c:v>
                </c:pt>
                <c:pt idx="272">
                  <c:v>1163644.0196078429</c:v>
                </c:pt>
                <c:pt idx="273">
                  <c:v>1167865.1877289375</c:v>
                </c:pt>
                <c:pt idx="274">
                  <c:v>1172086.5632603406</c:v>
                </c:pt>
                <c:pt idx="275">
                  <c:v>1176308.1439393938</c:v>
                </c:pt>
                <c:pt idx="276">
                  <c:v>1180529.9275362317</c:v>
                </c:pt>
                <c:pt idx="277">
                  <c:v>1184751.9118531889</c:v>
                </c:pt>
                <c:pt idx="278">
                  <c:v>1188974.0947242205</c:v>
                </c:pt>
                <c:pt idx="279">
                  <c:v>1193196.4740143367</c:v>
                </c:pt>
                <c:pt idx="280">
                  <c:v>1197419.0476190476</c:v>
                </c:pt>
                <c:pt idx="281">
                  <c:v>1201641.8134638194</c:v>
                </c:pt>
                <c:pt idx="282">
                  <c:v>1205864.7695035459</c:v>
                </c:pt>
                <c:pt idx="283">
                  <c:v>1210087.9137220259</c:v>
                </c:pt>
                <c:pt idx="284">
                  <c:v>1214311.2441314552</c:v>
                </c:pt>
                <c:pt idx="285">
                  <c:v>1218534.7587719297</c:v>
                </c:pt>
                <c:pt idx="286">
                  <c:v>1222758.4557109557</c:v>
                </c:pt>
                <c:pt idx="287">
                  <c:v>1226982.3330429732</c:v>
                </c:pt>
                <c:pt idx="288">
                  <c:v>1231206.3888888888</c:v>
                </c:pt>
                <c:pt idx="289">
                  <c:v>1235430.621395617</c:v>
                </c:pt>
                <c:pt idx="290">
                  <c:v>1239655.0287356321</c:v>
                </c:pt>
                <c:pt idx="291">
                  <c:v>1243879.609106529</c:v>
                </c:pt>
                <c:pt idx="292">
                  <c:v>1248104.3607305936</c:v>
                </c:pt>
                <c:pt idx="293">
                  <c:v>1252329.2818543799</c:v>
                </c:pt>
                <c:pt idx="294">
                  <c:v>1256554.3707482992</c:v>
                </c:pt>
                <c:pt idx="295">
                  <c:v>1260779.6257062147</c:v>
                </c:pt>
                <c:pt idx="296">
                  <c:v>1265005.045045045</c:v>
                </c:pt>
                <c:pt idx="297">
                  <c:v>1269230.6271043769</c:v>
                </c:pt>
                <c:pt idx="298">
                  <c:v>1273456.3702460849</c:v>
                </c:pt>
                <c:pt idx="299">
                  <c:v>1277682.2728539575</c:v>
                </c:pt>
                <c:pt idx="300">
                  <c:v>1281908.333333333</c:v>
                </c:pt>
                <c:pt idx="301">
                  <c:v>1286134.550110742</c:v>
                </c:pt>
                <c:pt idx="302">
                  <c:v>1290360.9216335539</c:v>
                </c:pt>
                <c:pt idx="303">
                  <c:v>1294587.4463696368</c:v>
                </c:pt>
                <c:pt idx="304">
                  <c:v>1298814.1228070175</c:v>
                </c:pt>
                <c:pt idx="305">
                  <c:v>1303040.9494535518</c:v>
                </c:pt>
                <c:pt idx="306">
                  <c:v>1307267.9248366011</c:v>
                </c:pt>
                <c:pt idx="307">
                  <c:v>1311495.0475027144</c:v>
                </c:pt>
                <c:pt idx="308">
                  <c:v>1315722.316017316</c:v>
                </c:pt>
                <c:pt idx="309">
                  <c:v>1319949.7289644012</c:v>
                </c:pt>
                <c:pt idx="310">
                  <c:v>1324177.2849462365</c:v>
                </c:pt>
                <c:pt idx="311">
                  <c:v>1328404.9825830653</c:v>
                </c:pt>
                <c:pt idx="312">
                  <c:v>1332632.8205128203</c:v>
                </c:pt>
                <c:pt idx="313">
                  <c:v>1336860.7973908412</c:v>
                </c:pt>
                <c:pt idx="314">
                  <c:v>1341088.9118895964</c:v>
                </c:pt>
                <c:pt idx="315">
                  <c:v>1345317.1626984125</c:v>
                </c:pt>
                <c:pt idx="316">
                  <c:v>1349545.5485232067</c:v>
                </c:pt>
                <c:pt idx="317">
                  <c:v>1353774.0680862248</c:v>
                </c:pt>
                <c:pt idx="318">
                  <c:v>1358002.720125786</c:v>
                </c:pt>
                <c:pt idx="319">
                  <c:v>1362231.5033960291</c:v>
                </c:pt>
                <c:pt idx="320">
                  <c:v>1366460.4166666665</c:v>
                </c:pt>
                <c:pt idx="321">
                  <c:v>1370689.4587227411</c:v>
                </c:pt>
                <c:pt idx="322">
                  <c:v>1374918.6283643891</c:v>
                </c:pt>
                <c:pt idx="323">
                  <c:v>1379147.9244066046</c:v>
                </c:pt>
                <c:pt idx="324">
                  <c:v>1383377.3456790121</c:v>
                </c:pt>
                <c:pt idx="325">
                  <c:v>1387606.891025641</c:v>
                </c:pt>
                <c:pt idx="326">
                  <c:v>1391836.5593047033</c:v>
                </c:pt>
                <c:pt idx="327">
                  <c:v>1396066.3493883789</c:v>
                </c:pt>
                <c:pt idx="328">
                  <c:v>1400296.2601626015</c:v>
                </c:pt>
                <c:pt idx="329">
                  <c:v>1404526.290526849</c:v>
                </c:pt>
                <c:pt idx="330">
                  <c:v>1408756.4393939392</c:v>
                </c:pt>
                <c:pt idx="331">
                  <c:v>1412986.7056898286</c:v>
                </c:pt>
                <c:pt idx="332">
                  <c:v>1417217.0883534134</c:v>
                </c:pt>
                <c:pt idx="333">
                  <c:v>1421447.5863363361</c:v>
                </c:pt>
                <c:pt idx="334">
                  <c:v>1425678.1986027944</c:v>
                </c:pt>
                <c:pt idx="335">
                  <c:v>1429908.9241293531</c:v>
                </c:pt>
                <c:pt idx="336">
                  <c:v>1434139.7619047617</c:v>
                </c:pt>
                <c:pt idx="337">
                  <c:v>1438370.7109297724</c:v>
                </c:pt>
                <c:pt idx="338">
                  <c:v>1442601.7702169623</c:v>
                </c:pt>
                <c:pt idx="339">
                  <c:v>1446832.9387905602</c:v>
                </c:pt>
                <c:pt idx="340">
                  <c:v>1451064.2156862745</c:v>
                </c:pt>
                <c:pt idx="341">
                  <c:v>1455295.5999511241</c:v>
                </c:pt>
                <c:pt idx="342">
                  <c:v>1459527.0906432746</c:v>
                </c:pt>
                <c:pt idx="343">
                  <c:v>1463758.6868318755</c:v>
                </c:pt>
                <c:pt idx="344">
                  <c:v>1467990.3875968992</c:v>
                </c:pt>
                <c:pt idx="345">
                  <c:v>1472222.1920289854</c:v>
                </c:pt>
                <c:pt idx="346">
                  <c:v>1476454.0992292871</c:v>
                </c:pt>
                <c:pt idx="347">
                  <c:v>1480686.1083093178</c:v>
                </c:pt>
                <c:pt idx="348">
                  <c:v>1484918.2183908042</c:v>
                </c:pt>
                <c:pt idx="349">
                  <c:v>1489150.4286055395</c:v>
                </c:pt>
                <c:pt idx="350">
                  <c:v>1493382.7380952379</c:v>
                </c:pt>
                <c:pt idx="351">
                  <c:v>1497615.1460113958</c:v>
                </c:pt>
                <c:pt idx="352">
                  <c:v>1501847.6515151514</c:v>
                </c:pt>
                <c:pt idx="353">
                  <c:v>1506080.2537771482</c:v>
                </c:pt>
                <c:pt idx="354">
                  <c:v>1510312.9519774008</c:v>
                </c:pt>
                <c:pt idx="355">
                  <c:v>1514545.7453051643</c:v>
                </c:pt>
                <c:pt idx="356">
                  <c:v>1518778.6329588012</c:v>
                </c:pt>
                <c:pt idx="357">
                  <c:v>1523011.614145658</c:v>
                </c:pt>
                <c:pt idx="358">
                  <c:v>1527244.6880819367</c:v>
                </c:pt>
                <c:pt idx="359">
                  <c:v>1531477.8539925718</c:v>
                </c:pt>
                <c:pt idx="360">
                  <c:v>1535711.1111111108</c:v>
                </c:pt>
                <c:pt idx="361">
                  <c:v>1539944.4586795936</c:v>
                </c:pt>
                <c:pt idx="362">
                  <c:v>1544177.8959484345</c:v>
                </c:pt>
                <c:pt idx="363">
                  <c:v>1548411.4221763082</c:v>
                </c:pt>
                <c:pt idx="364">
                  <c:v>1552645.0366300365</c:v>
                </c:pt>
                <c:pt idx="365">
                  <c:v>1556878.7385844747</c:v>
                </c:pt>
                <c:pt idx="366">
                  <c:v>1561112.5273224041</c:v>
                </c:pt>
                <c:pt idx="367">
                  <c:v>1565346.4021344231</c:v>
                </c:pt>
                <c:pt idx="368">
                  <c:v>1569580.3623188403</c:v>
                </c:pt>
                <c:pt idx="369">
                  <c:v>1573814.4071815715</c:v>
                </c:pt>
                <c:pt idx="370">
                  <c:v>1578048.536036036</c:v>
                </c:pt>
                <c:pt idx="371">
                  <c:v>1582282.7482030545</c:v>
                </c:pt>
                <c:pt idx="372">
                  <c:v>1586517.0430107524</c:v>
                </c:pt>
                <c:pt idx="373">
                  <c:v>1590751.4197944594</c:v>
                </c:pt>
                <c:pt idx="374">
                  <c:v>1594985.877896613</c:v>
                </c:pt>
                <c:pt idx="375">
                  <c:v>1599220.4166666665</c:v>
                </c:pt>
                <c:pt idx="376">
                  <c:v>1603455.0354609927</c:v>
                </c:pt>
                <c:pt idx="377">
                  <c:v>1607689.7336427937</c:v>
                </c:pt>
                <c:pt idx="378">
                  <c:v>1611924.5105820103</c:v>
                </c:pt>
                <c:pt idx="379">
                  <c:v>1616159.3656552329</c:v>
                </c:pt>
                <c:pt idx="380">
                  <c:v>1620394.2982456139</c:v>
                </c:pt>
                <c:pt idx="381">
                  <c:v>1624629.3077427819</c:v>
                </c:pt>
                <c:pt idx="382">
                  <c:v>1628864.393542757</c:v>
                </c:pt>
                <c:pt idx="383">
                  <c:v>1633099.5550478676</c:v>
                </c:pt>
                <c:pt idx="384">
                  <c:v>1637334.7916666665</c:v>
                </c:pt>
                <c:pt idx="385">
                  <c:v>1641570.1028138525</c:v>
                </c:pt>
                <c:pt idx="386">
                  <c:v>1645805.4879101899</c:v>
                </c:pt>
                <c:pt idx="387">
                  <c:v>1650040.9463824288</c:v>
                </c:pt>
                <c:pt idx="388">
                  <c:v>1654276.4776632299</c:v>
                </c:pt>
                <c:pt idx="389">
                  <c:v>1658512.0811910881</c:v>
                </c:pt>
                <c:pt idx="390">
                  <c:v>1662747.7564102563</c:v>
                </c:pt>
                <c:pt idx="391">
                  <c:v>1666983.5027706733</c:v>
                </c:pt>
                <c:pt idx="392">
                  <c:v>1671219.3197278909</c:v>
                </c:pt>
                <c:pt idx="393">
                  <c:v>1675455.2067430024</c:v>
                </c:pt>
                <c:pt idx="394">
                  <c:v>1679691.1632825716</c:v>
                </c:pt>
                <c:pt idx="395">
                  <c:v>1683927.1888185653</c:v>
                </c:pt>
                <c:pt idx="396">
                  <c:v>1688163.2828282826</c:v>
                </c:pt>
                <c:pt idx="397">
                  <c:v>1692399.4447942902</c:v>
                </c:pt>
                <c:pt idx="398">
                  <c:v>1696635.6742043549</c:v>
                </c:pt>
                <c:pt idx="399">
                  <c:v>1700871.9705513783</c:v>
                </c:pt>
                <c:pt idx="400">
                  <c:v>1705108.333333333</c:v>
                </c:pt>
                <c:pt idx="401">
                  <c:v>1709344.7620532003</c:v>
                </c:pt>
                <c:pt idx="402">
                  <c:v>1713581.2562189053</c:v>
                </c:pt>
                <c:pt idx="403">
                  <c:v>1717817.8153432587</c:v>
                </c:pt>
                <c:pt idx="404">
                  <c:v>1722054.4389438943</c:v>
                </c:pt>
                <c:pt idx="405">
                  <c:v>1726291.1265432097</c:v>
                </c:pt>
                <c:pt idx="406">
                  <c:v>1730527.8776683083</c:v>
                </c:pt>
                <c:pt idx="407">
                  <c:v>1734764.6918509416</c:v>
                </c:pt>
                <c:pt idx="408">
                  <c:v>1739001.5686274508</c:v>
                </c:pt>
                <c:pt idx="409">
                  <c:v>1743238.5075387119</c:v>
                </c:pt>
                <c:pt idx="410">
                  <c:v>1747475.5081300812</c:v>
                </c:pt>
                <c:pt idx="411">
                  <c:v>1751712.569951338</c:v>
                </c:pt>
                <c:pt idx="412">
                  <c:v>1755949.6925566341</c:v>
                </c:pt>
                <c:pt idx="413">
                  <c:v>1760186.875504439</c:v>
                </c:pt>
                <c:pt idx="414">
                  <c:v>1764424.1183574877</c:v>
                </c:pt>
                <c:pt idx="415">
                  <c:v>1768661.4206827306</c:v>
                </c:pt>
                <c:pt idx="416">
                  <c:v>1772898.782051282</c:v>
                </c:pt>
                <c:pt idx="417">
                  <c:v>1777136.2020383691</c:v>
                </c:pt>
                <c:pt idx="418">
                  <c:v>1781373.6802232852</c:v>
                </c:pt>
                <c:pt idx="419">
                  <c:v>1785611.2161893395</c:v>
                </c:pt>
                <c:pt idx="420">
                  <c:v>1789848.8095238092</c:v>
                </c:pt>
                <c:pt idx="421">
                  <c:v>1794086.4598178936</c:v>
                </c:pt>
                <c:pt idx="422">
                  <c:v>1798324.1666666665</c:v>
                </c:pt>
                <c:pt idx="423">
                  <c:v>1802561.9296690305</c:v>
                </c:pt>
                <c:pt idx="424">
                  <c:v>1806799.7484276725</c:v>
                </c:pt>
                <c:pt idx="425">
                  <c:v>1811037.6225490195</c:v>
                </c:pt>
                <c:pt idx="426">
                  <c:v>1815275.5516431923</c:v>
                </c:pt>
                <c:pt idx="427">
                  <c:v>1819513.5353239654</c:v>
                </c:pt>
                <c:pt idx="428">
                  <c:v>1823751.5732087225</c:v>
                </c:pt>
                <c:pt idx="429">
                  <c:v>1827989.6649184148</c:v>
                </c:pt>
                <c:pt idx="430">
                  <c:v>1832227.8100775192</c:v>
                </c:pt>
                <c:pt idx="431">
                  <c:v>1836466.0083139983</c:v>
                </c:pt>
                <c:pt idx="432">
                  <c:v>1840704.2592592591</c:v>
                </c:pt>
                <c:pt idx="433">
                  <c:v>1844942.5625481135</c:v>
                </c:pt>
                <c:pt idx="434">
                  <c:v>1849180.9178187402</c:v>
                </c:pt>
                <c:pt idx="435">
                  <c:v>1853419.3247126434</c:v>
                </c:pt>
                <c:pt idx="436">
                  <c:v>1857657.7828746175</c:v>
                </c:pt>
                <c:pt idx="437">
                  <c:v>1861896.2919527078</c:v>
                </c:pt>
                <c:pt idx="438">
                  <c:v>1866134.8515981734</c:v>
                </c:pt>
                <c:pt idx="439">
                  <c:v>1870373.4614654514</c:v>
                </c:pt>
                <c:pt idx="440">
                  <c:v>1874612.1212121211</c:v>
                </c:pt>
                <c:pt idx="441">
                  <c:v>1878850.830498866</c:v>
                </c:pt>
                <c:pt idx="442">
                  <c:v>1883089.5889894415</c:v>
                </c:pt>
                <c:pt idx="443">
                  <c:v>1887328.3963506394</c:v>
                </c:pt>
                <c:pt idx="444">
                  <c:v>1891567.2522522521</c:v>
                </c:pt>
                <c:pt idx="445">
                  <c:v>1895806.1563670409</c:v>
                </c:pt>
                <c:pt idx="446">
                  <c:v>1900045.1083707025</c:v>
                </c:pt>
                <c:pt idx="447">
                  <c:v>1904284.1079418343</c:v>
                </c:pt>
                <c:pt idx="448">
                  <c:v>1908523.1547619044</c:v>
                </c:pt>
                <c:pt idx="449">
                  <c:v>1912762.248515219</c:v>
                </c:pt>
                <c:pt idx="450">
                  <c:v>1917001.3888888888</c:v>
                </c:pt>
                <c:pt idx="451">
                  <c:v>1921240.5755728008</c:v>
                </c:pt>
                <c:pt idx="452">
                  <c:v>1925479.8082595868</c:v>
                </c:pt>
                <c:pt idx="453">
                  <c:v>1929719.0866445913</c:v>
                </c:pt>
                <c:pt idx="454">
                  <c:v>1933958.4104258441</c:v>
                </c:pt>
                <c:pt idx="455">
                  <c:v>1938197.7793040292</c:v>
                </c:pt>
                <c:pt idx="456">
                  <c:v>1942437.1929824559</c:v>
                </c:pt>
                <c:pt idx="457">
                  <c:v>1946676.6511670311</c:v>
                </c:pt>
                <c:pt idx="458">
                  <c:v>1950916.1535662299</c:v>
                </c:pt>
                <c:pt idx="459">
                  <c:v>1955155.6998910673</c:v>
                </c:pt>
                <c:pt idx="460">
                  <c:v>1959395.289855072</c:v>
                </c:pt>
                <c:pt idx="461">
                  <c:v>1963634.9231742588</c:v>
                </c:pt>
                <c:pt idx="462">
                  <c:v>1967874.5995670992</c:v>
                </c:pt>
                <c:pt idx="463">
                  <c:v>1972114.3187544993</c:v>
                </c:pt>
                <c:pt idx="464">
                  <c:v>1976354.08045977</c:v>
                </c:pt>
                <c:pt idx="465">
                  <c:v>1980593.884408602</c:v>
                </c:pt>
                <c:pt idx="466">
                  <c:v>1984833.7303290411</c:v>
                </c:pt>
                <c:pt idx="467">
                  <c:v>1989073.617951463</c:v>
                </c:pt>
                <c:pt idx="468">
                  <c:v>1993313.5470085468</c:v>
                </c:pt>
                <c:pt idx="469">
                  <c:v>1997553.5172352521</c:v>
                </c:pt>
                <c:pt idx="470">
                  <c:v>2001793.5283687941</c:v>
                </c:pt>
                <c:pt idx="471">
                  <c:v>2006033.5801486198</c:v>
                </c:pt>
                <c:pt idx="472">
                  <c:v>2010273.6723163838</c:v>
                </c:pt>
                <c:pt idx="473">
                  <c:v>2014513.8046159265</c:v>
                </c:pt>
                <c:pt idx="474">
                  <c:v>2018753.9767932487</c:v>
                </c:pt>
                <c:pt idx="475">
                  <c:v>2022994.188596491</c:v>
                </c:pt>
                <c:pt idx="476">
                  <c:v>2027234.4397759102</c:v>
                </c:pt>
                <c:pt idx="477">
                  <c:v>2031474.7300838572</c:v>
                </c:pt>
                <c:pt idx="478">
                  <c:v>2035715.0592747557</c:v>
                </c:pt>
                <c:pt idx="479">
                  <c:v>2039955.4271050799</c:v>
                </c:pt>
                <c:pt idx="480">
                  <c:v>2044195.833333333</c:v>
                </c:pt>
                <c:pt idx="481">
                  <c:v>2048436.2777200274</c:v>
                </c:pt>
                <c:pt idx="482">
                  <c:v>2052676.7600276624</c:v>
                </c:pt>
                <c:pt idx="483">
                  <c:v>2056917.2800207038</c:v>
                </c:pt>
                <c:pt idx="484">
                  <c:v>2061157.8374655645</c:v>
                </c:pt>
                <c:pt idx="485">
                  <c:v>2065398.432130584</c:v>
                </c:pt>
                <c:pt idx="486">
                  <c:v>2069639.0637860079</c:v>
                </c:pt>
                <c:pt idx="487">
                  <c:v>2073879.7322039695</c:v>
                </c:pt>
                <c:pt idx="488">
                  <c:v>2078120.4371584698</c:v>
                </c:pt>
                <c:pt idx="489">
                  <c:v>2082361.1784253577</c:v>
                </c:pt>
                <c:pt idx="490">
                  <c:v>2086601.9557823127</c:v>
                </c:pt>
                <c:pt idx="491">
                  <c:v>2090842.7690088253</c:v>
                </c:pt>
                <c:pt idx="492">
                  <c:v>2095083.6178861787</c:v>
                </c:pt>
                <c:pt idx="493">
                  <c:v>2099324.5021974305</c:v>
                </c:pt>
                <c:pt idx="494">
                  <c:v>2103565.4217273952</c:v>
                </c:pt>
                <c:pt idx="495">
                  <c:v>2107806.3762626257</c:v>
                </c:pt>
                <c:pt idx="496">
                  <c:v>2112047.3655913975</c:v>
                </c:pt>
                <c:pt idx="497">
                  <c:v>2116288.3895036886</c:v>
                </c:pt>
                <c:pt idx="498">
                  <c:v>2120529.4477911643</c:v>
                </c:pt>
                <c:pt idx="499">
                  <c:v>2124770.5402471605</c:v>
                </c:pt>
                <c:pt idx="500">
                  <c:v>2129011.6666666665</c:v>
                </c:pt>
                <c:pt idx="501">
                  <c:v>2133252.8268463071</c:v>
                </c:pt>
                <c:pt idx="502">
                  <c:v>2137494.020584329</c:v>
                </c:pt>
                <c:pt idx="503">
                  <c:v>2141735.247680583</c:v>
                </c:pt>
                <c:pt idx="504">
                  <c:v>2145976.5079365075</c:v>
                </c:pt>
                <c:pt idx="505">
                  <c:v>2150217.801155115</c:v>
                </c:pt>
                <c:pt idx="506">
                  <c:v>2154459.1271409746</c:v>
                </c:pt>
                <c:pt idx="507">
                  <c:v>2158700.4857001966</c:v>
                </c:pt>
                <c:pt idx="508">
                  <c:v>2162941.8766404195</c:v>
                </c:pt>
                <c:pt idx="509">
                  <c:v>2167183.2997707925</c:v>
                </c:pt>
                <c:pt idx="510">
                  <c:v>2171424.7549019605</c:v>
                </c:pt>
                <c:pt idx="511">
                  <c:v>2175666.2418460534</c:v>
                </c:pt>
                <c:pt idx="512">
                  <c:v>2179907.7604166665</c:v>
                </c:pt>
                <c:pt idx="513">
                  <c:v>2184149.3104288494</c:v>
                </c:pt>
                <c:pt idx="514">
                  <c:v>2188390.891699092</c:v>
                </c:pt>
                <c:pt idx="515">
                  <c:v>2192632.5040453072</c:v>
                </c:pt>
                <c:pt idx="516">
                  <c:v>2196874.1472868212</c:v>
                </c:pt>
                <c:pt idx="517">
                  <c:v>2201115.8212443581</c:v>
                </c:pt>
                <c:pt idx="518">
                  <c:v>2205357.5257400256</c:v>
                </c:pt>
                <c:pt idx="519">
                  <c:v>2209599.2605973021</c:v>
                </c:pt>
                <c:pt idx="520">
                  <c:v>2213841.0256410255</c:v>
                </c:pt>
                <c:pt idx="521">
                  <c:v>2218082.8206973765</c:v>
                </c:pt>
                <c:pt idx="522">
                  <c:v>2222324.645593869</c:v>
                </c:pt>
                <c:pt idx="523">
                  <c:v>2226566.5001593367</c:v>
                </c:pt>
                <c:pt idx="524">
                  <c:v>2230808.3842239184</c:v>
                </c:pt>
                <c:pt idx="525">
                  <c:v>2235050.2976190471</c:v>
                </c:pt>
                <c:pt idx="526">
                  <c:v>2239292.2401774395</c:v>
                </c:pt>
                <c:pt idx="527">
                  <c:v>2243534.21173308</c:v>
                </c:pt>
                <c:pt idx="528">
                  <c:v>2247776.2121212115</c:v>
                </c:pt>
                <c:pt idx="529">
                  <c:v>2252018.2411783235</c:v>
                </c:pt>
                <c:pt idx="530">
                  <c:v>2256260.2987421383</c:v>
                </c:pt>
                <c:pt idx="531">
                  <c:v>2260502.3846516004</c:v>
                </c:pt>
                <c:pt idx="532">
                  <c:v>2264744.4987468668</c:v>
                </c:pt>
                <c:pt idx="533">
                  <c:v>2268986.6408692934</c:v>
                </c:pt>
                <c:pt idx="534">
                  <c:v>2273228.8108614227</c:v>
                </c:pt>
                <c:pt idx="535">
                  <c:v>2277471.0085669779</c:v>
                </c:pt>
                <c:pt idx="536">
                  <c:v>2281713.2338308454</c:v>
                </c:pt>
                <c:pt idx="537">
                  <c:v>2285955.4864990683</c:v>
                </c:pt>
                <c:pt idx="538">
                  <c:v>2290197.7664188347</c:v>
                </c:pt>
                <c:pt idx="539">
                  <c:v>2294440.0734384661</c:v>
                </c:pt>
                <c:pt idx="540">
                  <c:v>2298682.4074074067</c:v>
                </c:pt>
                <c:pt idx="541">
                  <c:v>2302924.7681762166</c:v>
                </c:pt>
                <c:pt idx="542">
                  <c:v>2307167.1555965557</c:v>
                </c:pt>
                <c:pt idx="543">
                  <c:v>2311409.569521178</c:v>
                </c:pt>
                <c:pt idx="544">
                  <c:v>2315652.0098039214</c:v>
                </c:pt>
                <c:pt idx="545">
                  <c:v>2319894.4762996938</c:v>
                </c:pt>
                <c:pt idx="546">
                  <c:v>2324136.9688644684</c:v>
                </c:pt>
                <c:pt idx="547">
                  <c:v>2328379.4873552709</c:v>
                </c:pt>
                <c:pt idx="548">
                  <c:v>2332622.0316301701</c:v>
                </c:pt>
                <c:pt idx="549">
                  <c:v>2336864.6015482689</c:v>
                </c:pt>
                <c:pt idx="550">
                  <c:v>2341107.1969696968</c:v>
                </c:pt>
                <c:pt idx="551">
                  <c:v>2345349.8177555958</c:v>
                </c:pt>
                <c:pt idx="552">
                  <c:v>2349592.4637681153</c:v>
                </c:pt>
                <c:pt idx="553">
                  <c:v>2353835.1348704034</c:v>
                </c:pt>
                <c:pt idx="554">
                  <c:v>2358077.8309265943</c:v>
                </c:pt>
                <c:pt idx="555">
                  <c:v>2362320.5518018012</c:v>
                </c:pt>
                <c:pt idx="556">
                  <c:v>2366563.2973621101</c:v>
                </c:pt>
                <c:pt idx="557">
                  <c:v>2370806.0674745659</c:v>
                </c:pt>
                <c:pt idx="558">
                  <c:v>2375048.8620071681</c:v>
                </c:pt>
                <c:pt idx="559">
                  <c:v>2379291.680828861</c:v>
                </c:pt>
                <c:pt idx="560">
                  <c:v>2383534.5238095238</c:v>
                </c:pt>
                <c:pt idx="561">
                  <c:v>2387777.390819964</c:v>
                </c:pt>
                <c:pt idx="562">
                  <c:v>2392020.2817319096</c:v>
                </c:pt>
                <c:pt idx="563">
                  <c:v>2396263.1964179985</c:v>
                </c:pt>
                <c:pt idx="564">
                  <c:v>2400506.1347517725</c:v>
                </c:pt>
                <c:pt idx="565">
                  <c:v>2404749.0966076693</c:v>
                </c:pt>
                <c:pt idx="566">
                  <c:v>2408992.0818610126</c:v>
                </c:pt>
                <c:pt idx="567">
                  <c:v>2413235.0903880065</c:v>
                </c:pt>
                <c:pt idx="568">
                  <c:v>2417478.1220657276</c:v>
                </c:pt>
                <c:pt idx="569">
                  <c:v>2421721.1767721148</c:v>
                </c:pt>
                <c:pt idx="570">
                  <c:v>2425964.2543859645</c:v>
                </c:pt>
                <c:pt idx="571">
                  <c:v>2430207.3547869232</c:v>
                </c:pt>
                <c:pt idx="572">
                  <c:v>2434450.4778554775</c:v>
                </c:pt>
                <c:pt idx="573">
                  <c:v>2438693.623472949</c:v>
                </c:pt>
                <c:pt idx="574">
                  <c:v>2442936.7915214864</c:v>
                </c:pt>
                <c:pt idx="575">
                  <c:v>2447179.9818840576</c:v>
                </c:pt>
                <c:pt idx="576">
                  <c:v>2451423.194444444</c:v>
                </c:pt>
                <c:pt idx="577">
                  <c:v>2455666.4290872323</c:v>
                </c:pt>
                <c:pt idx="578">
                  <c:v>2459909.6856978084</c:v>
                </c:pt>
                <c:pt idx="579">
                  <c:v>2464152.9641623483</c:v>
                </c:pt>
                <c:pt idx="580">
                  <c:v>2468396.2643678156</c:v>
                </c:pt>
                <c:pt idx="581">
                  <c:v>2472639.5862019504</c:v>
                </c:pt>
                <c:pt idx="582">
                  <c:v>2476882.9295532643</c:v>
                </c:pt>
                <c:pt idx="583">
                  <c:v>2481126.2943110345</c:v>
                </c:pt>
                <c:pt idx="584">
                  <c:v>2485369.6803652965</c:v>
                </c:pt>
                <c:pt idx="585">
                  <c:v>2489613.087606837</c:v>
                </c:pt>
                <c:pt idx="586">
                  <c:v>2493856.5159271895</c:v>
                </c:pt>
                <c:pt idx="587">
                  <c:v>2498099.9652186255</c:v>
                </c:pt>
                <c:pt idx="588">
                  <c:v>2502343.4353741491</c:v>
                </c:pt>
                <c:pt idx="589">
                  <c:v>2506586.9262874927</c:v>
                </c:pt>
                <c:pt idx="590">
                  <c:v>2510830.4378531072</c:v>
                </c:pt>
                <c:pt idx="591">
                  <c:v>2515073.9699661587</c:v>
                </c:pt>
                <c:pt idx="592">
                  <c:v>2519317.5225225221</c:v>
                </c:pt>
                <c:pt idx="593">
                  <c:v>2523561.0954187745</c:v>
                </c:pt>
                <c:pt idx="594">
                  <c:v>2527804.6885521882</c:v>
                </c:pt>
                <c:pt idx="595">
                  <c:v>2532048.301820728</c:v>
                </c:pt>
                <c:pt idx="596">
                  <c:v>2536291.9351230422</c:v>
                </c:pt>
                <c:pt idx="597">
                  <c:v>2540535.5883584586</c:v>
                </c:pt>
                <c:pt idx="598">
                  <c:v>2544779.2614269783</c:v>
                </c:pt>
                <c:pt idx="599">
                  <c:v>2549022.954229271</c:v>
                </c:pt>
                <c:pt idx="600">
                  <c:v>2553266.666666666</c:v>
                </c:pt>
                <c:pt idx="601">
                  <c:v>2557510.3986411532</c:v>
                </c:pt>
                <c:pt idx="602">
                  <c:v>2561754.1500553708</c:v>
                </c:pt>
                <c:pt idx="603">
                  <c:v>2565997.9208126031</c:v>
                </c:pt>
                <c:pt idx="604">
                  <c:v>2570241.7108167768</c:v>
                </c:pt>
                <c:pt idx="605">
                  <c:v>2574485.5199724515</c:v>
                </c:pt>
                <c:pt idx="606">
                  <c:v>2578729.3481848179</c:v>
                </c:pt>
                <c:pt idx="607">
                  <c:v>2582973.195359692</c:v>
                </c:pt>
                <c:pt idx="608">
                  <c:v>2587217.0614035088</c:v>
                </c:pt>
                <c:pt idx="609">
                  <c:v>2591460.9462233162</c:v>
                </c:pt>
                <c:pt idx="610">
                  <c:v>2595704.8497267757</c:v>
                </c:pt>
                <c:pt idx="611">
                  <c:v>2599948.7718221494</c:v>
                </c:pt>
                <c:pt idx="612">
                  <c:v>2604192.7124183001</c:v>
                </c:pt>
                <c:pt idx="613">
                  <c:v>2608436.6714246869</c:v>
                </c:pt>
                <c:pt idx="614">
                  <c:v>2612680.6487513571</c:v>
                </c:pt>
                <c:pt idx="615">
                  <c:v>2616924.6443089428</c:v>
                </c:pt>
                <c:pt idx="616">
                  <c:v>2621168.6580086579</c:v>
                </c:pt>
                <c:pt idx="617">
                  <c:v>2625412.6897622906</c:v>
                </c:pt>
                <c:pt idx="618">
                  <c:v>2629656.7394822002</c:v>
                </c:pt>
                <c:pt idx="619">
                  <c:v>2633900.8070813138</c:v>
                </c:pt>
                <c:pt idx="620">
                  <c:v>2638144.8924731179</c:v>
                </c:pt>
                <c:pt idx="621">
                  <c:v>2642388.995571658</c:v>
                </c:pt>
                <c:pt idx="622">
                  <c:v>2646633.1162915323</c:v>
                </c:pt>
                <c:pt idx="623">
                  <c:v>2650877.2545478866</c:v>
                </c:pt>
                <c:pt idx="624">
                  <c:v>2655121.41025641</c:v>
                </c:pt>
                <c:pt idx="625">
                  <c:v>2659365.583333333</c:v>
                </c:pt>
                <c:pt idx="626">
                  <c:v>2663609.7736954205</c:v>
                </c:pt>
                <c:pt idx="627">
                  <c:v>2667853.9812599677</c:v>
                </c:pt>
                <c:pt idx="628">
                  <c:v>2672098.205944798</c:v>
                </c:pt>
                <c:pt idx="629">
                  <c:v>2676342.4476682562</c:v>
                </c:pt>
                <c:pt idx="630">
                  <c:v>2680586.7063492057</c:v>
                </c:pt>
                <c:pt idx="631">
                  <c:v>2684830.9819070254</c:v>
                </c:pt>
                <c:pt idx="632">
                  <c:v>2689075.2742616031</c:v>
                </c:pt>
                <c:pt idx="633">
                  <c:v>2693319.583333333</c:v>
                </c:pt>
                <c:pt idx="634">
                  <c:v>2697563.9090431123</c:v>
                </c:pt>
                <c:pt idx="635">
                  <c:v>2701808.251312336</c:v>
                </c:pt>
                <c:pt idx="636">
                  <c:v>2706052.6100628925</c:v>
                </c:pt>
                <c:pt idx="637">
                  <c:v>2710296.9852171633</c:v>
                </c:pt>
                <c:pt idx="638">
                  <c:v>2714541.3766980143</c:v>
                </c:pt>
                <c:pt idx="639">
                  <c:v>2718785.7844287944</c:v>
                </c:pt>
                <c:pt idx="640">
                  <c:v>2723030.208333333</c:v>
                </c:pt>
                <c:pt idx="641">
                  <c:v>2727274.6483359332</c:v>
                </c:pt>
                <c:pt idx="642">
                  <c:v>2731519.1043613702</c:v>
                </c:pt>
                <c:pt idx="643">
                  <c:v>2735763.5763348881</c:v>
                </c:pt>
                <c:pt idx="644">
                  <c:v>2740008.0641821944</c:v>
                </c:pt>
                <c:pt idx="645">
                  <c:v>2744252.5678294571</c:v>
                </c:pt>
                <c:pt idx="646">
                  <c:v>2748497.087203302</c:v>
                </c:pt>
                <c:pt idx="647">
                  <c:v>2752741.6222308087</c:v>
                </c:pt>
                <c:pt idx="648">
                  <c:v>2756986.1728395056</c:v>
                </c:pt>
                <c:pt idx="649">
                  <c:v>2761230.7389573702</c:v>
                </c:pt>
                <c:pt idx="650">
                  <c:v>2765475.3205128205</c:v>
                </c:pt>
                <c:pt idx="651">
                  <c:v>2769719.9174347152</c:v>
                </c:pt>
                <c:pt idx="652">
                  <c:v>2773964.5296523515</c:v>
                </c:pt>
                <c:pt idx="653">
                  <c:v>2778209.1570954565</c:v>
                </c:pt>
                <c:pt idx="654">
                  <c:v>2782453.7996941893</c:v>
                </c:pt>
                <c:pt idx="655">
                  <c:v>2786698.4573791344</c:v>
                </c:pt>
                <c:pt idx="656">
                  <c:v>2790943.1300813006</c:v>
                </c:pt>
                <c:pt idx="657">
                  <c:v>2795187.8177321153</c:v>
                </c:pt>
                <c:pt idx="658">
                  <c:v>2799432.5202634241</c:v>
                </c:pt>
                <c:pt idx="659">
                  <c:v>2803677.2376074861</c:v>
                </c:pt>
                <c:pt idx="660">
                  <c:v>2807921.9696969693</c:v>
                </c:pt>
                <c:pt idx="661">
                  <c:v>2812166.7164649516</c:v>
                </c:pt>
                <c:pt idx="662">
                  <c:v>2816411.4778449144</c:v>
                </c:pt>
                <c:pt idx="663">
                  <c:v>2820656.2537707384</c:v>
                </c:pt>
                <c:pt idx="664">
                  <c:v>2824901.0441767066</c:v>
                </c:pt>
                <c:pt idx="665">
                  <c:v>2829145.8489974937</c:v>
                </c:pt>
                <c:pt idx="666">
                  <c:v>2833390.6681681676</c:v>
                </c:pt>
                <c:pt idx="667">
                  <c:v>2837635.5016241875</c:v>
                </c:pt>
                <c:pt idx="668">
                  <c:v>2841880.3493013969</c:v>
                </c:pt>
                <c:pt idx="669">
                  <c:v>2846125.2111360235</c:v>
                </c:pt>
                <c:pt idx="670">
                  <c:v>2850370.0870646765</c:v>
                </c:pt>
                <c:pt idx="671">
                  <c:v>2854614.9770243415</c:v>
                </c:pt>
                <c:pt idx="672">
                  <c:v>2858859.8809523806</c:v>
                </c:pt>
                <c:pt idx="673">
                  <c:v>2863104.7987865275</c:v>
                </c:pt>
                <c:pt idx="674">
                  <c:v>2867349.7304648859</c:v>
                </c:pt>
                <c:pt idx="675">
                  <c:v>2871594.6759259254</c:v>
                </c:pt>
                <c:pt idx="676">
                  <c:v>2875839.6351084812</c:v>
                </c:pt>
                <c:pt idx="677">
                  <c:v>2880084.6079517477</c:v>
                </c:pt>
                <c:pt idx="678">
                  <c:v>2884329.5943952799</c:v>
                </c:pt>
                <c:pt idx="679">
                  <c:v>2888574.5943789883</c:v>
                </c:pt>
                <c:pt idx="680">
                  <c:v>2892819.6078431369</c:v>
                </c:pt>
                <c:pt idx="681">
                  <c:v>2897064.6347283404</c:v>
                </c:pt>
                <c:pt idx="682">
                  <c:v>2901309.6749755619</c:v>
                </c:pt>
                <c:pt idx="683">
                  <c:v>2905554.7285261103</c:v>
                </c:pt>
                <c:pt idx="684">
                  <c:v>2909799.7953216368</c:v>
                </c:pt>
                <c:pt idx="685">
                  <c:v>2914044.875304136</c:v>
                </c:pt>
                <c:pt idx="686">
                  <c:v>2918289.9684159379</c:v>
                </c:pt>
                <c:pt idx="687">
                  <c:v>2922535.0745997084</c:v>
                </c:pt>
                <c:pt idx="688">
                  <c:v>2926780.1937984494</c:v>
                </c:pt>
                <c:pt idx="689">
                  <c:v>2931025.325955491</c:v>
                </c:pt>
                <c:pt idx="690">
                  <c:v>2935270.4710144922</c:v>
                </c:pt>
                <c:pt idx="691">
                  <c:v>2939515.6289194403</c:v>
                </c:pt>
                <c:pt idx="692">
                  <c:v>2943760.7996146432</c:v>
                </c:pt>
                <c:pt idx="693">
                  <c:v>2948005.9830447324</c:v>
                </c:pt>
                <c:pt idx="694">
                  <c:v>2952251.1791546587</c:v>
                </c:pt>
                <c:pt idx="695">
                  <c:v>2956496.3878896879</c:v>
                </c:pt>
                <c:pt idx="696">
                  <c:v>2960741.6091954019</c:v>
                </c:pt>
                <c:pt idx="697">
                  <c:v>2964986.8430176945</c:v>
                </c:pt>
                <c:pt idx="698">
                  <c:v>2969232.0893027699</c:v>
                </c:pt>
                <c:pt idx="699">
                  <c:v>2973477.3479971383</c:v>
                </c:pt>
                <c:pt idx="700">
                  <c:v>2977722.6190476189</c:v>
                </c:pt>
                <c:pt idx="701">
                  <c:v>2981967.9024013313</c:v>
                </c:pt>
                <c:pt idx="702">
                  <c:v>2986213.1980056977</c:v>
                </c:pt>
                <c:pt idx="703">
                  <c:v>2990458.5058084396</c:v>
                </c:pt>
                <c:pt idx="704">
                  <c:v>2994703.8257575757</c:v>
                </c:pt>
                <c:pt idx="705">
                  <c:v>2998949.1578014181</c:v>
                </c:pt>
                <c:pt idx="706">
                  <c:v>3003194.5018885736</c:v>
                </c:pt>
                <c:pt idx="707">
                  <c:v>3007439.8579679397</c:v>
                </c:pt>
                <c:pt idx="708">
                  <c:v>3011685.2259887001</c:v>
                </c:pt>
                <c:pt idx="709">
                  <c:v>3015930.6059003286</c:v>
                </c:pt>
                <c:pt idx="710">
                  <c:v>3020175.9976525819</c:v>
                </c:pt>
                <c:pt idx="711">
                  <c:v>3024421.4011954986</c:v>
                </c:pt>
                <c:pt idx="712">
                  <c:v>3028666.8164794003</c:v>
                </c:pt>
                <c:pt idx="713">
                  <c:v>3032912.2434548852</c:v>
                </c:pt>
                <c:pt idx="714">
                  <c:v>3037157.6820728285</c:v>
                </c:pt>
                <c:pt idx="715">
                  <c:v>3041403.1322843819</c:v>
                </c:pt>
                <c:pt idx="716">
                  <c:v>3045648.594040968</c:v>
                </c:pt>
                <c:pt idx="717">
                  <c:v>3049894.0672942814</c:v>
                </c:pt>
                <c:pt idx="718">
                  <c:v>3054139.5519962856</c:v>
                </c:pt>
                <c:pt idx="719">
                  <c:v>3058385.0480992119</c:v>
                </c:pt>
                <c:pt idx="720">
                  <c:v>3062630.555555555</c:v>
                </c:pt>
                <c:pt idx="721">
                  <c:v>3066876.0743180765</c:v>
                </c:pt>
                <c:pt idx="722">
                  <c:v>3071121.6043397966</c:v>
                </c:pt>
                <c:pt idx="723">
                  <c:v>3075367.1455739969</c:v>
                </c:pt>
                <c:pt idx="724">
                  <c:v>3079612.6979742171</c:v>
                </c:pt>
                <c:pt idx="725">
                  <c:v>3083858.2614942528</c:v>
                </c:pt>
                <c:pt idx="726">
                  <c:v>3088103.836088154</c:v>
                </c:pt>
                <c:pt idx="727">
                  <c:v>3092349.4217102244</c:v>
                </c:pt>
                <c:pt idx="728">
                  <c:v>3096595.0183150182</c:v>
                </c:pt>
                <c:pt idx="729">
                  <c:v>3100840.6258573383</c:v>
                </c:pt>
                <c:pt idx="730">
                  <c:v>3105086.2442922373</c:v>
                </c:pt>
                <c:pt idx="731">
                  <c:v>3109331.8735750113</c:v>
                </c:pt>
                <c:pt idx="732">
                  <c:v>3113577.5136612016</c:v>
                </c:pt>
                <c:pt idx="733">
                  <c:v>3117823.1645065937</c:v>
                </c:pt>
                <c:pt idx="734">
                  <c:v>3122068.8260672116</c:v>
                </c:pt>
                <c:pt idx="735">
                  <c:v>3126314.4982993193</c:v>
                </c:pt>
                <c:pt idx="736">
                  <c:v>3130560.1811594199</c:v>
                </c:pt>
                <c:pt idx="737">
                  <c:v>3134805.8746042512</c:v>
                </c:pt>
                <c:pt idx="738">
                  <c:v>3139051.5785907856</c:v>
                </c:pt>
                <c:pt idx="739">
                  <c:v>3143297.2930762288</c:v>
                </c:pt>
                <c:pt idx="740">
                  <c:v>3147543.018018018</c:v>
                </c:pt>
                <c:pt idx="741">
                  <c:v>3151788.7533738185</c:v>
                </c:pt>
                <c:pt idx="742">
                  <c:v>3156034.499101527</c:v>
                </c:pt>
                <c:pt idx="743">
                  <c:v>3160280.255159264</c:v>
                </c:pt>
                <c:pt idx="744">
                  <c:v>3164526.0215053759</c:v>
                </c:pt>
                <c:pt idx="745">
                  <c:v>3168771.7980984338</c:v>
                </c:pt>
                <c:pt idx="746">
                  <c:v>3173017.5848972294</c:v>
                </c:pt>
                <c:pt idx="747">
                  <c:v>3177263.3818607759</c:v>
                </c:pt>
                <c:pt idx="748">
                  <c:v>3181509.1889483063</c:v>
                </c:pt>
                <c:pt idx="749">
                  <c:v>3185755.0061192699</c:v>
                </c:pt>
                <c:pt idx="750">
                  <c:v>3190000.833333333</c:v>
                </c:pt>
                <c:pt idx="751">
                  <c:v>3194246.6705503771</c:v>
                </c:pt>
                <c:pt idx="752">
                  <c:v>3198492.5177304964</c:v>
                </c:pt>
                <c:pt idx="753">
                  <c:v>3202738.3748339969</c:v>
                </c:pt>
                <c:pt idx="754">
                  <c:v>3206984.2418213966</c:v>
                </c:pt>
                <c:pt idx="755">
                  <c:v>3211230.1186534213</c:v>
                </c:pt>
                <c:pt idx="756">
                  <c:v>3215476.0052910047</c:v>
                </c:pt>
                <c:pt idx="757">
                  <c:v>3219721.9016952883</c:v>
                </c:pt>
                <c:pt idx="758">
                  <c:v>3223967.8078276166</c:v>
                </c:pt>
                <c:pt idx="759">
                  <c:v>3228213.7236495386</c:v>
                </c:pt>
                <c:pt idx="760">
                  <c:v>3232459.6491228067</c:v>
                </c:pt>
                <c:pt idx="761">
                  <c:v>3236705.5842093737</c:v>
                </c:pt>
                <c:pt idx="762">
                  <c:v>3240951.5288713905</c:v>
                </c:pt>
                <c:pt idx="763">
                  <c:v>3245197.4830712099</c:v>
                </c:pt>
                <c:pt idx="764">
                  <c:v>3249443.4467713782</c:v>
                </c:pt>
                <c:pt idx="765">
                  <c:v>3253689.4199346402</c:v>
                </c:pt>
                <c:pt idx="766">
                  <c:v>3257935.4025239334</c:v>
                </c:pt>
                <c:pt idx="767">
                  <c:v>3262181.3945023897</c:v>
                </c:pt>
                <c:pt idx="768">
                  <c:v>3266427.395833333</c:v>
                </c:pt>
                <c:pt idx="769">
                  <c:v>3270673.406480277</c:v>
                </c:pt>
                <c:pt idx="770">
                  <c:v>3274919.426406926</c:v>
                </c:pt>
                <c:pt idx="771">
                  <c:v>3279165.4555771719</c:v>
                </c:pt>
                <c:pt idx="772">
                  <c:v>3283411.4939550948</c:v>
                </c:pt>
                <c:pt idx="773">
                  <c:v>3287657.5415049586</c:v>
                </c:pt>
                <c:pt idx="774">
                  <c:v>3291903.5981912138</c:v>
                </c:pt>
                <c:pt idx="775">
                  <c:v>3296149.6639784942</c:v>
                </c:pt>
                <c:pt idx="776">
                  <c:v>3300395.7388316146</c:v>
                </c:pt>
                <c:pt idx="777">
                  <c:v>3304641.8227155721</c:v>
                </c:pt>
                <c:pt idx="778">
                  <c:v>3308887.915595544</c:v>
                </c:pt>
                <c:pt idx="779">
                  <c:v>3313134.0174368843</c:v>
                </c:pt>
                <c:pt idx="780">
                  <c:v>3317380.1282051275</c:v>
                </c:pt>
                <c:pt idx="781">
                  <c:v>3321626.2478659833</c:v>
                </c:pt>
                <c:pt idx="782">
                  <c:v>3325872.3763853363</c:v>
                </c:pt>
                <c:pt idx="783">
                  <c:v>3330118.5137292459</c:v>
                </c:pt>
                <c:pt idx="784">
                  <c:v>3334364.6598639451</c:v>
                </c:pt>
                <c:pt idx="785">
                  <c:v>3338610.8147558379</c:v>
                </c:pt>
                <c:pt idx="786">
                  <c:v>3342856.978371501</c:v>
                </c:pt>
                <c:pt idx="787">
                  <c:v>3347103.1506776786</c:v>
                </c:pt>
                <c:pt idx="788">
                  <c:v>3351349.3316412852</c:v>
                </c:pt>
                <c:pt idx="789">
                  <c:v>3355595.521229404</c:v>
                </c:pt>
                <c:pt idx="790">
                  <c:v>3359841.7194092823</c:v>
                </c:pt>
                <c:pt idx="791">
                  <c:v>3364087.926148335</c:v>
                </c:pt>
                <c:pt idx="792">
                  <c:v>3368334.1414141408</c:v>
                </c:pt>
                <c:pt idx="793">
                  <c:v>3372580.3651744425</c:v>
                </c:pt>
                <c:pt idx="794">
                  <c:v>3376826.5973971444</c:v>
                </c:pt>
                <c:pt idx="795">
                  <c:v>3381072.8380503142</c:v>
                </c:pt>
                <c:pt idx="796">
                  <c:v>3385319.0871021771</c:v>
                </c:pt>
                <c:pt idx="797">
                  <c:v>3389565.3445211202</c:v>
                </c:pt>
                <c:pt idx="798">
                  <c:v>3393811.6102756886</c:v>
                </c:pt>
                <c:pt idx="799">
                  <c:v>3398057.8843345847</c:v>
                </c:pt>
                <c:pt idx="800">
                  <c:v>3402304.166666666</c:v>
                </c:pt>
                <c:pt idx="801">
                  <c:v>3406550.4572409485</c:v>
                </c:pt>
                <c:pt idx="802">
                  <c:v>3410796.7560266</c:v>
                </c:pt>
                <c:pt idx="803">
                  <c:v>3415043.0629929425</c:v>
                </c:pt>
                <c:pt idx="804">
                  <c:v>3419289.3781094523</c:v>
                </c:pt>
                <c:pt idx="805">
                  <c:v>3423535.7013457553</c:v>
                </c:pt>
                <c:pt idx="806">
                  <c:v>3427782.032671629</c:v>
                </c:pt>
                <c:pt idx="807">
                  <c:v>3432028.3720570006</c:v>
                </c:pt>
                <c:pt idx="808">
                  <c:v>3436274.7194719468</c:v>
                </c:pt>
                <c:pt idx="809">
                  <c:v>3440521.0748866908</c:v>
                </c:pt>
                <c:pt idx="810">
                  <c:v>3444767.4382716045</c:v>
                </c:pt>
                <c:pt idx="811">
                  <c:v>3449013.8095972049</c:v>
                </c:pt>
                <c:pt idx="812">
                  <c:v>3453260.1888341536</c:v>
                </c:pt>
                <c:pt idx="813">
                  <c:v>3457506.5759532591</c:v>
                </c:pt>
                <c:pt idx="814">
                  <c:v>3461752.9709254708</c:v>
                </c:pt>
                <c:pt idx="815">
                  <c:v>3465999.3737218808</c:v>
                </c:pt>
                <c:pt idx="816">
                  <c:v>3470245.7843137248</c:v>
                </c:pt>
                <c:pt idx="817">
                  <c:v>3474492.2026723782</c:v>
                </c:pt>
                <c:pt idx="818">
                  <c:v>3478738.6287693554</c:v>
                </c:pt>
                <c:pt idx="819">
                  <c:v>3482985.0625763121</c:v>
                </c:pt>
                <c:pt idx="820">
                  <c:v>3487231.5040650405</c:v>
                </c:pt>
                <c:pt idx="821">
                  <c:v>3491477.95320747</c:v>
                </c:pt>
                <c:pt idx="822">
                  <c:v>3495724.4099756684</c:v>
                </c:pt>
                <c:pt idx="823">
                  <c:v>3499970.8743418385</c:v>
                </c:pt>
                <c:pt idx="824">
                  <c:v>3504217.3462783163</c:v>
                </c:pt>
                <c:pt idx="825">
                  <c:v>3508463.8257575752</c:v>
                </c:pt>
                <c:pt idx="826">
                  <c:v>3512710.3127522194</c:v>
                </c:pt>
                <c:pt idx="827">
                  <c:v>3516956.8072349853</c:v>
                </c:pt>
                <c:pt idx="828">
                  <c:v>3521203.3091787435</c:v>
                </c:pt>
                <c:pt idx="829">
                  <c:v>3525449.8185564936</c:v>
                </c:pt>
                <c:pt idx="830">
                  <c:v>3529696.3353413646</c:v>
                </c:pt>
                <c:pt idx="831">
                  <c:v>3533942.8595066182</c:v>
                </c:pt>
                <c:pt idx="832">
                  <c:v>3538189.3910256405</c:v>
                </c:pt>
                <c:pt idx="833">
                  <c:v>3542435.929871948</c:v>
                </c:pt>
                <c:pt idx="834">
                  <c:v>3546682.4760191841</c:v>
                </c:pt>
                <c:pt idx="835">
                  <c:v>3550929.0294411173</c:v>
                </c:pt>
                <c:pt idx="836">
                  <c:v>3555175.5901116421</c:v>
                </c:pt>
                <c:pt idx="837">
                  <c:v>3559422.1580047784</c:v>
                </c:pt>
                <c:pt idx="838">
                  <c:v>3563668.7330946694</c:v>
                </c:pt>
                <c:pt idx="839">
                  <c:v>3567915.3153555812</c:v>
                </c:pt>
                <c:pt idx="840">
                  <c:v>3572161.9047619044</c:v>
                </c:pt>
                <c:pt idx="841">
                  <c:v>3576408.5012881486</c:v>
                </c:pt>
                <c:pt idx="842">
                  <c:v>3580655.1049089464</c:v>
                </c:pt>
                <c:pt idx="843">
                  <c:v>3584901.7155990507</c:v>
                </c:pt>
                <c:pt idx="844">
                  <c:v>3589148.333333333</c:v>
                </c:pt>
                <c:pt idx="845">
                  <c:v>3593394.9580867845</c:v>
                </c:pt>
                <c:pt idx="846">
                  <c:v>3597641.589834515</c:v>
                </c:pt>
                <c:pt idx="847">
                  <c:v>3601888.228551751</c:v>
                </c:pt>
                <c:pt idx="848">
                  <c:v>3606134.8742138357</c:v>
                </c:pt>
                <c:pt idx="849">
                  <c:v>3610381.5267962306</c:v>
                </c:pt>
                <c:pt idx="850">
                  <c:v>3614628.1862745094</c:v>
                </c:pt>
                <c:pt idx="851">
                  <c:v>3618874.8526243628</c:v>
                </c:pt>
                <c:pt idx="852">
                  <c:v>3623121.5258215959</c:v>
                </c:pt>
                <c:pt idx="853">
                  <c:v>3627368.2058421257</c:v>
                </c:pt>
                <c:pt idx="854">
                  <c:v>3631614.8926619822</c:v>
                </c:pt>
                <c:pt idx="855">
                  <c:v>3635861.5862573097</c:v>
                </c:pt>
                <c:pt idx="856">
                  <c:v>3640108.2866043611</c:v>
                </c:pt>
                <c:pt idx="857">
                  <c:v>3644354.9936795016</c:v>
                </c:pt>
                <c:pt idx="858">
                  <c:v>3648601.7074592072</c:v>
                </c:pt>
                <c:pt idx="859">
                  <c:v>3652848.4279200616</c:v>
                </c:pt>
                <c:pt idx="860">
                  <c:v>3657095.1550387591</c:v>
                </c:pt>
                <c:pt idx="861">
                  <c:v>3661341.8887921018</c:v>
                </c:pt>
                <c:pt idx="862">
                  <c:v>3665588.6291569988</c:v>
                </c:pt>
                <c:pt idx="863">
                  <c:v>3669835.3761104667</c:v>
                </c:pt>
                <c:pt idx="864">
                  <c:v>3674082.1296296292</c:v>
                </c:pt>
                <c:pt idx="865">
                  <c:v>3678328.8896917147</c:v>
                </c:pt>
                <c:pt idx="866">
                  <c:v>3682575.6562740565</c:v>
                </c:pt>
                <c:pt idx="867">
                  <c:v>3686822.429354094</c:v>
                </c:pt>
                <c:pt idx="868">
                  <c:v>3691069.20890937</c:v>
                </c:pt>
                <c:pt idx="869">
                  <c:v>3695315.9949175292</c:v>
                </c:pt>
                <c:pt idx="870">
                  <c:v>3699562.7873563212</c:v>
                </c:pt>
                <c:pt idx="871">
                  <c:v>3703809.586203597</c:v>
                </c:pt>
                <c:pt idx="872">
                  <c:v>3708056.3914373084</c:v>
                </c:pt>
                <c:pt idx="873">
                  <c:v>3712303.2030355092</c:v>
                </c:pt>
                <c:pt idx="874">
                  <c:v>3716550.0209763534</c:v>
                </c:pt>
                <c:pt idx="875">
                  <c:v>3720796.8452380947</c:v>
                </c:pt>
                <c:pt idx="876">
                  <c:v>3725043.6757990862</c:v>
                </c:pt>
                <c:pt idx="877">
                  <c:v>3729290.51263778</c:v>
                </c:pt>
                <c:pt idx="878">
                  <c:v>3733537.3557327255</c:v>
                </c:pt>
                <c:pt idx="879">
                  <c:v>3737784.2050625705</c:v>
                </c:pt>
                <c:pt idx="880">
                  <c:v>3742031.0606060601</c:v>
                </c:pt>
                <c:pt idx="881">
                  <c:v>3746277.922342035</c:v>
                </c:pt>
                <c:pt idx="882">
                  <c:v>3750524.7902494324</c:v>
                </c:pt>
                <c:pt idx="883">
                  <c:v>3754771.6643072856</c:v>
                </c:pt>
                <c:pt idx="884">
                  <c:v>3759018.5444947202</c:v>
                </c:pt>
                <c:pt idx="885">
                  <c:v>3763265.4307909599</c:v>
                </c:pt>
                <c:pt idx="886">
                  <c:v>3767512.3231753195</c:v>
                </c:pt>
                <c:pt idx="887">
                  <c:v>3771759.221627207</c:v>
                </c:pt>
                <c:pt idx="888">
                  <c:v>3776006.1261261255</c:v>
                </c:pt>
                <c:pt idx="889">
                  <c:v>3780253.0366516681</c:v>
                </c:pt>
                <c:pt idx="890">
                  <c:v>3784499.9531835201</c:v>
                </c:pt>
                <c:pt idx="891">
                  <c:v>3788746.8757014587</c:v>
                </c:pt>
                <c:pt idx="892">
                  <c:v>3792993.8041853509</c:v>
                </c:pt>
                <c:pt idx="893">
                  <c:v>3797240.7386151543</c:v>
                </c:pt>
                <c:pt idx="894">
                  <c:v>3801487.6789709167</c:v>
                </c:pt>
                <c:pt idx="895">
                  <c:v>3805734.6252327743</c:v>
                </c:pt>
                <c:pt idx="896">
                  <c:v>3809981.577380952</c:v>
                </c:pt>
                <c:pt idx="897">
                  <c:v>3814228.5353957633</c:v>
                </c:pt>
                <c:pt idx="898">
                  <c:v>3818475.4992576092</c:v>
                </c:pt>
                <c:pt idx="899">
                  <c:v>3822722.4689469775</c:v>
                </c:pt>
                <c:pt idx="900">
                  <c:v>3826969.444444444</c:v>
                </c:pt>
                <c:pt idx="901">
                  <c:v>3831216.4257306694</c:v>
                </c:pt>
                <c:pt idx="902">
                  <c:v>3835463.4127863999</c:v>
                </c:pt>
                <c:pt idx="903">
                  <c:v>3839710.405592469</c:v>
                </c:pt>
                <c:pt idx="904">
                  <c:v>3843957.4041297934</c:v>
                </c:pt>
                <c:pt idx="905">
                  <c:v>3848204.4083793731</c:v>
                </c:pt>
                <c:pt idx="906">
                  <c:v>3852451.4183222954</c:v>
                </c:pt>
                <c:pt idx="907">
                  <c:v>3856698.433939728</c:v>
                </c:pt>
                <c:pt idx="908">
                  <c:v>3860945.4552129214</c:v>
                </c:pt>
                <c:pt idx="909">
                  <c:v>3865192.482123212</c:v>
                </c:pt>
                <c:pt idx="910">
                  <c:v>3869439.5146520142</c:v>
                </c:pt>
                <c:pt idx="911">
                  <c:v>3873686.5527808261</c:v>
                </c:pt>
                <c:pt idx="912">
                  <c:v>3877933.5964912274</c:v>
                </c:pt>
                <c:pt idx="913">
                  <c:v>3882180.6457648776</c:v>
                </c:pt>
                <c:pt idx="914">
                  <c:v>3886427.7005835152</c:v>
                </c:pt>
                <c:pt idx="915">
                  <c:v>3890674.7609289614</c:v>
                </c:pt>
                <c:pt idx="916">
                  <c:v>3894921.8267831146</c:v>
                </c:pt>
                <c:pt idx="917">
                  <c:v>3899168.8981279531</c:v>
                </c:pt>
                <c:pt idx="918">
                  <c:v>3903415.9749455331</c:v>
                </c:pt>
                <c:pt idx="919">
                  <c:v>3907663.05721799</c:v>
                </c:pt>
                <c:pt idx="920">
                  <c:v>3911910.1449275357</c:v>
                </c:pt>
                <c:pt idx="921">
                  <c:v>3916157.2380564599</c:v>
                </c:pt>
                <c:pt idx="922">
                  <c:v>3920404.3365871292</c:v>
                </c:pt>
                <c:pt idx="923">
                  <c:v>3924651.4405019856</c:v>
                </c:pt>
                <c:pt idx="924">
                  <c:v>3928898.5497835493</c:v>
                </c:pt>
                <c:pt idx="925">
                  <c:v>3933145.6644144142</c:v>
                </c:pt>
                <c:pt idx="926">
                  <c:v>3937392.7843772494</c:v>
                </c:pt>
                <c:pt idx="927">
                  <c:v>3941639.9096547998</c:v>
                </c:pt>
                <c:pt idx="928">
                  <c:v>3945887.0402298849</c:v>
                </c:pt>
                <c:pt idx="929">
                  <c:v>3950134.1760853957</c:v>
                </c:pt>
                <c:pt idx="930">
                  <c:v>3954381.3172043008</c:v>
                </c:pt>
                <c:pt idx="931">
                  <c:v>3958628.4635696379</c:v>
                </c:pt>
                <c:pt idx="932">
                  <c:v>3962875.6151645202</c:v>
                </c:pt>
                <c:pt idx="933">
                  <c:v>3967122.7719721324</c:v>
                </c:pt>
                <c:pt idx="934">
                  <c:v>3971369.9339757315</c:v>
                </c:pt>
                <c:pt idx="935">
                  <c:v>3975617.1011586445</c:v>
                </c:pt>
                <c:pt idx="936">
                  <c:v>3979864.273504273</c:v>
                </c:pt>
                <c:pt idx="937">
                  <c:v>3984111.4509960865</c:v>
                </c:pt>
                <c:pt idx="938">
                  <c:v>3988358.6336176256</c:v>
                </c:pt>
                <c:pt idx="939">
                  <c:v>3992605.8213525023</c:v>
                </c:pt>
                <c:pt idx="940">
                  <c:v>3996853.0141843967</c:v>
                </c:pt>
                <c:pt idx="941">
                  <c:v>4001100.2120970595</c:v>
                </c:pt>
                <c:pt idx="942">
                  <c:v>4005347.4150743093</c:v>
                </c:pt>
                <c:pt idx="943">
                  <c:v>4009594.6231000349</c:v>
                </c:pt>
                <c:pt idx="944">
                  <c:v>4013841.8361581913</c:v>
                </c:pt>
                <c:pt idx="945">
                  <c:v>4018089.0542328036</c:v>
                </c:pt>
                <c:pt idx="946">
                  <c:v>4022336.277307963</c:v>
                </c:pt>
                <c:pt idx="947">
                  <c:v>4026583.5053678276</c:v>
                </c:pt>
                <c:pt idx="948">
                  <c:v>4030830.7383966241</c:v>
                </c:pt>
                <c:pt idx="949">
                  <c:v>4035077.9763786439</c:v>
                </c:pt>
                <c:pt idx="950">
                  <c:v>4039325.2192982449</c:v>
                </c:pt>
                <c:pt idx="951">
                  <c:v>4043572.4671398522</c:v>
                </c:pt>
                <c:pt idx="952">
                  <c:v>4047819.7198879546</c:v>
                </c:pt>
                <c:pt idx="953">
                  <c:v>4052066.9775271066</c:v>
                </c:pt>
                <c:pt idx="954">
                  <c:v>4056314.2400419284</c:v>
                </c:pt>
                <c:pt idx="955">
                  <c:v>4060561.5074171028</c:v>
                </c:pt>
                <c:pt idx="956">
                  <c:v>4064808.7796373772</c:v>
                </c:pt>
                <c:pt idx="957">
                  <c:v>4069056.0566875651</c:v>
                </c:pt>
                <c:pt idx="958">
                  <c:v>4073303.3385525397</c:v>
                </c:pt>
                <c:pt idx="959">
                  <c:v>4077550.6252172394</c:v>
                </c:pt>
                <c:pt idx="960">
                  <c:v>4081797.916666666</c:v>
                </c:pt>
                <c:pt idx="961">
                  <c:v>4086045.2128858822</c:v>
                </c:pt>
                <c:pt idx="962">
                  <c:v>4090292.5138600133</c:v>
                </c:pt>
                <c:pt idx="963">
                  <c:v>4094539.8195742466</c:v>
                </c:pt>
                <c:pt idx="964">
                  <c:v>4098787.130013831</c:v>
                </c:pt>
                <c:pt idx="965">
                  <c:v>4103034.4451640756</c:v>
                </c:pt>
                <c:pt idx="966">
                  <c:v>4107281.7650103513</c:v>
                </c:pt>
                <c:pt idx="967">
                  <c:v>4111529.0895380899</c:v>
                </c:pt>
                <c:pt idx="968">
                  <c:v>4115776.4187327819</c:v>
                </c:pt>
                <c:pt idx="969">
                  <c:v>4120023.7525799787</c:v>
                </c:pt>
                <c:pt idx="970">
                  <c:v>4124271.0910652918</c:v>
                </c:pt>
                <c:pt idx="971">
                  <c:v>4128518.43417439</c:v>
                </c:pt>
                <c:pt idx="972">
                  <c:v>4132765.7818930037</c:v>
                </c:pt>
                <c:pt idx="973">
                  <c:v>4137013.1342069199</c:v>
                </c:pt>
                <c:pt idx="974">
                  <c:v>4141260.4911019844</c:v>
                </c:pt>
                <c:pt idx="975">
                  <c:v>4145507.852564102</c:v>
                </c:pt>
                <c:pt idx="976">
                  <c:v>4149755.2185792346</c:v>
                </c:pt>
                <c:pt idx="977">
                  <c:v>4154002.5891334009</c:v>
                </c:pt>
                <c:pt idx="978">
                  <c:v>4158249.9642126784</c:v>
                </c:pt>
                <c:pt idx="979">
                  <c:v>4162497.3438032004</c:v>
                </c:pt>
                <c:pt idx="980">
                  <c:v>4166744.727891156</c:v>
                </c:pt>
                <c:pt idx="981">
                  <c:v>4170992.1164627927</c:v>
                </c:pt>
                <c:pt idx="982">
                  <c:v>4175239.5095044123</c:v>
                </c:pt>
                <c:pt idx="983">
                  <c:v>4179486.9070023731</c:v>
                </c:pt>
                <c:pt idx="984">
                  <c:v>4183734.3089430891</c:v>
                </c:pt>
                <c:pt idx="985">
                  <c:v>4187981.7153130285</c:v>
                </c:pt>
                <c:pt idx="986">
                  <c:v>4192229.1260987148</c:v>
                </c:pt>
                <c:pt idx="987">
                  <c:v>4196476.5412867265</c:v>
                </c:pt>
                <c:pt idx="988">
                  <c:v>4200723.9608636973</c:v>
                </c:pt>
                <c:pt idx="989">
                  <c:v>4204971.3848163122</c:v>
                </c:pt>
                <c:pt idx="990">
                  <c:v>4209218.8131313119</c:v>
                </c:pt>
                <c:pt idx="991">
                  <c:v>4213466.2457954921</c:v>
                </c:pt>
                <c:pt idx="992">
                  <c:v>4217713.6827956988</c:v>
                </c:pt>
                <c:pt idx="993">
                  <c:v>4221961.124118831</c:v>
                </c:pt>
                <c:pt idx="994">
                  <c:v>4226208.5697518438</c:v>
                </c:pt>
                <c:pt idx="995">
                  <c:v>4230456.0196817415</c:v>
                </c:pt>
                <c:pt idx="996">
                  <c:v>4234703.4738955814</c:v>
                </c:pt>
                <c:pt idx="997">
                  <c:v>4238950.9323804742</c:v>
                </c:pt>
                <c:pt idx="998">
                  <c:v>4243198.3951235795</c:v>
                </c:pt>
                <c:pt idx="999">
                  <c:v>4247445.8621121114</c:v>
                </c:pt>
                <c:pt idx="1000">
                  <c:v>4251693.333333333</c:v>
                </c:pt>
                <c:pt idx="1001">
                  <c:v>4255940.8087745579</c:v>
                </c:pt>
                <c:pt idx="1002">
                  <c:v>4260188.2884231526</c:v>
                </c:pt>
                <c:pt idx="1003">
                  <c:v>4264435.7722665332</c:v>
                </c:pt>
                <c:pt idx="1004">
                  <c:v>4268683.2602921641</c:v>
                </c:pt>
                <c:pt idx="1005">
                  <c:v>4272930.7524875617</c:v>
                </c:pt>
                <c:pt idx="1006">
                  <c:v>4277178.2488402911</c:v>
                </c:pt>
                <c:pt idx="1007">
                  <c:v>4281425.7493379666</c:v>
                </c:pt>
                <c:pt idx="1008">
                  <c:v>4285673.2539682528</c:v>
                </c:pt>
                <c:pt idx="1009">
                  <c:v>4289920.7627188629</c:v>
                </c:pt>
                <c:pt idx="1010">
                  <c:v>4294168.2755775573</c:v>
                </c:pt>
                <c:pt idx="1011">
                  <c:v>4298415.792532145</c:v>
                </c:pt>
                <c:pt idx="1012">
                  <c:v>4302663.3135704873</c:v>
                </c:pt>
                <c:pt idx="1013">
                  <c:v>4306910.8386804862</c:v>
                </c:pt>
                <c:pt idx="1014">
                  <c:v>4311158.3678500978</c:v>
                </c:pt>
                <c:pt idx="1015">
                  <c:v>4315405.9010673231</c:v>
                </c:pt>
                <c:pt idx="1016">
                  <c:v>4319653.4383202093</c:v>
                </c:pt>
                <c:pt idx="1017">
                  <c:v>4323900.9795968523</c:v>
                </c:pt>
                <c:pt idx="1018">
                  <c:v>4328148.5248853955</c:v>
                </c:pt>
              </c:numCache>
            </c:numRef>
          </c:yVal>
          <c:smooth val="1"/>
          <c:extLst>
            <c:ext xmlns:c16="http://schemas.microsoft.com/office/drawing/2014/chart" uri="{C3380CC4-5D6E-409C-BE32-E72D297353CC}">
              <c16:uniqueId val="{00000001-A872-F04C-B3AE-4A91D7550702}"/>
            </c:ext>
          </c:extLst>
        </c:ser>
        <c:ser>
          <c:idx val="1"/>
          <c:order val="2"/>
          <c:tx>
            <c:v>Inventory Holding Costs</c:v>
          </c:tx>
          <c:spPr>
            <a:ln w="19050" cap="rnd">
              <a:solidFill>
                <a:schemeClr val="accent2"/>
              </a:solidFill>
              <a:round/>
            </a:ln>
            <a:effectLst/>
          </c:spPr>
          <c:marker>
            <c:symbol val="none"/>
          </c:marker>
          <c:xVal>
            <c:numRef>
              <c:f>EOQ!$AT$5:$AT$1023</c:f>
              <c:numCache>
                <c:formatCode>General</c:formatCode>
                <c:ptCount val="1019"/>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1018000</c:v>
                </c:pt>
              </c:numCache>
            </c:numRef>
          </c:xVal>
          <c:yVal>
            <c:numRef>
              <c:f>EOQ!$AR$5:$AR$1023</c:f>
              <c:numCache>
                <c:formatCode>_-[$$-409]* #,##0.00_ ;_-[$$-409]* \-#,##0.00\ ;_-[$$-409]* "-"??_ ;_-@_ </c:formatCode>
                <c:ptCount val="1019"/>
                <c:pt idx="0">
                  <c:v>0</c:v>
                </c:pt>
                <c:pt idx="1">
                  <c:v>4249.583333333333</c:v>
                </c:pt>
                <c:pt idx="2">
                  <c:v>8499.1666666666661</c:v>
                </c:pt>
                <c:pt idx="3">
                  <c:v>12748.749999999998</c:v>
                </c:pt>
                <c:pt idx="4">
                  <c:v>16998.333333333332</c:v>
                </c:pt>
                <c:pt idx="5">
                  <c:v>21247.916666666664</c:v>
                </c:pt>
                <c:pt idx="6">
                  <c:v>25497.499999999996</c:v>
                </c:pt>
                <c:pt idx="7">
                  <c:v>29747.083333333328</c:v>
                </c:pt>
                <c:pt idx="8">
                  <c:v>33996.666666666664</c:v>
                </c:pt>
                <c:pt idx="9">
                  <c:v>38246.249999999993</c:v>
                </c:pt>
                <c:pt idx="10">
                  <c:v>42495.833333333328</c:v>
                </c:pt>
                <c:pt idx="11">
                  <c:v>46745.416666666664</c:v>
                </c:pt>
                <c:pt idx="12">
                  <c:v>50994.999999999993</c:v>
                </c:pt>
                <c:pt idx="13">
                  <c:v>55244.583333333328</c:v>
                </c:pt>
                <c:pt idx="14">
                  <c:v>59494.166666666657</c:v>
                </c:pt>
                <c:pt idx="15">
                  <c:v>63743.749999999993</c:v>
                </c:pt>
                <c:pt idx="16">
                  <c:v>67993.333333333328</c:v>
                </c:pt>
                <c:pt idx="17">
                  <c:v>72242.916666666657</c:v>
                </c:pt>
                <c:pt idx="18">
                  <c:v>76492.499999999985</c:v>
                </c:pt>
                <c:pt idx="19">
                  <c:v>80742.083333333328</c:v>
                </c:pt>
                <c:pt idx="20">
                  <c:v>84991.666666666657</c:v>
                </c:pt>
                <c:pt idx="21">
                  <c:v>89241.249999999985</c:v>
                </c:pt>
                <c:pt idx="22">
                  <c:v>93490.833333333328</c:v>
                </c:pt>
                <c:pt idx="23">
                  <c:v>97740.416666666657</c:v>
                </c:pt>
                <c:pt idx="24">
                  <c:v>101989.99999999999</c:v>
                </c:pt>
                <c:pt idx="25">
                  <c:v>106239.58333333331</c:v>
                </c:pt>
                <c:pt idx="26">
                  <c:v>110489.16666666666</c:v>
                </c:pt>
                <c:pt idx="27">
                  <c:v>114738.74999999999</c:v>
                </c:pt>
                <c:pt idx="28">
                  <c:v>118988.33333333331</c:v>
                </c:pt>
                <c:pt idx="29">
                  <c:v>123237.91666666666</c:v>
                </c:pt>
                <c:pt idx="30">
                  <c:v>127487.49999999999</c:v>
                </c:pt>
                <c:pt idx="31">
                  <c:v>131737.08333333331</c:v>
                </c:pt>
                <c:pt idx="32">
                  <c:v>135986.66666666666</c:v>
                </c:pt>
                <c:pt idx="33">
                  <c:v>140236.24999999997</c:v>
                </c:pt>
                <c:pt idx="34">
                  <c:v>144485.83333333331</c:v>
                </c:pt>
                <c:pt idx="35">
                  <c:v>148735.41666666666</c:v>
                </c:pt>
                <c:pt idx="36">
                  <c:v>152984.99999999997</c:v>
                </c:pt>
                <c:pt idx="37">
                  <c:v>157234.58333333331</c:v>
                </c:pt>
                <c:pt idx="38">
                  <c:v>161484.16666666666</c:v>
                </c:pt>
                <c:pt idx="39">
                  <c:v>165733.74999999997</c:v>
                </c:pt>
                <c:pt idx="40">
                  <c:v>169983.33333333331</c:v>
                </c:pt>
                <c:pt idx="41">
                  <c:v>174232.91666666666</c:v>
                </c:pt>
                <c:pt idx="42">
                  <c:v>178482.49999999997</c:v>
                </c:pt>
                <c:pt idx="43">
                  <c:v>182732.08333333331</c:v>
                </c:pt>
                <c:pt idx="44">
                  <c:v>186981.66666666666</c:v>
                </c:pt>
                <c:pt idx="45">
                  <c:v>191231.24999999997</c:v>
                </c:pt>
                <c:pt idx="46">
                  <c:v>195480.83333333331</c:v>
                </c:pt>
                <c:pt idx="47">
                  <c:v>199730.41666666666</c:v>
                </c:pt>
                <c:pt idx="48">
                  <c:v>203979.99999999997</c:v>
                </c:pt>
                <c:pt idx="49">
                  <c:v>208229.58333333331</c:v>
                </c:pt>
                <c:pt idx="50">
                  <c:v>212479.16666666663</c:v>
                </c:pt>
                <c:pt idx="51">
                  <c:v>216728.74999999997</c:v>
                </c:pt>
                <c:pt idx="52">
                  <c:v>220978.33333333331</c:v>
                </c:pt>
                <c:pt idx="53">
                  <c:v>225227.91666666663</c:v>
                </c:pt>
                <c:pt idx="54">
                  <c:v>229477.49999999997</c:v>
                </c:pt>
                <c:pt idx="55">
                  <c:v>233727.08333333331</c:v>
                </c:pt>
                <c:pt idx="56">
                  <c:v>237976.66666666663</c:v>
                </c:pt>
                <c:pt idx="57">
                  <c:v>242226.24999999997</c:v>
                </c:pt>
                <c:pt idx="58">
                  <c:v>246475.83333333331</c:v>
                </c:pt>
                <c:pt idx="59">
                  <c:v>250725.41666666663</c:v>
                </c:pt>
                <c:pt idx="60">
                  <c:v>254974.99999999997</c:v>
                </c:pt>
                <c:pt idx="61">
                  <c:v>259224.58333333331</c:v>
                </c:pt>
                <c:pt idx="62">
                  <c:v>263474.16666666663</c:v>
                </c:pt>
                <c:pt idx="63">
                  <c:v>267723.74999999994</c:v>
                </c:pt>
                <c:pt idx="64">
                  <c:v>271973.33333333331</c:v>
                </c:pt>
                <c:pt idx="65">
                  <c:v>276222.91666666663</c:v>
                </c:pt>
                <c:pt idx="66">
                  <c:v>280472.49999999994</c:v>
                </c:pt>
                <c:pt idx="67">
                  <c:v>284722.08333333331</c:v>
                </c:pt>
                <c:pt idx="68">
                  <c:v>288971.66666666663</c:v>
                </c:pt>
                <c:pt idx="69">
                  <c:v>293221.24999999994</c:v>
                </c:pt>
                <c:pt idx="70">
                  <c:v>297470.83333333331</c:v>
                </c:pt>
                <c:pt idx="71">
                  <c:v>301720.41666666663</c:v>
                </c:pt>
                <c:pt idx="72">
                  <c:v>305969.99999999994</c:v>
                </c:pt>
                <c:pt idx="73">
                  <c:v>310219.58333333331</c:v>
                </c:pt>
                <c:pt idx="74">
                  <c:v>314469.16666666663</c:v>
                </c:pt>
                <c:pt idx="75">
                  <c:v>318718.74999999994</c:v>
                </c:pt>
                <c:pt idx="76">
                  <c:v>322968.33333333331</c:v>
                </c:pt>
                <c:pt idx="77">
                  <c:v>327217.91666666663</c:v>
                </c:pt>
                <c:pt idx="78">
                  <c:v>331467.49999999994</c:v>
                </c:pt>
                <c:pt idx="79">
                  <c:v>335717.08333333331</c:v>
                </c:pt>
                <c:pt idx="80">
                  <c:v>339966.66666666663</c:v>
                </c:pt>
                <c:pt idx="81">
                  <c:v>344216.24999999994</c:v>
                </c:pt>
                <c:pt idx="82">
                  <c:v>348465.83333333331</c:v>
                </c:pt>
                <c:pt idx="83">
                  <c:v>352715.41666666663</c:v>
                </c:pt>
                <c:pt idx="84">
                  <c:v>356964.99999999994</c:v>
                </c:pt>
                <c:pt idx="85">
                  <c:v>361214.58333333331</c:v>
                </c:pt>
                <c:pt idx="86">
                  <c:v>365464.16666666663</c:v>
                </c:pt>
                <c:pt idx="87">
                  <c:v>369713.74999999994</c:v>
                </c:pt>
                <c:pt idx="88">
                  <c:v>373963.33333333331</c:v>
                </c:pt>
                <c:pt idx="89">
                  <c:v>378212.91666666663</c:v>
                </c:pt>
                <c:pt idx="90">
                  <c:v>382462.49999999994</c:v>
                </c:pt>
                <c:pt idx="91">
                  <c:v>386712.08333333331</c:v>
                </c:pt>
                <c:pt idx="92">
                  <c:v>390961.66666666663</c:v>
                </c:pt>
                <c:pt idx="93">
                  <c:v>395211.24999999994</c:v>
                </c:pt>
                <c:pt idx="94">
                  <c:v>399460.83333333331</c:v>
                </c:pt>
                <c:pt idx="95">
                  <c:v>403710.41666666663</c:v>
                </c:pt>
                <c:pt idx="96">
                  <c:v>407959.99999999994</c:v>
                </c:pt>
                <c:pt idx="97">
                  <c:v>412209.58333333326</c:v>
                </c:pt>
                <c:pt idx="98">
                  <c:v>416459.16666666663</c:v>
                </c:pt>
                <c:pt idx="99">
                  <c:v>420708.74999999994</c:v>
                </c:pt>
                <c:pt idx="100">
                  <c:v>424958.33333333326</c:v>
                </c:pt>
                <c:pt idx="101">
                  <c:v>429207.91666666663</c:v>
                </c:pt>
                <c:pt idx="102">
                  <c:v>433457.49999999994</c:v>
                </c:pt>
                <c:pt idx="103">
                  <c:v>437707.08333333326</c:v>
                </c:pt>
                <c:pt idx="104">
                  <c:v>441956.66666666663</c:v>
                </c:pt>
                <c:pt idx="105">
                  <c:v>446206.24999999994</c:v>
                </c:pt>
                <c:pt idx="106">
                  <c:v>450455.83333333326</c:v>
                </c:pt>
                <c:pt idx="107">
                  <c:v>454705.41666666663</c:v>
                </c:pt>
                <c:pt idx="108">
                  <c:v>458954.99999999994</c:v>
                </c:pt>
                <c:pt idx="109">
                  <c:v>463204.58333333326</c:v>
                </c:pt>
                <c:pt idx="110">
                  <c:v>467454.16666666663</c:v>
                </c:pt>
                <c:pt idx="111">
                  <c:v>471703.74999999994</c:v>
                </c:pt>
                <c:pt idx="112">
                  <c:v>475953.33333333326</c:v>
                </c:pt>
                <c:pt idx="113">
                  <c:v>480202.91666666663</c:v>
                </c:pt>
                <c:pt idx="114">
                  <c:v>484452.49999999994</c:v>
                </c:pt>
                <c:pt idx="115">
                  <c:v>488702.08333333326</c:v>
                </c:pt>
                <c:pt idx="116">
                  <c:v>492951.66666666663</c:v>
                </c:pt>
                <c:pt idx="117">
                  <c:v>497201.24999999994</c:v>
                </c:pt>
                <c:pt idx="118">
                  <c:v>501450.83333333326</c:v>
                </c:pt>
                <c:pt idx="119">
                  <c:v>505700.41666666663</c:v>
                </c:pt>
                <c:pt idx="120">
                  <c:v>509949.99999999994</c:v>
                </c:pt>
                <c:pt idx="121">
                  <c:v>514199.58333333326</c:v>
                </c:pt>
                <c:pt idx="122">
                  <c:v>518449.16666666663</c:v>
                </c:pt>
                <c:pt idx="123">
                  <c:v>522698.74999999994</c:v>
                </c:pt>
                <c:pt idx="124">
                  <c:v>526948.33333333326</c:v>
                </c:pt>
                <c:pt idx="125">
                  <c:v>531197.91666666663</c:v>
                </c:pt>
                <c:pt idx="126">
                  <c:v>535447.49999999988</c:v>
                </c:pt>
                <c:pt idx="127">
                  <c:v>539697.08333333326</c:v>
                </c:pt>
                <c:pt idx="128">
                  <c:v>543946.66666666663</c:v>
                </c:pt>
                <c:pt idx="129">
                  <c:v>548196.24999999988</c:v>
                </c:pt>
                <c:pt idx="130">
                  <c:v>552445.83333333326</c:v>
                </c:pt>
                <c:pt idx="131">
                  <c:v>556695.41666666663</c:v>
                </c:pt>
                <c:pt idx="132">
                  <c:v>560944.99999999988</c:v>
                </c:pt>
                <c:pt idx="133">
                  <c:v>565194.58333333326</c:v>
                </c:pt>
                <c:pt idx="134">
                  <c:v>569444.16666666663</c:v>
                </c:pt>
                <c:pt idx="135">
                  <c:v>573693.74999999988</c:v>
                </c:pt>
                <c:pt idx="136">
                  <c:v>577943.33333333326</c:v>
                </c:pt>
                <c:pt idx="137">
                  <c:v>582192.91666666663</c:v>
                </c:pt>
                <c:pt idx="138">
                  <c:v>586442.49999999988</c:v>
                </c:pt>
                <c:pt idx="139">
                  <c:v>590692.08333333326</c:v>
                </c:pt>
                <c:pt idx="140">
                  <c:v>594941.66666666663</c:v>
                </c:pt>
                <c:pt idx="141">
                  <c:v>599191.24999999988</c:v>
                </c:pt>
                <c:pt idx="142">
                  <c:v>603440.83333333326</c:v>
                </c:pt>
                <c:pt idx="143">
                  <c:v>607690.41666666663</c:v>
                </c:pt>
                <c:pt idx="144">
                  <c:v>611939.99999999988</c:v>
                </c:pt>
                <c:pt idx="145">
                  <c:v>616189.58333333326</c:v>
                </c:pt>
                <c:pt idx="146">
                  <c:v>620439.16666666663</c:v>
                </c:pt>
                <c:pt idx="147">
                  <c:v>624688.74999999988</c:v>
                </c:pt>
                <c:pt idx="148">
                  <c:v>628938.33333333326</c:v>
                </c:pt>
                <c:pt idx="149">
                  <c:v>633187.91666666663</c:v>
                </c:pt>
                <c:pt idx="150">
                  <c:v>637437.49999999988</c:v>
                </c:pt>
                <c:pt idx="151">
                  <c:v>641687.08333333326</c:v>
                </c:pt>
                <c:pt idx="152">
                  <c:v>645936.66666666663</c:v>
                </c:pt>
                <c:pt idx="153">
                  <c:v>650186.24999999988</c:v>
                </c:pt>
                <c:pt idx="154">
                  <c:v>654435.83333333326</c:v>
                </c:pt>
                <c:pt idx="155">
                  <c:v>658685.41666666663</c:v>
                </c:pt>
                <c:pt idx="156">
                  <c:v>662934.99999999988</c:v>
                </c:pt>
                <c:pt idx="157">
                  <c:v>667184.58333333326</c:v>
                </c:pt>
                <c:pt idx="158">
                  <c:v>671434.16666666663</c:v>
                </c:pt>
                <c:pt idx="159">
                  <c:v>675683.74999999988</c:v>
                </c:pt>
                <c:pt idx="160">
                  <c:v>679933.33333333326</c:v>
                </c:pt>
                <c:pt idx="161">
                  <c:v>684182.91666666663</c:v>
                </c:pt>
                <c:pt idx="162">
                  <c:v>688432.49999999988</c:v>
                </c:pt>
                <c:pt idx="163">
                  <c:v>692682.08333333326</c:v>
                </c:pt>
                <c:pt idx="164">
                  <c:v>696931.66666666663</c:v>
                </c:pt>
                <c:pt idx="165">
                  <c:v>701181.24999999988</c:v>
                </c:pt>
                <c:pt idx="166">
                  <c:v>705430.83333333326</c:v>
                </c:pt>
                <c:pt idx="167">
                  <c:v>709680.41666666663</c:v>
                </c:pt>
                <c:pt idx="168">
                  <c:v>713929.99999999988</c:v>
                </c:pt>
                <c:pt idx="169">
                  <c:v>718179.58333333326</c:v>
                </c:pt>
                <c:pt idx="170">
                  <c:v>722429.16666666663</c:v>
                </c:pt>
                <c:pt idx="171">
                  <c:v>726678.74999999988</c:v>
                </c:pt>
                <c:pt idx="172">
                  <c:v>730928.33333333326</c:v>
                </c:pt>
                <c:pt idx="173">
                  <c:v>735177.91666666663</c:v>
                </c:pt>
                <c:pt idx="174">
                  <c:v>739427.49999999988</c:v>
                </c:pt>
                <c:pt idx="175">
                  <c:v>743677.08333333326</c:v>
                </c:pt>
                <c:pt idx="176">
                  <c:v>747926.66666666663</c:v>
                </c:pt>
                <c:pt idx="177">
                  <c:v>752176.24999999988</c:v>
                </c:pt>
                <c:pt idx="178">
                  <c:v>756425.83333333326</c:v>
                </c:pt>
                <c:pt idx="179">
                  <c:v>760675.41666666663</c:v>
                </c:pt>
                <c:pt idx="180">
                  <c:v>764924.99999999988</c:v>
                </c:pt>
                <c:pt idx="181">
                  <c:v>769174.58333333326</c:v>
                </c:pt>
                <c:pt idx="182">
                  <c:v>773424.16666666663</c:v>
                </c:pt>
                <c:pt idx="183">
                  <c:v>777673.74999999988</c:v>
                </c:pt>
                <c:pt idx="184">
                  <c:v>781923.33333333326</c:v>
                </c:pt>
                <c:pt idx="185">
                  <c:v>786172.91666666663</c:v>
                </c:pt>
                <c:pt idx="186">
                  <c:v>790422.49999999988</c:v>
                </c:pt>
                <c:pt idx="187">
                  <c:v>794672.08333333326</c:v>
                </c:pt>
                <c:pt idx="188">
                  <c:v>798921.66666666663</c:v>
                </c:pt>
                <c:pt idx="189">
                  <c:v>803171.24999999988</c:v>
                </c:pt>
                <c:pt idx="190">
                  <c:v>807420.83333333326</c:v>
                </c:pt>
                <c:pt idx="191">
                  <c:v>811670.41666666651</c:v>
                </c:pt>
                <c:pt idx="192">
                  <c:v>815919.99999999988</c:v>
                </c:pt>
                <c:pt idx="193">
                  <c:v>820169.58333333326</c:v>
                </c:pt>
                <c:pt idx="194">
                  <c:v>824419.16666666651</c:v>
                </c:pt>
                <c:pt idx="195">
                  <c:v>828668.74999999988</c:v>
                </c:pt>
                <c:pt idx="196">
                  <c:v>832918.33333333326</c:v>
                </c:pt>
                <c:pt idx="197">
                  <c:v>837167.91666666651</c:v>
                </c:pt>
                <c:pt idx="198">
                  <c:v>841417.49999999988</c:v>
                </c:pt>
                <c:pt idx="199">
                  <c:v>845667.08333333326</c:v>
                </c:pt>
                <c:pt idx="200">
                  <c:v>849916.66666666651</c:v>
                </c:pt>
                <c:pt idx="201">
                  <c:v>854166.24999999988</c:v>
                </c:pt>
                <c:pt idx="202">
                  <c:v>858415.83333333326</c:v>
                </c:pt>
                <c:pt idx="203">
                  <c:v>862665.41666666651</c:v>
                </c:pt>
                <c:pt idx="204">
                  <c:v>866914.99999999988</c:v>
                </c:pt>
                <c:pt idx="205">
                  <c:v>871164.58333333326</c:v>
                </c:pt>
                <c:pt idx="206">
                  <c:v>875414.16666666651</c:v>
                </c:pt>
                <c:pt idx="207">
                  <c:v>879663.74999999988</c:v>
                </c:pt>
                <c:pt idx="208">
                  <c:v>883913.33333333326</c:v>
                </c:pt>
                <c:pt idx="209">
                  <c:v>888162.91666666651</c:v>
                </c:pt>
                <c:pt idx="210">
                  <c:v>892412.49999999988</c:v>
                </c:pt>
                <c:pt idx="211">
                  <c:v>896662.08333333326</c:v>
                </c:pt>
                <c:pt idx="212">
                  <c:v>900911.66666666651</c:v>
                </c:pt>
                <c:pt idx="213">
                  <c:v>905161.24999999988</c:v>
                </c:pt>
                <c:pt idx="214">
                  <c:v>909410.83333333326</c:v>
                </c:pt>
                <c:pt idx="215">
                  <c:v>913660.41666666651</c:v>
                </c:pt>
                <c:pt idx="216">
                  <c:v>917909.99999999988</c:v>
                </c:pt>
                <c:pt idx="217">
                  <c:v>922159.58333333326</c:v>
                </c:pt>
                <c:pt idx="218">
                  <c:v>926409.16666666651</c:v>
                </c:pt>
                <c:pt idx="219">
                  <c:v>930658.74999999988</c:v>
                </c:pt>
                <c:pt idx="220">
                  <c:v>934908.33333333326</c:v>
                </c:pt>
                <c:pt idx="221">
                  <c:v>939157.91666666651</c:v>
                </c:pt>
                <c:pt idx="222">
                  <c:v>943407.49999999988</c:v>
                </c:pt>
                <c:pt idx="223">
                  <c:v>947657.08333333326</c:v>
                </c:pt>
                <c:pt idx="224">
                  <c:v>951906.66666666651</c:v>
                </c:pt>
                <c:pt idx="225">
                  <c:v>956156.24999999988</c:v>
                </c:pt>
                <c:pt idx="226">
                  <c:v>960405.83333333326</c:v>
                </c:pt>
                <c:pt idx="227">
                  <c:v>964655.41666666651</c:v>
                </c:pt>
                <c:pt idx="228">
                  <c:v>968904.99999999988</c:v>
                </c:pt>
                <c:pt idx="229">
                  <c:v>973154.58333333326</c:v>
                </c:pt>
                <c:pt idx="230">
                  <c:v>977404.16666666651</c:v>
                </c:pt>
                <c:pt idx="231">
                  <c:v>981653.74999999988</c:v>
                </c:pt>
                <c:pt idx="232">
                  <c:v>985903.33333333326</c:v>
                </c:pt>
                <c:pt idx="233">
                  <c:v>990152.91666666651</c:v>
                </c:pt>
                <c:pt idx="234">
                  <c:v>994402.49999999988</c:v>
                </c:pt>
                <c:pt idx="235">
                  <c:v>998652.08333333326</c:v>
                </c:pt>
                <c:pt idx="236">
                  <c:v>1002901.6666666665</c:v>
                </c:pt>
                <c:pt idx="237">
                  <c:v>1007151.2499999999</c:v>
                </c:pt>
                <c:pt idx="238">
                  <c:v>1011400.8333333333</c:v>
                </c:pt>
                <c:pt idx="239">
                  <c:v>1015650.4166666665</c:v>
                </c:pt>
                <c:pt idx="240">
                  <c:v>1019899.9999999999</c:v>
                </c:pt>
                <c:pt idx="241">
                  <c:v>1024149.5833333333</c:v>
                </c:pt>
                <c:pt idx="242">
                  <c:v>1028399.1666666665</c:v>
                </c:pt>
                <c:pt idx="243">
                  <c:v>1032648.7499999999</c:v>
                </c:pt>
                <c:pt idx="244">
                  <c:v>1036898.3333333333</c:v>
                </c:pt>
                <c:pt idx="245">
                  <c:v>1041147.9166666665</c:v>
                </c:pt>
                <c:pt idx="246">
                  <c:v>1045397.4999999999</c:v>
                </c:pt>
                <c:pt idx="247">
                  <c:v>1049647.0833333333</c:v>
                </c:pt>
                <c:pt idx="248">
                  <c:v>1053896.6666666665</c:v>
                </c:pt>
                <c:pt idx="249">
                  <c:v>1058146.2499999998</c:v>
                </c:pt>
                <c:pt idx="250">
                  <c:v>1062395.8333333333</c:v>
                </c:pt>
                <c:pt idx="251">
                  <c:v>1066645.4166666665</c:v>
                </c:pt>
                <c:pt idx="252">
                  <c:v>1070894.9999999998</c:v>
                </c:pt>
                <c:pt idx="253">
                  <c:v>1075144.5833333333</c:v>
                </c:pt>
                <c:pt idx="254">
                  <c:v>1079394.1666666665</c:v>
                </c:pt>
                <c:pt idx="255">
                  <c:v>1083643.7499999998</c:v>
                </c:pt>
                <c:pt idx="256">
                  <c:v>1087893.3333333333</c:v>
                </c:pt>
                <c:pt idx="257">
                  <c:v>1092142.9166666665</c:v>
                </c:pt>
                <c:pt idx="258">
                  <c:v>1096392.4999999998</c:v>
                </c:pt>
                <c:pt idx="259">
                  <c:v>1100642.0833333333</c:v>
                </c:pt>
                <c:pt idx="260">
                  <c:v>1104891.6666666665</c:v>
                </c:pt>
                <c:pt idx="261">
                  <c:v>1109141.2499999998</c:v>
                </c:pt>
                <c:pt idx="262">
                  <c:v>1113390.8333333333</c:v>
                </c:pt>
                <c:pt idx="263">
                  <c:v>1117640.4166666665</c:v>
                </c:pt>
                <c:pt idx="264">
                  <c:v>1121889.9999999998</c:v>
                </c:pt>
                <c:pt idx="265">
                  <c:v>1126139.5833333333</c:v>
                </c:pt>
                <c:pt idx="266">
                  <c:v>1130389.1666666665</c:v>
                </c:pt>
                <c:pt idx="267">
                  <c:v>1134638.7499999998</c:v>
                </c:pt>
                <c:pt idx="268">
                  <c:v>1138888.3333333333</c:v>
                </c:pt>
                <c:pt idx="269">
                  <c:v>1143137.9166666665</c:v>
                </c:pt>
                <c:pt idx="270">
                  <c:v>1147387.4999999998</c:v>
                </c:pt>
                <c:pt idx="271">
                  <c:v>1151637.0833333333</c:v>
                </c:pt>
                <c:pt idx="272">
                  <c:v>1155886.6666666665</c:v>
                </c:pt>
                <c:pt idx="273">
                  <c:v>1160136.2499999998</c:v>
                </c:pt>
                <c:pt idx="274">
                  <c:v>1164385.8333333333</c:v>
                </c:pt>
                <c:pt idx="275">
                  <c:v>1168635.4166666665</c:v>
                </c:pt>
                <c:pt idx="276">
                  <c:v>1172884.9999999998</c:v>
                </c:pt>
                <c:pt idx="277">
                  <c:v>1177134.5833333333</c:v>
                </c:pt>
                <c:pt idx="278">
                  <c:v>1181384.1666666665</c:v>
                </c:pt>
                <c:pt idx="279">
                  <c:v>1185633.7499999998</c:v>
                </c:pt>
                <c:pt idx="280">
                  <c:v>1189883.3333333333</c:v>
                </c:pt>
                <c:pt idx="281">
                  <c:v>1194132.9166666665</c:v>
                </c:pt>
                <c:pt idx="282">
                  <c:v>1198382.4999999998</c:v>
                </c:pt>
                <c:pt idx="283">
                  <c:v>1202632.0833333333</c:v>
                </c:pt>
                <c:pt idx="284">
                  <c:v>1206881.6666666665</c:v>
                </c:pt>
                <c:pt idx="285">
                  <c:v>1211131.2499999998</c:v>
                </c:pt>
                <c:pt idx="286">
                  <c:v>1215380.8333333333</c:v>
                </c:pt>
                <c:pt idx="287">
                  <c:v>1219630.4166666665</c:v>
                </c:pt>
                <c:pt idx="288">
                  <c:v>1223879.9999999998</c:v>
                </c:pt>
                <c:pt idx="289">
                  <c:v>1228129.5833333333</c:v>
                </c:pt>
                <c:pt idx="290">
                  <c:v>1232379.1666666665</c:v>
                </c:pt>
                <c:pt idx="291">
                  <c:v>1236628.7499999998</c:v>
                </c:pt>
                <c:pt idx="292">
                  <c:v>1240878.3333333333</c:v>
                </c:pt>
                <c:pt idx="293">
                  <c:v>1245127.9166666665</c:v>
                </c:pt>
                <c:pt idx="294">
                  <c:v>1249377.4999999998</c:v>
                </c:pt>
                <c:pt idx="295">
                  <c:v>1253627.0833333333</c:v>
                </c:pt>
                <c:pt idx="296">
                  <c:v>1257876.6666666665</c:v>
                </c:pt>
                <c:pt idx="297">
                  <c:v>1262126.2499999998</c:v>
                </c:pt>
                <c:pt idx="298">
                  <c:v>1266375.8333333333</c:v>
                </c:pt>
                <c:pt idx="299">
                  <c:v>1270625.4166666665</c:v>
                </c:pt>
                <c:pt idx="300">
                  <c:v>1274874.9999999998</c:v>
                </c:pt>
                <c:pt idx="301">
                  <c:v>1279124.5833333333</c:v>
                </c:pt>
                <c:pt idx="302">
                  <c:v>1283374.1666666665</c:v>
                </c:pt>
                <c:pt idx="303">
                  <c:v>1287623.7499999998</c:v>
                </c:pt>
                <c:pt idx="304">
                  <c:v>1291873.3333333333</c:v>
                </c:pt>
                <c:pt idx="305">
                  <c:v>1296122.9166666665</c:v>
                </c:pt>
                <c:pt idx="306">
                  <c:v>1300372.4999999998</c:v>
                </c:pt>
                <c:pt idx="307">
                  <c:v>1304622.0833333333</c:v>
                </c:pt>
                <c:pt idx="308">
                  <c:v>1308871.6666666665</c:v>
                </c:pt>
                <c:pt idx="309">
                  <c:v>1313121.2499999998</c:v>
                </c:pt>
                <c:pt idx="310">
                  <c:v>1317370.8333333333</c:v>
                </c:pt>
                <c:pt idx="311">
                  <c:v>1321620.4166666665</c:v>
                </c:pt>
                <c:pt idx="312">
                  <c:v>1325869.9999999998</c:v>
                </c:pt>
                <c:pt idx="313">
                  <c:v>1330119.5833333333</c:v>
                </c:pt>
                <c:pt idx="314">
                  <c:v>1334369.1666666665</c:v>
                </c:pt>
                <c:pt idx="315">
                  <c:v>1338618.7499999998</c:v>
                </c:pt>
                <c:pt idx="316">
                  <c:v>1342868.3333333333</c:v>
                </c:pt>
                <c:pt idx="317">
                  <c:v>1347117.9166666665</c:v>
                </c:pt>
                <c:pt idx="318">
                  <c:v>1351367.4999999998</c:v>
                </c:pt>
                <c:pt idx="319">
                  <c:v>1355617.0833333333</c:v>
                </c:pt>
                <c:pt idx="320">
                  <c:v>1359866.6666666665</c:v>
                </c:pt>
                <c:pt idx="321">
                  <c:v>1364116.2499999998</c:v>
                </c:pt>
                <c:pt idx="322">
                  <c:v>1368365.8333333333</c:v>
                </c:pt>
                <c:pt idx="323">
                  <c:v>1372615.4166666665</c:v>
                </c:pt>
                <c:pt idx="324">
                  <c:v>1376864.9999999998</c:v>
                </c:pt>
                <c:pt idx="325">
                  <c:v>1381114.5833333333</c:v>
                </c:pt>
                <c:pt idx="326">
                  <c:v>1385364.1666666665</c:v>
                </c:pt>
                <c:pt idx="327">
                  <c:v>1389613.7499999998</c:v>
                </c:pt>
                <c:pt idx="328">
                  <c:v>1393863.3333333333</c:v>
                </c:pt>
                <c:pt idx="329">
                  <c:v>1398112.9166666665</c:v>
                </c:pt>
                <c:pt idx="330">
                  <c:v>1402362.4999999998</c:v>
                </c:pt>
                <c:pt idx="331">
                  <c:v>1406612.0833333333</c:v>
                </c:pt>
                <c:pt idx="332">
                  <c:v>1410861.6666666665</c:v>
                </c:pt>
                <c:pt idx="333">
                  <c:v>1415111.2499999998</c:v>
                </c:pt>
                <c:pt idx="334">
                  <c:v>1419360.8333333333</c:v>
                </c:pt>
                <c:pt idx="335">
                  <c:v>1423610.4166666665</c:v>
                </c:pt>
                <c:pt idx="336">
                  <c:v>1427859.9999999998</c:v>
                </c:pt>
                <c:pt idx="337">
                  <c:v>1432109.5833333333</c:v>
                </c:pt>
                <c:pt idx="338">
                  <c:v>1436359.1666666665</c:v>
                </c:pt>
                <c:pt idx="339">
                  <c:v>1440608.7499999998</c:v>
                </c:pt>
                <c:pt idx="340">
                  <c:v>1444858.3333333333</c:v>
                </c:pt>
                <c:pt idx="341">
                  <c:v>1449107.9166666665</c:v>
                </c:pt>
                <c:pt idx="342">
                  <c:v>1453357.4999999998</c:v>
                </c:pt>
                <c:pt idx="343">
                  <c:v>1457607.0833333333</c:v>
                </c:pt>
                <c:pt idx="344">
                  <c:v>1461856.6666666665</c:v>
                </c:pt>
                <c:pt idx="345">
                  <c:v>1466106.2499999998</c:v>
                </c:pt>
                <c:pt idx="346">
                  <c:v>1470355.8333333333</c:v>
                </c:pt>
                <c:pt idx="347">
                  <c:v>1474605.4166666665</c:v>
                </c:pt>
                <c:pt idx="348">
                  <c:v>1478854.9999999998</c:v>
                </c:pt>
                <c:pt idx="349">
                  <c:v>1483104.5833333333</c:v>
                </c:pt>
                <c:pt idx="350">
                  <c:v>1487354.1666666665</c:v>
                </c:pt>
                <c:pt idx="351">
                  <c:v>1491603.7499999998</c:v>
                </c:pt>
                <c:pt idx="352">
                  <c:v>1495853.3333333333</c:v>
                </c:pt>
                <c:pt idx="353">
                  <c:v>1500102.9166666665</c:v>
                </c:pt>
                <c:pt idx="354">
                  <c:v>1504352.4999999998</c:v>
                </c:pt>
                <c:pt idx="355">
                  <c:v>1508602.0833333333</c:v>
                </c:pt>
                <c:pt idx="356">
                  <c:v>1512851.6666666665</c:v>
                </c:pt>
                <c:pt idx="357">
                  <c:v>1517101.2499999998</c:v>
                </c:pt>
                <c:pt idx="358">
                  <c:v>1521350.8333333333</c:v>
                </c:pt>
                <c:pt idx="359">
                  <c:v>1525600.4166666665</c:v>
                </c:pt>
                <c:pt idx="360">
                  <c:v>1529849.9999999998</c:v>
                </c:pt>
                <c:pt idx="361">
                  <c:v>1534099.5833333333</c:v>
                </c:pt>
                <c:pt idx="362">
                  <c:v>1538349.1666666665</c:v>
                </c:pt>
                <c:pt idx="363">
                  <c:v>1542598.7499999998</c:v>
                </c:pt>
                <c:pt idx="364">
                  <c:v>1546848.3333333333</c:v>
                </c:pt>
                <c:pt idx="365">
                  <c:v>1551097.9166666665</c:v>
                </c:pt>
                <c:pt idx="366">
                  <c:v>1555347.4999999998</c:v>
                </c:pt>
                <c:pt idx="367">
                  <c:v>1559597.0833333333</c:v>
                </c:pt>
                <c:pt idx="368">
                  <c:v>1563846.6666666665</c:v>
                </c:pt>
                <c:pt idx="369">
                  <c:v>1568096.2499999998</c:v>
                </c:pt>
                <c:pt idx="370">
                  <c:v>1572345.8333333333</c:v>
                </c:pt>
                <c:pt idx="371">
                  <c:v>1576595.4166666665</c:v>
                </c:pt>
                <c:pt idx="372">
                  <c:v>1580844.9999999998</c:v>
                </c:pt>
                <c:pt idx="373">
                  <c:v>1585094.5833333333</c:v>
                </c:pt>
                <c:pt idx="374">
                  <c:v>1589344.1666666665</c:v>
                </c:pt>
                <c:pt idx="375">
                  <c:v>1593593.7499999998</c:v>
                </c:pt>
                <c:pt idx="376">
                  <c:v>1597843.3333333333</c:v>
                </c:pt>
                <c:pt idx="377">
                  <c:v>1602092.9166666665</c:v>
                </c:pt>
                <c:pt idx="378">
                  <c:v>1606342.4999999998</c:v>
                </c:pt>
                <c:pt idx="379">
                  <c:v>1610592.0833333333</c:v>
                </c:pt>
                <c:pt idx="380">
                  <c:v>1614841.6666666665</c:v>
                </c:pt>
                <c:pt idx="381">
                  <c:v>1619091.2499999998</c:v>
                </c:pt>
                <c:pt idx="382">
                  <c:v>1623340.833333333</c:v>
                </c:pt>
                <c:pt idx="383">
                  <c:v>1627590.4166666665</c:v>
                </c:pt>
                <c:pt idx="384">
                  <c:v>1631839.9999999998</c:v>
                </c:pt>
                <c:pt idx="385">
                  <c:v>1636089.583333333</c:v>
                </c:pt>
                <c:pt idx="386">
                  <c:v>1640339.1666666665</c:v>
                </c:pt>
                <c:pt idx="387">
                  <c:v>1644588.7499999998</c:v>
                </c:pt>
                <c:pt idx="388">
                  <c:v>1648838.333333333</c:v>
                </c:pt>
                <c:pt idx="389">
                  <c:v>1653087.9166666665</c:v>
                </c:pt>
                <c:pt idx="390">
                  <c:v>1657337.4999999998</c:v>
                </c:pt>
                <c:pt idx="391">
                  <c:v>1661587.083333333</c:v>
                </c:pt>
                <c:pt idx="392">
                  <c:v>1665836.6666666665</c:v>
                </c:pt>
                <c:pt idx="393">
                  <c:v>1670086.2499999998</c:v>
                </c:pt>
                <c:pt idx="394">
                  <c:v>1674335.833333333</c:v>
                </c:pt>
                <c:pt idx="395">
                  <c:v>1678585.4166666665</c:v>
                </c:pt>
                <c:pt idx="396">
                  <c:v>1682834.9999999998</c:v>
                </c:pt>
                <c:pt idx="397">
                  <c:v>1687084.583333333</c:v>
                </c:pt>
                <c:pt idx="398">
                  <c:v>1691334.1666666665</c:v>
                </c:pt>
                <c:pt idx="399">
                  <c:v>1695583.7499999998</c:v>
                </c:pt>
                <c:pt idx="400">
                  <c:v>1699833.333333333</c:v>
                </c:pt>
                <c:pt idx="401">
                  <c:v>1704082.9166666665</c:v>
                </c:pt>
                <c:pt idx="402">
                  <c:v>1708332.4999999998</c:v>
                </c:pt>
                <c:pt idx="403">
                  <c:v>1712582.083333333</c:v>
                </c:pt>
                <c:pt idx="404">
                  <c:v>1716831.6666666665</c:v>
                </c:pt>
                <c:pt idx="405">
                  <c:v>1721081.2499999998</c:v>
                </c:pt>
                <c:pt idx="406">
                  <c:v>1725330.833333333</c:v>
                </c:pt>
                <c:pt idx="407">
                  <c:v>1729580.4166666665</c:v>
                </c:pt>
                <c:pt idx="408">
                  <c:v>1733829.9999999998</c:v>
                </c:pt>
                <c:pt idx="409">
                  <c:v>1738079.583333333</c:v>
                </c:pt>
                <c:pt idx="410">
                  <c:v>1742329.1666666665</c:v>
                </c:pt>
                <c:pt idx="411">
                  <c:v>1746578.7499999998</c:v>
                </c:pt>
                <c:pt idx="412">
                  <c:v>1750828.333333333</c:v>
                </c:pt>
                <c:pt idx="413">
                  <c:v>1755077.9166666665</c:v>
                </c:pt>
                <c:pt idx="414">
                  <c:v>1759327.4999999998</c:v>
                </c:pt>
                <c:pt idx="415">
                  <c:v>1763577.083333333</c:v>
                </c:pt>
                <c:pt idx="416">
                  <c:v>1767826.6666666665</c:v>
                </c:pt>
                <c:pt idx="417">
                  <c:v>1772076.2499999998</c:v>
                </c:pt>
                <c:pt idx="418">
                  <c:v>1776325.833333333</c:v>
                </c:pt>
                <c:pt idx="419">
                  <c:v>1780575.4166666665</c:v>
                </c:pt>
                <c:pt idx="420">
                  <c:v>1784824.9999999998</c:v>
                </c:pt>
                <c:pt idx="421">
                  <c:v>1789074.583333333</c:v>
                </c:pt>
                <c:pt idx="422">
                  <c:v>1793324.1666666665</c:v>
                </c:pt>
                <c:pt idx="423">
                  <c:v>1797573.7499999998</c:v>
                </c:pt>
                <c:pt idx="424">
                  <c:v>1801823.333333333</c:v>
                </c:pt>
                <c:pt idx="425">
                  <c:v>1806072.9166666665</c:v>
                </c:pt>
                <c:pt idx="426">
                  <c:v>1810322.4999999998</c:v>
                </c:pt>
                <c:pt idx="427">
                  <c:v>1814572.083333333</c:v>
                </c:pt>
                <c:pt idx="428">
                  <c:v>1818821.6666666665</c:v>
                </c:pt>
                <c:pt idx="429">
                  <c:v>1823071.2499999998</c:v>
                </c:pt>
                <c:pt idx="430">
                  <c:v>1827320.833333333</c:v>
                </c:pt>
                <c:pt idx="431">
                  <c:v>1831570.4166666665</c:v>
                </c:pt>
                <c:pt idx="432">
                  <c:v>1835819.9999999998</c:v>
                </c:pt>
                <c:pt idx="433">
                  <c:v>1840069.583333333</c:v>
                </c:pt>
                <c:pt idx="434">
                  <c:v>1844319.1666666665</c:v>
                </c:pt>
                <c:pt idx="435">
                  <c:v>1848568.7499999998</c:v>
                </c:pt>
                <c:pt idx="436">
                  <c:v>1852818.333333333</c:v>
                </c:pt>
                <c:pt idx="437">
                  <c:v>1857067.9166666665</c:v>
                </c:pt>
                <c:pt idx="438">
                  <c:v>1861317.4999999998</c:v>
                </c:pt>
                <c:pt idx="439">
                  <c:v>1865567.083333333</c:v>
                </c:pt>
                <c:pt idx="440">
                  <c:v>1869816.6666666665</c:v>
                </c:pt>
                <c:pt idx="441">
                  <c:v>1874066.2499999998</c:v>
                </c:pt>
                <c:pt idx="442">
                  <c:v>1878315.833333333</c:v>
                </c:pt>
                <c:pt idx="443">
                  <c:v>1882565.4166666665</c:v>
                </c:pt>
                <c:pt idx="444">
                  <c:v>1886814.9999999998</c:v>
                </c:pt>
                <c:pt idx="445">
                  <c:v>1891064.583333333</c:v>
                </c:pt>
                <c:pt idx="446">
                  <c:v>1895314.1666666665</c:v>
                </c:pt>
                <c:pt idx="447">
                  <c:v>1899563.7499999998</c:v>
                </c:pt>
                <c:pt idx="448">
                  <c:v>1903813.333333333</c:v>
                </c:pt>
                <c:pt idx="449">
                  <c:v>1908062.9166666665</c:v>
                </c:pt>
                <c:pt idx="450">
                  <c:v>1912312.4999999998</c:v>
                </c:pt>
                <c:pt idx="451">
                  <c:v>1916562.083333333</c:v>
                </c:pt>
                <c:pt idx="452">
                  <c:v>1920811.6666666665</c:v>
                </c:pt>
                <c:pt idx="453">
                  <c:v>1925061.2499999998</c:v>
                </c:pt>
                <c:pt idx="454">
                  <c:v>1929310.833333333</c:v>
                </c:pt>
                <c:pt idx="455">
                  <c:v>1933560.4166666665</c:v>
                </c:pt>
                <c:pt idx="456">
                  <c:v>1937809.9999999998</c:v>
                </c:pt>
                <c:pt idx="457">
                  <c:v>1942059.583333333</c:v>
                </c:pt>
                <c:pt idx="458">
                  <c:v>1946309.1666666665</c:v>
                </c:pt>
                <c:pt idx="459">
                  <c:v>1950558.7499999998</c:v>
                </c:pt>
                <c:pt idx="460">
                  <c:v>1954808.333333333</c:v>
                </c:pt>
                <c:pt idx="461">
                  <c:v>1959057.9166666665</c:v>
                </c:pt>
                <c:pt idx="462">
                  <c:v>1963307.4999999998</c:v>
                </c:pt>
                <c:pt idx="463">
                  <c:v>1967557.083333333</c:v>
                </c:pt>
                <c:pt idx="464">
                  <c:v>1971806.6666666665</c:v>
                </c:pt>
                <c:pt idx="465">
                  <c:v>1976056.2499999998</c:v>
                </c:pt>
                <c:pt idx="466">
                  <c:v>1980305.833333333</c:v>
                </c:pt>
                <c:pt idx="467">
                  <c:v>1984555.4166666665</c:v>
                </c:pt>
                <c:pt idx="468">
                  <c:v>1988804.9999999998</c:v>
                </c:pt>
                <c:pt idx="469">
                  <c:v>1993054.583333333</c:v>
                </c:pt>
                <c:pt idx="470">
                  <c:v>1997304.1666666665</c:v>
                </c:pt>
                <c:pt idx="471">
                  <c:v>2001553.7499999998</c:v>
                </c:pt>
                <c:pt idx="472">
                  <c:v>2005803.333333333</c:v>
                </c:pt>
                <c:pt idx="473">
                  <c:v>2010052.9166666665</c:v>
                </c:pt>
                <c:pt idx="474">
                  <c:v>2014302.4999999998</c:v>
                </c:pt>
                <c:pt idx="475">
                  <c:v>2018552.083333333</c:v>
                </c:pt>
                <c:pt idx="476">
                  <c:v>2022801.6666666665</c:v>
                </c:pt>
                <c:pt idx="477">
                  <c:v>2027051.2499999998</c:v>
                </c:pt>
                <c:pt idx="478">
                  <c:v>2031300.833333333</c:v>
                </c:pt>
                <c:pt idx="479">
                  <c:v>2035550.4166666665</c:v>
                </c:pt>
                <c:pt idx="480">
                  <c:v>2039799.9999999998</c:v>
                </c:pt>
                <c:pt idx="481">
                  <c:v>2044049.583333333</c:v>
                </c:pt>
                <c:pt idx="482">
                  <c:v>2048299.1666666665</c:v>
                </c:pt>
                <c:pt idx="483">
                  <c:v>2052548.7499999998</c:v>
                </c:pt>
                <c:pt idx="484">
                  <c:v>2056798.333333333</c:v>
                </c:pt>
                <c:pt idx="485">
                  <c:v>2061047.9166666665</c:v>
                </c:pt>
                <c:pt idx="486">
                  <c:v>2065297.4999999998</c:v>
                </c:pt>
                <c:pt idx="487">
                  <c:v>2069547.083333333</c:v>
                </c:pt>
                <c:pt idx="488">
                  <c:v>2073796.6666666665</c:v>
                </c:pt>
                <c:pt idx="489">
                  <c:v>2078046.2499999998</c:v>
                </c:pt>
                <c:pt idx="490">
                  <c:v>2082295.833333333</c:v>
                </c:pt>
                <c:pt idx="491">
                  <c:v>2086545.4166666665</c:v>
                </c:pt>
                <c:pt idx="492">
                  <c:v>2090794.9999999998</c:v>
                </c:pt>
                <c:pt idx="493">
                  <c:v>2095044.583333333</c:v>
                </c:pt>
                <c:pt idx="494">
                  <c:v>2099294.1666666665</c:v>
                </c:pt>
                <c:pt idx="495">
                  <c:v>2103543.7499999995</c:v>
                </c:pt>
                <c:pt idx="496">
                  <c:v>2107793.333333333</c:v>
                </c:pt>
                <c:pt idx="497">
                  <c:v>2112042.9166666665</c:v>
                </c:pt>
                <c:pt idx="498">
                  <c:v>2116292.4999999995</c:v>
                </c:pt>
                <c:pt idx="499">
                  <c:v>2120542.083333333</c:v>
                </c:pt>
                <c:pt idx="500">
                  <c:v>2124791.6666666665</c:v>
                </c:pt>
                <c:pt idx="501">
                  <c:v>2129041.2499999995</c:v>
                </c:pt>
                <c:pt idx="502">
                  <c:v>2133290.833333333</c:v>
                </c:pt>
                <c:pt idx="503">
                  <c:v>2137540.4166666665</c:v>
                </c:pt>
                <c:pt idx="504">
                  <c:v>2141789.9999999995</c:v>
                </c:pt>
                <c:pt idx="505">
                  <c:v>2146039.583333333</c:v>
                </c:pt>
                <c:pt idx="506">
                  <c:v>2150289.1666666665</c:v>
                </c:pt>
                <c:pt idx="507">
                  <c:v>2154538.7499999995</c:v>
                </c:pt>
                <c:pt idx="508">
                  <c:v>2158788.333333333</c:v>
                </c:pt>
                <c:pt idx="509">
                  <c:v>2163037.9166666665</c:v>
                </c:pt>
                <c:pt idx="510">
                  <c:v>2167287.4999999995</c:v>
                </c:pt>
                <c:pt idx="511">
                  <c:v>2171537.083333333</c:v>
                </c:pt>
                <c:pt idx="512">
                  <c:v>2175786.6666666665</c:v>
                </c:pt>
                <c:pt idx="513">
                  <c:v>2180036.2499999995</c:v>
                </c:pt>
                <c:pt idx="514">
                  <c:v>2184285.833333333</c:v>
                </c:pt>
                <c:pt idx="515">
                  <c:v>2188535.4166666665</c:v>
                </c:pt>
                <c:pt idx="516">
                  <c:v>2192784.9999999995</c:v>
                </c:pt>
                <c:pt idx="517">
                  <c:v>2197034.583333333</c:v>
                </c:pt>
                <c:pt idx="518">
                  <c:v>2201284.1666666665</c:v>
                </c:pt>
                <c:pt idx="519">
                  <c:v>2205533.7499999995</c:v>
                </c:pt>
                <c:pt idx="520">
                  <c:v>2209783.333333333</c:v>
                </c:pt>
                <c:pt idx="521">
                  <c:v>2214032.9166666665</c:v>
                </c:pt>
                <c:pt idx="522">
                  <c:v>2218282.4999999995</c:v>
                </c:pt>
                <c:pt idx="523">
                  <c:v>2222532.083333333</c:v>
                </c:pt>
                <c:pt idx="524">
                  <c:v>2226781.6666666665</c:v>
                </c:pt>
                <c:pt idx="525">
                  <c:v>2231031.2499999995</c:v>
                </c:pt>
                <c:pt idx="526">
                  <c:v>2235280.833333333</c:v>
                </c:pt>
                <c:pt idx="527">
                  <c:v>2239530.4166666665</c:v>
                </c:pt>
                <c:pt idx="528">
                  <c:v>2243779.9999999995</c:v>
                </c:pt>
                <c:pt idx="529">
                  <c:v>2248029.583333333</c:v>
                </c:pt>
                <c:pt idx="530">
                  <c:v>2252279.1666666665</c:v>
                </c:pt>
                <c:pt idx="531">
                  <c:v>2256528.7499999995</c:v>
                </c:pt>
                <c:pt idx="532">
                  <c:v>2260778.333333333</c:v>
                </c:pt>
                <c:pt idx="533">
                  <c:v>2265027.9166666665</c:v>
                </c:pt>
                <c:pt idx="534">
                  <c:v>2269277.4999999995</c:v>
                </c:pt>
                <c:pt idx="535">
                  <c:v>2273527.083333333</c:v>
                </c:pt>
                <c:pt idx="536">
                  <c:v>2277776.6666666665</c:v>
                </c:pt>
                <c:pt idx="537">
                  <c:v>2282026.2499999995</c:v>
                </c:pt>
                <c:pt idx="538">
                  <c:v>2286275.833333333</c:v>
                </c:pt>
                <c:pt idx="539">
                  <c:v>2290525.4166666665</c:v>
                </c:pt>
                <c:pt idx="540">
                  <c:v>2294774.9999999995</c:v>
                </c:pt>
                <c:pt idx="541">
                  <c:v>2299024.583333333</c:v>
                </c:pt>
                <c:pt idx="542">
                  <c:v>2303274.1666666665</c:v>
                </c:pt>
                <c:pt idx="543">
                  <c:v>2307523.7499999995</c:v>
                </c:pt>
                <c:pt idx="544">
                  <c:v>2311773.333333333</c:v>
                </c:pt>
                <c:pt idx="545">
                  <c:v>2316022.9166666665</c:v>
                </c:pt>
                <c:pt idx="546">
                  <c:v>2320272.4999999995</c:v>
                </c:pt>
                <c:pt idx="547">
                  <c:v>2324522.083333333</c:v>
                </c:pt>
                <c:pt idx="548">
                  <c:v>2328771.6666666665</c:v>
                </c:pt>
                <c:pt idx="549">
                  <c:v>2333021.2499999995</c:v>
                </c:pt>
                <c:pt idx="550">
                  <c:v>2337270.833333333</c:v>
                </c:pt>
                <c:pt idx="551">
                  <c:v>2341520.4166666665</c:v>
                </c:pt>
                <c:pt idx="552">
                  <c:v>2345769.9999999995</c:v>
                </c:pt>
                <c:pt idx="553">
                  <c:v>2350019.583333333</c:v>
                </c:pt>
                <c:pt idx="554">
                  <c:v>2354269.1666666665</c:v>
                </c:pt>
                <c:pt idx="555">
                  <c:v>2358518.7499999995</c:v>
                </c:pt>
                <c:pt idx="556">
                  <c:v>2362768.333333333</c:v>
                </c:pt>
                <c:pt idx="557">
                  <c:v>2367017.9166666665</c:v>
                </c:pt>
                <c:pt idx="558">
                  <c:v>2371267.4999999995</c:v>
                </c:pt>
                <c:pt idx="559">
                  <c:v>2375517.083333333</c:v>
                </c:pt>
                <c:pt idx="560">
                  <c:v>2379766.6666666665</c:v>
                </c:pt>
                <c:pt idx="561">
                  <c:v>2384016.2499999995</c:v>
                </c:pt>
                <c:pt idx="562">
                  <c:v>2388265.833333333</c:v>
                </c:pt>
                <c:pt idx="563">
                  <c:v>2392515.4166666665</c:v>
                </c:pt>
                <c:pt idx="564">
                  <c:v>2396764.9999999995</c:v>
                </c:pt>
                <c:pt idx="565">
                  <c:v>2401014.583333333</c:v>
                </c:pt>
                <c:pt idx="566">
                  <c:v>2405264.1666666665</c:v>
                </c:pt>
                <c:pt idx="567">
                  <c:v>2409513.7499999995</c:v>
                </c:pt>
                <c:pt idx="568">
                  <c:v>2413763.333333333</c:v>
                </c:pt>
                <c:pt idx="569">
                  <c:v>2418012.9166666665</c:v>
                </c:pt>
                <c:pt idx="570">
                  <c:v>2422262.4999999995</c:v>
                </c:pt>
                <c:pt idx="571">
                  <c:v>2426512.083333333</c:v>
                </c:pt>
                <c:pt idx="572">
                  <c:v>2430761.6666666665</c:v>
                </c:pt>
                <c:pt idx="573">
                  <c:v>2435011.2499999995</c:v>
                </c:pt>
                <c:pt idx="574">
                  <c:v>2439260.833333333</c:v>
                </c:pt>
                <c:pt idx="575">
                  <c:v>2443510.4166666665</c:v>
                </c:pt>
                <c:pt idx="576">
                  <c:v>2447759.9999999995</c:v>
                </c:pt>
                <c:pt idx="577">
                  <c:v>2452009.583333333</c:v>
                </c:pt>
                <c:pt idx="578">
                  <c:v>2456259.1666666665</c:v>
                </c:pt>
                <c:pt idx="579">
                  <c:v>2460508.7499999995</c:v>
                </c:pt>
                <c:pt idx="580">
                  <c:v>2464758.333333333</c:v>
                </c:pt>
                <c:pt idx="581">
                  <c:v>2469007.9166666665</c:v>
                </c:pt>
                <c:pt idx="582">
                  <c:v>2473257.4999999995</c:v>
                </c:pt>
                <c:pt idx="583">
                  <c:v>2477507.083333333</c:v>
                </c:pt>
                <c:pt idx="584">
                  <c:v>2481756.6666666665</c:v>
                </c:pt>
                <c:pt idx="585">
                  <c:v>2486006.2499999995</c:v>
                </c:pt>
                <c:pt idx="586">
                  <c:v>2490255.833333333</c:v>
                </c:pt>
                <c:pt idx="587">
                  <c:v>2494505.4166666665</c:v>
                </c:pt>
                <c:pt idx="588">
                  <c:v>2498754.9999999995</c:v>
                </c:pt>
                <c:pt idx="589">
                  <c:v>2503004.583333333</c:v>
                </c:pt>
                <c:pt idx="590">
                  <c:v>2507254.1666666665</c:v>
                </c:pt>
                <c:pt idx="591">
                  <c:v>2511503.7499999995</c:v>
                </c:pt>
                <c:pt idx="592">
                  <c:v>2515753.333333333</c:v>
                </c:pt>
                <c:pt idx="593">
                  <c:v>2520002.9166666665</c:v>
                </c:pt>
                <c:pt idx="594">
                  <c:v>2524252.4999999995</c:v>
                </c:pt>
                <c:pt idx="595">
                  <c:v>2528502.083333333</c:v>
                </c:pt>
                <c:pt idx="596">
                  <c:v>2532751.6666666665</c:v>
                </c:pt>
                <c:pt idx="597">
                  <c:v>2537001.2499999995</c:v>
                </c:pt>
                <c:pt idx="598">
                  <c:v>2541250.833333333</c:v>
                </c:pt>
                <c:pt idx="599">
                  <c:v>2545500.4166666665</c:v>
                </c:pt>
                <c:pt idx="600">
                  <c:v>2549749.9999999995</c:v>
                </c:pt>
                <c:pt idx="601">
                  <c:v>2553999.583333333</c:v>
                </c:pt>
                <c:pt idx="602">
                  <c:v>2558249.1666666665</c:v>
                </c:pt>
                <c:pt idx="603">
                  <c:v>2562498.7499999995</c:v>
                </c:pt>
                <c:pt idx="604">
                  <c:v>2566748.333333333</c:v>
                </c:pt>
                <c:pt idx="605">
                  <c:v>2570997.9166666665</c:v>
                </c:pt>
                <c:pt idx="606">
                  <c:v>2575247.4999999995</c:v>
                </c:pt>
                <c:pt idx="607">
                  <c:v>2579497.083333333</c:v>
                </c:pt>
                <c:pt idx="608">
                  <c:v>2583746.6666666665</c:v>
                </c:pt>
                <c:pt idx="609">
                  <c:v>2587996.2499999995</c:v>
                </c:pt>
                <c:pt idx="610">
                  <c:v>2592245.833333333</c:v>
                </c:pt>
                <c:pt idx="611">
                  <c:v>2596495.4166666665</c:v>
                </c:pt>
                <c:pt idx="612">
                  <c:v>2600744.9999999995</c:v>
                </c:pt>
                <c:pt idx="613">
                  <c:v>2604994.583333333</c:v>
                </c:pt>
                <c:pt idx="614">
                  <c:v>2609244.1666666665</c:v>
                </c:pt>
                <c:pt idx="615">
                  <c:v>2613493.7499999995</c:v>
                </c:pt>
                <c:pt idx="616">
                  <c:v>2617743.333333333</c:v>
                </c:pt>
                <c:pt idx="617">
                  <c:v>2621992.9166666665</c:v>
                </c:pt>
                <c:pt idx="618">
                  <c:v>2626242.4999999995</c:v>
                </c:pt>
                <c:pt idx="619">
                  <c:v>2630492.083333333</c:v>
                </c:pt>
                <c:pt idx="620">
                  <c:v>2634741.6666666665</c:v>
                </c:pt>
                <c:pt idx="621">
                  <c:v>2638991.2499999995</c:v>
                </c:pt>
                <c:pt idx="622">
                  <c:v>2643240.833333333</c:v>
                </c:pt>
                <c:pt idx="623">
                  <c:v>2647490.4166666665</c:v>
                </c:pt>
                <c:pt idx="624">
                  <c:v>2651739.9999999995</c:v>
                </c:pt>
                <c:pt idx="625">
                  <c:v>2655989.583333333</c:v>
                </c:pt>
                <c:pt idx="626">
                  <c:v>2660239.1666666665</c:v>
                </c:pt>
                <c:pt idx="627">
                  <c:v>2664488.7499999995</c:v>
                </c:pt>
                <c:pt idx="628">
                  <c:v>2668738.333333333</c:v>
                </c:pt>
                <c:pt idx="629">
                  <c:v>2672987.9166666665</c:v>
                </c:pt>
                <c:pt idx="630">
                  <c:v>2677237.4999999995</c:v>
                </c:pt>
                <c:pt idx="631">
                  <c:v>2681487.083333333</c:v>
                </c:pt>
                <c:pt idx="632">
                  <c:v>2685736.6666666665</c:v>
                </c:pt>
                <c:pt idx="633">
                  <c:v>2689986.2499999995</c:v>
                </c:pt>
                <c:pt idx="634">
                  <c:v>2694235.833333333</c:v>
                </c:pt>
                <c:pt idx="635">
                  <c:v>2698485.4166666665</c:v>
                </c:pt>
                <c:pt idx="636">
                  <c:v>2702734.9999999995</c:v>
                </c:pt>
                <c:pt idx="637">
                  <c:v>2706984.583333333</c:v>
                </c:pt>
                <c:pt idx="638">
                  <c:v>2711234.1666666665</c:v>
                </c:pt>
                <c:pt idx="639">
                  <c:v>2715483.7499999995</c:v>
                </c:pt>
                <c:pt idx="640">
                  <c:v>2719733.333333333</c:v>
                </c:pt>
                <c:pt idx="641">
                  <c:v>2723982.9166666665</c:v>
                </c:pt>
                <c:pt idx="642">
                  <c:v>2728232.4999999995</c:v>
                </c:pt>
                <c:pt idx="643">
                  <c:v>2732482.083333333</c:v>
                </c:pt>
                <c:pt idx="644">
                  <c:v>2736731.6666666665</c:v>
                </c:pt>
                <c:pt idx="645">
                  <c:v>2740981.2499999995</c:v>
                </c:pt>
                <c:pt idx="646">
                  <c:v>2745230.833333333</c:v>
                </c:pt>
                <c:pt idx="647">
                  <c:v>2749480.4166666665</c:v>
                </c:pt>
                <c:pt idx="648">
                  <c:v>2753729.9999999995</c:v>
                </c:pt>
                <c:pt idx="649">
                  <c:v>2757979.583333333</c:v>
                </c:pt>
                <c:pt idx="650">
                  <c:v>2762229.1666666665</c:v>
                </c:pt>
                <c:pt idx="651">
                  <c:v>2766478.7499999995</c:v>
                </c:pt>
                <c:pt idx="652">
                  <c:v>2770728.333333333</c:v>
                </c:pt>
                <c:pt idx="653">
                  <c:v>2774977.9166666665</c:v>
                </c:pt>
                <c:pt idx="654">
                  <c:v>2779227.4999999995</c:v>
                </c:pt>
                <c:pt idx="655">
                  <c:v>2783477.083333333</c:v>
                </c:pt>
                <c:pt idx="656">
                  <c:v>2787726.6666666665</c:v>
                </c:pt>
                <c:pt idx="657">
                  <c:v>2791976.2499999995</c:v>
                </c:pt>
                <c:pt idx="658">
                  <c:v>2796225.833333333</c:v>
                </c:pt>
                <c:pt idx="659">
                  <c:v>2800475.4166666665</c:v>
                </c:pt>
                <c:pt idx="660">
                  <c:v>2804724.9999999995</c:v>
                </c:pt>
                <c:pt idx="661">
                  <c:v>2808974.583333333</c:v>
                </c:pt>
                <c:pt idx="662">
                  <c:v>2813224.1666666665</c:v>
                </c:pt>
                <c:pt idx="663">
                  <c:v>2817473.7499999995</c:v>
                </c:pt>
                <c:pt idx="664">
                  <c:v>2821723.333333333</c:v>
                </c:pt>
                <c:pt idx="665">
                  <c:v>2825972.9166666665</c:v>
                </c:pt>
                <c:pt idx="666">
                  <c:v>2830222.4999999995</c:v>
                </c:pt>
                <c:pt idx="667">
                  <c:v>2834472.083333333</c:v>
                </c:pt>
                <c:pt idx="668">
                  <c:v>2838721.6666666665</c:v>
                </c:pt>
                <c:pt idx="669">
                  <c:v>2842971.2499999995</c:v>
                </c:pt>
                <c:pt idx="670">
                  <c:v>2847220.833333333</c:v>
                </c:pt>
                <c:pt idx="671">
                  <c:v>2851470.4166666665</c:v>
                </c:pt>
                <c:pt idx="672">
                  <c:v>2855719.9999999995</c:v>
                </c:pt>
                <c:pt idx="673">
                  <c:v>2859969.583333333</c:v>
                </c:pt>
                <c:pt idx="674">
                  <c:v>2864219.1666666665</c:v>
                </c:pt>
                <c:pt idx="675">
                  <c:v>2868468.7499999995</c:v>
                </c:pt>
                <c:pt idx="676">
                  <c:v>2872718.333333333</c:v>
                </c:pt>
                <c:pt idx="677">
                  <c:v>2876967.9166666665</c:v>
                </c:pt>
                <c:pt idx="678">
                  <c:v>2881217.4999999995</c:v>
                </c:pt>
                <c:pt idx="679">
                  <c:v>2885467.083333333</c:v>
                </c:pt>
                <c:pt idx="680">
                  <c:v>2889716.6666666665</c:v>
                </c:pt>
                <c:pt idx="681">
                  <c:v>2893966.2499999995</c:v>
                </c:pt>
                <c:pt idx="682">
                  <c:v>2898215.833333333</c:v>
                </c:pt>
                <c:pt idx="683">
                  <c:v>2902465.4166666665</c:v>
                </c:pt>
                <c:pt idx="684">
                  <c:v>2906714.9999999995</c:v>
                </c:pt>
                <c:pt idx="685">
                  <c:v>2910964.583333333</c:v>
                </c:pt>
                <c:pt idx="686">
                  <c:v>2915214.1666666665</c:v>
                </c:pt>
                <c:pt idx="687">
                  <c:v>2919463.7499999995</c:v>
                </c:pt>
                <c:pt idx="688">
                  <c:v>2923713.333333333</c:v>
                </c:pt>
                <c:pt idx="689">
                  <c:v>2927962.9166666665</c:v>
                </c:pt>
                <c:pt idx="690">
                  <c:v>2932212.4999999995</c:v>
                </c:pt>
                <c:pt idx="691">
                  <c:v>2936462.083333333</c:v>
                </c:pt>
                <c:pt idx="692">
                  <c:v>2940711.6666666665</c:v>
                </c:pt>
                <c:pt idx="693">
                  <c:v>2944961.2499999995</c:v>
                </c:pt>
                <c:pt idx="694">
                  <c:v>2949210.833333333</c:v>
                </c:pt>
                <c:pt idx="695">
                  <c:v>2953460.4166666665</c:v>
                </c:pt>
                <c:pt idx="696">
                  <c:v>2957709.9999999995</c:v>
                </c:pt>
                <c:pt idx="697">
                  <c:v>2961959.583333333</c:v>
                </c:pt>
                <c:pt idx="698">
                  <c:v>2966209.1666666665</c:v>
                </c:pt>
                <c:pt idx="699">
                  <c:v>2970458.7499999995</c:v>
                </c:pt>
                <c:pt idx="700">
                  <c:v>2974708.333333333</c:v>
                </c:pt>
                <c:pt idx="701">
                  <c:v>2978957.9166666665</c:v>
                </c:pt>
                <c:pt idx="702">
                  <c:v>2983207.4999999995</c:v>
                </c:pt>
                <c:pt idx="703">
                  <c:v>2987457.083333333</c:v>
                </c:pt>
                <c:pt idx="704">
                  <c:v>2991706.6666666665</c:v>
                </c:pt>
                <c:pt idx="705">
                  <c:v>2995956.2499999995</c:v>
                </c:pt>
                <c:pt idx="706">
                  <c:v>3000205.833333333</c:v>
                </c:pt>
                <c:pt idx="707">
                  <c:v>3004455.4166666665</c:v>
                </c:pt>
                <c:pt idx="708">
                  <c:v>3008704.9999999995</c:v>
                </c:pt>
                <c:pt idx="709">
                  <c:v>3012954.583333333</c:v>
                </c:pt>
                <c:pt idx="710">
                  <c:v>3017204.1666666665</c:v>
                </c:pt>
                <c:pt idx="711">
                  <c:v>3021453.7499999995</c:v>
                </c:pt>
                <c:pt idx="712">
                  <c:v>3025703.333333333</c:v>
                </c:pt>
                <c:pt idx="713">
                  <c:v>3029952.9166666665</c:v>
                </c:pt>
                <c:pt idx="714">
                  <c:v>3034202.4999999995</c:v>
                </c:pt>
                <c:pt idx="715">
                  <c:v>3038452.083333333</c:v>
                </c:pt>
                <c:pt idx="716">
                  <c:v>3042701.6666666665</c:v>
                </c:pt>
                <c:pt idx="717">
                  <c:v>3046951.2499999995</c:v>
                </c:pt>
                <c:pt idx="718">
                  <c:v>3051200.833333333</c:v>
                </c:pt>
                <c:pt idx="719">
                  <c:v>3055450.4166666665</c:v>
                </c:pt>
                <c:pt idx="720">
                  <c:v>3059699.9999999995</c:v>
                </c:pt>
                <c:pt idx="721">
                  <c:v>3063949.583333333</c:v>
                </c:pt>
                <c:pt idx="722">
                  <c:v>3068199.1666666665</c:v>
                </c:pt>
                <c:pt idx="723">
                  <c:v>3072448.7499999995</c:v>
                </c:pt>
                <c:pt idx="724">
                  <c:v>3076698.333333333</c:v>
                </c:pt>
                <c:pt idx="725">
                  <c:v>3080947.9166666665</c:v>
                </c:pt>
                <c:pt idx="726">
                  <c:v>3085197.4999999995</c:v>
                </c:pt>
                <c:pt idx="727">
                  <c:v>3089447.083333333</c:v>
                </c:pt>
                <c:pt idx="728">
                  <c:v>3093696.6666666665</c:v>
                </c:pt>
                <c:pt idx="729">
                  <c:v>3097946.2499999995</c:v>
                </c:pt>
                <c:pt idx="730">
                  <c:v>3102195.833333333</c:v>
                </c:pt>
                <c:pt idx="731">
                  <c:v>3106445.4166666665</c:v>
                </c:pt>
                <c:pt idx="732">
                  <c:v>3110694.9999999995</c:v>
                </c:pt>
                <c:pt idx="733">
                  <c:v>3114944.583333333</c:v>
                </c:pt>
                <c:pt idx="734">
                  <c:v>3119194.1666666665</c:v>
                </c:pt>
                <c:pt idx="735">
                  <c:v>3123443.7499999995</c:v>
                </c:pt>
                <c:pt idx="736">
                  <c:v>3127693.333333333</c:v>
                </c:pt>
                <c:pt idx="737">
                  <c:v>3131942.9166666665</c:v>
                </c:pt>
                <c:pt idx="738">
                  <c:v>3136192.4999999995</c:v>
                </c:pt>
                <c:pt idx="739">
                  <c:v>3140442.083333333</c:v>
                </c:pt>
                <c:pt idx="740">
                  <c:v>3144691.6666666665</c:v>
                </c:pt>
                <c:pt idx="741">
                  <c:v>3148941.2499999995</c:v>
                </c:pt>
                <c:pt idx="742">
                  <c:v>3153190.833333333</c:v>
                </c:pt>
                <c:pt idx="743">
                  <c:v>3157440.4166666665</c:v>
                </c:pt>
                <c:pt idx="744">
                  <c:v>3161689.9999999995</c:v>
                </c:pt>
                <c:pt idx="745">
                  <c:v>3165939.583333333</c:v>
                </c:pt>
                <c:pt idx="746">
                  <c:v>3170189.1666666665</c:v>
                </c:pt>
                <c:pt idx="747">
                  <c:v>3174438.7499999995</c:v>
                </c:pt>
                <c:pt idx="748">
                  <c:v>3178688.333333333</c:v>
                </c:pt>
                <c:pt idx="749">
                  <c:v>3182937.9166666665</c:v>
                </c:pt>
                <c:pt idx="750">
                  <c:v>3187187.4999999995</c:v>
                </c:pt>
                <c:pt idx="751">
                  <c:v>3191437.083333333</c:v>
                </c:pt>
                <c:pt idx="752">
                  <c:v>3195686.6666666665</c:v>
                </c:pt>
                <c:pt idx="753">
                  <c:v>3199936.2499999995</c:v>
                </c:pt>
                <c:pt idx="754">
                  <c:v>3204185.833333333</c:v>
                </c:pt>
                <c:pt idx="755">
                  <c:v>3208435.4166666665</c:v>
                </c:pt>
                <c:pt idx="756">
                  <c:v>3212684.9999999995</c:v>
                </c:pt>
                <c:pt idx="757">
                  <c:v>3216934.583333333</c:v>
                </c:pt>
                <c:pt idx="758">
                  <c:v>3221184.1666666665</c:v>
                </c:pt>
                <c:pt idx="759">
                  <c:v>3225433.7499999995</c:v>
                </c:pt>
                <c:pt idx="760">
                  <c:v>3229683.333333333</c:v>
                </c:pt>
                <c:pt idx="761">
                  <c:v>3233932.9166666665</c:v>
                </c:pt>
                <c:pt idx="762">
                  <c:v>3238182.4999999995</c:v>
                </c:pt>
                <c:pt idx="763">
                  <c:v>3242432.083333333</c:v>
                </c:pt>
                <c:pt idx="764">
                  <c:v>3246681.666666666</c:v>
                </c:pt>
                <c:pt idx="765">
                  <c:v>3250931.2499999995</c:v>
                </c:pt>
                <c:pt idx="766">
                  <c:v>3255180.833333333</c:v>
                </c:pt>
                <c:pt idx="767">
                  <c:v>3259430.416666666</c:v>
                </c:pt>
                <c:pt idx="768">
                  <c:v>3263679.9999999995</c:v>
                </c:pt>
                <c:pt idx="769">
                  <c:v>3267929.583333333</c:v>
                </c:pt>
                <c:pt idx="770">
                  <c:v>3272179.166666666</c:v>
                </c:pt>
                <c:pt idx="771">
                  <c:v>3276428.7499999995</c:v>
                </c:pt>
                <c:pt idx="772">
                  <c:v>3280678.333333333</c:v>
                </c:pt>
                <c:pt idx="773">
                  <c:v>3284927.916666666</c:v>
                </c:pt>
                <c:pt idx="774">
                  <c:v>3289177.4999999995</c:v>
                </c:pt>
                <c:pt idx="775">
                  <c:v>3293427.083333333</c:v>
                </c:pt>
                <c:pt idx="776">
                  <c:v>3297676.666666666</c:v>
                </c:pt>
                <c:pt idx="777">
                  <c:v>3301926.2499999995</c:v>
                </c:pt>
                <c:pt idx="778">
                  <c:v>3306175.833333333</c:v>
                </c:pt>
                <c:pt idx="779">
                  <c:v>3310425.416666666</c:v>
                </c:pt>
                <c:pt idx="780">
                  <c:v>3314674.9999999995</c:v>
                </c:pt>
                <c:pt idx="781">
                  <c:v>3318924.583333333</c:v>
                </c:pt>
                <c:pt idx="782">
                  <c:v>3323174.166666666</c:v>
                </c:pt>
                <c:pt idx="783">
                  <c:v>3327423.7499999995</c:v>
                </c:pt>
                <c:pt idx="784">
                  <c:v>3331673.333333333</c:v>
                </c:pt>
                <c:pt idx="785">
                  <c:v>3335922.916666666</c:v>
                </c:pt>
                <c:pt idx="786">
                  <c:v>3340172.4999999995</c:v>
                </c:pt>
                <c:pt idx="787">
                  <c:v>3344422.083333333</c:v>
                </c:pt>
                <c:pt idx="788">
                  <c:v>3348671.666666666</c:v>
                </c:pt>
                <c:pt idx="789">
                  <c:v>3352921.2499999995</c:v>
                </c:pt>
                <c:pt idx="790">
                  <c:v>3357170.833333333</c:v>
                </c:pt>
                <c:pt idx="791">
                  <c:v>3361420.416666666</c:v>
                </c:pt>
                <c:pt idx="792">
                  <c:v>3365669.9999999995</c:v>
                </c:pt>
                <c:pt idx="793">
                  <c:v>3369919.583333333</c:v>
                </c:pt>
                <c:pt idx="794">
                  <c:v>3374169.166666666</c:v>
                </c:pt>
                <c:pt idx="795">
                  <c:v>3378418.7499999995</c:v>
                </c:pt>
                <c:pt idx="796">
                  <c:v>3382668.333333333</c:v>
                </c:pt>
                <c:pt idx="797">
                  <c:v>3386917.916666666</c:v>
                </c:pt>
                <c:pt idx="798">
                  <c:v>3391167.4999999995</c:v>
                </c:pt>
                <c:pt idx="799">
                  <c:v>3395417.083333333</c:v>
                </c:pt>
                <c:pt idx="800">
                  <c:v>3399666.666666666</c:v>
                </c:pt>
                <c:pt idx="801">
                  <c:v>3403916.2499999995</c:v>
                </c:pt>
                <c:pt idx="802">
                  <c:v>3408165.833333333</c:v>
                </c:pt>
                <c:pt idx="803">
                  <c:v>3412415.416666666</c:v>
                </c:pt>
                <c:pt idx="804">
                  <c:v>3416664.9999999995</c:v>
                </c:pt>
                <c:pt idx="805">
                  <c:v>3420914.583333333</c:v>
                </c:pt>
                <c:pt idx="806">
                  <c:v>3425164.166666666</c:v>
                </c:pt>
                <c:pt idx="807">
                  <c:v>3429413.7499999995</c:v>
                </c:pt>
                <c:pt idx="808">
                  <c:v>3433663.333333333</c:v>
                </c:pt>
                <c:pt idx="809">
                  <c:v>3437912.916666666</c:v>
                </c:pt>
                <c:pt idx="810">
                  <c:v>3442162.4999999995</c:v>
                </c:pt>
                <c:pt idx="811">
                  <c:v>3446412.083333333</c:v>
                </c:pt>
                <c:pt idx="812">
                  <c:v>3450661.666666666</c:v>
                </c:pt>
                <c:pt idx="813">
                  <c:v>3454911.2499999995</c:v>
                </c:pt>
                <c:pt idx="814">
                  <c:v>3459160.833333333</c:v>
                </c:pt>
                <c:pt idx="815">
                  <c:v>3463410.416666666</c:v>
                </c:pt>
                <c:pt idx="816">
                  <c:v>3467659.9999999995</c:v>
                </c:pt>
                <c:pt idx="817">
                  <c:v>3471909.583333333</c:v>
                </c:pt>
                <c:pt idx="818">
                  <c:v>3476159.166666666</c:v>
                </c:pt>
                <c:pt idx="819">
                  <c:v>3480408.7499999995</c:v>
                </c:pt>
                <c:pt idx="820">
                  <c:v>3484658.333333333</c:v>
                </c:pt>
                <c:pt idx="821">
                  <c:v>3488907.916666666</c:v>
                </c:pt>
                <c:pt idx="822">
                  <c:v>3493157.4999999995</c:v>
                </c:pt>
                <c:pt idx="823">
                  <c:v>3497407.083333333</c:v>
                </c:pt>
                <c:pt idx="824">
                  <c:v>3501656.666666666</c:v>
                </c:pt>
                <c:pt idx="825">
                  <c:v>3505906.2499999995</c:v>
                </c:pt>
                <c:pt idx="826">
                  <c:v>3510155.833333333</c:v>
                </c:pt>
                <c:pt idx="827">
                  <c:v>3514405.416666666</c:v>
                </c:pt>
                <c:pt idx="828">
                  <c:v>3518654.9999999995</c:v>
                </c:pt>
                <c:pt idx="829">
                  <c:v>3522904.583333333</c:v>
                </c:pt>
                <c:pt idx="830">
                  <c:v>3527154.166666666</c:v>
                </c:pt>
                <c:pt idx="831">
                  <c:v>3531403.7499999995</c:v>
                </c:pt>
                <c:pt idx="832">
                  <c:v>3535653.333333333</c:v>
                </c:pt>
                <c:pt idx="833">
                  <c:v>3539902.916666666</c:v>
                </c:pt>
                <c:pt idx="834">
                  <c:v>3544152.4999999995</c:v>
                </c:pt>
                <c:pt idx="835">
                  <c:v>3548402.083333333</c:v>
                </c:pt>
                <c:pt idx="836">
                  <c:v>3552651.666666666</c:v>
                </c:pt>
                <c:pt idx="837">
                  <c:v>3556901.2499999995</c:v>
                </c:pt>
                <c:pt idx="838">
                  <c:v>3561150.833333333</c:v>
                </c:pt>
                <c:pt idx="839">
                  <c:v>3565400.416666666</c:v>
                </c:pt>
                <c:pt idx="840">
                  <c:v>3569649.9999999995</c:v>
                </c:pt>
                <c:pt idx="841">
                  <c:v>3573899.583333333</c:v>
                </c:pt>
                <c:pt idx="842">
                  <c:v>3578149.166666666</c:v>
                </c:pt>
                <c:pt idx="843">
                  <c:v>3582398.7499999995</c:v>
                </c:pt>
                <c:pt idx="844">
                  <c:v>3586648.333333333</c:v>
                </c:pt>
                <c:pt idx="845">
                  <c:v>3590897.916666666</c:v>
                </c:pt>
                <c:pt idx="846">
                  <c:v>3595147.4999999995</c:v>
                </c:pt>
                <c:pt idx="847">
                  <c:v>3599397.083333333</c:v>
                </c:pt>
                <c:pt idx="848">
                  <c:v>3603646.666666666</c:v>
                </c:pt>
                <c:pt idx="849">
                  <c:v>3607896.2499999995</c:v>
                </c:pt>
                <c:pt idx="850">
                  <c:v>3612145.833333333</c:v>
                </c:pt>
                <c:pt idx="851">
                  <c:v>3616395.416666666</c:v>
                </c:pt>
                <c:pt idx="852">
                  <c:v>3620644.9999999995</c:v>
                </c:pt>
                <c:pt idx="853">
                  <c:v>3624894.583333333</c:v>
                </c:pt>
                <c:pt idx="854">
                  <c:v>3629144.166666666</c:v>
                </c:pt>
                <c:pt idx="855">
                  <c:v>3633393.7499999995</c:v>
                </c:pt>
                <c:pt idx="856">
                  <c:v>3637643.333333333</c:v>
                </c:pt>
                <c:pt idx="857">
                  <c:v>3641892.916666666</c:v>
                </c:pt>
                <c:pt idx="858">
                  <c:v>3646142.4999999995</c:v>
                </c:pt>
                <c:pt idx="859">
                  <c:v>3650392.083333333</c:v>
                </c:pt>
                <c:pt idx="860">
                  <c:v>3654641.666666666</c:v>
                </c:pt>
                <c:pt idx="861">
                  <c:v>3658891.2499999995</c:v>
                </c:pt>
                <c:pt idx="862">
                  <c:v>3663140.833333333</c:v>
                </c:pt>
                <c:pt idx="863">
                  <c:v>3667390.416666666</c:v>
                </c:pt>
                <c:pt idx="864">
                  <c:v>3671639.9999999995</c:v>
                </c:pt>
                <c:pt idx="865">
                  <c:v>3675889.583333333</c:v>
                </c:pt>
                <c:pt idx="866">
                  <c:v>3680139.166666666</c:v>
                </c:pt>
                <c:pt idx="867">
                  <c:v>3684388.7499999995</c:v>
                </c:pt>
                <c:pt idx="868">
                  <c:v>3688638.333333333</c:v>
                </c:pt>
                <c:pt idx="869">
                  <c:v>3692887.916666666</c:v>
                </c:pt>
                <c:pt idx="870">
                  <c:v>3697137.4999999995</c:v>
                </c:pt>
                <c:pt idx="871">
                  <c:v>3701387.083333333</c:v>
                </c:pt>
                <c:pt idx="872">
                  <c:v>3705636.666666666</c:v>
                </c:pt>
                <c:pt idx="873">
                  <c:v>3709886.2499999995</c:v>
                </c:pt>
                <c:pt idx="874">
                  <c:v>3714135.833333333</c:v>
                </c:pt>
                <c:pt idx="875">
                  <c:v>3718385.416666666</c:v>
                </c:pt>
                <c:pt idx="876">
                  <c:v>3722634.9999999995</c:v>
                </c:pt>
                <c:pt idx="877">
                  <c:v>3726884.583333333</c:v>
                </c:pt>
                <c:pt idx="878">
                  <c:v>3731134.166666666</c:v>
                </c:pt>
                <c:pt idx="879">
                  <c:v>3735383.7499999995</c:v>
                </c:pt>
                <c:pt idx="880">
                  <c:v>3739633.333333333</c:v>
                </c:pt>
                <c:pt idx="881">
                  <c:v>3743882.916666666</c:v>
                </c:pt>
                <c:pt idx="882">
                  <c:v>3748132.4999999995</c:v>
                </c:pt>
                <c:pt idx="883">
                  <c:v>3752382.083333333</c:v>
                </c:pt>
                <c:pt idx="884">
                  <c:v>3756631.666666666</c:v>
                </c:pt>
                <c:pt idx="885">
                  <c:v>3760881.2499999995</c:v>
                </c:pt>
                <c:pt idx="886">
                  <c:v>3765130.833333333</c:v>
                </c:pt>
                <c:pt idx="887">
                  <c:v>3769380.416666666</c:v>
                </c:pt>
                <c:pt idx="888">
                  <c:v>3773629.9999999995</c:v>
                </c:pt>
                <c:pt idx="889">
                  <c:v>3777879.583333333</c:v>
                </c:pt>
                <c:pt idx="890">
                  <c:v>3782129.166666666</c:v>
                </c:pt>
                <c:pt idx="891">
                  <c:v>3786378.7499999995</c:v>
                </c:pt>
                <c:pt idx="892">
                  <c:v>3790628.333333333</c:v>
                </c:pt>
                <c:pt idx="893">
                  <c:v>3794877.916666666</c:v>
                </c:pt>
                <c:pt idx="894">
                  <c:v>3799127.4999999995</c:v>
                </c:pt>
                <c:pt idx="895">
                  <c:v>3803377.083333333</c:v>
                </c:pt>
                <c:pt idx="896">
                  <c:v>3807626.666666666</c:v>
                </c:pt>
                <c:pt idx="897">
                  <c:v>3811876.2499999995</c:v>
                </c:pt>
                <c:pt idx="898">
                  <c:v>3816125.833333333</c:v>
                </c:pt>
                <c:pt idx="899">
                  <c:v>3820375.416666666</c:v>
                </c:pt>
                <c:pt idx="900">
                  <c:v>3824624.9999999995</c:v>
                </c:pt>
                <c:pt idx="901">
                  <c:v>3828874.583333333</c:v>
                </c:pt>
                <c:pt idx="902">
                  <c:v>3833124.166666666</c:v>
                </c:pt>
                <c:pt idx="903">
                  <c:v>3837373.7499999995</c:v>
                </c:pt>
                <c:pt idx="904">
                  <c:v>3841623.333333333</c:v>
                </c:pt>
                <c:pt idx="905">
                  <c:v>3845872.916666666</c:v>
                </c:pt>
                <c:pt idx="906">
                  <c:v>3850122.4999999995</c:v>
                </c:pt>
                <c:pt idx="907">
                  <c:v>3854372.083333333</c:v>
                </c:pt>
                <c:pt idx="908">
                  <c:v>3858621.666666666</c:v>
                </c:pt>
                <c:pt idx="909">
                  <c:v>3862871.2499999995</c:v>
                </c:pt>
                <c:pt idx="910">
                  <c:v>3867120.833333333</c:v>
                </c:pt>
                <c:pt idx="911">
                  <c:v>3871370.416666666</c:v>
                </c:pt>
                <c:pt idx="912">
                  <c:v>3875619.9999999995</c:v>
                </c:pt>
                <c:pt idx="913">
                  <c:v>3879869.583333333</c:v>
                </c:pt>
                <c:pt idx="914">
                  <c:v>3884119.166666666</c:v>
                </c:pt>
                <c:pt idx="915">
                  <c:v>3888368.7499999995</c:v>
                </c:pt>
                <c:pt idx="916">
                  <c:v>3892618.333333333</c:v>
                </c:pt>
                <c:pt idx="917">
                  <c:v>3896867.916666666</c:v>
                </c:pt>
                <c:pt idx="918">
                  <c:v>3901117.4999999995</c:v>
                </c:pt>
                <c:pt idx="919">
                  <c:v>3905367.083333333</c:v>
                </c:pt>
                <c:pt idx="920">
                  <c:v>3909616.666666666</c:v>
                </c:pt>
                <c:pt idx="921">
                  <c:v>3913866.2499999995</c:v>
                </c:pt>
                <c:pt idx="922">
                  <c:v>3918115.833333333</c:v>
                </c:pt>
                <c:pt idx="923">
                  <c:v>3922365.416666666</c:v>
                </c:pt>
                <c:pt idx="924">
                  <c:v>3926614.9999999995</c:v>
                </c:pt>
                <c:pt idx="925">
                  <c:v>3930864.583333333</c:v>
                </c:pt>
                <c:pt idx="926">
                  <c:v>3935114.166666666</c:v>
                </c:pt>
                <c:pt idx="927">
                  <c:v>3939363.7499999995</c:v>
                </c:pt>
                <c:pt idx="928">
                  <c:v>3943613.333333333</c:v>
                </c:pt>
                <c:pt idx="929">
                  <c:v>3947862.916666666</c:v>
                </c:pt>
                <c:pt idx="930">
                  <c:v>3952112.4999999995</c:v>
                </c:pt>
                <c:pt idx="931">
                  <c:v>3956362.083333333</c:v>
                </c:pt>
                <c:pt idx="932">
                  <c:v>3960611.666666666</c:v>
                </c:pt>
                <c:pt idx="933">
                  <c:v>3964861.2499999995</c:v>
                </c:pt>
                <c:pt idx="934">
                  <c:v>3969110.833333333</c:v>
                </c:pt>
                <c:pt idx="935">
                  <c:v>3973360.416666666</c:v>
                </c:pt>
                <c:pt idx="936">
                  <c:v>3977609.9999999995</c:v>
                </c:pt>
                <c:pt idx="937">
                  <c:v>3981859.583333333</c:v>
                </c:pt>
                <c:pt idx="938">
                  <c:v>3986109.166666666</c:v>
                </c:pt>
                <c:pt idx="939">
                  <c:v>3990358.7499999995</c:v>
                </c:pt>
                <c:pt idx="940">
                  <c:v>3994608.333333333</c:v>
                </c:pt>
                <c:pt idx="941">
                  <c:v>3998857.916666666</c:v>
                </c:pt>
                <c:pt idx="942">
                  <c:v>4003107.4999999995</c:v>
                </c:pt>
                <c:pt idx="943">
                  <c:v>4007357.083333333</c:v>
                </c:pt>
                <c:pt idx="944">
                  <c:v>4011606.666666666</c:v>
                </c:pt>
                <c:pt idx="945">
                  <c:v>4015856.2499999995</c:v>
                </c:pt>
                <c:pt idx="946">
                  <c:v>4020105.833333333</c:v>
                </c:pt>
                <c:pt idx="947">
                  <c:v>4024355.416666666</c:v>
                </c:pt>
                <c:pt idx="948">
                  <c:v>4028604.9999999995</c:v>
                </c:pt>
                <c:pt idx="949">
                  <c:v>4032854.583333333</c:v>
                </c:pt>
                <c:pt idx="950">
                  <c:v>4037104.166666666</c:v>
                </c:pt>
                <c:pt idx="951">
                  <c:v>4041353.7499999995</c:v>
                </c:pt>
                <c:pt idx="952">
                  <c:v>4045603.333333333</c:v>
                </c:pt>
                <c:pt idx="953">
                  <c:v>4049852.916666666</c:v>
                </c:pt>
                <c:pt idx="954">
                  <c:v>4054102.4999999995</c:v>
                </c:pt>
                <c:pt idx="955">
                  <c:v>4058352.083333333</c:v>
                </c:pt>
                <c:pt idx="956">
                  <c:v>4062601.666666666</c:v>
                </c:pt>
                <c:pt idx="957">
                  <c:v>4066851.2499999995</c:v>
                </c:pt>
                <c:pt idx="958">
                  <c:v>4071100.833333333</c:v>
                </c:pt>
                <c:pt idx="959">
                  <c:v>4075350.416666666</c:v>
                </c:pt>
                <c:pt idx="960">
                  <c:v>4079599.9999999995</c:v>
                </c:pt>
                <c:pt idx="961">
                  <c:v>4083849.583333333</c:v>
                </c:pt>
                <c:pt idx="962">
                  <c:v>4088099.166666666</c:v>
                </c:pt>
                <c:pt idx="963">
                  <c:v>4092348.7499999995</c:v>
                </c:pt>
                <c:pt idx="964">
                  <c:v>4096598.333333333</c:v>
                </c:pt>
                <c:pt idx="965">
                  <c:v>4100847.916666666</c:v>
                </c:pt>
                <c:pt idx="966">
                  <c:v>4105097.4999999995</c:v>
                </c:pt>
                <c:pt idx="967">
                  <c:v>4109347.083333333</c:v>
                </c:pt>
                <c:pt idx="968">
                  <c:v>4113596.666666666</c:v>
                </c:pt>
                <c:pt idx="969">
                  <c:v>4117846.2499999995</c:v>
                </c:pt>
                <c:pt idx="970">
                  <c:v>4122095.833333333</c:v>
                </c:pt>
                <c:pt idx="971">
                  <c:v>4126345.416666666</c:v>
                </c:pt>
                <c:pt idx="972">
                  <c:v>4130594.9999999995</c:v>
                </c:pt>
                <c:pt idx="973">
                  <c:v>4134844.583333333</c:v>
                </c:pt>
                <c:pt idx="974">
                  <c:v>4139094.166666666</c:v>
                </c:pt>
                <c:pt idx="975">
                  <c:v>4143343.7499999995</c:v>
                </c:pt>
                <c:pt idx="976">
                  <c:v>4147593.333333333</c:v>
                </c:pt>
                <c:pt idx="977">
                  <c:v>4151842.916666666</c:v>
                </c:pt>
                <c:pt idx="978">
                  <c:v>4156092.4999999995</c:v>
                </c:pt>
                <c:pt idx="979">
                  <c:v>4160342.083333333</c:v>
                </c:pt>
                <c:pt idx="980">
                  <c:v>4164591.666666666</c:v>
                </c:pt>
                <c:pt idx="981">
                  <c:v>4168841.2499999995</c:v>
                </c:pt>
                <c:pt idx="982">
                  <c:v>4173090.833333333</c:v>
                </c:pt>
                <c:pt idx="983">
                  <c:v>4177340.416666666</c:v>
                </c:pt>
                <c:pt idx="984">
                  <c:v>4181589.9999999995</c:v>
                </c:pt>
                <c:pt idx="985">
                  <c:v>4185839.583333333</c:v>
                </c:pt>
                <c:pt idx="986">
                  <c:v>4190089.166666666</c:v>
                </c:pt>
                <c:pt idx="987">
                  <c:v>4194338.7499999991</c:v>
                </c:pt>
                <c:pt idx="988">
                  <c:v>4198588.333333333</c:v>
                </c:pt>
                <c:pt idx="989">
                  <c:v>4202837.916666666</c:v>
                </c:pt>
                <c:pt idx="990">
                  <c:v>4207087.4999999991</c:v>
                </c:pt>
                <c:pt idx="991">
                  <c:v>4211337.083333333</c:v>
                </c:pt>
                <c:pt idx="992">
                  <c:v>4215586.666666666</c:v>
                </c:pt>
                <c:pt idx="993">
                  <c:v>4219836.2499999991</c:v>
                </c:pt>
                <c:pt idx="994">
                  <c:v>4224085.833333333</c:v>
                </c:pt>
                <c:pt idx="995">
                  <c:v>4228335.416666666</c:v>
                </c:pt>
                <c:pt idx="996">
                  <c:v>4232584.9999999991</c:v>
                </c:pt>
                <c:pt idx="997">
                  <c:v>4236834.583333333</c:v>
                </c:pt>
                <c:pt idx="998">
                  <c:v>4241084.166666666</c:v>
                </c:pt>
                <c:pt idx="999">
                  <c:v>4245333.7499999991</c:v>
                </c:pt>
                <c:pt idx="1000">
                  <c:v>4249583.333333333</c:v>
                </c:pt>
                <c:pt idx="1001">
                  <c:v>4253832.916666666</c:v>
                </c:pt>
                <c:pt idx="1002">
                  <c:v>4258082.4999999991</c:v>
                </c:pt>
                <c:pt idx="1003">
                  <c:v>4262332.083333333</c:v>
                </c:pt>
                <c:pt idx="1004">
                  <c:v>4266581.666666666</c:v>
                </c:pt>
                <c:pt idx="1005">
                  <c:v>4270831.2499999991</c:v>
                </c:pt>
                <c:pt idx="1006">
                  <c:v>4275080.833333333</c:v>
                </c:pt>
                <c:pt idx="1007">
                  <c:v>4279330.416666666</c:v>
                </c:pt>
                <c:pt idx="1008">
                  <c:v>4283579.9999999991</c:v>
                </c:pt>
                <c:pt idx="1009">
                  <c:v>4287829.583333333</c:v>
                </c:pt>
                <c:pt idx="1010">
                  <c:v>4292079.166666666</c:v>
                </c:pt>
                <c:pt idx="1011">
                  <c:v>4296328.7499999991</c:v>
                </c:pt>
                <c:pt idx="1012">
                  <c:v>4300578.333333333</c:v>
                </c:pt>
                <c:pt idx="1013">
                  <c:v>4304827.916666666</c:v>
                </c:pt>
                <c:pt idx="1014">
                  <c:v>4309077.4999999991</c:v>
                </c:pt>
                <c:pt idx="1015">
                  <c:v>4313327.083333333</c:v>
                </c:pt>
                <c:pt idx="1016">
                  <c:v>4317576.666666666</c:v>
                </c:pt>
                <c:pt idx="1017">
                  <c:v>4321826.2499999991</c:v>
                </c:pt>
                <c:pt idx="1018">
                  <c:v>4326075.833333333</c:v>
                </c:pt>
              </c:numCache>
            </c:numRef>
          </c:yVal>
          <c:smooth val="1"/>
          <c:extLst>
            <c:ext xmlns:c16="http://schemas.microsoft.com/office/drawing/2014/chart" uri="{C3380CC4-5D6E-409C-BE32-E72D297353CC}">
              <c16:uniqueId val="{00000002-A872-F04C-B3AE-4A91D7550702}"/>
            </c:ext>
          </c:extLst>
        </c:ser>
        <c:dLbls>
          <c:showLegendKey val="0"/>
          <c:showVal val="0"/>
          <c:showCatName val="0"/>
          <c:showSerName val="0"/>
          <c:showPercent val="0"/>
          <c:showBubbleSize val="0"/>
        </c:dLbls>
        <c:axId val="1505717151"/>
        <c:axId val="91297968"/>
      </c:scatterChart>
      <c:valAx>
        <c:axId val="1505717151"/>
        <c:scaling>
          <c:orientation val="minMax"/>
          <c:max val="12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Quantity (units)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297968"/>
        <c:crosses val="autoZero"/>
        <c:crossBetween val="midCat"/>
      </c:valAx>
      <c:valAx>
        <c:axId val="91297968"/>
        <c:scaling>
          <c:orientation val="minMax"/>
          <c:max val="5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Cost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057171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a:t>
            </a:r>
            <a:r>
              <a:rPr lang="en-GB" baseline="0"/>
              <a:t> Comparison for Bose QC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smoothMarker"/>
        <c:varyColors val="0"/>
        <c:ser>
          <c:idx val="0"/>
          <c:order val="0"/>
          <c:tx>
            <c:strRef>
              <c:f>EOQ!$AN$4</c:f>
              <c:strCache>
                <c:ptCount val="1"/>
                <c:pt idx="0">
                  <c:v>Annual Ordering Cost</c:v>
                </c:pt>
              </c:strCache>
            </c:strRef>
          </c:tx>
          <c:spPr>
            <a:ln w="19050" cap="rnd">
              <a:solidFill>
                <a:schemeClr val="accent1"/>
              </a:solidFill>
              <a:round/>
            </a:ln>
            <a:effectLst/>
          </c:spPr>
          <c:marker>
            <c:symbol val="none"/>
          </c:marker>
          <c:xVal>
            <c:numRef>
              <c:f>EOQ!$AO$5:$AO$1023</c:f>
              <c:numCache>
                <c:formatCode>General</c:formatCode>
                <c:ptCount val="1019"/>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1018000</c:v>
                </c:pt>
              </c:numCache>
            </c:numRef>
          </c:xVal>
          <c:yVal>
            <c:numRef>
              <c:f>EOQ!$AN$5:$AN$1023</c:f>
              <c:numCache>
                <c:formatCode>_-[$$-409]* #,##0.00_ ;_-[$$-409]* \-#,##0.00\ ;_-[$$-409]* "-"??_ ;_-@_ </c:formatCode>
                <c:ptCount val="1019"/>
                <c:pt idx="0" formatCode="General">
                  <c:v>0</c:v>
                </c:pt>
                <c:pt idx="1">
                  <c:v>4890624.5313317617</c:v>
                </c:pt>
                <c:pt idx="2">
                  <c:v>2445312.2656658809</c:v>
                </c:pt>
                <c:pt idx="3">
                  <c:v>1630208.177110587</c:v>
                </c:pt>
                <c:pt idx="4">
                  <c:v>1222656.1328329404</c:v>
                </c:pt>
                <c:pt idx="5">
                  <c:v>978124.90626635228</c:v>
                </c:pt>
                <c:pt idx="6">
                  <c:v>815104.08855529351</c:v>
                </c:pt>
                <c:pt idx="7">
                  <c:v>698660.64733310882</c:v>
                </c:pt>
                <c:pt idx="8">
                  <c:v>611328.06641647022</c:v>
                </c:pt>
                <c:pt idx="9">
                  <c:v>543402.72570352908</c:v>
                </c:pt>
                <c:pt idx="10">
                  <c:v>489062.45313317614</c:v>
                </c:pt>
                <c:pt idx="11">
                  <c:v>444602.23012106924</c:v>
                </c:pt>
                <c:pt idx="12">
                  <c:v>407552.04427764675</c:v>
                </c:pt>
                <c:pt idx="13">
                  <c:v>376201.88702552009</c:v>
                </c:pt>
                <c:pt idx="14">
                  <c:v>349330.32366655441</c:v>
                </c:pt>
                <c:pt idx="15">
                  <c:v>326041.63542211743</c:v>
                </c:pt>
                <c:pt idx="16">
                  <c:v>305664.03320823511</c:v>
                </c:pt>
                <c:pt idx="17">
                  <c:v>287683.79596069182</c:v>
                </c:pt>
                <c:pt idx="18">
                  <c:v>271701.36285176454</c:v>
                </c:pt>
                <c:pt idx="19">
                  <c:v>257401.29112272427</c:v>
                </c:pt>
                <c:pt idx="20">
                  <c:v>244531.22656658807</c:v>
                </c:pt>
                <c:pt idx="21">
                  <c:v>232886.88244436958</c:v>
                </c:pt>
                <c:pt idx="22">
                  <c:v>222301.11506053462</c:v>
                </c:pt>
                <c:pt idx="23">
                  <c:v>212635.84918833745</c:v>
                </c:pt>
                <c:pt idx="24">
                  <c:v>203776.02213882338</c:v>
                </c:pt>
                <c:pt idx="25">
                  <c:v>195624.98125327047</c:v>
                </c:pt>
                <c:pt idx="26">
                  <c:v>188100.94351276004</c:v>
                </c:pt>
                <c:pt idx="27">
                  <c:v>181134.24190117634</c:v>
                </c:pt>
                <c:pt idx="28">
                  <c:v>174665.16183327721</c:v>
                </c:pt>
                <c:pt idx="29">
                  <c:v>168642.22521833659</c:v>
                </c:pt>
                <c:pt idx="30">
                  <c:v>163020.81771105871</c:v>
                </c:pt>
                <c:pt idx="31">
                  <c:v>157762.08165586327</c:v>
                </c:pt>
                <c:pt idx="32">
                  <c:v>152832.01660411755</c:v>
                </c:pt>
                <c:pt idx="33">
                  <c:v>148200.74337368974</c:v>
                </c:pt>
                <c:pt idx="34">
                  <c:v>143841.89798034591</c:v>
                </c:pt>
                <c:pt idx="35">
                  <c:v>139732.12946662176</c:v>
                </c:pt>
                <c:pt idx="36">
                  <c:v>135850.68142588227</c:v>
                </c:pt>
                <c:pt idx="37">
                  <c:v>132179.04138734491</c:v>
                </c:pt>
                <c:pt idx="38">
                  <c:v>128700.64556136214</c:v>
                </c:pt>
                <c:pt idx="39">
                  <c:v>125400.6290085067</c:v>
                </c:pt>
                <c:pt idx="40">
                  <c:v>122265.61328329403</c:v>
                </c:pt>
                <c:pt idx="41">
                  <c:v>119283.5251544332</c:v>
                </c:pt>
                <c:pt idx="42">
                  <c:v>116443.44122218479</c:v>
                </c:pt>
                <c:pt idx="43">
                  <c:v>113735.4542170177</c:v>
                </c:pt>
                <c:pt idx="44">
                  <c:v>111150.55753026731</c:v>
                </c:pt>
                <c:pt idx="45">
                  <c:v>108680.54514070581</c:v>
                </c:pt>
                <c:pt idx="46">
                  <c:v>106317.92459416873</c:v>
                </c:pt>
                <c:pt idx="47">
                  <c:v>104055.84109216514</c:v>
                </c:pt>
                <c:pt idx="48">
                  <c:v>101888.01106941169</c:v>
                </c:pt>
                <c:pt idx="49">
                  <c:v>99808.663904729823</c:v>
                </c:pt>
                <c:pt idx="50">
                  <c:v>97812.490626635234</c:v>
                </c:pt>
                <c:pt idx="51">
                  <c:v>95894.598653563953</c:v>
                </c:pt>
                <c:pt idx="52">
                  <c:v>94050.471756380022</c:v>
                </c:pt>
                <c:pt idx="53">
                  <c:v>92275.934553429455</c:v>
                </c:pt>
                <c:pt idx="54">
                  <c:v>90567.120950588171</c:v>
                </c:pt>
                <c:pt idx="55">
                  <c:v>88920.446024213845</c:v>
                </c:pt>
                <c:pt idx="56">
                  <c:v>87332.580916638603</c:v>
                </c:pt>
                <c:pt idx="57">
                  <c:v>85800.430374241434</c:v>
                </c:pt>
                <c:pt idx="58">
                  <c:v>84321.112609168296</c:v>
                </c:pt>
                <c:pt idx="59">
                  <c:v>82891.941209012904</c:v>
                </c:pt>
                <c:pt idx="60">
                  <c:v>81510.408855529357</c:v>
                </c:pt>
                <c:pt idx="61">
                  <c:v>80174.172644782971</c:v>
                </c:pt>
                <c:pt idx="62">
                  <c:v>78881.040827931633</c:v>
                </c:pt>
                <c:pt idx="63">
                  <c:v>77628.960814789869</c:v>
                </c:pt>
                <c:pt idx="64">
                  <c:v>76416.008302058777</c:v>
                </c:pt>
                <c:pt idx="65">
                  <c:v>75240.377405104024</c:v>
                </c:pt>
                <c:pt idx="66">
                  <c:v>74100.371686844868</c:v>
                </c:pt>
                <c:pt idx="67">
                  <c:v>72994.395990026285</c:v>
                </c:pt>
                <c:pt idx="68">
                  <c:v>71920.948990172954</c:v>
                </c:pt>
                <c:pt idx="69">
                  <c:v>70878.616396112484</c:v>
                </c:pt>
                <c:pt idx="70">
                  <c:v>69866.064733310879</c:v>
                </c:pt>
                <c:pt idx="71">
                  <c:v>68882.035652560022</c:v>
                </c:pt>
                <c:pt idx="72">
                  <c:v>67925.340712941135</c:v>
                </c:pt>
                <c:pt idx="73">
                  <c:v>66994.856593585777</c:v>
                </c:pt>
                <c:pt idx="74">
                  <c:v>66089.520693672457</c:v>
                </c:pt>
                <c:pt idx="75">
                  <c:v>65208.327084423487</c:v>
                </c:pt>
                <c:pt idx="76">
                  <c:v>64350.322780681068</c:v>
                </c:pt>
                <c:pt idx="77">
                  <c:v>63514.604303009888</c:v>
                </c:pt>
                <c:pt idx="78">
                  <c:v>62700.314504253351</c:v>
                </c:pt>
                <c:pt idx="79">
                  <c:v>61906.6396371109</c:v>
                </c:pt>
                <c:pt idx="80">
                  <c:v>61132.806641647017</c:v>
                </c:pt>
                <c:pt idx="81">
                  <c:v>60378.080633725447</c:v>
                </c:pt>
                <c:pt idx="82">
                  <c:v>59641.762577216599</c:v>
                </c:pt>
                <c:pt idx="83">
                  <c:v>58923.187124479053</c:v>
                </c:pt>
                <c:pt idx="84">
                  <c:v>58221.720611092394</c:v>
                </c:pt>
                <c:pt idx="85">
                  <c:v>57536.759192138372</c:v>
                </c:pt>
                <c:pt idx="86">
                  <c:v>56867.727108508851</c:v>
                </c:pt>
                <c:pt idx="87">
                  <c:v>56214.075072778869</c:v>
                </c:pt>
                <c:pt idx="88">
                  <c:v>55575.278765133655</c:v>
                </c:pt>
                <c:pt idx="89">
                  <c:v>54950.837430693951</c:v>
                </c:pt>
                <c:pt idx="90">
                  <c:v>54340.272570352907</c:v>
                </c:pt>
                <c:pt idx="91">
                  <c:v>53743.126717931445</c:v>
                </c:pt>
                <c:pt idx="92">
                  <c:v>53158.962297084363</c:v>
                </c:pt>
                <c:pt idx="93">
                  <c:v>52587.360551954422</c:v>
                </c:pt>
                <c:pt idx="94">
                  <c:v>52027.920546082569</c:v>
                </c:pt>
                <c:pt idx="95">
                  <c:v>51480.258224544858</c:v>
                </c:pt>
                <c:pt idx="96">
                  <c:v>50944.005534705844</c:v>
                </c:pt>
                <c:pt idx="97">
                  <c:v>50418.809601358364</c:v>
                </c:pt>
                <c:pt idx="98">
                  <c:v>49904.331952364912</c:v>
                </c:pt>
                <c:pt idx="99">
                  <c:v>49400.247791229915</c:v>
                </c:pt>
                <c:pt idx="100">
                  <c:v>48906.245313317617</c:v>
                </c:pt>
                <c:pt idx="101">
                  <c:v>48422.025062690707</c:v>
                </c:pt>
                <c:pt idx="102">
                  <c:v>47947.299326781977</c:v>
                </c:pt>
                <c:pt idx="103">
                  <c:v>47481.791566327782</c:v>
                </c:pt>
                <c:pt idx="104">
                  <c:v>47025.235878190011</c:v>
                </c:pt>
                <c:pt idx="105">
                  <c:v>46577.376488873917</c:v>
                </c:pt>
                <c:pt idx="106">
                  <c:v>46137.967276714728</c:v>
                </c:pt>
                <c:pt idx="107">
                  <c:v>45706.771320857581</c:v>
                </c:pt>
                <c:pt idx="108">
                  <c:v>45283.560475294085</c:v>
                </c:pt>
                <c:pt idx="109">
                  <c:v>44868.114966346431</c:v>
                </c:pt>
                <c:pt idx="110">
                  <c:v>44460.223012106922</c:v>
                </c:pt>
                <c:pt idx="111">
                  <c:v>44059.680462448297</c:v>
                </c:pt>
                <c:pt idx="112">
                  <c:v>43666.290458319301</c:v>
                </c:pt>
                <c:pt idx="113">
                  <c:v>43279.863109130631</c:v>
                </c:pt>
                <c:pt idx="114">
                  <c:v>42900.215187120717</c:v>
                </c:pt>
                <c:pt idx="115">
                  <c:v>42527.16983766749</c:v>
                </c:pt>
                <c:pt idx="116">
                  <c:v>42160.556304584148</c:v>
                </c:pt>
                <c:pt idx="117">
                  <c:v>41800.209669502234</c:v>
                </c:pt>
                <c:pt idx="118">
                  <c:v>41445.970604506452</c:v>
                </c:pt>
                <c:pt idx="119">
                  <c:v>41097.685137241693</c:v>
                </c:pt>
                <c:pt idx="120">
                  <c:v>40755.204427764678</c:v>
                </c:pt>
                <c:pt idx="121">
                  <c:v>40418.384556460835</c:v>
                </c:pt>
                <c:pt idx="122">
                  <c:v>40087.086322391486</c:v>
                </c:pt>
                <c:pt idx="123">
                  <c:v>39761.175051477738</c:v>
                </c:pt>
                <c:pt idx="124">
                  <c:v>39440.520413965816</c:v>
                </c:pt>
                <c:pt idx="125">
                  <c:v>39124.996250654091</c:v>
                </c:pt>
                <c:pt idx="126">
                  <c:v>38814.480407394934</c:v>
                </c:pt>
                <c:pt idx="127">
                  <c:v>38508.854577415441</c:v>
                </c:pt>
                <c:pt idx="128">
                  <c:v>38208.004151029389</c:v>
                </c:pt>
                <c:pt idx="129">
                  <c:v>37911.818072339236</c:v>
                </c:pt>
                <c:pt idx="130">
                  <c:v>37620.188702552012</c:v>
                </c:pt>
                <c:pt idx="131">
                  <c:v>37333.011689555431</c:v>
                </c:pt>
                <c:pt idx="132">
                  <c:v>37050.185843422434</c:v>
                </c:pt>
                <c:pt idx="133">
                  <c:v>36771.613017532043</c:v>
                </c:pt>
                <c:pt idx="134">
                  <c:v>36497.197995013143</c:v>
                </c:pt>
                <c:pt idx="135">
                  <c:v>36226.848380235271</c:v>
                </c:pt>
                <c:pt idx="136">
                  <c:v>35960.474495086477</c:v>
                </c:pt>
                <c:pt idx="137">
                  <c:v>35697.989279793881</c:v>
                </c:pt>
                <c:pt idx="138">
                  <c:v>35439.308198056242</c:v>
                </c:pt>
                <c:pt idx="139">
                  <c:v>35184.349146271663</c:v>
                </c:pt>
                <c:pt idx="140">
                  <c:v>34933.03236665544</c:v>
                </c:pt>
                <c:pt idx="141">
                  <c:v>34685.280364055048</c:v>
                </c:pt>
                <c:pt idx="142">
                  <c:v>34441.017826280011</c:v>
                </c:pt>
                <c:pt idx="143">
                  <c:v>34200.171547774553</c:v>
                </c:pt>
                <c:pt idx="144">
                  <c:v>33962.670356470568</c:v>
                </c:pt>
                <c:pt idx="145">
                  <c:v>33728.445043667321</c:v>
                </c:pt>
                <c:pt idx="146">
                  <c:v>33497.428296792888</c:v>
                </c:pt>
                <c:pt idx="147">
                  <c:v>33269.554634909939</c:v>
                </c:pt>
                <c:pt idx="148">
                  <c:v>33044.760346836229</c:v>
                </c:pt>
                <c:pt idx="149">
                  <c:v>32822.983431756787</c:v>
                </c:pt>
                <c:pt idx="150">
                  <c:v>32604.163542211743</c:v>
                </c:pt>
                <c:pt idx="151">
                  <c:v>32388.241929349413</c:v>
                </c:pt>
                <c:pt idx="152">
                  <c:v>32175.161390340534</c:v>
                </c:pt>
                <c:pt idx="153">
                  <c:v>31964.866217854651</c:v>
                </c:pt>
                <c:pt idx="154">
                  <c:v>31757.302151504944</c:v>
                </c:pt>
                <c:pt idx="155">
                  <c:v>31552.416331172655</c:v>
                </c:pt>
                <c:pt idx="156">
                  <c:v>31350.157252126675</c:v>
                </c:pt>
                <c:pt idx="157">
                  <c:v>31150.474721858354</c:v>
                </c:pt>
                <c:pt idx="158">
                  <c:v>30953.31981855545</c:v>
                </c:pt>
                <c:pt idx="159">
                  <c:v>30758.644851143152</c:v>
                </c:pt>
                <c:pt idx="160">
                  <c:v>30566.403320823509</c:v>
                </c:pt>
                <c:pt idx="161">
                  <c:v>30376.549884048207</c:v>
                </c:pt>
                <c:pt idx="162">
                  <c:v>30189.040316862724</c:v>
                </c:pt>
                <c:pt idx="163">
                  <c:v>30003.831480562952</c:v>
                </c:pt>
                <c:pt idx="164">
                  <c:v>29820.8812886083</c:v>
                </c:pt>
                <c:pt idx="165">
                  <c:v>29640.148674737946</c:v>
                </c:pt>
                <c:pt idx="166">
                  <c:v>29461.593562239526</c:v>
                </c:pt>
                <c:pt idx="167">
                  <c:v>29285.176834321923</c:v>
                </c:pt>
                <c:pt idx="168">
                  <c:v>29110.860305546197</c:v>
                </c:pt>
                <c:pt idx="169">
                  <c:v>28938.606694270777</c:v>
                </c:pt>
                <c:pt idx="170">
                  <c:v>28768.379596069186</c:v>
                </c:pt>
                <c:pt idx="171">
                  <c:v>28600.143458080474</c:v>
                </c:pt>
                <c:pt idx="172">
                  <c:v>28433.863554254425</c:v>
                </c:pt>
                <c:pt idx="173">
                  <c:v>28269.505961455267</c:v>
                </c:pt>
                <c:pt idx="174">
                  <c:v>28107.037536389435</c:v>
                </c:pt>
                <c:pt idx="175">
                  <c:v>27946.425893324351</c:v>
                </c:pt>
                <c:pt idx="176">
                  <c:v>27787.639382566827</c:v>
                </c:pt>
                <c:pt idx="177">
                  <c:v>27630.647069670969</c:v>
                </c:pt>
                <c:pt idx="178">
                  <c:v>27475.418715346976</c:v>
                </c:pt>
                <c:pt idx="179">
                  <c:v>27321.924756043358</c:v>
                </c:pt>
                <c:pt idx="180">
                  <c:v>27170.136285176453</c:v>
                </c:pt>
                <c:pt idx="181">
                  <c:v>27020.025034982107</c:v>
                </c:pt>
                <c:pt idx="182">
                  <c:v>26871.563358965723</c:v>
                </c:pt>
                <c:pt idx="183">
                  <c:v>26724.724214927657</c:v>
                </c:pt>
                <c:pt idx="184">
                  <c:v>26579.481148542181</c:v>
                </c:pt>
                <c:pt idx="185">
                  <c:v>26435.808277468979</c:v>
                </c:pt>
                <c:pt idx="186">
                  <c:v>26293.680275977211</c:v>
                </c:pt>
                <c:pt idx="187">
                  <c:v>26153.072360062895</c:v>
                </c:pt>
                <c:pt idx="188">
                  <c:v>26013.960273041284</c:v>
                </c:pt>
                <c:pt idx="189">
                  <c:v>25876.320271596622</c:v>
                </c:pt>
                <c:pt idx="190">
                  <c:v>25740.129112272429</c:v>
                </c:pt>
                <c:pt idx="191">
                  <c:v>25605.364038386186</c:v>
                </c:pt>
                <c:pt idx="192">
                  <c:v>25472.002767352922</c:v>
                </c:pt>
                <c:pt idx="193">
                  <c:v>25340.023478402909</c:v>
                </c:pt>
                <c:pt idx="194">
                  <c:v>25209.404800679182</c:v>
                </c:pt>
                <c:pt idx="195">
                  <c:v>25080.125801701339</c:v>
                </c:pt>
                <c:pt idx="196">
                  <c:v>24952.165976182456</c:v>
                </c:pt>
                <c:pt idx="197">
                  <c:v>24825.505235186607</c:v>
                </c:pt>
                <c:pt idx="198">
                  <c:v>24700.123895614957</c:v>
                </c:pt>
                <c:pt idx="199">
                  <c:v>24576.002670008853</c:v>
                </c:pt>
                <c:pt idx="200">
                  <c:v>24453.122656658808</c:v>
                </c:pt>
                <c:pt idx="201">
                  <c:v>24331.465330008763</c:v>
                </c:pt>
                <c:pt idx="202">
                  <c:v>24211.012531345354</c:v>
                </c:pt>
                <c:pt idx="203">
                  <c:v>24091.746459762373</c:v>
                </c:pt>
                <c:pt idx="204">
                  <c:v>23973.649663390988</c:v>
                </c:pt>
                <c:pt idx="205">
                  <c:v>23856.705030886642</c:v>
                </c:pt>
                <c:pt idx="206">
                  <c:v>23740.895783163891</c:v>
                </c:pt>
                <c:pt idx="207">
                  <c:v>23626.205465370829</c:v>
                </c:pt>
                <c:pt idx="208">
                  <c:v>23512.617939095006</c:v>
                </c:pt>
                <c:pt idx="209">
                  <c:v>23400.117374793117</c:v>
                </c:pt>
                <c:pt idx="210">
                  <c:v>23288.688244436958</c:v>
                </c:pt>
                <c:pt idx="211">
                  <c:v>23178.315314368538</c:v>
                </c:pt>
                <c:pt idx="212">
                  <c:v>23068.983638357364</c:v>
                </c:pt>
                <c:pt idx="213">
                  <c:v>22960.678550853339</c:v>
                </c:pt>
                <c:pt idx="214">
                  <c:v>22853.38566042879</c:v>
                </c:pt>
                <c:pt idx="215">
                  <c:v>22747.090843403541</c:v>
                </c:pt>
                <c:pt idx="216">
                  <c:v>22641.780237647043</c:v>
                </c:pt>
                <c:pt idx="217">
                  <c:v>22537.440236551894</c:v>
                </c:pt>
                <c:pt idx="218">
                  <c:v>22434.057483173216</c:v>
                </c:pt>
                <c:pt idx="219">
                  <c:v>22331.618864528591</c:v>
                </c:pt>
                <c:pt idx="220">
                  <c:v>22230.111506053461</c:v>
                </c:pt>
                <c:pt idx="221">
                  <c:v>22129.522766207065</c:v>
                </c:pt>
                <c:pt idx="222">
                  <c:v>22029.840231224149</c:v>
                </c:pt>
                <c:pt idx="223">
                  <c:v>21931.051710007898</c:v>
                </c:pt>
                <c:pt idx="224">
                  <c:v>21833.145229159651</c:v>
                </c:pt>
                <c:pt idx="225">
                  <c:v>21736.10902814116</c:v>
                </c:pt>
                <c:pt idx="226">
                  <c:v>21639.931554565315</c:v>
                </c:pt>
                <c:pt idx="227">
                  <c:v>21544.601459611284</c:v>
                </c:pt>
                <c:pt idx="228">
                  <c:v>21450.107593560359</c:v>
                </c:pt>
                <c:pt idx="229">
                  <c:v>21356.43900144874</c:v>
                </c:pt>
                <c:pt idx="230">
                  <c:v>21263.584918833745</c:v>
                </c:pt>
                <c:pt idx="231">
                  <c:v>21171.534767669964</c:v>
                </c:pt>
                <c:pt idx="232">
                  <c:v>21080.278152292074</c:v>
                </c:pt>
                <c:pt idx="233">
                  <c:v>20989.804855501123</c:v>
                </c:pt>
                <c:pt idx="234">
                  <c:v>20900.104834751117</c:v>
                </c:pt>
                <c:pt idx="235">
                  <c:v>20811.168218433028</c:v>
                </c:pt>
                <c:pt idx="236">
                  <c:v>20722.985302253226</c:v>
                </c:pt>
                <c:pt idx="237">
                  <c:v>20635.546545703633</c:v>
                </c:pt>
                <c:pt idx="238">
                  <c:v>20548.842568620847</c:v>
                </c:pt>
                <c:pt idx="239">
                  <c:v>20462.864147831639</c:v>
                </c:pt>
                <c:pt idx="240">
                  <c:v>20377.602213882339</c:v>
                </c:pt>
                <c:pt idx="241">
                  <c:v>20293.047847849633</c:v>
                </c:pt>
                <c:pt idx="242">
                  <c:v>20209.192278230417</c:v>
                </c:pt>
                <c:pt idx="243">
                  <c:v>20126.026877908484</c:v>
                </c:pt>
                <c:pt idx="244">
                  <c:v>20043.543161195743</c:v>
                </c:pt>
                <c:pt idx="245">
                  <c:v>19961.732780945964</c:v>
                </c:pt>
                <c:pt idx="246">
                  <c:v>19880.587525738869</c:v>
                </c:pt>
                <c:pt idx="247">
                  <c:v>19800.099317132637</c:v>
                </c:pt>
                <c:pt idx="248">
                  <c:v>19720.260206982908</c:v>
                </c:pt>
                <c:pt idx="249">
                  <c:v>19641.06237482635</c:v>
                </c:pt>
                <c:pt idx="250">
                  <c:v>19562.498125327045</c:v>
                </c:pt>
                <c:pt idx="251">
                  <c:v>19484.55988578391</c:v>
                </c:pt>
                <c:pt idx="252">
                  <c:v>19407.240203697467</c:v>
                </c:pt>
                <c:pt idx="253">
                  <c:v>19330.531744394313</c:v>
                </c:pt>
                <c:pt idx="254">
                  <c:v>19254.42728870772</c:v>
                </c:pt>
                <c:pt idx="255">
                  <c:v>19178.919730712791</c:v>
                </c:pt>
                <c:pt idx="256">
                  <c:v>19104.002075514694</c:v>
                </c:pt>
                <c:pt idx="257">
                  <c:v>19029.667437088567</c:v>
                </c:pt>
                <c:pt idx="258">
                  <c:v>18955.909036169618</c:v>
                </c:pt>
                <c:pt idx="259">
                  <c:v>18882.720198192128</c:v>
                </c:pt>
                <c:pt idx="260">
                  <c:v>18810.094351276006</c:v>
                </c:pt>
                <c:pt idx="261">
                  <c:v>18738.025024259623</c:v>
                </c:pt>
                <c:pt idx="262">
                  <c:v>18666.505844777716</c:v>
                </c:pt>
                <c:pt idx="263">
                  <c:v>18595.530537383122</c:v>
                </c:pt>
                <c:pt idx="264">
                  <c:v>18525.092921711217</c:v>
                </c:pt>
                <c:pt idx="265">
                  <c:v>18455.18691068589</c:v>
                </c:pt>
                <c:pt idx="266">
                  <c:v>18385.806508766022</c:v>
                </c:pt>
                <c:pt idx="267">
                  <c:v>18316.945810231315</c:v>
                </c:pt>
                <c:pt idx="268">
                  <c:v>18248.598997506571</c:v>
                </c:pt>
                <c:pt idx="269">
                  <c:v>18180.760339523276</c:v>
                </c:pt>
                <c:pt idx="270">
                  <c:v>18113.424190117636</c:v>
                </c:pt>
                <c:pt idx="271">
                  <c:v>18046.584986464066</c:v>
                </c:pt>
                <c:pt idx="272">
                  <c:v>17980.237247543238</c:v>
                </c:pt>
                <c:pt idx="273">
                  <c:v>17914.375572643814</c:v>
                </c:pt>
                <c:pt idx="274">
                  <c:v>17848.99463989694</c:v>
                </c:pt>
                <c:pt idx="275">
                  <c:v>17784.089204842767</c:v>
                </c:pt>
                <c:pt idx="276">
                  <c:v>17719.654099028121</c:v>
                </c:pt>
                <c:pt idx="277">
                  <c:v>17655.684228634516</c:v>
                </c:pt>
                <c:pt idx="278">
                  <c:v>17592.174573135831</c:v>
                </c:pt>
                <c:pt idx="279">
                  <c:v>17529.120183984807</c:v>
                </c:pt>
                <c:pt idx="280">
                  <c:v>17466.51618332772</c:v>
                </c:pt>
                <c:pt idx="281">
                  <c:v>17404.35776274648</c:v>
                </c:pt>
                <c:pt idx="282">
                  <c:v>17342.640182027524</c:v>
                </c:pt>
                <c:pt idx="283">
                  <c:v>17281.358767956754</c:v>
                </c:pt>
                <c:pt idx="284">
                  <c:v>17220.508913140005</c:v>
                </c:pt>
                <c:pt idx="285">
                  <c:v>17160.086074848285</c:v>
                </c:pt>
                <c:pt idx="286">
                  <c:v>17100.085773887276</c:v>
                </c:pt>
                <c:pt idx="287">
                  <c:v>17040.503593490459</c:v>
                </c:pt>
                <c:pt idx="288">
                  <c:v>16981.335178235284</c:v>
                </c:pt>
                <c:pt idx="289">
                  <c:v>16922.576232981872</c:v>
                </c:pt>
                <c:pt idx="290">
                  <c:v>16864.222521833661</c:v>
                </c:pt>
                <c:pt idx="291">
                  <c:v>16806.269867119456</c:v>
                </c:pt>
                <c:pt idx="292">
                  <c:v>16748.714148396444</c:v>
                </c:pt>
                <c:pt idx="293">
                  <c:v>16691.551301473588</c:v>
                </c:pt>
                <c:pt idx="294">
                  <c:v>16634.777317454969</c:v>
                </c:pt>
                <c:pt idx="295">
                  <c:v>16578.388241802582</c:v>
                </c:pt>
                <c:pt idx="296">
                  <c:v>16522.380173418114</c:v>
                </c:pt>
                <c:pt idx="297">
                  <c:v>16466.749263743302</c:v>
                </c:pt>
                <c:pt idx="298">
                  <c:v>16411.491715878394</c:v>
                </c:pt>
                <c:pt idx="299">
                  <c:v>16356.603783718265</c:v>
                </c:pt>
                <c:pt idx="300">
                  <c:v>16302.081771105872</c:v>
                </c:pt>
                <c:pt idx="301">
                  <c:v>16247.92203100253</c:v>
                </c:pt>
                <c:pt idx="302">
                  <c:v>16194.120964674707</c:v>
                </c:pt>
                <c:pt idx="303">
                  <c:v>16140.675020896902</c:v>
                </c:pt>
                <c:pt idx="304">
                  <c:v>16087.580695170267</c:v>
                </c:pt>
                <c:pt idx="305">
                  <c:v>16034.834528956595</c:v>
                </c:pt>
                <c:pt idx="306">
                  <c:v>15982.433108927326</c:v>
                </c:pt>
                <c:pt idx="307">
                  <c:v>15930.373066227236</c:v>
                </c:pt>
                <c:pt idx="308">
                  <c:v>15878.651075752472</c:v>
                </c:pt>
                <c:pt idx="309">
                  <c:v>15827.263855442594</c:v>
                </c:pt>
                <c:pt idx="310">
                  <c:v>15776.208165586328</c:v>
                </c:pt>
                <c:pt idx="311">
                  <c:v>15725.480808140712</c:v>
                </c:pt>
                <c:pt idx="312">
                  <c:v>15675.078626063338</c:v>
                </c:pt>
                <c:pt idx="313">
                  <c:v>15624.998502657385</c:v>
                </c:pt>
                <c:pt idx="314">
                  <c:v>15575.237360929177</c:v>
                </c:pt>
                <c:pt idx="315">
                  <c:v>15525.792162957972</c:v>
                </c:pt>
                <c:pt idx="316">
                  <c:v>15476.659909277725</c:v>
                </c:pt>
                <c:pt idx="317">
                  <c:v>15427.837638270541</c:v>
                </c:pt>
                <c:pt idx="318">
                  <c:v>15379.322425571576</c:v>
                </c:pt>
                <c:pt idx="319">
                  <c:v>15331.111383485146</c:v>
                </c:pt>
                <c:pt idx="320">
                  <c:v>15283.201660411754</c:v>
                </c:pt>
                <c:pt idx="321">
                  <c:v>15235.590440285861</c:v>
                </c:pt>
                <c:pt idx="322">
                  <c:v>15188.274942024103</c:v>
                </c:pt>
                <c:pt idx="323">
                  <c:v>15141.25241898378</c:v>
                </c:pt>
                <c:pt idx="324">
                  <c:v>15094.520158431362</c:v>
                </c:pt>
                <c:pt idx="325">
                  <c:v>15048.075481020804</c:v>
                </c:pt>
                <c:pt idx="326">
                  <c:v>15001.915740281476</c:v>
                </c:pt>
                <c:pt idx="327">
                  <c:v>14956.038322115479</c:v>
                </c:pt>
                <c:pt idx="328">
                  <c:v>14910.44064430415</c:v>
                </c:pt>
                <c:pt idx="329">
                  <c:v>14865.120156023591</c:v>
                </c:pt>
                <c:pt idx="330">
                  <c:v>14820.074337368973</c:v>
                </c:pt>
                <c:pt idx="331">
                  <c:v>14775.300698887497</c:v>
                </c:pt>
                <c:pt idx="332">
                  <c:v>14730.796781119763</c:v>
                </c:pt>
                <c:pt idx="333">
                  <c:v>14686.560154149434</c:v>
                </c:pt>
                <c:pt idx="334">
                  <c:v>14642.588417160961</c:v>
                </c:pt>
                <c:pt idx="335">
                  <c:v>14598.879198005257</c:v>
                </c:pt>
                <c:pt idx="336">
                  <c:v>14555.430152773099</c:v>
                </c:pt>
                <c:pt idx="337">
                  <c:v>14512.238965376146</c:v>
                </c:pt>
                <c:pt idx="338">
                  <c:v>14469.303347135388</c:v>
                </c:pt>
                <c:pt idx="339">
                  <c:v>14426.621036376877</c:v>
                </c:pt>
                <c:pt idx="340">
                  <c:v>14384.189798034593</c:v>
                </c:pt>
                <c:pt idx="341">
                  <c:v>14342.007423260296</c:v>
                </c:pt>
                <c:pt idx="342">
                  <c:v>14300.071729040237</c:v>
                </c:pt>
                <c:pt idx="343">
                  <c:v>14258.380557818546</c:v>
                </c:pt>
                <c:pt idx="344">
                  <c:v>14216.931777127213</c:v>
                </c:pt>
                <c:pt idx="345">
                  <c:v>14175.723279222497</c:v>
                </c:pt>
                <c:pt idx="346">
                  <c:v>14134.752980727633</c:v>
                </c:pt>
                <c:pt idx="347">
                  <c:v>14094.018822281732</c:v>
                </c:pt>
                <c:pt idx="348">
                  <c:v>14053.518768194717</c:v>
                </c:pt>
                <c:pt idx="349">
                  <c:v>14013.250806108199</c:v>
                </c:pt>
                <c:pt idx="350">
                  <c:v>13973.212946662175</c:v>
                </c:pt>
                <c:pt idx="351">
                  <c:v>13933.403223167412</c:v>
                </c:pt>
                <c:pt idx="352">
                  <c:v>13893.819691283414</c:v>
                </c:pt>
                <c:pt idx="353">
                  <c:v>13854.460428701874</c:v>
                </c:pt>
                <c:pt idx="354">
                  <c:v>13815.323534835485</c:v>
                </c:pt>
                <c:pt idx="355">
                  <c:v>13776.407130512003</c:v>
                </c:pt>
                <c:pt idx="356">
                  <c:v>13737.709357673488</c:v>
                </c:pt>
                <c:pt idx="357">
                  <c:v>13699.228379080563</c:v>
                </c:pt>
                <c:pt idx="358">
                  <c:v>13660.962378021679</c:v>
                </c:pt>
                <c:pt idx="359">
                  <c:v>13622.90955802719</c:v>
                </c:pt>
                <c:pt idx="360">
                  <c:v>13585.068142588227</c:v>
                </c:pt>
                <c:pt idx="361">
                  <c:v>13547.436374880226</c:v>
                </c:pt>
                <c:pt idx="362">
                  <c:v>13510.012517491054</c:v>
                </c:pt>
                <c:pt idx="363">
                  <c:v>13472.794852153613</c:v>
                </c:pt>
                <c:pt idx="364">
                  <c:v>13435.781679482861</c:v>
                </c:pt>
                <c:pt idx="365">
                  <c:v>13398.971318717155</c:v>
                </c:pt>
                <c:pt idx="366">
                  <c:v>13362.362107463829</c:v>
                </c:pt>
                <c:pt idx="367">
                  <c:v>13325.952401448942</c:v>
                </c:pt>
                <c:pt idx="368">
                  <c:v>13289.740574271091</c:v>
                </c:pt>
                <c:pt idx="369">
                  <c:v>13253.725017159244</c:v>
                </c:pt>
                <c:pt idx="370">
                  <c:v>13217.90413873449</c:v>
                </c:pt>
                <c:pt idx="371">
                  <c:v>13182.276364775636</c:v>
                </c:pt>
                <c:pt idx="372">
                  <c:v>13146.840137988605</c:v>
                </c:pt>
                <c:pt idx="373">
                  <c:v>13111.593917779521</c:v>
                </c:pt>
                <c:pt idx="374">
                  <c:v>13076.536180031448</c:v>
                </c:pt>
                <c:pt idx="375">
                  <c:v>13041.665416884696</c:v>
                </c:pt>
                <c:pt idx="376">
                  <c:v>13006.980136520642</c:v>
                </c:pt>
                <c:pt idx="377">
                  <c:v>12972.478862948969</c:v>
                </c:pt>
                <c:pt idx="378">
                  <c:v>12938.160135798311</c:v>
                </c:pt>
                <c:pt idx="379">
                  <c:v>12904.022510110188</c:v>
                </c:pt>
                <c:pt idx="380">
                  <c:v>12870.064556136214</c:v>
                </c:pt>
                <c:pt idx="381">
                  <c:v>12836.284859138481</c:v>
                </c:pt>
                <c:pt idx="382">
                  <c:v>12802.682019193093</c:v>
                </c:pt>
                <c:pt idx="383">
                  <c:v>12769.254650996765</c:v>
                </c:pt>
                <c:pt idx="384">
                  <c:v>12736.001383676461</c:v>
                </c:pt>
                <c:pt idx="385">
                  <c:v>12702.920860601978</c:v>
                </c:pt>
                <c:pt idx="386">
                  <c:v>12670.011739201454</c:v>
                </c:pt>
                <c:pt idx="387">
                  <c:v>12637.272690779746</c:v>
                </c:pt>
                <c:pt idx="388">
                  <c:v>12604.702400339591</c:v>
                </c:pt>
                <c:pt idx="389">
                  <c:v>12572.299566405556</c:v>
                </c:pt>
                <c:pt idx="390">
                  <c:v>12540.062900850669</c:v>
                </c:pt>
                <c:pt idx="391">
                  <c:v>12507.991128725733</c:v>
                </c:pt>
                <c:pt idx="392">
                  <c:v>12476.082988091228</c:v>
                </c:pt>
                <c:pt idx="393">
                  <c:v>12444.33722985181</c:v>
                </c:pt>
                <c:pt idx="394">
                  <c:v>12412.752617593304</c:v>
                </c:pt>
                <c:pt idx="395">
                  <c:v>12381.32792742218</c:v>
                </c:pt>
                <c:pt idx="396">
                  <c:v>12350.061947807479</c:v>
                </c:pt>
                <c:pt idx="397">
                  <c:v>12318.953479425092</c:v>
                </c:pt>
                <c:pt idx="398">
                  <c:v>12288.001335004426</c:v>
                </c:pt>
                <c:pt idx="399">
                  <c:v>12257.204339177346</c:v>
                </c:pt>
                <c:pt idx="400">
                  <c:v>12226.561328329404</c:v>
                </c:pt>
                <c:pt idx="401">
                  <c:v>12196.07115045327</c:v>
                </c:pt>
                <c:pt idx="402">
                  <c:v>12165.732665004381</c:v>
                </c:pt>
                <c:pt idx="403">
                  <c:v>12135.544742758713</c:v>
                </c:pt>
                <c:pt idx="404">
                  <c:v>12105.506265672677</c:v>
                </c:pt>
                <c:pt idx="405">
                  <c:v>12075.61612674509</c:v>
                </c:pt>
                <c:pt idx="406">
                  <c:v>12045.873229881186</c:v>
                </c:pt>
                <c:pt idx="407">
                  <c:v>12016.276489758628</c:v>
                </c:pt>
                <c:pt idx="408">
                  <c:v>11986.824831695494</c:v>
                </c:pt>
                <c:pt idx="409">
                  <c:v>11957.517191520199</c:v>
                </c:pt>
                <c:pt idx="410">
                  <c:v>11928.352515443321</c:v>
                </c:pt>
                <c:pt idx="411">
                  <c:v>11899.329759931294</c:v>
                </c:pt>
                <c:pt idx="412">
                  <c:v>11870.447891581945</c:v>
                </c:pt>
                <c:pt idx="413">
                  <c:v>11841.705887001843</c:v>
                </c:pt>
                <c:pt idx="414">
                  <c:v>11813.102732685415</c:v>
                </c:pt>
                <c:pt idx="415">
                  <c:v>11784.637424895811</c:v>
                </c:pt>
                <c:pt idx="416">
                  <c:v>11756.308969547503</c:v>
                </c:pt>
                <c:pt idx="417">
                  <c:v>11728.116382090555</c:v>
                </c:pt>
                <c:pt idx="418">
                  <c:v>11700.058687396559</c:v>
                </c:pt>
                <c:pt idx="419">
                  <c:v>11672.134919646209</c:v>
                </c:pt>
                <c:pt idx="420">
                  <c:v>11644.344122218479</c:v>
                </c:pt>
                <c:pt idx="421">
                  <c:v>11616.68534758138</c:v>
                </c:pt>
                <c:pt idx="422">
                  <c:v>11589.157657184269</c:v>
                </c:pt>
                <c:pt idx="423">
                  <c:v>11561.760121351681</c:v>
                </c:pt>
                <c:pt idx="424">
                  <c:v>11534.491819178682</c:v>
                </c:pt>
                <c:pt idx="425">
                  <c:v>11507.351838427674</c:v>
                </c:pt>
                <c:pt idx="426">
                  <c:v>11480.33927542667</c:v>
                </c:pt>
                <c:pt idx="427">
                  <c:v>11453.453234968996</c:v>
                </c:pt>
                <c:pt idx="428">
                  <c:v>11426.692830214395</c:v>
                </c:pt>
                <c:pt idx="429">
                  <c:v>11400.057182591518</c:v>
                </c:pt>
                <c:pt idx="430">
                  <c:v>11373.54542170177</c:v>
                </c:pt>
                <c:pt idx="431">
                  <c:v>11347.156685224505</c:v>
                </c:pt>
                <c:pt idx="432">
                  <c:v>11320.890118823521</c:v>
                </c:pt>
                <c:pt idx="433">
                  <c:v>11294.744876054876</c:v>
                </c:pt>
                <c:pt idx="434">
                  <c:v>11268.720118275947</c:v>
                </c:pt>
                <c:pt idx="435">
                  <c:v>11242.815014555774</c:v>
                </c:pt>
                <c:pt idx="436">
                  <c:v>11217.028741586608</c:v>
                </c:pt>
                <c:pt idx="437">
                  <c:v>11191.360483596707</c:v>
                </c:pt>
                <c:pt idx="438">
                  <c:v>11165.809432264296</c:v>
                </c:pt>
                <c:pt idx="439">
                  <c:v>11140.374786632714</c:v>
                </c:pt>
                <c:pt idx="440">
                  <c:v>11115.055753026731</c:v>
                </c:pt>
                <c:pt idx="441">
                  <c:v>11089.851544969981</c:v>
                </c:pt>
                <c:pt idx="442">
                  <c:v>11064.761383103532</c:v>
                </c:pt>
                <c:pt idx="443">
                  <c:v>11039.784495105556</c:v>
                </c:pt>
                <c:pt idx="444">
                  <c:v>11014.920115612074</c:v>
                </c:pt>
                <c:pt idx="445">
                  <c:v>10990.167486138789</c:v>
                </c:pt>
                <c:pt idx="446">
                  <c:v>10965.525855003949</c:v>
                </c:pt>
                <c:pt idx="447">
                  <c:v>10940.994477252263</c:v>
                </c:pt>
                <c:pt idx="448">
                  <c:v>10916.572614579825</c:v>
                </c:pt>
                <c:pt idx="449">
                  <c:v>10892.259535260047</c:v>
                </c:pt>
                <c:pt idx="450">
                  <c:v>10868.05451407058</c:v>
                </c:pt>
                <c:pt idx="451">
                  <c:v>10843.9568322212</c:v>
                </c:pt>
                <c:pt idx="452">
                  <c:v>10819.965777282658</c:v>
                </c:pt>
                <c:pt idx="453">
                  <c:v>10796.080643116471</c:v>
                </c:pt>
                <c:pt idx="454">
                  <c:v>10772.300729805642</c:v>
                </c:pt>
                <c:pt idx="455">
                  <c:v>10748.625343586289</c:v>
                </c:pt>
                <c:pt idx="456">
                  <c:v>10725.053796780179</c:v>
                </c:pt>
                <c:pt idx="457">
                  <c:v>10701.585407728144</c:v>
                </c:pt>
                <c:pt idx="458">
                  <c:v>10678.21950072437</c:v>
                </c:pt>
                <c:pt idx="459">
                  <c:v>10654.95540595155</c:v>
                </c:pt>
                <c:pt idx="460">
                  <c:v>10631.792459416873</c:v>
                </c:pt>
                <c:pt idx="461">
                  <c:v>10608.730002888853</c:v>
                </c:pt>
                <c:pt idx="462">
                  <c:v>10585.767383834982</c:v>
                </c:pt>
                <c:pt idx="463">
                  <c:v>10562.903955360176</c:v>
                </c:pt>
                <c:pt idx="464">
                  <c:v>10540.139076146037</c:v>
                </c:pt>
                <c:pt idx="465">
                  <c:v>10517.472110390885</c:v>
                </c:pt>
                <c:pt idx="466">
                  <c:v>10494.902427750561</c:v>
                </c:pt>
                <c:pt idx="467">
                  <c:v>10472.429403280003</c:v>
                </c:pt>
                <c:pt idx="468">
                  <c:v>10450.052417375558</c:v>
                </c:pt>
                <c:pt idx="469">
                  <c:v>10427.770855718041</c:v>
                </c:pt>
                <c:pt idx="470">
                  <c:v>10405.584109216514</c:v>
                </c:pt>
                <c:pt idx="471">
                  <c:v>10383.491573952784</c:v>
                </c:pt>
                <c:pt idx="472">
                  <c:v>10361.492651126613</c:v>
                </c:pt>
                <c:pt idx="473">
                  <c:v>10339.586747001609</c:v>
                </c:pt>
                <c:pt idx="474">
                  <c:v>10317.773272851817</c:v>
                </c:pt>
                <c:pt idx="475">
                  <c:v>10296.051644908972</c:v>
                </c:pt>
                <c:pt idx="476">
                  <c:v>10274.421284310423</c:v>
                </c:pt>
                <c:pt idx="477">
                  <c:v>10252.881617047718</c:v>
                </c:pt>
                <c:pt idx="478">
                  <c:v>10231.432073915819</c:v>
                </c:pt>
                <c:pt idx="479">
                  <c:v>10210.072090462967</c:v>
                </c:pt>
                <c:pt idx="480">
                  <c:v>10188.80110694117</c:v>
                </c:pt>
                <c:pt idx="481">
                  <c:v>10167.6185682573</c:v>
                </c:pt>
                <c:pt idx="482">
                  <c:v>10146.523923924817</c:v>
                </c:pt>
                <c:pt idx="483">
                  <c:v>10125.516628016068</c:v>
                </c:pt>
                <c:pt idx="484">
                  <c:v>10104.596139115209</c:v>
                </c:pt>
                <c:pt idx="485">
                  <c:v>10083.761920271672</c:v>
                </c:pt>
                <c:pt idx="486">
                  <c:v>10063.013438954242</c:v>
                </c:pt>
                <c:pt idx="487">
                  <c:v>10042.35016700567</c:v>
                </c:pt>
                <c:pt idx="488">
                  <c:v>10021.771580597871</c:v>
                </c:pt>
                <c:pt idx="489">
                  <c:v>10001.27716018765</c:v>
                </c:pt>
                <c:pt idx="490">
                  <c:v>9980.8663904729819</c:v>
                </c:pt>
                <c:pt idx="491">
                  <c:v>9960.5387603498202</c:v>
                </c:pt>
                <c:pt idx="492">
                  <c:v>9940.2937628694344</c:v>
                </c:pt>
                <c:pt idx="493">
                  <c:v>9920.130895196271</c:v>
                </c:pt>
                <c:pt idx="494">
                  <c:v>9900.0496585663186</c:v>
                </c:pt>
                <c:pt idx="495">
                  <c:v>9880.0495582459826</c:v>
                </c:pt>
                <c:pt idx="496">
                  <c:v>9860.1301034914541</c:v>
                </c:pt>
                <c:pt idx="497">
                  <c:v>9840.2908075085743</c:v>
                </c:pt>
                <c:pt idx="498">
                  <c:v>9820.5311874131748</c:v>
                </c:pt>
                <c:pt idx="499">
                  <c:v>9800.8507641919059</c:v>
                </c:pt>
                <c:pt idx="500">
                  <c:v>9781.2490626635226</c:v>
                </c:pt>
                <c:pt idx="501">
                  <c:v>9761.7256114406409</c:v>
                </c:pt>
                <c:pt idx="502">
                  <c:v>9742.2799428919552</c:v>
                </c:pt>
                <c:pt idx="503">
                  <c:v>9722.9115931048927</c:v>
                </c:pt>
                <c:pt idx="504">
                  <c:v>9703.6201018487336</c:v>
                </c:pt>
                <c:pt idx="505">
                  <c:v>9684.4050125381418</c:v>
                </c:pt>
                <c:pt idx="506">
                  <c:v>9665.2658721971566</c:v>
                </c:pt>
                <c:pt idx="507">
                  <c:v>9646.2022314235928</c:v>
                </c:pt>
                <c:pt idx="508">
                  <c:v>9627.2136443538602</c:v>
                </c:pt>
                <c:pt idx="509">
                  <c:v>9608.2996686282149</c:v>
                </c:pt>
                <c:pt idx="510">
                  <c:v>9589.4598653563953</c:v>
                </c:pt>
                <c:pt idx="511">
                  <c:v>9570.6937990836814</c:v>
                </c:pt>
                <c:pt idx="512">
                  <c:v>9552.0010377573471</c:v>
                </c:pt>
                <c:pt idx="513">
                  <c:v>9533.3811526934915</c:v>
                </c:pt>
                <c:pt idx="514">
                  <c:v>9514.8337185442833</c:v>
                </c:pt>
                <c:pt idx="515">
                  <c:v>9496.3583132655567</c:v>
                </c:pt>
                <c:pt idx="516">
                  <c:v>9477.954518084809</c:v>
                </c:pt>
                <c:pt idx="517">
                  <c:v>9459.621917469558</c:v>
                </c:pt>
                <c:pt idx="518">
                  <c:v>9441.360099096064</c:v>
                </c:pt>
                <c:pt idx="519">
                  <c:v>9423.1686538184222</c:v>
                </c:pt>
                <c:pt idx="520">
                  <c:v>9405.047175638003</c:v>
                </c:pt>
                <c:pt idx="521">
                  <c:v>9386.9952616732462</c:v>
                </c:pt>
                <c:pt idx="522">
                  <c:v>9369.0125121298115</c:v>
                </c:pt>
                <c:pt idx="523">
                  <c:v>9351.0985302710542</c:v>
                </c:pt>
                <c:pt idx="524">
                  <c:v>9333.2529223888578</c:v>
                </c:pt>
                <c:pt idx="525">
                  <c:v>9315.475297774783</c:v>
                </c:pt>
                <c:pt idx="526">
                  <c:v>9297.7652686915608</c:v>
                </c:pt>
                <c:pt idx="527">
                  <c:v>9280.1224503448975</c:v>
                </c:pt>
                <c:pt idx="528">
                  <c:v>9262.5464608556085</c:v>
                </c:pt>
                <c:pt idx="529">
                  <c:v>9245.0369212320638</c:v>
                </c:pt>
                <c:pt idx="530">
                  <c:v>9227.5934553429452</c:v>
                </c:pt>
                <c:pt idx="531">
                  <c:v>9210.2156898903231</c:v>
                </c:pt>
                <c:pt idx="532">
                  <c:v>9192.9032543830108</c:v>
                </c:pt>
                <c:pt idx="533">
                  <c:v>9175.6557811102466</c:v>
                </c:pt>
                <c:pt idx="534">
                  <c:v>9158.4729051156573</c:v>
                </c:pt>
                <c:pt idx="535">
                  <c:v>9141.3542641715158</c:v>
                </c:pt>
                <c:pt idx="536">
                  <c:v>9124.2994987532857</c:v>
                </c:pt>
                <c:pt idx="537">
                  <c:v>9107.3082520144526</c:v>
                </c:pt>
                <c:pt idx="538">
                  <c:v>9090.3801697616382</c:v>
                </c:pt>
                <c:pt idx="539">
                  <c:v>9073.5149004299838</c:v>
                </c:pt>
                <c:pt idx="540">
                  <c:v>9056.7120950588178</c:v>
                </c:pt>
                <c:pt idx="541">
                  <c:v>9039.9714072675815</c:v>
                </c:pt>
                <c:pt idx="542">
                  <c:v>9023.2924932320329</c:v>
                </c:pt>
                <c:pt idx="543">
                  <c:v>9006.6750116607018</c:v>
                </c:pt>
                <c:pt idx="544">
                  <c:v>8990.1186237716192</c:v>
                </c:pt>
                <c:pt idx="545">
                  <c:v>8973.6229932692877</c:v>
                </c:pt>
                <c:pt idx="546">
                  <c:v>8957.187786321907</c:v>
                </c:pt>
                <c:pt idx="547">
                  <c:v>8940.8126715388698</c:v>
                </c:pt>
                <c:pt idx="548">
                  <c:v>8924.4973199484702</c:v>
                </c:pt>
                <c:pt idx="549">
                  <c:v>8908.2414049758863</c:v>
                </c:pt>
                <c:pt idx="550">
                  <c:v>8892.0446024213834</c:v>
                </c:pt>
                <c:pt idx="551">
                  <c:v>8875.906590438768</c:v>
                </c:pt>
                <c:pt idx="552">
                  <c:v>8859.8270495140605</c:v>
                </c:pt>
                <c:pt idx="553">
                  <c:v>8843.8056624444143</c:v>
                </c:pt>
                <c:pt idx="554">
                  <c:v>8827.8421143172582</c:v>
                </c:pt>
                <c:pt idx="555">
                  <c:v>8811.936092489661</c:v>
                </c:pt>
                <c:pt idx="556">
                  <c:v>8796.0872865679157</c:v>
                </c:pt>
                <c:pt idx="557">
                  <c:v>8780.2953883873633</c:v>
                </c:pt>
                <c:pt idx="558">
                  <c:v>8764.5600919924036</c:v>
                </c:pt>
                <c:pt idx="559">
                  <c:v>8748.8810936167465</c:v>
                </c:pt>
                <c:pt idx="560">
                  <c:v>8733.2580916638599</c:v>
                </c:pt>
                <c:pt idx="561">
                  <c:v>8717.6907866876318</c:v>
                </c:pt>
                <c:pt idx="562">
                  <c:v>8702.1788813732401</c:v>
                </c:pt>
                <c:pt idx="563">
                  <c:v>8686.722080518226</c:v>
                </c:pt>
                <c:pt idx="564">
                  <c:v>8671.3200910137621</c:v>
                </c:pt>
                <c:pt idx="565">
                  <c:v>8655.9726218261258</c:v>
                </c:pt>
                <c:pt idx="566">
                  <c:v>8640.6793839783768</c:v>
                </c:pt>
                <c:pt idx="567">
                  <c:v>8625.4400905322073</c:v>
                </c:pt>
                <c:pt idx="568">
                  <c:v>8610.2544565700027</c:v>
                </c:pt>
                <c:pt idx="569">
                  <c:v>8595.1221991770853</c:v>
                </c:pt>
                <c:pt idx="570">
                  <c:v>8580.0430374241423</c:v>
                </c:pt>
                <c:pt idx="571">
                  <c:v>8565.0166923498455</c:v>
                </c:pt>
                <c:pt idx="572">
                  <c:v>8550.0428869436382</c:v>
                </c:pt>
                <c:pt idx="573">
                  <c:v>8535.121346128728</c:v>
                </c:pt>
                <c:pt idx="574">
                  <c:v>8520.2517967452295</c:v>
                </c:pt>
                <c:pt idx="575">
                  <c:v>8505.4339675334977</c:v>
                </c:pt>
                <c:pt idx="576">
                  <c:v>8490.6675891176419</c:v>
                </c:pt>
                <c:pt idx="577">
                  <c:v>8475.9523939891878</c:v>
                </c:pt>
                <c:pt idx="578">
                  <c:v>8461.2881164909359</c:v>
                </c:pt>
                <c:pt idx="579">
                  <c:v>8446.6744928009703</c:v>
                </c:pt>
                <c:pt idx="580">
                  <c:v>8432.1112609168304</c:v>
                </c:pt>
                <c:pt idx="581">
                  <c:v>8417.5981606398655</c:v>
                </c:pt>
                <c:pt idx="582">
                  <c:v>8403.1349335597279</c:v>
                </c:pt>
                <c:pt idx="583">
                  <c:v>8388.7213230390425</c:v>
                </c:pt>
                <c:pt idx="584">
                  <c:v>8374.3570741982221</c:v>
                </c:pt>
                <c:pt idx="585">
                  <c:v>8360.0419339004475</c:v>
                </c:pt>
                <c:pt idx="586">
                  <c:v>8345.775650736794</c:v>
                </c:pt>
                <c:pt idx="587">
                  <c:v>8331.5579750115194</c:v>
                </c:pt>
                <c:pt idx="588">
                  <c:v>8317.3886587274847</c:v>
                </c:pt>
                <c:pt idx="589">
                  <c:v>8303.2674555717513</c:v>
                </c:pt>
                <c:pt idx="590">
                  <c:v>8289.1941209012912</c:v>
                </c:pt>
                <c:pt idx="591">
                  <c:v>8275.1684117288678</c:v>
                </c:pt>
                <c:pt idx="592">
                  <c:v>8261.1900867090571</c:v>
                </c:pt>
                <c:pt idx="593">
                  <c:v>8247.2589061243871</c:v>
                </c:pt>
                <c:pt idx="594">
                  <c:v>8233.3746318716512</c:v>
                </c:pt>
                <c:pt idx="595">
                  <c:v>8219.5370274483375</c:v>
                </c:pt>
                <c:pt idx="596">
                  <c:v>8205.7458579391969</c:v>
                </c:pt>
                <c:pt idx="597">
                  <c:v>8192.0008900029497</c:v>
                </c:pt>
                <c:pt idx="598">
                  <c:v>8178.3018918591324</c:v>
                </c:pt>
                <c:pt idx="599">
                  <c:v>8164.648633275061</c:v>
                </c:pt>
                <c:pt idx="600">
                  <c:v>8151.0408855529358</c:v>
                </c:pt>
                <c:pt idx="601">
                  <c:v>8137.4784215170739</c:v>
                </c:pt>
                <c:pt idx="602">
                  <c:v>8123.9610155012651</c:v>
                </c:pt>
                <c:pt idx="603">
                  <c:v>8110.488443336254</c:v>
                </c:pt>
                <c:pt idx="604">
                  <c:v>8097.0604823373533</c:v>
                </c:pt>
                <c:pt idx="605">
                  <c:v>8083.6769112921675</c:v>
                </c:pt>
                <c:pt idx="606">
                  <c:v>8070.3375104484512</c:v>
                </c:pt>
                <c:pt idx="607">
                  <c:v>8057.0420615020785</c:v>
                </c:pt>
                <c:pt idx="608">
                  <c:v>8043.7903475851335</c:v>
                </c:pt>
                <c:pt idx="609">
                  <c:v>8030.582153254124</c:v>
                </c:pt>
                <c:pt idx="610">
                  <c:v>8017.4172644782975</c:v>
                </c:pt>
                <c:pt idx="611">
                  <c:v>8004.2954686280873</c:v>
                </c:pt>
                <c:pt idx="612">
                  <c:v>7991.2165544636628</c:v>
                </c:pt>
                <c:pt idx="613">
                  <c:v>7978.1803121235907</c:v>
                </c:pt>
                <c:pt idx="614">
                  <c:v>7965.1865331136178</c:v>
                </c:pt>
                <c:pt idx="615">
                  <c:v>7952.235010295547</c:v>
                </c:pt>
                <c:pt idx="616">
                  <c:v>7939.325537876236</c:v>
                </c:pt>
                <c:pt idx="617">
                  <c:v>7926.4579113966956</c:v>
                </c:pt>
                <c:pt idx="618">
                  <c:v>7913.631927721297</c:v>
                </c:pt>
                <c:pt idx="619">
                  <c:v>7900.8473850270784</c:v>
                </c:pt>
                <c:pt idx="620">
                  <c:v>7888.1040827931638</c:v>
                </c:pt>
                <c:pt idx="621">
                  <c:v>7875.4018217902758</c:v>
                </c:pt>
                <c:pt idx="622">
                  <c:v>7862.7404040703559</c:v>
                </c:pt>
                <c:pt idx="623">
                  <c:v>7850.1196329562781</c:v>
                </c:pt>
                <c:pt idx="624">
                  <c:v>7837.5393130316688</c:v>
                </c:pt>
                <c:pt idx="625">
                  <c:v>7824.9992501308179</c:v>
                </c:pt>
                <c:pt idx="626">
                  <c:v>7812.4992513286925</c:v>
                </c:pt>
                <c:pt idx="627">
                  <c:v>7800.0391249310387</c:v>
                </c:pt>
                <c:pt idx="628">
                  <c:v>7787.6186804645886</c:v>
                </c:pt>
                <c:pt idx="629">
                  <c:v>7775.2377286673473</c:v>
                </c:pt>
                <c:pt idx="630">
                  <c:v>7762.8960814789862</c:v>
                </c:pt>
                <c:pt idx="631">
                  <c:v>7750.5935520313178</c:v>
                </c:pt>
                <c:pt idx="632">
                  <c:v>7738.3299546388625</c:v>
                </c:pt>
                <c:pt idx="633">
                  <c:v>7726.1051047895126</c:v>
                </c:pt>
                <c:pt idx="634">
                  <c:v>7713.9188191352705</c:v>
                </c:pt>
                <c:pt idx="635">
                  <c:v>7701.7709154830891</c:v>
                </c:pt>
                <c:pt idx="636">
                  <c:v>7689.6612127857879</c:v>
                </c:pt>
                <c:pt idx="637">
                  <c:v>7677.5895311330632</c:v>
                </c:pt>
                <c:pt idx="638">
                  <c:v>7665.5556917425729</c:v>
                </c:pt>
                <c:pt idx="639">
                  <c:v>7653.5595169511134</c:v>
                </c:pt>
                <c:pt idx="640">
                  <c:v>7641.6008302058772</c:v>
                </c:pt>
                <c:pt idx="641">
                  <c:v>7629.6794560557901</c:v>
                </c:pt>
                <c:pt idx="642">
                  <c:v>7617.7952201429307</c:v>
                </c:pt>
                <c:pt idx="643">
                  <c:v>7605.9479491940301</c:v>
                </c:pt>
                <c:pt idx="644">
                  <c:v>7594.1374710120517</c:v>
                </c:pt>
                <c:pt idx="645">
                  <c:v>7582.3636144678467</c:v>
                </c:pt>
                <c:pt idx="646">
                  <c:v>7570.6262094918902</c:v>
                </c:pt>
                <c:pt idx="647">
                  <c:v>7558.9250870660917</c:v>
                </c:pt>
                <c:pt idx="648">
                  <c:v>7547.2600792156809</c:v>
                </c:pt>
                <c:pt idx="649">
                  <c:v>7535.6310190011727</c:v>
                </c:pt>
                <c:pt idx="650">
                  <c:v>7524.0377405104018</c:v>
                </c:pt>
                <c:pt idx="651">
                  <c:v>7512.4800788506318</c:v>
                </c:pt>
                <c:pt idx="652">
                  <c:v>7500.9578701407381</c:v>
                </c:pt>
                <c:pt idx="653">
                  <c:v>7489.4709515034629</c:v>
                </c:pt>
                <c:pt idx="654">
                  <c:v>7478.0191610577394</c:v>
                </c:pt>
                <c:pt idx="655">
                  <c:v>7466.6023379110857</c:v>
                </c:pt>
                <c:pt idx="656">
                  <c:v>7455.2203221520749</c:v>
                </c:pt>
                <c:pt idx="657">
                  <c:v>7443.8729548428637</c:v>
                </c:pt>
                <c:pt idx="658">
                  <c:v>7432.5600780117957</c:v>
                </c:pt>
                <c:pt idx="659">
                  <c:v>7421.281534646072</c:v>
                </c:pt>
                <c:pt idx="660">
                  <c:v>7410.0371686844865</c:v>
                </c:pt>
                <c:pt idx="661">
                  <c:v>7398.8268250102292</c:v>
                </c:pt>
                <c:pt idx="662">
                  <c:v>7387.6503494437484</c:v>
                </c:pt>
                <c:pt idx="663">
                  <c:v>7376.5075887356879</c:v>
                </c:pt>
                <c:pt idx="664">
                  <c:v>7365.3983905598816</c:v>
                </c:pt>
                <c:pt idx="665">
                  <c:v>7354.3226035064081</c:v>
                </c:pt>
                <c:pt idx="666">
                  <c:v>7343.2800770747172</c:v>
                </c:pt>
                <c:pt idx="667">
                  <c:v>7332.2706616668083</c:v>
                </c:pt>
                <c:pt idx="668">
                  <c:v>7321.2942085804807</c:v>
                </c:pt>
                <c:pt idx="669">
                  <c:v>7310.3505700026326</c:v>
                </c:pt>
                <c:pt idx="670">
                  <c:v>7299.4395990026287</c:v>
                </c:pt>
                <c:pt idx="671">
                  <c:v>7288.5611495257244</c:v>
                </c:pt>
                <c:pt idx="672">
                  <c:v>7277.7150763865493</c:v>
                </c:pt>
                <c:pt idx="673">
                  <c:v>7266.9012352626469</c:v>
                </c:pt>
                <c:pt idx="674">
                  <c:v>7256.1194826880728</c:v>
                </c:pt>
                <c:pt idx="675">
                  <c:v>7245.3696760470539</c:v>
                </c:pt>
                <c:pt idx="676">
                  <c:v>7234.6516735676942</c:v>
                </c:pt>
                <c:pt idx="677">
                  <c:v>7223.9653343157479</c:v>
                </c:pt>
                <c:pt idx="678">
                  <c:v>7213.3105181884384</c:v>
                </c:pt>
                <c:pt idx="679">
                  <c:v>7202.6870859083374</c:v>
                </c:pt>
                <c:pt idx="680">
                  <c:v>7192.0948990172965</c:v>
                </c:pt>
                <c:pt idx="681">
                  <c:v>7181.5338198704276</c:v>
                </c:pt>
                <c:pt idx="682">
                  <c:v>7171.0037116301482</c:v>
                </c:pt>
                <c:pt idx="683">
                  <c:v>7160.5044382602655</c:v>
                </c:pt>
                <c:pt idx="684">
                  <c:v>7150.0358645201186</c:v>
                </c:pt>
                <c:pt idx="685">
                  <c:v>7139.5978559587757</c:v>
                </c:pt>
                <c:pt idx="686">
                  <c:v>7129.1902789092728</c:v>
                </c:pt>
                <c:pt idx="687">
                  <c:v>7118.8130004829136</c:v>
                </c:pt>
                <c:pt idx="688">
                  <c:v>7108.4658885636063</c:v>
                </c:pt>
                <c:pt idx="689">
                  <c:v>7098.1488118022662</c:v>
                </c:pt>
                <c:pt idx="690">
                  <c:v>7087.8616396112484</c:v>
                </c:pt>
                <c:pt idx="691">
                  <c:v>7077.6042421588445</c:v>
                </c:pt>
                <c:pt idx="692">
                  <c:v>7067.3764903638166</c:v>
                </c:pt>
                <c:pt idx="693">
                  <c:v>7057.1782558899877</c:v>
                </c:pt>
                <c:pt idx="694">
                  <c:v>7047.0094111408662</c:v>
                </c:pt>
                <c:pt idx="695">
                  <c:v>7036.8698292543331</c:v>
                </c:pt>
                <c:pt idx="696">
                  <c:v>7026.7593840973586</c:v>
                </c:pt>
                <c:pt idx="697">
                  <c:v>7016.6779502607769</c:v>
                </c:pt>
                <c:pt idx="698">
                  <c:v>7006.6254030540995</c:v>
                </c:pt>
                <c:pt idx="699">
                  <c:v>6996.6016185003737</c:v>
                </c:pt>
                <c:pt idx="700">
                  <c:v>6986.6064733310877</c:v>
                </c:pt>
                <c:pt idx="701">
                  <c:v>6976.6398449811149</c:v>
                </c:pt>
                <c:pt idx="702">
                  <c:v>6966.7016115837059</c:v>
                </c:pt>
                <c:pt idx="703">
                  <c:v>6956.7916519655209</c:v>
                </c:pt>
                <c:pt idx="704">
                  <c:v>6946.9098456417069</c:v>
                </c:pt>
                <c:pt idx="705">
                  <c:v>6937.0560728110095</c:v>
                </c:pt>
                <c:pt idx="706">
                  <c:v>6927.2302143509369</c:v>
                </c:pt>
                <c:pt idx="707">
                  <c:v>6917.4321518129582</c:v>
                </c:pt>
                <c:pt idx="708">
                  <c:v>6907.6617674177423</c:v>
                </c:pt>
                <c:pt idx="709">
                  <c:v>6897.9189440504388</c:v>
                </c:pt>
                <c:pt idx="710">
                  <c:v>6888.2035652560016</c:v>
                </c:pt>
                <c:pt idx="711">
                  <c:v>6878.5155152345451</c:v>
                </c:pt>
                <c:pt idx="712">
                  <c:v>6868.8546788367439</c:v>
                </c:pt>
                <c:pt idx="713">
                  <c:v>6859.2209415592724</c:v>
                </c:pt>
                <c:pt idx="714">
                  <c:v>6849.6141895402816</c:v>
                </c:pt>
                <c:pt idx="715">
                  <c:v>6840.0343095549106</c:v>
                </c:pt>
                <c:pt idx="716">
                  <c:v>6830.4811890108394</c:v>
                </c:pt>
                <c:pt idx="717">
                  <c:v>6820.9547159438789</c:v>
                </c:pt>
                <c:pt idx="718">
                  <c:v>6811.4547790135948</c:v>
                </c:pt>
                <c:pt idx="719">
                  <c:v>6801.9812674989726</c:v>
                </c:pt>
                <c:pt idx="720">
                  <c:v>6792.5340712941133</c:v>
                </c:pt>
                <c:pt idx="721">
                  <c:v>6783.1130809039687</c:v>
                </c:pt>
                <c:pt idx="722">
                  <c:v>6773.7181874401131</c:v>
                </c:pt>
                <c:pt idx="723">
                  <c:v>6764.3492826165439</c:v>
                </c:pt>
                <c:pt idx="724">
                  <c:v>6755.0062587455268</c:v>
                </c:pt>
                <c:pt idx="725">
                  <c:v>6745.6890087334641</c:v>
                </c:pt>
                <c:pt idx="726">
                  <c:v>6736.3974260768064</c:v>
                </c:pt>
                <c:pt idx="727">
                  <c:v>6727.1314048579934</c:v>
                </c:pt>
                <c:pt idx="728">
                  <c:v>6717.8908397414307</c:v>
                </c:pt>
                <c:pt idx="729">
                  <c:v>6708.6756259694939</c:v>
                </c:pt>
                <c:pt idx="730">
                  <c:v>6699.4856593585773</c:v>
                </c:pt>
                <c:pt idx="731">
                  <c:v>6690.3208362951591</c:v>
                </c:pt>
                <c:pt idx="732">
                  <c:v>6681.1810537319143</c:v>
                </c:pt>
                <c:pt idx="733">
                  <c:v>6672.0662091838494</c:v>
                </c:pt>
                <c:pt idx="734">
                  <c:v>6662.9762007244708</c:v>
                </c:pt>
                <c:pt idx="735">
                  <c:v>6653.9109269819883</c:v>
                </c:pt>
                <c:pt idx="736">
                  <c:v>6644.8702871355454</c:v>
                </c:pt>
                <c:pt idx="737">
                  <c:v>6635.8541809114804</c:v>
                </c:pt>
                <c:pt idx="738">
                  <c:v>6626.862508579622</c:v>
                </c:pt>
                <c:pt idx="739">
                  <c:v>6617.8951709496096</c:v>
                </c:pt>
                <c:pt idx="740">
                  <c:v>6608.9520693672448</c:v>
                </c:pt>
                <c:pt idx="741">
                  <c:v>6600.0331057108788</c:v>
                </c:pt>
                <c:pt idx="742">
                  <c:v>6591.1381823878182</c:v>
                </c:pt>
                <c:pt idx="743">
                  <c:v>6582.2672023307687</c:v>
                </c:pt>
                <c:pt idx="744">
                  <c:v>6573.4200689943027</c:v>
                </c:pt>
                <c:pt idx="745">
                  <c:v>6564.5966863513577</c:v>
                </c:pt>
                <c:pt idx="746">
                  <c:v>6555.7969588897604</c:v>
                </c:pt>
                <c:pt idx="747">
                  <c:v>6547.0207916087838</c:v>
                </c:pt>
                <c:pt idx="748">
                  <c:v>6538.2680900157238</c:v>
                </c:pt>
                <c:pt idx="749">
                  <c:v>6529.538760122512</c:v>
                </c:pt>
                <c:pt idx="750">
                  <c:v>6520.8327084423481</c:v>
                </c:pt>
                <c:pt idx="751">
                  <c:v>6512.1498419863665</c:v>
                </c:pt>
                <c:pt idx="752">
                  <c:v>6503.4900682603211</c:v>
                </c:pt>
                <c:pt idx="753">
                  <c:v>6494.8532952613032</c:v>
                </c:pt>
                <c:pt idx="754">
                  <c:v>6486.2394314744843</c:v>
                </c:pt>
                <c:pt idx="755">
                  <c:v>6477.648385869883</c:v>
                </c:pt>
                <c:pt idx="756">
                  <c:v>6469.0800678991554</c:v>
                </c:pt>
                <c:pt idx="757">
                  <c:v>6460.5343874924192</c:v>
                </c:pt>
                <c:pt idx="758">
                  <c:v>6452.0112550550939</c:v>
                </c:pt>
                <c:pt idx="759">
                  <c:v>6443.5105814647713</c:v>
                </c:pt>
                <c:pt idx="760">
                  <c:v>6435.0322780681072</c:v>
                </c:pt>
                <c:pt idx="761">
                  <c:v>6426.5762566777412</c:v>
                </c:pt>
                <c:pt idx="762">
                  <c:v>6418.1424295692404</c:v>
                </c:pt>
                <c:pt idx="763">
                  <c:v>6409.7307094780617</c:v>
                </c:pt>
                <c:pt idx="764">
                  <c:v>6401.3410095965464</c:v>
                </c:pt>
                <c:pt idx="765">
                  <c:v>6392.9732435709302</c:v>
                </c:pt>
                <c:pt idx="766">
                  <c:v>6384.6273254983826</c:v>
                </c:pt>
                <c:pt idx="767">
                  <c:v>6376.3031699240692</c:v>
                </c:pt>
                <c:pt idx="768">
                  <c:v>6368.0006918382305</c:v>
                </c:pt>
                <c:pt idx="769">
                  <c:v>6359.7198066732917</c:v>
                </c:pt>
                <c:pt idx="770">
                  <c:v>6351.4604303009892</c:v>
                </c:pt>
                <c:pt idx="771">
                  <c:v>6343.2224790295222</c:v>
                </c:pt>
                <c:pt idx="772">
                  <c:v>6335.0058696007272</c:v>
                </c:pt>
                <c:pt idx="773">
                  <c:v>6326.8105191872719</c:v>
                </c:pt>
                <c:pt idx="774">
                  <c:v>6318.636345389873</c:v>
                </c:pt>
                <c:pt idx="775">
                  <c:v>6310.4832662345307</c:v>
                </c:pt>
                <c:pt idx="776">
                  <c:v>6302.3512001697954</c:v>
                </c:pt>
                <c:pt idx="777">
                  <c:v>6294.2400660640433</c:v>
                </c:pt>
                <c:pt idx="778">
                  <c:v>6286.1497832027781</c:v>
                </c:pt>
                <c:pt idx="779">
                  <c:v>6278.0802712859577</c:v>
                </c:pt>
                <c:pt idx="780">
                  <c:v>6270.0314504253347</c:v>
                </c:pt>
                <c:pt idx="781">
                  <c:v>6262.0032411418197</c:v>
                </c:pt>
                <c:pt idx="782">
                  <c:v>6253.9955643628664</c:v>
                </c:pt>
                <c:pt idx="783">
                  <c:v>6246.0083414198743</c:v>
                </c:pt>
                <c:pt idx="784">
                  <c:v>6238.0414940456139</c:v>
                </c:pt>
                <c:pt idx="785">
                  <c:v>6230.0949443716709</c:v>
                </c:pt>
                <c:pt idx="786">
                  <c:v>6222.1686149259049</c:v>
                </c:pt>
                <c:pt idx="787">
                  <c:v>6214.2624286299379</c:v>
                </c:pt>
                <c:pt idx="788">
                  <c:v>6206.3763087966518</c:v>
                </c:pt>
                <c:pt idx="789">
                  <c:v>6198.5101791277075</c:v>
                </c:pt>
                <c:pt idx="790">
                  <c:v>6190.6639637110902</c:v>
                </c:pt>
                <c:pt idx="791">
                  <c:v>6182.8375870186619</c:v>
                </c:pt>
                <c:pt idx="792">
                  <c:v>6175.0309739037393</c:v>
                </c:pt>
                <c:pt idx="793">
                  <c:v>6167.2440495986903</c:v>
                </c:pt>
                <c:pt idx="794">
                  <c:v>6159.4767397125461</c:v>
                </c:pt>
                <c:pt idx="795">
                  <c:v>6151.7289702286307</c:v>
                </c:pt>
                <c:pt idx="796">
                  <c:v>6144.0006675022132</c:v>
                </c:pt>
                <c:pt idx="797">
                  <c:v>6136.2917582581695</c:v>
                </c:pt>
                <c:pt idx="798">
                  <c:v>6128.602169588673</c:v>
                </c:pt>
                <c:pt idx="799">
                  <c:v>6120.9318289508901</c:v>
                </c:pt>
                <c:pt idx="800">
                  <c:v>6113.2806641647021</c:v>
                </c:pt>
                <c:pt idx="801">
                  <c:v>6105.6486034104382</c:v>
                </c:pt>
                <c:pt idx="802">
                  <c:v>6098.035575226635</c:v>
                </c:pt>
                <c:pt idx="803">
                  <c:v>6090.4415085077972</c:v>
                </c:pt>
                <c:pt idx="804">
                  <c:v>6082.8663325021907</c:v>
                </c:pt>
                <c:pt idx="805">
                  <c:v>6075.3099768096417</c:v>
                </c:pt>
                <c:pt idx="806">
                  <c:v>6067.7723713793566</c:v>
                </c:pt>
                <c:pt idx="807">
                  <c:v>6060.2534465077588</c:v>
                </c:pt>
                <c:pt idx="808">
                  <c:v>6052.7531328363384</c:v>
                </c:pt>
                <c:pt idx="809">
                  <c:v>6045.2713613495198</c:v>
                </c:pt>
                <c:pt idx="810">
                  <c:v>6037.8080633725449</c:v>
                </c:pt>
                <c:pt idx="811">
                  <c:v>6030.3631705693724</c:v>
                </c:pt>
                <c:pt idx="812">
                  <c:v>6022.9366149405932</c:v>
                </c:pt>
                <c:pt idx="813">
                  <c:v>6015.528328821355</c:v>
                </c:pt>
                <c:pt idx="814">
                  <c:v>6008.1382448793138</c:v>
                </c:pt>
                <c:pt idx="815">
                  <c:v>6000.7662961125907</c:v>
                </c:pt>
                <c:pt idx="816">
                  <c:v>5993.4124158477471</c:v>
                </c:pt>
                <c:pt idx="817">
                  <c:v>5986.0765377377738</c:v>
                </c:pt>
                <c:pt idx="818">
                  <c:v>5978.7585957600995</c:v>
                </c:pt>
                <c:pt idx="819">
                  <c:v>5971.4585242146049</c:v>
                </c:pt>
                <c:pt idx="820">
                  <c:v>5964.1762577216605</c:v>
                </c:pt>
                <c:pt idx="821">
                  <c:v>5956.9117312201724</c:v>
                </c:pt>
                <c:pt idx="822">
                  <c:v>5949.6648799656468</c:v>
                </c:pt>
                <c:pt idx="823">
                  <c:v>5942.4356395282639</c:v>
                </c:pt>
                <c:pt idx="824">
                  <c:v>5935.2239457909727</c:v>
                </c:pt>
                <c:pt idx="825">
                  <c:v>5928.0297349475895</c:v>
                </c:pt>
                <c:pt idx="826">
                  <c:v>5920.8529435009214</c:v>
                </c:pt>
                <c:pt idx="827">
                  <c:v>5913.6935082608961</c:v>
                </c:pt>
                <c:pt idx="828">
                  <c:v>5906.5513663427073</c:v>
                </c:pt>
                <c:pt idx="829">
                  <c:v>5899.4264551649712</c:v>
                </c:pt>
                <c:pt idx="830">
                  <c:v>5892.3187124479055</c:v>
                </c:pt>
                <c:pt idx="831">
                  <c:v>5885.228076211506</c:v>
                </c:pt>
                <c:pt idx="832">
                  <c:v>5878.1544847737514</c:v>
                </c:pt>
                <c:pt idx="833">
                  <c:v>5871.0978767488132</c:v>
                </c:pt>
                <c:pt idx="834">
                  <c:v>5864.0581910452775</c:v>
                </c:pt>
                <c:pt idx="835">
                  <c:v>5857.0353668643847</c:v>
                </c:pt>
                <c:pt idx="836">
                  <c:v>5850.0293436982793</c:v>
                </c:pt>
                <c:pt idx="837">
                  <c:v>5843.0400613282691</c:v>
                </c:pt>
                <c:pt idx="838">
                  <c:v>5836.0674598231044</c:v>
                </c:pt>
                <c:pt idx="839">
                  <c:v>5829.1114795372605</c:v>
                </c:pt>
                <c:pt idx="840">
                  <c:v>5822.1720611092396</c:v>
                </c:pt>
                <c:pt idx="841">
                  <c:v>5815.249145459883</c:v>
                </c:pt>
                <c:pt idx="842">
                  <c:v>5808.3426737906902</c:v>
                </c:pt>
                <c:pt idx="843">
                  <c:v>5801.452587582161</c:v>
                </c:pt>
                <c:pt idx="844">
                  <c:v>5794.5788285921344</c:v>
                </c:pt>
                <c:pt idx="845">
                  <c:v>5787.7213388541559</c:v>
                </c:pt>
                <c:pt idx="846">
                  <c:v>5780.8800606758405</c:v>
                </c:pt>
                <c:pt idx="847">
                  <c:v>5774.0549366372625</c:v>
                </c:pt>
                <c:pt idx="848">
                  <c:v>5767.245909589341</c:v>
                </c:pt>
                <c:pt idx="849">
                  <c:v>5760.4529226522509</c:v>
                </c:pt>
                <c:pt idx="850">
                  <c:v>5753.675919213837</c:v>
                </c:pt>
                <c:pt idx="851">
                  <c:v>5746.9148429280394</c:v>
                </c:pt>
                <c:pt idx="852">
                  <c:v>5740.1696377133349</c:v>
                </c:pt>
                <c:pt idx="853">
                  <c:v>5733.4402477511858</c:v>
                </c:pt>
                <c:pt idx="854">
                  <c:v>5726.7266174844981</c:v>
                </c:pt>
                <c:pt idx="855">
                  <c:v>5720.0286916160949</c:v>
                </c:pt>
                <c:pt idx="856">
                  <c:v>5713.3464151071976</c:v>
                </c:pt>
                <c:pt idx="857">
                  <c:v>5706.6797331759171</c:v>
                </c:pt>
                <c:pt idx="858">
                  <c:v>5700.0285912957588</c:v>
                </c:pt>
                <c:pt idx="859">
                  <c:v>5693.3929351941342</c:v>
                </c:pt>
                <c:pt idx="860">
                  <c:v>5686.7727108508852</c:v>
                </c:pt>
                <c:pt idx="861">
                  <c:v>5680.1678644968197</c:v>
                </c:pt>
                <c:pt idx="862">
                  <c:v>5673.5783426122525</c:v>
                </c:pt>
                <c:pt idx="863">
                  <c:v>5667.0040919255634</c:v>
                </c:pt>
                <c:pt idx="864">
                  <c:v>5660.4450594117607</c:v>
                </c:pt>
                <c:pt idx="865">
                  <c:v>5653.901192291054</c:v>
                </c:pt>
                <c:pt idx="866">
                  <c:v>5647.372438027438</c:v>
                </c:pt>
                <c:pt idx="867">
                  <c:v>5640.8587443272909</c:v>
                </c:pt>
                <c:pt idx="868">
                  <c:v>5634.3600591379736</c:v>
                </c:pt>
                <c:pt idx="869">
                  <c:v>5627.8763306464461</c:v>
                </c:pt>
                <c:pt idx="870">
                  <c:v>5621.4075072778869</c:v>
                </c:pt>
                <c:pt idx="871">
                  <c:v>5614.9535376943295</c:v>
                </c:pt>
                <c:pt idx="872">
                  <c:v>5608.5143707933039</c:v>
                </c:pt>
                <c:pt idx="873">
                  <c:v>5602.0899557064849</c:v>
                </c:pt>
                <c:pt idx="874">
                  <c:v>5595.6802417983536</c:v>
                </c:pt>
                <c:pt idx="875">
                  <c:v>5589.2851786648698</c:v>
                </c:pt>
                <c:pt idx="876">
                  <c:v>5582.9047161321478</c:v>
                </c:pt>
                <c:pt idx="877">
                  <c:v>5576.538804255144</c:v>
                </c:pt>
                <c:pt idx="878">
                  <c:v>5570.187393316357</c:v>
                </c:pt>
                <c:pt idx="879">
                  <c:v>5563.8504338245293</c:v>
                </c:pt>
                <c:pt idx="880">
                  <c:v>5557.5278765133653</c:v>
                </c:pt>
                <c:pt idx="881">
                  <c:v>5551.2196723402512</c:v>
                </c:pt>
                <c:pt idx="882">
                  <c:v>5544.9257724849904</c:v>
                </c:pt>
                <c:pt idx="883">
                  <c:v>5538.6461283485405</c:v>
                </c:pt>
                <c:pt idx="884">
                  <c:v>5532.3806915517662</c:v>
                </c:pt>
                <c:pt idx="885">
                  <c:v>5526.1294139341935</c:v>
                </c:pt>
                <c:pt idx="886">
                  <c:v>5519.8922475527779</c:v>
                </c:pt>
                <c:pt idx="887">
                  <c:v>5513.6691446806781</c:v>
                </c:pt>
                <c:pt idx="888">
                  <c:v>5507.4600578060372</c:v>
                </c:pt>
                <c:pt idx="889">
                  <c:v>5501.2649396307779</c:v>
                </c:pt>
                <c:pt idx="890">
                  <c:v>5495.0837430693946</c:v>
                </c:pt>
                <c:pt idx="891">
                  <c:v>5488.9164212477681</c:v>
                </c:pt>
                <c:pt idx="892">
                  <c:v>5482.7629275019744</c:v>
                </c:pt>
                <c:pt idx="893">
                  <c:v>5476.6232153771125</c:v>
                </c:pt>
                <c:pt idx="894">
                  <c:v>5470.4972386261315</c:v>
                </c:pt>
                <c:pt idx="895">
                  <c:v>5464.3849512086717</c:v>
                </c:pt>
                <c:pt idx="896">
                  <c:v>5458.2863072899127</c:v>
                </c:pt>
                <c:pt idx="897">
                  <c:v>5452.2012612394219</c:v>
                </c:pt>
                <c:pt idx="898">
                  <c:v>5446.1297676300237</c:v>
                </c:pt>
                <c:pt idx="899">
                  <c:v>5440.0717812366647</c:v>
                </c:pt>
                <c:pt idx="900">
                  <c:v>5434.0272570352899</c:v>
                </c:pt>
                <c:pt idx="901">
                  <c:v>5427.9961502017331</c:v>
                </c:pt>
                <c:pt idx="902">
                  <c:v>5421.9784161105999</c:v>
                </c:pt>
                <c:pt idx="903">
                  <c:v>5415.9740103341765</c:v>
                </c:pt>
                <c:pt idx="904">
                  <c:v>5409.9828886413288</c:v>
                </c:pt>
                <c:pt idx="905">
                  <c:v>5404.0050069964218</c:v>
                </c:pt>
                <c:pt idx="906">
                  <c:v>5398.0403215582355</c:v>
                </c:pt>
                <c:pt idx="907">
                  <c:v>5392.0887886788987</c:v>
                </c:pt>
                <c:pt idx="908">
                  <c:v>5386.1503649028209</c:v>
                </c:pt>
                <c:pt idx="909">
                  <c:v>5380.2250069656338</c:v>
                </c:pt>
                <c:pt idx="910">
                  <c:v>5374.3126717931445</c:v>
                </c:pt>
                <c:pt idx="911">
                  <c:v>5368.4133165002868</c:v>
                </c:pt>
                <c:pt idx="912">
                  <c:v>5362.5268983900896</c:v>
                </c:pt>
                <c:pt idx="913">
                  <c:v>5356.6533749526416</c:v>
                </c:pt>
                <c:pt idx="914">
                  <c:v>5350.7927038640719</c:v>
                </c:pt>
                <c:pt idx="915">
                  <c:v>5344.944842985532</c:v>
                </c:pt>
                <c:pt idx="916">
                  <c:v>5339.109750362185</c:v>
                </c:pt>
                <c:pt idx="917">
                  <c:v>5333.2873842222043</c:v>
                </c:pt>
                <c:pt idx="918">
                  <c:v>5327.4777029757752</c:v>
                </c:pt>
                <c:pt idx="919">
                  <c:v>5321.680665214104</c:v>
                </c:pt>
                <c:pt idx="920">
                  <c:v>5315.8962297084363</c:v>
                </c:pt>
                <c:pt idx="921">
                  <c:v>5310.1243554090788</c:v>
                </c:pt>
                <c:pt idx="922">
                  <c:v>5304.3650014444265</c:v>
                </c:pt>
                <c:pt idx="923">
                  <c:v>5298.6181271200012</c:v>
                </c:pt>
                <c:pt idx="924">
                  <c:v>5292.883691917491</c:v>
                </c:pt>
                <c:pt idx="925">
                  <c:v>5287.1616554937964</c:v>
                </c:pt>
                <c:pt idx="926">
                  <c:v>5281.451977680088</c:v>
                </c:pt>
                <c:pt idx="927">
                  <c:v>5275.7546184808643</c:v>
                </c:pt>
                <c:pt idx="928">
                  <c:v>5270.0695380730185</c:v>
                </c:pt>
                <c:pt idx="929">
                  <c:v>5264.3966968049099</c:v>
                </c:pt>
                <c:pt idx="930">
                  <c:v>5258.7360551954425</c:v>
                </c:pt>
                <c:pt idx="931">
                  <c:v>5253.0875739331486</c:v>
                </c:pt>
                <c:pt idx="932">
                  <c:v>5247.4512138752807</c:v>
                </c:pt>
                <c:pt idx="933">
                  <c:v>5241.8269360469039</c:v>
                </c:pt>
                <c:pt idx="934">
                  <c:v>5236.2147016400013</c:v>
                </c:pt>
                <c:pt idx="935">
                  <c:v>5230.6144720125794</c:v>
                </c:pt>
                <c:pt idx="936">
                  <c:v>5225.0262086877792</c:v>
                </c:pt>
                <c:pt idx="937">
                  <c:v>5219.4498733529999</c:v>
                </c:pt>
                <c:pt idx="938">
                  <c:v>5213.8854278590206</c:v>
                </c:pt>
                <c:pt idx="939">
                  <c:v>5208.332834219128</c:v>
                </c:pt>
                <c:pt idx="940">
                  <c:v>5202.7920546082569</c:v>
                </c:pt>
                <c:pt idx="941">
                  <c:v>5197.263051362127</c:v>
                </c:pt>
                <c:pt idx="942">
                  <c:v>5191.7457869763921</c:v>
                </c:pt>
                <c:pt idx="943">
                  <c:v>5186.2402241057916</c:v>
                </c:pt>
                <c:pt idx="944">
                  <c:v>5180.7463255633065</c:v>
                </c:pt>
                <c:pt idx="945">
                  <c:v>5175.2640543193238</c:v>
                </c:pt>
                <c:pt idx="946">
                  <c:v>5169.7933735008046</c:v>
                </c:pt>
                <c:pt idx="947">
                  <c:v>5164.3342463904555</c:v>
                </c:pt>
                <c:pt idx="948">
                  <c:v>5158.8866364259084</c:v>
                </c:pt>
                <c:pt idx="949">
                  <c:v>5153.4505071989051</c:v>
                </c:pt>
                <c:pt idx="950">
                  <c:v>5148.0258224544859</c:v>
                </c:pt>
                <c:pt idx="951">
                  <c:v>5142.6125460901803</c:v>
                </c:pt>
                <c:pt idx="952">
                  <c:v>5137.2106421552116</c:v>
                </c:pt>
                <c:pt idx="953">
                  <c:v>5131.8200748496974</c:v>
                </c:pt>
                <c:pt idx="954">
                  <c:v>5126.4408085238592</c:v>
                </c:pt>
                <c:pt idx="955">
                  <c:v>5121.0728076772366</c:v>
                </c:pt>
                <c:pt idx="956">
                  <c:v>5115.7160369579096</c:v>
                </c:pt>
                <c:pt idx="957">
                  <c:v>5110.370461161715</c:v>
                </c:pt>
                <c:pt idx="958">
                  <c:v>5105.0360452314835</c:v>
                </c:pt>
                <c:pt idx="959">
                  <c:v>5099.7127542562685</c:v>
                </c:pt>
                <c:pt idx="960">
                  <c:v>5094.4005534705848</c:v>
                </c:pt>
                <c:pt idx="961">
                  <c:v>5089.0994082536536</c:v>
                </c:pt>
                <c:pt idx="962">
                  <c:v>5083.8092841286498</c:v>
                </c:pt>
                <c:pt idx="963">
                  <c:v>5078.5301467619538</c:v>
                </c:pt>
                <c:pt idx="964">
                  <c:v>5073.2619619624083</c:v>
                </c:pt>
                <c:pt idx="965">
                  <c:v>5068.0046956805818</c:v>
                </c:pt>
                <c:pt idx="966">
                  <c:v>5062.7583140080342</c:v>
                </c:pt>
                <c:pt idx="967">
                  <c:v>5057.5227831765887</c:v>
                </c:pt>
                <c:pt idx="968">
                  <c:v>5052.2980695576043</c:v>
                </c:pt>
                <c:pt idx="969">
                  <c:v>5047.0841396612605</c:v>
                </c:pt>
                <c:pt idx="970">
                  <c:v>5041.8809601358362</c:v>
                </c:pt>
                <c:pt idx="971">
                  <c:v>5036.6884977670043</c:v>
                </c:pt>
                <c:pt idx="972">
                  <c:v>5031.5067194771209</c:v>
                </c:pt>
                <c:pt idx="973">
                  <c:v>5026.3355923245235</c:v>
                </c:pt>
                <c:pt idx="974">
                  <c:v>5021.1750835028352</c:v>
                </c:pt>
                <c:pt idx="975">
                  <c:v>5016.0251603402685</c:v>
                </c:pt>
                <c:pt idx="976">
                  <c:v>5010.8857902989357</c:v>
                </c:pt>
                <c:pt idx="977">
                  <c:v>5005.7569409741673</c:v>
                </c:pt>
                <c:pt idx="978">
                  <c:v>5000.6385800938251</c:v>
                </c:pt>
                <c:pt idx="979">
                  <c:v>4995.5306755176316</c:v>
                </c:pt>
                <c:pt idx="980">
                  <c:v>4990.433195236491</c:v>
                </c:pt>
                <c:pt idx="981">
                  <c:v>4985.3461073718263</c:v>
                </c:pt>
                <c:pt idx="982">
                  <c:v>4980.2693801749101</c:v>
                </c:pt>
                <c:pt idx="983">
                  <c:v>4975.2029820262069</c:v>
                </c:pt>
                <c:pt idx="984">
                  <c:v>4970.1468814347172</c:v>
                </c:pt>
                <c:pt idx="985">
                  <c:v>4965.1010470373212</c:v>
                </c:pt>
                <c:pt idx="986">
                  <c:v>4960.0654475981355</c:v>
                </c:pt>
                <c:pt idx="987">
                  <c:v>4955.0400520078638</c:v>
                </c:pt>
                <c:pt idx="988">
                  <c:v>4950.0248292831593</c:v>
                </c:pt>
                <c:pt idx="989">
                  <c:v>4945.0197485659874</c:v>
                </c:pt>
                <c:pt idx="990">
                  <c:v>4940.0247791229913</c:v>
                </c:pt>
                <c:pt idx="991">
                  <c:v>4935.0398903448649</c:v>
                </c:pt>
                <c:pt idx="992">
                  <c:v>4930.065051745727</c:v>
                </c:pt>
                <c:pt idx="993">
                  <c:v>4925.1002329624989</c:v>
                </c:pt>
                <c:pt idx="994">
                  <c:v>4920.1454037542871</c:v>
                </c:pt>
                <c:pt idx="995">
                  <c:v>4915.2005340017704</c:v>
                </c:pt>
                <c:pt idx="996">
                  <c:v>4910.2655937065874</c:v>
                </c:pt>
                <c:pt idx="997">
                  <c:v>4905.3405529907332</c:v>
                </c:pt>
                <c:pt idx="998">
                  <c:v>4900.425382095953</c:v>
                </c:pt>
                <c:pt idx="999">
                  <c:v>4895.5200513831442</c:v>
                </c:pt>
                <c:pt idx="1000">
                  <c:v>4890.6245313317613</c:v>
                </c:pt>
                <c:pt idx="1001">
                  <c:v>4885.7387925392222</c:v>
                </c:pt>
                <c:pt idx="1002">
                  <c:v>4880.8628057203205</c:v>
                </c:pt>
                <c:pt idx="1003">
                  <c:v>4875.9965417066414</c:v>
                </c:pt>
                <c:pt idx="1004">
                  <c:v>4871.1399714459776</c:v>
                </c:pt>
                <c:pt idx="1005">
                  <c:v>4866.2930660017528</c:v>
                </c:pt>
                <c:pt idx="1006">
                  <c:v>4861.4557965524464</c:v>
                </c:pt>
                <c:pt idx="1007">
                  <c:v>4856.6281343910241</c:v>
                </c:pt>
                <c:pt idx="1008">
                  <c:v>4851.8100509243668</c:v>
                </c:pt>
                <c:pt idx="1009">
                  <c:v>4847.0015176727075</c:v>
                </c:pt>
                <c:pt idx="1010">
                  <c:v>4842.2025062690709</c:v>
                </c:pt>
                <c:pt idx="1011">
                  <c:v>4837.4129884587155</c:v>
                </c:pt>
                <c:pt idx="1012">
                  <c:v>4832.6329360985783</c:v>
                </c:pt>
                <c:pt idx="1013">
                  <c:v>4827.8623211567237</c:v>
                </c:pt>
                <c:pt idx="1014">
                  <c:v>4823.1011157117964</c:v>
                </c:pt>
                <c:pt idx="1015">
                  <c:v>4818.3492919524742</c:v>
                </c:pt>
                <c:pt idx="1016">
                  <c:v>4813.6068221769301</c:v>
                </c:pt>
                <c:pt idx="1017">
                  <c:v>4808.8736787922926</c:v>
                </c:pt>
                <c:pt idx="1018">
                  <c:v>4804.1498343141075</c:v>
                </c:pt>
              </c:numCache>
            </c:numRef>
          </c:yVal>
          <c:smooth val="1"/>
          <c:extLst>
            <c:ext xmlns:c16="http://schemas.microsoft.com/office/drawing/2014/chart" uri="{C3380CC4-5D6E-409C-BE32-E72D297353CC}">
              <c16:uniqueId val="{00000000-C28E-EB44-A223-A34E30F5B267}"/>
            </c:ext>
          </c:extLst>
        </c:ser>
        <c:ser>
          <c:idx val="2"/>
          <c:order val="1"/>
          <c:tx>
            <c:strRef>
              <c:f>EOQ!$AP$4</c:f>
              <c:strCache>
                <c:ptCount val="1"/>
                <c:pt idx="0">
                  <c:v>Total Cost</c:v>
                </c:pt>
              </c:strCache>
            </c:strRef>
          </c:tx>
          <c:spPr>
            <a:ln w="19050" cap="rnd">
              <a:solidFill>
                <a:schemeClr val="accent3"/>
              </a:solidFill>
              <a:round/>
            </a:ln>
            <a:effectLst/>
          </c:spPr>
          <c:marker>
            <c:symbol val="none"/>
          </c:marker>
          <c:xVal>
            <c:numRef>
              <c:f>EOQ!$AO$5:$AO$1023</c:f>
              <c:numCache>
                <c:formatCode>General</c:formatCode>
                <c:ptCount val="1019"/>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1018000</c:v>
                </c:pt>
              </c:numCache>
            </c:numRef>
          </c:xVal>
          <c:yVal>
            <c:numRef>
              <c:f>EOQ!$AP$5:$AP$1023</c:f>
              <c:numCache>
                <c:formatCode>_-[$$-409]* #,##0.00_ ;_-[$$-409]* \-#,##0.00\ ;_-[$$-409]* "-"??_ ;_-@_ </c:formatCode>
                <c:ptCount val="1019"/>
                <c:pt idx="0">
                  <c:v>0</c:v>
                </c:pt>
                <c:pt idx="1">
                  <c:v>4904584.5313317617</c:v>
                </c:pt>
                <c:pt idx="2">
                  <c:v>2473232.2656658809</c:v>
                </c:pt>
                <c:pt idx="3">
                  <c:v>1672088.177110587</c:v>
                </c:pt>
                <c:pt idx="4">
                  <c:v>1278496.1328329404</c:v>
                </c:pt>
                <c:pt idx="5">
                  <c:v>1047924.9062663523</c:v>
                </c:pt>
                <c:pt idx="6">
                  <c:v>898864.08855529351</c:v>
                </c:pt>
                <c:pt idx="7">
                  <c:v>796380.64733310882</c:v>
                </c:pt>
                <c:pt idx="8">
                  <c:v>723008.06641647022</c:v>
                </c:pt>
                <c:pt idx="9">
                  <c:v>669042.72570352908</c:v>
                </c:pt>
                <c:pt idx="10">
                  <c:v>628662.45313317608</c:v>
                </c:pt>
                <c:pt idx="11">
                  <c:v>598162.23012106924</c:v>
                </c:pt>
                <c:pt idx="12">
                  <c:v>575072.04427764681</c:v>
                </c:pt>
                <c:pt idx="13">
                  <c:v>557681.88702552009</c:v>
                </c:pt>
                <c:pt idx="14">
                  <c:v>544770.32366655441</c:v>
                </c:pt>
                <c:pt idx="15">
                  <c:v>535441.63542211743</c:v>
                </c:pt>
                <c:pt idx="16">
                  <c:v>529024.03320823517</c:v>
                </c:pt>
                <c:pt idx="17">
                  <c:v>525003.79596069176</c:v>
                </c:pt>
                <c:pt idx="18">
                  <c:v>522981.36285176454</c:v>
                </c:pt>
                <c:pt idx="19">
                  <c:v>522641.2911227243</c:v>
                </c:pt>
                <c:pt idx="20">
                  <c:v>523731.22656658804</c:v>
                </c:pt>
                <c:pt idx="21">
                  <c:v>526046.88244436961</c:v>
                </c:pt>
                <c:pt idx="22">
                  <c:v>529421.11506053456</c:v>
                </c:pt>
                <c:pt idx="23">
                  <c:v>533715.84918833745</c:v>
                </c:pt>
                <c:pt idx="24">
                  <c:v>538816.02213882341</c:v>
                </c:pt>
                <c:pt idx="25">
                  <c:v>544624.98125327053</c:v>
                </c:pt>
                <c:pt idx="26">
                  <c:v>551060.9435127601</c:v>
                </c:pt>
                <c:pt idx="27">
                  <c:v>558054.24190117628</c:v>
                </c:pt>
                <c:pt idx="28">
                  <c:v>565545.16183327721</c:v>
                </c:pt>
                <c:pt idx="29">
                  <c:v>573482.22521833656</c:v>
                </c:pt>
                <c:pt idx="30">
                  <c:v>581820.81771105877</c:v>
                </c:pt>
                <c:pt idx="31">
                  <c:v>590522.08165586321</c:v>
                </c:pt>
                <c:pt idx="32">
                  <c:v>599552.01660411758</c:v>
                </c:pt>
                <c:pt idx="33">
                  <c:v>608880.74337368971</c:v>
                </c:pt>
                <c:pt idx="34">
                  <c:v>618481.89798034588</c:v>
                </c:pt>
                <c:pt idx="35">
                  <c:v>628332.12946662179</c:v>
                </c:pt>
                <c:pt idx="36">
                  <c:v>638410.68142588227</c:v>
                </c:pt>
                <c:pt idx="37">
                  <c:v>648699.04138734494</c:v>
                </c:pt>
                <c:pt idx="38">
                  <c:v>659180.64556136215</c:v>
                </c:pt>
                <c:pt idx="39">
                  <c:v>669840.62900850666</c:v>
                </c:pt>
                <c:pt idx="40">
                  <c:v>680665.61328329402</c:v>
                </c:pt>
                <c:pt idx="41">
                  <c:v>691643.52515443321</c:v>
                </c:pt>
                <c:pt idx="42">
                  <c:v>702763.4412221848</c:v>
                </c:pt>
                <c:pt idx="43">
                  <c:v>714015.45421701774</c:v>
                </c:pt>
                <c:pt idx="44">
                  <c:v>725390.55753026728</c:v>
                </c:pt>
                <c:pt idx="45">
                  <c:v>736880.54514070577</c:v>
                </c:pt>
                <c:pt idx="46">
                  <c:v>748477.92459416878</c:v>
                </c:pt>
                <c:pt idx="47">
                  <c:v>760175.84109216509</c:v>
                </c:pt>
                <c:pt idx="48">
                  <c:v>771968.01106941164</c:v>
                </c:pt>
                <c:pt idx="49">
                  <c:v>783848.66390472976</c:v>
                </c:pt>
                <c:pt idx="50">
                  <c:v>795812.49062663526</c:v>
                </c:pt>
                <c:pt idx="51">
                  <c:v>807854.598653564</c:v>
                </c:pt>
                <c:pt idx="52">
                  <c:v>819970.47175638005</c:v>
                </c:pt>
                <c:pt idx="53">
                  <c:v>832155.93455342948</c:v>
                </c:pt>
                <c:pt idx="54">
                  <c:v>844407.12095058814</c:v>
                </c:pt>
                <c:pt idx="55">
                  <c:v>856720.4460242138</c:v>
                </c:pt>
                <c:pt idx="56">
                  <c:v>869092.5809166386</c:v>
                </c:pt>
                <c:pt idx="57">
                  <c:v>881520.43037424143</c:v>
                </c:pt>
                <c:pt idx="58">
                  <c:v>894001.11260916828</c:v>
                </c:pt>
                <c:pt idx="59">
                  <c:v>906531.94120901288</c:v>
                </c:pt>
                <c:pt idx="60">
                  <c:v>919110.40885552939</c:v>
                </c:pt>
                <c:pt idx="61">
                  <c:v>931734.17264478293</c:v>
                </c:pt>
                <c:pt idx="62">
                  <c:v>944401.0408279316</c:v>
                </c:pt>
                <c:pt idx="63">
                  <c:v>957108.96081478987</c:v>
                </c:pt>
                <c:pt idx="64">
                  <c:v>969856.00830205879</c:v>
                </c:pt>
                <c:pt idx="65">
                  <c:v>982640.37740510399</c:v>
                </c:pt>
                <c:pt idx="66">
                  <c:v>995460.37168684485</c:v>
                </c:pt>
                <c:pt idx="67">
                  <c:v>1008314.3959900263</c:v>
                </c:pt>
                <c:pt idx="68">
                  <c:v>1021200.9489901729</c:v>
                </c:pt>
                <c:pt idx="69">
                  <c:v>1034118.6163961126</c:v>
                </c:pt>
                <c:pt idx="70">
                  <c:v>1047066.064733311</c:v>
                </c:pt>
                <c:pt idx="71">
                  <c:v>1060042.0356525602</c:v>
                </c:pt>
                <c:pt idx="72">
                  <c:v>1073045.3407129413</c:v>
                </c:pt>
                <c:pt idx="73">
                  <c:v>1086074.8565935858</c:v>
                </c:pt>
                <c:pt idx="74">
                  <c:v>1099129.5206936726</c:v>
                </c:pt>
                <c:pt idx="75">
                  <c:v>1112208.3270844235</c:v>
                </c:pt>
                <c:pt idx="76">
                  <c:v>1125310.3227806811</c:v>
                </c:pt>
                <c:pt idx="77">
                  <c:v>1138434.6043030098</c:v>
                </c:pt>
                <c:pt idx="78">
                  <c:v>1151580.3145042534</c:v>
                </c:pt>
                <c:pt idx="79">
                  <c:v>1164746.639637111</c:v>
                </c:pt>
                <c:pt idx="80">
                  <c:v>1177932.8066416471</c:v>
                </c:pt>
                <c:pt idx="81">
                  <c:v>1191138.0806337255</c:v>
                </c:pt>
                <c:pt idx="82">
                  <c:v>1204361.7625772166</c:v>
                </c:pt>
                <c:pt idx="83">
                  <c:v>1217603.1871244791</c:v>
                </c:pt>
                <c:pt idx="84">
                  <c:v>1230861.7206110924</c:v>
                </c:pt>
                <c:pt idx="85">
                  <c:v>1244136.7591921384</c:v>
                </c:pt>
                <c:pt idx="86">
                  <c:v>1257427.7271085088</c:v>
                </c:pt>
                <c:pt idx="87">
                  <c:v>1270734.0750727789</c:v>
                </c:pt>
                <c:pt idx="88">
                  <c:v>1284055.2787651336</c:v>
                </c:pt>
                <c:pt idx="89">
                  <c:v>1297390.8374306939</c:v>
                </c:pt>
                <c:pt idx="90">
                  <c:v>1310740.272570353</c:v>
                </c:pt>
                <c:pt idx="91">
                  <c:v>1324103.1267179314</c:v>
                </c:pt>
                <c:pt idx="92">
                  <c:v>1337478.9622970843</c:v>
                </c:pt>
                <c:pt idx="93">
                  <c:v>1350867.3605519545</c:v>
                </c:pt>
                <c:pt idx="94">
                  <c:v>1364267.9205460825</c:v>
                </c:pt>
                <c:pt idx="95">
                  <c:v>1377680.2582245448</c:v>
                </c:pt>
                <c:pt idx="96">
                  <c:v>1391104.0055347059</c:v>
                </c:pt>
                <c:pt idx="97">
                  <c:v>1404538.8096013584</c:v>
                </c:pt>
                <c:pt idx="98">
                  <c:v>1417984.3319523649</c:v>
                </c:pt>
                <c:pt idx="99">
                  <c:v>1431440.24779123</c:v>
                </c:pt>
                <c:pt idx="100">
                  <c:v>1444906.2453133175</c:v>
                </c:pt>
                <c:pt idx="101">
                  <c:v>1458382.0250626907</c:v>
                </c:pt>
                <c:pt idx="102">
                  <c:v>1471867.2993267819</c:v>
                </c:pt>
                <c:pt idx="103">
                  <c:v>1485361.7915663277</c:v>
                </c:pt>
                <c:pt idx="104">
                  <c:v>1498865.23587819</c:v>
                </c:pt>
                <c:pt idx="105">
                  <c:v>1512377.376488874</c:v>
                </c:pt>
                <c:pt idx="106">
                  <c:v>1525897.9672767147</c:v>
                </c:pt>
                <c:pt idx="107">
                  <c:v>1539426.7713208576</c:v>
                </c:pt>
                <c:pt idx="108">
                  <c:v>1552963.560475294</c:v>
                </c:pt>
                <c:pt idx="109">
                  <c:v>1566508.1149663464</c:v>
                </c:pt>
                <c:pt idx="110">
                  <c:v>1580060.223012107</c:v>
                </c:pt>
                <c:pt idx="111">
                  <c:v>1593619.6804624484</c:v>
                </c:pt>
                <c:pt idx="112">
                  <c:v>1607186.2904583192</c:v>
                </c:pt>
                <c:pt idx="113">
                  <c:v>1620759.8631091306</c:v>
                </c:pt>
                <c:pt idx="114">
                  <c:v>1634340.2151871207</c:v>
                </c:pt>
                <c:pt idx="115">
                  <c:v>1647927.1698376676</c:v>
                </c:pt>
                <c:pt idx="116">
                  <c:v>1661520.5563045843</c:v>
                </c:pt>
                <c:pt idx="117">
                  <c:v>1675120.2096695022</c:v>
                </c:pt>
                <c:pt idx="118">
                  <c:v>1688725.9706045066</c:v>
                </c:pt>
                <c:pt idx="119">
                  <c:v>1702337.6851372416</c:v>
                </c:pt>
                <c:pt idx="120">
                  <c:v>1715955.2044277648</c:v>
                </c:pt>
                <c:pt idx="121">
                  <c:v>1729578.3845564609</c:v>
                </c:pt>
                <c:pt idx="122">
                  <c:v>1743207.0863223914</c:v>
                </c:pt>
                <c:pt idx="123">
                  <c:v>1756841.1750514777</c:v>
                </c:pt>
                <c:pt idx="124">
                  <c:v>1770480.5204139659</c:v>
                </c:pt>
                <c:pt idx="125">
                  <c:v>1784124.9962506541</c:v>
                </c:pt>
                <c:pt idx="126">
                  <c:v>1797774.4804073949</c:v>
                </c:pt>
                <c:pt idx="127">
                  <c:v>1811428.8545774154</c:v>
                </c:pt>
                <c:pt idx="128">
                  <c:v>1825088.0041510293</c:v>
                </c:pt>
                <c:pt idx="129">
                  <c:v>1838751.8180723393</c:v>
                </c:pt>
                <c:pt idx="130">
                  <c:v>1852420.1887025521</c:v>
                </c:pt>
                <c:pt idx="131">
                  <c:v>1866093.0116895554</c:v>
                </c:pt>
                <c:pt idx="132">
                  <c:v>1879770.1858434225</c:v>
                </c:pt>
                <c:pt idx="133">
                  <c:v>1893451.613017532</c:v>
                </c:pt>
                <c:pt idx="134">
                  <c:v>1907137.1979950131</c:v>
                </c:pt>
                <c:pt idx="135">
                  <c:v>1920826.8483802353</c:v>
                </c:pt>
                <c:pt idx="136">
                  <c:v>1934520.4744950866</c:v>
                </c:pt>
                <c:pt idx="137">
                  <c:v>1948217.989279794</c:v>
                </c:pt>
                <c:pt idx="138">
                  <c:v>1961919.3081980564</c:v>
                </c:pt>
                <c:pt idx="139">
                  <c:v>1975624.3491462718</c:v>
                </c:pt>
                <c:pt idx="140">
                  <c:v>1989333.0323666558</c:v>
                </c:pt>
                <c:pt idx="141">
                  <c:v>2003045.2803640552</c:v>
                </c:pt>
                <c:pt idx="142">
                  <c:v>2016761.0178262803</c:v>
                </c:pt>
                <c:pt idx="143">
                  <c:v>2030480.1715477747</c:v>
                </c:pt>
                <c:pt idx="144">
                  <c:v>2044202.6703564709</c:v>
                </c:pt>
                <c:pt idx="145">
                  <c:v>2057928.4450436675</c:v>
                </c:pt>
                <c:pt idx="146">
                  <c:v>2071657.428296793</c:v>
                </c:pt>
                <c:pt idx="147">
                  <c:v>2085389.5546349101</c:v>
                </c:pt>
                <c:pt idx="148">
                  <c:v>2099124.7603468364</c:v>
                </c:pt>
                <c:pt idx="149">
                  <c:v>2112862.983431757</c:v>
                </c:pt>
                <c:pt idx="150">
                  <c:v>2126604.163542212</c:v>
                </c:pt>
                <c:pt idx="151">
                  <c:v>2140348.2419293495</c:v>
                </c:pt>
                <c:pt idx="152">
                  <c:v>2154095.1613903404</c:v>
                </c:pt>
                <c:pt idx="153">
                  <c:v>2167844.8662178544</c:v>
                </c:pt>
                <c:pt idx="154">
                  <c:v>2181597.3021515049</c:v>
                </c:pt>
                <c:pt idx="155">
                  <c:v>2195352.4163311725</c:v>
                </c:pt>
                <c:pt idx="156">
                  <c:v>2209110.1572521268</c:v>
                </c:pt>
                <c:pt idx="157">
                  <c:v>2222870.4747218583</c:v>
                </c:pt>
                <c:pt idx="158">
                  <c:v>2236633.3198185554</c:v>
                </c:pt>
                <c:pt idx="159">
                  <c:v>2250398.644851143</c:v>
                </c:pt>
                <c:pt idx="160">
                  <c:v>2264166.4033208233</c:v>
                </c:pt>
                <c:pt idx="161">
                  <c:v>2277936.5498840483</c:v>
                </c:pt>
                <c:pt idx="162">
                  <c:v>2291709.0403168625</c:v>
                </c:pt>
                <c:pt idx="163">
                  <c:v>2305483.8314805632</c:v>
                </c:pt>
                <c:pt idx="164">
                  <c:v>2319260.8812886081</c:v>
                </c:pt>
                <c:pt idx="165">
                  <c:v>2333040.1486747381</c:v>
                </c:pt>
                <c:pt idx="166">
                  <c:v>2346821.5935622393</c:v>
                </c:pt>
                <c:pt idx="167">
                  <c:v>2360605.176834322</c:v>
                </c:pt>
                <c:pt idx="168">
                  <c:v>2374390.8603055463</c:v>
                </c:pt>
                <c:pt idx="169">
                  <c:v>2388178.6066942709</c:v>
                </c:pt>
                <c:pt idx="170">
                  <c:v>2401968.379596069</c:v>
                </c:pt>
                <c:pt idx="171">
                  <c:v>2415760.1434580805</c:v>
                </c:pt>
                <c:pt idx="172">
                  <c:v>2429553.8635542546</c:v>
                </c:pt>
                <c:pt idx="173">
                  <c:v>2443349.5059614554</c:v>
                </c:pt>
                <c:pt idx="174">
                  <c:v>2457147.0375363897</c:v>
                </c:pt>
                <c:pt idx="175">
                  <c:v>2470946.4258933244</c:v>
                </c:pt>
                <c:pt idx="176">
                  <c:v>2484747.6393825668</c:v>
                </c:pt>
                <c:pt idx="177">
                  <c:v>2498550.6470696712</c:v>
                </c:pt>
                <c:pt idx="178">
                  <c:v>2512355.4187153471</c:v>
                </c:pt>
                <c:pt idx="179">
                  <c:v>2526161.9247560436</c:v>
                </c:pt>
                <c:pt idx="180">
                  <c:v>2539970.1362851765</c:v>
                </c:pt>
                <c:pt idx="181">
                  <c:v>2553780.0250349822</c:v>
                </c:pt>
                <c:pt idx="182">
                  <c:v>2567591.5633589658</c:v>
                </c:pt>
                <c:pt idx="183">
                  <c:v>2581404.7242149278</c:v>
                </c:pt>
                <c:pt idx="184">
                  <c:v>2595219.4811485424</c:v>
                </c:pt>
                <c:pt idx="185">
                  <c:v>2609035.8082774691</c:v>
                </c:pt>
                <c:pt idx="186">
                  <c:v>2622853.6802759771</c:v>
                </c:pt>
                <c:pt idx="187">
                  <c:v>2636673.072360063</c:v>
                </c:pt>
                <c:pt idx="188">
                  <c:v>2650493.9602730414</c:v>
                </c:pt>
                <c:pt idx="189">
                  <c:v>2664316.3202715968</c:v>
                </c:pt>
                <c:pt idx="190">
                  <c:v>2678140.1291122725</c:v>
                </c:pt>
                <c:pt idx="191">
                  <c:v>2691965.3640383864</c:v>
                </c:pt>
                <c:pt idx="192">
                  <c:v>2705792.0027673529</c:v>
                </c:pt>
                <c:pt idx="193">
                  <c:v>2719620.0234784028</c:v>
                </c:pt>
                <c:pt idx="194">
                  <c:v>2733449.4048006791</c:v>
                </c:pt>
                <c:pt idx="195">
                  <c:v>2747280.1258017016</c:v>
                </c:pt>
                <c:pt idx="196">
                  <c:v>2761112.1659761826</c:v>
                </c:pt>
                <c:pt idx="197">
                  <c:v>2774945.5052351868</c:v>
                </c:pt>
                <c:pt idx="198">
                  <c:v>2788780.1238956149</c:v>
                </c:pt>
                <c:pt idx="199">
                  <c:v>2802616.0026700087</c:v>
                </c:pt>
                <c:pt idx="200">
                  <c:v>2816453.1226566588</c:v>
                </c:pt>
                <c:pt idx="201">
                  <c:v>2830291.4653300089</c:v>
                </c:pt>
                <c:pt idx="202">
                  <c:v>2844131.0125313452</c:v>
                </c:pt>
                <c:pt idx="203">
                  <c:v>2857971.7464597626</c:v>
                </c:pt>
                <c:pt idx="204">
                  <c:v>2871813.6496633911</c:v>
                </c:pt>
                <c:pt idx="205">
                  <c:v>2885656.7050308865</c:v>
                </c:pt>
                <c:pt idx="206">
                  <c:v>2899500.8957831641</c:v>
                </c:pt>
                <c:pt idx="207">
                  <c:v>2913346.2054653708</c:v>
                </c:pt>
                <c:pt idx="208">
                  <c:v>2927192.617939095</c:v>
                </c:pt>
                <c:pt idx="209">
                  <c:v>2941040.1173747932</c:v>
                </c:pt>
                <c:pt idx="210">
                  <c:v>2954888.6882444369</c:v>
                </c:pt>
                <c:pt idx="211">
                  <c:v>2968738.3153143683</c:v>
                </c:pt>
                <c:pt idx="212">
                  <c:v>2982588.9836383574</c:v>
                </c:pt>
                <c:pt idx="213">
                  <c:v>2996440.6785508534</c:v>
                </c:pt>
                <c:pt idx="214">
                  <c:v>3010293.385660429</c:v>
                </c:pt>
                <c:pt idx="215">
                  <c:v>3024147.0908434037</c:v>
                </c:pt>
                <c:pt idx="216">
                  <c:v>3038001.7802376472</c:v>
                </c:pt>
                <c:pt idx="217">
                  <c:v>3051857.4402365517</c:v>
                </c:pt>
                <c:pt idx="218">
                  <c:v>3065714.0574831734</c:v>
                </c:pt>
                <c:pt idx="219">
                  <c:v>3079571.6188645284</c:v>
                </c:pt>
                <c:pt idx="220">
                  <c:v>3093430.1115060532</c:v>
                </c:pt>
                <c:pt idx="221">
                  <c:v>3107289.5227662069</c:v>
                </c:pt>
                <c:pt idx="222">
                  <c:v>3121149.840231224</c:v>
                </c:pt>
                <c:pt idx="223">
                  <c:v>3135011.0517100077</c:v>
                </c:pt>
                <c:pt idx="224">
                  <c:v>3148873.1452291599</c:v>
                </c:pt>
                <c:pt idx="225">
                  <c:v>3162736.109028141</c:v>
                </c:pt>
                <c:pt idx="226">
                  <c:v>3176599.9315545652</c:v>
                </c:pt>
                <c:pt idx="227">
                  <c:v>3190464.6014596112</c:v>
                </c:pt>
                <c:pt idx="228">
                  <c:v>3204330.1075935606</c:v>
                </c:pt>
                <c:pt idx="229">
                  <c:v>3218196.4390014489</c:v>
                </c:pt>
                <c:pt idx="230">
                  <c:v>3232063.5849188338</c:v>
                </c:pt>
                <c:pt idx="231">
                  <c:v>3245931.5347676701</c:v>
                </c:pt>
                <c:pt idx="232">
                  <c:v>3259800.2781522921</c:v>
                </c:pt>
                <c:pt idx="233">
                  <c:v>3273669.8048555013</c:v>
                </c:pt>
                <c:pt idx="234">
                  <c:v>3287540.1048347512</c:v>
                </c:pt>
                <c:pt idx="235">
                  <c:v>3301411.1682184329</c:v>
                </c:pt>
                <c:pt idx="236">
                  <c:v>3315282.9853022532</c:v>
                </c:pt>
                <c:pt idx="237">
                  <c:v>3329155.5465457034</c:v>
                </c:pt>
                <c:pt idx="238">
                  <c:v>3343028.842568621</c:v>
                </c:pt>
                <c:pt idx="239">
                  <c:v>3356902.8641478317</c:v>
                </c:pt>
                <c:pt idx="240">
                  <c:v>3370777.6022138824</c:v>
                </c:pt>
                <c:pt idx="241">
                  <c:v>3384653.0478478498</c:v>
                </c:pt>
                <c:pt idx="242">
                  <c:v>3398529.1922782306</c:v>
                </c:pt>
                <c:pt idx="243">
                  <c:v>3412406.0268779085</c:v>
                </c:pt>
                <c:pt idx="244">
                  <c:v>3426283.5431611957</c:v>
                </c:pt>
                <c:pt idx="245">
                  <c:v>3440161.732780946</c:v>
                </c:pt>
                <c:pt idx="246">
                  <c:v>3454040.5875257389</c:v>
                </c:pt>
                <c:pt idx="247">
                  <c:v>3467920.0993171325</c:v>
                </c:pt>
                <c:pt idx="248">
                  <c:v>3481800.260206983</c:v>
                </c:pt>
                <c:pt idx="249">
                  <c:v>3495681.0623748265</c:v>
                </c:pt>
                <c:pt idx="250">
                  <c:v>3509562.4981253268</c:v>
                </c:pt>
                <c:pt idx="251">
                  <c:v>3523444.5598857841</c:v>
                </c:pt>
                <c:pt idx="252">
                  <c:v>3537327.2402036972</c:v>
                </c:pt>
                <c:pt idx="253">
                  <c:v>3551210.5317443945</c:v>
                </c:pt>
                <c:pt idx="254">
                  <c:v>3565094.4272887078</c:v>
                </c:pt>
                <c:pt idx="255">
                  <c:v>3578978.9197307127</c:v>
                </c:pt>
                <c:pt idx="256">
                  <c:v>3592864.0020755148</c:v>
                </c:pt>
                <c:pt idx="257">
                  <c:v>3606749.6674370887</c:v>
                </c:pt>
                <c:pt idx="258">
                  <c:v>3620635.9090361698</c:v>
                </c:pt>
                <c:pt idx="259">
                  <c:v>3634522.7201981922</c:v>
                </c:pt>
                <c:pt idx="260">
                  <c:v>3648410.0943512758</c:v>
                </c:pt>
                <c:pt idx="261">
                  <c:v>3662298.0250242595</c:v>
                </c:pt>
                <c:pt idx="262">
                  <c:v>3676186.5058447779</c:v>
                </c:pt>
                <c:pt idx="263">
                  <c:v>3690075.5305373832</c:v>
                </c:pt>
                <c:pt idx="264">
                  <c:v>3703965.092921711</c:v>
                </c:pt>
                <c:pt idx="265">
                  <c:v>3717855.1869106861</c:v>
                </c:pt>
                <c:pt idx="266">
                  <c:v>3731745.806508766</c:v>
                </c:pt>
                <c:pt idx="267">
                  <c:v>3745636.9458102314</c:v>
                </c:pt>
                <c:pt idx="268">
                  <c:v>3759528.5989975068</c:v>
                </c:pt>
                <c:pt idx="269">
                  <c:v>3773420.7603395232</c:v>
                </c:pt>
                <c:pt idx="270">
                  <c:v>3787313.4241901175</c:v>
                </c:pt>
                <c:pt idx="271">
                  <c:v>3801206.5849864641</c:v>
                </c:pt>
                <c:pt idx="272">
                  <c:v>3815100.2372475434</c:v>
                </c:pt>
                <c:pt idx="273">
                  <c:v>3828994.3755726437</c:v>
                </c:pt>
                <c:pt idx="274">
                  <c:v>3842888.9946398973</c:v>
                </c:pt>
                <c:pt idx="275">
                  <c:v>3856784.0892048432</c:v>
                </c:pt>
                <c:pt idx="276">
                  <c:v>3870679.6540990286</c:v>
                </c:pt>
                <c:pt idx="277">
                  <c:v>3884575.6842286349</c:v>
                </c:pt>
                <c:pt idx="278">
                  <c:v>3898472.1745731365</c:v>
                </c:pt>
                <c:pt idx="279">
                  <c:v>3912369.1201839852</c:v>
                </c:pt>
                <c:pt idx="280">
                  <c:v>3926266.5161833283</c:v>
                </c:pt>
                <c:pt idx="281">
                  <c:v>3940164.357762747</c:v>
                </c:pt>
                <c:pt idx="282">
                  <c:v>3954062.6401820281</c:v>
                </c:pt>
                <c:pt idx="283">
                  <c:v>3967961.3587679574</c:v>
                </c:pt>
                <c:pt idx="284">
                  <c:v>3981860.5089131403</c:v>
                </c:pt>
                <c:pt idx="285">
                  <c:v>3995760.0860748487</c:v>
                </c:pt>
                <c:pt idx="286">
                  <c:v>4009660.0857738876</c:v>
                </c:pt>
                <c:pt idx="287">
                  <c:v>4023560.5035934909</c:v>
                </c:pt>
                <c:pt idx="288">
                  <c:v>4037461.3351782355</c:v>
                </c:pt>
                <c:pt idx="289">
                  <c:v>4051362.5762329823</c:v>
                </c:pt>
                <c:pt idx="290">
                  <c:v>4065264.2225218341</c:v>
                </c:pt>
                <c:pt idx="291">
                  <c:v>4079166.2698671198</c:v>
                </c:pt>
                <c:pt idx="292">
                  <c:v>4093068.7141483971</c:v>
                </c:pt>
                <c:pt idx="293">
                  <c:v>4106971.5513014742</c:v>
                </c:pt>
                <c:pt idx="294">
                  <c:v>4120874.7773174555</c:v>
                </c:pt>
                <c:pt idx="295">
                  <c:v>4134778.3882418033</c:v>
                </c:pt>
                <c:pt idx="296">
                  <c:v>4148682.3801734187</c:v>
                </c:pt>
                <c:pt idx="297">
                  <c:v>4162586.7492637439</c:v>
                </c:pt>
                <c:pt idx="298">
                  <c:v>4176491.4917158787</c:v>
                </c:pt>
                <c:pt idx="299">
                  <c:v>4190396.6037837188</c:v>
                </c:pt>
                <c:pt idx="300">
                  <c:v>4204302.0817711065</c:v>
                </c:pt>
                <c:pt idx="301">
                  <c:v>4218207.9220310021</c:v>
                </c:pt>
                <c:pt idx="302">
                  <c:v>4232114.1209646743</c:v>
                </c:pt>
                <c:pt idx="303">
                  <c:v>4246020.6750208968</c:v>
                </c:pt>
                <c:pt idx="304">
                  <c:v>4259927.58069517</c:v>
                </c:pt>
                <c:pt idx="305">
                  <c:v>4273834.8345289566</c:v>
                </c:pt>
                <c:pt idx="306">
                  <c:v>4287742.4331089277</c:v>
                </c:pt>
                <c:pt idx="307">
                  <c:v>4301650.373066227</c:v>
                </c:pt>
                <c:pt idx="308">
                  <c:v>4315558.6510757525</c:v>
                </c:pt>
                <c:pt idx="309">
                  <c:v>4329467.2638554424</c:v>
                </c:pt>
                <c:pt idx="310">
                  <c:v>4343376.208165586</c:v>
                </c:pt>
                <c:pt idx="311">
                  <c:v>4357285.4808081407</c:v>
                </c:pt>
                <c:pt idx="312">
                  <c:v>4371195.0786260637</c:v>
                </c:pt>
                <c:pt idx="313">
                  <c:v>4385104.9985026577</c:v>
                </c:pt>
                <c:pt idx="314">
                  <c:v>4399015.2373609291</c:v>
                </c:pt>
                <c:pt idx="315">
                  <c:v>4412925.7921629576</c:v>
                </c:pt>
                <c:pt idx="316">
                  <c:v>4426836.6599092782</c:v>
                </c:pt>
                <c:pt idx="317">
                  <c:v>4440747.8376382701</c:v>
                </c:pt>
                <c:pt idx="318">
                  <c:v>4454659.3224255713</c:v>
                </c:pt>
                <c:pt idx="319">
                  <c:v>4468571.1113834856</c:v>
                </c:pt>
                <c:pt idx="320">
                  <c:v>4482483.2016604114</c:v>
                </c:pt>
                <c:pt idx="321">
                  <c:v>4496395.5904402863</c:v>
                </c:pt>
                <c:pt idx="322">
                  <c:v>4510308.2749420237</c:v>
                </c:pt>
                <c:pt idx="323">
                  <c:v>4524221.2524189837</c:v>
                </c:pt>
                <c:pt idx="324">
                  <c:v>4538134.5201584315</c:v>
                </c:pt>
                <c:pt idx="325">
                  <c:v>4552048.0754810208</c:v>
                </c:pt>
                <c:pt idx="326">
                  <c:v>4565961.9157402813</c:v>
                </c:pt>
                <c:pt idx="327">
                  <c:v>4579876.0383221153</c:v>
                </c:pt>
                <c:pt idx="328">
                  <c:v>4593790.4406443043</c:v>
                </c:pt>
                <c:pt idx="329">
                  <c:v>4607705.1201560237</c:v>
                </c:pt>
                <c:pt idx="330">
                  <c:v>4621620.0743373688</c:v>
                </c:pt>
                <c:pt idx="331">
                  <c:v>4635535.3006988876</c:v>
                </c:pt>
                <c:pt idx="332">
                  <c:v>4649450.7967811199</c:v>
                </c:pt>
                <c:pt idx="333">
                  <c:v>4663366.5601541493</c:v>
                </c:pt>
                <c:pt idx="334">
                  <c:v>4677282.5884171613</c:v>
                </c:pt>
                <c:pt idx="335">
                  <c:v>4691198.8791980054</c:v>
                </c:pt>
                <c:pt idx="336">
                  <c:v>4705115.4301527729</c:v>
                </c:pt>
                <c:pt idx="337">
                  <c:v>4719032.2389653763</c:v>
                </c:pt>
                <c:pt idx="338">
                  <c:v>4732949.303347135</c:v>
                </c:pt>
                <c:pt idx="339">
                  <c:v>4746866.6210363768</c:v>
                </c:pt>
                <c:pt idx="340">
                  <c:v>4760784.1897980347</c:v>
                </c:pt>
                <c:pt idx="341">
                  <c:v>4774702.0074232602</c:v>
                </c:pt>
                <c:pt idx="342">
                  <c:v>4788620.0717290398</c:v>
                </c:pt>
                <c:pt idx="343">
                  <c:v>4802538.3805578183</c:v>
                </c:pt>
                <c:pt idx="344">
                  <c:v>4816456.9317771271</c:v>
                </c:pt>
                <c:pt idx="345">
                  <c:v>4830375.7232792228</c:v>
                </c:pt>
                <c:pt idx="346">
                  <c:v>4844294.7529807277</c:v>
                </c:pt>
                <c:pt idx="347">
                  <c:v>4858214.0188222816</c:v>
                </c:pt>
                <c:pt idx="348">
                  <c:v>4872133.5187681951</c:v>
                </c:pt>
                <c:pt idx="349">
                  <c:v>4886053.2508061081</c:v>
                </c:pt>
                <c:pt idx="350">
                  <c:v>4899973.2129466617</c:v>
                </c:pt>
                <c:pt idx="351">
                  <c:v>4913893.4032231672</c:v>
                </c:pt>
                <c:pt idx="352">
                  <c:v>4927813.8196912836</c:v>
                </c:pt>
                <c:pt idx="353">
                  <c:v>4941734.4604287017</c:v>
                </c:pt>
                <c:pt idx="354">
                  <c:v>4955655.3235348351</c:v>
                </c:pt>
                <c:pt idx="355">
                  <c:v>4969576.4071305124</c:v>
                </c:pt>
                <c:pt idx="356">
                  <c:v>4983497.7093576733</c:v>
                </c:pt>
                <c:pt idx="357">
                  <c:v>4997419.228379081</c:v>
                </c:pt>
                <c:pt idx="358">
                  <c:v>5011340.9623780213</c:v>
                </c:pt>
                <c:pt idx="359">
                  <c:v>5025262.9095580271</c:v>
                </c:pt>
                <c:pt idx="360">
                  <c:v>5039185.0681425883</c:v>
                </c:pt>
                <c:pt idx="361">
                  <c:v>5053107.4363748804</c:v>
                </c:pt>
                <c:pt idx="362">
                  <c:v>5067030.0125174914</c:v>
                </c:pt>
                <c:pt idx="363">
                  <c:v>5080952.7948521534</c:v>
                </c:pt>
                <c:pt idx="364">
                  <c:v>5094875.7816794831</c:v>
                </c:pt>
                <c:pt idx="365">
                  <c:v>5108798.9713187171</c:v>
                </c:pt>
                <c:pt idx="366">
                  <c:v>5122722.3621074641</c:v>
                </c:pt>
                <c:pt idx="367">
                  <c:v>5136645.952401449</c:v>
                </c:pt>
                <c:pt idx="368">
                  <c:v>5150569.7405742714</c:v>
                </c:pt>
                <c:pt idx="369">
                  <c:v>5164493.7250171592</c:v>
                </c:pt>
                <c:pt idx="370">
                  <c:v>5178417.9041387346</c:v>
                </c:pt>
                <c:pt idx="371">
                  <c:v>5192342.2763647754</c:v>
                </c:pt>
                <c:pt idx="372">
                  <c:v>5206266.8401379883</c:v>
                </c:pt>
                <c:pt idx="373">
                  <c:v>5220191.5939177796</c:v>
                </c:pt>
                <c:pt idx="374">
                  <c:v>5234116.5361800315</c:v>
                </c:pt>
                <c:pt idx="375">
                  <c:v>5248041.6654168842</c:v>
                </c:pt>
                <c:pt idx="376">
                  <c:v>5261966.9801365202</c:v>
                </c:pt>
                <c:pt idx="377">
                  <c:v>5275892.4788629487</c:v>
                </c:pt>
                <c:pt idx="378">
                  <c:v>5289818.1601357982</c:v>
                </c:pt>
                <c:pt idx="379">
                  <c:v>5303744.0225101104</c:v>
                </c:pt>
                <c:pt idx="380">
                  <c:v>5317670.0645561358</c:v>
                </c:pt>
                <c:pt idx="381">
                  <c:v>5331596.2848591385</c:v>
                </c:pt>
                <c:pt idx="382">
                  <c:v>5345522.6820191927</c:v>
                </c:pt>
                <c:pt idx="383">
                  <c:v>5359449.254650997</c:v>
                </c:pt>
                <c:pt idx="384">
                  <c:v>5373376.0013836762</c:v>
                </c:pt>
                <c:pt idx="385">
                  <c:v>5387302.9208606016</c:v>
                </c:pt>
                <c:pt idx="386">
                  <c:v>5401230.0117392018</c:v>
                </c:pt>
                <c:pt idx="387">
                  <c:v>5415157.2726907795</c:v>
                </c:pt>
                <c:pt idx="388">
                  <c:v>5429084.7024003398</c:v>
                </c:pt>
                <c:pt idx="389">
                  <c:v>5443012.2995664058</c:v>
                </c:pt>
                <c:pt idx="390">
                  <c:v>5456940.0629008505</c:v>
                </c:pt>
                <c:pt idx="391">
                  <c:v>5470867.9911287259</c:v>
                </c:pt>
                <c:pt idx="392">
                  <c:v>5484796.0829880908</c:v>
                </c:pt>
                <c:pt idx="393">
                  <c:v>5498724.3372298516</c:v>
                </c:pt>
                <c:pt idx="394">
                  <c:v>5512652.7526175929</c:v>
                </c:pt>
                <c:pt idx="395">
                  <c:v>5526581.3279274218</c:v>
                </c:pt>
                <c:pt idx="396">
                  <c:v>5540510.0619478077</c:v>
                </c:pt>
                <c:pt idx="397">
                  <c:v>5554438.9534794251</c:v>
                </c:pt>
                <c:pt idx="398">
                  <c:v>5568368.0013350043</c:v>
                </c:pt>
                <c:pt idx="399">
                  <c:v>5582297.2043391773</c:v>
                </c:pt>
                <c:pt idx="400">
                  <c:v>5596226.5613283291</c:v>
                </c:pt>
                <c:pt idx="401">
                  <c:v>5610156.0711504528</c:v>
                </c:pt>
                <c:pt idx="402">
                  <c:v>5624085.7326650042</c:v>
                </c:pt>
                <c:pt idx="403">
                  <c:v>5638015.5447427584</c:v>
                </c:pt>
                <c:pt idx="404">
                  <c:v>5651945.5062656729</c:v>
                </c:pt>
                <c:pt idx="405">
                  <c:v>5665875.616126745</c:v>
                </c:pt>
                <c:pt idx="406">
                  <c:v>5679805.8732298808</c:v>
                </c:pt>
                <c:pt idx="407">
                  <c:v>5693736.2764897589</c:v>
                </c:pt>
                <c:pt idx="408">
                  <c:v>5707666.8248316953</c:v>
                </c:pt>
                <c:pt idx="409">
                  <c:v>5721597.51719152</c:v>
                </c:pt>
                <c:pt idx="410">
                  <c:v>5735528.3525154432</c:v>
                </c:pt>
                <c:pt idx="411">
                  <c:v>5749459.3297599312</c:v>
                </c:pt>
                <c:pt idx="412">
                  <c:v>5763390.4478915818</c:v>
                </c:pt>
                <c:pt idx="413">
                  <c:v>5777321.7058870019</c:v>
                </c:pt>
                <c:pt idx="414">
                  <c:v>5791253.1027326854</c:v>
                </c:pt>
                <c:pt idx="415">
                  <c:v>5805184.6374248955</c:v>
                </c:pt>
                <c:pt idx="416">
                  <c:v>5819116.308969547</c:v>
                </c:pt>
                <c:pt idx="417">
                  <c:v>5833048.1163820904</c:v>
                </c:pt>
                <c:pt idx="418">
                  <c:v>5846980.0586873963</c:v>
                </c:pt>
                <c:pt idx="419">
                  <c:v>5860912.1349196462</c:v>
                </c:pt>
                <c:pt idx="420">
                  <c:v>5874844.3441222189</c:v>
                </c:pt>
                <c:pt idx="421">
                  <c:v>5888776.6853475813</c:v>
                </c:pt>
                <c:pt idx="422">
                  <c:v>5902709.1576571846</c:v>
                </c:pt>
                <c:pt idx="423">
                  <c:v>5916641.760121352</c:v>
                </c:pt>
                <c:pt idx="424">
                  <c:v>5930574.4918191787</c:v>
                </c:pt>
                <c:pt idx="425">
                  <c:v>5944507.3518384276</c:v>
                </c:pt>
                <c:pt idx="426">
                  <c:v>5958440.3392754262</c:v>
                </c:pt>
                <c:pt idx="427">
                  <c:v>5972373.4532349687</c:v>
                </c:pt>
                <c:pt idx="428">
                  <c:v>5986306.6928302143</c:v>
                </c:pt>
                <c:pt idx="429">
                  <c:v>6000240.0571825914</c:v>
                </c:pt>
                <c:pt idx="430">
                  <c:v>6014173.5454217019</c:v>
                </c:pt>
                <c:pt idx="431">
                  <c:v>6028107.1566852247</c:v>
                </c:pt>
                <c:pt idx="432">
                  <c:v>6042040.8901188234</c:v>
                </c:pt>
                <c:pt idx="433">
                  <c:v>6055974.744876055</c:v>
                </c:pt>
                <c:pt idx="434">
                  <c:v>6069908.7201182758</c:v>
                </c:pt>
                <c:pt idx="435">
                  <c:v>6083842.8150145561</c:v>
                </c:pt>
                <c:pt idx="436">
                  <c:v>6097777.028741587</c:v>
                </c:pt>
                <c:pt idx="437">
                  <c:v>6111711.360483597</c:v>
                </c:pt>
                <c:pt idx="438">
                  <c:v>6125645.8094322644</c:v>
                </c:pt>
                <c:pt idx="439">
                  <c:v>6139580.3747866331</c:v>
                </c:pt>
                <c:pt idx="440">
                  <c:v>6153515.0557530271</c:v>
                </c:pt>
                <c:pt idx="441">
                  <c:v>6167449.8515449697</c:v>
                </c:pt>
                <c:pt idx="442">
                  <c:v>6181384.7613831032</c:v>
                </c:pt>
                <c:pt idx="443">
                  <c:v>6195319.784495106</c:v>
                </c:pt>
                <c:pt idx="444">
                  <c:v>6209254.9201156124</c:v>
                </c:pt>
                <c:pt idx="445">
                  <c:v>6223190.1674861386</c:v>
                </c:pt>
                <c:pt idx="446">
                  <c:v>6237125.5258550039</c:v>
                </c:pt>
                <c:pt idx="447">
                  <c:v>6251060.9944772525</c:v>
                </c:pt>
                <c:pt idx="448">
                  <c:v>6264996.5726145795</c:v>
                </c:pt>
                <c:pt idx="449">
                  <c:v>6278932.2595352605</c:v>
                </c:pt>
                <c:pt idx="450">
                  <c:v>6292868.054514071</c:v>
                </c:pt>
                <c:pt idx="451">
                  <c:v>6306803.9568322208</c:v>
                </c:pt>
                <c:pt idx="452">
                  <c:v>6320739.9657772826</c:v>
                </c:pt>
                <c:pt idx="453">
                  <c:v>6334676.0806431165</c:v>
                </c:pt>
                <c:pt idx="454">
                  <c:v>6348612.3007298056</c:v>
                </c:pt>
                <c:pt idx="455">
                  <c:v>6362548.6253435863</c:v>
                </c:pt>
                <c:pt idx="456">
                  <c:v>6376485.0537967803</c:v>
                </c:pt>
                <c:pt idx="457">
                  <c:v>6390421.5854077283</c:v>
                </c:pt>
                <c:pt idx="458">
                  <c:v>6404358.2195007242</c:v>
                </c:pt>
                <c:pt idx="459">
                  <c:v>6418294.9554059515</c:v>
                </c:pt>
                <c:pt idx="460">
                  <c:v>6432231.7924594171</c:v>
                </c:pt>
                <c:pt idx="461">
                  <c:v>6446168.7300028885</c:v>
                </c:pt>
                <c:pt idx="462">
                  <c:v>6460105.7673838353</c:v>
                </c:pt>
                <c:pt idx="463">
                  <c:v>6474042.9039553599</c:v>
                </c:pt>
                <c:pt idx="464">
                  <c:v>6487980.1390761463</c:v>
                </c:pt>
                <c:pt idx="465">
                  <c:v>6501917.4721103907</c:v>
                </c:pt>
                <c:pt idx="466">
                  <c:v>6515854.9024277506</c:v>
                </c:pt>
                <c:pt idx="467">
                  <c:v>6529792.4294032799</c:v>
                </c:pt>
                <c:pt idx="468">
                  <c:v>6543730.0524173751</c:v>
                </c:pt>
                <c:pt idx="469">
                  <c:v>6557667.7708557183</c:v>
                </c:pt>
                <c:pt idx="470">
                  <c:v>6571605.5841092169</c:v>
                </c:pt>
                <c:pt idx="471">
                  <c:v>6585543.4915739531</c:v>
                </c:pt>
                <c:pt idx="472">
                  <c:v>6599481.4926511263</c:v>
                </c:pt>
                <c:pt idx="473">
                  <c:v>6613419.5867470019</c:v>
                </c:pt>
                <c:pt idx="474">
                  <c:v>6627357.7732728515</c:v>
                </c:pt>
                <c:pt idx="475">
                  <c:v>6641296.0516449092</c:v>
                </c:pt>
                <c:pt idx="476">
                  <c:v>6655234.4212843105</c:v>
                </c:pt>
                <c:pt idx="477">
                  <c:v>6669172.8816170478</c:v>
                </c:pt>
                <c:pt idx="478">
                  <c:v>6683111.4320739154</c:v>
                </c:pt>
                <c:pt idx="479">
                  <c:v>6697050.0720904628</c:v>
                </c:pt>
                <c:pt idx="480">
                  <c:v>6710988.801106941</c:v>
                </c:pt>
                <c:pt idx="481">
                  <c:v>6724927.6185682574</c:v>
                </c:pt>
                <c:pt idx="482">
                  <c:v>6738866.5239239251</c:v>
                </c:pt>
                <c:pt idx="483">
                  <c:v>6752805.5166280158</c:v>
                </c:pt>
                <c:pt idx="484">
                  <c:v>6766744.5961391153</c:v>
                </c:pt>
                <c:pt idx="485">
                  <c:v>6780683.7619202714</c:v>
                </c:pt>
                <c:pt idx="486">
                  <c:v>6794623.013438954</c:v>
                </c:pt>
                <c:pt idx="487">
                  <c:v>6808562.3501670053</c:v>
                </c:pt>
                <c:pt idx="488">
                  <c:v>6822501.7715805983</c:v>
                </c:pt>
                <c:pt idx="489">
                  <c:v>6836441.2771601873</c:v>
                </c:pt>
                <c:pt idx="490">
                  <c:v>6850380.8663904732</c:v>
                </c:pt>
                <c:pt idx="491">
                  <c:v>6864320.5387603501</c:v>
                </c:pt>
                <c:pt idx="492">
                  <c:v>6878260.2937628692</c:v>
                </c:pt>
                <c:pt idx="493">
                  <c:v>6892200.1308951965</c:v>
                </c:pt>
                <c:pt idx="494">
                  <c:v>6906140.0496585667</c:v>
                </c:pt>
                <c:pt idx="495">
                  <c:v>6920080.0495582456</c:v>
                </c:pt>
                <c:pt idx="496">
                  <c:v>6934020.1301034912</c:v>
                </c:pt>
                <c:pt idx="497">
                  <c:v>6947960.2908075089</c:v>
                </c:pt>
                <c:pt idx="498">
                  <c:v>6961900.5311874133</c:v>
                </c:pt>
                <c:pt idx="499">
                  <c:v>6975840.8507641917</c:v>
                </c:pt>
                <c:pt idx="500">
                  <c:v>6989781.2490626639</c:v>
                </c:pt>
                <c:pt idx="501">
                  <c:v>7003721.7256114408</c:v>
                </c:pt>
                <c:pt idx="502">
                  <c:v>7017662.2799428916</c:v>
                </c:pt>
                <c:pt idx="503">
                  <c:v>7031602.9115931047</c:v>
                </c:pt>
                <c:pt idx="504">
                  <c:v>7045543.6201018486</c:v>
                </c:pt>
                <c:pt idx="505">
                  <c:v>7059484.4050125377</c:v>
                </c:pt>
                <c:pt idx="506">
                  <c:v>7073425.2658721972</c:v>
                </c:pt>
                <c:pt idx="507">
                  <c:v>7087366.2022314239</c:v>
                </c:pt>
                <c:pt idx="508">
                  <c:v>7101307.2136443537</c:v>
                </c:pt>
                <c:pt idx="509">
                  <c:v>7115248.2996686278</c:v>
                </c:pt>
                <c:pt idx="510">
                  <c:v>7129189.4598653568</c:v>
                </c:pt>
                <c:pt idx="511">
                  <c:v>7143130.6937990841</c:v>
                </c:pt>
                <c:pt idx="512">
                  <c:v>7157072.0010377569</c:v>
                </c:pt>
                <c:pt idx="513">
                  <c:v>7171013.3811526932</c:v>
                </c:pt>
                <c:pt idx="514">
                  <c:v>7184954.8337185439</c:v>
                </c:pt>
                <c:pt idx="515">
                  <c:v>7198896.3583132653</c:v>
                </c:pt>
                <c:pt idx="516">
                  <c:v>7212837.9545180844</c:v>
                </c:pt>
                <c:pt idx="517">
                  <c:v>7226779.6219174694</c:v>
                </c:pt>
                <c:pt idx="518">
                  <c:v>7240721.3600990959</c:v>
                </c:pt>
                <c:pt idx="519">
                  <c:v>7254663.1686538188</c:v>
                </c:pt>
                <c:pt idx="520">
                  <c:v>7268605.0471756384</c:v>
                </c:pt>
                <c:pt idx="521">
                  <c:v>7282546.9952616729</c:v>
                </c:pt>
                <c:pt idx="522">
                  <c:v>7296489.0125121297</c:v>
                </c:pt>
                <c:pt idx="523">
                  <c:v>7310431.0985302711</c:v>
                </c:pt>
                <c:pt idx="524">
                  <c:v>7324373.2529223887</c:v>
                </c:pt>
                <c:pt idx="525">
                  <c:v>7338315.4752977751</c:v>
                </c:pt>
                <c:pt idx="526">
                  <c:v>7352257.7652686918</c:v>
                </c:pt>
                <c:pt idx="527">
                  <c:v>7366200.1224503452</c:v>
                </c:pt>
                <c:pt idx="528">
                  <c:v>7380142.5464608558</c:v>
                </c:pt>
                <c:pt idx="529">
                  <c:v>7394085.036921232</c:v>
                </c:pt>
                <c:pt idx="530">
                  <c:v>7408027.5934553426</c:v>
                </c:pt>
                <c:pt idx="531">
                  <c:v>7421970.2156898901</c:v>
                </c:pt>
                <c:pt idx="532">
                  <c:v>7435912.9032543832</c:v>
                </c:pt>
                <c:pt idx="533">
                  <c:v>7449855.6557811098</c:v>
                </c:pt>
                <c:pt idx="534">
                  <c:v>7463798.4729051152</c:v>
                </c:pt>
                <c:pt idx="535">
                  <c:v>7477741.3542641718</c:v>
                </c:pt>
                <c:pt idx="536">
                  <c:v>7491684.2994987536</c:v>
                </c:pt>
                <c:pt idx="537">
                  <c:v>7505627.3082520142</c:v>
                </c:pt>
                <c:pt idx="538">
                  <c:v>7519570.3801697614</c:v>
                </c:pt>
                <c:pt idx="539">
                  <c:v>7533513.5149004301</c:v>
                </c:pt>
                <c:pt idx="540">
                  <c:v>7547456.7120950585</c:v>
                </c:pt>
                <c:pt idx="541">
                  <c:v>7561399.9714072673</c:v>
                </c:pt>
                <c:pt idx="542">
                  <c:v>7575343.2924932316</c:v>
                </c:pt>
                <c:pt idx="543">
                  <c:v>7589286.6750116609</c:v>
                </c:pt>
                <c:pt idx="544">
                  <c:v>7603230.1186237717</c:v>
                </c:pt>
                <c:pt idx="545">
                  <c:v>7617173.622993269</c:v>
                </c:pt>
                <c:pt idx="546">
                  <c:v>7631117.1877863221</c:v>
                </c:pt>
                <c:pt idx="547">
                  <c:v>7645060.8126715394</c:v>
                </c:pt>
                <c:pt idx="548">
                  <c:v>7659004.4973199498</c:v>
                </c:pt>
                <c:pt idx="549">
                  <c:v>7672948.2414049767</c:v>
                </c:pt>
                <c:pt idx="550">
                  <c:v>7686892.044602422</c:v>
                </c:pt>
                <c:pt idx="551">
                  <c:v>7700835.9065904394</c:v>
                </c:pt>
                <c:pt idx="552">
                  <c:v>7714779.8270495152</c:v>
                </c:pt>
                <c:pt idx="553">
                  <c:v>7728723.8056624457</c:v>
                </c:pt>
                <c:pt idx="554">
                  <c:v>7742667.8421143182</c:v>
                </c:pt>
                <c:pt idx="555">
                  <c:v>7756611.9360924903</c:v>
                </c:pt>
                <c:pt idx="556">
                  <c:v>7770556.0872865692</c:v>
                </c:pt>
                <c:pt idx="557">
                  <c:v>7784500.2953883884</c:v>
                </c:pt>
                <c:pt idx="558">
                  <c:v>7798444.5600919938</c:v>
                </c:pt>
                <c:pt idx="559">
                  <c:v>7812388.8810936175</c:v>
                </c:pt>
                <c:pt idx="560">
                  <c:v>7826333.2580916649</c:v>
                </c:pt>
                <c:pt idx="561">
                  <c:v>7840277.6907866886</c:v>
                </c:pt>
                <c:pt idx="562">
                  <c:v>7854222.1788813742</c:v>
                </c:pt>
                <c:pt idx="563">
                  <c:v>7868166.7220805194</c:v>
                </c:pt>
                <c:pt idx="564">
                  <c:v>7882111.3200910147</c:v>
                </c:pt>
                <c:pt idx="565">
                  <c:v>7896055.9726218274</c:v>
                </c:pt>
                <c:pt idx="566">
                  <c:v>7910000.6793839792</c:v>
                </c:pt>
                <c:pt idx="567">
                  <c:v>7923945.4400905333</c:v>
                </c:pt>
                <c:pt idx="568">
                  <c:v>7937890.2544565713</c:v>
                </c:pt>
                <c:pt idx="569">
                  <c:v>7951835.1221991777</c:v>
                </c:pt>
                <c:pt idx="570">
                  <c:v>7965780.0430374248</c:v>
                </c:pt>
                <c:pt idx="571">
                  <c:v>7979725.0166923506</c:v>
                </c:pt>
                <c:pt idx="572">
                  <c:v>7993670.0428869445</c:v>
                </c:pt>
                <c:pt idx="573">
                  <c:v>8007615.12134613</c:v>
                </c:pt>
                <c:pt idx="574">
                  <c:v>8021560.2517967466</c:v>
                </c:pt>
                <c:pt idx="575">
                  <c:v>8035505.4339675345</c:v>
                </c:pt>
                <c:pt idx="576">
                  <c:v>8049450.6675891187</c:v>
                </c:pt>
                <c:pt idx="577">
                  <c:v>8063395.95239399</c:v>
                </c:pt>
                <c:pt idx="578">
                  <c:v>8077341.2881164923</c:v>
                </c:pt>
                <c:pt idx="579">
                  <c:v>8091286.6744928015</c:v>
                </c:pt>
                <c:pt idx="580">
                  <c:v>8105232.111260918</c:v>
                </c:pt>
                <c:pt idx="581">
                  <c:v>8119177.5981606403</c:v>
                </c:pt>
                <c:pt idx="582">
                  <c:v>8133123.1349335611</c:v>
                </c:pt>
                <c:pt idx="583">
                  <c:v>8147068.7213230403</c:v>
                </c:pt>
                <c:pt idx="584">
                  <c:v>8161014.3570741992</c:v>
                </c:pt>
                <c:pt idx="585">
                  <c:v>8174960.0419339016</c:v>
                </c:pt>
                <c:pt idx="586">
                  <c:v>8188905.7756507378</c:v>
                </c:pt>
                <c:pt idx="587">
                  <c:v>8202851.5579750128</c:v>
                </c:pt>
                <c:pt idx="588">
                  <c:v>8216797.3886587285</c:v>
                </c:pt>
                <c:pt idx="589">
                  <c:v>8230743.2674555723</c:v>
                </c:pt>
                <c:pt idx="590">
                  <c:v>8244689.1941209026</c:v>
                </c:pt>
                <c:pt idx="591">
                  <c:v>8258635.1684117299</c:v>
                </c:pt>
                <c:pt idx="592">
                  <c:v>8272581.1900867103</c:v>
                </c:pt>
                <c:pt idx="593">
                  <c:v>8286527.2589061251</c:v>
                </c:pt>
                <c:pt idx="594">
                  <c:v>8300473.3746318724</c:v>
                </c:pt>
                <c:pt idx="595">
                  <c:v>8314419.5370274493</c:v>
                </c:pt>
                <c:pt idx="596">
                  <c:v>8328365.7458579401</c:v>
                </c:pt>
                <c:pt idx="597">
                  <c:v>8342312.0008900035</c:v>
                </c:pt>
                <c:pt idx="598">
                  <c:v>8356258.3018918596</c:v>
                </c:pt>
                <c:pt idx="599">
                  <c:v>8370204.6486332761</c:v>
                </c:pt>
                <c:pt idx="600">
                  <c:v>8384151.0408855537</c:v>
                </c:pt>
                <c:pt idx="601">
                  <c:v>8398097.4784215167</c:v>
                </c:pt>
                <c:pt idx="602">
                  <c:v>8412043.961015502</c:v>
                </c:pt>
                <c:pt idx="603">
                  <c:v>8425990.4884433355</c:v>
                </c:pt>
                <c:pt idx="604">
                  <c:v>8439937.0604823381</c:v>
                </c:pt>
                <c:pt idx="605">
                  <c:v>8453883.6769112926</c:v>
                </c:pt>
                <c:pt idx="606">
                  <c:v>8467830.3375104479</c:v>
                </c:pt>
                <c:pt idx="607">
                  <c:v>8481777.0420615021</c:v>
                </c:pt>
                <c:pt idx="608">
                  <c:v>8495723.7903475855</c:v>
                </c:pt>
                <c:pt idx="609">
                  <c:v>8509670.5821532533</c:v>
                </c:pt>
                <c:pt idx="610">
                  <c:v>8523617.4172644783</c:v>
                </c:pt>
                <c:pt idx="611">
                  <c:v>8537564.2954686284</c:v>
                </c:pt>
                <c:pt idx="612">
                  <c:v>8551511.2165544629</c:v>
                </c:pt>
                <c:pt idx="613">
                  <c:v>8565458.1803121231</c:v>
                </c:pt>
                <c:pt idx="614">
                  <c:v>8579405.1865331139</c:v>
                </c:pt>
                <c:pt idx="615">
                  <c:v>8593352.2350102961</c:v>
                </c:pt>
                <c:pt idx="616">
                  <c:v>8607299.3255378772</c:v>
                </c:pt>
                <c:pt idx="617">
                  <c:v>8621246.4579113964</c:v>
                </c:pt>
                <c:pt idx="618">
                  <c:v>8635193.6319277212</c:v>
                </c:pt>
                <c:pt idx="619">
                  <c:v>8649140.8473850265</c:v>
                </c:pt>
                <c:pt idx="620">
                  <c:v>8663088.104082793</c:v>
                </c:pt>
                <c:pt idx="621">
                  <c:v>8677035.4018217903</c:v>
                </c:pt>
                <c:pt idx="622">
                  <c:v>8690982.7404040713</c:v>
                </c:pt>
                <c:pt idx="623">
                  <c:v>8704930.1196329556</c:v>
                </c:pt>
                <c:pt idx="624">
                  <c:v>8718877.5393130314</c:v>
                </c:pt>
                <c:pt idx="625">
                  <c:v>8732824.9992501307</c:v>
                </c:pt>
                <c:pt idx="626">
                  <c:v>8746772.4992513284</c:v>
                </c:pt>
                <c:pt idx="627">
                  <c:v>8760720.0391249303</c:v>
                </c:pt>
                <c:pt idx="628">
                  <c:v>8774667.6186804641</c:v>
                </c:pt>
                <c:pt idx="629">
                  <c:v>8788615.2377286665</c:v>
                </c:pt>
                <c:pt idx="630">
                  <c:v>8802562.8960814793</c:v>
                </c:pt>
                <c:pt idx="631">
                  <c:v>8816510.5935520306</c:v>
                </c:pt>
                <c:pt idx="632">
                  <c:v>8830458.3299546391</c:v>
                </c:pt>
                <c:pt idx="633">
                  <c:v>8844406.1051047891</c:v>
                </c:pt>
                <c:pt idx="634">
                  <c:v>8858353.9188191351</c:v>
                </c:pt>
                <c:pt idx="635">
                  <c:v>8872301.7709154822</c:v>
                </c:pt>
                <c:pt idx="636">
                  <c:v>8886249.6612127852</c:v>
                </c:pt>
                <c:pt idx="637">
                  <c:v>8900197.589531133</c:v>
                </c:pt>
                <c:pt idx="638">
                  <c:v>8914145.5556917433</c:v>
                </c:pt>
                <c:pt idx="639">
                  <c:v>8928093.5595169514</c:v>
                </c:pt>
                <c:pt idx="640">
                  <c:v>8942041.6008302066</c:v>
                </c:pt>
                <c:pt idx="641">
                  <c:v>8955989.6794560552</c:v>
                </c:pt>
                <c:pt idx="642">
                  <c:v>8969937.7952201422</c:v>
                </c:pt>
                <c:pt idx="643">
                  <c:v>8983885.9479491934</c:v>
                </c:pt>
                <c:pt idx="644">
                  <c:v>8997834.1374710128</c:v>
                </c:pt>
                <c:pt idx="645">
                  <c:v>9011782.3636144679</c:v>
                </c:pt>
                <c:pt idx="646">
                  <c:v>9025730.6262094919</c:v>
                </c:pt>
                <c:pt idx="647">
                  <c:v>9039678.9250870664</c:v>
                </c:pt>
                <c:pt idx="648">
                  <c:v>9053627.2600792162</c:v>
                </c:pt>
                <c:pt idx="649">
                  <c:v>9067575.6310190018</c:v>
                </c:pt>
                <c:pt idx="650">
                  <c:v>9081524.03774051</c:v>
                </c:pt>
                <c:pt idx="651">
                  <c:v>9095472.4800788499</c:v>
                </c:pt>
                <c:pt idx="652">
                  <c:v>9109420.9578701407</c:v>
                </c:pt>
                <c:pt idx="653">
                  <c:v>9123369.4709515031</c:v>
                </c:pt>
                <c:pt idx="654">
                  <c:v>9137318.0191610586</c:v>
                </c:pt>
                <c:pt idx="655">
                  <c:v>9151266.6023379117</c:v>
                </c:pt>
                <c:pt idx="656">
                  <c:v>9165215.2203221526</c:v>
                </c:pt>
                <c:pt idx="657">
                  <c:v>9179163.8729548436</c:v>
                </c:pt>
                <c:pt idx="658">
                  <c:v>9193112.5600780118</c:v>
                </c:pt>
                <c:pt idx="659">
                  <c:v>9207061.2815346457</c:v>
                </c:pt>
                <c:pt idx="660">
                  <c:v>9221010.0371686853</c:v>
                </c:pt>
                <c:pt idx="661">
                  <c:v>9234958.8268250097</c:v>
                </c:pt>
                <c:pt idx="662">
                  <c:v>9248907.6503494438</c:v>
                </c:pt>
                <c:pt idx="663">
                  <c:v>9262856.5075887349</c:v>
                </c:pt>
                <c:pt idx="664">
                  <c:v>9276805.3983905595</c:v>
                </c:pt>
                <c:pt idx="665">
                  <c:v>9290754.322603507</c:v>
                </c:pt>
                <c:pt idx="666">
                  <c:v>9304703.2800770756</c:v>
                </c:pt>
                <c:pt idx="667">
                  <c:v>9318652.270661667</c:v>
                </c:pt>
                <c:pt idx="668">
                  <c:v>9332601.2942085806</c:v>
                </c:pt>
                <c:pt idx="669">
                  <c:v>9346550.3505700026</c:v>
                </c:pt>
                <c:pt idx="670">
                  <c:v>9360499.4395990018</c:v>
                </c:pt>
                <c:pt idx="671">
                  <c:v>9374448.5611495264</c:v>
                </c:pt>
                <c:pt idx="672">
                  <c:v>9388397.7150763869</c:v>
                </c:pt>
                <c:pt idx="673">
                  <c:v>9402346.9012352619</c:v>
                </c:pt>
                <c:pt idx="674">
                  <c:v>9416296.1194826886</c:v>
                </c:pt>
                <c:pt idx="675">
                  <c:v>9430245.3696760479</c:v>
                </c:pt>
                <c:pt idx="676">
                  <c:v>9444194.6516735684</c:v>
                </c:pt>
                <c:pt idx="677">
                  <c:v>9458143.9653343149</c:v>
                </c:pt>
                <c:pt idx="678">
                  <c:v>9472093.3105181884</c:v>
                </c:pt>
                <c:pt idx="679">
                  <c:v>9486042.6870859079</c:v>
                </c:pt>
                <c:pt idx="680">
                  <c:v>9499992.0948990174</c:v>
                </c:pt>
                <c:pt idx="681">
                  <c:v>9513941.533819871</c:v>
                </c:pt>
                <c:pt idx="682">
                  <c:v>9527891.0037116297</c:v>
                </c:pt>
                <c:pt idx="683">
                  <c:v>9541840.5044382606</c:v>
                </c:pt>
                <c:pt idx="684">
                  <c:v>9555790.0358645208</c:v>
                </c:pt>
                <c:pt idx="685">
                  <c:v>9569739.5978559591</c:v>
                </c:pt>
                <c:pt idx="686">
                  <c:v>9583689.1902789101</c:v>
                </c:pt>
                <c:pt idx="687">
                  <c:v>9597638.8130004834</c:v>
                </c:pt>
                <c:pt idx="688">
                  <c:v>9611588.4658885635</c:v>
                </c:pt>
                <c:pt idx="689">
                  <c:v>9625538.1488118023</c:v>
                </c:pt>
                <c:pt idx="690">
                  <c:v>9639487.8616396114</c:v>
                </c:pt>
                <c:pt idx="691">
                  <c:v>9653437.6042421591</c:v>
                </c:pt>
                <c:pt idx="692">
                  <c:v>9667387.3764903639</c:v>
                </c:pt>
                <c:pt idx="693">
                  <c:v>9681337.1782558896</c:v>
                </c:pt>
                <c:pt idx="694">
                  <c:v>9695287.0094111413</c:v>
                </c:pt>
                <c:pt idx="695">
                  <c:v>9709236.8698292542</c:v>
                </c:pt>
                <c:pt idx="696">
                  <c:v>9723186.7593840975</c:v>
                </c:pt>
                <c:pt idx="697">
                  <c:v>9737136.6779502612</c:v>
                </c:pt>
                <c:pt idx="698">
                  <c:v>9751086.6254030541</c:v>
                </c:pt>
                <c:pt idx="699">
                  <c:v>9765036.6016185004</c:v>
                </c:pt>
                <c:pt idx="700">
                  <c:v>9778986.6064733304</c:v>
                </c:pt>
                <c:pt idx="701">
                  <c:v>9792936.639844982</c:v>
                </c:pt>
                <c:pt idx="702">
                  <c:v>9806886.7016115841</c:v>
                </c:pt>
                <c:pt idx="703">
                  <c:v>9820836.7916519661</c:v>
                </c:pt>
                <c:pt idx="704">
                  <c:v>9834786.9098456409</c:v>
                </c:pt>
                <c:pt idx="705">
                  <c:v>9848737.0560728107</c:v>
                </c:pt>
                <c:pt idx="706">
                  <c:v>9862687.2302143518</c:v>
                </c:pt>
                <c:pt idx="707">
                  <c:v>9876637.4321518131</c:v>
                </c:pt>
                <c:pt idx="708">
                  <c:v>9890587.6617674176</c:v>
                </c:pt>
                <c:pt idx="709">
                  <c:v>9904537.9189440496</c:v>
                </c:pt>
                <c:pt idx="710">
                  <c:v>9918488.2035652567</c:v>
                </c:pt>
                <c:pt idx="711">
                  <c:v>9932438.5155152343</c:v>
                </c:pt>
                <c:pt idx="712">
                  <c:v>9946388.8546788376</c:v>
                </c:pt>
                <c:pt idx="713">
                  <c:v>9960339.2209415585</c:v>
                </c:pt>
                <c:pt idx="714">
                  <c:v>9974289.614189541</c:v>
                </c:pt>
                <c:pt idx="715">
                  <c:v>9988240.0343095548</c:v>
                </c:pt>
                <c:pt idx="716">
                  <c:v>10002190.481189011</c:v>
                </c:pt>
                <c:pt idx="717">
                  <c:v>10016140.954715943</c:v>
                </c:pt>
                <c:pt idx="718">
                  <c:v>10030091.454779014</c:v>
                </c:pt>
                <c:pt idx="719">
                  <c:v>10044041.981267499</c:v>
                </c:pt>
                <c:pt idx="720">
                  <c:v>10057992.534071295</c:v>
                </c:pt>
                <c:pt idx="721">
                  <c:v>10071943.113080904</c:v>
                </c:pt>
                <c:pt idx="722">
                  <c:v>10085893.71818744</c:v>
                </c:pt>
                <c:pt idx="723">
                  <c:v>10099844.349282617</c:v>
                </c:pt>
                <c:pt idx="724">
                  <c:v>10113795.006258745</c:v>
                </c:pt>
                <c:pt idx="725">
                  <c:v>10127745.689008733</c:v>
                </c:pt>
                <c:pt idx="726">
                  <c:v>10141696.397426076</c:v>
                </c:pt>
                <c:pt idx="727">
                  <c:v>10155647.131404858</c:v>
                </c:pt>
                <c:pt idx="728">
                  <c:v>10169597.890839741</c:v>
                </c:pt>
                <c:pt idx="729">
                  <c:v>10183548.675625969</c:v>
                </c:pt>
                <c:pt idx="730">
                  <c:v>10197499.485659359</c:v>
                </c:pt>
                <c:pt idx="731">
                  <c:v>10211450.320836294</c:v>
                </c:pt>
                <c:pt idx="732">
                  <c:v>10225401.181053732</c:v>
                </c:pt>
                <c:pt idx="733">
                  <c:v>10239352.066209184</c:v>
                </c:pt>
                <c:pt idx="734">
                  <c:v>10253302.976200724</c:v>
                </c:pt>
                <c:pt idx="735">
                  <c:v>10267253.910926983</c:v>
                </c:pt>
                <c:pt idx="736">
                  <c:v>10281204.870287135</c:v>
                </c:pt>
                <c:pt idx="737">
                  <c:v>10295155.854180912</c:v>
                </c:pt>
                <c:pt idx="738">
                  <c:v>10309106.86250858</c:v>
                </c:pt>
                <c:pt idx="739">
                  <c:v>10323057.895170949</c:v>
                </c:pt>
                <c:pt idx="740">
                  <c:v>10337008.952069366</c:v>
                </c:pt>
                <c:pt idx="741">
                  <c:v>10350960.033105711</c:v>
                </c:pt>
                <c:pt idx="742">
                  <c:v>10364911.138182389</c:v>
                </c:pt>
                <c:pt idx="743">
                  <c:v>10378862.267202331</c:v>
                </c:pt>
                <c:pt idx="744">
                  <c:v>10392813.420068994</c:v>
                </c:pt>
                <c:pt idx="745">
                  <c:v>10406764.596686352</c:v>
                </c:pt>
                <c:pt idx="746">
                  <c:v>10420715.79695889</c:v>
                </c:pt>
                <c:pt idx="747">
                  <c:v>10434667.020791609</c:v>
                </c:pt>
                <c:pt idx="748">
                  <c:v>10448618.268090015</c:v>
                </c:pt>
                <c:pt idx="749">
                  <c:v>10462569.538760122</c:v>
                </c:pt>
                <c:pt idx="750">
                  <c:v>10476520.832708443</c:v>
                </c:pt>
                <c:pt idx="751">
                  <c:v>10490472.149841987</c:v>
                </c:pt>
                <c:pt idx="752">
                  <c:v>10504423.490068261</c:v>
                </c:pt>
                <c:pt idx="753">
                  <c:v>10518374.853295261</c:v>
                </c:pt>
                <c:pt idx="754">
                  <c:v>10532326.239431474</c:v>
                </c:pt>
                <c:pt idx="755">
                  <c:v>10546277.648385869</c:v>
                </c:pt>
                <c:pt idx="756">
                  <c:v>10560229.080067899</c:v>
                </c:pt>
                <c:pt idx="757">
                  <c:v>10574180.534387492</c:v>
                </c:pt>
                <c:pt idx="758">
                  <c:v>10588132.011255056</c:v>
                </c:pt>
                <c:pt idx="759">
                  <c:v>10602083.510581465</c:v>
                </c:pt>
                <c:pt idx="760">
                  <c:v>10616035.032278068</c:v>
                </c:pt>
                <c:pt idx="761">
                  <c:v>10629986.576256678</c:v>
                </c:pt>
                <c:pt idx="762">
                  <c:v>10643938.14242957</c:v>
                </c:pt>
                <c:pt idx="763">
                  <c:v>10657889.730709478</c:v>
                </c:pt>
                <c:pt idx="764">
                  <c:v>10671841.341009596</c:v>
                </c:pt>
                <c:pt idx="765">
                  <c:v>10685792.973243572</c:v>
                </c:pt>
                <c:pt idx="766">
                  <c:v>10699744.627325498</c:v>
                </c:pt>
                <c:pt idx="767">
                  <c:v>10713696.303169925</c:v>
                </c:pt>
                <c:pt idx="768">
                  <c:v>10727648.000691839</c:v>
                </c:pt>
                <c:pt idx="769">
                  <c:v>10741599.719806673</c:v>
                </c:pt>
                <c:pt idx="770">
                  <c:v>10755551.460430302</c:v>
                </c:pt>
                <c:pt idx="771">
                  <c:v>10769503.222479029</c:v>
                </c:pt>
                <c:pt idx="772">
                  <c:v>10783455.005869601</c:v>
                </c:pt>
                <c:pt idx="773">
                  <c:v>10797406.810519187</c:v>
                </c:pt>
                <c:pt idx="774">
                  <c:v>10811358.63634539</c:v>
                </c:pt>
                <c:pt idx="775">
                  <c:v>10825310.483266234</c:v>
                </c:pt>
                <c:pt idx="776">
                  <c:v>10839262.351200169</c:v>
                </c:pt>
                <c:pt idx="777">
                  <c:v>10853214.240066065</c:v>
                </c:pt>
                <c:pt idx="778">
                  <c:v>10867166.149783203</c:v>
                </c:pt>
                <c:pt idx="779">
                  <c:v>10881118.080271285</c:v>
                </c:pt>
                <c:pt idx="780">
                  <c:v>10895070.031450426</c:v>
                </c:pt>
                <c:pt idx="781">
                  <c:v>10909022.003241142</c:v>
                </c:pt>
                <c:pt idx="782">
                  <c:v>10922973.995564362</c:v>
                </c:pt>
                <c:pt idx="783">
                  <c:v>10936926.00834142</c:v>
                </c:pt>
                <c:pt idx="784">
                  <c:v>10950878.041494045</c:v>
                </c:pt>
                <c:pt idx="785">
                  <c:v>10964830.094944371</c:v>
                </c:pt>
                <c:pt idx="786">
                  <c:v>10978782.168614926</c:v>
                </c:pt>
                <c:pt idx="787">
                  <c:v>10992734.26242863</c:v>
                </c:pt>
                <c:pt idx="788">
                  <c:v>11006686.376308797</c:v>
                </c:pt>
                <c:pt idx="789">
                  <c:v>11020638.510179128</c:v>
                </c:pt>
                <c:pt idx="790">
                  <c:v>11034590.663963711</c:v>
                </c:pt>
                <c:pt idx="791">
                  <c:v>11048542.837587019</c:v>
                </c:pt>
                <c:pt idx="792">
                  <c:v>11062495.030973904</c:v>
                </c:pt>
                <c:pt idx="793">
                  <c:v>11076447.244049599</c:v>
                </c:pt>
                <c:pt idx="794">
                  <c:v>11090399.476739712</c:v>
                </c:pt>
                <c:pt idx="795">
                  <c:v>11104351.728970228</c:v>
                </c:pt>
                <c:pt idx="796">
                  <c:v>11118304.000667503</c:v>
                </c:pt>
                <c:pt idx="797">
                  <c:v>11132256.291758258</c:v>
                </c:pt>
                <c:pt idx="798">
                  <c:v>11146208.602169588</c:v>
                </c:pt>
                <c:pt idx="799">
                  <c:v>11160160.931828951</c:v>
                </c:pt>
                <c:pt idx="800">
                  <c:v>11174113.280664165</c:v>
                </c:pt>
                <c:pt idx="801">
                  <c:v>11188065.64860341</c:v>
                </c:pt>
                <c:pt idx="802">
                  <c:v>11202018.035575226</c:v>
                </c:pt>
                <c:pt idx="803">
                  <c:v>11215970.441508507</c:v>
                </c:pt>
                <c:pt idx="804">
                  <c:v>11229922.866332503</c:v>
                </c:pt>
                <c:pt idx="805">
                  <c:v>11243875.309976809</c:v>
                </c:pt>
                <c:pt idx="806">
                  <c:v>11257827.77237138</c:v>
                </c:pt>
                <c:pt idx="807">
                  <c:v>11271780.253446508</c:v>
                </c:pt>
                <c:pt idx="808">
                  <c:v>11285732.753132837</c:v>
                </c:pt>
                <c:pt idx="809">
                  <c:v>11299685.271361349</c:v>
                </c:pt>
                <c:pt idx="810">
                  <c:v>11313637.808063373</c:v>
                </c:pt>
                <c:pt idx="811">
                  <c:v>11327590.36317057</c:v>
                </c:pt>
                <c:pt idx="812">
                  <c:v>11341542.93661494</c:v>
                </c:pt>
                <c:pt idx="813">
                  <c:v>11355495.528328821</c:v>
                </c:pt>
                <c:pt idx="814">
                  <c:v>11369448.138244879</c:v>
                </c:pt>
                <c:pt idx="815">
                  <c:v>11383400.766296113</c:v>
                </c:pt>
                <c:pt idx="816">
                  <c:v>11397353.412415847</c:v>
                </c:pt>
                <c:pt idx="817">
                  <c:v>11411306.076537738</c:v>
                </c:pt>
                <c:pt idx="818">
                  <c:v>11425258.758595761</c:v>
                </c:pt>
                <c:pt idx="819">
                  <c:v>11439211.458524214</c:v>
                </c:pt>
                <c:pt idx="820">
                  <c:v>11453164.176257722</c:v>
                </c:pt>
                <c:pt idx="821">
                  <c:v>11467116.911731221</c:v>
                </c:pt>
                <c:pt idx="822">
                  <c:v>11481069.664879967</c:v>
                </c:pt>
                <c:pt idx="823">
                  <c:v>11495022.435639529</c:v>
                </c:pt>
                <c:pt idx="824">
                  <c:v>11508975.223945791</c:v>
                </c:pt>
                <c:pt idx="825">
                  <c:v>11522928.029734947</c:v>
                </c:pt>
                <c:pt idx="826">
                  <c:v>11536880.852943501</c:v>
                </c:pt>
                <c:pt idx="827">
                  <c:v>11550833.693508262</c:v>
                </c:pt>
                <c:pt idx="828">
                  <c:v>11564786.551366342</c:v>
                </c:pt>
                <c:pt idx="829">
                  <c:v>11578739.426455164</c:v>
                </c:pt>
                <c:pt idx="830">
                  <c:v>11592692.318712449</c:v>
                </c:pt>
                <c:pt idx="831">
                  <c:v>11606645.228076212</c:v>
                </c:pt>
                <c:pt idx="832">
                  <c:v>11620598.154484773</c:v>
                </c:pt>
                <c:pt idx="833">
                  <c:v>11634551.097876748</c:v>
                </c:pt>
                <c:pt idx="834">
                  <c:v>11648504.058191046</c:v>
                </c:pt>
                <c:pt idx="835">
                  <c:v>11662457.035366865</c:v>
                </c:pt>
                <c:pt idx="836">
                  <c:v>11676410.029343698</c:v>
                </c:pt>
                <c:pt idx="837">
                  <c:v>11690363.040061329</c:v>
                </c:pt>
                <c:pt idx="838">
                  <c:v>11704316.067459824</c:v>
                </c:pt>
                <c:pt idx="839">
                  <c:v>11718269.111479538</c:v>
                </c:pt>
                <c:pt idx="840">
                  <c:v>11732222.17206111</c:v>
                </c:pt>
                <c:pt idx="841">
                  <c:v>11746175.249145459</c:v>
                </c:pt>
                <c:pt idx="842">
                  <c:v>11760128.342673792</c:v>
                </c:pt>
                <c:pt idx="843">
                  <c:v>11774081.452587582</c:v>
                </c:pt>
                <c:pt idx="844">
                  <c:v>11788034.578828592</c:v>
                </c:pt>
                <c:pt idx="845">
                  <c:v>11801987.721338853</c:v>
                </c:pt>
                <c:pt idx="846">
                  <c:v>11815940.880060676</c:v>
                </c:pt>
                <c:pt idx="847">
                  <c:v>11829894.054936638</c:v>
                </c:pt>
                <c:pt idx="848">
                  <c:v>11843847.245909588</c:v>
                </c:pt>
                <c:pt idx="849">
                  <c:v>11857800.452922652</c:v>
                </c:pt>
                <c:pt idx="850">
                  <c:v>11871753.675919214</c:v>
                </c:pt>
                <c:pt idx="851">
                  <c:v>11885706.914842928</c:v>
                </c:pt>
                <c:pt idx="852">
                  <c:v>11899660.169637714</c:v>
                </c:pt>
                <c:pt idx="853">
                  <c:v>11913613.440247752</c:v>
                </c:pt>
                <c:pt idx="854">
                  <c:v>11927566.726617485</c:v>
                </c:pt>
                <c:pt idx="855">
                  <c:v>11941520.028691616</c:v>
                </c:pt>
                <c:pt idx="856">
                  <c:v>11955473.346415108</c:v>
                </c:pt>
                <c:pt idx="857">
                  <c:v>11969426.679733176</c:v>
                </c:pt>
                <c:pt idx="858">
                  <c:v>11983380.028591296</c:v>
                </c:pt>
                <c:pt idx="859">
                  <c:v>11997333.392935194</c:v>
                </c:pt>
                <c:pt idx="860">
                  <c:v>12011286.77271085</c:v>
                </c:pt>
                <c:pt idx="861">
                  <c:v>12025240.167864498</c:v>
                </c:pt>
                <c:pt idx="862">
                  <c:v>12039193.578342613</c:v>
                </c:pt>
                <c:pt idx="863">
                  <c:v>12053147.004091926</c:v>
                </c:pt>
                <c:pt idx="864">
                  <c:v>12067100.445059411</c:v>
                </c:pt>
                <c:pt idx="865">
                  <c:v>12081053.901192291</c:v>
                </c:pt>
                <c:pt idx="866">
                  <c:v>12095007.372438027</c:v>
                </c:pt>
                <c:pt idx="867">
                  <c:v>12108960.858744327</c:v>
                </c:pt>
                <c:pt idx="868">
                  <c:v>12122914.360059138</c:v>
                </c:pt>
                <c:pt idx="869">
                  <c:v>12136867.876330646</c:v>
                </c:pt>
                <c:pt idx="870">
                  <c:v>12150821.407507278</c:v>
                </c:pt>
                <c:pt idx="871">
                  <c:v>12164774.953537695</c:v>
                </c:pt>
                <c:pt idx="872">
                  <c:v>12178728.514370793</c:v>
                </c:pt>
                <c:pt idx="873">
                  <c:v>12192682.089955706</c:v>
                </c:pt>
                <c:pt idx="874">
                  <c:v>12206635.680241799</c:v>
                </c:pt>
                <c:pt idx="875">
                  <c:v>12220589.285178665</c:v>
                </c:pt>
                <c:pt idx="876">
                  <c:v>12234542.904716132</c:v>
                </c:pt>
                <c:pt idx="877">
                  <c:v>12248496.538804255</c:v>
                </c:pt>
                <c:pt idx="878">
                  <c:v>12262450.187393317</c:v>
                </c:pt>
                <c:pt idx="879">
                  <c:v>12276403.850433825</c:v>
                </c:pt>
                <c:pt idx="880">
                  <c:v>12290357.527876513</c:v>
                </c:pt>
                <c:pt idx="881">
                  <c:v>12304311.219672341</c:v>
                </c:pt>
                <c:pt idx="882">
                  <c:v>12318264.925772484</c:v>
                </c:pt>
                <c:pt idx="883">
                  <c:v>12332218.646128349</c:v>
                </c:pt>
                <c:pt idx="884">
                  <c:v>12346172.380691553</c:v>
                </c:pt>
                <c:pt idx="885">
                  <c:v>12360126.129413934</c:v>
                </c:pt>
                <c:pt idx="886">
                  <c:v>12374079.892247552</c:v>
                </c:pt>
                <c:pt idx="887">
                  <c:v>12388033.669144681</c:v>
                </c:pt>
                <c:pt idx="888">
                  <c:v>12401987.460057806</c:v>
                </c:pt>
                <c:pt idx="889">
                  <c:v>12415941.26493963</c:v>
                </c:pt>
                <c:pt idx="890">
                  <c:v>12429895.083743069</c:v>
                </c:pt>
                <c:pt idx="891">
                  <c:v>12443848.916421248</c:v>
                </c:pt>
                <c:pt idx="892">
                  <c:v>12457802.762927502</c:v>
                </c:pt>
                <c:pt idx="893">
                  <c:v>12471756.623215377</c:v>
                </c:pt>
                <c:pt idx="894">
                  <c:v>12485710.497238627</c:v>
                </c:pt>
                <c:pt idx="895">
                  <c:v>12499664.384951208</c:v>
                </c:pt>
                <c:pt idx="896">
                  <c:v>12513618.28630729</c:v>
                </c:pt>
                <c:pt idx="897">
                  <c:v>12527572.201261239</c:v>
                </c:pt>
                <c:pt idx="898">
                  <c:v>12541526.12976763</c:v>
                </c:pt>
                <c:pt idx="899">
                  <c:v>12555480.071781237</c:v>
                </c:pt>
                <c:pt idx="900">
                  <c:v>12569434.027257035</c:v>
                </c:pt>
                <c:pt idx="901">
                  <c:v>12583387.996150201</c:v>
                </c:pt>
                <c:pt idx="902">
                  <c:v>12597341.978416111</c:v>
                </c:pt>
                <c:pt idx="903">
                  <c:v>12611295.974010333</c:v>
                </c:pt>
                <c:pt idx="904">
                  <c:v>12625249.982888641</c:v>
                </c:pt>
                <c:pt idx="905">
                  <c:v>12639204.005006997</c:v>
                </c:pt>
                <c:pt idx="906">
                  <c:v>12653158.040321559</c:v>
                </c:pt>
                <c:pt idx="907">
                  <c:v>12667112.088788679</c:v>
                </c:pt>
                <c:pt idx="908">
                  <c:v>12681066.150364904</c:v>
                </c:pt>
                <c:pt idx="909">
                  <c:v>12695020.225006966</c:v>
                </c:pt>
                <c:pt idx="910">
                  <c:v>12708974.312671794</c:v>
                </c:pt>
                <c:pt idx="911">
                  <c:v>12722928.413316499</c:v>
                </c:pt>
                <c:pt idx="912">
                  <c:v>12736882.52689839</c:v>
                </c:pt>
                <c:pt idx="913">
                  <c:v>12750836.653374953</c:v>
                </c:pt>
                <c:pt idx="914">
                  <c:v>12764790.792703863</c:v>
                </c:pt>
                <c:pt idx="915">
                  <c:v>12778744.944842985</c:v>
                </c:pt>
                <c:pt idx="916">
                  <c:v>12792699.109750362</c:v>
                </c:pt>
                <c:pt idx="917">
                  <c:v>12806653.287384221</c:v>
                </c:pt>
                <c:pt idx="918">
                  <c:v>12820607.477702975</c:v>
                </c:pt>
                <c:pt idx="919">
                  <c:v>12834561.680665214</c:v>
                </c:pt>
                <c:pt idx="920">
                  <c:v>12848515.896229709</c:v>
                </c:pt>
                <c:pt idx="921">
                  <c:v>12862470.124355409</c:v>
                </c:pt>
                <c:pt idx="922">
                  <c:v>12876424.365001444</c:v>
                </c:pt>
                <c:pt idx="923">
                  <c:v>12890378.618127121</c:v>
                </c:pt>
                <c:pt idx="924">
                  <c:v>12904332.883691918</c:v>
                </c:pt>
                <c:pt idx="925">
                  <c:v>12918287.161655493</c:v>
                </c:pt>
                <c:pt idx="926">
                  <c:v>12932241.45197768</c:v>
                </c:pt>
                <c:pt idx="927">
                  <c:v>12946195.754618481</c:v>
                </c:pt>
                <c:pt idx="928">
                  <c:v>12960150.069538074</c:v>
                </c:pt>
                <c:pt idx="929">
                  <c:v>12974104.396696804</c:v>
                </c:pt>
                <c:pt idx="930">
                  <c:v>12988058.736055195</c:v>
                </c:pt>
                <c:pt idx="931">
                  <c:v>13002013.087573932</c:v>
                </c:pt>
                <c:pt idx="932">
                  <c:v>13015967.451213876</c:v>
                </c:pt>
                <c:pt idx="933">
                  <c:v>13029921.826936048</c:v>
                </c:pt>
                <c:pt idx="934">
                  <c:v>13043876.214701639</c:v>
                </c:pt>
                <c:pt idx="935">
                  <c:v>13057830.614472013</c:v>
                </c:pt>
                <c:pt idx="936">
                  <c:v>13071785.026208688</c:v>
                </c:pt>
                <c:pt idx="937">
                  <c:v>13085739.449873352</c:v>
                </c:pt>
                <c:pt idx="938">
                  <c:v>13099693.885427859</c:v>
                </c:pt>
                <c:pt idx="939">
                  <c:v>13113648.33283422</c:v>
                </c:pt>
                <c:pt idx="940">
                  <c:v>13127602.792054608</c:v>
                </c:pt>
                <c:pt idx="941">
                  <c:v>13141557.263051363</c:v>
                </c:pt>
                <c:pt idx="942">
                  <c:v>13155511.745786976</c:v>
                </c:pt>
                <c:pt idx="943">
                  <c:v>13169466.240224106</c:v>
                </c:pt>
                <c:pt idx="944">
                  <c:v>13183420.746325564</c:v>
                </c:pt>
                <c:pt idx="945">
                  <c:v>13197375.264054319</c:v>
                </c:pt>
                <c:pt idx="946">
                  <c:v>13211329.793373501</c:v>
                </c:pt>
                <c:pt idx="947">
                  <c:v>13225284.33424639</c:v>
                </c:pt>
                <c:pt idx="948">
                  <c:v>13239238.886636427</c:v>
                </c:pt>
                <c:pt idx="949">
                  <c:v>13253193.450507199</c:v>
                </c:pt>
                <c:pt idx="950">
                  <c:v>13267148.025822455</c:v>
                </c:pt>
                <c:pt idx="951">
                  <c:v>13281102.61254609</c:v>
                </c:pt>
                <c:pt idx="952">
                  <c:v>13295057.210642155</c:v>
                </c:pt>
                <c:pt idx="953">
                  <c:v>13309011.820074849</c:v>
                </c:pt>
                <c:pt idx="954">
                  <c:v>13322966.440808523</c:v>
                </c:pt>
                <c:pt idx="955">
                  <c:v>13336921.072807677</c:v>
                </c:pt>
                <c:pt idx="956">
                  <c:v>13350875.716036959</c:v>
                </c:pt>
                <c:pt idx="957">
                  <c:v>13364830.370461162</c:v>
                </c:pt>
                <c:pt idx="958">
                  <c:v>13378785.036045231</c:v>
                </c:pt>
                <c:pt idx="959">
                  <c:v>13392739.712754257</c:v>
                </c:pt>
                <c:pt idx="960">
                  <c:v>13406694.40055347</c:v>
                </c:pt>
                <c:pt idx="961">
                  <c:v>13420649.099408254</c:v>
                </c:pt>
                <c:pt idx="962">
                  <c:v>13434603.809284128</c:v>
                </c:pt>
                <c:pt idx="963">
                  <c:v>13448558.530146763</c:v>
                </c:pt>
                <c:pt idx="964">
                  <c:v>13462513.261961963</c:v>
                </c:pt>
                <c:pt idx="965">
                  <c:v>13476468.00469568</c:v>
                </c:pt>
                <c:pt idx="966">
                  <c:v>13490422.758314008</c:v>
                </c:pt>
                <c:pt idx="967">
                  <c:v>13504377.522783177</c:v>
                </c:pt>
                <c:pt idx="968">
                  <c:v>13518332.298069557</c:v>
                </c:pt>
                <c:pt idx="969">
                  <c:v>13532287.084139662</c:v>
                </c:pt>
                <c:pt idx="970">
                  <c:v>13546241.880960137</c:v>
                </c:pt>
                <c:pt idx="971">
                  <c:v>13560196.688497767</c:v>
                </c:pt>
                <c:pt idx="972">
                  <c:v>13574151.506719477</c:v>
                </c:pt>
                <c:pt idx="973">
                  <c:v>13588106.335592324</c:v>
                </c:pt>
                <c:pt idx="974">
                  <c:v>13602061.175083503</c:v>
                </c:pt>
                <c:pt idx="975">
                  <c:v>13616016.025160341</c:v>
                </c:pt>
                <c:pt idx="976">
                  <c:v>13629970.8857903</c:v>
                </c:pt>
                <c:pt idx="977">
                  <c:v>13643925.756940974</c:v>
                </c:pt>
                <c:pt idx="978">
                  <c:v>13657880.638580093</c:v>
                </c:pt>
                <c:pt idx="979">
                  <c:v>13671835.530675517</c:v>
                </c:pt>
                <c:pt idx="980">
                  <c:v>13685790.433195237</c:v>
                </c:pt>
                <c:pt idx="981">
                  <c:v>13699745.346107371</c:v>
                </c:pt>
                <c:pt idx="982">
                  <c:v>13713700.269380175</c:v>
                </c:pt>
                <c:pt idx="983">
                  <c:v>13727655.202982027</c:v>
                </c:pt>
                <c:pt idx="984">
                  <c:v>13741610.146881435</c:v>
                </c:pt>
                <c:pt idx="985">
                  <c:v>13755565.101047037</c:v>
                </c:pt>
                <c:pt idx="986">
                  <c:v>13769520.065447599</c:v>
                </c:pt>
                <c:pt idx="987">
                  <c:v>13783475.040052008</c:v>
                </c:pt>
                <c:pt idx="988">
                  <c:v>13797430.024829283</c:v>
                </c:pt>
                <c:pt idx="989">
                  <c:v>13811385.019748567</c:v>
                </c:pt>
                <c:pt idx="990">
                  <c:v>13825340.024779122</c:v>
                </c:pt>
                <c:pt idx="991">
                  <c:v>13839295.039890345</c:v>
                </c:pt>
                <c:pt idx="992">
                  <c:v>13853250.065051746</c:v>
                </c:pt>
                <c:pt idx="993">
                  <c:v>13867205.100232963</c:v>
                </c:pt>
                <c:pt idx="994">
                  <c:v>13881160.145403754</c:v>
                </c:pt>
                <c:pt idx="995">
                  <c:v>13895115.200534001</c:v>
                </c:pt>
                <c:pt idx="996">
                  <c:v>13909070.265593706</c:v>
                </c:pt>
                <c:pt idx="997">
                  <c:v>13923025.340552991</c:v>
                </c:pt>
                <c:pt idx="998">
                  <c:v>13936980.425382096</c:v>
                </c:pt>
                <c:pt idx="999">
                  <c:v>13950935.520051382</c:v>
                </c:pt>
                <c:pt idx="1000">
                  <c:v>13964890.624531332</c:v>
                </c:pt>
                <c:pt idx="1001">
                  <c:v>13978845.738792539</c:v>
                </c:pt>
                <c:pt idx="1002">
                  <c:v>13992800.86280572</c:v>
                </c:pt>
                <c:pt idx="1003">
                  <c:v>14006755.996541707</c:v>
                </c:pt>
                <c:pt idx="1004">
                  <c:v>14020711.139971446</c:v>
                </c:pt>
                <c:pt idx="1005">
                  <c:v>14034666.293066002</c:v>
                </c:pt>
                <c:pt idx="1006">
                  <c:v>14048621.455796553</c:v>
                </c:pt>
                <c:pt idx="1007">
                  <c:v>14062576.62813439</c:v>
                </c:pt>
                <c:pt idx="1008">
                  <c:v>14076531.810050925</c:v>
                </c:pt>
                <c:pt idx="1009">
                  <c:v>14090487.001517672</c:v>
                </c:pt>
                <c:pt idx="1010">
                  <c:v>14104442.202506268</c:v>
                </c:pt>
                <c:pt idx="1011">
                  <c:v>14118397.412988458</c:v>
                </c:pt>
                <c:pt idx="1012">
                  <c:v>14132352.632936098</c:v>
                </c:pt>
                <c:pt idx="1013">
                  <c:v>14146307.862321157</c:v>
                </c:pt>
                <c:pt idx="1014">
                  <c:v>14160263.101115711</c:v>
                </c:pt>
                <c:pt idx="1015">
                  <c:v>14174218.349291952</c:v>
                </c:pt>
                <c:pt idx="1016">
                  <c:v>14188173.606822178</c:v>
                </c:pt>
                <c:pt idx="1017">
                  <c:v>14202128.873678792</c:v>
                </c:pt>
                <c:pt idx="1018">
                  <c:v>14216084.149834314</c:v>
                </c:pt>
              </c:numCache>
            </c:numRef>
          </c:yVal>
          <c:smooth val="1"/>
          <c:extLst>
            <c:ext xmlns:c16="http://schemas.microsoft.com/office/drawing/2014/chart" uri="{C3380CC4-5D6E-409C-BE32-E72D297353CC}">
              <c16:uniqueId val="{00000001-C28E-EB44-A223-A34E30F5B267}"/>
            </c:ext>
          </c:extLst>
        </c:ser>
        <c:ser>
          <c:idx val="1"/>
          <c:order val="2"/>
          <c:tx>
            <c:strRef>
              <c:f>EOQ!$AM$4</c:f>
              <c:strCache>
                <c:ptCount val="1"/>
                <c:pt idx="0">
                  <c:v>Annual Inventory Holding Cost</c:v>
                </c:pt>
              </c:strCache>
            </c:strRef>
          </c:tx>
          <c:spPr>
            <a:ln w="19050" cap="rnd">
              <a:solidFill>
                <a:schemeClr val="accent2"/>
              </a:solidFill>
              <a:round/>
            </a:ln>
            <a:effectLst/>
          </c:spPr>
          <c:marker>
            <c:symbol val="none"/>
          </c:marker>
          <c:xVal>
            <c:numRef>
              <c:f>EOQ!$AO$5:$AO$1023</c:f>
              <c:numCache>
                <c:formatCode>General</c:formatCode>
                <c:ptCount val="1019"/>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1018000</c:v>
                </c:pt>
              </c:numCache>
            </c:numRef>
          </c:xVal>
          <c:yVal>
            <c:numRef>
              <c:f>EOQ!$AM$5:$AM$1023</c:f>
              <c:numCache>
                <c:formatCode>_-[$$-409]* #,##0.00_ ;_-[$$-409]* \-#,##0.00\ ;_-[$$-409]* "-"??_ ;_-@_ </c:formatCode>
                <c:ptCount val="1019"/>
                <c:pt idx="0">
                  <c:v>0</c:v>
                </c:pt>
                <c:pt idx="1">
                  <c:v>13960</c:v>
                </c:pt>
                <c:pt idx="2">
                  <c:v>27920</c:v>
                </c:pt>
                <c:pt idx="3">
                  <c:v>41880</c:v>
                </c:pt>
                <c:pt idx="4">
                  <c:v>55840</c:v>
                </c:pt>
                <c:pt idx="5">
                  <c:v>69800</c:v>
                </c:pt>
                <c:pt idx="6">
                  <c:v>83760</c:v>
                </c:pt>
                <c:pt idx="7">
                  <c:v>97720</c:v>
                </c:pt>
                <c:pt idx="8">
                  <c:v>111680</c:v>
                </c:pt>
                <c:pt idx="9">
                  <c:v>125640.00000000001</c:v>
                </c:pt>
                <c:pt idx="10">
                  <c:v>139600</c:v>
                </c:pt>
                <c:pt idx="11">
                  <c:v>153560</c:v>
                </c:pt>
                <c:pt idx="12">
                  <c:v>167520</c:v>
                </c:pt>
                <c:pt idx="13">
                  <c:v>181480</c:v>
                </c:pt>
                <c:pt idx="14">
                  <c:v>195440</c:v>
                </c:pt>
                <c:pt idx="15">
                  <c:v>209400</c:v>
                </c:pt>
                <c:pt idx="16">
                  <c:v>223360</c:v>
                </c:pt>
                <c:pt idx="17">
                  <c:v>237320</c:v>
                </c:pt>
                <c:pt idx="18">
                  <c:v>251280.00000000003</c:v>
                </c:pt>
                <c:pt idx="19">
                  <c:v>265240</c:v>
                </c:pt>
                <c:pt idx="20">
                  <c:v>279200</c:v>
                </c:pt>
                <c:pt idx="21">
                  <c:v>293160</c:v>
                </c:pt>
                <c:pt idx="22">
                  <c:v>307120</c:v>
                </c:pt>
                <c:pt idx="23">
                  <c:v>321080</c:v>
                </c:pt>
                <c:pt idx="24">
                  <c:v>335040</c:v>
                </c:pt>
                <c:pt idx="25">
                  <c:v>349000</c:v>
                </c:pt>
                <c:pt idx="26">
                  <c:v>362960</c:v>
                </c:pt>
                <c:pt idx="27">
                  <c:v>376920</c:v>
                </c:pt>
                <c:pt idx="28">
                  <c:v>390880</c:v>
                </c:pt>
                <c:pt idx="29">
                  <c:v>404840</c:v>
                </c:pt>
                <c:pt idx="30">
                  <c:v>418800</c:v>
                </c:pt>
                <c:pt idx="31">
                  <c:v>432760</c:v>
                </c:pt>
                <c:pt idx="32">
                  <c:v>446720</c:v>
                </c:pt>
                <c:pt idx="33">
                  <c:v>460680</c:v>
                </c:pt>
                <c:pt idx="34">
                  <c:v>474640</c:v>
                </c:pt>
                <c:pt idx="35">
                  <c:v>488600.00000000006</c:v>
                </c:pt>
                <c:pt idx="36">
                  <c:v>502560.00000000006</c:v>
                </c:pt>
                <c:pt idx="37">
                  <c:v>516520.00000000006</c:v>
                </c:pt>
                <c:pt idx="38">
                  <c:v>530480</c:v>
                </c:pt>
                <c:pt idx="39">
                  <c:v>544440</c:v>
                </c:pt>
                <c:pt idx="40">
                  <c:v>558400</c:v>
                </c:pt>
                <c:pt idx="41">
                  <c:v>572360</c:v>
                </c:pt>
                <c:pt idx="42">
                  <c:v>586320</c:v>
                </c:pt>
                <c:pt idx="43">
                  <c:v>600280</c:v>
                </c:pt>
                <c:pt idx="44">
                  <c:v>614240</c:v>
                </c:pt>
                <c:pt idx="45">
                  <c:v>628200</c:v>
                </c:pt>
                <c:pt idx="46">
                  <c:v>642160</c:v>
                </c:pt>
                <c:pt idx="47">
                  <c:v>656120</c:v>
                </c:pt>
                <c:pt idx="48">
                  <c:v>670080</c:v>
                </c:pt>
                <c:pt idx="49">
                  <c:v>684040</c:v>
                </c:pt>
                <c:pt idx="50">
                  <c:v>698000</c:v>
                </c:pt>
                <c:pt idx="51">
                  <c:v>711960</c:v>
                </c:pt>
                <c:pt idx="52">
                  <c:v>725920</c:v>
                </c:pt>
                <c:pt idx="53">
                  <c:v>739880</c:v>
                </c:pt>
                <c:pt idx="54">
                  <c:v>753840</c:v>
                </c:pt>
                <c:pt idx="55">
                  <c:v>767800</c:v>
                </c:pt>
                <c:pt idx="56">
                  <c:v>781760</c:v>
                </c:pt>
                <c:pt idx="57">
                  <c:v>795720</c:v>
                </c:pt>
                <c:pt idx="58">
                  <c:v>809680</c:v>
                </c:pt>
                <c:pt idx="59">
                  <c:v>823640</c:v>
                </c:pt>
                <c:pt idx="60">
                  <c:v>837600</c:v>
                </c:pt>
                <c:pt idx="61">
                  <c:v>851560</c:v>
                </c:pt>
                <c:pt idx="62">
                  <c:v>865520</c:v>
                </c:pt>
                <c:pt idx="63">
                  <c:v>879480</c:v>
                </c:pt>
                <c:pt idx="64">
                  <c:v>893440</c:v>
                </c:pt>
                <c:pt idx="65">
                  <c:v>907400</c:v>
                </c:pt>
                <c:pt idx="66">
                  <c:v>921360</c:v>
                </c:pt>
                <c:pt idx="67">
                  <c:v>935320</c:v>
                </c:pt>
                <c:pt idx="68">
                  <c:v>949280</c:v>
                </c:pt>
                <c:pt idx="69">
                  <c:v>963240.00000000012</c:v>
                </c:pt>
                <c:pt idx="70">
                  <c:v>977200.00000000012</c:v>
                </c:pt>
                <c:pt idx="71">
                  <c:v>991160.00000000012</c:v>
                </c:pt>
                <c:pt idx="72">
                  <c:v>1005120.0000000001</c:v>
                </c:pt>
                <c:pt idx="73">
                  <c:v>1019080.0000000001</c:v>
                </c:pt>
                <c:pt idx="74">
                  <c:v>1033040.0000000001</c:v>
                </c:pt>
                <c:pt idx="75">
                  <c:v>1047000.0000000001</c:v>
                </c:pt>
                <c:pt idx="76">
                  <c:v>1060960</c:v>
                </c:pt>
                <c:pt idx="77">
                  <c:v>1074920</c:v>
                </c:pt>
                <c:pt idx="78">
                  <c:v>1088880</c:v>
                </c:pt>
                <c:pt idx="79">
                  <c:v>1102840</c:v>
                </c:pt>
                <c:pt idx="80">
                  <c:v>1116800</c:v>
                </c:pt>
                <c:pt idx="81">
                  <c:v>1130760</c:v>
                </c:pt>
                <c:pt idx="82">
                  <c:v>1144720</c:v>
                </c:pt>
                <c:pt idx="83">
                  <c:v>1158680</c:v>
                </c:pt>
                <c:pt idx="84">
                  <c:v>1172640</c:v>
                </c:pt>
                <c:pt idx="85">
                  <c:v>1186600</c:v>
                </c:pt>
                <c:pt idx="86">
                  <c:v>1200560</c:v>
                </c:pt>
                <c:pt idx="87">
                  <c:v>1214520</c:v>
                </c:pt>
                <c:pt idx="88">
                  <c:v>1228480</c:v>
                </c:pt>
                <c:pt idx="89">
                  <c:v>1242440</c:v>
                </c:pt>
                <c:pt idx="90">
                  <c:v>1256400</c:v>
                </c:pt>
                <c:pt idx="91">
                  <c:v>1270360</c:v>
                </c:pt>
                <c:pt idx="92">
                  <c:v>1284320</c:v>
                </c:pt>
                <c:pt idx="93">
                  <c:v>1298280</c:v>
                </c:pt>
                <c:pt idx="94">
                  <c:v>1312240</c:v>
                </c:pt>
                <c:pt idx="95">
                  <c:v>1326200</c:v>
                </c:pt>
                <c:pt idx="96">
                  <c:v>1340160</c:v>
                </c:pt>
                <c:pt idx="97">
                  <c:v>1354120</c:v>
                </c:pt>
                <c:pt idx="98">
                  <c:v>1368080</c:v>
                </c:pt>
                <c:pt idx="99">
                  <c:v>1382040</c:v>
                </c:pt>
                <c:pt idx="100">
                  <c:v>1396000</c:v>
                </c:pt>
                <c:pt idx="101">
                  <c:v>1409960</c:v>
                </c:pt>
                <c:pt idx="102">
                  <c:v>1423920</c:v>
                </c:pt>
                <c:pt idx="103">
                  <c:v>1437880</c:v>
                </c:pt>
                <c:pt idx="104">
                  <c:v>1451840</c:v>
                </c:pt>
                <c:pt idx="105">
                  <c:v>1465800</c:v>
                </c:pt>
                <c:pt idx="106">
                  <c:v>1479760</c:v>
                </c:pt>
                <c:pt idx="107">
                  <c:v>1493720</c:v>
                </c:pt>
                <c:pt idx="108">
                  <c:v>1507680</c:v>
                </c:pt>
                <c:pt idx="109">
                  <c:v>1521640</c:v>
                </c:pt>
                <c:pt idx="110">
                  <c:v>1535600</c:v>
                </c:pt>
                <c:pt idx="111">
                  <c:v>1549560</c:v>
                </c:pt>
                <c:pt idx="112">
                  <c:v>1563520</c:v>
                </c:pt>
                <c:pt idx="113">
                  <c:v>1577480</c:v>
                </c:pt>
                <c:pt idx="114">
                  <c:v>1591440</c:v>
                </c:pt>
                <c:pt idx="115">
                  <c:v>1605400</c:v>
                </c:pt>
                <c:pt idx="116">
                  <c:v>1619360</c:v>
                </c:pt>
                <c:pt idx="117">
                  <c:v>1633320</c:v>
                </c:pt>
                <c:pt idx="118">
                  <c:v>1647280</c:v>
                </c:pt>
                <c:pt idx="119">
                  <c:v>1661240</c:v>
                </c:pt>
                <c:pt idx="120">
                  <c:v>1675200</c:v>
                </c:pt>
                <c:pt idx="121">
                  <c:v>1689160</c:v>
                </c:pt>
                <c:pt idx="122">
                  <c:v>1703120</c:v>
                </c:pt>
                <c:pt idx="123">
                  <c:v>1717080</c:v>
                </c:pt>
                <c:pt idx="124">
                  <c:v>1731040</c:v>
                </c:pt>
                <c:pt idx="125">
                  <c:v>1745000</c:v>
                </c:pt>
                <c:pt idx="126">
                  <c:v>1758960</c:v>
                </c:pt>
                <c:pt idx="127">
                  <c:v>1772920</c:v>
                </c:pt>
                <c:pt idx="128">
                  <c:v>1786880</c:v>
                </c:pt>
                <c:pt idx="129">
                  <c:v>1800840</c:v>
                </c:pt>
                <c:pt idx="130">
                  <c:v>1814800</c:v>
                </c:pt>
                <c:pt idx="131">
                  <c:v>1828760</c:v>
                </c:pt>
                <c:pt idx="132">
                  <c:v>1842720</c:v>
                </c:pt>
                <c:pt idx="133">
                  <c:v>1856680</c:v>
                </c:pt>
                <c:pt idx="134">
                  <c:v>1870640</c:v>
                </c:pt>
                <c:pt idx="135">
                  <c:v>1884600</c:v>
                </c:pt>
                <c:pt idx="136">
                  <c:v>1898560</c:v>
                </c:pt>
                <c:pt idx="137">
                  <c:v>1912520.0000000002</c:v>
                </c:pt>
                <c:pt idx="138">
                  <c:v>1926480.0000000002</c:v>
                </c:pt>
                <c:pt idx="139">
                  <c:v>1940440.0000000002</c:v>
                </c:pt>
                <c:pt idx="140">
                  <c:v>1954400.0000000002</c:v>
                </c:pt>
                <c:pt idx="141">
                  <c:v>1968360.0000000002</c:v>
                </c:pt>
                <c:pt idx="142">
                  <c:v>1982320.0000000002</c:v>
                </c:pt>
                <c:pt idx="143">
                  <c:v>1996280.0000000002</c:v>
                </c:pt>
                <c:pt idx="144">
                  <c:v>2010240.0000000002</c:v>
                </c:pt>
                <c:pt idx="145">
                  <c:v>2024200.0000000002</c:v>
                </c:pt>
                <c:pt idx="146">
                  <c:v>2038160.0000000002</c:v>
                </c:pt>
                <c:pt idx="147">
                  <c:v>2052120.0000000002</c:v>
                </c:pt>
                <c:pt idx="148">
                  <c:v>2066080.0000000002</c:v>
                </c:pt>
                <c:pt idx="149">
                  <c:v>2080040.0000000002</c:v>
                </c:pt>
                <c:pt idx="150">
                  <c:v>2094000.0000000002</c:v>
                </c:pt>
                <c:pt idx="151">
                  <c:v>2107960</c:v>
                </c:pt>
                <c:pt idx="152">
                  <c:v>2121920</c:v>
                </c:pt>
                <c:pt idx="153">
                  <c:v>2135880</c:v>
                </c:pt>
                <c:pt idx="154">
                  <c:v>2149840</c:v>
                </c:pt>
                <c:pt idx="155">
                  <c:v>2163800</c:v>
                </c:pt>
                <c:pt idx="156">
                  <c:v>2177760</c:v>
                </c:pt>
                <c:pt idx="157">
                  <c:v>2191720</c:v>
                </c:pt>
                <c:pt idx="158">
                  <c:v>2205680</c:v>
                </c:pt>
                <c:pt idx="159">
                  <c:v>2219640</c:v>
                </c:pt>
                <c:pt idx="160">
                  <c:v>2233600</c:v>
                </c:pt>
                <c:pt idx="161">
                  <c:v>2247560</c:v>
                </c:pt>
                <c:pt idx="162">
                  <c:v>2261520</c:v>
                </c:pt>
                <c:pt idx="163">
                  <c:v>2275480</c:v>
                </c:pt>
                <c:pt idx="164">
                  <c:v>2289440</c:v>
                </c:pt>
                <c:pt idx="165">
                  <c:v>2303400</c:v>
                </c:pt>
                <c:pt idx="166">
                  <c:v>2317360</c:v>
                </c:pt>
                <c:pt idx="167">
                  <c:v>2331320</c:v>
                </c:pt>
                <c:pt idx="168">
                  <c:v>2345280</c:v>
                </c:pt>
                <c:pt idx="169">
                  <c:v>2359240</c:v>
                </c:pt>
                <c:pt idx="170">
                  <c:v>2373200</c:v>
                </c:pt>
                <c:pt idx="171">
                  <c:v>2387160</c:v>
                </c:pt>
                <c:pt idx="172">
                  <c:v>2401120</c:v>
                </c:pt>
                <c:pt idx="173">
                  <c:v>2415080</c:v>
                </c:pt>
                <c:pt idx="174">
                  <c:v>2429040</c:v>
                </c:pt>
                <c:pt idx="175">
                  <c:v>2443000</c:v>
                </c:pt>
                <c:pt idx="176">
                  <c:v>2456960</c:v>
                </c:pt>
                <c:pt idx="177">
                  <c:v>2470920</c:v>
                </c:pt>
                <c:pt idx="178">
                  <c:v>2484880</c:v>
                </c:pt>
                <c:pt idx="179">
                  <c:v>2498840</c:v>
                </c:pt>
                <c:pt idx="180">
                  <c:v>2512800</c:v>
                </c:pt>
                <c:pt idx="181">
                  <c:v>2526760</c:v>
                </c:pt>
                <c:pt idx="182">
                  <c:v>2540720</c:v>
                </c:pt>
                <c:pt idx="183">
                  <c:v>2554680</c:v>
                </c:pt>
                <c:pt idx="184">
                  <c:v>2568640</c:v>
                </c:pt>
                <c:pt idx="185">
                  <c:v>2582600</c:v>
                </c:pt>
                <c:pt idx="186">
                  <c:v>2596560</c:v>
                </c:pt>
                <c:pt idx="187">
                  <c:v>2610520</c:v>
                </c:pt>
                <c:pt idx="188">
                  <c:v>2624480</c:v>
                </c:pt>
                <c:pt idx="189">
                  <c:v>2638440</c:v>
                </c:pt>
                <c:pt idx="190">
                  <c:v>2652400</c:v>
                </c:pt>
                <c:pt idx="191">
                  <c:v>2666360</c:v>
                </c:pt>
                <c:pt idx="192">
                  <c:v>2680320</c:v>
                </c:pt>
                <c:pt idx="193">
                  <c:v>2694280</c:v>
                </c:pt>
                <c:pt idx="194">
                  <c:v>2708240</c:v>
                </c:pt>
                <c:pt idx="195">
                  <c:v>2722200</c:v>
                </c:pt>
                <c:pt idx="196">
                  <c:v>2736160</c:v>
                </c:pt>
                <c:pt idx="197">
                  <c:v>2750120</c:v>
                </c:pt>
                <c:pt idx="198">
                  <c:v>2764080</c:v>
                </c:pt>
                <c:pt idx="199">
                  <c:v>2778040</c:v>
                </c:pt>
                <c:pt idx="200">
                  <c:v>2792000</c:v>
                </c:pt>
                <c:pt idx="201">
                  <c:v>2805960</c:v>
                </c:pt>
                <c:pt idx="202">
                  <c:v>2819920</c:v>
                </c:pt>
                <c:pt idx="203">
                  <c:v>2833880</c:v>
                </c:pt>
                <c:pt idx="204">
                  <c:v>2847840</c:v>
                </c:pt>
                <c:pt idx="205">
                  <c:v>2861800</c:v>
                </c:pt>
                <c:pt idx="206">
                  <c:v>2875760</c:v>
                </c:pt>
                <c:pt idx="207">
                  <c:v>2889720</c:v>
                </c:pt>
                <c:pt idx="208">
                  <c:v>2903680</c:v>
                </c:pt>
                <c:pt idx="209">
                  <c:v>2917640</c:v>
                </c:pt>
                <c:pt idx="210">
                  <c:v>2931600</c:v>
                </c:pt>
                <c:pt idx="211">
                  <c:v>2945560</c:v>
                </c:pt>
                <c:pt idx="212">
                  <c:v>2959520</c:v>
                </c:pt>
                <c:pt idx="213">
                  <c:v>2973480</c:v>
                </c:pt>
                <c:pt idx="214">
                  <c:v>2987440</c:v>
                </c:pt>
                <c:pt idx="215">
                  <c:v>3001400</c:v>
                </c:pt>
                <c:pt idx="216">
                  <c:v>3015360</c:v>
                </c:pt>
                <c:pt idx="217">
                  <c:v>3029320</c:v>
                </c:pt>
                <c:pt idx="218">
                  <c:v>3043280</c:v>
                </c:pt>
                <c:pt idx="219">
                  <c:v>3057240</c:v>
                </c:pt>
                <c:pt idx="220">
                  <c:v>3071200</c:v>
                </c:pt>
                <c:pt idx="221">
                  <c:v>3085160</c:v>
                </c:pt>
                <c:pt idx="222">
                  <c:v>3099120</c:v>
                </c:pt>
                <c:pt idx="223">
                  <c:v>3113080</c:v>
                </c:pt>
                <c:pt idx="224">
                  <c:v>3127040</c:v>
                </c:pt>
                <c:pt idx="225">
                  <c:v>3141000</c:v>
                </c:pt>
                <c:pt idx="226">
                  <c:v>3154960</c:v>
                </c:pt>
                <c:pt idx="227">
                  <c:v>3168920</c:v>
                </c:pt>
                <c:pt idx="228">
                  <c:v>3182880</c:v>
                </c:pt>
                <c:pt idx="229">
                  <c:v>3196840</c:v>
                </c:pt>
                <c:pt idx="230">
                  <c:v>3210800</c:v>
                </c:pt>
                <c:pt idx="231">
                  <c:v>3224760</c:v>
                </c:pt>
                <c:pt idx="232">
                  <c:v>3238720</c:v>
                </c:pt>
                <c:pt idx="233">
                  <c:v>3252680</c:v>
                </c:pt>
                <c:pt idx="234">
                  <c:v>3266640</c:v>
                </c:pt>
                <c:pt idx="235">
                  <c:v>3280600</c:v>
                </c:pt>
                <c:pt idx="236">
                  <c:v>3294560</c:v>
                </c:pt>
                <c:pt idx="237">
                  <c:v>3308520</c:v>
                </c:pt>
                <c:pt idx="238">
                  <c:v>3322480</c:v>
                </c:pt>
                <c:pt idx="239">
                  <c:v>3336440</c:v>
                </c:pt>
                <c:pt idx="240">
                  <c:v>3350400</c:v>
                </c:pt>
                <c:pt idx="241">
                  <c:v>3364360</c:v>
                </c:pt>
                <c:pt idx="242">
                  <c:v>3378320</c:v>
                </c:pt>
                <c:pt idx="243">
                  <c:v>3392280</c:v>
                </c:pt>
                <c:pt idx="244">
                  <c:v>3406240</c:v>
                </c:pt>
                <c:pt idx="245">
                  <c:v>3420200</c:v>
                </c:pt>
                <c:pt idx="246">
                  <c:v>3434160</c:v>
                </c:pt>
                <c:pt idx="247">
                  <c:v>3448120</c:v>
                </c:pt>
                <c:pt idx="248">
                  <c:v>3462080</c:v>
                </c:pt>
                <c:pt idx="249">
                  <c:v>3476040</c:v>
                </c:pt>
                <c:pt idx="250">
                  <c:v>3490000</c:v>
                </c:pt>
                <c:pt idx="251">
                  <c:v>3503960</c:v>
                </c:pt>
                <c:pt idx="252">
                  <c:v>3517920</c:v>
                </c:pt>
                <c:pt idx="253">
                  <c:v>3531880</c:v>
                </c:pt>
                <c:pt idx="254">
                  <c:v>3545840</c:v>
                </c:pt>
                <c:pt idx="255">
                  <c:v>3559800</c:v>
                </c:pt>
                <c:pt idx="256">
                  <c:v>3573760</c:v>
                </c:pt>
                <c:pt idx="257">
                  <c:v>3587720</c:v>
                </c:pt>
                <c:pt idx="258">
                  <c:v>3601680</c:v>
                </c:pt>
                <c:pt idx="259">
                  <c:v>3615640</c:v>
                </c:pt>
                <c:pt idx="260">
                  <c:v>3629600</c:v>
                </c:pt>
                <c:pt idx="261">
                  <c:v>3643560</c:v>
                </c:pt>
                <c:pt idx="262">
                  <c:v>3657520</c:v>
                </c:pt>
                <c:pt idx="263">
                  <c:v>3671480</c:v>
                </c:pt>
                <c:pt idx="264">
                  <c:v>3685440</c:v>
                </c:pt>
                <c:pt idx="265">
                  <c:v>3699400</c:v>
                </c:pt>
                <c:pt idx="266">
                  <c:v>3713360</c:v>
                </c:pt>
                <c:pt idx="267">
                  <c:v>3727320</c:v>
                </c:pt>
                <c:pt idx="268">
                  <c:v>3741280</c:v>
                </c:pt>
                <c:pt idx="269">
                  <c:v>3755240</c:v>
                </c:pt>
                <c:pt idx="270">
                  <c:v>3769200</c:v>
                </c:pt>
                <c:pt idx="271">
                  <c:v>3783160</c:v>
                </c:pt>
                <c:pt idx="272">
                  <c:v>3797120</c:v>
                </c:pt>
                <c:pt idx="273">
                  <c:v>3811080</c:v>
                </c:pt>
                <c:pt idx="274">
                  <c:v>3825040.0000000005</c:v>
                </c:pt>
                <c:pt idx="275">
                  <c:v>3839000.0000000005</c:v>
                </c:pt>
                <c:pt idx="276">
                  <c:v>3852960.0000000005</c:v>
                </c:pt>
                <c:pt idx="277">
                  <c:v>3866920.0000000005</c:v>
                </c:pt>
                <c:pt idx="278">
                  <c:v>3880880.0000000005</c:v>
                </c:pt>
                <c:pt idx="279">
                  <c:v>3894840.0000000005</c:v>
                </c:pt>
                <c:pt idx="280">
                  <c:v>3908800.0000000005</c:v>
                </c:pt>
                <c:pt idx="281">
                  <c:v>3922760.0000000005</c:v>
                </c:pt>
                <c:pt idx="282">
                  <c:v>3936720.0000000005</c:v>
                </c:pt>
                <c:pt idx="283">
                  <c:v>3950680.0000000005</c:v>
                </c:pt>
                <c:pt idx="284">
                  <c:v>3964640.0000000005</c:v>
                </c:pt>
                <c:pt idx="285">
                  <c:v>3978600.0000000005</c:v>
                </c:pt>
                <c:pt idx="286">
                  <c:v>3992560.0000000005</c:v>
                </c:pt>
                <c:pt idx="287">
                  <c:v>4006520.0000000005</c:v>
                </c:pt>
                <c:pt idx="288">
                  <c:v>4020480.0000000005</c:v>
                </c:pt>
                <c:pt idx="289">
                  <c:v>4034440.0000000005</c:v>
                </c:pt>
                <c:pt idx="290">
                  <c:v>4048400.0000000005</c:v>
                </c:pt>
                <c:pt idx="291">
                  <c:v>4062360.0000000005</c:v>
                </c:pt>
                <c:pt idx="292">
                  <c:v>4076320.0000000005</c:v>
                </c:pt>
                <c:pt idx="293">
                  <c:v>4090280.0000000005</c:v>
                </c:pt>
                <c:pt idx="294">
                  <c:v>4104240.0000000005</c:v>
                </c:pt>
                <c:pt idx="295">
                  <c:v>4118200.0000000005</c:v>
                </c:pt>
                <c:pt idx="296">
                  <c:v>4132160.0000000005</c:v>
                </c:pt>
                <c:pt idx="297">
                  <c:v>4146120.0000000005</c:v>
                </c:pt>
                <c:pt idx="298">
                  <c:v>4160080.0000000005</c:v>
                </c:pt>
                <c:pt idx="299">
                  <c:v>4174040.0000000005</c:v>
                </c:pt>
                <c:pt idx="300">
                  <c:v>4188000.0000000005</c:v>
                </c:pt>
                <c:pt idx="301">
                  <c:v>4201960</c:v>
                </c:pt>
                <c:pt idx="302">
                  <c:v>4215920</c:v>
                </c:pt>
                <c:pt idx="303">
                  <c:v>4229880</c:v>
                </c:pt>
                <c:pt idx="304">
                  <c:v>4243840</c:v>
                </c:pt>
                <c:pt idx="305">
                  <c:v>4257800</c:v>
                </c:pt>
                <c:pt idx="306">
                  <c:v>4271760</c:v>
                </c:pt>
                <c:pt idx="307">
                  <c:v>4285720</c:v>
                </c:pt>
                <c:pt idx="308">
                  <c:v>4299680</c:v>
                </c:pt>
                <c:pt idx="309">
                  <c:v>4313640</c:v>
                </c:pt>
                <c:pt idx="310">
                  <c:v>4327600</c:v>
                </c:pt>
                <c:pt idx="311">
                  <c:v>4341560</c:v>
                </c:pt>
                <c:pt idx="312">
                  <c:v>4355520</c:v>
                </c:pt>
                <c:pt idx="313">
                  <c:v>4369480</c:v>
                </c:pt>
                <c:pt idx="314">
                  <c:v>4383440</c:v>
                </c:pt>
                <c:pt idx="315">
                  <c:v>4397400</c:v>
                </c:pt>
                <c:pt idx="316">
                  <c:v>4411360</c:v>
                </c:pt>
                <c:pt idx="317">
                  <c:v>4425320</c:v>
                </c:pt>
                <c:pt idx="318">
                  <c:v>4439280</c:v>
                </c:pt>
                <c:pt idx="319">
                  <c:v>4453240</c:v>
                </c:pt>
                <c:pt idx="320">
                  <c:v>4467200</c:v>
                </c:pt>
                <c:pt idx="321">
                  <c:v>4481160</c:v>
                </c:pt>
                <c:pt idx="322">
                  <c:v>4495120</c:v>
                </c:pt>
                <c:pt idx="323">
                  <c:v>4509080</c:v>
                </c:pt>
                <c:pt idx="324">
                  <c:v>4523040</c:v>
                </c:pt>
                <c:pt idx="325">
                  <c:v>4537000</c:v>
                </c:pt>
                <c:pt idx="326">
                  <c:v>4550960</c:v>
                </c:pt>
                <c:pt idx="327">
                  <c:v>4564920</c:v>
                </c:pt>
                <c:pt idx="328">
                  <c:v>4578880</c:v>
                </c:pt>
                <c:pt idx="329">
                  <c:v>4592840</c:v>
                </c:pt>
                <c:pt idx="330">
                  <c:v>4606800</c:v>
                </c:pt>
                <c:pt idx="331">
                  <c:v>4620760</c:v>
                </c:pt>
                <c:pt idx="332">
                  <c:v>4634720</c:v>
                </c:pt>
                <c:pt idx="333">
                  <c:v>4648680</c:v>
                </c:pt>
                <c:pt idx="334">
                  <c:v>4662640</c:v>
                </c:pt>
                <c:pt idx="335">
                  <c:v>4676600</c:v>
                </c:pt>
                <c:pt idx="336">
                  <c:v>4690560</c:v>
                </c:pt>
                <c:pt idx="337">
                  <c:v>4704520</c:v>
                </c:pt>
                <c:pt idx="338">
                  <c:v>4718480</c:v>
                </c:pt>
                <c:pt idx="339">
                  <c:v>4732440</c:v>
                </c:pt>
                <c:pt idx="340">
                  <c:v>4746400</c:v>
                </c:pt>
                <c:pt idx="341">
                  <c:v>4760360</c:v>
                </c:pt>
                <c:pt idx="342">
                  <c:v>4774320</c:v>
                </c:pt>
                <c:pt idx="343">
                  <c:v>4788280</c:v>
                </c:pt>
                <c:pt idx="344">
                  <c:v>4802240</c:v>
                </c:pt>
                <c:pt idx="345">
                  <c:v>4816200</c:v>
                </c:pt>
                <c:pt idx="346">
                  <c:v>4830160</c:v>
                </c:pt>
                <c:pt idx="347">
                  <c:v>4844120</c:v>
                </c:pt>
                <c:pt idx="348">
                  <c:v>4858080</c:v>
                </c:pt>
                <c:pt idx="349">
                  <c:v>4872040</c:v>
                </c:pt>
                <c:pt idx="350">
                  <c:v>4886000</c:v>
                </c:pt>
                <c:pt idx="351">
                  <c:v>4899960</c:v>
                </c:pt>
                <c:pt idx="352">
                  <c:v>4913920</c:v>
                </c:pt>
                <c:pt idx="353">
                  <c:v>4927880</c:v>
                </c:pt>
                <c:pt idx="354">
                  <c:v>4941840</c:v>
                </c:pt>
                <c:pt idx="355">
                  <c:v>4955800</c:v>
                </c:pt>
                <c:pt idx="356">
                  <c:v>4969760</c:v>
                </c:pt>
                <c:pt idx="357">
                  <c:v>4983720</c:v>
                </c:pt>
                <c:pt idx="358">
                  <c:v>4997680</c:v>
                </c:pt>
                <c:pt idx="359">
                  <c:v>5011640</c:v>
                </c:pt>
                <c:pt idx="360">
                  <c:v>5025600</c:v>
                </c:pt>
                <c:pt idx="361">
                  <c:v>5039560</c:v>
                </c:pt>
                <c:pt idx="362">
                  <c:v>5053520</c:v>
                </c:pt>
                <c:pt idx="363">
                  <c:v>5067480</c:v>
                </c:pt>
                <c:pt idx="364">
                  <c:v>5081440</c:v>
                </c:pt>
                <c:pt idx="365">
                  <c:v>5095400</c:v>
                </c:pt>
                <c:pt idx="366">
                  <c:v>5109360</c:v>
                </c:pt>
                <c:pt idx="367">
                  <c:v>5123320</c:v>
                </c:pt>
                <c:pt idx="368">
                  <c:v>5137280</c:v>
                </c:pt>
                <c:pt idx="369">
                  <c:v>5151240</c:v>
                </c:pt>
                <c:pt idx="370">
                  <c:v>5165200</c:v>
                </c:pt>
                <c:pt idx="371">
                  <c:v>5179160</c:v>
                </c:pt>
                <c:pt idx="372">
                  <c:v>5193120</c:v>
                </c:pt>
                <c:pt idx="373">
                  <c:v>5207080</c:v>
                </c:pt>
                <c:pt idx="374">
                  <c:v>5221040</c:v>
                </c:pt>
                <c:pt idx="375">
                  <c:v>5235000</c:v>
                </c:pt>
                <c:pt idx="376">
                  <c:v>5248960</c:v>
                </c:pt>
                <c:pt idx="377">
                  <c:v>5262920</c:v>
                </c:pt>
                <c:pt idx="378">
                  <c:v>5276880</c:v>
                </c:pt>
                <c:pt idx="379">
                  <c:v>5290840</c:v>
                </c:pt>
                <c:pt idx="380">
                  <c:v>5304800</c:v>
                </c:pt>
                <c:pt idx="381">
                  <c:v>5318760</c:v>
                </c:pt>
                <c:pt idx="382">
                  <c:v>5332720</c:v>
                </c:pt>
                <c:pt idx="383">
                  <c:v>5346680</c:v>
                </c:pt>
                <c:pt idx="384">
                  <c:v>5360640</c:v>
                </c:pt>
                <c:pt idx="385">
                  <c:v>5374600</c:v>
                </c:pt>
                <c:pt idx="386">
                  <c:v>5388560</c:v>
                </c:pt>
                <c:pt idx="387">
                  <c:v>5402520</c:v>
                </c:pt>
                <c:pt idx="388">
                  <c:v>5416480</c:v>
                </c:pt>
                <c:pt idx="389">
                  <c:v>5430440</c:v>
                </c:pt>
                <c:pt idx="390">
                  <c:v>5444400</c:v>
                </c:pt>
                <c:pt idx="391">
                  <c:v>5458360</c:v>
                </c:pt>
                <c:pt idx="392">
                  <c:v>5472320</c:v>
                </c:pt>
                <c:pt idx="393">
                  <c:v>5486280</c:v>
                </c:pt>
                <c:pt idx="394">
                  <c:v>5500240</c:v>
                </c:pt>
                <c:pt idx="395">
                  <c:v>5514200</c:v>
                </c:pt>
                <c:pt idx="396">
                  <c:v>5528160</c:v>
                </c:pt>
                <c:pt idx="397">
                  <c:v>5542120</c:v>
                </c:pt>
                <c:pt idx="398">
                  <c:v>5556080</c:v>
                </c:pt>
                <c:pt idx="399">
                  <c:v>5570040</c:v>
                </c:pt>
                <c:pt idx="400">
                  <c:v>5584000</c:v>
                </c:pt>
                <c:pt idx="401">
                  <c:v>5597960</c:v>
                </c:pt>
                <c:pt idx="402">
                  <c:v>5611920</c:v>
                </c:pt>
                <c:pt idx="403">
                  <c:v>5625880</c:v>
                </c:pt>
                <c:pt idx="404">
                  <c:v>5639840</c:v>
                </c:pt>
                <c:pt idx="405">
                  <c:v>5653800</c:v>
                </c:pt>
                <c:pt idx="406">
                  <c:v>5667760</c:v>
                </c:pt>
                <c:pt idx="407">
                  <c:v>5681720</c:v>
                </c:pt>
                <c:pt idx="408">
                  <c:v>5695680</c:v>
                </c:pt>
                <c:pt idx="409">
                  <c:v>5709640</c:v>
                </c:pt>
                <c:pt idx="410">
                  <c:v>5723600</c:v>
                </c:pt>
                <c:pt idx="411">
                  <c:v>5737560</c:v>
                </c:pt>
                <c:pt idx="412">
                  <c:v>5751520</c:v>
                </c:pt>
                <c:pt idx="413">
                  <c:v>5765480</c:v>
                </c:pt>
                <c:pt idx="414">
                  <c:v>5779440</c:v>
                </c:pt>
                <c:pt idx="415">
                  <c:v>5793400</c:v>
                </c:pt>
                <c:pt idx="416">
                  <c:v>5807360</c:v>
                </c:pt>
                <c:pt idx="417">
                  <c:v>5821320</c:v>
                </c:pt>
                <c:pt idx="418">
                  <c:v>5835280</c:v>
                </c:pt>
                <c:pt idx="419">
                  <c:v>5849240</c:v>
                </c:pt>
                <c:pt idx="420">
                  <c:v>5863200</c:v>
                </c:pt>
                <c:pt idx="421">
                  <c:v>5877160</c:v>
                </c:pt>
                <c:pt idx="422">
                  <c:v>5891120</c:v>
                </c:pt>
                <c:pt idx="423">
                  <c:v>5905080</c:v>
                </c:pt>
                <c:pt idx="424">
                  <c:v>5919040</c:v>
                </c:pt>
                <c:pt idx="425">
                  <c:v>5933000</c:v>
                </c:pt>
                <c:pt idx="426">
                  <c:v>5946960</c:v>
                </c:pt>
                <c:pt idx="427">
                  <c:v>5960920</c:v>
                </c:pt>
                <c:pt idx="428">
                  <c:v>5974880</c:v>
                </c:pt>
                <c:pt idx="429">
                  <c:v>5988840</c:v>
                </c:pt>
                <c:pt idx="430">
                  <c:v>6002800</c:v>
                </c:pt>
                <c:pt idx="431">
                  <c:v>6016760</c:v>
                </c:pt>
                <c:pt idx="432">
                  <c:v>6030720</c:v>
                </c:pt>
                <c:pt idx="433">
                  <c:v>6044680</c:v>
                </c:pt>
                <c:pt idx="434">
                  <c:v>6058640</c:v>
                </c:pt>
                <c:pt idx="435">
                  <c:v>6072600</c:v>
                </c:pt>
                <c:pt idx="436">
                  <c:v>6086560</c:v>
                </c:pt>
                <c:pt idx="437">
                  <c:v>6100520</c:v>
                </c:pt>
                <c:pt idx="438">
                  <c:v>6114480</c:v>
                </c:pt>
                <c:pt idx="439">
                  <c:v>6128440</c:v>
                </c:pt>
                <c:pt idx="440">
                  <c:v>6142400</c:v>
                </c:pt>
                <c:pt idx="441">
                  <c:v>6156360</c:v>
                </c:pt>
                <c:pt idx="442">
                  <c:v>6170320</c:v>
                </c:pt>
                <c:pt idx="443">
                  <c:v>6184280</c:v>
                </c:pt>
                <c:pt idx="444">
                  <c:v>6198240</c:v>
                </c:pt>
                <c:pt idx="445">
                  <c:v>6212200</c:v>
                </c:pt>
                <c:pt idx="446">
                  <c:v>6226160</c:v>
                </c:pt>
                <c:pt idx="447">
                  <c:v>6240120</c:v>
                </c:pt>
                <c:pt idx="448">
                  <c:v>6254080</c:v>
                </c:pt>
                <c:pt idx="449">
                  <c:v>6268040</c:v>
                </c:pt>
                <c:pt idx="450">
                  <c:v>6282000</c:v>
                </c:pt>
                <c:pt idx="451">
                  <c:v>6295960</c:v>
                </c:pt>
                <c:pt idx="452">
                  <c:v>6309920</c:v>
                </c:pt>
                <c:pt idx="453">
                  <c:v>6323880</c:v>
                </c:pt>
                <c:pt idx="454">
                  <c:v>6337840</c:v>
                </c:pt>
                <c:pt idx="455">
                  <c:v>6351800</c:v>
                </c:pt>
                <c:pt idx="456">
                  <c:v>6365760</c:v>
                </c:pt>
                <c:pt idx="457">
                  <c:v>6379720</c:v>
                </c:pt>
                <c:pt idx="458">
                  <c:v>6393680</c:v>
                </c:pt>
                <c:pt idx="459">
                  <c:v>6407640</c:v>
                </c:pt>
                <c:pt idx="460">
                  <c:v>6421600</c:v>
                </c:pt>
                <c:pt idx="461">
                  <c:v>6435560</c:v>
                </c:pt>
                <c:pt idx="462">
                  <c:v>6449520</c:v>
                </c:pt>
                <c:pt idx="463">
                  <c:v>6463480</c:v>
                </c:pt>
                <c:pt idx="464">
                  <c:v>6477440</c:v>
                </c:pt>
                <c:pt idx="465">
                  <c:v>6491400</c:v>
                </c:pt>
                <c:pt idx="466">
                  <c:v>6505360</c:v>
                </c:pt>
                <c:pt idx="467">
                  <c:v>6519320</c:v>
                </c:pt>
                <c:pt idx="468">
                  <c:v>6533280</c:v>
                </c:pt>
                <c:pt idx="469">
                  <c:v>6547240</c:v>
                </c:pt>
                <c:pt idx="470">
                  <c:v>6561200</c:v>
                </c:pt>
                <c:pt idx="471">
                  <c:v>6575160</c:v>
                </c:pt>
                <c:pt idx="472">
                  <c:v>6589120</c:v>
                </c:pt>
                <c:pt idx="473">
                  <c:v>6603080</c:v>
                </c:pt>
                <c:pt idx="474">
                  <c:v>6617040</c:v>
                </c:pt>
                <c:pt idx="475">
                  <c:v>6631000</c:v>
                </c:pt>
                <c:pt idx="476">
                  <c:v>6644960</c:v>
                </c:pt>
                <c:pt idx="477">
                  <c:v>6658920</c:v>
                </c:pt>
                <c:pt idx="478">
                  <c:v>6672880</c:v>
                </c:pt>
                <c:pt idx="479">
                  <c:v>6686840</c:v>
                </c:pt>
                <c:pt idx="480">
                  <c:v>6700800</c:v>
                </c:pt>
                <c:pt idx="481">
                  <c:v>6714760</c:v>
                </c:pt>
                <c:pt idx="482">
                  <c:v>6728720</c:v>
                </c:pt>
                <c:pt idx="483">
                  <c:v>6742680</c:v>
                </c:pt>
                <c:pt idx="484">
                  <c:v>6756640</c:v>
                </c:pt>
                <c:pt idx="485">
                  <c:v>6770600</c:v>
                </c:pt>
                <c:pt idx="486">
                  <c:v>6784560</c:v>
                </c:pt>
                <c:pt idx="487">
                  <c:v>6798520</c:v>
                </c:pt>
                <c:pt idx="488">
                  <c:v>6812480</c:v>
                </c:pt>
                <c:pt idx="489">
                  <c:v>6826440</c:v>
                </c:pt>
                <c:pt idx="490">
                  <c:v>6840400</c:v>
                </c:pt>
                <c:pt idx="491">
                  <c:v>6854360</c:v>
                </c:pt>
                <c:pt idx="492">
                  <c:v>6868320</c:v>
                </c:pt>
                <c:pt idx="493">
                  <c:v>6882280</c:v>
                </c:pt>
                <c:pt idx="494">
                  <c:v>6896240</c:v>
                </c:pt>
                <c:pt idx="495">
                  <c:v>6910200</c:v>
                </c:pt>
                <c:pt idx="496">
                  <c:v>6924160</c:v>
                </c:pt>
                <c:pt idx="497">
                  <c:v>6938120</c:v>
                </c:pt>
                <c:pt idx="498">
                  <c:v>6952080</c:v>
                </c:pt>
                <c:pt idx="499">
                  <c:v>6966040</c:v>
                </c:pt>
                <c:pt idx="500">
                  <c:v>6980000</c:v>
                </c:pt>
                <c:pt idx="501">
                  <c:v>6993960</c:v>
                </c:pt>
                <c:pt idx="502">
                  <c:v>7007920</c:v>
                </c:pt>
                <c:pt idx="503">
                  <c:v>7021880</c:v>
                </c:pt>
                <c:pt idx="504">
                  <c:v>7035840</c:v>
                </c:pt>
                <c:pt idx="505">
                  <c:v>7049800</c:v>
                </c:pt>
                <c:pt idx="506">
                  <c:v>7063760</c:v>
                </c:pt>
                <c:pt idx="507">
                  <c:v>7077720</c:v>
                </c:pt>
                <c:pt idx="508">
                  <c:v>7091680</c:v>
                </c:pt>
                <c:pt idx="509">
                  <c:v>7105640</c:v>
                </c:pt>
                <c:pt idx="510">
                  <c:v>7119600</c:v>
                </c:pt>
                <c:pt idx="511">
                  <c:v>7133560</c:v>
                </c:pt>
                <c:pt idx="512">
                  <c:v>7147520</c:v>
                </c:pt>
                <c:pt idx="513">
                  <c:v>7161480</c:v>
                </c:pt>
                <c:pt idx="514">
                  <c:v>7175440</c:v>
                </c:pt>
                <c:pt idx="515">
                  <c:v>7189400</c:v>
                </c:pt>
                <c:pt idx="516">
                  <c:v>7203360</c:v>
                </c:pt>
                <c:pt idx="517">
                  <c:v>7217320</c:v>
                </c:pt>
                <c:pt idx="518">
                  <c:v>7231280</c:v>
                </c:pt>
                <c:pt idx="519">
                  <c:v>7245240</c:v>
                </c:pt>
                <c:pt idx="520">
                  <c:v>7259200</c:v>
                </c:pt>
                <c:pt idx="521">
                  <c:v>7273160</c:v>
                </c:pt>
                <c:pt idx="522">
                  <c:v>7287120</c:v>
                </c:pt>
                <c:pt idx="523">
                  <c:v>7301080</c:v>
                </c:pt>
                <c:pt idx="524">
                  <c:v>7315040</c:v>
                </c:pt>
                <c:pt idx="525">
                  <c:v>7329000</c:v>
                </c:pt>
                <c:pt idx="526">
                  <c:v>7342960</c:v>
                </c:pt>
                <c:pt idx="527">
                  <c:v>7356920</c:v>
                </c:pt>
                <c:pt idx="528">
                  <c:v>7370880</c:v>
                </c:pt>
                <c:pt idx="529">
                  <c:v>7384840</c:v>
                </c:pt>
                <c:pt idx="530">
                  <c:v>7398800</c:v>
                </c:pt>
                <c:pt idx="531">
                  <c:v>7412760</c:v>
                </c:pt>
                <c:pt idx="532">
                  <c:v>7426720</c:v>
                </c:pt>
                <c:pt idx="533">
                  <c:v>7440680</c:v>
                </c:pt>
                <c:pt idx="534">
                  <c:v>7454640</c:v>
                </c:pt>
                <c:pt idx="535">
                  <c:v>7468600</c:v>
                </c:pt>
                <c:pt idx="536">
                  <c:v>7482560</c:v>
                </c:pt>
                <c:pt idx="537">
                  <c:v>7496520</c:v>
                </c:pt>
                <c:pt idx="538">
                  <c:v>7510480</c:v>
                </c:pt>
                <c:pt idx="539">
                  <c:v>7524440</c:v>
                </c:pt>
                <c:pt idx="540">
                  <c:v>7538400</c:v>
                </c:pt>
                <c:pt idx="541">
                  <c:v>7552360</c:v>
                </c:pt>
                <c:pt idx="542">
                  <c:v>7566320</c:v>
                </c:pt>
                <c:pt idx="543">
                  <c:v>7580280</c:v>
                </c:pt>
                <c:pt idx="544">
                  <c:v>7594240</c:v>
                </c:pt>
                <c:pt idx="545">
                  <c:v>7608200</c:v>
                </c:pt>
                <c:pt idx="546">
                  <c:v>7622160</c:v>
                </c:pt>
                <c:pt idx="547">
                  <c:v>7636120.0000000009</c:v>
                </c:pt>
                <c:pt idx="548">
                  <c:v>7650080.0000000009</c:v>
                </c:pt>
                <c:pt idx="549">
                  <c:v>7664040.0000000009</c:v>
                </c:pt>
                <c:pt idx="550">
                  <c:v>7678000.0000000009</c:v>
                </c:pt>
                <c:pt idx="551">
                  <c:v>7691960.0000000009</c:v>
                </c:pt>
                <c:pt idx="552">
                  <c:v>7705920.0000000009</c:v>
                </c:pt>
                <c:pt idx="553">
                  <c:v>7719880.0000000009</c:v>
                </c:pt>
                <c:pt idx="554">
                  <c:v>7733840.0000000009</c:v>
                </c:pt>
                <c:pt idx="555">
                  <c:v>7747800.0000000009</c:v>
                </c:pt>
                <c:pt idx="556">
                  <c:v>7761760.0000000009</c:v>
                </c:pt>
                <c:pt idx="557">
                  <c:v>7775720.0000000009</c:v>
                </c:pt>
                <c:pt idx="558">
                  <c:v>7789680.0000000009</c:v>
                </c:pt>
                <c:pt idx="559">
                  <c:v>7803640.0000000009</c:v>
                </c:pt>
                <c:pt idx="560">
                  <c:v>7817600.0000000009</c:v>
                </c:pt>
                <c:pt idx="561">
                  <c:v>7831560.0000000009</c:v>
                </c:pt>
                <c:pt idx="562">
                  <c:v>7845520.0000000009</c:v>
                </c:pt>
                <c:pt idx="563">
                  <c:v>7859480.0000000009</c:v>
                </c:pt>
                <c:pt idx="564">
                  <c:v>7873440.0000000009</c:v>
                </c:pt>
                <c:pt idx="565">
                  <c:v>7887400.0000000009</c:v>
                </c:pt>
                <c:pt idx="566">
                  <c:v>7901360.0000000009</c:v>
                </c:pt>
                <c:pt idx="567">
                  <c:v>7915320.0000000009</c:v>
                </c:pt>
                <c:pt idx="568">
                  <c:v>7929280.0000000009</c:v>
                </c:pt>
                <c:pt idx="569">
                  <c:v>7943240.0000000009</c:v>
                </c:pt>
                <c:pt idx="570">
                  <c:v>7957200.0000000009</c:v>
                </c:pt>
                <c:pt idx="571">
                  <c:v>7971160.0000000009</c:v>
                </c:pt>
                <c:pt idx="572">
                  <c:v>7985120.0000000009</c:v>
                </c:pt>
                <c:pt idx="573">
                  <c:v>7999080.0000000009</c:v>
                </c:pt>
                <c:pt idx="574">
                  <c:v>8013040.0000000009</c:v>
                </c:pt>
                <c:pt idx="575">
                  <c:v>8027000.0000000009</c:v>
                </c:pt>
                <c:pt idx="576">
                  <c:v>8040960.0000000009</c:v>
                </c:pt>
                <c:pt idx="577">
                  <c:v>8054920.0000000009</c:v>
                </c:pt>
                <c:pt idx="578">
                  <c:v>8068880.0000000009</c:v>
                </c:pt>
                <c:pt idx="579">
                  <c:v>8082840.0000000009</c:v>
                </c:pt>
                <c:pt idx="580">
                  <c:v>8096800.0000000009</c:v>
                </c:pt>
                <c:pt idx="581">
                  <c:v>8110760.0000000009</c:v>
                </c:pt>
                <c:pt idx="582">
                  <c:v>8124720.0000000009</c:v>
                </c:pt>
                <c:pt idx="583">
                  <c:v>8138680.0000000009</c:v>
                </c:pt>
                <c:pt idx="584">
                  <c:v>8152640.0000000009</c:v>
                </c:pt>
                <c:pt idx="585">
                  <c:v>8166600.0000000009</c:v>
                </c:pt>
                <c:pt idx="586">
                  <c:v>8180560.0000000009</c:v>
                </c:pt>
                <c:pt idx="587">
                  <c:v>8194520.0000000009</c:v>
                </c:pt>
                <c:pt idx="588">
                  <c:v>8208480.0000000009</c:v>
                </c:pt>
                <c:pt idx="589">
                  <c:v>8222440.0000000009</c:v>
                </c:pt>
                <c:pt idx="590">
                  <c:v>8236400.0000000009</c:v>
                </c:pt>
                <c:pt idx="591">
                  <c:v>8250360.0000000009</c:v>
                </c:pt>
                <c:pt idx="592">
                  <c:v>8264320.0000000009</c:v>
                </c:pt>
                <c:pt idx="593">
                  <c:v>8278280.0000000009</c:v>
                </c:pt>
                <c:pt idx="594">
                  <c:v>8292240.0000000009</c:v>
                </c:pt>
                <c:pt idx="595">
                  <c:v>8306200.0000000009</c:v>
                </c:pt>
                <c:pt idx="596">
                  <c:v>8320160.0000000009</c:v>
                </c:pt>
                <c:pt idx="597">
                  <c:v>8334120.0000000009</c:v>
                </c:pt>
                <c:pt idx="598">
                  <c:v>8348080.0000000009</c:v>
                </c:pt>
                <c:pt idx="599">
                  <c:v>8362040.0000000009</c:v>
                </c:pt>
                <c:pt idx="600">
                  <c:v>8376000.0000000009</c:v>
                </c:pt>
                <c:pt idx="601">
                  <c:v>8389960</c:v>
                </c:pt>
                <c:pt idx="602">
                  <c:v>8403920</c:v>
                </c:pt>
                <c:pt idx="603">
                  <c:v>8417880</c:v>
                </c:pt>
                <c:pt idx="604">
                  <c:v>8431840</c:v>
                </c:pt>
                <c:pt idx="605">
                  <c:v>8445800</c:v>
                </c:pt>
                <c:pt idx="606">
                  <c:v>8459760</c:v>
                </c:pt>
                <c:pt idx="607">
                  <c:v>8473720</c:v>
                </c:pt>
                <c:pt idx="608">
                  <c:v>8487680</c:v>
                </c:pt>
                <c:pt idx="609">
                  <c:v>8501640</c:v>
                </c:pt>
                <c:pt idx="610">
                  <c:v>8515600</c:v>
                </c:pt>
                <c:pt idx="611">
                  <c:v>8529560</c:v>
                </c:pt>
                <c:pt idx="612">
                  <c:v>8543520</c:v>
                </c:pt>
                <c:pt idx="613">
                  <c:v>8557480</c:v>
                </c:pt>
                <c:pt idx="614">
                  <c:v>8571440</c:v>
                </c:pt>
                <c:pt idx="615">
                  <c:v>8585400</c:v>
                </c:pt>
                <c:pt idx="616">
                  <c:v>8599360</c:v>
                </c:pt>
                <c:pt idx="617">
                  <c:v>8613320</c:v>
                </c:pt>
                <c:pt idx="618">
                  <c:v>8627280</c:v>
                </c:pt>
                <c:pt idx="619">
                  <c:v>8641240</c:v>
                </c:pt>
                <c:pt idx="620">
                  <c:v>8655200</c:v>
                </c:pt>
                <c:pt idx="621">
                  <c:v>8669160</c:v>
                </c:pt>
                <c:pt idx="622">
                  <c:v>8683120</c:v>
                </c:pt>
                <c:pt idx="623">
                  <c:v>8697080</c:v>
                </c:pt>
                <c:pt idx="624">
                  <c:v>8711040</c:v>
                </c:pt>
                <c:pt idx="625">
                  <c:v>8725000</c:v>
                </c:pt>
                <c:pt idx="626">
                  <c:v>8738960</c:v>
                </c:pt>
                <c:pt idx="627">
                  <c:v>8752920</c:v>
                </c:pt>
                <c:pt idx="628">
                  <c:v>8766880</c:v>
                </c:pt>
                <c:pt idx="629">
                  <c:v>8780840</c:v>
                </c:pt>
                <c:pt idx="630">
                  <c:v>8794800</c:v>
                </c:pt>
                <c:pt idx="631">
                  <c:v>8808760</c:v>
                </c:pt>
                <c:pt idx="632">
                  <c:v>8822720</c:v>
                </c:pt>
                <c:pt idx="633">
                  <c:v>8836680</c:v>
                </c:pt>
                <c:pt idx="634">
                  <c:v>8850640</c:v>
                </c:pt>
                <c:pt idx="635">
                  <c:v>8864600</c:v>
                </c:pt>
                <c:pt idx="636">
                  <c:v>8878560</c:v>
                </c:pt>
                <c:pt idx="637">
                  <c:v>8892520</c:v>
                </c:pt>
                <c:pt idx="638">
                  <c:v>8906480</c:v>
                </c:pt>
                <c:pt idx="639">
                  <c:v>8920440</c:v>
                </c:pt>
                <c:pt idx="640">
                  <c:v>8934400</c:v>
                </c:pt>
                <c:pt idx="641">
                  <c:v>8948360</c:v>
                </c:pt>
                <c:pt idx="642">
                  <c:v>8962320</c:v>
                </c:pt>
                <c:pt idx="643">
                  <c:v>8976280</c:v>
                </c:pt>
                <c:pt idx="644">
                  <c:v>8990240</c:v>
                </c:pt>
                <c:pt idx="645">
                  <c:v>9004200</c:v>
                </c:pt>
                <c:pt idx="646">
                  <c:v>9018160</c:v>
                </c:pt>
                <c:pt idx="647">
                  <c:v>9032120</c:v>
                </c:pt>
                <c:pt idx="648">
                  <c:v>9046080</c:v>
                </c:pt>
                <c:pt idx="649">
                  <c:v>9060040</c:v>
                </c:pt>
                <c:pt idx="650">
                  <c:v>9074000</c:v>
                </c:pt>
                <c:pt idx="651">
                  <c:v>9087960</c:v>
                </c:pt>
                <c:pt idx="652">
                  <c:v>9101920</c:v>
                </c:pt>
                <c:pt idx="653">
                  <c:v>9115880</c:v>
                </c:pt>
                <c:pt idx="654">
                  <c:v>9129840</c:v>
                </c:pt>
                <c:pt idx="655">
                  <c:v>9143800</c:v>
                </c:pt>
                <c:pt idx="656">
                  <c:v>9157760</c:v>
                </c:pt>
                <c:pt idx="657">
                  <c:v>9171720</c:v>
                </c:pt>
                <c:pt idx="658">
                  <c:v>9185680</c:v>
                </c:pt>
                <c:pt idx="659">
                  <c:v>9199640</c:v>
                </c:pt>
                <c:pt idx="660">
                  <c:v>9213600</c:v>
                </c:pt>
                <c:pt idx="661">
                  <c:v>9227560</c:v>
                </c:pt>
                <c:pt idx="662">
                  <c:v>9241520</c:v>
                </c:pt>
                <c:pt idx="663">
                  <c:v>9255480</c:v>
                </c:pt>
                <c:pt idx="664">
                  <c:v>9269440</c:v>
                </c:pt>
                <c:pt idx="665">
                  <c:v>9283400</c:v>
                </c:pt>
                <c:pt idx="666">
                  <c:v>9297360</c:v>
                </c:pt>
                <c:pt idx="667">
                  <c:v>9311320</c:v>
                </c:pt>
                <c:pt idx="668">
                  <c:v>9325280</c:v>
                </c:pt>
                <c:pt idx="669">
                  <c:v>9339240</c:v>
                </c:pt>
                <c:pt idx="670">
                  <c:v>9353200</c:v>
                </c:pt>
                <c:pt idx="671">
                  <c:v>9367160</c:v>
                </c:pt>
                <c:pt idx="672">
                  <c:v>9381120</c:v>
                </c:pt>
                <c:pt idx="673">
                  <c:v>9395080</c:v>
                </c:pt>
                <c:pt idx="674">
                  <c:v>9409040</c:v>
                </c:pt>
                <c:pt idx="675">
                  <c:v>9423000</c:v>
                </c:pt>
                <c:pt idx="676">
                  <c:v>9436960</c:v>
                </c:pt>
                <c:pt idx="677">
                  <c:v>9450920</c:v>
                </c:pt>
                <c:pt idx="678">
                  <c:v>9464880</c:v>
                </c:pt>
                <c:pt idx="679">
                  <c:v>9478840</c:v>
                </c:pt>
                <c:pt idx="680">
                  <c:v>9492800</c:v>
                </c:pt>
                <c:pt idx="681">
                  <c:v>9506760</c:v>
                </c:pt>
                <c:pt idx="682">
                  <c:v>9520720</c:v>
                </c:pt>
                <c:pt idx="683">
                  <c:v>9534680</c:v>
                </c:pt>
                <c:pt idx="684">
                  <c:v>9548640</c:v>
                </c:pt>
                <c:pt idx="685">
                  <c:v>9562600</c:v>
                </c:pt>
                <c:pt idx="686">
                  <c:v>9576560</c:v>
                </c:pt>
                <c:pt idx="687">
                  <c:v>9590520</c:v>
                </c:pt>
                <c:pt idx="688">
                  <c:v>9604480</c:v>
                </c:pt>
                <c:pt idx="689">
                  <c:v>9618440</c:v>
                </c:pt>
                <c:pt idx="690">
                  <c:v>9632400</c:v>
                </c:pt>
                <c:pt idx="691">
                  <c:v>9646360</c:v>
                </c:pt>
                <c:pt idx="692">
                  <c:v>9660320</c:v>
                </c:pt>
                <c:pt idx="693">
                  <c:v>9674280</c:v>
                </c:pt>
                <c:pt idx="694">
                  <c:v>9688240</c:v>
                </c:pt>
                <c:pt idx="695">
                  <c:v>9702200</c:v>
                </c:pt>
                <c:pt idx="696">
                  <c:v>9716160</c:v>
                </c:pt>
                <c:pt idx="697">
                  <c:v>9730120</c:v>
                </c:pt>
                <c:pt idx="698">
                  <c:v>9744080</c:v>
                </c:pt>
                <c:pt idx="699">
                  <c:v>9758040</c:v>
                </c:pt>
                <c:pt idx="700">
                  <c:v>9772000</c:v>
                </c:pt>
                <c:pt idx="701">
                  <c:v>9785960</c:v>
                </c:pt>
                <c:pt idx="702">
                  <c:v>9799920</c:v>
                </c:pt>
                <c:pt idx="703">
                  <c:v>9813880</c:v>
                </c:pt>
                <c:pt idx="704">
                  <c:v>9827840</c:v>
                </c:pt>
                <c:pt idx="705">
                  <c:v>9841800</c:v>
                </c:pt>
                <c:pt idx="706">
                  <c:v>9855760</c:v>
                </c:pt>
                <c:pt idx="707">
                  <c:v>9869720</c:v>
                </c:pt>
                <c:pt idx="708">
                  <c:v>9883680</c:v>
                </c:pt>
                <c:pt idx="709">
                  <c:v>9897640</c:v>
                </c:pt>
                <c:pt idx="710">
                  <c:v>9911600</c:v>
                </c:pt>
                <c:pt idx="711">
                  <c:v>9925560</c:v>
                </c:pt>
                <c:pt idx="712">
                  <c:v>9939520</c:v>
                </c:pt>
                <c:pt idx="713">
                  <c:v>9953480</c:v>
                </c:pt>
                <c:pt idx="714">
                  <c:v>9967440</c:v>
                </c:pt>
                <c:pt idx="715">
                  <c:v>9981400</c:v>
                </c:pt>
                <c:pt idx="716">
                  <c:v>9995360</c:v>
                </c:pt>
                <c:pt idx="717">
                  <c:v>10009320</c:v>
                </c:pt>
                <c:pt idx="718">
                  <c:v>10023280</c:v>
                </c:pt>
                <c:pt idx="719">
                  <c:v>10037240</c:v>
                </c:pt>
                <c:pt idx="720">
                  <c:v>10051200</c:v>
                </c:pt>
                <c:pt idx="721">
                  <c:v>10065160</c:v>
                </c:pt>
                <c:pt idx="722">
                  <c:v>10079120</c:v>
                </c:pt>
                <c:pt idx="723">
                  <c:v>10093080</c:v>
                </c:pt>
                <c:pt idx="724">
                  <c:v>10107040</c:v>
                </c:pt>
                <c:pt idx="725">
                  <c:v>10121000</c:v>
                </c:pt>
                <c:pt idx="726">
                  <c:v>10134960</c:v>
                </c:pt>
                <c:pt idx="727">
                  <c:v>10148920</c:v>
                </c:pt>
                <c:pt idx="728">
                  <c:v>10162880</c:v>
                </c:pt>
                <c:pt idx="729">
                  <c:v>10176840</c:v>
                </c:pt>
                <c:pt idx="730">
                  <c:v>10190800</c:v>
                </c:pt>
                <c:pt idx="731">
                  <c:v>10204760</c:v>
                </c:pt>
                <c:pt idx="732">
                  <c:v>10218720</c:v>
                </c:pt>
                <c:pt idx="733">
                  <c:v>10232680</c:v>
                </c:pt>
                <c:pt idx="734">
                  <c:v>10246640</c:v>
                </c:pt>
                <c:pt idx="735">
                  <c:v>10260600</c:v>
                </c:pt>
                <c:pt idx="736">
                  <c:v>10274560</c:v>
                </c:pt>
                <c:pt idx="737">
                  <c:v>10288520</c:v>
                </c:pt>
                <c:pt idx="738">
                  <c:v>10302480</c:v>
                </c:pt>
                <c:pt idx="739">
                  <c:v>10316440</c:v>
                </c:pt>
                <c:pt idx="740">
                  <c:v>10330400</c:v>
                </c:pt>
                <c:pt idx="741">
                  <c:v>10344360</c:v>
                </c:pt>
                <c:pt idx="742">
                  <c:v>10358320</c:v>
                </c:pt>
                <c:pt idx="743">
                  <c:v>10372280</c:v>
                </c:pt>
                <c:pt idx="744">
                  <c:v>10386240</c:v>
                </c:pt>
                <c:pt idx="745">
                  <c:v>10400200</c:v>
                </c:pt>
                <c:pt idx="746">
                  <c:v>10414160</c:v>
                </c:pt>
                <c:pt idx="747">
                  <c:v>10428120</c:v>
                </c:pt>
                <c:pt idx="748">
                  <c:v>10442080</c:v>
                </c:pt>
                <c:pt idx="749">
                  <c:v>10456040</c:v>
                </c:pt>
                <c:pt idx="750">
                  <c:v>10470000</c:v>
                </c:pt>
                <c:pt idx="751">
                  <c:v>10483960</c:v>
                </c:pt>
                <c:pt idx="752">
                  <c:v>10497920</c:v>
                </c:pt>
                <c:pt idx="753">
                  <c:v>10511880</c:v>
                </c:pt>
                <c:pt idx="754">
                  <c:v>10525840</c:v>
                </c:pt>
                <c:pt idx="755">
                  <c:v>10539800</c:v>
                </c:pt>
                <c:pt idx="756">
                  <c:v>10553760</c:v>
                </c:pt>
                <c:pt idx="757">
                  <c:v>10567720</c:v>
                </c:pt>
                <c:pt idx="758">
                  <c:v>10581680</c:v>
                </c:pt>
                <c:pt idx="759">
                  <c:v>10595640</c:v>
                </c:pt>
                <c:pt idx="760">
                  <c:v>10609600</c:v>
                </c:pt>
                <c:pt idx="761">
                  <c:v>10623560</c:v>
                </c:pt>
                <c:pt idx="762">
                  <c:v>10637520</c:v>
                </c:pt>
                <c:pt idx="763">
                  <c:v>10651480</c:v>
                </c:pt>
                <c:pt idx="764">
                  <c:v>10665440</c:v>
                </c:pt>
                <c:pt idx="765">
                  <c:v>10679400</c:v>
                </c:pt>
                <c:pt idx="766">
                  <c:v>10693360</c:v>
                </c:pt>
                <c:pt idx="767">
                  <c:v>10707320</c:v>
                </c:pt>
                <c:pt idx="768">
                  <c:v>10721280</c:v>
                </c:pt>
                <c:pt idx="769">
                  <c:v>10735240</c:v>
                </c:pt>
                <c:pt idx="770">
                  <c:v>10749200</c:v>
                </c:pt>
                <c:pt idx="771">
                  <c:v>10763160</c:v>
                </c:pt>
                <c:pt idx="772">
                  <c:v>10777120</c:v>
                </c:pt>
                <c:pt idx="773">
                  <c:v>10791080</c:v>
                </c:pt>
                <c:pt idx="774">
                  <c:v>10805040</c:v>
                </c:pt>
                <c:pt idx="775">
                  <c:v>10819000</c:v>
                </c:pt>
                <c:pt idx="776">
                  <c:v>10832960</c:v>
                </c:pt>
                <c:pt idx="777">
                  <c:v>10846920</c:v>
                </c:pt>
                <c:pt idx="778">
                  <c:v>10860880</c:v>
                </c:pt>
                <c:pt idx="779">
                  <c:v>10874840</c:v>
                </c:pt>
                <c:pt idx="780">
                  <c:v>10888800</c:v>
                </c:pt>
                <c:pt idx="781">
                  <c:v>10902760</c:v>
                </c:pt>
                <c:pt idx="782">
                  <c:v>10916720</c:v>
                </c:pt>
                <c:pt idx="783">
                  <c:v>10930680</c:v>
                </c:pt>
                <c:pt idx="784">
                  <c:v>10944640</c:v>
                </c:pt>
                <c:pt idx="785">
                  <c:v>10958600</c:v>
                </c:pt>
                <c:pt idx="786">
                  <c:v>10972560</c:v>
                </c:pt>
                <c:pt idx="787">
                  <c:v>10986520</c:v>
                </c:pt>
                <c:pt idx="788">
                  <c:v>11000480</c:v>
                </c:pt>
                <c:pt idx="789">
                  <c:v>11014440</c:v>
                </c:pt>
                <c:pt idx="790">
                  <c:v>11028400</c:v>
                </c:pt>
                <c:pt idx="791">
                  <c:v>11042360</c:v>
                </c:pt>
                <c:pt idx="792">
                  <c:v>11056320</c:v>
                </c:pt>
                <c:pt idx="793">
                  <c:v>11070280</c:v>
                </c:pt>
                <c:pt idx="794">
                  <c:v>11084240</c:v>
                </c:pt>
                <c:pt idx="795">
                  <c:v>11098200</c:v>
                </c:pt>
                <c:pt idx="796">
                  <c:v>11112160</c:v>
                </c:pt>
                <c:pt idx="797">
                  <c:v>11126120</c:v>
                </c:pt>
                <c:pt idx="798">
                  <c:v>11140080</c:v>
                </c:pt>
                <c:pt idx="799">
                  <c:v>11154040</c:v>
                </c:pt>
                <c:pt idx="800">
                  <c:v>11168000</c:v>
                </c:pt>
                <c:pt idx="801">
                  <c:v>11181960</c:v>
                </c:pt>
                <c:pt idx="802">
                  <c:v>11195920</c:v>
                </c:pt>
                <c:pt idx="803">
                  <c:v>11209880</c:v>
                </c:pt>
                <c:pt idx="804">
                  <c:v>11223840</c:v>
                </c:pt>
                <c:pt idx="805">
                  <c:v>11237800</c:v>
                </c:pt>
                <c:pt idx="806">
                  <c:v>11251760</c:v>
                </c:pt>
                <c:pt idx="807">
                  <c:v>11265720</c:v>
                </c:pt>
                <c:pt idx="808">
                  <c:v>11279680</c:v>
                </c:pt>
                <c:pt idx="809">
                  <c:v>11293640</c:v>
                </c:pt>
                <c:pt idx="810">
                  <c:v>11307600</c:v>
                </c:pt>
                <c:pt idx="811">
                  <c:v>11321560</c:v>
                </c:pt>
                <c:pt idx="812">
                  <c:v>11335520</c:v>
                </c:pt>
                <c:pt idx="813">
                  <c:v>11349480</c:v>
                </c:pt>
                <c:pt idx="814">
                  <c:v>11363440</c:v>
                </c:pt>
                <c:pt idx="815">
                  <c:v>11377400</c:v>
                </c:pt>
                <c:pt idx="816">
                  <c:v>11391360</c:v>
                </c:pt>
                <c:pt idx="817">
                  <c:v>11405320</c:v>
                </c:pt>
                <c:pt idx="818">
                  <c:v>11419280</c:v>
                </c:pt>
                <c:pt idx="819">
                  <c:v>11433240</c:v>
                </c:pt>
                <c:pt idx="820">
                  <c:v>11447200</c:v>
                </c:pt>
                <c:pt idx="821">
                  <c:v>11461160</c:v>
                </c:pt>
                <c:pt idx="822">
                  <c:v>11475120</c:v>
                </c:pt>
                <c:pt idx="823">
                  <c:v>11489080</c:v>
                </c:pt>
                <c:pt idx="824">
                  <c:v>11503040</c:v>
                </c:pt>
                <c:pt idx="825">
                  <c:v>11517000</c:v>
                </c:pt>
                <c:pt idx="826">
                  <c:v>11530960</c:v>
                </c:pt>
                <c:pt idx="827">
                  <c:v>11544920</c:v>
                </c:pt>
                <c:pt idx="828">
                  <c:v>11558880</c:v>
                </c:pt>
                <c:pt idx="829">
                  <c:v>11572840</c:v>
                </c:pt>
                <c:pt idx="830">
                  <c:v>11586800</c:v>
                </c:pt>
                <c:pt idx="831">
                  <c:v>11600760</c:v>
                </c:pt>
                <c:pt idx="832">
                  <c:v>11614720</c:v>
                </c:pt>
                <c:pt idx="833">
                  <c:v>11628680</c:v>
                </c:pt>
                <c:pt idx="834">
                  <c:v>11642640</c:v>
                </c:pt>
                <c:pt idx="835">
                  <c:v>11656600</c:v>
                </c:pt>
                <c:pt idx="836">
                  <c:v>11670560</c:v>
                </c:pt>
                <c:pt idx="837">
                  <c:v>11684520</c:v>
                </c:pt>
                <c:pt idx="838">
                  <c:v>11698480</c:v>
                </c:pt>
                <c:pt idx="839">
                  <c:v>11712440</c:v>
                </c:pt>
                <c:pt idx="840">
                  <c:v>11726400</c:v>
                </c:pt>
                <c:pt idx="841">
                  <c:v>11740360</c:v>
                </c:pt>
                <c:pt idx="842">
                  <c:v>11754320</c:v>
                </c:pt>
                <c:pt idx="843">
                  <c:v>11768280</c:v>
                </c:pt>
                <c:pt idx="844">
                  <c:v>11782240</c:v>
                </c:pt>
                <c:pt idx="845">
                  <c:v>11796200</c:v>
                </c:pt>
                <c:pt idx="846">
                  <c:v>11810160</c:v>
                </c:pt>
                <c:pt idx="847">
                  <c:v>11824120</c:v>
                </c:pt>
                <c:pt idx="848">
                  <c:v>11838080</c:v>
                </c:pt>
                <c:pt idx="849">
                  <c:v>11852040</c:v>
                </c:pt>
                <c:pt idx="850">
                  <c:v>11866000</c:v>
                </c:pt>
                <c:pt idx="851">
                  <c:v>11879960</c:v>
                </c:pt>
                <c:pt idx="852">
                  <c:v>11893920</c:v>
                </c:pt>
                <c:pt idx="853">
                  <c:v>11907880</c:v>
                </c:pt>
                <c:pt idx="854">
                  <c:v>11921840</c:v>
                </c:pt>
                <c:pt idx="855">
                  <c:v>11935800</c:v>
                </c:pt>
                <c:pt idx="856">
                  <c:v>11949760</c:v>
                </c:pt>
                <c:pt idx="857">
                  <c:v>11963720</c:v>
                </c:pt>
                <c:pt idx="858">
                  <c:v>11977680</c:v>
                </c:pt>
                <c:pt idx="859">
                  <c:v>11991640</c:v>
                </c:pt>
                <c:pt idx="860">
                  <c:v>12005600</c:v>
                </c:pt>
                <c:pt idx="861">
                  <c:v>12019560</c:v>
                </c:pt>
                <c:pt idx="862">
                  <c:v>12033520</c:v>
                </c:pt>
                <c:pt idx="863">
                  <c:v>12047480</c:v>
                </c:pt>
                <c:pt idx="864">
                  <c:v>12061440</c:v>
                </c:pt>
                <c:pt idx="865">
                  <c:v>12075400</c:v>
                </c:pt>
                <c:pt idx="866">
                  <c:v>12089360</c:v>
                </c:pt>
                <c:pt idx="867">
                  <c:v>12103320</c:v>
                </c:pt>
                <c:pt idx="868">
                  <c:v>12117280</c:v>
                </c:pt>
                <c:pt idx="869">
                  <c:v>12131240</c:v>
                </c:pt>
                <c:pt idx="870">
                  <c:v>12145200</c:v>
                </c:pt>
                <c:pt idx="871">
                  <c:v>12159160</c:v>
                </c:pt>
                <c:pt idx="872">
                  <c:v>12173120</c:v>
                </c:pt>
                <c:pt idx="873">
                  <c:v>12187080</c:v>
                </c:pt>
                <c:pt idx="874">
                  <c:v>12201040</c:v>
                </c:pt>
                <c:pt idx="875">
                  <c:v>12215000</c:v>
                </c:pt>
                <c:pt idx="876">
                  <c:v>12228960</c:v>
                </c:pt>
                <c:pt idx="877">
                  <c:v>12242920</c:v>
                </c:pt>
                <c:pt idx="878">
                  <c:v>12256880</c:v>
                </c:pt>
                <c:pt idx="879">
                  <c:v>12270840</c:v>
                </c:pt>
                <c:pt idx="880">
                  <c:v>12284800</c:v>
                </c:pt>
                <c:pt idx="881">
                  <c:v>12298760</c:v>
                </c:pt>
                <c:pt idx="882">
                  <c:v>12312720</c:v>
                </c:pt>
                <c:pt idx="883">
                  <c:v>12326680</c:v>
                </c:pt>
                <c:pt idx="884">
                  <c:v>12340640</c:v>
                </c:pt>
                <c:pt idx="885">
                  <c:v>12354600</c:v>
                </c:pt>
                <c:pt idx="886">
                  <c:v>12368560</c:v>
                </c:pt>
                <c:pt idx="887">
                  <c:v>12382520</c:v>
                </c:pt>
                <c:pt idx="888">
                  <c:v>12396480</c:v>
                </c:pt>
                <c:pt idx="889">
                  <c:v>12410440</c:v>
                </c:pt>
                <c:pt idx="890">
                  <c:v>12424400</c:v>
                </c:pt>
                <c:pt idx="891">
                  <c:v>12438360</c:v>
                </c:pt>
                <c:pt idx="892">
                  <c:v>12452320</c:v>
                </c:pt>
                <c:pt idx="893">
                  <c:v>12466280</c:v>
                </c:pt>
                <c:pt idx="894">
                  <c:v>12480240</c:v>
                </c:pt>
                <c:pt idx="895">
                  <c:v>12494200</c:v>
                </c:pt>
                <c:pt idx="896">
                  <c:v>12508160</c:v>
                </c:pt>
                <c:pt idx="897">
                  <c:v>12522120</c:v>
                </c:pt>
                <c:pt idx="898">
                  <c:v>12536080</c:v>
                </c:pt>
                <c:pt idx="899">
                  <c:v>12550040</c:v>
                </c:pt>
                <c:pt idx="900">
                  <c:v>12564000</c:v>
                </c:pt>
                <c:pt idx="901">
                  <c:v>12577960</c:v>
                </c:pt>
                <c:pt idx="902">
                  <c:v>12591920</c:v>
                </c:pt>
                <c:pt idx="903">
                  <c:v>12605880</c:v>
                </c:pt>
                <c:pt idx="904">
                  <c:v>12619840</c:v>
                </c:pt>
                <c:pt idx="905">
                  <c:v>12633800</c:v>
                </c:pt>
                <c:pt idx="906">
                  <c:v>12647760</c:v>
                </c:pt>
                <c:pt idx="907">
                  <c:v>12661720</c:v>
                </c:pt>
                <c:pt idx="908">
                  <c:v>12675680</c:v>
                </c:pt>
                <c:pt idx="909">
                  <c:v>12689640</c:v>
                </c:pt>
                <c:pt idx="910">
                  <c:v>12703600</c:v>
                </c:pt>
                <c:pt idx="911">
                  <c:v>12717560</c:v>
                </c:pt>
                <c:pt idx="912">
                  <c:v>12731520</c:v>
                </c:pt>
                <c:pt idx="913">
                  <c:v>12745480</c:v>
                </c:pt>
                <c:pt idx="914">
                  <c:v>12759440</c:v>
                </c:pt>
                <c:pt idx="915">
                  <c:v>12773400</c:v>
                </c:pt>
                <c:pt idx="916">
                  <c:v>12787360</c:v>
                </c:pt>
                <c:pt idx="917">
                  <c:v>12801320</c:v>
                </c:pt>
                <c:pt idx="918">
                  <c:v>12815280</c:v>
                </c:pt>
                <c:pt idx="919">
                  <c:v>12829240</c:v>
                </c:pt>
                <c:pt idx="920">
                  <c:v>12843200</c:v>
                </c:pt>
                <c:pt idx="921">
                  <c:v>12857160</c:v>
                </c:pt>
                <c:pt idx="922">
                  <c:v>12871120</c:v>
                </c:pt>
                <c:pt idx="923">
                  <c:v>12885080</c:v>
                </c:pt>
                <c:pt idx="924">
                  <c:v>12899040</c:v>
                </c:pt>
                <c:pt idx="925">
                  <c:v>12913000</c:v>
                </c:pt>
                <c:pt idx="926">
                  <c:v>12926960</c:v>
                </c:pt>
                <c:pt idx="927">
                  <c:v>12940920</c:v>
                </c:pt>
                <c:pt idx="928">
                  <c:v>12954880</c:v>
                </c:pt>
                <c:pt idx="929">
                  <c:v>12968840</c:v>
                </c:pt>
                <c:pt idx="930">
                  <c:v>12982800</c:v>
                </c:pt>
                <c:pt idx="931">
                  <c:v>12996760</c:v>
                </c:pt>
                <c:pt idx="932">
                  <c:v>13010720</c:v>
                </c:pt>
                <c:pt idx="933">
                  <c:v>13024680</c:v>
                </c:pt>
                <c:pt idx="934">
                  <c:v>13038640</c:v>
                </c:pt>
                <c:pt idx="935">
                  <c:v>13052600</c:v>
                </c:pt>
                <c:pt idx="936">
                  <c:v>13066560</c:v>
                </c:pt>
                <c:pt idx="937">
                  <c:v>13080520</c:v>
                </c:pt>
                <c:pt idx="938">
                  <c:v>13094480</c:v>
                </c:pt>
                <c:pt idx="939">
                  <c:v>13108440</c:v>
                </c:pt>
                <c:pt idx="940">
                  <c:v>13122400</c:v>
                </c:pt>
                <c:pt idx="941">
                  <c:v>13136360</c:v>
                </c:pt>
                <c:pt idx="942">
                  <c:v>13150320</c:v>
                </c:pt>
                <c:pt idx="943">
                  <c:v>13164280</c:v>
                </c:pt>
                <c:pt idx="944">
                  <c:v>13178240</c:v>
                </c:pt>
                <c:pt idx="945">
                  <c:v>13192200</c:v>
                </c:pt>
                <c:pt idx="946">
                  <c:v>13206160</c:v>
                </c:pt>
                <c:pt idx="947">
                  <c:v>13220120</c:v>
                </c:pt>
                <c:pt idx="948">
                  <c:v>13234080</c:v>
                </c:pt>
                <c:pt idx="949">
                  <c:v>13248040</c:v>
                </c:pt>
                <c:pt idx="950">
                  <c:v>13262000</c:v>
                </c:pt>
                <c:pt idx="951">
                  <c:v>13275960</c:v>
                </c:pt>
                <c:pt idx="952">
                  <c:v>13289920</c:v>
                </c:pt>
                <c:pt idx="953">
                  <c:v>13303880</c:v>
                </c:pt>
                <c:pt idx="954">
                  <c:v>13317840</c:v>
                </c:pt>
                <c:pt idx="955">
                  <c:v>13331800</c:v>
                </c:pt>
                <c:pt idx="956">
                  <c:v>13345760</c:v>
                </c:pt>
                <c:pt idx="957">
                  <c:v>13359720</c:v>
                </c:pt>
                <c:pt idx="958">
                  <c:v>13373680</c:v>
                </c:pt>
                <c:pt idx="959">
                  <c:v>13387640</c:v>
                </c:pt>
                <c:pt idx="960">
                  <c:v>13401600</c:v>
                </c:pt>
                <c:pt idx="961">
                  <c:v>13415560</c:v>
                </c:pt>
                <c:pt idx="962">
                  <c:v>13429520</c:v>
                </c:pt>
                <c:pt idx="963">
                  <c:v>13443480</c:v>
                </c:pt>
                <c:pt idx="964">
                  <c:v>13457440</c:v>
                </c:pt>
                <c:pt idx="965">
                  <c:v>13471400</c:v>
                </c:pt>
                <c:pt idx="966">
                  <c:v>13485360</c:v>
                </c:pt>
                <c:pt idx="967">
                  <c:v>13499320</c:v>
                </c:pt>
                <c:pt idx="968">
                  <c:v>13513280</c:v>
                </c:pt>
                <c:pt idx="969">
                  <c:v>13527240</c:v>
                </c:pt>
                <c:pt idx="970">
                  <c:v>13541200</c:v>
                </c:pt>
                <c:pt idx="971">
                  <c:v>13555160</c:v>
                </c:pt>
                <c:pt idx="972">
                  <c:v>13569120</c:v>
                </c:pt>
                <c:pt idx="973">
                  <c:v>13583080</c:v>
                </c:pt>
                <c:pt idx="974">
                  <c:v>13597040</c:v>
                </c:pt>
                <c:pt idx="975">
                  <c:v>13611000</c:v>
                </c:pt>
                <c:pt idx="976">
                  <c:v>13624960</c:v>
                </c:pt>
                <c:pt idx="977">
                  <c:v>13638920</c:v>
                </c:pt>
                <c:pt idx="978">
                  <c:v>13652880</c:v>
                </c:pt>
                <c:pt idx="979">
                  <c:v>13666840</c:v>
                </c:pt>
                <c:pt idx="980">
                  <c:v>13680800</c:v>
                </c:pt>
                <c:pt idx="981">
                  <c:v>13694760</c:v>
                </c:pt>
                <c:pt idx="982">
                  <c:v>13708720</c:v>
                </c:pt>
                <c:pt idx="983">
                  <c:v>13722680</c:v>
                </c:pt>
                <c:pt idx="984">
                  <c:v>13736640</c:v>
                </c:pt>
                <c:pt idx="985">
                  <c:v>13750600</c:v>
                </c:pt>
                <c:pt idx="986">
                  <c:v>13764560</c:v>
                </c:pt>
                <c:pt idx="987">
                  <c:v>13778520</c:v>
                </c:pt>
                <c:pt idx="988">
                  <c:v>13792480</c:v>
                </c:pt>
                <c:pt idx="989">
                  <c:v>13806440</c:v>
                </c:pt>
                <c:pt idx="990">
                  <c:v>13820400</c:v>
                </c:pt>
                <c:pt idx="991">
                  <c:v>13834360</c:v>
                </c:pt>
                <c:pt idx="992">
                  <c:v>13848320</c:v>
                </c:pt>
                <c:pt idx="993">
                  <c:v>13862280</c:v>
                </c:pt>
                <c:pt idx="994">
                  <c:v>13876240</c:v>
                </c:pt>
                <c:pt idx="995">
                  <c:v>13890200</c:v>
                </c:pt>
                <c:pt idx="996">
                  <c:v>13904160</c:v>
                </c:pt>
                <c:pt idx="997">
                  <c:v>13918120</c:v>
                </c:pt>
                <c:pt idx="998">
                  <c:v>13932080</c:v>
                </c:pt>
                <c:pt idx="999">
                  <c:v>13946040</c:v>
                </c:pt>
                <c:pt idx="1000">
                  <c:v>13960000</c:v>
                </c:pt>
                <c:pt idx="1001">
                  <c:v>13973960</c:v>
                </c:pt>
                <c:pt idx="1002">
                  <c:v>13987920</c:v>
                </c:pt>
                <c:pt idx="1003">
                  <c:v>14001880</c:v>
                </c:pt>
                <c:pt idx="1004">
                  <c:v>14015840</c:v>
                </c:pt>
                <c:pt idx="1005">
                  <c:v>14029800</c:v>
                </c:pt>
                <c:pt idx="1006">
                  <c:v>14043760</c:v>
                </c:pt>
                <c:pt idx="1007">
                  <c:v>14057720</c:v>
                </c:pt>
                <c:pt idx="1008">
                  <c:v>14071680</c:v>
                </c:pt>
                <c:pt idx="1009">
                  <c:v>14085640</c:v>
                </c:pt>
                <c:pt idx="1010">
                  <c:v>14099600</c:v>
                </c:pt>
                <c:pt idx="1011">
                  <c:v>14113560</c:v>
                </c:pt>
                <c:pt idx="1012">
                  <c:v>14127520</c:v>
                </c:pt>
                <c:pt idx="1013">
                  <c:v>14141480</c:v>
                </c:pt>
                <c:pt idx="1014">
                  <c:v>14155440</c:v>
                </c:pt>
                <c:pt idx="1015">
                  <c:v>14169400</c:v>
                </c:pt>
                <c:pt idx="1016">
                  <c:v>14183360</c:v>
                </c:pt>
                <c:pt idx="1017">
                  <c:v>14197320</c:v>
                </c:pt>
                <c:pt idx="1018">
                  <c:v>14211280</c:v>
                </c:pt>
              </c:numCache>
            </c:numRef>
          </c:yVal>
          <c:smooth val="1"/>
          <c:extLst>
            <c:ext xmlns:c16="http://schemas.microsoft.com/office/drawing/2014/chart" uri="{C3380CC4-5D6E-409C-BE32-E72D297353CC}">
              <c16:uniqueId val="{00000002-C28E-EB44-A223-A34E30F5B267}"/>
            </c:ext>
          </c:extLst>
        </c:ser>
        <c:dLbls>
          <c:showLegendKey val="0"/>
          <c:showVal val="0"/>
          <c:showCatName val="0"/>
          <c:showSerName val="0"/>
          <c:showPercent val="0"/>
          <c:showBubbleSize val="0"/>
        </c:dLbls>
        <c:axId val="1483105487"/>
        <c:axId val="1482771791"/>
      </c:scatterChart>
      <c:valAx>
        <c:axId val="1483105487"/>
        <c:scaling>
          <c:orientation val="minMax"/>
          <c:max val="12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Quantity (units)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82771791"/>
        <c:crosses val="autoZero"/>
        <c:crossBetween val="midCat"/>
      </c:valAx>
      <c:valAx>
        <c:axId val="1482771791"/>
        <c:scaling>
          <c:orientation val="minMax"/>
          <c:max val="1600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Cost (</a:t>
                </a:r>
                <a:r>
                  <a:rPr lang="es-ES" baseline="0"/>
                  <a:t>$)</a:t>
                </a:r>
                <a:endParaRPr lang="es-E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831054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 Comparison for</a:t>
            </a:r>
            <a:r>
              <a:rPr lang="en-GB" baseline="0"/>
              <a:t> Speakers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smoothMarker"/>
        <c:varyColors val="0"/>
        <c:ser>
          <c:idx val="0"/>
          <c:order val="0"/>
          <c:tx>
            <c:strRef>
              <c:f>EOQ!$AX$4</c:f>
              <c:strCache>
                <c:ptCount val="1"/>
                <c:pt idx="0">
                  <c:v>Annual Ordering Cost</c:v>
                </c:pt>
              </c:strCache>
            </c:strRef>
          </c:tx>
          <c:spPr>
            <a:ln w="19050" cap="rnd">
              <a:solidFill>
                <a:schemeClr val="accent1"/>
              </a:solidFill>
              <a:round/>
            </a:ln>
            <a:effectLst/>
          </c:spPr>
          <c:marker>
            <c:symbol val="none"/>
          </c:marker>
          <c:xVal>
            <c:numRef>
              <c:f>EOQ!$AY$5:$AY$1640</c:f>
              <c:numCache>
                <c:formatCode>General</c:formatCode>
                <c:ptCount val="1636"/>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1027000</c:v>
                </c:pt>
                <c:pt idx="1019">
                  <c:v>1037000</c:v>
                </c:pt>
                <c:pt idx="1020">
                  <c:v>1047000</c:v>
                </c:pt>
                <c:pt idx="1021">
                  <c:v>1057000</c:v>
                </c:pt>
                <c:pt idx="1022">
                  <c:v>1067000</c:v>
                </c:pt>
                <c:pt idx="1023">
                  <c:v>1077000</c:v>
                </c:pt>
                <c:pt idx="1024">
                  <c:v>1087000</c:v>
                </c:pt>
                <c:pt idx="1025">
                  <c:v>1097000</c:v>
                </c:pt>
                <c:pt idx="1026">
                  <c:v>1107000</c:v>
                </c:pt>
                <c:pt idx="1027">
                  <c:v>1117000</c:v>
                </c:pt>
                <c:pt idx="1028">
                  <c:v>1127000</c:v>
                </c:pt>
                <c:pt idx="1029">
                  <c:v>1137000</c:v>
                </c:pt>
                <c:pt idx="1030">
                  <c:v>1147000</c:v>
                </c:pt>
                <c:pt idx="1031">
                  <c:v>1157000</c:v>
                </c:pt>
                <c:pt idx="1032">
                  <c:v>1167000</c:v>
                </c:pt>
                <c:pt idx="1033">
                  <c:v>1177000</c:v>
                </c:pt>
                <c:pt idx="1034">
                  <c:v>1187000</c:v>
                </c:pt>
                <c:pt idx="1035">
                  <c:v>1197000</c:v>
                </c:pt>
                <c:pt idx="1036">
                  <c:v>1207000</c:v>
                </c:pt>
                <c:pt idx="1037">
                  <c:v>1217000</c:v>
                </c:pt>
                <c:pt idx="1038">
                  <c:v>1227000</c:v>
                </c:pt>
                <c:pt idx="1039">
                  <c:v>1237000</c:v>
                </c:pt>
                <c:pt idx="1040">
                  <c:v>1247000</c:v>
                </c:pt>
                <c:pt idx="1041">
                  <c:v>1257000</c:v>
                </c:pt>
                <c:pt idx="1042">
                  <c:v>1267000</c:v>
                </c:pt>
                <c:pt idx="1043">
                  <c:v>1277000</c:v>
                </c:pt>
                <c:pt idx="1044">
                  <c:v>1287000</c:v>
                </c:pt>
                <c:pt idx="1045">
                  <c:v>1297000</c:v>
                </c:pt>
                <c:pt idx="1046">
                  <c:v>1307000</c:v>
                </c:pt>
                <c:pt idx="1047">
                  <c:v>1317000</c:v>
                </c:pt>
                <c:pt idx="1048">
                  <c:v>1327000</c:v>
                </c:pt>
                <c:pt idx="1049">
                  <c:v>1337000</c:v>
                </c:pt>
                <c:pt idx="1050">
                  <c:v>1347000</c:v>
                </c:pt>
                <c:pt idx="1051">
                  <c:v>1357000</c:v>
                </c:pt>
                <c:pt idx="1052">
                  <c:v>1367000</c:v>
                </c:pt>
                <c:pt idx="1053">
                  <c:v>1377000</c:v>
                </c:pt>
                <c:pt idx="1054">
                  <c:v>1387000</c:v>
                </c:pt>
                <c:pt idx="1055">
                  <c:v>1397000</c:v>
                </c:pt>
                <c:pt idx="1056">
                  <c:v>1407000</c:v>
                </c:pt>
                <c:pt idx="1057">
                  <c:v>1417000</c:v>
                </c:pt>
                <c:pt idx="1058">
                  <c:v>1427000</c:v>
                </c:pt>
                <c:pt idx="1059">
                  <c:v>1437000</c:v>
                </c:pt>
                <c:pt idx="1060">
                  <c:v>1447000</c:v>
                </c:pt>
                <c:pt idx="1061">
                  <c:v>1457000</c:v>
                </c:pt>
                <c:pt idx="1062">
                  <c:v>1467000</c:v>
                </c:pt>
                <c:pt idx="1063">
                  <c:v>1477000</c:v>
                </c:pt>
                <c:pt idx="1064">
                  <c:v>1487000</c:v>
                </c:pt>
                <c:pt idx="1065">
                  <c:v>1497000</c:v>
                </c:pt>
                <c:pt idx="1066">
                  <c:v>1507000</c:v>
                </c:pt>
                <c:pt idx="1067">
                  <c:v>1517000</c:v>
                </c:pt>
                <c:pt idx="1068">
                  <c:v>1527000</c:v>
                </c:pt>
                <c:pt idx="1069">
                  <c:v>1537000</c:v>
                </c:pt>
                <c:pt idx="1070">
                  <c:v>1547000</c:v>
                </c:pt>
                <c:pt idx="1071">
                  <c:v>1557000</c:v>
                </c:pt>
                <c:pt idx="1072">
                  <c:v>1567000</c:v>
                </c:pt>
                <c:pt idx="1073">
                  <c:v>1577000</c:v>
                </c:pt>
                <c:pt idx="1074">
                  <c:v>1587000</c:v>
                </c:pt>
                <c:pt idx="1075">
                  <c:v>1597000</c:v>
                </c:pt>
                <c:pt idx="1076">
                  <c:v>1607000</c:v>
                </c:pt>
                <c:pt idx="1077">
                  <c:v>1617000</c:v>
                </c:pt>
                <c:pt idx="1078">
                  <c:v>1627000</c:v>
                </c:pt>
                <c:pt idx="1079">
                  <c:v>1637000</c:v>
                </c:pt>
                <c:pt idx="1080">
                  <c:v>1647000</c:v>
                </c:pt>
                <c:pt idx="1081">
                  <c:v>1657000</c:v>
                </c:pt>
                <c:pt idx="1082">
                  <c:v>1667000</c:v>
                </c:pt>
                <c:pt idx="1083">
                  <c:v>1677000</c:v>
                </c:pt>
                <c:pt idx="1084">
                  <c:v>1687000</c:v>
                </c:pt>
                <c:pt idx="1085">
                  <c:v>1697000</c:v>
                </c:pt>
                <c:pt idx="1086">
                  <c:v>1707000</c:v>
                </c:pt>
                <c:pt idx="1087">
                  <c:v>1717000</c:v>
                </c:pt>
                <c:pt idx="1088">
                  <c:v>1727000</c:v>
                </c:pt>
                <c:pt idx="1089">
                  <c:v>1737000</c:v>
                </c:pt>
                <c:pt idx="1090">
                  <c:v>1747000</c:v>
                </c:pt>
                <c:pt idx="1091">
                  <c:v>1757000</c:v>
                </c:pt>
                <c:pt idx="1092">
                  <c:v>1767000</c:v>
                </c:pt>
                <c:pt idx="1093">
                  <c:v>1777000</c:v>
                </c:pt>
                <c:pt idx="1094">
                  <c:v>1787000</c:v>
                </c:pt>
                <c:pt idx="1095">
                  <c:v>1797000</c:v>
                </c:pt>
                <c:pt idx="1096">
                  <c:v>1807000</c:v>
                </c:pt>
                <c:pt idx="1097">
                  <c:v>1817000</c:v>
                </c:pt>
                <c:pt idx="1098">
                  <c:v>1827000</c:v>
                </c:pt>
                <c:pt idx="1099">
                  <c:v>1837000</c:v>
                </c:pt>
                <c:pt idx="1100">
                  <c:v>1847000</c:v>
                </c:pt>
                <c:pt idx="1101">
                  <c:v>1857000</c:v>
                </c:pt>
                <c:pt idx="1102">
                  <c:v>1867000</c:v>
                </c:pt>
                <c:pt idx="1103">
                  <c:v>1877000</c:v>
                </c:pt>
                <c:pt idx="1104">
                  <c:v>1887000</c:v>
                </c:pt>
                <c:pt idx="1105">
                  <c:v>1897000</c:v>
                </c:pt>
                <c:pt idx="1106">
                  <c:v>1907000</c:v>
                </c:pt>
                <c:pt idx="1107">
                  <c:v>1917000</c:v>
                </c:pt>
                <c:pt idx="1108">
                  <c:v>1927000</c:v>
                </c:pt>
                <c:pt idx="1109">
                  <c:v>1937000</c:v>
                </c:pt>
                <c:pt idx="1110">
                  <c:v>1947000</c:v>
                </c:pt>
                <c:pt idx="1111">
                  <c:v>1957000</c:v>
                </c:pt>
                <c:pt idx="1112">
                  <c:v>1967000</c:v>
                </c:pt>
                <c:pt idx="1113">
                  <c:v>1977000</c:v>
                </c:pt>
                <c:pt idx="1114">
                  <c:v>1987000</c:v>
                </c:pt>
                <c:pt idx="1115">
                  <c:v>1997000</c:v>
                </c:pt>
                <c:pt idx="1116">
                  <c:v>2007000</c:v>
                </c:pt>
                <c:pt idx="1117">
                  <c:v>2017000</c:v>
                </c:pt>
                <c:pt idx="1118">
                  <c:v>2027000</c:v>
                </c:pt>
                <c:pt idx="1119">
                  <c:v>2037000</c:v>
                </c:pt>
                <c:pt idx="1120">
                  <c:v>2047000</c:v>
                </c:pt>
                <c:pt idx="1121">
                  <c:v>2057000</c:v>
                </c:pt>
                <c:pt idx="1122">
                  <c:v>2067000</c:v>
                </c:pt>
                <c:pt idx="1123">
                  <c:v>2077000</c:v>
                </c:pt>
                <c:pt idx="1124">
                  <c:v>2087000</c:v>
                </c:pt>
                <c:pt idx="1125">
                  <c:v>2097000</c:v>
                </c:pt>
                <c:pt idx="1126">
                  <c:v>2107000</c:v>
                </c:pt>
                <c:pt idx="1127">
                  <c:v>2117000</c:v>
                </c:pt>
                <c:pt idx="1128">
                  <c:v>2127000</c:v>
                </c:pt>
                <c:pt idx="1129">
                  <c:v>2137000</c:v>
                </c:pt>
                <c:pt idx="1130">
                  <c:v>2147000</c:v>
                </c:pt>
                <c:pt idx="1131">
                  <c:v>2157000</c:v>
                </c:pt>
                <c:pt idx="1132">
                  <c:v>2167000</c:v>
                </c:pt>
                <c:pt idx="1133">
                  <c:v>2177000</c:v>
                </c:pt>
                <c:pt idx="1134">
                  <c:v>2187000</c:v>
                </c:pt>
                <c:pt idx="1135">
                  <c:v>2197000</c:v>
                </c:pt>
                <c:pt idx="1136">
                  <c:v>2207000</c:v>
                </c:pt>
                <c:pt idx="1137">
                  <c:v>2217000</c:v>
                </c:pt>
                <c:pt idx="1138">
                  <c:v>2227000</c:v>
                </c:pt>
                <c:pt idx="1139">
                  <c:v>2237000</c:v>
                </c:pt>
                <c:pt idx="1140">
                  <c:v>2247000</c:v>
                </c:pt>
                <c:pt idx="1141">
                  <c:v>2257000</c:v>
                </c:pt>
                <c:pt idx="1142">
                  <c:v>2267000</c:v>
                </c:pt>
                <c:pt idx="1143">
                  <c:v>2277000</c:v>
                </c:pt>
                <c:pt idx="1144">
                  <c:v>2287000</c:v>
                </c:pt>
                <c:pt idx="1145">
                  <c:v>2297000</c:v>
                </c:pt>
                <c:pt idx="1146">
                  <c:v>2307000</c:v>
                </c:pt>
                <c:pt idx="1147">
                  <c:v>2317000</c:v>
                </c:pt>
                <c:pt idx="1148">
                  <c:v>2327000</c:v>
                </c:pt>
                <c:pt idx="1149">
                  <c:v>2337000</c:v>
                </c:pt>
                <c:pt idx="1150">
                  <c:v>2347000</c:v>
                </c:pt>
                <c:pt idx="1151">
                  <c:v>2357000</c:v>
                </c:pt>
                <c:pt idx="1152">
                  <c:v>2367000</c:v>
                </c:pt>
                <c:pt idx="1153">
                  <c:v>2377000</c:v>
                </c:pt>
                <c:pt idx="1154">
                  <c:v>2387000</c:v>
                </c:pt>
                <c:pt idx="1155">
                  <c:v>2397000</c:v>
                </c:pt>
                <c:pt idx="1156">
                  <c:v>2407000</c:v>
                </c:pt>
                <c:pt idx="1157">
                  <c:v>2417000</c:v>
                </c:pt>
                <c:pt idx="1158">
                  <c:v>2427000</c:v>
                </c:pt>
                <c:pt idx="1159">
                  <c:v>2437000</c:v>
                </c:pt>
                <c:pt idx="1160">
                  <c:v>2447000</c:v>
                </c:pt>
                <c:pt idx="1161">
                  <c:v>2457000</c:v>
                </c:pt>
                <c:pt idx="1162">
                  <c:v>2467000</c:v>
                </c:pt>
                <c:pt idx="1163">
                  <c:v>2477000</c:v>
                </c:pt>
                <c:pt idx="1164">
                  <c:v>2487000</c:v>
                </c:pt>
                <c:pt idx="1165">
                  <c:v>2497000</c:v>
                </c:pt>
                <c:pt idx="1166">
                  <c:v>2507000</c:v>
                </c:pt>
                <c:pt idx="1167">
                  <c:v>2517000</c:v>
                </c:pt>
                <c:pt idx="1168">
                  <c:v>2527000</c:v>
                </c:pt>
                <c:pt idx="1169">
                  <c:v>2537000</c:v>
                </c:pt>
                <c:pt idx="1170">
                  <c:v>2547000</c:v>
                </c:pt>
                <c:pt idx="1171">
                  <c:v>2557000</c:v>
                </c:pt>
                <c:pt idx="1172">
                  <c:v>2567000</c:v>
                </c:pt>
                <c:pt idx="1173">
                  <c:v>2577000</c:v>
                </c:pt>
                <c:pt idx="1174">
                  <c:v>2587000</c:v>
                </c:pt>
                <c:pt idx="1175">
                  <c:v>2597000</c:v>
                </c:pt>
                <c:pt idx="1176">
                  <c:v>2607000</c:v>
                </c:pt>
                <c:pt idx="1177">
                  <c:v>2617000</c:v>
                </c:pt>
                <c:pt idx="1178">
                  <c:v>2627000</c:v>
                </c:pt>
                <c:pt idx="1179">
                  <c:v>2637000</c:v>
                </c:pt>
                <c:pt idx="1180">
                  <c:v>2647000</c:v>
                </c:pt>
                <c:pt idx="1181">
                  <c:v>2657000</c:v>
                </c:pt>
                <c:pt idx="1182">
                  <c:v>2667000</c:v>
                </c:pt>
                <c:pt idx="1183">
                  <c:v>2677000</c:v>
                </c:pt>
                <c:pt idx="1184">
                  <c:v>2687000</c:v>
                </c:pt>
                <c:pt idx="1185">
                  <c:v>2697000</c:v>
                </c:pt>
                <c:pt idx="1186">
                  <c:v>2707000</c:v>
                </c:pt>
                <c:pt idx="1187">
                  <c:v>2717000</c:v>
                </c:pt>
                <c:pt idx="1188">
                  <c:v>2727000</c:v>
                </c:pt>
                <c:pt idx="1189">
                  <c:v>2737000</c:v>
                </c:pt>
                <c:pt idx="1190">
                  <c:v>2747000</c:v>
                </c:pt>
                <c:pt idx="1191">
                  <c:v>2757000</c:v>
                </c:pt>
                <c:pt idx="1192">
                  <c:v>2767000</c:v>
                </c:pt>
                <c:pt idx="1193">
                  <c:v>2777000</c:v>
                </c:pt>
                <c:pt idx="1194">
                  <c:v>2787000</c:v>
                </c:pt>
                <c:pt idx="1195">
                  <c:v>2797000</c:v>
                </c:pt>
                <c:pt idx="1196">
                  <c:v>2807000</c:v>
                </c:pt>
                <c:pt idx="1197">
                  <c:v>2817000</c:v>
                </c:pt>
                <c:pt idx="1198">
                  <c:v>2827000</c:v>
                </c:pt>
                <c:pt idx="1199">
                  <c:v>2837000</c:v>
                </c:pt>
                <c:pt idx="1200">
                  <c:v>2847000</c:v>
                </c:pt>
                <c:pt idx="1201">
                  <c:v>2857000</c:v>
                </c:pt>
                <c:pt idx="1202">
                  <c:v>2867000</c:v>
                </c:pt>
                <c:pt idx="1203">
                  <c:v>2877000</c:v>
                </c:pt>
                <c:pt idx="1204">
                  <c:v>2887000</c:v>
                </c:pt>
                <c:pt idx="1205">
                  <c:v>2897000</c:v>
                </c:pt>
                <c:pt idx="1206">
                  <c:v>2907000</c:v>
                </c:pt>
                <c:pt idx="1207">
                  <c:v>2917000</c:v>
                </c:pt>
                <c:pt idx="1208">
                  <c:v>2927000</c:v>
                </c:pt>
                <c:pt idx="1209">
                  <c:v>2937000</c:v>
                </c:pt>
                <c:pt idx="1210">
                  <c:v>2947000</c:v>
                </c:pt>
                <c:pt idx="1211">
                  <c:v>2957000</c:v>
                </c:pt>
                <c:pt idx="1212">
                  <c:v>2967000</c:v>
                </c:pt>
                <c:pt idx="1213">
                  <c:v>2977000</c:v>
                </c:pt>
                <c:pt idx="1214">
                  <c:v>2987000</c:v>
                </c:pt>
                <c:pt idx="1215">
                  <c:v>2997000</c:v>
                </c:pt>
                <c:pt idx="1216">
                  <c:v>3007000</c:v>
                </c:pt>
                <c:pt idx="1217">
                  <c:v>3017000</c:v>
                </c:pt>
                <c:pt idx="1218">
                  <c:v>3027000</c:v>
                </c:pt>
                <c:pt idx="1219">
                  <c:v>3037000</c:v>
                </c:pt>
                <c:pt idx="1220">
                  <c:v>3047000</c:v>
                </c:pt>
                <c:pt idx="1221">
                  <c:v>3057000</c:v>
                </c:pt>
                <c:pt idx="1222">
                  <c:v>3067000</c:v>
                </c:pt>
                <c:pt idx="1223">
                  <c:v>3077000</c:v>
                </c:pt>
                <c:pt idx="1224">
                  <c:v>3087000</c:v>
                </c:pt>
                <c:pt idx="1225">
                  <c:v>3097000</c:v>
                </c:pt>
                <c:pt idx="1226">
                  <c:v>3107000</c:v>
                </c:pt>
                <c:pt idx="1227">
                  <c:v>3117000</c:v>
                </c:pt>
                <c:pt idx="1228">
                  <c:v>3127000</c:v>
                </c:pt>
                <c:pt idx="1229">
                  <c:v>3137000</c:v>
                </c:pt>
                <c:pt idx="1230">
                  <c:v>3147000</c:v>
                </c:pt>
                <c:pt idx="1231">
                  <c:v>3157000</c:v>
                </c:pt>
                <c:pt idx="1232">
                  <c:v>3167000</c:v>
                </c:pt>
                <c:pt idx="1233">
                  <c:v>3177000</c:v>
                </c:pt>
                <c:pt idx="1234">
                  <c:v>3187000</c:v>
                </c:pt>
                <c:pt idx="1235">
                  <c:v>3197000</c:v>
                </c:pt>
                <c:pt idx="1236">
                  <c:v>3207000</c:v>
                </c:pt>
                <c:pt idx="1237">
                  <c:v>3217000</c:v>
                </c:pt>
                <c:pt idx="1238">
                  <c:v>3227000</c:v>
                </c:pt>
                <c:pt idx="1239">
                  <c:v>3237000</c:v>
                </c:pt>
                <c:pt idx="1240">
                  <c:v>3247000</c:v>
                </c:pt>
                <c:pt idx="1241">
                  <c:v>3257000</c:v>
                </c:pt>
                <c:pt idx="1242">
                  <c:v>3267000</c:v>
                </c:pt>
                <c:pt idx="1243">
                  <c:v>3277000</c:v>
                </c:pt>
                <c:pt idx="1244">
                  <c:v>3287000</c:v>
                </c:pt>
                <c:pt idx="1245">
                  <c:v>3297000</c:v>
                </c:pt>
                <c:pt idx="1246">
                  <c:v>3307000</c:v>
                </c:pt>
                <c:pt idx="1247">
                  <c:v>3317000</c:v>
                </c:pt>
                <c:pt idx="1248">
                  <c:v>3327000</c:v>
                </c:pt>
                <c:pt idx="1249">
                  <c:v>3337000</c:v>
                </c:pt>
                <c:pt idx="1250">
                  <c:v>3347000</c:v>
                </c:pt>
                <c:pt idx="1251">
                  <c:v>3357000</c:v>
                </c:pt>
                <c:pt idx="1252">
                  <c:v>3367000</c:v>
                </c:pt>
                <c:pt idx="1253">
                  <c:v>3377000</c:v>
                </c:pt>
                <c:pt idx="1254">
                  <c:v>3387000</c:v>
                </c:pt>
                <c:pt idx="1255">
                  <c:v>3397000</c:v>
                </c:pt>
                <c:pt idx="1256">
                  <c:v>3407000</c:v>
                </c:pt>
                <c:pt idx="1257">
                  <c:v>3417000</c:v>
                </c:pt>
                <c:pt idx="1258">
                  <c:v>3427000</c:v>
                </c:pt>
                <c:pt idx="1259">
                  <c:v>3437000</c:v>
                </c:pt>
                <c:pt idx="1260">
                  <c:v>3447000</c:v>
                </c:pt>
                <c:pt idx="1261">
                  <c:v>3457000</c:v>
                </c:pt>
                <c:pt idx="1262">
                  <c:v>3467000</c:v>
                </c:pt>
                <c:pt idx="1263">
                  <c:v>3477000</c:v>
                </c:pt>
                <c:pt idx="1264">
                  <c:v>3487000</c:v>
                </c:pt>
                <c:pt idx="1265">
                  <c:v>3497000</c:v>
                </c:pt>
                <c:pt idx="1266">
                  <c:v>3507000</c:v>
                </c:pt>
                <c:pt idx="1267">
                  <c:v>3517000</c:v>
                </c:pt>
                <c:pt idx="1268">
                  <c:v>3527000</c:v>
                </c:pt>
                <c:pt idx="1269">
                  <c:v>3537000</c:v>
                </c:pt>
                <c:pt idx="1270">
                  <c:v>3547000</c:v>
                </c:pt>
                <c:pt idx="1271">
                  <c:v>3557000</c:v>
                </c:pt>
                <c:pt idx="1272">
                  <c:v>3567000</c:v>
                </c:pt>
                <c:pt idx="1273">
                  <c:v>3577000</c:v>
                </c:pt>
                <c:pt idx="1274">
                  <c:v>3587000</c:v>
                </c:pt>
                <c:pt idx="1275">
                  <c:v>3597000</c:v>
                </c:pt>
                <c:pt idx="1276">
                  <c:v>3607000</c:v>
                </c:pt>
                <c:pt idx="1277">
                  <c:v>3617000</c:v>
                </c:pt>
                <c:pt idx="1278">
                  <c:v>3627000</c:v>
                </c:pt>
                <c:pt idx="1279">
                  <c:v>3637000</c:v>
                </c:pt>
                <c:pt idx="1280">
                  <c:v>3647000</c:v>
                </c:pt>
                <c:pt idx="1281">
                  <c:v>3657000</c:v>
                </c:pt>
                <c:pt idx="1282">
                  <c:v>3667000</c:v>
                </c:pt>
                <c:pt idx="1283">
                  <c:v>3677000</c:v>
                </c:pt>
                <c:pt idx="1284">
                  <c:v>3687000</c:v>
                </c:pt>
                <c:pt idx="1285">
                  <c:v>3697000</c:v>
                </c:pt>
                <c:pt idx="1286">
                  <c:v>3707000</c:v>
                </c:pt>
                <c:pt idx="1287">
                  <c:v>3717000</c:v>
                </c:pt>
                <c:pt idx="1288">
                  <c:v>3727000</c:v>
                </c:pt>
                <c:pt idx="1289">
                  <c:v>3737000</c:v>
                </c:pt>
                <c:pt idx="1290">
                  <c:v>3747000</c:v>
                </c:pt>
                <c:pt idx="1291">
                  <c:v>3757000</c:v>
                </c:pt>
                <c:pt idx="1292">
                  <c:v>3767000</c:v>
                </c:pt>
                <c:pt idx="1293">
                  <c:v>3777000</c:v>
                </c:pt>
                <c:pt idx="1294">
                  <c:v>3787000</c:v>
                </c:pt>
                <c:pt idx="1295">
                  <c:v>3797000</c:v>
                </c:pt>
                <c:pt idx="1296">
                  <c:v>3807000</c:v>
                </c:pt>
                <c:pt idx="1297">
                  <c:v>3817000</c:v>
                </c:pt>
                <c:pt idx="1298">
                  <c:v>3827000</c:v>
                </c:pt>
                <c:pt idx="1299">
                  <c:v>3837000</c:v>
                </c:pt>
                <c:pt idx="1300">
                  <c:v>3847000</c:v>
                </c:pt>
                <c:pt idx="1301">
                  <c:v>3857000</c:v>
                </c:pt>
                <c:pt idx="1302">
                  <c:v>3867000</c:v>
                </c:pt>
                <c:pt idx="1303">
                  <c:v>3877000</c:v>
                </c:pt>
                <c:pt idx="1304">
                  <c:v>3887000</c:v>
                </c:pt>
                <c:pt idx="1305">
                  <c:v>3897000</c:v>
                </c:pt>
                <c:pt idx="1306">
                  <c:v>3907000</c:v>
                </c:pt>
                <c:pt idx="1307">
                  <c:v>3917000</c:v>
                </c:pt>
                <c:pt idx="1308">
                  <c:v>3927000</c:v>
                </c:pt>
                <c:pt idx="1309">
                  <c:v>3937000</c:v>
                </c:pt>
                <c:pt idx="1310">
                  <c:v>3947000</c:v>
                </c:pt>
                <c:pt idx="1311">
                  <c:v>3957000</c:v>
                </c:pt>
                <c:pt idx="1312">
                  <c:v>3967000</c:v>
                </c:pt>
                <c:pt idx="1313">
                  <c:v>3977000</c:v>
                </c:pt>
                <c:pt idx="1314">
                  <c:v>3987000</c:v>
                </c:pt>
                <c:pt idx="1315">
                  <c:v>3997000</c:v>
                </c:pt>
                <c:pt idx="1316">
                  <c:v>4007000</c:v>
                </c:pt>
                <c:pt idx="1317">
                  <c:v>4017000</c:v>
                </c:pt>
                <c:pt idx="1318">
                  <c:v>4027000</c:v>
                </c:pt>
                <c:pt idx="1319">
                  <c:v>4037000</c:v>
                </c:pt>
                <c:pt idx="1320">
                  <c:v>4047000</c:v>
                </c:pt>
                <c:pt idx="1321">
                  <c:v>4057000</c:v>
                </c:pt>
                <c:pt idx="1322">
                  <c:v>4067000</c:v>
                </c:pt>
                <c:pt idx="1323">
                  <c:v>4077000</c:v>
                </c:pt>
                <c:pt idx="1324">
                  <c:v>4087000</c:v>
                </c:pt>
                <c:pt idx="1325">
                  <c:v>4097000</c:v>
                </c:pt>
                <c:pt idx="1326">
                  <c:v>4107000</c:v>
                </c:pt>
                <c:pt idx="1327">
                  <c:v>4117000</c:v>
                </c:pt>
                <c:pt idx="1328">
                  <c:v>4127000</c:v>
                </c:pt>
                <c:pt idx="1329">
                  <c:v>4137000</c:v>
                </c:pt>
                <c:pt idx="1330">
                  <c:v>4147000</c:v>
                </c:pt>
                <c:pt idx="1331">
                  <c:v>4157000</c:v>
                </c:pt>
                <c:pt idx="1332">
                  <c:v>4167000</c:v>
                </c:pt>
                <c:pt idx="1333">
                  <c:v>4177000</c:v>
                </c:pt>
                <c:pt idx="1334">
                  <c:v>4187000</c:v>
                </c:pt>
                <c:pt idx="1335">
                  <c:v>4197000</c:v>
                </c:pt>
                <c:pt idx="1336">
                  <c:v>4207000</c:v>
                </c:pt>
                <c:pt idx="1337">
                  <c:v>4217000</c:v>
                </c:pt>
                <c:pt idx="1338">
                  <c:v>4227000</c:v>
                </c:pt>
                <c:pt idx="1339">
                  <c:v>4237000</c:v>
                </c:pt>
                <c:pt idx="1340">
                  <c:v>4247000</c:v>
                </c:pt>
                <c:pt idx="1341">
                  <c:v>4257000</c:v>
                </c:pt>
                <c:pt idx="1342">
                  <c:v>4267000</c:v>
                </c:pt>
                <c:pt idx="1343">
                  <c:v>4277000</c:v>
                </c:pt>
                <c:pt idx="1344">
                  <c:v>4287000</c:v>
                </c:pt>
                <c:pt idx="1345">
                  <c:v>4297000</c:v>
                </c:pt>
                <c:pt idx="1346">
                  <c:v>4307000</c:v>
                </c:pt>
                <c:pt idx="1347">
                  <c:v>4317000</c:v>
                </c:pt>
                <c:pt idx="1348">
                  <c:v>4327000</c:v>
                </c:pt>
                <c:pt idx="1349">
                  <c:v>4337000</c:v>
                </c:pt>
                <c:pt idx="1350">
                  <c:v>4347000</c:v>
                </c:pt>
                <c:pt idx="1351">
                  <c:v>4357000</c:v>
                </c:pt>
                <c:pt idx="1352">
                  <c:v>4367000</c:v>
                </c:pt>
                <c:pt idx="1353">
                  <c:v>4377000</c:v>
                </c:pt>
                <c:pt idx="1354">
                  <c:v>4387000</c:v>
                </c:pt>
                <c:pt idx="1355">
                  <c:v>4397000</c:v>
                </c:pt>
                <c:pt idx="1356">
                  <c:v>4407000</c:v>
                </c:pt>
                <c:pt idx="1357">
                  <c:v>4417000</c:v>
                </c:pt>
                <c:pt idx="1358">
                  <c:v>4427000</c:v>
                </c:pt>
                <c:pt idx="1359">
                  <c:v>4437000</c:v>
                </c:pt>
                <c:pt idx="1360">
                  <c:v>4447000</c:v>
                </c:pt>
                <c:pt idx="1361">
                  <c:v>4457000</c:v>
                </c:pt>
                <c:pt idx="1362">
                  <c:v>4467000</c:v>
                </c:pt>
                <c:pt idx="1363">
                  <c:v>4477000</c:v>
                </c:pt>
                <c:pt idx="1364">
                  <c:v>4487000</c:v>
                </c:pt>
                <c:pt idx="1365">
                  <c:v>4497000</c:v>
                </c:pt>
                <c:pt idx="1366">
                  <c:v>4507000</c:v>
                </c:pt>
                <c:pt idx="1367">
                  <c:v>4517000</c:v>
                </c:pt>
                <c:pt idx="1368">
                  <c:v>4527000</c:v>
                </c:pt>
                <c:pt idx="1369">
                  <c:v>4537000</c:v>
                </c:pt>
                <c:pt idx="1370">
                  <c:v>4547000</c:v>
                </c:pt>
                <c:pt idx="1371">
                  <c:v>4557000</c:v>
                </c:pt>
                <c:pt idx="1372">
                  <c:v>4567000</c:v>
                </c:pt>
                <c:pt idx="1373">
                  <c:v>4577000</c:v>
                </c:pt>
                <c:pt idx="1374">
                  <c:v>4587000</c:v>
                </c:pt>
                <c:pt idx="1375">
                  <c:v>4597000</c:v>
                </c:pt>
                <c:pt idx="1376">
                  <c:v>4607000</c:v>
                </c:pt>
                <c:pt idx="1377">
                  <c:v>4617000</c:v>
                </c:pt>
                <c:pt idx="1378">
                  <c:v>4627000</c:v>
                </c:pt>
                <c:pt idx="1379">
                  <c:v>4637000</c:v>
                </c:pt>
                <c:pt idx="1380">
                  <c:v>4647000</c:v>
                </c:pt>
                <c:pt idx="1381">
                  <c:v>4657000</c:v>
                </c:pt>
                <c:pt idx="1382">
                  <c:v>4667000</c:v>
                </c:pt>
                <c:pt idx="1383">
                  <c:v>4677000</c:v>
                </c:pt>
                <c:pt idx="1384">
                  <c:v>4687000</c:v>
                </c:pt>
                <c:pt idx="1385">
                  <c:v>4697000</c:v>
                </c:pt>
                <c:pt idx="1386">
                  <c:v>4707000</c:v>
                </c:pt>
                <c:pt idx="1387">
                  <c:v>4717000</c:v>
                </c:pt>
                <c:pt idx="1388">
                  <c:v>4727000</c:v>
                </c:pt>
                <c:pt idx="1389">
                  <c:v>4737000</c:v>
                </c:pt>
                <c:pt idx="1390">
                  <c:v>4747000</c:v>
                </c:pt>
                <c:pt idx="1391">
                  <c:v>4757000</c:v>
                </c:pt>
                <c:pt idx="1392">
                  <c:v>4767000</c:v>
                </c:pt>
                <c:pt idx="1393">
                  <c:v>4777000</c:v>
                </c:pt>
                <c:pt idx="1394">
                  <c:v>4787000</c:v>
                </c:pt>
                <c:pt idx="1395">
                  <c:v>4797000</c:v>
                </c:pt>
                <c:pt idx="1396">
                  <c:v>4807000</c:v>
                </c:pt>
                <c:pt idx="1397">
                  <c:v>4817000</c:v>
                </c:pt>
                <c:pt idx="1398">
                  <c:v>4827000</c:v>
                </c:pt>
                <c:pt idx="1399">
                  <c:v>4837000</c:v>
                </c:pt>
                <c:pt idx="1400">
                  <c:v>4847000</c:v>
                </c:pt>
                <c:pt idx="1401">
                  <c:v>4857000</c:v>
                </c:pt>
                <c:pt idx="1402">
                  <c:v>4867000</c:v>
                </c:pt>
                <c:pt idx="1403">
                  <c:v>4877000</c:v>
                </c:pt>
                <c:pt idx="1404">
                  <c:v>4887000</c:v>
                </c:pt>
                <c:pt idx="1405">
                  <c:v>4897000</c:v>
                </c:pt>
                <c:pt idx="1406">
                  <c:v>4907000</c:v>
                </c:pt>
                <c:pt idx="1407">
                  <c:v>4917000</c:v>
                </c:pt>
                <c:pt idx="1408">
                  <c:v>4927000</c:v>
                </c:pt>
                <c:pt idx="1409">
                  <c:v>4937000</c:v>
                </c:pt>
                <c:pt idx="1410">
                  <c:v>4947000</c:v>
                </c:pt>
                <c:pt idx="1411">
                  <c:v>4957000</c:v>
                </c:pt>
                <c:pt idx="1412">
                  <c:v>4967000</c:v>
                </c:pt>
                <c:pt idx="1413">
                  <c:v>4977000</c:v>
                </c:pt>
                <c:pt idx="1414">
                  <c:v>4987000</c:v>
                </c:pt>
                <c:pt idx="1415">
                  <c:v>4997000</c:v>
                </c:pt>
                <c:pt idx="1416">
                  <c:v>5007000</c:v>
                </c:pt>
                <c:pt idx="1417">
                  <c:v>5017000</c:v>
                </c:pt>
                <c:pt idx="1418">
                  <c:v>5027000</c:v>
                </c:pt>
                <c:pt idx="1419">
                  <c:v>5037000</c:v>
                </c:pt>
                <c:pt idx="1420">
                  <c:v>5047000</c:v>
                </c:pt>
                <c:pt idx="1421">
                  <c:v>5057000</c:v>
                </c:pt>
                <c:pt idx="1422">
                  <c:v>5067000</c:v>
                </c:pt>
                <c:pt idx="1423">
                  <c:v>5077000</c:v>
                </c:pt>
                <c:pt idx="1424">
                  <c:v>5087000</c:v>
                </c:pt>
                <c:pt idx="1425">
                  <c:v>5097000</c:v>
                </c:pt>
                <c:pt idx="1426">
                  <c:v>5107000</c:v>
                </c:pt>
                <c:pt idx="1427">
                  <c:v>5117000</c:v>
                </c:pt>
                <c:pt idx="1428">
                  <c:v>5127000</c:v>
                </c:pt>
                <c:pt idx="1429">
                  <c:v>5137000</c:v>
                </c:pt>
                <c:pt idx="1430">
                  <c:v>5147000</c:v>
                </c:pt>
                <c:pt idx="1431">
                  <c:v>5157000</c:v>
                </c:pt>
                <c:pt idx="1432">
                  <c:v>5167000</c:v>
                </c:pt>
                <c:pt idx="1433">
                  <c:v>5177000</c:v>
                </c:pt>
                <c:pt idx="1434">
                  <c:v>5187000</c:v>
                </c:pt>
                <c:pt idx="1435">
                  <c:v>5197000</c:v>
                </c:pt>
                <c:pt idx="1436">
                  <c:v>5207000</c:v>
                </c:pt>
                <c:pt idx="1437">
                  <c:v>5217000</c:v>
                </c:pt>
                <c:pt idx="1438">
                  <c:v>5227000</c:v>
                </c:pt>
                <c:pt idx="1439">
                  <c:v>5237000</c:v>
                </c:pt>
                <c:pt idx="1440">
                  <c:v>5247000</c:v>
                </c:pt>
                <c:pt idx="1441">
                  <c:v>5257000</c:v>
                </c:pt>
                <c:pt idx="1442">
                  <c:v>5267000</c:v>
                </c:pt>
                <c:pt idx="1443">
                  <c:v>5277000</c:v>
                </c:pt>
                <c:pt idx="1444">
                  <c:v>5287000</c:v>
                </c:pt>
                <c:pt idx="1445">
                  <c:v>5297000</c:v>
                </c:pt>
                <c:pt idx="1446">
                  <c:v>5307000</c:v>
                </c:pt>
                <c:pt idx="1447">
                  <c:v>5317000</c:v>
                </c:pt>
                <c:pt idx="1448">
                  <c:v>5327000</c:v>
                </c:pt>
                <c:pt idx="1449">
                  <c:v>5337000</c:v>
                </c:pt>
                <c:pt idx="1450">
                  <c:v>5347000</c:v>
                </c:pt>
                <c:pt idx="1451">
                  <c:v>5357000</c:v>
                </c:pt>
                <c:pt idx="1452">
                  <c:v>5367000</c:v>
                </c:pt>
                <c:pt idx="1453">
                  <c:v>5377000</c:v>
                </c:pt>
                <c:pt idx="1454">
                  <c:v>5387000</c:v>
                </c:pt>
                <c:pt idx="1455">
                  <c:v>5397000</c:v>
                </c:pt>
                <c:pt idx="1456">
                  <c:v>5407000</c:v>
                </c:pt>
                <c:pt idx="1457">
                  <c:v>5417000</c:v>
                </c:pt>
                <c:pt idx="1458">
                  <c:v>5427000</c:v>
                </c:pt>
                <c:pt idx="1459">
                  <c:v>5437000</c:v>
                </c:pt>
                <c:pt idx="1460">
                  <c:v>5447000</c:v>
                </c:pt>
                <c:pt idx="1461">
                  <c:v>5457000</c:v>
                </c:pt>
                <c:pt idx="1462">
                  <c:v>5467000</c:v>
                </c:pt>
                <c:pt idx="1463">
                  <c:v>5477000</c:v>
                </c:pt>
                <c:pt idx="1464">
                  <c:v>5487000</c:v>
                </c:pt>
                <c:pt idx="1465">
                  <c:v>5497000</c:v>
                </c:pt>
                <c:pt idx="1466">
                  <c:v>5507000</c:v>
                </c:pt>
                <c:pt idx="1467">
                  <c:v>5517000</c:v>
                </c:pt>
                <c:pt idx="1468">
                  <c:v>5527000</c:v>
                </c:pt>
                <c:pt idx="1469">
                  <c:v>5537000</c:v>
                </c:pt>
                <c:pt idx="1470">
                  <c:v>5547000</c:v>
                </c:pt>
                <c:pt idx="1471">
                  <c:v>5557000</c:v>
                </c:pt>
                <c:pt idx="1472">
                  <c:v>5567000</c:v>
                </c:pt>
                <c:pt idx="1473">
                  <c:v>5577000</c:v>
                </c:pt>
                <c:pt idx="1474">
                  <c:v>5587000</c:v>
                </c:pt>
                <c:pt idx="1475">
                  <c:v>5597000</c:v>
                </c:pt>
                <c:pt idx="1476">
                  <c:v>5607000</c:v>
                </c:pt>
                <c:pt idx="1477">
                  <c:v>5617000</c:v>
                </c:pt>
                <c:pt idx="1478">
                  <c:v>5627000</c:v>
                </c:pt>
                <c:pt idx="1479">
                  <c:v>5637000</c:v>
                </c:pt>
                <c:pt idx="1480">
                  <c:v>5647000</c:v>
                </c:pt>
                <c:pt idx="1481">
                  <c:v>5657000</c:v>
                </c:pt>
                <c:pt idx="1482">
                  <c:v>5667000</c:v>
                </c:pt>
                <c:pt idx="1483">
                  <c:v>5677000</c:v>
                </c:pt>
                <c:pt idx="1484">
                  <c:v>5687000</c:v>
                </c:pt>
                <c:pt idx="1485">
                  <c:v>5697000</c:v>
                </c:pt>
                <c:pt idx="1486">
                  <c:v>5707000</c:v>
                </c:pt>
                <c:pt idx="1487">
                  <c:v>5717000</c:v>
                </c:pt>
                <c:pt idx="1488">
                  <c:v>5727000</c:v>
                </c:pt>
                <c:pt idx="1489">
                  <c:v>5737000</c:v>
                </c:pt>
                <c:pt idx="1490">
                  <c:v>5747000</c:v>
                </c:pt>
                <c:pt idx="1491">
                  <c:v>5757000</c:v>
                </c:pt>
                <c:pt idx="1492">
                  <c:v>5767000</c:v>
                </c:pt>
                <c:pt idx="1493">
                  <c:v>5777000</c:v>
                </c:pt>
                <c:pt idx="1494">
                  <c:v>5787000</c:v>
                </c:pt>
                <c:pt idx="1495">
                  <c:v>5797000</c:v>
                </c:pt>
                <c:pt idx="1496">
                  <c:v>5807000</c:v>
                </c:pt>
                <c:pt idx="1497">
                  <c:v>5817000</c:v>
                </c:pt>
                <c:pt idx="1498">
                  <c:v>5827000</c:v>
                </c:pt>
                <c:pt idx="1499">
                  <c:v>5837000</c:v>
                </c:pt>
                <c:pt idx="1500">
                  <c:v>5847000</c:v>
                </c:pt>
                <c:pt idx="1501">
                  <c:v>5857000</c:v>
                </c:pt>
                <c:pt idx="1502">
                  <c:v>5867000</c:v>
                </c:pt>
                <c:pt idx="1503">
                  <c:v>5877000</c:v>
                </c:pt>
                <c:pt idx="1504">
                  <c:v>5887000</c:v>
                </c:pt>
                <c:pt idx="1505">
                  <c:v>5897000</c:v>
                </c:pt>
                <c:pt idx="1506">
                  <c:v>5907000</c:v>
                </c:pt>
                <c:pt idx="1507">
                  <c:v>5917000</c:v>
                </c:pt>
                <c:pt idx="1508">
                  <c:v>5927000</c:v>
                </c:pt>
                <c:pt idx="1509">
                  <c:v>5937000</c:v>
                </c:pt>
                <c:pt idx="1510">
                  <c:v>5947000</c:v>
                </c:pt>
                <c:pt idx="1511">
                  <c:v>5957000</c:v>
                </c:pt>
                <c:pt idx="1512">
                  <c:v>5967000</c:v>
                </c:pt>
                <c:pt idx="1513">
                  <c:v>5977000</c:v>
                </c:pt>
                <c:pt idx="1514">
                  <c:v>5987000</c:v>
                </c:pt>
                <c:pt idx="1515">
                  <c:v>5997000</c:v>
                </c:pt>
                <c:pt idx="1516">
                  <c:v>6007000</c:v>
                </c:pt>
                <c:pt idx="1517">
                  <c:v>6017000</c:v>
                </c:pt>
                <c:pt idx="1518">
                  <c:v>6027000</c:v>
                </c:pt>
                <c:pt idx="1519">
                  <c:v>6037000</c:v>
                </c:pt>
                <c:pt idx="1520">
                  <c:v>6047000</c:v>
                </c:pt>
                <c:pt idx="1521">
                  <c:v>6057000</c:v>
                </c:pt>
                <c:pt idx="1522">
                  <c:v>6067000</c:v>
                </c:pt>
                <c:pt idx="1523">
                  <c:v>6077000</c:v>
                </c:pt>
                <c:pt idx="1524">
                  <c:v>6087000</c:v>
                </c:pt>
                <c:pt idx="1525">
                  <c:v>6097000</c:v>
                </c:pt>
                <c:pt idx="1526">
                  <c:v>6107000</c:v>
                </c:pt>
                <c:pt idx="1527">
                  <c:v>6117000</c:v>
                </c:pt>
                <c:pt idx="1528">
                  <c:v>6127000</c:v>
                </c:pt>
                <c:pt idx="1529">
                  <c:v>6137000</c:v>
                </c:pt>
                <c:pt idx="1530">
                  <c:v>6147000</c:v>
                </c:pt>
                <c:pt idx="1531">
                  <c:v>6157000</c:v>
                </c:pt>
                <c:pt idx="1532">
                  <c:v>6167000</c:v>
                </c:pt>
                <c:pt idx="1533">
                  <c:v>6177000</c:v>
                </c:pt>
                <c:pt idx="1534">
                  <c:v>6187000</c:v>
                </c:pt>
                <c:pt idx="1535">
                  <c:v>6197000</c:v>
                </c:pt>
                <c:pt idx="1536">
                  <c:v>6207000</c:v>
                </c:pt>
                <c:pt idx="1537">
                  <c:v>6217000</c:v>
                </c:pt>
                <c:pt idx="1538">
                  <c:v>6227000</c:v>
                </c:pt>
                <c:pt idx="1539">
                  <c:v>6237000</c:v>
                </c:pt>
                <c:pt idx="1540">
                  <c:v>6247000</c:v>
                </c:pt>
                <c:pt idx="1541">
                  <c:v>6257000</c:v>
                </c:pt>
                <c:pt idx="1542">
                  <c:v>6267000</c:v>
                </c:pt>
                <c:pt idx="1543">
                  <c:v>6277000</c:v>
                </c:pt>
                <c:pt idx="1544">
                  <c:v>6287000</c:v>
                </c:pt>
                <c:pt idx="1545">
                  <c:v>6297000</c:v>
                </c:pt>
                <c:pt idx="1546">
                  <c:v>6307000</c:v>
                </c:pt>
                <c:pt idx="1547">
                  <c:v>6317000</c:v>
                </c:pt>
                <c:pt idx="1548">
                  <c:v>6327000</c:v>
                </c:pt>
                <c:pt idx="1549">
                  <c:v>6337000</c:v>
                </c:pt>
                <c:pt idx="1550">
                  <c:v>6347000</c:v>
                </c:pt>
                <c:pt idx="1551">
                  <c:v>6357000</c:v>
                </c:pt>
                <c:pt idx="1552">
                  <c:v>6367000</c:v>
                </c:pt>
                <c:pt idx="1553">
                  <c:v>6377000</c:v>
                </c:pt>
                <c:pt idx="1554">
                  <c:v>6387000</c:v>
                </c:pt>
                <c:pt idx="1555">
                  <c:v>6397000</c:v>
                </c:pt>
                <c:pt idx="1556">
                  <c:v>6407000</c:v>
                </c:pt>
                <c:pt idx="1557">
                  <c:v>6417000</c:v>
                </c:pt>
                <c:pt idx="1558">
                  <c:v>6427000</c:v>
                </c:pt>
                <c:pt idx="1559">
                  <c:v>6437000</c:v>
                </c:pt>
                <c:pt idx="1560">
                  <c:v>6447000</c:v>
                </c:pt>
                <c:pt idx="1561">
                  <c:v>6457000</c:v>
                </c:pt>
                <c:pt idx="1562">
                  <c:v>6467000</c:v>
                </c:pt>
                <c:pt idx="1563">
                  <c:v>6477000</c:v>
                </c:pt>
                <c:pt idx="1564">
                  <c:v>6487000</c:v>
                </c:pt>
                <c:pt idx="1565">
                  <c:v>6497000</c:v>
                </c:pt>
                <c:pt idx="1566">
                  <c:v>6507000</c:v>
                </c:pt>
                <c:pt idx="1567">
                  <c:v>6517000</c:v>
                </c:pt>
                <c:pt idx="1568">
                  <c:v>6527000</c:v>
                </c:pt>
                <c:pt idx="1569">
                  <c:v>6537000</c:v>
                </c:pt>
                <c:pt idx="1570">
                  <c:v>6547000</c:v>
                </c:pt>
                <c:pt idx="1571">
                  <c:v>6557000</c:v>
                </c:pt>
                <c:pt idx="1572">
                  <c:v>6567000</c:v>
                </c:pt>
                <c:pt idx="1573">
                  <c:v>6577000</c:v>
                </c:pt>
                <c:pt idx="1574">
                  <c:v>6587000</c:v>
                </c:pt>
                <c:pt idx="1575">
                  <c:v>6597000</c:v>
                </c:pt>
                <c:pt idx="1576">
                  <c:v>6607000</c:v>
                </c:pt>
                <c:pt idx="1577">
                  <c:v>6617000</c:v>
                </c:pt>
                <c:pt idx="1578">
                  <c:v>6627000</c:v>
                </c:pt>
                <c:pt idx="1579">
                  <c:v>6637000</c:v>
                </c:pt>
                <c:pt idx="1580">
                  <c:v>6647000</c:v>
                </c:pt>
                <c:pt idx="1581">
                  <c:v>6657000</c:v>
                </c:pt>
                <c:pt idx="1582">
                  <c:v>6667000</c:v>
                </c:pt>
                <c:pt idx="1583">
                  <c:v>6677000</c:v>
                </c:pt>
                <c:pt idx="1584">
                  <c:v>6687000</c:v>
                </c:pt>
                <c:pt idx="1585">
                  <c:v>6697000</c:v>
                </c:pt>
                <c:pt idx="1586">
                  <c:v>6707000</c:v>
                </c:pt>
                <c:pt idx="1587">
                  <c:v>6717000</c:v>
                </c:pt>
                <c:pt idx="1588">
                  <c:v>6727000</c:v>
                </c:pt>
                <c:pt idx="1589">
                  <c:v>6737000</c:v>
                </c:pt>
                <c:pt idx="1590">
                  <c:v>6747000</c:v>
                </c:pt>
                <c:pt idx="1591">
                  <c:v>6757000</c:v>
                </c:pt>
                <c:pt idx="1592">
                  <c:v>6767000</c:v>
                </c:pt>
                <c:pt idx="1593">
                  <c:v>6777000</c:v>
                </c:pt>
                <c:pt idx="1594">
                  <c:v>6787000</c:v>
                </c:pt>
                <c:pt idx="1595">
                  <c:v>6797000</c:v>
                </c:pt>
                <c:pt idx="1596">
                  <c:v>6807000</c:v>
                </c:pt>
                <c:pt idx="1597">
                  <c:v>6817000</c:v>
                </c:pt>
                <c:pt idx="1598">
                  <c:v>6827000</c:v>
                </c:pt>
                <c:pt idx="1599">
                  <c:v>6837000</c:v>
                </c:pt>
                <c:pt idx="1600">
                  <c:v>6847000</c:v>
                </c:pt>
                <c:pt idx="1601">
                  <c:v>6857000</c:v>
                </c:pt>
                <c:pt idx="1602">
                  <c:v>6867000</c:v>
                </c:pt>
                <c:pt idx="1603">
                  <c:v>6877000</c:v>
                </c:pt>
                <c:pt idx="1604">
                  <c:v>6887000</c:v>
                </c:pt>
                <c:pt idx="1605">
                  <c:v>6897000</c:v>
                </c:pt>
                <c:pt idx="1606">
                  <c:v>6907000</c:v>
                </c:pt>
                <c:pt idx="1607">
                  <c:v>6917000</c:v>
                </c:pt>
                <c:pt idx="1608">
                  <c:v>6927000</c:v>
                </c:pt>
                <c:pt idx="1609">
                  <c:v>6937000</c:v>
                </c:pt>
                <c:pt idx="1610">
                  <c:v>6947000</c:v>
                </c:pt>
                <c:pt idx="1611">
                  <c:v>6957000</c:v>
                </c:pt>
                <c:pt idx="1612">
                  <c:v>6967000</c:v>
                </c:pt>
                <c:pt idx="1613">
                  <c:v>6977000</c:v>
                </c:pt>
                <c:pt idx="1614">
                  <c:v>6987000</c:v>
                </c:pt>
                <c:pt idx="1615">
                  <c:v>6997000</c:v>
                </c:pt>
                <c:pt idx="1616">
                  <c:v>7007000</c:v>
                </c:pt>
                <c:pt idx="1617">
                  <c:v>7017000</c:v>
                </c:pt>
                <c:pt idx="1618">
                  <c:v>7027000</c:v>
                </c:pt>
                <c:pt idx="1619">
                  <c:v>7037000</c:v>
                </c:pt>
                <c:pt idx="1620">
                  <c:v>7047000</c:v>
                </c:pt>
                <c:pt idx="1621">
                  <c:v>7057000</c:v>
                </c:pt>
                <c:pt idx="1622">
                  <c:v>7067000</c:v>
                </c:pt>
                <c:pt idx="1623">
                  <c:v>7077000</c:v>
                </c:pt>
                <c:pt idx="1624">
                  <c:v>7087000</c:v>
                </c:pt>
                <c:pt idx="1625">
                  <c:v>7097000</c:v>
                </c:pt>
                <c:pt idx="1626">
                  <c:v>7107000</c:v>
                </c:pt>
                <c:pt idx="1627">
                  <c:v>7117000</c:v>
                </c:pt>
                <c:pt idx="1628">
                  <c:v>7127000</c:v>
                </c:pt>
                <c:pt idx="1629">
                  <c:v>7137000</c:v>
                </c:pt>
                <c:pt idx="1630">
                  <c:v>7147000</c:v>
                </c:pt>
                <c:pt idx="1631">
                  <c:v>7157000</c:v>
                </c:pt>
                <c:pt idx="1632">
                  <c:v>7167000</c:v>
                </c:pt>
                <c:pt idx="1633">
                  <c:v>7177000</c:v>
                </c:pt>
                <c:pt idx="1634">
                  <c:v>7187000</c:v>
                </c:pt>
                <c:pt idx="1635">
                  <c:v>7197000</c:v>
                </c:pt>
              </c:numCache>
            </c:numRef>
          </c:xVal>
          <c:yVal>
            <c:numRef>
              <c:f>EOQ!$AX$5:$AX$1640</c:f>
              <c:numCache>
                <c:formatCode>_-[$$-409]* #,##0.00_ ;_-[$$-409]* \-#,##0.00\ ;_-[$$-409]* "-"??_ ;_-@_ </c:formatCode>
                <c:ptCount val="1636"/>
                <c:pt idx="0" formatCode="General">
                  <c:v>0</c:v>
                </c:pt>
                <c:pt idx="1">
                  <c:v>101184000</c:v>
                </c:pt>
                <c:pt idx="2">
                  <c:v>50592000</c:v>
                </c:pt>
                <c:pt idx="3">
                  <c:v>33728000</c:v>
                </c:pt>
                <c:pt idx="4">
                  <c:v>25296000</c:v>
                </c:pt>
                <c:pt idx="5">
                  <c:v>20236800</c:v>
                </c:pt>
                <c:pt idx="6">
                  <c:v>16864000</c:v>
                </c:pt>
                <c:pt idx="7">
                  <c:v>14454857.142857144</c:v>
                </c:pt>
                <c:pt idx="8">
                  <c:v>12648000</c:v>
                </c:pt>
                <c:pt idx="9">
                  <c:v>11242666.666666666</c:v>
                </c:pt>
                <c:pt idx="10">
                  <c:v>10118400</c:v>
                </c:pt>
                <c:pt idx="11">
                  <c:v>9198545.4545454551</c:v>
                </c:pt>
                <c:pt idx="12">
                  <c:v>8432000</c:v>
                </c:pt>
                <c:pt idx="13">
                  <c:v>7783384.615384615</c:v>
                </c:pt>
                <c:pt idx="14">
                  <c:v>7227428.5714285718</c:v>
                </c:pt>
                <c:pt idx="15">
                  <c:v>6745600</c:v>
                </c:pt>
                <c:pt idx="16">
                  <c:v>6324000</c:v>
                </c:pt>
                <c:pt idx="17">
                  <c:v>5952000</c:v>
                </c:pt>
                <c:pt idx="18">
                  <c:v>5621333.333333333</c:v>
                </c:pt>
                <c:pt idx="19">
                  <c:v>5325473.6842105268</c:v>
                </c:pt>
                <c:pt idx="20">
                  <c:v>5059200</c:v>
                </c:pt>
                <c:pt idx="21">
                  <c:v>4818285.7142857146</c:v>
                </c:pt>
                <c:pt idx="22">
                  <c:v>4599272.7272727275</c:v>
                </c:pt>
                <c:pt idx="23">
                  <c:v>4399304.3478260869</c:v>
                </c:pt>
                <c:pt idx="24">
                  <c:v>4216000</c:v>
                </c:pt>
                <c:pt idx="25">
                  <c:v>4047360</c:v>
                </c:pt>
                <c:pt idx="26">
                  <c:v>3891692.3076923075</c:v>
                </c:pt>
                <c:pt idx="27">
                  <c:v>3747555.5555555555</c:v>
                </c:pt>
                <c:pt idx="28">
                  <c:v>3613714.2857142859</c:v>
                </c:pt>
                <c:pt idx="29">
                  <c:v>3489103.4482758623</c:v>
                </c:pt>
                <c:pt idx="30">
                  <c:v>3372800</c:v>
                </c:pt>
                <c:pt idx="31">
                  <c:v>3264000</c:v>
                </c:pt>
                <c:pt idx="32">
                  <c:v>3162000</c:v>
                </c:pt>
                <c:pt idx="33">
                  <c:v>3066181.8181818184</c:v>
                </c:pt>
                <c:pt idx="34">
                  <c:v>2976000</c:v>
                </c:pt>
                <c:pt idx="35">
                  <c:v>2890971.4285714286</c:v>
                </c:pt>
                <c:pt idx="36">
                  <c:v>2810666.6666666665</c:v>
                </c:pt>
                <c:pt idx="37">
                  <c:v>2734702.7027027025</c:v>
                </c:pt>
                <c:pt idx="38">
                  <c:v>2662736.8421052634</c:v>
                </c:pt>
                <c:pt idx="39">
                  <c:v>2594461.5384615385</c:v>
                </c:pt>
                <c:pt idx="40">
                  <c:v>2529600</c:v>
                </c:pt>
                <c:pt idx="41">
                  <c:v>2467902.4390243902</c:v>
                </c:pt>
                <c:pt idx="42">
                  <c:v>2409142.8571428573</c:v>
                </c:pt>
                <c:pt idx="43">
                  <c:v>2353116.2790697673</c:v>
                </c:pt>
                <c:pt idx="44">
                  <c:v>2299636.3636363638</c:v>
                </c:pt>
                <c:pt idx="45">
                  <c:v>2248533.3333333335</c:v>
                </c:pt>
                <c:pt idx="46">
                  <c:v>2199652.1739130435</c:v>
                </c:pt>
                <c:pt idx="47">
                  <c:v>2152851.0638297871</c:v>
                </c:pt>
                <c:pt idx="48">
                  <c:v>2108000</c:v>
                </c:pt>
                <c:pt idx="49">
                  <c:v>2064979.5918367347</c:v>
                </c:pt>
                <c:pt idx="50">
                  <c:v>2023680</c:v>
                </c:pt>
                <c:pt idx="51">
                  <c:v>1984000</c:v>
                </c:pt>
                <c:pt idx="52">
                  <c:v>1945846.1538461538</c:v>
                </c:pt>
                <c:pt idx="53">
                  <c:v>1909132.0754716981</c:v>
                </c:pt>
                <c:pt idx="54">
                  <c:v>1873777.7777777778</c:v>
                </c:pt>
                <c:pt idx="55">
                  <c:v>1839709.0909090908</c:v>
                </c:pt>
                <c:pt idx="56">
                  <c:v>1806857.142857143</c:v>
                </c:pt>
                <c:pt idx="57">
                  <c:v>1775157.894736842</c:v>
                </c:pt>
                <c:pt idx="58">
                  <c:v>1744551.7241379311</c:v>
                </c:pt>
                <c:pt idx="59">
                  <c:v>1714983.0508474577</c:v>
                </c:pt>
                <c:pt idx="60">
                  <c:v>1686400</c:v>
                </c:pt>
                <c:pt idx="61">
                  <c:v>1658754.0983606558</c:v>
                </c:pt>
                <c:pt idx="62">
                  <c:v>1632000</c:v>
                </c:pt>
                <c:pt idx="63">
                  <c:v>1606095.2380952381</c:v>
                </c:pt>
                <c:pt idx="64">
                  <c:v>1581000</c:v>
                </c:pt>
                <c:pt idx="65">
                  <c:v>1556676.923076923</c:v>
                </c:pt>
                <c:pt idx="66">
                  <c:v>1533090.9090909092</c:v>
                </c:pt>
                <c:pt idx="67">
                  <c:v>1510208.9552238807</c:v>
                </c:pt>
                <c:pt idx="68">
                  <c:v>1488000</c:v>
                </c:pt>
                <c:pt idx="69">
                  <c:v>1466434.7826086956</c:v>
                </c:pt>
                <c:pt idx="70">
                  <c:v>1445485.7142857143</c:v>
                </c:pt>
                <c:pt idx="71">
                  <c:v>1425126.7605633803</c:v>
                </c:pt>
                <c:pt idx="72">
                  <c:v>1405333.3333333333</c:v>
                </c:pt>
                <c:pt idx="73">
                  <c:v>1386082.1917808219</c:v>
                </c:pt>
                <c:pt idx="74">
                  <c:v>1367351.3513513512</c:v>
                </c:pt>
                <c:pt idx="75">
                  <c:v>1349120</c:v>
                </c:pt>
                <c:pt idx="76">
                  <c:v>1331368.4210526317</c:v>
                </c:pt>
                <c:pt idx="77">
                  <c:v>1314077.9220779222</c:v>
                </c:pt>
                <c:pt idx="78">
                  <c:v>1297230.7692307692</c:v>
                </c:pt>
                <c:pt idx="79">
                  <c:v>1280810.1265822784</c:v>
                </c:pt>
                <c:pt idx="80">
                  <c:v>1264800</c:v>
                </c:pt>
                <c:pt idx="81">
                  <c:v>1249185.1851851852</c:v>
                </c:pt>
                <c:pt idx="82">
                  <c:v>1233951.2195121951</c:v>
                </c:pt>
                <c:pt idx="83">
                  <c:v>1219084.3373493976</c:v>
                </c:pt>
                <c:pt idx="84">
                  <c:v>1204571.4285714286</c:v>
                </c:pt>
                <c:pt idx="85">
                  <c:v>1190400</c:v>
                </c:pt>
                <c:pt idx="86">
                  <c:v>1176558.1395348837</c:v>
                </c:pt>
                <c:pt idx="87">
                  <c:v>1163034.4827586208</c:v>
                </c:pt>
                <c:pt idx="88">
                  <c:v>1149818.1818181819</c:v>
                </c:pt>
                <c:pt idx="89">
                  <c:v>1136898.8764044943</c:v>
                </c:pt>
                <c:pt idx="90">
                  <c:v>1124266.6666666667</c:v>
                </c:pt>
                <c:pt idx="91">
                  <c:v>1111912.087912088</c:v>
                </c:pt>
                <c:pt idx="92">
                  <c:v>1099826.0869565217</c:v>
                </c:pt>
                <c:pt idx="93">
                  <c:v>1088000</c:v>
                </c:pt>
                <c:pt idx="94">
                  <c:v>1076425.5319148935</c:v>
                </c:pt>
                <c:pt idx="95">
                  <c:v>1065094.7368421052</c:v>
                </c:pt>
                <c:pt idx="96">
                  <c:v>1054000</c:v>
                </c:pt>
                <c:pt idx="97">
                  <c:v>1043134.0206185566</c:v>
                </c:pt>
                <c:pt idx="98">
                  <c:v>1032489.7959183673</c:v>
                </c:pt>
                <c:pt idx="99">
                  <c:v>1022060.6060606061</c:v>
                </c:pt>
                <c:pt idx="100">
                  <c:v>1011840</c:v>
                </c:pt>
                <c:pt idx="101">
                  <c:v>1001821.7821782178</c:v>
                </c:pt>
                <c:pt idx="102">
                  <c:v>992000</c:v>
                </c:pt>
                <c:pt idx="103">
                  <c:v>982368.9320388349</c:v>
                </c:pt>
                <c:pt idx="104">
                  <c:v>972923.07692307688</c:v>
                </c:pt>
                <c:pt idx="105">
                  <c:v>963657.14285714284</c:v>
                </c:pt>
                <c:pt idx="106">
                  <c:v>954566.03773584904</c:v>
                </c:pt>
                <c:pt idx="107">
                  <c:v>945644.85981308413</c:v>
                </c:pt>
                <c:pt idx="108">
                  <c:v>936888.88888888888</c:v>
                </c:pt>
                <c:pt idx="109">
                  <c:v>928293.57798165141</c:v>
                </c:pt>
                <c:pt idx="110">
                  <c:v>919854.54545454541</c:v>
                </c:pt>
                <c:pt idx="111">
                  <c:v>911567.56756756757</c:v>
                </c:pt>
                <c:pt idx="112">
                  <c:v>903428.57142857148</c:v>
                </c:pt>
                <c:pt idx="113">
                  <c:v>895433.62831858406</c:v>
                </c:pt>
                <c:pt idx="114">
                  <c:v>887578.94736842101</c:v>
                </c:pt>
                <c:pt idx="115">
                  <c:v>879860.86956521741</c:v>
                </c:pt>
                <c:pt idx="116">
                  <c:v>872275.86206896557</c:v>
                </c:pt>
                <c:pt idx="117">
                  <c:v>864820.51282051287</c:v>
                </c:pt>
                <c:pt idx="118">
                  <c:v>857491.52542372886</c:v>
                </c:pt>
                <c:pt idx="119">
                  <c:v>850285.71428571432</c:v>
                </c:pt>
                <c:pt idx="120">
                  <c:v>843200</c:v>
                </c:pt>
                <c:pt idx="121">
                  <c:v>836231.40495867771</c:v>
                </c:pt>
                <c:pt idx="122">
                  <c:v>829377.04918032791</c:v>
                </c:pt>
                <c:pt idx="123">
                  <c:v>822634.14634146343</c:v>
                </c:pt>
                <c:pt idx="124">
                  <c:v>816000</c:v>
                </c:pt>
                <c:pt idx="125">
                  <c:v>809472</c:v>
                </c:pt>
                <c:pt idx="126">
                  <c:v>803047.61904761905</c:v>
                </c:pt>
                <c:pt idx="127">
                  <c:v>796724.40944881889</c:v>
                </c:pt>
                <c:pt idx="128">
                  <c:v>790500</c:v>
                </c:pt>
                <c:pt idx="129">
                  <c:v>784372.09302325582</c:v>
                </c:pt>
                <c:pt idx="130">
                  <c:v>778338.4615384615</c:v>
                </c:pt>
                <c:pt idx="131">
                  <c:v>772396.94656488544</c:v>
                </c:pt>
                <c:pt idx="132">
                  <c:v>766545.45454545459</c:v>
                </c:pt>
                <c:pt idx="133">
                  <c:v>760781.95488721807</c:v>
                </c:pt>
                <c:pt idx="134">
                  <c:v>755104.47761194035</c:v>
                </c:pt>
                <c:pt idx="135">
                  <c:v>749511.11111111112</c:v>
                </c:pt>
                <c:pt idx="136">
                  <c:v>744000</c:v>
                </c:pt>
                <c:pt idx="137">
                  <c:v>738569.34306569339</c:v>
                </c:pt>
                <c:pt idx="138">
                  <c:v>733217.39130434778</c:v>
                </c:pt>
                <c:pt idx="139">
                  <c:v>727942.44604316552</c:v>
                </c:pt>
                <c:pt idx="140">
                  <c:v>722742.85714285716</c:v>
                </c:pt>
                <c:pt idx="141">
                  <c:v>717617.02127659577</c:v>
                </c:pt>
                <c:pt idx="142">
                  <c:v>712563.38028169016</c:v>
                </c:pt>
                <c:pt idx="143">
                  <c:v>707580.41958041955</c:v>
                </c:pt>
                <c:pt idx="144">
                  <c:v>702666.66666666663</c:v>
                </c:pt>
                <c:pt idx="145">
                  <c:v>697820.68965517241</c:v>
                </c:pt>
                <c:pt idx="146">
                  <c:v>693041.09589041094</c:v>
                </c:pt>
                <c:pt idx="147">
                  <c:v>688326.53061224485</c:v>
                </c:pt>
                <c:pt idx="148">
                  <c:v>683675.67567567562</c:v>
                </c:pt>
                <c:pt idx="149">
                  <c:v>679087.24832214764</c:v>
                </c:pt>
                <c:pt idx="150">
                  <c:v>674560</c:v>
                </c:pt>
                <c:pt idx="151">
                  <c:v>670092.71523178811</c:v>
                </c:pt>
                <c:pt idx="152">
                  <c:v>665684.21052631584</c:v>
                </c:pt>
                <c:pt idx="153">
                  <c:v>661333.33333333337</c:v>
                </c:pt>
                <c:pt idx="154">
                  <c:v>657038.96103896108</c:v>
                </c:pt>
                <c:pt idx="155">
                  <c:v>652800</c:v>
                </c:pt>
                <c:pt idx="156">
                  <c:v>648615.38461538462</c:v>
                </c:pt>
                <c:pt idx="157">
                  <c:v>644484.07643312099</c:v>
                </c:pt>
                <c:pt idx="158">
                  <c:v>640405.0632911392</c:v>
                </c:pt>
                <c:pt idx="159">
                  <c:v>636377.35849056602</c:v>
                </c:pt>
                <c:pt idx="160">
                  <c:v>632400</c:v>
                </c:pt>
                <c:pt idx="161">
                  <c:v>628472.04968944099</c:v>
                </c:pt>
                <c:pt idx="162">
                  <c:v>624592.59259259258</c:v>
                </c:pt>
                <c:pt idx="163">
                  <c:v>620760.73619631899</c:v>
                </c:pt>
                <c:pt idx="164">
                  <c:v>616975.60975609755</c:v>
                </c:pt>
                <c:pt idx="165">
                  <c:v>613236.36363636365</c:v>
                </c:pt>
                <c:pt idx="166">
                  <c:v>609542.1686746988</c:v>
                </c:pt>
                <c:pt idx="167">
                  <c:v>605892.21556886227</c:v>
                </c:pt>
                <c:pt idx="168">
                  <c:v>602285.71428571432</c:v>
                </c:pt>
                <c:pt idx="169">
                  <c:v>598721.89349112427</c:v>
                </c:pt>
                <c:pt idx="170">
                  <c:v>595200</c:v>
                </c:pt>
                <c:pt idx="171">
                  <c:v>591719.29824561405</c:v>
                </c:pt>
                <c:pt idx="172">
                  <c:v>588279.06976744183</c:v>
                </c:pt>
                <c:pt idx="173">
                  <c:v>584878.61271676305</c:v>
                </c:pt>
                <c:pt idx="174">
                  <c:v>581517.24137931038</c:v>
                </c:pt>
                <c:pt idx="175">
                  <c:v>578194.28571428568</c:v>
                </c:pt>
                <c:pt idx="176">
                  <c:v>574909.09090909094</c:v>
                </c:pt>
                <c:pt idx="177">
                  <c:v>571661.01694915257</c:v>
                </c:pt>
                <c:pt idx="178">
                  <c:v>568449.43820224714</c:v>
                </c:pt>
                <c:pt idx="179">
                  <c:v>565273.74301675975</c:v>
                </c:pt>
                <c:pt idx="180">
                  <c:v>562133.33333333337</c:v>
                </c:pt>
                <c:pt idx="181">
                  <c:v>559027.6243093923</c:v>
                </c:pt>
                <c:pt idx="182">
                  <c:v>555956.04395604401</c:v>
                </c:pt>
                <c:pt idx="183">
                  <c:v>552918.03278688528</c:v>
                </c:pt>
                <c:pt idx="184">
                  <c:v>549913.04347826086</c:v>
                </c:pt>
                <c:pt idx="185">
                  <c:v>546940.54054054059</c:v>
                </c:pt>
                <c:pt idx="186">
                  <c:v>544000</c:v>
                </c:pt>
                <c:pt idx="187">
                  <c:v>541090.90909090906</c:v>
                </c:pt>
                <c:pt idx="188">
                  <c:v>538212.76595744677</c:v>
                </c:pt>
                <c:pt idx="189">
                  <c:v>535365.07936507941</c:v>
                </c:pt>
                <c:pt idx="190">
                  <c:v>532547.36842105258</c:v>
                </c:pt>
                <c:pt idx="191">
                  <c:v>529759.16230366495</c:v>
                </c:pt>
                <c:pt idx="192">
                  <c:v>527000</c:v>
                </c:pt>
                <c:pt idx="193">
                  <c:v>524269.43005181348</c:v>
                </c:pt>
                <c:pt idx="194">
                  <c:v>521567.01030927832</c:v>
                </c:pt>
                <c:pt idx="195">
                  <c:v>518892.30769230769</c:v>
                </c:pt>
                <c:pt idx="196">
                  <c:v>516244.89795918367</c:v>
                </c:pt>
                <c:pt idx="197">
                  <c:v>513624.36548223352</c:v>
                </c:pt>
                <c:pt idx="198">
                  <c:v>511030.30303030304</c:v>
                </c:pt>
                <c:pt idx="199">
                  <c:v>508462.31155778893</c:v>
                </c:pt>
                <c:pt idx="200">
                  <c:v>505920</c:v>
                </c:pt>
                <c:pt idx="201">
                  <c:v>503402.98507462686</c:v>
                </c:pt>
                <c:pt idx="202">
                  <c:v>500910.89108910889</c:v>
                </c:pt>
                <c:pt idx="203">
                  <c:v>498443.34975369461</c:v>
                </c:pt>
                <c:pt idx="204">
                  <c:v>496000</c:v>
                </c:pt>
                <c:pt idx="205">
                  <c:v>493580.48780487804</c:v>
                </c:pt>
                <c:pt idx="206">
                  <c:v>491184.46601941745</c:v>
                </c:pt>
                <c:pt idx="207">
                  <c:v>488811.59420289856</c:v>
                </c:pt>
                <c:pt idx="208">
                  <c:v>486461.53846153844</c:v>
                </c:pt>
                <c:pt idx="209">
                  <c:v>484133.97129186604</c:v>
                </c:pt>
                <c:pt idx="210">
                  <c:v>481828.57142857142</c:v>
                </c:pt>
                <c:pt idx="211">
                  <c:v>479545.02369668247</c:v>
                </c:pt>
                <c:pt idx="212">
                  <c:v>477283.01886792452</c:v>
                </c:pt>
                <c:pt idx="213">
                  <c:v>475042.25352112675</c:v>
                </c:pt>
                <c:pt idx="214">
                  <c:v>472822.42990654206</c:v>
                </c:pt>
                <c:pt idx="215">
                  <c:v>470623.25581395347</c:v>
                </c:pt>
                <c:pt idx="216">
                  <c:v>468444.44444444444</c:v>
                </c:pt>
                <c:pt idx="217">
                  <c:v>466285.71428571426</c:v>
                </c:pt>
                <c:pt idx="218">
                  <c:v>464146.78899082571</c:v>
                </c:pt>
                <c:pt idx="219">
                  <c:v>462027.39726027398</c:v>
                </c:pt>
                <c:pt idx="220">
                  <c:v>459927.27272727271</c:v>
                </c:pt>
                <c:pt idx="221">
                  <c:v>457846.15384615387</c:v>
                </c:pt>
                <c:pt idx="222">
                  <c:v>455783.78378378379</c:v>
                </c:pt>
                <c:pt idx="223">
                  <c:v>453739.91031390132</c:v>
                </c:pt>
                <c:pt idx="224">
                  <c:v>451714.28571428574</c:v>
                </c:pt>
                <c:pt idx="225">
                  <c:v>449706.66666666669</c:v>
                </c:pt>
                <c:pt idx="226">
                  <c:v>447716.81415929203</c:v>
                </c:pt>
                <c:pt idx="227">
                  <c:v>445744.49339207046</c:v>
                </c:pt>
                <c:pt idx="228">
                  <c:v>443789.4736842105</c:v>
                </c:pt>
                <c:pt idx="229">
                  <c:v>441851.52838427946</c:v>
                </c:pt>
                <c:pt idx="230">
                  <c:v>439930.4347826087</c:v>
                </c:pt>
                <c:pt idx="231">
                  <c:v>438025.97402597405</c:v>
                </c:pt>
                <c:pt idx="232">
                  <c:v>436137.93103448278</c:v>
                </c:pt>
                <c:pt idx="233">
                  <c:v>434266.09442060086</c:v>
                </c:pt>
                <c:pt idx="234">
                  <c:v>432410.25641025644</c:v>
                </c:pt>
                <c:pt idx="235">
                  <c:v>430570.21276595746</c:v>
                </c:pt>
                <c:pt idx="236">
                  <c:v>428745.76271186443</c:v>
                </c:pt>
                <c:pt idx="237">
                  <c:v>426936.70886075951</c:v>
                </c:pt>
                <c:pt idx="238">
                  <c:v>425142.85714285716</c:v>
                </c:pt>
                <c:pt idx="239">
                  <c:v>423364.01673640165</c:v>
                </c:pt>
                <c:pt idx="240">
                  <c:v>421600</c:v>
                </c:pt>
                <c:pt idx="241">
                  <c:v>419850.62240663898</c:v>
                </c:pt>
                <c:pt idx="242">
                  <c:v>418115.70247933886</c:v>
                </c:pt>
                <c:pt idx="243">
                  <c:v>416395.06172839506</c:v>
                </c:pt>
                <c:pt idx="244">
                  <c:v>414688.52459016396</c:v>
                </c:pt>
                <c:pt idx="245">
                  <c:v>412995.91836734692</c:v>
                </c:pt>
                <c:pt idx="246">
                  <c:v>411317.07317073172</c:v>
                </c:pt>
                <c:pt idx="247">
                  <c:v>409651.82186234818</c:v>
                </c:pt>
                <c:pt idx="248">
                  <c:v>408000</c:v>
                </c:pt>
                <c:pt idx="249">
                  <c:v>406361.44578313251</c:v>
                </c:pt>
                <c:pt idx="250">
                  <c:v>404736</c:v>
                </c:pt>
                <c:pt idx="251">
                  <c:v>403123.50597609562</c:v>
                </c:pt>
                <c:pt idx="252">
                  <c:v>401523.80952380953</c:v>
                </c:pt>
                <c:pt idx="253">
                  <c:v>399936.75889328064</c:v>
                </c:pt>
                <c:pt idx="254">
                  <c:v>398362.20472440944</c:v>
                </c:pt>
                <c:pt idx="255">
                  <c:v>396800</c:v>
                </c:pt>
                <c:pt idx="256">
                  <c:v>395250</c:v>
                </c:pt>
                <c:pt idx="257">
                  <c:v>393712.06225680932</c:v>
                </c:pt>
                <c:pt idx="258">
                  <c:v>392186.04651162791</c:v>
                </c:pt>
                <c:pt idx="259">
                  <c:v>390671.81467181467</c:v>
                </c:pt>
                <c:pt idx="260">
                  <c:v>389169.23076923075</c:v>
                </c:pt>
                <c:pt idx="261">
                  <c:v>387678.16091954021</c:v>
                </c:pt>
                <c:pt idx="262">
                  <c:v>386198.47328244272</c:v>
                </c:pt>
                <c:pt idx="263">
                  <c:v>384730.03802281368</c:v>
                </c:pt>
                <c:pt idx="264">
                  <c:v>383272.72727272729</c:v>
                </c:pt>
                <c:pt idx="265">
                  <c:v>381826.41509433964</c:v>
                </c:pt>
                <c:pt idx="266">
                  <c:v>380390.97744360904</c:v>
                </c:pt>
                <c:pt idx="267">
                  <c:v>378966.29213483148</c:v>
                </c:pt>
                <c:pt idx="268">
                  <c:v>377552.23880597018</c:v>
                </c:pt>
                <c:pt idx="269">
                  <c:v>376148.69888475834</c:v>
                </c:pt>
                <c:pt idx="270">
                  <c:v>374755.55555555556</c:v>
                </c:pt>
                <c:pt idx="271">
                  <c:v>373372.69372693729</c:v>
                </c:pt>
                <c:pt idx="272">
                  <c:v>372000</c:v>
                </c:pt>
                <c:pt idx="273">
                  <c:v>370637.36263736262</c:v>
                </c:pt>
                <c:pt idx="274">
                  <c:v>369284.6715328467</c:v>
                </c:pt>
                <c:pt idx="275">
                  <c:v>367941.81818181818</c:v>
                </c:pt>
                <c:pt idx="276">
                  <c:v>366608.69565217389</c:v>
                </c:pt>
                <c:pt idx="277">
                  <c:v>365285.19855595665</c:v>
                </c:pt>
                <c:pt idx="278">
                  <c:v>363971.22302158276</c:v>
                </c:pt>
                <c:pt idx="279">
                  <c:v>362666.66666666669</c:v>
                </c:pt>
                <c:pt idx="280">
                  <c:v>361371.42857142858</c:v>
                </c:pt>
                <c:pt idx="281">
                  <c:v>360085.40925266902</c:v>
                </c:pt>
                <c:pt idx="282">
                  <c:v>358808.51063829788</c:v>
                </c:pt>
                <c:pt idx="283">
                  <c:v>357540.63604240282</c:v>
                </c:pt>
                <c:pt idx="284">
                  <c:v>356281.69014084508</c:v>
                </c:pt>
                <c:pt idx="285">
                  <c:v>355031.57894736843</c:v>
                </c:pt>
                <c:pt idx="286">
                  <c:v>353790.20979020977</c:v>
                </c:pt>
                <c:pt idx="287">
                  <c:v>352557.49128919863</c:v>
                </c:pt>
                <c:pt idx="288">
                  <c:v>351333.33333333331</c:v>
                </c:pt>
                <c:pt idx="289">
                  <c:v>350117.64705882355</c:v>
                </c:pt>
                <c:pt idx="290">
                  <c:v>348910.3448275862</c:v>
                </c:pt>
                <c:pt idx="291">
                  <c:v>347711.34020618559</c:v>
                </c:pt>
                <c:pt idx="292">
                  <c:v>346520.54794520547</c:v>
                </c:pt>
                <c:pt idx="293">
                  <c:v>345337.88395904435</c:v>
                </c:pt>
                <c:pt idx="294">
                  <c:v>344163.26530612243</c:v>
                </c:pt>
                <c:pt idx="295">
                  <c:v>342996.6101694915</c:v>
                </c:pt>
                <c:pt idx="296">
                  <c:v>341837.83783783781</c:v>
                </c:pt>
                <c:pt idx="297">
                  <c:v>340686.86868686869</c:v>
                </c:pt>
                <c:pt idx="298">
                  <c:v>339543.62416107382</c:v>
                </c:pt>
                <c:pt idx="299">
                  <c:v>338408.02675585286</c:v>
                </c:pt>
                <c:pt idx="300">
                  <c:v>337280</c:v>
                </c:pt>
                <c:pt idx="301">
                  <c:v>336159.4684385382</c:v>
                </c:pt>
                <c:pt idx="302">
                  <c:v>335046.35761589406</c:v>
                </c:pt>
                <c:pt idx="303">
                  <c:v>333940.59405940596</c:v>
                </c:pt>
                <c:pt idx="304">
                  <c:v>332842.10526315792</c:v>
                </c:pt>
                <c:pt idx="305">
                  <c:v>331750.81967213115</c:v>
                </c:pt>
                <c:pt idx="306">
                  <c:v>330666.66666666669</c:v>
                </c:pt>
                <c:pt idx="307">
                  <c:v>329589.57654723129</c:v>
                </c:pt>
                <c:pt idx="308">
                  <c:v>328519.48051948054</c:v>
                </c:pt>
                <c:pt idx="309">
                  <c:v>327456.31067961163</c:v>
                </c:pt>
                <c:pt idx="310">
                  <c:v>326400</c:v>
                </c:pt>
                <c:pt idx="311">
                  <c:v>325350.48231511255</c:v>
                </c:pt>
                <c:pt idx="312">
                  <c:v>324307.69230769231</c:v>
                </c:pt>
                <c:pt idx="313">
                  <c:v>323271.56549520767</c:v>
                </c:pt>
                <c:pt idx="314">
                  <c:v>322242.0382165605</c:v>
                </c:pt>
                <c:pt idx="315">
                  <c:v>321219.04761904763</c:v>
                </c:pt>
                <c:pt idx="316">
                  <c:v>320202.5316455696</c:v>
                </c:pt>
                <c:pt idx="317">
                  <c:v>319192.42902208201</c:v>
                </c:pt>
                <c:pt idx="318">
                  <c:v>318188.67924528301</c:v>
                </c:pt>
                <c:pt idx="319">
                  <c:v>317191.22257053293</c:v>
                </c:pt>
                <c:pt idx="320">
                  <c:v>316200</c:v>
                </c:pt>
                <c:pt idx="321">
                  <c:v>315214.95327102806</c:v>
                </c:pt>
                <c:pt idx="322">
                  <c:v>314236.02484472049</c:v>
                </c:pt>
                <c:pt idx="323">
                  <c:v>313263.15789473685</c:v>
                </c:pt>
                <c:pt idx="324">
                  <c:v>312296.29629629629</c:v>
                </c:pt>
                <c:pt idx="325">
                  <c:v>311335.38461538462</c:v>
                </c:pt>
                <c:pt idx="326">
                  <c:v>310380.3680981595</c:v>
                </c:pt>
                <c:pt idx="327">
                  <c:v>309431.19266055047</c:v>
                </c:pt>
                <c:pt idx="328">
                  <c:v>308487.80487804877</c:v>
                </c:pt>
                <c:pt idx="329">
                  <c:v>307550.15197568387</c:v>
                </c:pt>
                <c:pt idx="330">
                  <c:v>306618.18181818182</c:v>
                </c:pt>
                <c:pt idx="331">
                  <c:v>305691.84290030209</c:v>
                </c:pt>
                <c:pt idx="332">
                  <c:v>304771.0843373494</c:v>
                </c:pt>
                <c:pt idx="333">
                  <c:v>303855.85585585586</c:v>
                </c:pt>
                <c:pt idx="334">
                  <c:v>302946.10778443114</c:v>
                </c:pt>
                <c:pt idx="335">
                  <c:v>302041.7910447761</c:v>
                </c:pt>
                <c:pt idx="336">
                  <c:v>301142.85714285716</c:v>
                </c:pt>
                <c:pt idx="337">
                  <c:v>300249.2581602374</c:v>
                </c:pt>
                <c:pt idx="338">
                  <c:v>299360.94674556213</c:v>
                </c:pt>
                <c:pt idx="339">
                  <c:v>298477.87610619469</c:v>
                </c:pt>
                <c:pt idx="340">
                  <c:v>297600</c:v>
                </c:pt>
                <c:pt idx="341">
                  <c:v>296727.27272727271</c:v>
                </c:pt>
                <c:pt idx="342">
                  <c:v>295859.64912280702</c:v>
                </c:pt>
                <c:pt idx="343">
                  <c:v>294997.08454810496</c:v>
                </c:pt>
                <c:pt idx="344">
                  <c:v>294139.53488372092</c:v>
                </c:pt>
                <c:pt idx="345">
                  <c:v>293286.95652173914</c:v>
                </c:pt>
                <c:pt idx="346">
                  <c:v>292439.30635838152</c:v>
                </c:pt>
                <c:pt idx="347">
                  <c:v>291596.5417867435</c:v>
                </c:pt>
                <c:pt idx="348">
                  <c:v>290758.62068965519</c:v>
                </c:pt>
                <c:pt idx="349">
                  <c:v>289925.50143266475</c:v>
                </c:pt>
                <c:pt idx="350">
                  <c:v>289097.14285714284</c:v>
                </c:pt>
                <c:pt idx="351">
                  <c:v>288273.50427350425</c:v>
                </c:pt>
                <c:pt idx="352">
                  <c:v>287454.54545454547</c:v>
                </c:pt>
                <c:pt idx="353">
                  <c:v>286640.22662889521</c:v>
                </c:pt>
                <c:pt idx="354">
                  <c:v>285830.50847457629</c:v>
                </c:pt>
                <c:pt idx="355">
                  <c:v>285025.35211267608</c:v>
                </c:pt>
                <c:pt idx="356">
                  <c:v>284224.71910112357</c:v>
                </c:pt>
                <c:pt idx="357">
                  <c:v>283428.57142857142</c:v>
                </c:pt>
                <c:pt idx="358">
                  <c:v>282636.87150837987</c:v>
                </c:pt>
                <c:pt idx="359">
                  <c:v>281849.58217270195</c:v>
                </c:pt>
                <c:pt idx="360">
                  <c:v>281066.66666666669</c:v>
                </c:pt>
                <c:pt idx="361">
                  <c:v>280288.08864265931</c:v>
                </c:pt>
                <c:pt idx="362">
                  <c:v>279513.81215469615</c:v>
                </c:pt>
                <c:pt idx="363">
                  <c:v>278743.80165289255</c:v>
                </c:pt>
                <c:pt idx="364">
                  <c:v>277978.02197802201</c:v>
                </c:pt>
                <c:pt idx="365">
                  <c:v>277216.43835616438</c:v>
                </c:pt>
                <c:pt idx="366">
                  <c:v>276459.01639344264</c:v>
                </c:pt>
                <c:pt idx="367">
                  <c:v>275705.72207084467</c:v>
                </c:pt>
                <c:pt idx="368">
                  <c:v>274956.52173913043</c:v>
                </c:pt>
                <c:pt idx="369">
                  <c:v>274211.38211382116</c:v>
                </c:pt>
                <c:pt idx="370">
                  <c:v>273470.2702702703</c:v>
                </c:pt>
                <c:pt idx="371">
                  <c:v>272733.15363881399</c:v>
                </c:pt>
                <c:pt idx="372">
                  <c:v>272000</c:v>
                </c:pt>
                <c:pt idx="373">
                  <c:v>271270.77747989277</c:v>
                </c:pt>
                <c:pt idx="374">
                  <c:v>270545.45454545453</c:v>
                </c:pt>
                <c:pt idx="375">
                  <c:v>269824</c:v>
                </c:pt>
                <c:pt idx="376">
                  <c:v>269106.38297872338</c:v>
                </c:pt>
                <c:pt idx="377">
                  <c:v>268392.57294429711</c:v>
                </c:pt>
                <c:pt idx="378">
                  <c:v>267682.5396825397</c:v>
                </c:pt>
                <c:pt idx="379">
                  <c:v>266976.25329815305</c:v>
                </c:pt>
                <c:pt idx="380">
                  <c:v>266273.68421052629</c:v>
                </c:pt>
                <c:pt idx="381">
                  <c:v>265574.80314960628</c:v>
                </c:pt>
                <c:pt idx="382">
                  <c:v>264879.58115183248</c:v>
                </c:pt>
                <c:pt idx="383">
                  <c:v>264187.98955613578</c:v>
                </c:pt>
                <c:pt idx="384">
                  <c:v>263500</c:v>
                </c:pt>
                <c:pt idx="385">
                  <c:v>262815.5844155844</c:v>
                </c:pt>
                <c:pt idx="386">
                  <c:v>262134.71502590674</c:v>
                </c:pt>
                <c:pt idx="387">
                  <c:v>261457.36434108528</c:v>
                </c:pt>
                <c:pt idx="388">
                  <c:v>260783.50515463916</c:v>
                </c:pt>
                <c:pt idx="389">
                  <c:v>260113.11053984574</c:v>
                </c:pt>
                <c:pt idx="390">
                  <c:v>259446.15384615384</c:v>
                </c:pt>
                <c:pt idx="391">
                  <c:v>258782.60869565216</c:v>
                </c:pt>
                <c:pt idx="392">
                  <c:v>258122.44897959183</c:v>
                </c:pt>
                <c:pt idx="393">
                  <c:v>257465.64885496182</c:v>
                </c:pt>
                <c:pt idx="394">
                  <c:v>256812.18274111676</c:v>
                </c:pt>
                <c:pt idx="395">
                  <c:v>256162.02531645569</c:v>
                </c:pt>
                <c:pt idx="396">
                  <c:v>255515.15151515152</c:v>
                </c:pt>
                <c:pt idx="397">
                  <c:v>254871.53652392948</c:v>
                </c:pt>
                <c:pt idx="398">
                  <c:v>254231.15577889446</c:v>
                </c:pt>
                <c:pt idx="399">
                  <c:v>253593.98496240602</c:v>
                </c:pt>
                <c:pt idx="400">
                  <c:v>252960</c:v>
                </c:pt>
                <c:pt idx="401">
                  <c:v>252329.1770573566</c:v>
                </c:pt>
                <c:pt idx="402">
                  <c:v>251701.49253731343</c:v>
                </c:pt>
                <c:pt idx="403">
                  <c:v>251076.92307692306</c:v>
                </c:pt>
                <c:pt idx="404">
                  <c:v>250455.44554455444</c:v>
                </c:pt>
                <c:pt idx="405">
                  <c:v>249837.03703703705</c:v>
                </c:pt>
                <c:pt idx="406">
                  <c:v>249221.6748768473</c:v>
                </c:pt>
                <c:pt idx="407">
                  <c:v>248609.33660933661</c:v>
                </c:pt>
                <c:pt idx="408">
                  <c:v>248000</c:v>
                </c:pt>
                <c:pt idx="409">
                  <c:v>247393.64303178483</c:v>
                </c:pt>
                <c:pt idx="410">
                  <c:v>246790.24390243902</c:v>
                </c:pt>
                <c:pt idx="411">
                  <c:v>246189.7810218978</c:v>
                </c:pt>
                <c:pt idx="412">
                  <c:v>245592.23300970873</c:v>
                </c:pt>
                <c:pt idx="413">
                  <c:v>244997.57869249396</c:v>
                </c:pt>
                <c:pt idx="414">
                  <c:v>244405.79710144928</c:v>
                </c:pt>
                <c:pt idx="415">
                  <c:v>243816.86746987951</c:v>
                </c:pt>
                <c:pt idx="416">
                  <c:v>243230.76923076922</c:v>
                </c:pt>
                <c:pt idx="417">
                  <c:v>242647.48201438849</c:v>
                </c:pt>
                <c:pt idx="418">
                  <c:v>242066.98564593302</c:v>
                </c:pt>
                <c:pt idx="419">
                  <c:v>241489.2601431981</c:v>
                </c:pt>
                <c:pt idx="420">
                  <c:v>240914.28571428571</c:v>
                </c:pt>
                <c:pt idx="421">
                  <c:v>240342.04275534442</c:v>
                </c:pt>
                <c:pt idx="422">
                  <c:v>239772.51184834124</c:v>
                </c:pt>
                <c:pt idx="423">
                  <c:v>239205.67375886525</c:v>
                </c:pt>
                <c:pt idx="424">
                  <c:v>238641.50943396226</c:v>
                </c:pt>
                <c:pt idx="425">
                  <c:v>238080</c:v>
                </c:pt>
                <c:pt idx="426">
                  <c:v>237521.12676056338</c:v>
                </c:pt>
                <c:pt idx="427">
                  <c:v>236964.8711943794</c:v>
                </c:pt>
                <c:pt idx="428">
                  <c:v>236411.21495327103</c:v>
                </c:pt>
                <c:pt idx="429">
                  <c:v>235860.13986013987</c:v>
                </c:pt>
                <c:pt idx="430">
                  <c:v>235311.62790697673</c:v>
                </c:pt>
                <c:pt idx="431">
                  <c:v>234765.66125290023</c:v>
                </c:pt>
                <c:pt idx="432">
                  <c:v>234222.22222222222</c:v>
                </c:pt>
                <c:pt idx="433">
                  <c:v>233681.29330254041</c:v>
                </c:pt>
                <c:pt idx="434">
                  <c:v>233142.85714285713</c:v>
                </c:pt>
                <c:pt idx="435">
                  <c:v>232606.89655172414</c:v>
                </c:pt>
                <c:pt idx="436">
                  <c:v>232073.39449541285</c:v>
                </c:pt>
                <c:pt idx="437">
                  <c:v>231542.33409610984</c:v>
                </c:pt>
                <c:pt idx="438">
                  <c:v>231013.69863013699</c:v>
                </c:pt>
                <c:pt idx="439">
                  <c:v>230487.47152619591</c:v>
                </c:pt>
                <c:pt idx="440">
                  <c:v>229963.63636363635</c:v>
                </c:pt>
                <c:pt idx="441">
                  <c:v>229442.17687074831</c:v>
                </c:pt>
                <c:pt idx="442">
                  <c:v>228923.07692307694</c:v>
                </c:pt>
                <c:pt idx="443">
                  <c:v>228406.32054176071</c:v>
                </c:pt>
                <c:pt idx="444">
                  <c:v>227891.89189189189</c:v>
                </c:pt>
                <c:pt idx="445">
                  <c:v>227379.77528089887</c:v>
                </c:pt>
                <c:pt idx="446">
                  <c:v>226869.95515695066</c:v>
                </c:pt>
                <c:pt idx="447">
                  <c:v>226362.41610738254</c:v>
                </c:pt>
                <c:pt idx="448">
                  <c:v>225857.14285714287</c:v>
                </c:pt>
                <c:pt idx="449">
                  <c:v>225354.12026726059</c:v>
                </c:pt>
                <c:pt idx="450">
                  <c:v>224853.33333333334</c:v>
                </c:pt>
                <c:pt idx="451">
                  <c:v>224354.76718403547</c:v>
                </c:pt>
                <c:pt idx="452">
                  <c:v>223858.40707964601</c:v>
                </c:pt>
                <c:pt idx="453">
                  <c:v>223364.23841059604</c:v>
                </c:pt>
                <c:pt idx="454">
                  <c:v>222872.24669603523</c:v>
                </c:pt>
                <c:pt idx="455">
                  <c:v>222382.41758241758</c:v>
                </c:pt>
                <c:pt idx="456">
                  <c:v>221894.73684210525</c:v>
                </c:pt>
                <c:pt idx="457">
                  <c:v>221409.19037199125</c:v>
                </c:pt>
                <c:pt idx="458">
                  <c:v>220925.76419213973</c:v>
                </c:pt>
                <c:pt idx="459">
                  <c:v>220444.44444444444</c:v>
                </c:pt>
                <c:pt idx="460">
                  <c:v>219965.21739130435</c:v>
                </c:pt>
                <c:pt idx="461">
                  <c:v>219488.06941431671</c:v>
                </c:pt>
                <c:pt idx="462">
                  <c:v>219012.98701298703</c:v>
                </c:pt>
                <c:pt idx="463">
                  <c:v>218539.95680345572</c:v>
                </c:pt>
                <c:pt idx="464">
                  <c:v>218068.96551724139</c:v>
                </c:pt>
                <c:pt idx="465">
                  <c:v>217600</c:v>
                </c:pt>
                <c:pt idx="466">
                  <c:v>217133.04721030043</c:v>
                </c:pt>
                <c:pt idx="467">
                  <c:v>216668.09421841541</c:v>
                </c:pt>
                <c:pt idx="468">
                  <c:v>216205.12820512822</c:v>
                </c:pt>
                <c:pt idx="469">
                  <c:v>215744.13646055438</c:v>
                </c:pt>
                <c:pt idx="470">
                  <c:v>215285.10638297873</c:v>
                </c:pt>
                <c:pt idx="471">
                  <c:v>214828.02547770701</c:v>
                </c:pt>
                <c:pt idx="472">
                  <c:v>214372.88135593222</c:v>
                </c:pt>
                <c:pt idx="473">
                  <c:v>213919.66173361521</c:v>
                </c:pt>
                <c:pt idx="474">
                  <c:v>213468.35443037975</c:v>
                </c:pt>
                <c:pt idx="475">
                  <c:v>213018.94736842104</c:v>
                </c:pt>
                <c:pt idx="476">
                  <c:v>212571.42857142858</c:v>
                </c:pt>
                <c:pt idx="477">
                  <c:v>212125.78616352202</c:v>
                </c:pt>
                <c:pt idx="478">
                  <c:v>211682.00836820083</c:v>
                </c:pt>
                <c:pt idx="479">
                  <c:v>211240.0835073069</c:v>
                </c:pt>
                <c:pt idx="480">
                  <c:v>210800</c:v>
                </c:pt>
                <c:pt idx="481">
                  <c:v>210361.74636174637</c:v>
                </c:pt>
                <c:pt idx="482">
                  <c:v>209925.31120331949</c:v>
                </c:pt>
                <c:pt idx="483">
                  <c:v>209490.68322981367</c:v>
                </c:pt>
                <c:pt idx="484">
                  <c:v>209057.85123966943</c:v>
                </c:pt>
                <c:pt idx="485">
                  <c:v>208626.80412371134</c:v>
                </c:pt>
                <c:pt idx="486">
                  <c:v>208197.53086419753</c:v>
                </c:pt>
                <c:pt idx="487">
                  <c:v>207770.02053388092</c:v>
                </c:pt>
                <c:pt idx="488">
                  <c:v>207344.26229508198</c:v>
                </c:pt>
                <c:pt idx="489">
                  <c:v>206920.245398773</c:v>
                </c:pt>
                <c:pt idx="490">
                  <c:v>206497.95918367346</c:v>
                </c:pt>
                <c:pt idx="491">
                  <c:v>206077.39307535641</c:v>
                </c:pt>
                <c:pt idx="492">
                  <c:v>205658.53658536586</c:v>
                </c:pt>
                <c:pt idx="493">
                  <c:v>205241.37931034484</c:v>
                </c:pt>
                <c:pt idx="494">
                  <c:v>204825.91093117409</c:v>
                </c:pt>
                <c:pt idx="495">
                  <c:v>204412.12121212122</c:v>
                </c:pt>
                <c:pt idx="496">
                  <c:v>204000</c:v>
                </c:pt>
                <c:pt idx="497">
                  <c:v>203589.53722334004</c:v>
                </c:pt>
                <c:pt idx="498">
                  <c:v>203180.72289156626</c:v>
                </c:pt>
                <c:pt idx="499">
                  <c:v>202773.54709418837</c:v>
                </c:pt>
                <c:pt idx="500">
                  <c:v>202368</c:v>
                </c:pt>
                <c:pt idx="501">
                  <c:v>201964.07185628742</c:v>
                </c:pt>
                <c:pt idx="502">
                  <c:v>201561.75298804781</c:v>
                </c:pt>
                <c:pt idx="503">
                  <c:v>201161.03379721669</c:v>
                </c:pt>
                <c:pt idx="504">
                  <c:v>200761.90476190476</c:v>
                </c:pt>
                <c:pt idx="505">
                  <c:v>200364.35643564357</c:v>
                </c:pt>
                <c:pt idx="506">
                  <c:v>199968.37944664032</c:v>
                </c:pt>
                <c:pt idx="507">
                  <c:v>199573.96449704142</c:v>
                </c:pt>
                <c:pt idx="508">
                  <c:v>199181.10236220472</c:v>
                </c:pt>
                <c:pt idx="509">
                  <c:v>198789.78388998035</c:v>
                </c:pt>
                <c:pt idx="510">
                  <c:v>198400</c:v>
                </c:pt>
                <c:pt idx="511">
                  <c:v>198011.74168297456</c:v>
                </c:pt>
                <c:pt idx="512">
                  <c:v>197625</c:v>
                </c:pt>
                <c:pt idx="513">
                  <c:v>197239.76608187135</c:v>
                </c:pt>
                <c:pt idx="514">
                  <c:v>196856.03112840466</c:v>
                </c:pt>
                <c:pt idx="515">
                  <c:v>196473.78640776698</c:v>
                </c:pt>
                <c:pt idx="516">
                  <c:v>196093.02325581395</c:v>
                </c:pt>
                <c:pt idx="517">
                  <c:v>195713.73307543522</c:v>
                </c:pt>
                <c:pt idx="518">
                  <c:v>195335.90733590734</c:v>
                </c:pt>
                <c:pt idx="519">
                  <c:v>194959.53757225434</c:v>
                </c:pt>
                <c:pt idx="520">
                  <c:v>194584.61538461538</c:v>
                </c:pt>
                <c:pt idx="521">
                  <c:v>194211.13243761996</c:v>
                </c:pt>
                <c:pt idx="522">
                  <c:v>193839.08045977011</c:v>
                </c:pt>
                <c:pt idx="523">
                  <c:v>193468.45124282982</c:v>
                </c:pt>
                <c:pt idx="524">
                  <c:v>193099.23664122136</c:v>
                </c:pt>
                <c:pt idx="525">
                  <c:v>192731.42857142858</c:v>
                </c:pt>
                <c:pt idx="526">
                  <c:v>192365.01901140684</c:v>
                </c:pt>
                <c:pt idx="527">
                  <c:v>192000</c:v>
                </c:pt>
                <c:pt idx="528">
                  <c:v>191636.36363636365</c:v>
                </c:pt>
                <c:pt idx="529">
                  <c:v>191274.10207939509</c:v>
                </c:pt>
                <c:pt idx="530">
                  <c:v>190913.20754716982</c:v>
                </c:pt>
                <c:pt idx="531">
                  <c:v>190553.67231638418</c:v>
                </c:pt>
                <c:pt idx="532">
                  <c:v>190195.48872180452</c:v>
                </c:pt>
                <c:pt idx="533">
                  <c:v>189838.64915572232</c:v>
                </c:pt>
                <c:pt idx="534">
                  <c:v>189483.14606741574</c:v>
                </c:pt>
                <c:pt idx="535">
                  <c:v>189128.97196261681</c:v>
                </c:pt>
                <c:pt idx="536">
                  <c:v>188776.11940298509</c:v>
                </c:pt>
                <c:pt idx="537">
                  <c:v>188424.5810055866</c:v>
                </c:pt>
                <c:pt idx="538">
                  <c:v>188074.34944237917</c:v>
                </c:pt>
                <c:pt idx="539">
                  <c:v>187725.41743970316</c:v>
                </c:pt>
                <c:pt idx="540">
                  <c:v>187377.77777777778</c:v>
                </c:pt>
                <c:pt idx="541">
                  <c:v>187031.42329020333</c:v>
                </c:pt>
                <c:pt idx="542">
                  <c:v>186686.34686346864</c:v>
                </c:pt>
                <c:pt idx="543">
                  <c:v>186342.54143646409</c:v>
                </c:pt>
                <c:pt idx="544">
                  <c:v>186000</c:v>
                </c:pt>
                <c:pt idx="545">
                  <c:v>185658.71559633026</c:v>
                </c:pt>
                <c:pt idx="546">
                  <c:v>185318.68131868131</c:v>
                </c:pt>
                <c:pt idx="547">
                  <c:v>184979.89031078611</c:v>
                </c:pt>
                <c:pt idx="548">
                  <c:v>184642.33576642335</c:v>
                </c:pt>
                <c:pt idx="549">
                  <c:v>184306.01092896174</c:v>
                </c:pt>
                <c:pt idx="550">
                  <c:v>183970.90909090909</c:v>
                </c:pt>
                <c:pt idx="551">
                  <c:v>183637.02359346644</c:v>
                </c:pt>
                <c:pt idx="552">
                  <c:v>183304.34782608695</c:v>
                </c:pt>
                <c:pt idx="553">
                  <c:v>182972.87522603979</c:v>
                </c:pt>
                <c:pt idx="554">
                  <c:v>182642.59927797833</c:v>
                </c:pt>
                <c:pt idx="555">
                  <c:v>182313.51351351352</c:v>
                </c:pt>
                <c:pt idx="556">
                  <c:v>181985.61151079138</c:v>
                </c:pt>
                <c:pt idx="557">
                  <c:v>181658.8868940754</c:v>
                </c:pt>
                <c:pt idx="558">
                  <c:v>181333.33333333334</c:v>
                </c:pt>
                <c:pt idx="559">
                  <c:v>181008.94454382826</c:v>
                </c:pt>
                <c:pt idx="560">
                  <c:v>180685.71428571429</c:v>
                </c:pt>
                <c:pt idx="561">
                  <c:v>180363.63636363635</c:v>
                </c:pt>
                <c:pt idx="562">
                  <c:v>180042.70462633451</c:v>
                </c:pt>
                <c:pt idx="563">
                  <c:v>179722.91296625222</c:v>
                </c:pt>
                <c:pt idx="564">
                  <c:v>179404.25531914894</c:v>
                </c:pt>
                <c:pt idx="565">
                  <c:v>179086.72566371682</c:v>
                </c:pt>
                <c:pt idx="566">
                  <c:v>178770.31802120141</c:v>
                </c:pt>
                <c:pt idx="567">
                  <c:v>178455.02645502647</c:v>
                </c:pt>
                <c:pt idx="568">
                  <c:v>178140.84507042254</c:v>
                </c:pt>
                <c:pt idx="569">
                  <c:v>177827.76801405975</c:v>
                </c:pt>
                <c:pt idx="570">
                  <c:v>177515.78947368421</c:v>
                </c:pt>
                <c:pt idx="571">
                  <c:v>177204.90367775832</c:v>
                </c:pt>
                <c:pt idx="572">
                  <c:v>176895.10489510489</c:v>
                </c:pt>
                <c:pt idx="573">
                  <c:v>176586.38743455498</c:v>
                </c:pt>
                <c:pt idx="574">
                  <c:v>176278.74564459932</c:v>
                </c:pt>
                <c:pt idx="575">
                  <c:v>175972.17391304349</c:v>
                </c:pt>
                <c:pt idx="576">
                  <c:v>175666.66666666666</c:v>
                </c:pt>
                <c:pt idx="577">
                  <c:v>175362.21837088387</c:v>
                </c:pt>
                <c:pt idx="578">
                  <c:v>175058.82352941178</c:v>
                </c:pt>
                <c:pt idx="579">
                  <c:v>174756.47668393783</c:v>
                </c:pt>
                <c:pt idx="580">
                  <c:v>174455.1724137931</c:v>
                </c:pt>
                <c:pt idx="581">
                  <c:v>174154.90533562822</c:v>
                </c:pt>
                <c:pt idx="582">
                  <c:v>173855.67010309279</c:v>
                </c:pt>
                <c:pt idx="583">
                  <c:v>173557.46140651801</c:v>
                </c:pt>
                <c:pt idx="584">
                  <c:v>173260.27397260274</c:v>
                </c:pt>
                <c:pt idx="585">
                  <c:v>172964.10256410256</c:v>
                </c:pt>
                <c:pt idx="586">
                  <c:v>172668.94197952218</c:v>
                </c:pt>
                <c:pt idx="587">
                  <c:v>172374.78705281089</c:v>
                </c:pt>
                <c:pt idx="588">
                  <c:v>172081.63265306121</c:v>
                </c:pt>
                <c:pt idx="589">
                  <c:v>171789.47368421053</c:v>
                </c:pt>
                <c:pt idx="590">
                  <c:v>171498.30508474575</c:v>
                </c:pt>
                <c:pt idx="591">
                  <c:v>171208.12182741117</c:v>
                </c:pt>
                <c:pt idx="592">
                  <c:v>170918.91891891891</c:v>
                </c:pt>
                <c:pt idx="593">
                  <c:v>170630.69139966273</c:v>
                </c:pt>
                <c:pt idx="594">
                  <c:v>170343.43434343435</c:v>
                </c:pt>
                <c:pt idx="595">
                  <c:v>170057.14285714287</c:v>
                </c:pt>
                <c:pt idx="596">
                  <c:v>169771.81208053691</c:v>
                </c:pt>
                <c:pt idx="597">
                  <c:v>169487.43718592965</c:v>
                </c:pt>
                <c:pt idx="598">
                  <c:v>169204.01337792643</c:v>
                </c:pt>
                <c:pt idx="599">
                  <c:v>168921.53589315526</c:v>
                </c:pt>
                <c:pt idx="600">
                  <c:v>168640</c:v>
                </c:pt>
                <c:pt idx="601">
                  <c:v>168359.40099833612</c:v>
                </c:pt>
                <c:pt idx="602">
                  <c:v>168079.7342192691</c:v>
                </c:pt>
                <c:pt idx="603">
                  <c:v>167800.99502487562</c:v>
                </c:pt>
                <c:pt idx="604">
                  <c:v>167523.17880794703</c:v>
                </c:pt>
                <c:pt idx="605">
                  <c:v>167246.28099173555</c:v>
                </c:pt>
                <c:pt idx="606">
                  <c:v>166970.29702970298</c:v>
                </c:pt>
                <c:pt idx="607">
                  <c:v>166695.22240527184</c:v>
                </c:pt>
                <c:pt idx="608">
                  <c:v>166421.05263157896</c:v>
                </c:pt>
                <c:pt idx="609">
                  <c:v>166147.78325123154</c:v>
                </c:pt>
                <c:pt idx="610">
                  <c:v>165875.40983606558</c:v>
                </c:pt>
                <c:pt idx="611">
                  <c:v>165603.9279869067</c:v>
                </c:pt>
                <c:pt idx="612">
                  <c:v>165333.33333333334</c:v>
                </c:pt>
                <c:pt idx="613">
                  <c:v>165063.62153344208</c:v>
                </c:pt>
                <c:pt idx="614">
                  <c:v>164794.78827361565</c:v>
                </c:pt>
                <c:pt idx="615">
                  <c:v>164526.82926829267</c:v>
                </c:pt>
                <c:pt idx="616">
                  <c:v>164259.74025974027</c:v>
                </c:pt>
                <c:pt idx="617">
                  <c:v>163993.51701782821</c:v>
                </c:pt>
                <c:pt idx="618">
                  <c:v>163728.15533980582</c:v>
                </c:pt>
                <c:pt idx="619">
                  <c:v>163463.65105008078</c:v>
                </c:pt>
                <c:pt idx="620">
                  <c:v>163200</c:v>
                </c:pt>
                <c:pt idx="621">
                  <c:v>162937.19806763285</c:v>
                </c:pt>
                <c:pt idx="622">
                  <c:v>162675.24115755627</c:v>
                </c:pt>
                <c:pt idx="623">
                  <c:v>162414.12520064207</c:v>
                </c:pt>
                <c:pt idx="624">
                  <c:v>162153.84615384616</c:v>
                </c:pt>
                <c:pt idx="625">
                  <c:v>161894.39999999999</c:v>
                </c:pt>
                <c:pt idx="626">
                  <c:v>161635.78274760384</c:v>
                </c:pt>
                <c:pt idx="627">
                  <c:v>161377.99043062201</c:v>
                </c:pt>
                <c:pt idx="628">
                  <c:v>161121.01910828025</c:v>
                </c:pt>
                <c:pt idx="629">
                  <c:v>160864.86486486485</c:v>
                </c:pt>
                <c:pt idx="630">
                  <c:v>160609.52380952382</c:v>
                </c:pt>
                <c:pt idx="631">
                  <c:v>160354.99207606973</c:v>
                </c:pt>
                <c:pt idx="632">
                  <c:v>160101.2658227848</c:v>
                </c:pt>
                <c:pt idx="633">
                  <c:v>159848.34123222748</c:v>
                </c:pt>
                <c:pt idx="634">
                  <c:v>159596.21451104101</c:v>
                </c:pt>
                <c:pt idx="635">
                  <c:v>159344.88188976378</c:v>
                </c:pt>
                <c:pt idx="636">
                  <c:v>159094.33962264151</c:v>
                </c:pt>
                <c:pt idx="637">
                  <c:v>158844.58398744112</c:v>
                </c:pt>
                <c:pt idx="638">
                  <c:v>158595.61128526647</c:v>
                </c:pt>
                <c:pt idx="639">
                  <c:v>158347.41784037559</c:v>
                </c:pt>
                <c:pt idx="640">
                  <c:v>158100</c:v>
                </c:pt>
                <c:pt idx="641">
                  <c:v>157853.35413416536</c:v>
                </c:pt>
                <c:pt idx="642">
                  <c:v>157607.47663551403</c:v>
                </c:pt>
                <c:pt idx="643">
                  <c:v>157362.36391912907</c:v>
                </c:pt>
                <c:pt idx="644">
                  <c:v>157118.01242236025</c:v>
                </c:pt>
                <c:pt idx="645">
                  <c:v>156874.41860465117</c:v>
                </c:pt>
                <c:pt idx="646">
                  <c:v>156631.57894736843</c:v>
                </c:pt>
                <c:pt idx="647">
                  <c:v>156389.48995363215</c:v>
                </c:pt>
                <c:pt idx="648">
                  <c:v>156148.14814814815</c:v>
                </c:pt>
                <c:pt idx="649">
                  <c:v>155907.55007704161</c:v>
                </c:pt>
                <c:pt idx="650">
                  <c:v>155667.69230769231</c:v>
                </c:pt>
                <c:pt idx="651">
                  <c:v>155428.57142857142</c:v>
                </c:pt>
                <c:pt idx="652">
                  <c:v>155190.18404907975</c:v>
                </c:pt>
                <c:pt idx="653">
                  <c:v>154952.52679938744</c:v>
                </c:pt>
                <c:pt idx="654">
                  <c:v>154715.59633027524</c:v>
                </c:pt>
                <c:pt idx="655">
                  <c:v>154479.38931297709</c:v>
                </c:pt>
                <c:pt idx="656">
                  <c:v>154243.90243902439</c:v>
                </c:pt>
                <c:pt idx="657">
                  <c:v>154009.13242009134</c:v>
                </c:pt>
                <c:pt idx="658">
                  <c:v>153775.07598784193</c:v>
                </c:pt>
                <c:pt idx="659">
                  <c:v>153541.72989377845</c:v>
                </c:pt>
                <c:pt idx="660">
                  <c:v>153309.09090909091</c:v>
                </c:pt>
                <c:pt idx="661">
                  <c:v>153077.15582450831</c:v>
                </c:pt>
                <c:pt idx="662">
                  <c:v>152845.92145015104</c:v>
                </c:pt>
                <c:pt idx="663">
                  <c:v>152615.38461538462</c:v>
                </c:pt>
                <c:pt idx="664">
                  <c:v>152385.5421686747</c:v>
                </c:pt>
                <c:pt idx="665">
                  <c:v>152156.3909774436</c:v>
                </c:pt>
                <c:pt idx="666">
                  <c:v>151927.92792792793</c:v>
                </c:pt>
                <c:pt idx="667">
                  <c:v>151700.14992503749</c:v>
                </c:pt>
                <c:pt idx="668">
                  <c:v>151473.05389221557</c:v>
                </c:pt>
                <c:pt idx="669">
                  <c:v>151246.63677130046</c:v>
                </c:pt>
                <c:pt idx="670">
                  <c:v>151020.89552238805</c:v>
                </c:pt>
                <c:pt idx="671">
                  <c:v>150795.82712369598</c:v>
                </c:pt>
                <c:pt idx="672">
                  <c:v>150571.42857142858</c:v>
                </c:pt>
                <c:pt idx="673">
                  <c:v>150347.69687964339</c:v>
                </c:pt>
                <c:pt idx="674">
                  <c:v>150124.6290801187</c:v>
                </c:pt>
                <c:pt idx="675">
                  <c:v>149902.22222222222</c:v>
                </c:pt>
                <c:pt idx="676">
                  <c:v>149680.47337278107</c:v>
                </c:pt>
                <c:pt idx="677">
                  <c:v>149459.37961595273</c:v>
                </c:pt>
                <c:pt idx="678">
                  <c:v>149238.93805309734</c:v>
                </c:pt>
                <c:pt idx="679">
                  <c:v>149019.14580265095</c:v>
                </c:pt>
                <c:pt idx="680">
                  <c:v>148800</c:v>
                </c:pt>
                <c:pt idx="681">
                  <c:v>148581.49779735683</c:v>
                </c:pt>
                <c:pt idx="682">
                  <c:v>148363.63636363635</c:v>
                </c:pt>
                <c:pt idx="683">
                  <c:v>148146.41288433381</c:v>
                </c:pt>
                <c:pt idx="684">
                  <c:v>147929.82456140351</c:v>
                </c:pt>
                <c:pt idx="685">
                  <c:v>147713.86861313868</c:v>
                </c:pt>
                <c:pt idx="686">
                  <c:v>147498.54227405248</c:v>
                </c:pt>
                <c:pt idx="687">
                  <c:v>147283.84279475984</c:v>
                </c:pt>
                <c:pt idx="688">
                  <c:v>147069.76744186046</c:v>
                </c:pt>
                <c:pt idx="689">
                  <c:v>146856.31349782294</c:v>
                </c:pt>
                <c:pt idx="690">
                  <c:v>146643.47826086957</c:v>
                </c:pt>
                <c:pt idx="691">
                  <c:v>146431.25904486253</c:v>
                </c:pt>
                <c:pt idx="692">
                  <c:v>146219.65317919076</c:v>
                </c:pt>
                <c:pt idx="693">
                  <c:v>146008.65800865801</c:v>
                </c:pt>
                <c:pt idx="694">
                  <c:v>145798.27089337175</c:v>
                </c:pt>
                <c:pt idx="695">
                  <c:v>145588.48920863308</c:v>
                </c:pt>
                <c:pt idx="696">
                  <c:v>145379.31034482759</c:v>
                </c:pt>
                <c:pt idx="697">
                  <c:v>145170.73170731709</c:v>
                </c:pt>
                <c:pt idx="698">
                  <c:v>144962.75071633238</c:v>
                </c:pt>
                <c:pt idx="699">
                  <c:v>144755.36480686694</c:v>
                </c:pt>
                <c:pt idx="700">
                  <c:v>144548.57142857142</c:v>
                </c:pt>
                <c:pt idx="701">
                  <c:v>144342.36804564908</c:v>
                </c:pt>
                <c:pt idx="702">
                  <c:v>144136.75213675213</c:v>
                </c:pt>
                <c:pt idx="703">
                  <c:v>143931.72119487909</c:v>
                </c:pt>
                <c:pt idx="704">
                  <c:v>143727.27272727274</c:v>
                </c:pt>
                <c:pt idx="705">
                  <c:v>143523.40425531915</c:v>
                </c:pt>
                <c:pt idx="706">
                  <c:v>143320.1133144476</c:v>
                </c:pt>
                <c:pt idx="707">
                  <c:v>143117.39745403113</c:v>
                </c:pt>
                <c:pt idx="708">
                  <c:v>142915.25423728814</c:v>
                </c:pt>
                <c:pt idx="709">
                  <c:v>142713.68124118476</c:v>
                </c:pt>
                <c:pt idx="710">
                  <c:v>142512.67605633804</c:v>
                </c:pt>
                <c:pt idx="711">
                  <c:v>142312.23628691983</c:v>
                </c:pt>
                <c:pt idx="712">
                  <c:v>142112.35955056178</c:v>
                </c:pt>
                <c:pt idx="713">
                  <c:v>141913.04347826086</c:v>
                </c:pt>
                <c:pt idx="714">
                  <c:v>141714.28571428571</c:v>
                </c:pt>
                <c:pt idx="715">
                  <c:v>141516.08391608391</c:v>
                </c:pt>
                <c:pt idx="716">
                  <c:v>141318.43575418994</c:v>
                </c:pt>
                <c:pt idx="717">
                  <c:v>141121.33891213388</c:v>
                </c:pt>
                <c:pt idx="718">
                  <c:v>140924.79108635098</c:v>
                </c:pt>
                <c:pt idx="719">
                  <c:v>140728.78998609178</c:v>
                </c:pt>
                <c:pt idx="720">
                  <c:v>140533.33333333334</c:v>
                </c:pt>
                <c:pt idx="721">
                  <c:v>140338.41886269071</c:v>
                </c:pt>
                <c:pt idx="722">
                  <c:v>140144.04432132965</c:v>
                </c:pt>
                <c:pt idx="723">
                  <c:v>139950.20746887967</c:v>
                </c:pt>
                <c:pt idx="724">
                  <c:v>139756.90607734807</c:v>
                </c:pt>
                <c:pt idx="725">
                  <c:v>139564.13793103449</c:v>
                </c:pt>
                <c:pt idx="726">
                  <c:v>139371.90082644628</c:v>
                </c:pt>
                <c:pt idx="727">
                  <c:v>139180.19257221458</c:v>
                </c:pt>
                <c:pt idx="728">
                  <c:v>138989.010989011</c:v>
                </c:pt>
                <c:pt idx="729">
                  <c:v>138798.35390946502</c:v>
                </c:pt>
                <c:pt idx="730">
                  <c:v>138608.21917808219</c:v>
                </c:pt>
                <c:pt idx="731">
                  <c:v>138418.60465116278</c:v>
                </c:pt>
                <c:pt idx="732">
                  <c:v>138229.50819672132</c:v>
                </c:pt>
                <c:pt idx="733">
                  <c:v>138040.92769440654</c:v>
                </c:pt>
                <c:pt idx="734">
                  <c:v>137852.86103542233</c:v>
                </c:pt>
                <c:pt idx="735">
                  <c:v>137665.30612244899</c:v>
                </c:pt>
                <c:pt idx="736">
                  <c:v>137478.26086956522</c:v>
                </c:pt>
                <c:pt idx="737">
                  <c:v>137291.72320217095</c:v>
                </c:pt>
                <c:pt idx="738">
                  <c:v>137105.69105691058</c:v>
                </c:pt>
                <c:pt idx="739">
                  <c:v>136920.16238159675</c:v>
                </c:pt>
                <c:pt idx="740">
                  <c:v>136735.13513513515</c:v>
                </c:pt>
                <c:pt idx="741">
                  <c:v>136550.60728744938</c:v>
                </c:pt>
                <c:pt idx="742">
                  <c:v>136366.576819407</c:v>
                </c:pt>
                <c:pt idx="743">
                  <c:v>136183.04172274563</c:v>
                </c:pt>
                <c:pt idx="744">
                  <c:v>136000</c:v>
                </c:pt>
                <c:pt idx="745">
                  <c:v>135817.44966442953</c:v>
                </c:pt>
                <c:pt idx="746">
                  <c:v>135635.38873994639</c:v>
                </c:pt>
                <c:pt idx="747">
                  <c:v>135453.81526104419</c:v>
                </c:pt>
                <c:pt idx="748">
                  <c:v>135272.72727272726</c:v>
                </c:pt>
                <c:pt idx="749">
                  <c:v>135092.12283044058</c:v>
                </c:pt>
                <c:pt idx="750">
                  <c:v>134912</c:v>
                </c:pt>
                <c:pt idx="751">
                  <c:v>134732.35685752329</c:v>
                </c:pt>
                <c:pt idx="752">
                  <c:v>134553.19148936169</c:v>
                </c:pt>
                <c:pt idx="753">
                  <c:v>134374.50199203187</c:v>
                </c:pt>
                <c:pt idx="754">
                  <c:v>134196.28647214855</c:v>
                </c:pt>
                <c:pt idx="755">
                  <c:v>134018.5430463576</c:v>
                </c:pt>
                <c:pt idx="756">
                  <c:v>133841.26984126985</c:v>
                </c:pt>
                <c:pt idx="757">
                  <c:v>133664.46499339497</c:v>
                </c:pt>
                <c:pt idx="758">
                  <c:v>133488.12664907653</c:v>
                </c:pt>
                <c:pt idx="759">
                  <c:v>133312.25296442688</c:v>
                </c:pt>
                <c:pt idx="760">
                  <c:v>133136.84210526315</c:v>
                </c:pt>
                <c:pt idx="761">
                  <c:v>132961.89224704338</c:v>
                </c:pt>
                <c:pt idx="762">
                  <c:v>132787.40157480314</c:v>
                </c:pt>
                <c:pt idx="763">
                  <c:v>132613.36828309306</c:v>
                </c:pt>
                <c:pt idx="764">
                  <c:v>132439.79057591624</c:v>
                </c:pt>
                <c:pt idx="765">
                  <c:v>132266.66666666666</c:v>
                </c:pt>
                <c:pt idx="766">
                  <c:v>132093.99477806789</c:v>
                </c:pt>
                <c:pt idx="767">
                  <c:v>131921.77314211213</c:v>
                </c:pt>
                <c:pt idx="768">
                  <c:v>131750</c:v>
                </c:pt>
                <c:pt idx="769">
                  <c:v>131578.67360208061</c:v>
                </c:pt>
                <c:pt idx="770">
                  <c:v>131407.7922077922</c:v>
                </c:pt>
                <c:pt idx="771">
                  <c:v>131237.35408560312</c:v>
                </c:pt>
                <c:pt idx="772">
                  <c:v>131067.35751295337</c:v>
                </c:pt>
                <c:pt idx="773">
                  <c:v>130897.80077619664</c:v>
                </c:pt>
                <c:pt idx="774">
                  <c:v>130728.68217054264</c:v>
                </c:pt>
                <c:pt idx="775">
                  <c:v>130560</c:v>
                </c:pt>
                <c:pt idx="776">
                  <c:v>130391.75257731958</c:v>
                </c:pt>
                <c:pt idx="777">
                  <c:v>130223.93822393822</c:v>
                </c:pt>
                <c:pt idx="778">
                  <c:v>130056.55526992287</c:v>
                </c:pt>
                <c:pt idx="779">
                  <c:v>129889.60205391528</c:v>
                </c:pt>
                <c:pt idx="780">
                  <c:v>129723.07692307692</c:v>
                </c:pt>
                <c:pt idx="781">
                  <c:v>129556.97823303458</c:v>
                </c:pt>
                <c:pt idx="782">
                  <c:v>129391.30434782608</c:v>
                </c:pt>
                <c:pt idx="783">
                  <c:v>129226.05363984674</c:v>
                </c:pt>
                <c:pt idx="784">
                  <c:v>129061.22448979592</c:v>
                </c:pt>
                <c:pt idx="785">
                  <c:v>128896.8152866242</c:v>
                </c:pt>
                <c:pt idx="786">
                  <c:v>128732.82442748091</c:v>
                </c:pt>
                <c:pt idx="787">
                  <c:v>128569.25031766201</c:v>
                </c:pt>
                <c:pt idx="788">
                  <c:v>128406.09137055838</c:v>
                </c:pt>
                <c:pt idx="789">
                  <c:v>128243.34600760456</c:v>
                </c:pt>
                <c:pt idx="790">
                  <c:v>128081.01265822785</c:v>
                </c:pt>
                <c:pt idx="791">
                  <c:v>127919.08975979773</c:v>
                </c:pt>
                <c:pt idx="792">
                  <c:v>127757.57575757576</c:v>
                </c:pt>
                <c:pt idx="793">
                  <c:v>127596.46910466583</c:v>
                </c:pt>
                <c:pt idx="794">
                  <c:v>127435.76826196474</c:v>
                </c:pt>
                <c:pt idx="795">
                  <c:v>127275.47169811321</c:v>
                </c:pt>
                <c:pt idx="796">
                  <c:v>127115.57788944723</c:v>
                </c:pt>
                <c:pt idx="797">
                  <c:v>126956.08531994981</c:v>
                </c:pt>
                <c:pt idx="798">
                  <c:v>126796.99248120301</c:v>
                </c:pt>
                <c:pt idx="799">
                  <c:v>126638.29787234042</c:v>
                </c:pt>
                <c:pt idx="800">
                  <c:v>126480</c:v>
                </c:pt>
                <c:pt idx="801">
                  <c:v>126322.09737827715</c:v>
                </c:pt>
                <c:pt idx="802">
                  <c:v>126164.5885286783</c:v>
                </c:pt>
                <c:pt idx="803">
                  <c:v>126007.47198007473</c:v>
                </c:pt>
                <c:pt idx="804">
                  <c:v>125850.74626865672</c:v>
                </c:pt>
                <c:pt idx="805">
                  <c:v>125694.40993788819</c:v>
                </c:pt>
                <c:pt idx="806">
                  <c:v>125538.46153846153</c:v>
                </c:pt>
                <c:pt idx="807">
                  <c:v>125382.8996282528</c:v>
                </c:pt>
                <c:pt idx="808">
                  <c:v>125227.72277227722</c:v>
                </c:pt>
                <c:pt idx="809">
                  <c:v>125072.92954264524</c:v>
                </c:pt>
                <c:pt idx="810">
                  <c:v>124918.51851851853</c:v>
                </c:pt>
                <c:pt idx="811">
                  <c:v>124764.48828606658</c:v>
                </c:pt>
                <c:pt idx="812">
                  <c:v>124610.83743842365</c:v>
                </c:pt>
                <c:pt idx="813">
                  <c:v>124457.56457564575</c:v>
                </c:pt>
                <c:pt idx="814">
                  <c:v>124304.6683046683</c:v>
                </c:pt>
                <c:pt idx="815">
                  <c:v>124152.14723926381</c:v>
                </c:pt>
                <c:pt idx="816">
                  <c:v>124000</c:v>
                </c:pt>
                <c:pt idx="817">
                  <c:v>123848.22521419829</c:v>
                </c:pt>
                <c:pt idx="818">
                  <c:v>123696.82151589241</c:v>
                </c:pt>
                <c:pt idx="819">
                  <c:v>123545.78754578755</c:v>
                </c:pt>
                <c:pt idx="820">
                  <c:v>123395.12195121951</c:v>
                </c:pt>
                <c:pt idx="821">
                  <c:v>123244.8233861145</c:v>
                </c:pt>
                <c:pt idx="822">
                  <c:v>123094.8905109489</c:v>
                </c:pt>
                <c:pt idx="823">
                  <c:v>122945.32199270959</c:v>
                </c:pt>
                <c:pt idx="824">
                  <c:v>122796.11650485436</c:v>
                </c:pt>
                <c:pt idx="825">
                  <c:v>122647.27272727272</c:v>
                </c:pt>
                <c:pt idx="826">
                  <c:v>122498.78934624698</c:v>
                </c:pt>
                <c:pt idx="827">
                  <c:v>122350.66505441355</c:v>
                </c:pt>
                <c:pt idx="828">
                  <c:v>122202.89855072464</c:v>
                </c:pt>
                <c:pt idx="829">
                  <c:v>122055.48854041014</c:v>
                </c:pt>
                <c:pt idx="830">
                  <c:v>121908.43373493975</c:v>
                </c:pt>
                <c:pt idx="831">
                  <c:v>121761.73285198557</c:v>
                </c:pt>
                <c:pt idx="832">
                  <c:v>121615.38461538461</c:v>
                </c:pt>
                <c:pt idx="833">
                  <c:v>121469.38775510204</c:v>
                </c:pt>
                <c:pt idx="834">
                  <c:v>121323.74100719424</c:v>
                </c:pt>
                <c:pt idx="835">
                  <c:v>121178.44311377246</c:v>
                </c:pt>
                <c:pt idx="836">
                  <c:v>121033.49282296651</c:v>
                </c:pt>
                <c:pt idx="837">
                  <c:v>120888.88888888889</c:v>
                </c:pt>
                <c:pt idx="838">
                  <c:v>120744.63007159905</c:v>
                </c:pt>
                <c:pt idx="839">
                  <c:v>120600.71513706793</c:v>
                </c:pt>
                <c:pt idx="840">
                  <c:v>120457.14285714286</c:v>
                </c:pt>
                <c:pt idx="841">
                  <c:v>120313.91200951248</c:v>
                </c:pt>
                <c:pt idx="842">
                  <c:v>120171.02137767221</c:v>
                </c:pt>
                <c:pt idx="843">
                  <c:v>120028.46975088968</c:v>
                </c:pt>
                <c:pt idx="844">
                  <c:v>119886.25592417062</c:v>
                </c:pt>
                <c:pt idx="845">
                  <c:v>119744.37869822486</c:v>
                </c:pt>
                <c:pt idx="846">
                  <c:v>119602.83687943262</c:v>
                </c:pt>
                <c:pt idx="847">
                  <c:v>119461.6292798111</c:v>
                </c:pt>
                <c:pt idx="848">
                  <c:v>119320.75471698113</c:v>
                </c:pt>
                <c:pt idx="849">
                  <c:v>119180.21201413427</c:v>
                </c:pt>
                <c:pt idx="850">
                  <c:v>119040</c:v>
                </c:pt>
                <c:pt idx="851">
                  <c:v>118900.11750881316</c:v>
                </c:pt>
                <c:pt idx="852">
                  <c:v>118760.56338028169</c:v>
                </c:pt>
                <c:pt idx="853">
                  <c:v>118621.33645955451</c:v>
                </c:pt>
                <c:pt idx="854">
                  <c:v>118482.4355971897</c:v>
                </c:pt>
                <c:pt idx="855">
                  <c:v>118343.85964912281</c:v>
                </c:pt>
                <c:pt idx="856">
                  <c:v>118205.60747663552</c:v>
                </c:pt>
                <c:pt idx="857">
                  <c:v>118067.67794632439</c:v>
                </c:pt>
                <c:pt idx="858">
                  <c:v>117930.06993006993</c:v>
                </c:pt>
                <c:pt idx="859">
                  <c:v>117792.78230500582</c:v>
                </c:pt>
                <c:pt idx="860">
                  <c:v>117655.81395348837</c:v>
                </c:pt>
                <c:pt idx="861">
                  <c:v>117519.1637630662</c:v>
                </c:pt>
                <c:pt idx="862">
                  <c:v>117382.83062645012</c:v>
                </c:pt>
                <c:pt idx="863">
                  <c:v>117246.8134414832</c:v>
                </c:pt>
                <c:pt idx="864">
                  <c:v>117111.11111111111</c:v>
                </c:pt>
                <c:pt idx="865">
                  <c:v>116975.7225433526</c:v>
                </c:pt>
                <c:pt idx="866">
                  <c:v>116840.6466512702</c:v>
                </c:pt>
                <c:pt idx="867">
                  <c:v>116705.88235294117</c:v>
                </c:pt>
                <c:pt idx="868">
                  <c:v>116571.42857142857</c:v>
                </c:pt>
                <c:pt idx="869">
                  <c:v>116437.28423475259</c:v>
                </c:pt>
                <c:pt idx="870">
                  <c:v>116303.44827586207</c:v>
                </c:pt>
                <c:pt idx="871">
                  <c:v>116169.91963260619</c:v>
                </c:pt>
                <c:pt idx="872">
                  <c:v>116036.69724770643</c:v>
                </c:pt>
                <c:pt idx="873">
                  <c:v>115903.78006872852</c:v>
                </c:pt>
                <c:pt idx="874">
                  <c:v>115771.16704805492</c:v>
                </c:pt>
                <c:pt idx="875">
                  <c:v>115638.85714285714</c:v>
                </c:pt>
                <c:pt idx="876">
                  <c:v>115506.8493150685</c:v>
                </c:pt>
                <c:pt idx="877">
                  <c:v>115375.14253135691</c:v>
                </c:pt>
                <c:pt idx="878">
                  <c:v>115243.73576309795</c:v>
                </c:pt>
                <c:pt idx="879">
                  <c:v>115112.62798634812</c:v>
                </c:pt>
                <c:pt idx="880">
                  <c:v>114981.81818181818</c:v>
                </c:pt>
                <c:pt idx="881">
                  <c:v>114851.30533484677</c:v>
                </c:pt>
                <c:pt idx="882">
                  <c:v>114721.08843537416</c:v>
                </c:pt>
                <c:pt idx="883">
                  <c:v>114591.16647791619</c:v>
                </c:pt>
                <c:pt idx="884">
                  <c:v>114461.53846153847</c:v>
                </c:pt>
                <c:pt idx="885">
                  <c:v>114332.20338983051</c:v>
                </c:pt>
                <c:pt idx="886">
                  <c:v>114203.16027088035</c:v>
                </c:pt>
                <c:pt idx="887">
                  <c:v>114074.40811724916</c:v>
                </c:pt>
                <c:pt idx="888">
                  <c:v>113945.94594594595</c:v>
                </c:pt>
                <c:pt idx="889">
                  <c:v>113817.77277840269</c:v>
                </c:pt>
                <c:pt idx="890">
                  <c:v>113689.88764044944</c:v>
                </c:pt>
                <c:pt idx="891">
                  <c:v>113562.28956228956</c:v>
                </c:pt>
                <c:pt idx="892">
                  <c:v>113434.97757847533</c:v>
                </c:pt>
                <c:pt idx="893">
                  <c:v>113307.95072788354</c:v>
                </c:pt>
                <c:pt idx="894">
                  <c:v>113181.20805369127</c:v>
                </c:pt>
                <c:pt idx="895">
                  <c:v>113054.74860335195</c:v>
                </c:pt>
                <c:pt idx="896">
                  <c:v>112928.57142857143</c:v>
                </c:pt>
                <c:pt idx="897">
                  <c:v>112802.67558528428</c:v>
                </c:pt>
                <c:pt idx="898">
                  <c:v>112677.06013363029</c:v>
                </c:pt>
                <c:pt idx="899">
                  <c:v>112551.72413793103</c:v>
                </c:pt>
                <c:pt idx="900">
                  <c:v>112426.66666666667</c:v>
                </c:pt>
                <c:pt idx="901">
                  <c:v>112301.88679245283</c:v>
                </c:pt>
                <c:pt idx="902">
                  <c:v>112177.38359201774</c:v>
                </c:pt>
                <c:pt idx="903">
                  <c:v>112053.1561461794</c:v>
                </c:pt>
                <c:pt idx="904">
                  <c:v>111929.20353982301</c:v>
                </c:pt>
                <c:pt idx="905">
                  <c:v>111805.52486187845</c:v>
                </c:pt>
                <c:pt idx="906">
                  <c:v>111682.11920529802</c:v>
                </c:pt>
                <c:pt idx="907">
                  <c:v>111558.98566703418</c:v>
                </c:pt>
                <c:pt idx="908">
                  <c:v>111436.12334801762</c:v>
                </c:pt>
                <c:pt idx="909">
                  <c:v>111313.53135313532</c:v>
                </c:pt>
                <c:pt idx="910">
                  <c:v>111191.20879120879</c:v>
                </c:pt>
                <c:pt idx="911">
                  <c:v>111069.15477497256</c:v>
                </c:pt>
                <c:pt idx="912">
                  <c:v>110947.36842105263</c:v>
                </c:pt>
                <c:pt idx="913">
                  <c:v>110825.84884994524</c:v>
                </c:pt>
                <c:pt idx="914">
                  <c:v>110704.59518599563</c:v>
                </c:pt>
                <c:pt idx="915">
                  <c:v>110583.60655737705</c:v>
                </c:pt>
                <c:pt idx="916">
                  <c:v>110462.88209606986</c:v>
                </c:pt>
                <c:pt idx="917">
                  <c:v>110342.42093784078</c:v>
                </c:pt>
                <c:pt idx="918">
                  <c:v>110222.22222222222</c:v>
                </c:pt>
                <c:pt idx="919">
                  <c:v>110102.28509249185</c:v>
                </c:pt>
                <c:pt idx="920">
                  <c:v>109982.60869565218</c:v>
                </c:pt>
                <c:pt idx="921">
                  <c:v>109863.19218241042</c:v>
                </c:pt>
                <c:pt idx="922">
                  <c:v>109744.03470715835</c:v>
                </c:pt>
                <c:pt idx="923">
                  <c:v>109625.13542795234</c:v>
                </c:pt>
                <c:pt idx="924">
                  <c:v>109506.49350649351</c:v>
                </c:pt>
                <c:pt idx="925">
                  <c:v>109388.10810810811</c:v>
                </c:pt>
                <c:pt idx="926">
                  <c:v>109269.97840172786</c:v>
                </c:pt>
                <c:pt idx="927">
                  <c:v>109152.10355987055</c:v>
                </c:pt>
                <c:pt idx="928">
                  <c:v>109034.4827586207</c:v>
                </c:pt>
                <c:pt idx="929">
                  <c:v>108917.11517761034</c:v>
                </c:pt>
                <c:pt idx="930">
                  <c:v>108800</c:v>
                </c:pt>
                <c:pt idx="931">
                  <c:v>108683.13641245972</c:v>
                </c:pt>
                <c:pt idx="932">
                  <c:v>108566.52360515021</c:v>
                </c:pt>
                <c:pt idx="933">
                  <c:v>108450.16077170418</c:v>
                </c:pt>
                <c:pt idx="934">
                  <c:v>108334.04710920771</c:v>
                </c:pt>
                <c:pt idx="935">
                  <c:v>108218.18181818182</c:v>
                </c:pt>
                <c:pt idx="936">
                  <c:v>108102.56410256411</c:v>
                </c:pt>
                <c:pt idx="937">
                  <c:v>107987.19316969051</c:v>
                </c:pt>
                <c:pt idx="938">
                  <c:v>107872.06823027719</c:v>
                </c:pt>
                <c:pt idx="939">
                  <c:v>107757.18849840255</c:v>
                </c:pt>
                <c:pt idx="940">
                  <c:v>107642.55319148937</c:v>
                </c:pt>
                <c:pt idx="941">
                  <c:v>107528.16153028693</c:v>
                </c:pt>
                <c:pt idx="942">
                  <c:v>107414.0127388535</c:v>
                </c:pt>
                <c:pt idx="943">
                  <c:v>107300.10604453871</c:v>
                </c:pt>
                <c:pt idx="944">
                  <c:v>107186.44067796611</c:v>
                </c:pt>
                <c:pt idx="945">
                  <c:v>107073.01587301587</c:v>
                </c:pt>
                <c:pt idx="946">
                  <c:v>106959.83086680761</c:v>
                </c:pt>
                <c:pt idx="947">
                  <c:v>106846.88489968321</c:v>
                </c:pt>
                <c:pt idx="948">
                  <c:v>106734.17721518988</c:v>
                </c:pt>
                <c:pt idx="949">
                  <c:v>106621.70706006323</c:v>
                </c:pt>
                <c:pt idx="950">
                  <c:v>106509.47368421052</c:v>
                </c:pt>
                <c:pt idx="951">
                  <c:v>106397.476340694</c:v>
                </c:pt>
                <c:pt idx="952">
                  <c:v>106285.71428571429</c:v>
                </c:pt>
                <c:pt idx="953">
                  <c:v>106174.18677859391</c:v>
                </c:pt>
                <c:pt idx="954">
                  <c:v>106062.89308176101</c:v>
                </c:pt>
                <c:pt idx="955">
                  <c:v>105951.83246073299</c:v>
                </c:pt>
                <c:pt idx="956">
                  <c:v>105841.00418410041</c:v>
                </c:pt>
                <c:pt idx="957">
                  <c:v>105730.40752351098</c:v>
                </c:pt>
                <c:pt idx="958">
                  <c:v>105620.04175365345</c:v>
                </c:pt>
                <c:pt idx="959">
                  <c:v>105509.90615224192</c:v>
                </c:pt>
                <c:pt idx="960">
                  <c:v>105400</c:v>
                </c:pt>
                <c:pt idx="961">
                  <c:v>105290.32258064517</c:v>
                </c:pt>
                <c:pt idx="962">
                  <c:v>105180.87318087318</c:v>
                </c:pt>
                <c:pt idx="963">
                  <c:v>105071.65109034268</c:v>
                </c:pt>
                <c:pt idx="964">
                  <c:v>104962.65560165975</c:v>
                </c:pt>
                <c:pt idx="965">
                  <c:v>104853.88601036269</c:v>
                </c:pt>
                <c:pt idx="966">
                  <c:v>104745.34161490684</c:v>
                </c:pt>
                <c:pt idx="967">
                  <c:v>104637.02171664943</c:v>
                </c:pt>
                <c:pt idx="968">
                  <c:v>104528.92561983471</c:v>
                </c:pt>
                <c:pt idx="969">
                  <c:v>104421.05263157895</c:v>
                </c:pt>
                <c:pt idx="970">
                  <c:v>104313.40206185567</c:v>
                </c:pt>
                <c:pt idx="971">
                  <c:v>104205.97322348095</c:v>
                </c:pt>
                <c:pt idx="972">
                  <c:v>104098.76543209876</c:v>
                </c:pt>
                <c:pt idx="973">
                  <c:v>103991.7780061665</c:v>
                </c:pt>
                <c:pt idx="974">
                  <c:v>103885.01026694046</c:v>
                </c:pt>
                <c:pt idx="975">
                  <c:v>103778.46153846153</c:v>
                </c:pt>
                <c:pt idx="976">
                  <c:v>103672.13114754099</c:v>
                </c:pt>
                <c:pt idx="977">
                  <c:v>103566.01842374617</c:v>
                </c:pt>
                <c:pt idx="978">
                  <c:v>103460.1226993865</c:v>
                </c:pt>
                <c:pt idx="979">
                  <c:v>103354.44330949949</c:v>
                </c:pt>
                <c:pt idx="980">
                  <c:v>103248.97959183673</c:v>
                </c:pt>
                <c:pt idx="981">
                  <c:v>103143.73088685016</c:v>
                </c:pt>
                <c:pt idx="982">
                  <c:v>103038.6965376782</c:v>
                </c:pt>
                <c:pt idx="983">
                  <c:v>102933.87589013224</c:v>
                </c:pt>
                <c:pt idx="984">
                  <c:v>102829.26829268293</c:v>
                </c:pt>
                <c:pt idx="985">
                  <c:v>102724.8730964467</c:v>
                </c:pt>
                <c:pt idx="986">
                  <c:v>102620.68965517242</c:v>
                </c:pt>
                <c:pt idx="987">
                  <c:v>102516.71732522796</c:v>
                </c:pt>
                <c:pt idx="988">
                  <c:v>102412.95546558705</c:v>
                </c:pt>
                <c:pt idx="989">
                  <c:v>102309.40343781597</c:v>
                </c:pt>
                <c:pt idx="990">
                  <c:v>102206.06060606061</c:v>
                </c:pt>
                <c:pt idx="991">
                  <c:v>102102.92633703331</c:v>
                </c:pt>
                <c:pt idx="992">
                  <c:v>102000</c:v>
                </c:pt>
                <c:pt idx="993">
                  <c:v>101897.28096676737</c:v>
                </c:pt>
                <c:pt idx="994">
                  <c:v>101794.76861167002</c:v>
                </c:pt>
                <c:pt idx="995">
                  <c:v>101692.46231155779</c:v>
                </c:pt>
                <c:pt idx="996">
                  <c:v>101590.36144578313</c:v>
                </c:pt>
                <c:pt idx="997">
                  <c:v>101488.46539618856</c:v>
                </c:pt>
                <c:pt idx="998">
                  <c:v>101386.77354709418</c:v>
                </c:pt>
                <c:pt idx="999">
                  <c:v>101285.28528528528</c:v>
                </c:pt>
                <c:pt idx="1000">
                  <c:v>101184</c:v>
                </c:pt>
                <c:pt idx="1001">
                  <c:v>101082.91708291708</c:v>
                </c:pt>
                <c:pt idx="1002">
                  <c:v>100982.03592814371</c:v>
                </c:pt>
                <c:pt idx="1003">
                  <c:v>100881.35593220338</c:v>
                </c:pt>
                <c:pt idx="1004">
                  <c:v>100780.87649402391</c:v>
                </c:pt>
                <c:pt idx="1005">
                  <c:v>100680.59701492537</c:v>
                </c:pt>
                <c:pt idx="1006">
                  <c:v>100580.51689860834</c:v>
                </c:pt>
                <c:pt idx="1007">
                  <c:v>100480.63555114201</c:v>
                </c:pt>
                <c:pt idx="1008">
                  <c:v>100380.95238095238</c:v>
                </c:pt>
                <c:pt idx="1009">
                  <c:v>100281.46679881071</c:v>
                </c:pt>
                <c:pt idx="1010">
                  <c:v>100182.17821782178</c:v>
                </c:pt>
                <c:pt idx="1011">
                  <c:v>100083.08605341247</c:v>
                </c:pt>
                <c:pt idx="1012">
                  <c:v>99984.18972332016</c:v>
                </c:pt>
                <c:pt idx="1013">
                  <c:v>99885.488647581442</c:v>
                </c:pt>
                <c:pt idx="1014">
                  <c:v>99786.982248520711</c:v>
                </c:pt>
                <c:pt idx="1015">
                  <c:v>99688.669950738913</c:v>
                </c:pt>
                <c:pt idx="1016">
                  <c:v>99590.551181102361</c:v>
                </c:pt>
                <c:pt idx="1017">
                  <c:v>99492.625368731562</c:v>
                </c:pt>
                <c:pt idx="1018">
                  <c:v>98523.855890944498</c:v>
                </c:pt>
                <c:pt idx="1019">
                  <c:v>97573.770491803283</c:v>
                </c:pt>
                <c:pt idx="1020">
                  <c:v>96641.833810888245</c:v>
                </c:pt>
                <c:pt idx="1021">
                  <c:v>95727.530747398298</c:v>
                </c:pt>
                <c:pt idx="1022">
                  <c:v>94830.365510777876</c:v>
                </c:pt>
                <c:pt idx="1023">
                  <c:v>93949.860724233979</c:v>
                </c:pt>
                <c:pt idx="1024">
                  <c:v>93085.55657773689</c:v>
                </c:pt>
                <c:pt idx="1025">
                  <c:v>92237.010027347307</c:v>
                </c:pt>
                <c:pt idx="1026">
                  <c:v>91403.794037940374</c:v>
                </c:pt>
                <c:pt idx="1027">
                  <c:v>90585.496866606976</c:v>
                </c:pt>
                <c:pt idx="1028">
                  <c:v>89781.721384205855</c:v>
                </c:pt>
                <c:pt idx="1029">
                  <c:v>88992.084432717675</c:v>
                </c:pt>
                <c:pt idx="1030">
                  <c:v>88216.216216216213</c:v>
                </c:pt>
                <c:pt idx="1031">
                  <c:v>87453.759723422641</c:v>
                </c:pt>
                <c:pt idx="1032">
                  <c:v>86704.370179948586</c:v>
                </c:pt>
                <c:pt idx="1033">
                  <c:v>85967.714528462195</c:v>
                </c:pt>
                <c:pt idx="1034">
                  <c:v>85243.470935130579</c:v>
                </c:pt>
                <c:pt idx="1035">
                  <c:v>84531.328320802</c:v>
                </c:pt>
                <c:pt idx="1036">
                  <c:v>83830.985915492958</c:v>
                </c:pt>
                <c:pt idx="1037">
                  <c:v>83142.15283483977</c:v>
                </c:pt>
                <c:pt idx="1038">
                  <c:v>82464.547677261609</c:v>
                </c:pt>
                <c:pt idx="1039">
                  <c:v>81797.898140662888</c:v>
                </c:pt>
                <c:pt idx="1040">
                  <c:v>81141.94065757819</c:v>
                </c:pt>
                <c:pt idx="1041">
                  <c:v>80496.420047732696</c:v>
                </c:pt>
                <c:pt idx="1042">
                  <c:v>79861.089187056044</c:v>
                </c:pt>
                <c:pt idx="1043">
                  <c:v>79235.708692247455</c:v>
                </c:pt>
                <c:pt idx="1044">
                  <c:v>78620.046620046618</c:v>
                </c:pt>
                <c:pt idx="1045">
                  <c:v>78013.878180416345</c:v>
                </c:pt>
                <c:pt idx="1046">
                  <c:v>77416.985462892117</c:v>
                </c:pt>
                <c:pt idx="1047">
                  <c:v>76829.157175398635</c:v>
                </c:pt>
                <c:pt idx="1048">
                  <c:v>76250.188394875659</c:v>
                </c:pt>
                <c:pt idx="1049">
                  <c:v>75679.880329094987</c:v>
                </c:pt>
                <c:pt idx="1050">
                  <c:v>75118.040089086862</c:v>
                </c:pt>
                <c:pt idx="1051">
                  <c:v>74564.480471628587</c:v>
                </c:pt>
                <c:pt idx="1052">
                  <c:v>74019.019751280182</c:v>
                </c:pt>
                <c:pt idx="1053">
                  <c:v>73481.481481481474</c:v>
                </c:pt>
                <c:pt idx="1054">
                  <c:v>72951.69430425379</c:v>
                </c:pt>
                <c:pt idx="1055">
                  <c:v>72429.49176807444</c:v>
                </c:pt>
                <c:pt idx="1056">
                  <c:v>71914.712153518121</c:v>
                </c:pt>
                <c:pt idx="1057">
                  <c:v>71407.198306280872</c:v>
                </c:pt>
                <c:pt idx="1058">
                  <c:v>70906.797477224944</c:v>
                </c:pt>
                <c:pt idx="1059">
                  <c:v>70413.361169102296</c:v>
                </c:pt>
                <c:pt idx="1060">
                  <c:v>69926.74498963372</c:v>
                </c:pt>
                <c:pt idx="1061">
                  <c:v>69446.808510638293</c:v>
                </c:pt>
                <c:pt idx="1062">
                  <c:v>68973.415132924332</c:v>
                </c:pt>
                <c:pt idx="1063">
                  <c:v>68506.431956668923</c:v>
                </c:pt>
                <c:pt idx="1064">
                  <c:v>68045.729657027579</c:v>
                </c:pt>
                <c:pt idx="1065">
                  <c:v>67591.182364729466</c:v>
                </c:pt>
                <c:pt idx="1066">
                  <c:v>67142.667551426683</c:v>
                </c:pt>
                <c:pt idx="1067">
                  <c:v>66700.065919578119</c:v>
                </c:pt>
                <c:pt idx="1068">
                  <c:v>66263.261296660115</c:v>
                </c:pt>
                <c:pt idx="1069">
                  <c:v>65832.140533506827</c:v>
                </c:pt>
                <c:pt idx="1070">
                  <c:v>65406.593406593405</c:v>
                </c:pt>
                <c:pt idx="1071">
                  <c:v>64986.512524084777</c:v>
                </c:pt>
                <c:pt idx="1072">
                  <c:v>64571.793235481811</c:v>
                </c:pt>
                <c:pt idx="1073">
                  <c:v>64162.333544705136</c:v>
                </c:pt>
                <c:pt idx="1074">
                  <c:v>63758.034026465029</c:v>
                </c:pt>
                <c:pt idx="1075">
                  <c:v>63358.797745773321</c:v>
                </c:pt>
                <c:pt idx="1076">
                  <c:v>62964.530180460482</c:v>
                </c:pt>
                <c:pt idx="1077">
                  <c:v>62575.139146567715</c:v>
                </c:pt>
                <c:pt idx="1078">
                  <c:v>62190.53472649047</c:v>
                </c:pt>
                <c:pt idx="1079">
                  <c:v>61810.629199755647</c:v>
                </c:pt>
                <c:pt idx="1080">
                  <c:v>61435.336976320585</c:v>
                </c:pt>
                <c:pt idx="1081">
                  <c:v>61064.574532287268</c:v>
                </c:pt>
                <c:pt idx="1082">
                  <c:v>60698.260347930416</c:v>
                </c:pt>
                <c:pt idx="1083">
                  <c:v>60336.314847942755</c:v>
                </c:pt>
                <c:pt idx="1084">
                  <c:v>59978.660343805575</c:v>
                </c:pt>
                <c:pt idx="1085">
                  <c:v>59625.220978196819</c:v>
                </c:pt>
                <c:pt idx="1086">
                  <c:v>59275.922671353248</c:v>
                </c:pt>
                <c:pt idx="1087">
                  <c:v>58930.69306930693</c:v>
                </c:pt>
                <c:pt idx="1088">
                  <c:v>58589.461493920091</c:v>
                </c:pt>
                <c:pt idx="1089">
                  <c:v>58252.158894645938</c:v>
                </c:pt>
                <c:pt idx="1090">
                  <c:v>57918.717801946194</c:v>
                </c:pt>
                <c:pt idx="1091">
                  <c:v>57589.072282299378</c:v>
                </c:pt>
                <c:pt idx="1092">
                  <c:v>57263.15789473684</c:v>
                </c:pt>
                <c:pt idx="1093">
                  <c:v>56940.91164884637</c:v>
                </c:pt>
                <c:pt idx="1094">
                  <c:v>56622.271964185784</c:v>
                </c:pt>
                <c:pt idx="1095">
                  <c:v>56307.178631051756</c:v>
                </c:pt>
                <c:pt idx="1096">
                  <c:v>55995.57277255119</c:v>
                </c:pt>
                <c:pt idx="1097">
                  <c:v>55687.39680792515</c:v>
                </c:pt>
                <c:pt idx="1098">
                  <c:v>55382.594417077176</c:v>
                </c:pt>
                <c:pt idx="1099">
                  <c:v>55081.110506260207</c:v>
                </c:pt>
                <c:pt idx="1100">
                  <c:v>54782.891174878183</c:v>
                </c:pt>
                <c:pt idx="1101">
                  <c:v>54487.883683360262</c:v>
                </c:pt>
                <c:pt idx="1102">
                  <c:v>54196.036422067489</c:v>
                </c:pt>
                <c:pt idx="1103">
                  <c:v>53907.29888119339</c:v>
                </c:pt>
                <c:pt idx="1104">
                  <c:v>53621.62162162162</c:v>
                </c:pt>
                <c:pt idx="1105">
                  <c:v>53338.956246705326</c:v>
                </c:pt>
                <c:pt idx="1106">
                  <c:v>53059.255374934452</c:v>
                </c:pt>
                <c:pt idx="1107">
                  <c:v>52782.472613458529</c:v>
                </c:pt>
                <c:pt idx="1108">
                  <c:v>52508.562532433833</c:v>
                </c:pt>
                <c:pt idx="1109">
                  <c:v>52237.480640165202</c:v>
                </c:pt>
                <c:pt idx="1110">
                  <c:v>51969.18335901387</c:v>
                </c:pt>
                <c:pt idx="1111">
                  <c:v>51703.628002043944</c:v>
                </c:pt>
                <c:pt idx="1112">
                  <c:v>51440.772750381293</c:v>
                </c:pt>
                <c:pt idx="1113">
                  <c:v>51180.576631259486</c:v>
                </c:pt>
                <c:pt idx="1114">
                  <c:v>50922.999496728735</c:v>
                </c:pt>
                <c:pt idx="1115">
                  <c:v>50668.002003004505</c:v>
                </c:pt>
                <c:pt idx="1116">
                  <c:v>50415.545590433481</c:v>
                </c:pt>
                <c:pt idx="1117">
                  <c:v>50165.592464055531</c:v>
                </c:pt>
                <c:pt idx="1118">
                  <c:v>49918.105574740999</c:v>
                </c:pt>
                <c:pt idx="1119">
                  <c:v>49673.048600883652</c:v>
                </c:pt>
                <c:pt idx="1120">
                  <c:v>49430.385930630189</c:v>
                </c:pt>
                <c:pt idx="1121">
                  <c:v>49190.082644628099</c:v>
                </c:pt>
                <c:pt idx="1122">
                  <c:v>48952.104499274312</c:v>
                </c:pt>
                <c:pt idx="1123">
                  <c:v>48716.417910447759</c:v>
                </c:pt>
                <c:pt idx="1124">
                  <c:v>48482.98993770963</c:v>
                </c:pt>
                <c:pt idx="1125">
                  <c:v>48251.78826895565</c:v>
                </c:pt>
                <c:pt idx="1126">
                  <c:v>48022.78120550546</c:v>
                </c:pt>
                <c:pt idx="1127">
                  <c:v>47795.937647614548</c:v>
                </c:pt>
                <c:pt idx="1128">
                  <c:v>47571.227080394921</c:v>
                </c:pt>
                <c:pt idx="1129">
                  <c:v>47348.619560131025</c:v>
                </c:pt>
                <c:pt idx="1130">
                  <c:v>47128.08570097811</c:v>
                </c:pt>
                <c:pt idx="1131">
                  <c:v>46909.596662030599</c:v>
                </c:pt>
                <c:pt idx="1132">
                  <c:v>46693.124134748497</c:v>
                </c:pt>
                <c:pt idx="1133">
                  <c:v>46478.640330730363</c:v>
                </c:pt>
                <c:pt idx="1134">
                  <c:v>46266.117969821673</c:v>
                </c:pt>
                <c:pt idx="1135">
                  <c:v>46055.53026854802</c:v>
                </c:pt>
                <c:pt idx="1136">
                  <c:v>45846.85092886271</c:v>
                </c:pt>
                <c:pt idx="1137">
                  <c:v>45640.05412719892</c:v>
                </c:pt>
                <c:pt idx="1138">
                  <c:v>45435.114503816796</c:v>
                </c:pt>
                <c:pt idx="1139">
                  <c:v>45232.007152436301</c:v>
                </c:pt>
                <c:pt idx="1140">
                  <c:v>45030.707610146863</c:v>
                </c:pt>
                <c:pt idx="1141">
                  <c:v>44831.191847585287</c:v>
                </c:pt>
                <c:pt idx="1142">
                  <c:v>44633.436259373622</c:v>
                </c:pt>
                <c:pt idx="1143">
                  <c:v>44437.41765480896</c:v>
                </c:pt>
                <c:pt idx="1144">
                  <c:v>44243.113248797548</c:v>
                </c:pt>
                <c:pt idx="1145">
                  <c:v>44050.500653025687</c:v>
                </c:pt>
                <c:pt idx="1146">
                  <c:v>43859.557867360207</c:v>
                </c:pt>
                <c:pt idx="1147">
                  <c:v>43670.263271471733</c:v>
                </c:pt>
                <c:pt idx="1148">
                  <c:v>43482.595616673832</c:v>
                </c:pt>
                <c:pt idx="1149">
                  <c:v>43296.53401797176</c:v>
                </c:pt>
                <c:pt idx="1150">
                  <c:v>43112.057946314446</c:v>
                </c:pt>
                <c:pt idx="1151">
                  <c:v>42929.147221043699</c:v>
                </c:pt>
                <c:pt idx="1152">
                  <c:v>42747.782002534856</c:v>
                </c:pt>
                <c:pt idx="1153">
                  <c:v>42567.942785023137</c:v>
                </c:pt>
                <c:pt idx="1154">
                  <c:v>42389.610389610389</c:v>
                </c:pt>
                <c:pt idx="1155">
                  <c:v>42212.765957446805</c:v>
                </c:pt>
                <c:pt idx="1156">
                  <c:v>42037.390943082675</c:v>
                </c:pt>
                <c:pt idx="1157">
                  <c:v>41863.467107985103</c:v>
                </c:pt>
                <c:pt idx="1158">
                  <c:v>41690.976514215079</c:v>
                </c:pt>
                <c:pt idx="1159">
                  <c:v>41519.901518260158</c:v>
                </c:pt>
                <c:pt idx="1160">
                  <c:v>41350.224765018393</c:v>
                </c:pt>
                <c:pt idx="1161">
                  <c:v>41181.929181929183</c:v>
                </c:pt>
                <c:pt idx="1162">
                  <c:v>41014.997973246856</c:v>
                </c:pt>
                <c:pt idx="1163">
                  <c:v>40849.414614452966</c:v>
                </c:pt>
                <c:pt idx="1164">
                  <c:v>40685.162846803374</c:v>
                </c:pt>
                <c:pt idx="1165">
                  <c:v>40522.226672006407</c:v>
                </c:pt>
                <c:pt idx="1166">
                  <c:v>40360.590347028323</c:v>
                </c:pt>
                <c:pt idx="1167">
                  <c:v>40200.238379022645</c:v>
                </c:pt>
                <c:pt idx="1168">
                  <c:v>40041.1555203799</c:v>
                </c:pt>
                <c:pt idx="1169">
                  <c:v>39883.326763894365</c:v>
                </c:pt>
                <c:pt idx="1170">
                  <c:v>39726.737338044761</c:v>
                </c:pt>
                <c:pt idx="1171">
                  <c:v>39571.372702385604</c:v>
                </c:pt>
                <c:pt idx="1172">
                  <c:v>39417.218543046358</c:v>
                </c:pt>
                <c:pt idx="1173">
                  <c:v>39264.260768335276</c:v>
                </c:pt>
                <c:pt idx="1174">
                  <c:v>39112.485504445307</c:v>
                </c:pt>
                <c:pt idx="1175">
                  <c:v>38961.879091259143</c:v>
                </c:pt>
                <c:pt idx="1176">
                  <c:v>38812.428078250865</c:v>
                </c:pt>
                <c:pt idx="1177">
                  <c:v>38664.119220481465</c:v>
                </c:pt>
                <c:pt idx="1178">
                  <c:v>38516.939474685954</c:v>
                </c:pt>
                <c:pt idx="1179">
                  <c:v>38370.875995449373</c:v>
                </c:pt>
                <c:pt idx="1180">
                  <c:v>38225.916131469588</c:v>
                </c:pt>
                <c:pt idx="1181">
                  <c:v>38082.047421904404</c:v>
                </c:pt>
                <c:pt idx="1182">
                  <c:v>37939.257592800903</c:v>
                </c:pt>
                <c:pt idx="1183">
                  <c:v>37797.534553604783</c:v>
                </c:pt>
                <c:pt idx="1184">
                  <c:v>37656.866393747674</c:v>
                </c:pt>
                <c:pt idx="1185">
                  <c:v>37517.241379310348</c:v>
                </c:pt>
                <c:pt idx="1186">
                  <c:v>37378.647949759885</c:v>
                </c:pt>
                <c:pt idx="1187">
                  <c:v>37241.074714758928</c:v>
                </c:pt>
                <c:pt idx="1188">
                  <c:v>37104.510451045106</c:v>
                </c:pt>
                <c:pt idx="1189">
                  <c:v>36968.944099378881</c:v>
                </c:pt>
                <c:pt idx="1190">
                  <c:v>36834.364761558063</c:v>
                </c:pt>
                <c:pt idx="1191">
                  <c:v>36700.761697497277</c:v>
                </c:pt>
                <c:pt idx="1192">
                  <c:v>36568.124322370801</c:v>
                </c:pt>
                <c:pt idx="1193">
                  <c:v>36436.442203817067</c:v>
                </c:pt>
                <c:pt idx="1194">
                  <c:v>36305.705059203443</c:v>
                </c:pt>
                <c:pt idx="1195">
                  <c:v>36175.902752949587</c:v>
                </c:pt>
                <c:pt idx="1196">
                  <c:v>36047.025293908089</c:v>
                </c:pt>
                <c:pt idx="1197">
                  <c:v>35919.062832800853</c:v>
                </c:pt>
                <c:pt idx="1198">
                  <c:v>35792.005659709939</c:v>
                </c:pt>
                <c:pt idx="1199">
                  <c:v>35665.844201621432</c:v>
                </c:pt>
                <c:pt idx="1200">
                  <c:v>35540.569020021074</c:v>
                </c:pt>
                <c:pt idx="1201">
                  <c:v>35416.170808540424</c:v>
                </c:pt>
                <c:pt idx="1202">
                  <c:v>35292.640390652246</c:v>
                </c:pt>
                <c:pt idx="1203">
                  <c:v>35169.968717413976</c:v>
                </c:pt>
                <c:pt idx="1204">
                  <c:v>35048.146865258052</c:v>
                </c:pt>
                <c:pt idx="1205">
                  <c:v>34927.1660338281</c:v>
                </c:pt>
                <c:pt idx="1206">
                  <c:v>34807.017543859649</c:v>
                </c:pt>
                <c:pt idx="1207">
                  <c:v>34687.692835104557</c:v>
                </c:pt>
                <c:pt idx="1208">
                  <c:v>34569.183464297916</c:v>
                </c:pt>
                <c:pt idx="1209">
                  <c:v>34451.481103166494</c:v>
                </c:pt>
                <c:pt idx="1210">
                  <c:v>34334.577536477773</c:v>
                </c:pt>
                <c:pt idx="1211">
                  <c:v>34218.464660128506</c:v>
                </c:pt>
                <c:pt idx="1212">
                  <c:v>34103.13447927199</c:v>
                </c:pt>
                <c:pt idx="1213">
                  <c:v>33988.579106483034</c:v>
                </c:pt>
                <c:pt idx="1214">
                  <c:v>33874.790759959826</c:v>
                </c:pt>
                <c:pt idx="1215">
                  <c:v>33761.761761761765</c:v>
                </c:pt>
                <c:pt idx="1216">
                  <c:v>33649.484536082477</c:v>
                </c:pt>
                <c:pt idx="1217">
                  <c:v>33537.951607557174</c:v>
                </c:pt>
                <c:pt idx="1218">
                  <c:v>33427.155599603568</c:v>
                </c:pt>
                <c:pt idx="1219">
                  <c:v>33317.089232795523</c:v>
                </c:pt>
                <c:pt idx="1220">
                  <c:v>33207.745323268791</c:v>
                </c:pt>
                <c:pt idx="1221">
                  <c:v>33099.116781157994</c:v>
                </c:pt>
                <c:pt idx="1222">
                  <c:v>32991.196609064231</c:v>
                </c:pt>
                <c:pt idx="1223">
                  <c:v>32883.977900552483</c:v>
                </c:pt>
                <c:pt idx="1224">
                  <c:v>32777.453838678332</c:v>
                </c:pt>
                <c:pt idx="1225">
                  <c:v>32671.617694543107</c:v>
                </c:pt>
                <c:pt idx="1226">
                  <c:v>32566.462825877054</c:v>
                </c:pt>
                <c:pt idx="1227">
                  <c:v>32461.982675649662</c:v>
                </c:pt>
                <c:pt idx="1228">
                  <c:v>32358.170770706747</c:v>
                </c:pt>
                <c:pt idx="1229">
                  <c:v>32255.020720433535</c:v>
                </c:pt>
                <c:pt idx="1230">
                  <c:v>32152.526215443278</c:v>
                </c:pt>
                <c:pt idx="1231">
                  <c:v>32050.681026290782</c:v>
                </c:pt>
                <c:pt idx="1232">
                  <c:v>31949.479002210293</c:v>
                </c:pt>
                <c:pt idx="1233">
                  <c:v>31848.914069877243</c:v>
                </c:pt>
                <c:pt idx="1234">
                  <c:v>31748.980232193284</c:v>
                </c:pt>
                <c:pt idx="1235">
                  <c:v>31649.671567094152</c:v>
                </c:pt>
                <c:pt idx="1236">
                  <c:v>31550.982226379794</c:v>
                </c:pt>
                <c:pt idx="1237">
                  <c:v>31452.906434566365</c:v>
                </c:pt>
                <c:pt idx="1238">
                  <c:v>31355.438487759529</c:v>
                </c:pt>
                <c:pt idx="1239">
                  <c:v>31258.572752548655</c:v>
                </c:pt>
                <c:pt idx="1240">
                  <c:v>31162.303664921466</c:v>
                </c:pt>
                <c:pt idx="1241">
                  <c:v>31066.625729198648</c:v>
                </c:pt>
                <c:pt idx="1242">
                  <c:v>30971.533516988064</c:v>
                </c:pt>
                <c:pt idx="1243">
                  <c:v>30877.021666158071</c:v>
                </c:pt>
                <c:pt idx="1244">
                  <c:v>30783.084879829632</c:v>
                </c:pt>
                <c:pt idx="1245">
                  <c:v>30689.717925386714</c:v>
                </c:pt>
                <c:pt idx="1246">
                  <c:v>30596.915633504686</c:v>
                </c:pt>
                <c:pt idx="1247">
                  <c:v>30504.672897196262</c:v>
                </c:pt>
                <c:pt idx="1248">
                  <c:v>30412.984670874663</c:v>
                </c:pt>
                <c:pt idx="1249">
                  <c:v>30321.845969433623</c:v>
                </c:pt>
                <c:pt idx="1250">
                  <c:v>30231.25186734389</c:v>
                </c:pt>
                <c:pt idx="1251">
                  <c:v>30141.197497765861</c:v>
                </c:pt>
                <c:pt idx="1252">
                  <c:v>30051.678051678053</c:v>
                </c:pt>
                <c:pt idx="1253">
                  <c:v>29962.688777021023</c:v>
                </c:pt>
                <c:pt idx="1254">
                  <c:v>29874.224977856509</c:v>
                </c:pt>
                <c:pt idx="1255">
                  <c:v>29786.28201354136</c:v>
                </c:pt>
                <c:pt idx="1256">
                  <c:v>29698.855297916056</c:v>
                </c:pt>
                <c:pt idx="1257">
                  <c:v>29611.940298507463</c:v>
                </c:pt>
                <c:pt idx="1258">
                  <c:v>29525.532535745551</c:v>
                </c:pt>
                <c:pt idx="1259">
                  <c:v>29439.627582193774</c:v>
                </c:pt>
                <c:pt idx="1260">
                  <c:v>29354.221061792865</c:v>
                </c:pt>
                <c:pt idx="1261">
                  <c:v>29269.308649117731</c:v>
                </c:pt>
                <c:pt idx="1262">
                  <c:v>29184.886068647247</c:v>
                </c:pt>
                <c:pt idx="1263">
                  <c:v>29100.949094046591</c:v>
                </c:pt>
                <c:pt idx="1264">
                  <c:v>29017.493547462003</c:v>
                </c:pt>
                <c:pt idx="1265">
                  <c:v>28934.515298827566</c:v>
                </c:pt>
                <c:pt idx="1266">
                  <c:v>28852.010265183919</c:v>
                </c:pt>
                <c:pt idx="1267">
                  <c:v>28769.97441000853</c:v>
                </c:pt>
                <c:pt idx="1268">
                  <c:v>28688.403742557413</c:v>
                </c:pt>
                <c:pt idx="1269">
                  <c:v>28607.29431721798</c:v>
                </c:pt>
                <c:pt idx="1270">
                  <c:v>28526.642232872851</c:v>
                </c:pt>
                <c:pt idx="1271">
                  <c:v>28446.44363227439</c:v>
                </c:pt>
                <c:pt idx="1272">
                  <c:v>28366.694701429773</c:v>
                </c:pt>
                <c:pt idx="1273">
                  <c:v>28287.391668996366</c:v>
                </c:pt>
                <c:pt idx="1274">
                  <c:v>28208.530805687205</c:v>
                </c:pt>
                <c:pt idx="1275">
                  <c:v>28130.108423686404</c:v>
                </c:pt>
                <c:pt idx="1276">
                  <c:v>28052.120876074299</c:v>
                </c:pt>
                <c:pt idx="1277">
                  <c:v>27974.564556262096</c:v>
                </c:pt>
                <c:pt idx="1278">
                  <c:v>27897.435897435898</c:v>
                </c:pt>
                <c:pt idx="1279">
                  <c:v>27820.731372009897</c:v>
                </c:pt>
                <c:pt idx="1280">
                  <c:v>27744.447491088566</c:v>
                </c:pt>
                <c:pt idx="1281">
                  <c:v>27668.580803937653</c:v>
                </c:pt>
                <c:pt idx="1282">
                  <c:v>27593.127897463866</c:v>
                </c:pt>
                <c:pt idx="1283">
                  <c:v>27518.085395703019</c:v>
                </c:pt>
                <c:pt idx="1284">
                  <c:v>27443.449959316516</c:v>
                </c:pt>
                <c:pt idx="1285">
                  <c:v>27369.218285096023</c:v>
                </c:pt>
                <c:pt idx="1286">
                  <c:v>27295.387105476126</c:v>
                </c:pt>
                <c:pt idx="1287">
                  <c:v>27221.953188054882</c:v>
                </c:pt>
                <c:pt idx="1288">
                  <c:v>27148.913335122081</c:v>
                </c:pt>
                <c:pt idx="1289">
                  <c:v>27076.264383195077</c:v>
                </c:pt>
                <c:pt idx="1290">
                  <c:v>27004.003202562049</c:v>
                </c:pt>
                <c:pt idx="1291">
                  <c:v>26932.12669683258</c:v>
                </c:pt>
                <c:pt idx="1292">
                  <c:v>26860.631802495354</c:v>
                </c:pt>
                <c:pt idx="1293">
                  <c:v>26789.515488482924</c:v>
                </c:pt>
                <c:pt idx="1294">
                  <c:v>26718.774755743332</c:v>
                </c:pt>
                <c:pt idx="1295">
                  <c:v>26648.406636818541</c:v>
                </c:pt>
                <c:pt idx="1296">
                  <c:v>26578.408195429471</c:v>
                </c:pt>
                <c:pt idx="1297">
                  <c:v>26508.776526067591</c:v>
                </c:pt>
                <c:pt idx="1298">
                  <c:v>26439.508753592894</c:v>
                </c:pt>
                <c:pt idx="1299">
                  <c:v>26370.602032838156</c:v>
                </c:pt>
                <c:pt idx="1300">
                  <c:v>26302.053548219392</c:v>
                </c:pt>
                <c:pt idx="1301">
                  <c:v>26233.860513352345</c:v>
                </c:pt>
                <c:pt idx="1302">
                  <c:v>26166.020170674943</c:v>
                </c:pt>
                <c:pt idx="1303">
                  <c:v>26098.529791075573</c:v>
                </c:pt>
                <c:pt idx="1304">
                  <c:v>26031.38667352714</c:v>
                </c:pt>
                <c:pt idx="1305">
                  <c:v>25964.588144726713</c:v>
                </c:pt>
                <c:pt idx="1306">
                  <c:v>25898.131558740723</c:v>
                </c:pt>
                <c:pt idx="1307">
                  <c:v>25832.014296655605</c:v>
                </c:pt>
                <c:pt idx="1308">
                  <c:v>25766.233766233767</c:v>
                </c:pt>
                <c:pt idx="1309">
                  <c:v>25700.787401574802</c:v>
                </c:pt>
                <c:pt idx="1310">
                  <c:v>25635.672662781861</c:v>
                </c:pt>
                <c:pt idx="1311">
                  <c:v>25570.887035633055</c:v>
                </c:pt>
                <c:pt idx="1312">
                  <c:v>25506.428031257878</c:v>
                </c:pt>
                <c:pt idx="1313">
                  <c:v>25442.293185818457</c:v>
                </c:pt>
                <c:pt idx="1314">
                  <c:v>25378.480060195638</c:v>
                </c:pt>
                <c:pt idx="1315">
                  <c:v>25314.986239679762</c:v>
                </c:pt>
                <c:pt idx="1316">
                  <c:v>25251.809333666086</c:v>
                </c:pt>
                <c:pt idx="1317">
                  <c:v>25188.946975354742</c:v>
                </c:pt>
                <c:pt idx="1318">
                  <c:v>25126.396821455179</c:v>
                </c:pt>
                <c:pt idx="1319">
                  <c:v>25064.156551894972</c:v>
                </c:pt>
                <c:pt idx="1320">
                  <c:v>25002.223869532987</c:v>
                </c:pt>
                <c:pt idx="1321">
                  <c:v>24940.596499876756</c:v>
                </c:pt>
                <c:pt idx="1322">
                  <c:v>24879.272190804033</c:v>
                </c:pt>
                <c:pt idx="1323">
                  <c:v>24818.248712288449</c:v>
                </c:pt>
                <c:pt idx="1324">
                  <c:v>24757.523856129192</c:v>
                </c:pt>
                <c:pt idx="1325">
                  <c:v>24697.095435684649</c:v>
                </c:pt>
                <c:pt idx="1326">
                  <c:v>24636.961285609934</c:v>
                </c:pt>
                <c:pt idx="1327">
                  <c:v>24577.119261598251</c:v>
                </c:pt>
                <c:pt idx="1328">
                  <c:v>24517.567240125998</c:v>
                </c:pt>
                <c:pt idx="1329">
                  <c:v>24458.303118201595</c:v>
                </c:pt>
                <c:pt idx="1330">
                  <c:v>24399.324813117917</c:v>
                </c:pt>
                <c:pt idx="1331">
                  <c:v>24340.630262208324</c:v>
                </c:pt>
                <c:pt idx="1332">
                  <c:v>24282.217422606191</c:v>
                </c:pt>
                <c:pt idx="1333">
                  <c:v>24224.084271007901</c:v>
                </c:pt>
                <c:pt idx="1334">
                  <c:v>24166.228803439215</c:v>
                </c:pt>
                <c:pt idx="1335">
                  <c:v>24108.649035025017</c:v>
                </c:pt>
                <c:pt idx="1336">
                  <c:v>24051.342999762302</c:v>
                </c:pt>
                <c:pt idx="1337">
                  <c:v>23994.308750296419</c:v>
                </c:pt>
                <c:pt idx="1338">
                  <c:v>23937.544357700495</c:v>
                </c:pt>
                <c:pt idx="1339">
                  <c:v>23881.047911257967</c:v>
                </c:pt>
                <c:pt idx="1340">
                  <c:v>23824.817518248175</c:v>
                </c:pt>
                <c:pt idx="1341">
                  <c:v>23768.851303735024</c:v>
                </c:pt>
                <c:pt idx="1342">
                  <c:v>23713.147410358564</c:v>
                </c:pt>
                <c:pt idx="1343">
                  <c:v>23657.703998129531</c:v>
                </c:pt>
                <c:pt idx="1344">
                  <c:v>23602.519244226733</c:v>
                </c:pt>
                <c:pt idx="1345">
                  <c:v>23547.591342797299</c:v>
                </c:pt>
                <c:pt idx="1346">
                  <c:v>23492.918504759695</c:v>
                </c:pt>
                <c:pt idx="1347">
                  <c:v>23438.498957609452</c:v>
                </c:pt>
                <c:pt idx="1348">
                  <c:v>23384.330945227641</c:v>
                </c:pt>
                <c:pt idx="1349">
                  <c:v>23330.412727691953</c:v>
                </c:pt>
                <c:pt idx="1350">
                  <c:v>23276.742581090406</c:v>
                </c:pt>
                <c:pt idx="1351">
                  <c:v>23223.318797337619</c:v>
                </c:pt>
                <c:pt idx="1352">
                  <c:v>23170.139683993588</c:v>
                </c:pt>
                <c:pt idx="1353">
                  <c:v>23117.20356408499</c:v>
                </c:pt>
                <c:pt idx="1354">
                  <c:v>23064.50877592888</c:v>
                </c:pt>
                <c:pt idx="1355">
                  <c:v>23012.053672958835</c:v>
                </c:pt>
                <c:pt idx="1356">
                  <c:v>22959.836623553438</c:v>
                </c:pt>
                <c:pt idx="1357">
                  <c:v>22907.856010867104</c:v>
                </c:pt>
                <c:pt idx="1358">
                  <c:v>22856.110232663203</c:v>
                </c:pt>
                <c:pt idx="1359">
                  <c:v>22804.597701149425</c:v>
                </c:pt>
                <c:pt idx="1360">
                  <c:v>22753.31684281538</c:v>
                </c:pt>
                <c:pt idx="1361">
                  <c:v>22702.266098272379</c:v>
                </c:pt>
                <c:pt idx="1362">
                  <c:v>22651.443922095365</c:v>
                </c:pt>
                <c:pt idx="1363">
                  <c:v>22600.848782666966</c:v>
                </c:pt>
                <c:pt idx="1364">
                  <c:v>22550.479162023625</c:v>
                </c:pt>
                <c:pt idx="1365">
                  <c:v>22500.333555703801</c:v>
                </c:pt>
                <c:pt idx="1366">
                  <c:v>22450.410472598182</c:v>
                </c:pt>
                <c:pt idx="1367">
                  <c:v>22400.708434801858</c:v>
                </c:pt>
                <c:pt idx="1368">
                  <c:v>22351.225977468523</c:v>
                </c:pt>
                <c:pt idx="1369">
                  <c:v>22301.961648666518</c:v>
                </c:pt>
                <c:pt idx="1370">
                  <c:v>22252.914009236858</c:v>
                </c:pt>
                <c:pt idx="1371">
                  <c:v>22204.081632653062</c:v>
                </c:pt>
                <c:pt idx="1372">
                  <c:v>22155.463104882856</c:v>
                </c:pt>
                <c:pt idx="1373">
                  <c:v>22107.057024251691</c:v>
                </c:pt>
                <c:pt idx="1374">
                  <c:v>22058.862001308044</c:v>
                </c:pt>
                <c:pt idx="1375">
                  <c:v>22010.876658690449</c:v>
                </c:pt>
                <c:pt idx="1376">
                  <c:v>21963.099630996308</c:v>
                </c:pt>
                <c:pt idx="1377">
                  <c:v>21915.52956465237</c:v>
                </c:pt>
                <c:pt idx="1378">
                  <c:v>21868.165117786903</c:v>
                </c:pt>
                <c:pt idx="1379">
                  <c:v>21821.004960103513</c:v>
                </c:pt>
                <c:pt idx="1380">
                  <c:v>21774.047772756618</c:v>
                </c:pt>
                <c:pt idx="1381">
                  <c:v>21727.292248228474</c:v>
                </c:pt>
                <c:pt idx="1382">
                  <c:v>21680.737090207844</c:v>
                </c:pt>
                <c:pt idx="1383">
                  <c:v>21634.381013470174</c:v>
                </c:pt>
                <c:pt idx="1384">
                  <c:v>21588.222743759336</c:v>
                </c:pt>
                <c:pt idx="1385">
                  <c:v>21542.261017670855</c:v>
                </c:pt>
                <c:pt idx="1386">
                  <c:v>21496.494582536649</c:v>
                </c:pt>
                <c:pt idx="1387">
                  <c:v>21450.922196311214</c:v>
                </c:pt>
                <c:pt idx="1388">
                  <c:v>21405.542627459276</c:v>
                </c:pt>
                <c:pt idx="1389">
                  <c:v>21360.354654844839</c:v>
                </c:pt>
                <c:pt idx="1390">
                  <c:v>21315.357067621655</c:v>
                </c:pt>
                <c:pt idx="1391">
                  <c:v>21270.548665125079</c:v>
                </c:pt>
                <c:pt idx="1392">
                  <c:v>21225.928256765263</c:v>
                </c:pt>
                <c:pt idx="1393">
                  <c:v>21181.494661921708</c:v>
                </c:pt>
                <c:pt idx="1394">
                  <c:v>21137.246709839146</c:v>
                </c:pt>
                <c:pt idx="1395">
                  <c:v>21093.183239524704</c:v>
                </c:pt>
                <c:pt idx="1396">
                  <c:v>21049.303099646349</c:v>
                </c:pt>
                <c:pt idx="1397">
                  <c:v>21005.605148432634</c:v>
                </c:pt>
                <c:pt idx="1398">
                  <c:v>20962.088253573649</c:v>
                </c:pt>
                <c:pt idx="1399">
                  <c:v>20918.751292123216</c:v>
                </c:pt>
                <c:pt idx="1400">
                  <c:v>20875.59315040231</c:v>
                </c:pt>
                <c:pt idx="1401">
                  <c:v>20832.612723903643</c:v>
                </c:pt>
                <c:pt idx="1402">
                  <c:v>20789.808917197453</c:v>
                </c:pt>
                <c:pt idx="1403">
                  <c:v>20747.180643838426</c:v>
                </c:pt>
                <c:pt idx="1404">
                  <c:v>20704.726826273789</c:v>
                </c:pt>
                <c:pt idx="1405">
                  <c:v>20662.4463957525</c:v>
                </c:pt>
                <c:pt idx="1406">
                  <c:v>20620.338292235581</c:v>
                </c:pt>
                <c:pt idx="1407">
                  <c:v>20578.401464307506</c:v>
                </c:pt>
                <c:pt idx="1408">
                  <c:v>20536.634869088695</c:v>
                </c:pt>
                <c:pt idx="1409">
                  <c:v>20495.037472149077</c:v>
                </c:pt>
                <c:pt idx="1410">
                  <c:v>20453.608247422679</c:v>
                </c:pt>
                <c:pt idx="1411">
                  <c:v>20412.346177123261</c:v>
                </c:pt>
                <c:pt idx="1412">
                  <c:v>20371.250251660964</c:v>
                </c:pt>
                <c:pt idx="1413">
                  <c:v>20330.319469559974</c:v>
                </c:pt>
                <c:pt idx="1414">
                  <c:v>20289.552837377181</c:v>
                </c:pt>
                <c:pt idx="1415">
                  <c:v>20248.949369621772</c:v>
                </c:pt>
                <c:pt idx="1416">
                  <c:v>20208.508088675855</c:v>
                </c:pt>
                <c:pt idx="1417">
                  <c:v>20168.228024715965</c:v>
                </c:pt>
                <c:pt idx="1418">
                  <c:v>20128.10821563557</c:v>
                </c:pt>
                <c:pt idx="1419">
                  <c:v>20088.147706968433</c:v>
                </c:pt>
                <c:pt idx="1420">
                  <c:v>20048.345551812959</c:v>
                </c:pt>
                <c:pt idx="1421">
                  <c:v>20008.700810757367</c:v>
                </c:pt>
                <c:pt idx="1422">
                  <c:v>19969.212551805802</c:v>
                </c:pt>
                <c:pt idx="1423">
                  <c:v>19929.879850305297</c:v>
                </c:pt>
                <c:pt idx="1424">
                  <c:v>19890.701788873601</c:v>
                </c:pt>
                <c:pt idx="1425">
                  <c:v>19851.677457327842</c:v>
                </c:pt>
                <c:pt idx="1426">
                  <c:v>19812.805952614061</c:v>
                </c:pt>
                <c:pt idx="1427">
                  <c:v>19774.086378737542</c:v>
                </c:pt>
                <c:pt idx="1428">
                  <c:v>19735.517846693972</c:v>
                </c:pt>
                <c:pt idx="1429">
                  <c:v>19697.099474401402</c:v>
                </c:pt>
                <c:pt idx="1430">
                  <c:v>19658.830386632992</c:v>
                </c:pt>
                <c:pt idx="1431">
                  <c:v>19620.709714950553</c:v>
                </c:pt>
                <c:pt idx="1432">
                  <c:v>19582.736597638861</c:v>
                </c:pt>
                <c:pt idx="1433">
                  <c:v>19544.910179640719</c:v>
                </c:pt>
                <c:pt idx="1434">
                  <c:v>19507.229612492771</c:v>
                </c:pt>
                <c:pt idx="1435">
                  <c:v>19469.694054262076</c:v>
                </c:pt>
                <c:pt idx="1436">
                  <c:v>19432.302669483386</c:v>
                </c:pt>
                <c:pt idx="1437">
                  <c:v>19395.054629097183</c:v>
                </c:pt>
                <c:pt idx="1438">
                  <c:v>19357.949110388367</c:v>
                </c:pt>
                <c:pt idx="1439">
                  <c:v>19320.985296925723</c:v>
                </c:pt>
                <c:pt idx="1440">
                  <c:v>19284.162378502002</c:v>
                </c:pt>
                <c:pt idx="1441">
                  <c:v>19247.479551074757</c:v>
                </c:pt>
                <c:pt idx="1442">
                  <c:v>19210.936016707805</c:v>
                </c:pt>
                <c:pt idx="1443">
                  <c:v>19174.530983513359</c:v>
                </c:pt>
                <c:pt idx="1444">
                  <c:v>19138.263665594855</c:v>
                </c:pt>
                <c:pt idx="1445">
                  <c:v>19102.133282990373</c:v>
                </c:pt>
                <c:pt idx="1446">
                  <c:v>19066.139061616734</c:v>
                </c:pt>
                <c:pt idx="1447">
                  <c:v>19030.28023321422</c:v>
                </c:pt>
                <c:pt idx="1448">
                  <c:v>18994.556035291909</c:v>
                </c:pt>
                <c:pt idx="1449">
                  <c:v>18958.965711073637</c:v>
                </c:pt>
                <c:pt idx="1450">
                  <c:v>18923.508509444549</c:v>
                </c:pt>
                <c:pt idx="1451">
                  <c:v>18888.183684898264</c:v>
                </c:pt>
                <c:pt idx="1452">
                  <c:v>18852.990497484629</c:v>
                </c:pt>
                <c:pt idx="1453">
                  <c:v>18817.928212758045</c:v>
                </c:pt>
                <c:pt idx="1454">
                  <c:v>18782.996101726378</c:v>
                </c:pt>
                <c:pt idx="1455">
                  <c:v>18748.193440800445</c:v>
                </c:pt>
                <c:pt idx="1456">
                  <c:v>18713.519511744034</c:v>
                </c:pt>
                <c:pt idx="1457">
                  <c:v>18678.973601624515</c:v>
                </c:pt>
                <c:pt idx="1458">
                  <c:v>18644.555002763958</c:v>
                </c:pt>
                <c:pt idx="1459">
                  <c:v>18610.263012690823</c:v>
                </c:pt>
                <c:pt idx="1460">
                  <c:v>18576.096934092162</c:v>
                </c:pt>
                <c:pt idx="1461">
                  <c:v>18542.056074766355</c:v>
                </c:pt>
                <c:pt idx="1462">
                  <c:v>18508.139747576366</c:v>
                </c:pt>
                <c:pt idx="1463">
                  <c:v>18474.347270403505</c:v>
                </c:pt>
                <c:pt idx="1464">
                  <c:v>18440.677966101695</c:v>
                </c:pt>
                <c:pt idx="1465">
                  <c:v>18407.131162452246</c:v>
                </c:pt>
                <c:pt idx="1466">
                  <c:v>18373.70619211912</c:v>
                </c:pt>
                <c:pt idx="1467">
                  <c:v>18340.402392604676</c:v>
                </c:pt>
                <c:pt idx="1468">
                  <c:v>18307.219106205899</c:v>
                </c:pt>
                <c:pt idx="1469">
                  <c:v>18274.155679971103</c:v>
                </c:pt>
                <c:pt idx="1470">
                  <c:v>18241.21146565711</c:v>
                </c:pt>
                <c:pt idx="1471">
                  <c:v>18208.385819686882</c:v>
                </c:pt>
                <c:pt idx="1472">
                  <c:v>18175.678103107599</c:v>
                </c:pt>
                <c:pt idx="1473">
                  <c:v>18143.087681549219</c:v>
                </c:pt>
                <c:pt idx="1474">
                  <c:v>18110.613925183461</c:v>
                </c:pt>
                <c:pt idx="1475">
                  <c:v>18078.256208683222</c:v>
                </c:pt>
                <c:pt idx="1476">
                  <c:v>18046.01391118245</c:v>
                </c:pt>
                <c:pt idx="1477">
                  <c:v>18013.886416236426</c:v>
                </c:pt>
                <c:pt idx="1478">
                  <c:v>17981.873111782479</c:v>
                </c:pt>
                <c:pt idx="1479">
                  <c:v>17949.973390101117</c:v>
                </c:pt>
                <c:pt idx="1480">
                  <c:v>17918.18664777758</c:v>
                </c:pt>
                <c:pt idx="1481">
                  <c:v>17886.512285663779</c:v>
                </c:pt>
                <c:pt idx="1482">
                  <c:v>17854.949708840657</c:v>
                </c:pt>
                <c:pt idx="1483">
                  <c:v>17823.498326580942</c:v>
                </c:pt>
                <c:pt idx="1484">
                  <c:v>17792.157552312292</c:v>
                </c:pt>
                <c:pt idx="1485">
                  <c:v>17760.926803580831</c:v>
                </c:pt>
                <c:pt idx="1486">
                  <c:v>17729.805502015068</c:v>
                </c:pt>
                <c:pt idx="1487">
                  <c:v>17698.793073290188</c:v>
                </c:pt>
                <c:pt idx="1488">
                  <c:v>17667.888947092717</c:v>
                </c:pt>
                <c:pt idx="1489">
                  <c:v>17637.092557085583</c:v>
                </c:pt>
                <c:pt idx="1490">
                  <c:v>17606.403340873498</c:v>
                </c:pt>
                <c:pt idx="1491">
                  <c:v>17575.820739968734</c:v>
                </c:pt>
                <c:pt idx="1492">
                  <c:v>17545.344199757241</c:v>
                </c:pt>
                <c:pt idx="1493">
                  <c:v>17514.97316946512</c:v>
                </c:pt>
                <c:pt idx="1494">
                  <c:v>17484.707102125452</c:v>
                </c:pt>
                <c:pt idx="1495">
                  <c:v>17454.545454545456</c:v>
                </c:pt>
                <c:pt idx="1496">
                  <c:v>17424.487687273981</c:v>
                </c:pt>
                <c:pt idx="1497">
                  <c:v>17394.533264569367</c:v>
                </c:pt>
                <c:pt idx="1498">
                  <c:v>17364.6816543676</c:v>
                </c:pt>
                <c:pt idx="1499">
                  <c:v>17334.932328250812</c:v>
                </c:pt>
                <c:pt idx="1500">
                  <c:v>17305.284761416111</c:v>
                </c:pt>
                <c:pt idx="1501">
                  <c:v>17275.738432644699</c:v>
                </c:pt>
                <c:pt idx="1502">
                  <c:v>17246.29282427135</c:v>
                </c:pt>
                <c:pt idx="1503">
                  <c:v>17216.94742215416</c:v>
                </c:pt>
                <c:pt idx="1504">
                  <c:v>17187.701715644642</c:v>
                </c:pt>
                <c:pt idx="1505">
                  <c:v>17158.555197558082</c:v>
                </c:pt>
                <c:pt idx="1506">
                  <c:v>17129.507364144236</c:v>
                </c:pt>
                <c:pt idx="1507">
                  <c:v>17100.557715058305</c:v>
                </c:pt>
                <c:pt idx="1508">
                  <c:v>17071.705753332208</c:v>
                </c:pt>
                <c:pt idx="1509">
                  <c:v>17042.950985346135</c:v>
                </c:pt>
                <c:pt idx="1510">
                  <c:v>17014.292920800402</c:v>
                </c:pt>
                <c:pt idx="1511">
                  <c:v>16985.731072687595</c:v>
                </c:pt>
                <c:pt idx="1512">
                  <c:v>16957.264957264957</c:v>
                </c:pt>
                <c:pt idx="1513">
                  <c:v>16928.894094027102</c:v>
                </c:pt>
                <c:pt idx="1514">
                  <c:v>16900.618005678971</c:v>
                </c:pt>
                <c:pt idx="1515">
                  <c:v>16872.436218109055</c:v>
                </c:pt>
                <c:pt idx="1516">
                  <c:v>16844.348260362909</c:v>
                </c:pt>
                <c:pt idx="1517">
                  <c:v>16816.35366461692</c:v>
                </c:pt>
                <c:pt idx="1518">
                  <c:v>16788.451966152315</c:v>
                </c:pt>
                <c:pt idx="1519">
                  <c:v>16760.642703329468</c:v>
                </c:pt>
                <c:pt idx="1520">
                  <c:v>16732.925417562426</c:v>
                </c:pt>
                <c:pt idx="1521">
                  <c:v>16705.29965329371</c:v>
                </c:pt>
                <c:pt idx="1522">
                  <c:v>16677.764957969343</c:v>
                </c:pt>
                <c:pt idx="1523">
                  <c:v>16650.320882014152</c:v>
                </c:pt>
                <c:pt idx="1524">
                  <c:v>16622.966978807293</c:v>
                </c:pt>
                <c:pt idx="1525">
                  <c:v>16595.702804658027</c:v>
                </c:pt>
                <c:pt idx="1526">
                  <c:v>16568.527918781725</c:v>
                </c:pt>
                <c:pt idx="1527">
                  <c:v>16541.441883276115</c:v>
                </c:pt>
                <c:pt idx="1528">
                  <c:v>16514.444263097765</c:v>
                </c:pt>
                <c:pt idx="1529">
                  <c:v>16487.534626038781</c:v>
                </c:pt>
                <c:pt idx="1530">
                  <c:v>16460.712542703757</c:v>
                </c:pt>
                <c:pt idx="1531">
                  <c:v>16433.977586486926</c:v>
                </c:pt>
                <c:pt idx="1532">
                  <c:v>16407.329333549536</c:v>
                </c:pt>
                <c:pt idx="1533">
                  <c:v>16380.767362797475</c:v>
                </c:pt>
                <c:pt idx="1534">
                  <c:v>16354.29125585906</c:v>
                </c:pt>
                <c:pt idx="1535">
                  <c:v>16327.900597063095</c:v>
                </c:pt>
                <c:pt idx="1536">
                  <c:v>16301.59497341711</c:v>
                </c:pt>
                <c:pt idx="1537">
                  <c:v>16275.373974585813</c:v>
                </c:pt>
                <c:pt idx="1538">
                  <c:v>16249.237192869761</c:v>
                </c:pt>
                <c:pt idx="1539">
                  <c:v>16223.184223184224</c:v>
                </c:pt>
                <c:pt idx="1540">
                  <c:v>16197.214663038258</c:v>
                </c:pt>
                <c:pt idx="1541">
                  <c:v>16171.328112513984</c:v>
                </c:pt>
                <c:pt idx="1542">
                  <c:v>16145.524174246051</c:v>
                </c:pt>
                <c:pt idx="1543">
                  <c:v>16119.802453401306</c:v>
                </c:pt>
                <c:pt idx="1544">
                  <c:v>16094.162557658661</c:v>
                </c:pt>
                <c:pt idx="1545">
                  <c:v>16068.604097189138</c:v>
                </c:pt>
                <c:pt idx="1546">
                  <c:v>16043.126684636118</c:v>
                </c:pt>
                <c:pt idx="1547">
                  <c:v>16017.729935095773</c:v>
                </c:pt>
                <c:pt idx="1548">
                  <c:v>15992.413466097676</c:v>
                </c:pt>
                <c:pt idx="1549">
                  <c:v>15967.176897585608</c:v>
                </c:pt>
                <c:pt idx="1550">
                  <c:v>15942.019851898534</c:v>
                </c:pt>
                <c:pt idx="1551">
                  <c:v>15916.94195375177</c:v>
                </c:pt>
                <c:pt idx="1552">
                  <c:v>15891.942830218313</c:v>
                </c:pt>
                <c:pt idx="1553">
                  <c:v>15867.022110710366</c:v>
                </c:pt>
                <c:pt idx="1554">
                  <c:v>15842.179426961015</c:v>
                </c:pt>
                <c:pt idx="1555">
                  <c:v>15817.414413006096</c:v>
                </c:pt>
                <c:pt idx="1556">
                  <c:v>15792.726705166224</c:v>
                </c:pt>
                <c:pt idx="1557">
                  <c:v>15768.115942028986</c:v>
                </c:pt>
                <c:pt idx="1558">
                  <c:v>15743.581764431305</c:v>
                </c:pt>
                <c:pt idx="1559">
                  <c:v>15719.123815441975</c:v>
                </c:pt>
                <c:pt idx="1560">
                  <c:v>15694.741740344347</c:v>
                </c:pt>
                <c:pt idx="1561">
                  <c:v>15670.435186619174</c:v>
                </c:pt>
                <c:pt idx="1562">
                  <c:v>15646.203803927632</c:v>
                </c:pt>
                <c:pt idx="1563">
                  <c:v>15622.047244094489</c:v>
                </c:pt>
                <c:pt idx="1564">
                  <c:v>15597.965161091413</c:v>
                </c:pt>
                <c:pt idx="1565">
                  <c:v>15573.957211020472</c:v>
                </c:pt>
                <c:pt idx="1566">
                  <c:v>15550.02305209774</c:v>
                </c:pt>
                <c:pt idx="1567">
                  <c:v>15526.162344637103</c:v>
                </c:pt>
                <c:pt idx="1568">
                  <c:v>15502.374751034165</c:v>
                </c:pt>
                <c:pt idx="1569">
                  <c:v>15478.659935750344</c:v>
                </c:pt>
                <c:pt idx="1570">
                  <c:v>15455.017565297083</c:v>
                </c:pt>
                <c:pt idx="1571">
                  <c:v>15431.447308220222</c:v>
                </c:pt>
                <c:pt idx="1572">
                  <c:v>15407.948835084513</c:v>
                </c:pt>
                <c:pt idx="1573">
                  <c:v>15384.521818458265</c:v>
                </c:pt>
                <c:pt idx="1574">
                  <c:v>15361.165932898133</c:v>
                </c:pt>
                <c:pt idx="1575">
                  <c:v>15337.880854934061</c:v>
                </c:pt>
                <c:pt idx="1576">
                  <c:v>15314.666263054336</c:v>
                </c:pt>
                <c:pt idx="1577">
                  <c:v>15291.521837690796</c:v>
                </c:pt>
                <c:pt idx="1578">
                  <c:v>15268.447261204165</c:v>
                </c:pt>
                <c:pt idx="1579">
                  <c:v>15245.442217869519</c:v>
                </c:pt>
                <c:pt idx="1580">
                  <c:v>15222.506393861893</c:v>
                </c:pt>
                <c:pt idx="1581">
                  <c:v>15199.639477242001</c:v>
                </c:pt>
                <c:pt idx="1582">
                  <c:v>15176.841157942103</c:v>
                </c:pt>
                <c:pt idx="1583">
                  <c:v>15154.111127751985</c:v>
                </c:pt>
                <c:pt idx="1584">
                  <c:v>15131.44908030507</c:v>
                </c:pt>
                <c:pt idx="1585">
                  <c:v>15108.854711064656</c:v>
                </c:pt>
                <c:pt idx="1586">
                  <c:v>15086.327717310272</c:v>
                </c:pt>
                <c:pt idx="1587">
                  <c:v>15063.867798124162</c:v>
                </c:pt>
                <c:pt idx="1588">
                  <c:v>15041.47465437788</c:v>
                </c:pt>
                <c:pt idx="1589">
                  <c:v>15019.147988719014</c:v>
                </c:pt>
                <c:pt idx="1590">
                  <c:v>14996.887505558027</c:v>
                </c:pt>
                <c:pt idx="1591">
                  <c:v>14974.692911055203</c:v>
                </c:pt>
                <c:pt idx="1592">
                  <c:v>14952.563913107728</c:v>
                </c:pt>
                <c:pt idx="1593">
                  <c:v>14930.500221336875</c:v>
                </c:pt>
                <c:pt idx="1594">
                  <c:v>14908.501547075291</c:v>
                </c:pt>
                <c:pt idx="1595">
                  <c:v>14886.56760335442</c:v>
                </c:pt>
                <c:pt idx="1596">
                  <c:v>14864.698104892022</c:v>
                </c:pt>
                <c:pt idx="1597">
                  <c:v>14842.892768079801</c:v>
                </c:pt>
                <c:pt idx="1598">
                  <c:v>14821.151310971143</c:v>
                </c:pt>
                <c:pt idx="1599">
                  <c:v>14799.473453268978</c:v>
                </c:pt>
                <c:pt idx="1600">
                  <c:v>14777.858916313715</c:v>
                </c:pt>
                <c:pt idx="1601">
                  <c:v>14756.307423071314</c:v>
                </c:pt>
                <c:pt idx="1602">
                  <c:v>14734.818698121451</c:v>
                </c:pt>
                <c:pt idx="1603">
                  <c:v>14713.392467645775</c:v>
                </c:pt>
                <c:pt idx="1604">
                  <c:v>14692.028459416291</c:v>
                </c:pt>
                <c:pt idx="1605">
                  <c:v>14670.726402783819</c:v>
                </c:pt>
                <c:pt idx="1606">
                  <c:v>14649.48602866657</c:v>
                </c:pt>
                <c:pt idx="1607">
                  <c:v>14628.307069538818</c:v>
                </c:pt>
                <c:pt idx="1608">
                  <c:v>14607.189259419662</c:v>
                </c:pt>
                <c:pt idx="1609">
                  <c:v>14586.1323338619</c:v>
                </c:pt>
                <c:pt idx="1610">
                  <c:v>14565.136029940983</c:v>
                </c:pt>
                <c:pt idx="1611">
                  <c:v>14544.200086244071</c:v>
                </c:pt>
                <c:pt idx="1612">
                  <c:v>14523.324242859193</c:v>
                </c:pt>
                <c:pt idx="1613">
                  <c:v>14502.508241364483</c:v>
                </c:pt>
                <c:pt idx="1614">
                  <c:v>14481.751824817518</c:v>
                </c:pt>
                <c:pt idx="1615">
                  <c:v>14461.054737744747</c:v>
                </c:pt>
                <c:pt idx="1616">
                  <c:v>14440.416726131012</c:v>
                </c:pt>
                <c:pt idx="1617">
                  <c:v>14419.837537409148</c:v>
                </c:pt>
                <c:pt idx="1618">
                  <c:v>14399.316920449693</c:v>
                </c:pt>
                <c:pt idx="1619">
                  <c:v>14378.854625550661</c:v>
                </c:pt>
                <c:pt idx="1620">
                  <c:v>14358.450404427416</c:v>
                </c:pt>
                <c:pt idx="1621">
                  <c:v>14338.104010202636</c:v>
                </c:pt>
                <c:pt idx="1622">
                  <c:v>14317.815197396349</c:v>
                </c:pt>
                <c:pt idx="1623">
                  <c:v>14297.583721916066</c:v>
                </c:pt>
                <c:pt idx="1624">
                  <c:v>14277.409341046987</c:v>
                </c:pt>
                <c:pt idx="1625">
                  <c:v>14257.2918134423</c:v>
                </c:pt>
                <c:pt idx="1626">
                  <c:v>14237.230899113551</c:v>
                </c:pt>
                <c:pt idx="1627">
                  <c:v>14217.226359421104</c:v>
                </c:pt>
                <c:pt idx="1628">
                  <c:v>14197.277957064684</c:v>
                </c:pt>
                <c:pt idx="1629">
                  <c:v>14177.38545607398</c:v>
                </c:pt>
                <c:pt idx="1630">
                  <c:v>14157.548621799357</c:v>
                </c:pt>
                <c:pt idx="1631">
                  <c:v>14137.767220902613</c:v>
                </c:pt>
                <c:pt idx="1632">
                  <c:v>14118.041021347844</c:v>
                </c:pt>
                <c:pt idx="1633">
                  <c:v>14098.369792392365</c:v>
                </c:pt>
                <c:pt idx="1634">
                  <c:v>14078.753304577709</c:v>
                </c:pt>
                <c:pt idx="1635">
                  <c:v>14059.191329720717</c:v>
                </c:pt>
              </c:numCache>
            </c:numRef>
          </c:yVal>
          <c:smooth val="1"/>
          <c:extLst>
            <c:ext xmlns:c16="http://schemas.microsoft.com/office/drawing/2014/chart" uri="{C3380CC4-5D6E-409C-BE32-E72D297353CC}">
              <c16:uniqueId val="{00000000-F1DD-4644-BD39-3C4DA172A915}"/>
            </c:ext>
          </c:extLst>
        </c:ser>
        <c:ser>
          <c:idx val="2"/>
          <c:order val="1"/>
          <c:tx>
            <c:strRef>
              <c:f>EOQ!$AZ$4</c:f>
              <c:strCache>
                <c:ptCount val="1"/>
                <c:pt idx="0">
                  <c:v>Total Cost</c:v>
                </c:pt>
              </c:strCache>
            </c:strRef>
          </c:tx>
          <c:spPr>
            <a:ln w="19050" cap="rnd">
              <a:solidFill>
                <a:schemeClr val="accent3"/>
              </a:solidFill>
              <a:round/>
            </a:ln>
            <a:effectLst/>
          </c:spPr>
          <c:marker>
            <c:symbol val="none"/>
          </c:marker>
          <c:xVal>
            <c:numRef>
              <c:f>EOQ!$AY$5:$AY$1640</c:f>
              <c:numCache>
                <c:formatCode>General</c:formatCode>
                <c:ptCount val="1636"/>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1027000</c:v>
                </c:pt>
                <c:pt idx="1019">
                  <c:v>1037000</c:v>
                </c:pt>
                <c:pt idx="1020">
                  <c:v>1047000</c:v>
                </c:pt>
                <c:pt idx="1021">
                  <c:v>1057000</c:v>
                </c:pt>
                <c:pt idx="1022">
                  <c:v>1067000</c:v>
                </c:pt>
                <c:pt idx="1023">
                  <c:v>1077000</c:v>
                </c:pt>
                <c:pt idx="1024">
                  <c:v>1087000</c:v>
                </c:pt>
                <c:pt idx="1025">
                  <c:v>1097000</c:v>
                </c:pt>
                <c:pt idx="1026">
                  <c:v>1107000</c:v>
                </c:pt>
                <c:pt idx="1027">
                  <c:v>1117000</c:v>
                </c:pt>
                <c:pt idx="1028">
                  <c:v>1127000</c:v>
                </c:pt>
                <c:pt idx="1029">
                  <c:v>1137000</c:v>
                </c:pt>
                <c:pt idx="1030">
                  <c:v>1147000</c:v>
                </c:pt>
                <c:pt idx="1031">
                  <c:v>1157000</c:v>
                </c:pt>
                <c:pt idx="1032">
                  <c:v>1167000</c:v>
                </c:pt>
                <c:pt idx="1033">
                  <c:v>1177000</c:v>
                </c:pt>
                <c:pt idx="1034">
                  <c:v>1187000</c:v>
                </c:pt>
                <c:pt idx="1035">
                  <c:v>1197000</c:v>
                </c:pt>
                <c:pt idx="1036">
                  <c:v>1207000</c:v>
                </c:pt>
                <c:pt idx="1037">
                  <c:v>1217000</c:v>
                </c:pt>
                <c:pt idx="1038">
                  <c:v>1227000</c:v>
                </c:pt>
                <c:pt idx="1039">
                  <c:v>1237000</c:v>
                </c:pt>
                <c:pt idx="1040">
                  <c:v>1247000</c:v>
                </c:pt>
                <c:pt idx="1041">
                  <c:v>1257000</c:v>
                </c:pt>
                <c:pt idx="1042">
                  <c:v>1267000</c:v>
                </c:pt>
                <c:pt idx="1043">
                  <c:v>1277000</c:v>
                </c:pt>
                <c:pt idx="1044">
                  <c:v>1287000</c:v>
                </c:pt>
                <c:pt idx="1045">
                  <c:v>1297000</c:v>
                </c:pt>
                <c:pt idx="1046">
                  <c:v>1307000</c:v>
                </c:pt>
                <c:pt idx="1047">
                  <c:v>1317000</c:v>
                </c:pt>
                <c:pt idx="1048">
                  <c:v>1327000</c:v>
                </c:pt>
                <c:pt idx="1049">
                  <c:v>1337000</c:v>
                </c:pt>
                <c:pt idx="1050">
                  <c:v>1347000</c:v>
                </c:pt>
                <c:pt idx="1051">
                  <c:v>1357000</c:v>
                </c:pt>
                <c:pt idx="1052">
                  <c:v>1367000</c:v>
                </c:pt>
                <c:pt idx="1053">
                  <c:v>1377000</c:v>
                </c:pt>
                <c:pt idx="1054">
                  <c:v>1387000</c:v>
                </c:pt>
                <c:pt idx="1055">
                  <c:v>1397000</c:v>
                </c:pt>
                <c:pt idx="1056">
                  <c:v>1407000</c:v>
                </c:pt>
                <c:pt idx="1057">
                  <c:v>1417000</c:v>
                </c:pt>
                <c:pt idx="1058">
                  <c:v>1427000</c:v>
                </c:pt>
                <c:pt idx="1059">
                  <c:v>1437000</c:v>
                </c:pt>
                <c:pt idx="1060">
                  <c:v>1447000</c:v>
                </c:pt>
                <c:pt idx="1061">
                  <c:v>1457000</c:v>
                </c:pt>
                <c:pt idx="1062">
                  <c:v>1467000</c:v>
                </c:pt>
                <c:pt idx="1063">
                  <c:v>1477000</c:v>
                </c:pt>
                <c:pt idx="1064">
                  <c:v>1487000</c:v>
                </c:pt>
                <c:pt idx="1065">
                  <c:v>1497000</c:v>
                </c:pt>
                <c:pt idx="1066">
                  <c:v>1507000</c:v>
                </c:pt>
                <c:pt idx="1067">
                  <c:v>1517000</c:v>
                </c:pt>
                <c:pt idx="1068">
                  <c:v>1527000</c:v>
                </c:pt>
                <c:pt idx="1069">
                  <c:v>1537000</c:v>
                </c:pt>
                <c:pt idx="1070">
                  <c:v>1547000</c:v>
                </c:pt>
                <c:pt idx="1071">
                  <c:v>1557000</c:v>
                </c:pt>
                <c:pt idx="1072">
                  <c:v>1567000</c:v>
                </c:pt>
                <c:pt idx="1073">
                  <c:v>1577000</c:v>
                </c:pt>
                <c:pt idx="1074">
                  <c:v>1587000</c:v>
                </c:pt>
                <c:pt idx="1075">
                  <c:v>1597000</c:v>
                </c:pt>
                <c:pt idx="1076">
                  <c:v>1607000</c:v>
                </c:pt>
                <c:pt idx="1077">
                  <c:v>1617000</c:v>
                </c:pt>
                <c:pt idx="1078">
                  <c:v>1627000</c:v>
                </c:pt>
                <c:pt idx="1079">
                  <c:v>1637000</c:v>
                </c:pt>
                <c:pt idx="1080">
                  <c:v>1647000</c:v>
                </c:pt>
                <c:pt idx="1081">
                  <c:v>1657000</c:v>
                </c:pt>
                <c:pt idx="1082">
                  <c:v>1667000</c:v>
                </c:pt>
                <c:pt idx="1083">
                  <c:v>1677000</c:v>
                </c:pt>
                <c:pt idx="1084">
                  <c:v>1687000</c:v>
                </c:pt>
                <c:pt idx="1085">
                  <c:v>1697000</c:v>
                </c:pt>
                <c:pt idx="1086">
                  <c:v>1707000</c:v>
                </c:pt>
                <c:pt idx="1087">
                  <c:v>1717000</c:v>
                </c:pt>
                <c:pt idx="1088">
                  <c:v>1727000</c:v>
                </c:pt>
                <c:pt idx="1089">
                  <c:v>1737000</c:v>
                </c:pt>
                <c:pt idx="1090">
                  <c:v>1747000</c:v>
                </c:pt>
                <c:pt idx="1091">
                  <c:v>1757000</c:v>
                </c:pt>
                <c:pt idx="1092">
                  <c:v>1767000</c:v>
                </c:pt>
                <c:pt idx="1093">
                  <c:v>1777000</c:v>
                </c:pt>
                <c:pt idx="1094">
                  <c:v>1787000</c:v>
                </c:pt>
                <c:pt idx="1095">
                  <c:v>1797000</c:v>
                </c:pt>
                <c:pt idx="1096">
                  <c:v>1807000</c:v>
                </c:pt>
                <c:pt idx="1097">
                  <c:v>1817000</c:v>
                </c:pt>
                <c:pt idx="1098">
                  <c:v>1827000</c:v>
                </c:pt>
                <c:pt idx="1099">
                  <c:v>1837000</c:v>
                </c:pt>
                <c:pt idx="1100">
                  <c:v>1847000</c:v>
                </c:pt>
                <c:pt idx="1101">
                  <c:v>1857000</c:v>
                </c:pt>
                <c:pt idx="1102">
                  <c:v>1867000</c:v>
                </c:pt>
                <c:pt idx="1103">
                  <c:v>1877000</c:v>
                </c:pt>
                <c:pt idx="1104">
                  <c:v>1887000</c:v>
                </c:pt>
                <c:pt idx="1105">
                  <c:v>1897000</c:v>
                </c:pt>
                <c:pt idx="1106">
                  <c:v>1907000</c:v>
                </c:pt>
                <c:pt idx="1107">
                  <c:v>1917000</c:v>
                </c:pt>
                <c:pt idx="1108">
                  <c:v>1927000</c:v>
                </c:pt>
                <c:pt idx="1109">
                  <c:v>1937000</c:v>
                </c:pt>
                <c:pt idx="1110">
                  <c:v>1947000</c:v>
                </c:pt>
                <c:pt idx="1111">
                  <c:v>1957000</c:v>
                </c:pt>
                <c:pt idx="1112">
                  <c:v>1967000</c:v>
                </c:pt>
                <c:pt idx="1113">
                  <c:v>1977000</c:v>
                </c:pt>
                <c:pt idx="1114">
                  <c:v>1987000</c:v>
                </c:pt>
                <c:pt idx="1115">
                  <c:v>1997000</c:v>
                </c:pt>
                <c:pt idx="1116">
                  <c:v>2007000</c:v>
                </c:pt>
                <c:pt idx="1117">
                  <c:v>2017000</c:v>
                </c:pt>
                <c:pt idx="1118">
                  <c:v>2027000</c:v>
                </c:pt>
                <c:pt idx="1119">
                  <c:v>2037000</c:v>
                </c:pt>
                <c:pt idx="1120">
                  <c:v>2047000</c:v>
                </c:pt>
                <c:pt idx="1121">
                  <c:v>2057000</c:v>
                </c:pt>
                <c:pt idx="1122">
                  <c:v>2067000</c:v>
                </c:pt>
                <c:pt idx="1123">
                  <c:v>2077000</c:v>
                </c:pt>
                <c:pt idx="1124">
                  <c:v>2087000</c:v>
                </c:pt>
                <c:pt idx="1125">
                  <c:v>2097000</c:v>
                </c:pt>
                <c:pt idx="1126">
                  <c:v>2107000</c:v>
                </c:pt>
                <c:pt idx="1127">
                  <c:v>2117000</c:v>
                </c:pt>
                <c:pt idx="1128">
                  <c:v>2127000</c:v>
                </c:pt>
                <c:pt idx="1129">
                  <c:v>2137000</c:v>
                </c:pt>
                <c:pt idx="1130">
                  <c:v>2147000</c:v>
                </c:pt>
                <c:pt idx="1131">
                  <c:v>2157000</c:v>
                </c:pt>
                <c:pt idx="1132">
                  <c:v>2167000</c:v>
                </c:pt>
                <c:pt idx="1133">
                  <c:v>2177000</c:v>
                </c:pt>
                <c:pt idx="1134">
                  <c:v>2187000</c:v>
                </c:pt>
                <c:pt idx="1135">
                  <c:v>2197000</c:v>
                </c:pt>
                <c:pt idx="1136">
                  <c:v>2207000</c:v>
                </c:pt>
                <c:pt idx="1137">
                  <c:v>2217000</c:v>
                </c:pt>
                <c:pt idx="1138">
                  <c:v>2227000</c:v>
                </c:pt>
                <c:pt idx="1139">
                  <c:v>2237000</c:v>
                </c:pt>
                <c:pt idx="1140">
                  <c:v>2247000</c:v>
                </c:pt>
                <c:pt idx="1141">
                  <c:v>2257000</c:v>
                </c:pt>
                <c:pt idx="1142">
                  <c:v>2267000</c:v>
                </c:pt>
                <c:pt idx="1143">
                  <c:v>2277000</c:v>
                </c:pt>
                <c:pt idx="1144">
                  <c:v>2287000</c:v>
                </c:pt>
                <c:pt idx="1145">
                  <c:v>2297000</c:v>
                </c:pt>
                <c:pt idx="1146">
                  <c:v>2307000</c:v>
                </c:pt>
                <c:pt idx="1147">
                  <c:v>2317000</c:v>
                </c:pt>
                <c:pt idx="1148">
                  <c:v>2327000</c:v>
                </c:pt>
                <c:pt idx="1149">
                  <c:v>2337000</c:v>
                </c:pt>
                <c:pt idx="1150">
                  <c:v>2347000</c:v>
                </c:pt>
                <c:pt idx="1151">
                  <c:v>2357000</c:v>
                </c:pt>
                <c:pt idx="1152">
                  <c:v>2367000</c:v>
                </c:pt>
                <c:pt idx="1153">
                  <c:v>2377000</c:v>
                </c:pt>
                <c:pt idx="1154">
                  <c:v>2387000</c:v>
                </c:pt>
                <c:pt idx="1155">
                  <c:v>2397000</c:v>
                </c:pt>
                <c:pt idx="1156">
                  <c:v>2407000</c:v>
                </c:pt>
                <c:pt idx="1157">
                  <c:v>2417000</c:v>
                </c:pt>
                <c:pt idx="1158">
                  <c:v>2427000</c:v>
                </c:pt>
                <c:pt idx="1159">
                  <c:v>2437000</c:v>
                </c:pt>
                <c:pt idx="1160">
                  <c:v>2447000</c:v>
                </c:pt>
                <c:pt idx="1161">
                  <c:v>2457000</c:v>
                </c:pt>
                <c:pt idx="1162">
                  <c:v>2467000</c:v>
                </c:pt>
                <c:pt idx="1163">
                  <c:v>2477000</c:v>
                </c:pt>
                <c:pt idx="1164">
                  <c:v>2487000</c:v>
                </c:pt>
                <c:pt idx="1165">
                  <c:v>2497000</c:v>
                </c:pt>
                <c:pt idx="1166">
                  <c:v>2507000</c:v>
                </c:pt>
                <c:pt idx="1167">
                  <c:v>2517000</c:v>
                </c:pt>
                <c:pt idx="1168">
                  <c:v>2527000</c:v>
                </c:pt>
                <c:pt idx="1169">
                  <c:v>2537000</c:v>
                </c:pt>
                <c:pt idx="1170">
                  <c:v>2547000</c:v>
                </c:pt>
                <c:pt idx="1171">
                  <c:v>2557000</c:v>
                </c:pt>
                <c:pt idx="1172">
                  <c:v>2567000</c:v>
                </c:pt>
                <c:pt idx="1173">
                  <c:v>2577000</c:v>
                </c:pt>
                <c:pt idx="1174">
                  <c:v>2587000</c:v>
                </c:pt>
                <c:pt idx="1175">
                  <c:v>2597000</c:v>
                </c:pt>
                <c:pt idx="1176">
                  <c:v>2607000</c:v>
                </c:pt>
                <c:pt idx="1177">
                  <c:v>2617000</c:v>
                </c:pt>
                <c:pt idx="1178">
                  <c:v>2627000</c:v>
                </c:pt>
                <c:pt idx="1179">
                  <c:v>2637000</c:v>
                </c:pt>
                <c:pt idx="1180">
                  <c:v>2647000</c:v>
                </c:pt>
                <c:pt idx="1181">
                  <c:v>2657000</c:v>
                </c:pt>
                <c:pt idx="1182">
                  <c:v>2667000</c:v>
                </c:pt>
                <c:pt idx="1183">
                  <c:v>2677000</c:v>
                </c:pt>
                <c:pt idx="1184">
                  <c:v>2687000</c:v>
                </c:pt>
                <c:pt idx="1185">
                  <c:v>2697000</c:v>
                </c:pt>
                <c:pt idx="1186">
                  <c:v>2707000</c:v>
                </c:pt>
                <c:pt idx="1187">
                  <c:v>2717000</c:v>
                </c:pt>
                <c:pt idx="1188">
                  <c:v>2727000</c:v>
                </c:pt>
                <c:pt idx="1189">
                  <c:v>2737000</c:v>
                </c:pt>
                <c:pt idx="1190">
                  <c:v>2747000</c:v>
                </c:pt>
                <c:pt idx="1191">
                  <c:v>2757000</c:v>
                </c:pt>
                <c:pt idx="1192">
                  <c:v>2767000</c:v>
                </c:pt>
                <c:pt idx="1193">
                  <c:v>2777000</c:v>
                </c:pt>
                <c:pt idx="1194">
                  <c:v>2787000</c:v>
                </c:pt>
                <c:pt idx="1195">
                  <c:v>2797000</c:v>
                </c:pt>
                <c:pt idx="1196">
                  <c:v>2807000</c:v>
                </c:pt>
                <c:pt idx="1197">
                  <c:v>2817000</c:v>
                </c:pt>
                <c:pt idx="1198">
                  <c:v>2827000</c:v>
                </c:pt>
                <c:pt idx="1199">
                  <c:v>2837000</c:v>
                </c:pt>
                <c:pt idx="1200">
                  <c:v>2847000</c:v>
                </c:pt>
                <c:pt idx="1201">
                  <c:v>2857000</c:v>
                </c:pt>
                <c:pt idx="1202">
                  <c:v>2867000</c:v>
                </c:pt>
                <c:pt idx="1203">
                  <c:v>2877000</c:v>
                </c:pt>
                <c:pt idx="1204">
                  <c:v>2887000</c:v>
                </c:pt>
                <c:pt idx="1205">
                  <c:v>2897000</c:v>
                </c:pt>
                <c:pt idx="1206">
                  <c:v>2907000</c:v>
                </c:pt>
                <c:pt idx="1207">
                  <c:v>2917000</c:v>
                </c:pt>
                <c:pt idx="1208">
                  <c:v>2927000</c:v>
                </c:pt>
                <c:pt idx="1209">
                  <c:v>2937000</c:v>
                </c:pt>
                <c:pt idx="1210">
                  <c:v>2947000</c:v>
                </c:pt>
                <c:pt idx="1211">
                  <c:v>2957000</c:v>
                </c:pt>
                <c:pt idx="1212">
                  <c:v>2967000</c:v>
                </c:pt>
                <c:pt idx="1213">
                  <c:v>2977000</c:v>
                </c:pt>
                <c:pt idx="1214">
                  <c:v>2987000</c:v>
                </c:pt>
                <c:pt idx="1215">
                  <c:v>2997000</c:v>
                </c:pt>
                <c:pt idx="1216">
                  <c:v>3007000</c:v>
                </c:pt>
                <c:pt idx="1217">
                  <c:v>3017000</c:v>
                </c:pt>
                <c:pt idx="1218">
                  <c:v>3027000</c:v>
                </c:pt>
                <c:pt idx="1219">
                  <c:v>3037000</c:v>
                </c:pt>
                <c:pt idx="1220">
                  <c:v>3047000</c:v>
                </c:pt>
                <c:pt idx="1221">
                  <c:v>3057000</c:v>
                </c:pt>
                <c:pt idx="1222">
                  <c:v>3067000</c:v>
                </c:pt>
                <c:pt idx="1223">
                  <c:v>3077000</c:v>
                </c:pt>
                <c:pt idx="1224">
                  <c:v>3087000</c:v>
                </c:pt>
                <c:pt idx="1225">
                  <c:v>3097000</c:v>
                </c:pt>
                <c:pt idx="1226">
                  <c:v>3107000</c:v>
                </c:pt>
                <c:pt idx="1227">
                  <c:v>3117000</c:v>
                </c:pt>
                <c:pt idx="1228">
                  <c:v>3127000</c:v>
                </c:pt>
                <c:pt idx="1229">
                  <c:v>3137000</c:v>
                </c:pt>
                <c:pt idx="1230">
                  <c:v>3147000</c:v>
                </c:pt>
                <c:pt idx="1231">
                  <c:v>3157000</c:v>
                </c:pt>
                <c:pt idx="1232">
                  <c:v>3167000</c:v>
                </c:pt>
                <c:pt idx="1233">
                  <c:v>3177000</c:v>
                </c:pt>
                <c:pt idx="1234">
                  <c:v>3187000</c:v>
                </c:pt>
                <c:pt idx="1235">
                  <c:v>3197000</c:v>
                </c:pt>
                <c:pt idx="1236">
                  <c:v>3207000</c:v>
                </c:pt>
                <c:pt idx="1237">
                  <c:v>3217000</c:v>
                </c:pt>
                <c:pt idx="1238">
                  <c:v>3227000</c:v>
                </c:pt>
                <c:pt idx="1239">
                  <c:v>3237000</c:v>
                </c:pt>
                <c:pt idx="1240">
                  <c:v>3247000</c:v>
                </c:pt>
                <c:pt idx="1241">
                  <c:v>3257000</c:v>
                </c:pt>
                <c:pt idx="1242">
                  <c:v>3267000</c:v>
                </c:pt>
                <c:pt idx="1243">
                  <c:v>3277000</c:v>
                </c:pt>
                <c:pt idx="1244">
                  <c:v>3287000</c:v>
                </c:pt>
                <c:pt idx="1245">
                  <c:v>3297000</c:v>
                </c:pt>
                <c:pt idx="1246">
                  <c:v>3307000</c:v>
                </c:pt>
                <c:pt idx="1247">
                  <c:v>3317000</c:v>
                </c:pt>
                <c:pt idx="1248">
                  <c:v>3327000</c:v>
                </c:pt>
                <c:pt idx="1249">
                  <c:v>3337000</c:v>
                </c:pt>
                <c:pt idx="1250">
                  <c:v>3347000</c:v>
                </c:pt>
                <c:pt idx="1251">
                  <c:v>3357000</c:v>
                </c:pt>
                <c:pt idx="1252">
                  <c:v>3367000</c:v>
                </c:pt>
                <c:pt idx="1253">
                  <c:v>3377000</c:v>
                </c:pt>
                <c:pt idx="1254">
                  <c:v>3387000</c:v>
                </c:pt>
                <c:pt idx="1255">
                  <c:v>3397000</c:v>
                </c:pt>
                <c:pt idx="1256">
                  <c:v>3407000</c:v>
                </c:pt>
                <c:pt idx="1257">
                  <c:v>3417000</c:v>
                </c:pt>
                <c:pt idx="1258">
                  <c:v>3427000</c:v>
                </c:pt>
                <c:pt idx="1259">
                  <c:v>3437000</c:v>
                </c:pt>
                <c:pt idx="1260">
                  <c:v>3447000</c:v>
                </c:pt>
                <c:pt idx="1261">
                  <c:v>3457000</c:v>
                </c:pt>
                <c:pt idx="1262">
                  <c:v>3467000</c:v>
                </c:pt>
                <c:pt idx="1263">
                  <c:v>3477000</c:v>
                </c:pt>
                <c:pt idx="1264">
                  <c:v>3487000</c:v>
                </c:pt>
                <c:pt idx="1265">
                  <c:v>3497000</c:v>
                </c:pt>
                <c:pt idx="1266">
                  <c:v>3507000</c:v>
                </c:pt>
                <c:pt idx="1267">
                  <c:v>3517000</c:v>
                </c:pt>
                <c:pt idx="1268">
                  <c:v>3527000</c:v>
                </c:pt>
                <c:pt idx="1269">
                  <c:v>3537000</c:v>
                </c:pt>
                <c:pt idx="1270">
                  <c:v>3547000</c:v>
                </c:pt>
                <c:pt idx="1271">
                  <c:v>3557000</c:v>
                </c:pt>
                <c:pt idx="1272">
                  <c:v>3567000</c:v>
                </c:pt>
                <c:pt idx="1273">
                  <c:v>3577000</c:v>
                </c:pt>
                <c:pt idx="1274">
                  <c:v>3587000</c:v>
                </c:pt>
                <c:pt idx="1275">
                  <c:v>3597000</c:v>
                </c:pt>
                <c:pt idx="1276">
                  <c:v>3607000</c:v>
                </c:pt>
                <c:pt idx="1277">
                  <c:v>3617000</c:v>
                </c:pt>
                <c:pt idx="1278">
                  <c:v>3627000</c:v>
                </c:pt>
                <c:pt idx="1279">
                  <c:v>3637000</c:v>
                </c:pt>
                <c:pt idx="1280">
                  <c:v>3647000</c:v>
                </c:pt>
                <c:pt idx="1281">
                  <c:v>3657000</c:v>
                </c:pt>
                <c:pt idx="1282">
                  <c:v>3667000</c:v>
                </c:pt>
                <c:pt idx="1283">
                  <c:v>3677000</c:v>
                </c:pt>
                <c:pt idx="1284">
                  <c:v>3687000</c:v>
                </c:pt>
                <c:pt idx="1285">
                  <c:v>3697000</c:v>
                </c:pt>
                <c:pt idx="1286">
                  <c:v>3707000</c:v>
                </c:pt>
                <c:pt idx="1287">
                  <c:v>3717000</c:v>
                </c:pt>
                <c:pt idx="1288">
                  <c:v>3727000</c:v>
                </c:pt>
                <c:pt idx="1289">
                  <c:v>3737000</c:v>
                </c:pt>
                <c:pt idx="1290">
                  <c:v>3747000</c:v>
                </c:pt>
                <c:pt idx="1291">
                  <c:v>3757000</c:v>
                </c:pt>
                <c:pt idx="1292">
                  <c:v>3767000</c:v>
                </c:pt>
                <c:pt idx="1293">
                  <c:v>3777000</c:v>
                </c:pt>
                <c:pt idx="1294">
                  <c:v>3787000</c:v>
                </c:pt>
                <c:pt idx="1295">
                  <c:v>3797000</c:v>
                </c:pt>
                <c:pt idx="1296">
                  <c:v>3807000</c:v>
                </c:pt>
                <c:pt idx="1297">
                  <c:v>3817000</c:v>
                </c:pt>
                <c:pt idx="1298">
                  <c:v>3827000</c:v>
                </c:pt>
                <c:pt idx="1299">
                  <c:v>3837000</c:v>
                </c:pt>
                <c:pt idx="1300">
                  <c:v>3847000</c:v>
                </c:pt>
                <c:pt idx="1301">
                  <c:v>3857000</c:v>
                </c:pt>
                <c:pt idx="1302">
                  <c:v>3867000</c:v>
                </c:pt>
                <c:pt idx="1303">
                  <c:v>3877000</c:v>
                </c:pt>
                <c:pt idx="1304">
                  <c:v>3887000</c:v>
                </c:pt>
                <c:pt idx="1305">
                  <c:v>3897000</c:v>
                </c:pt>
                <c:pt idx="1306">
                  <c:v>3907000</c:v>
                </c:pt>
                <c:pt idx="1307">
                  <c:v>3917000</c:v>
                </c:pt>
                <c:pt idx="1308">
                  <c:v>3927000</c:v>
                </c:pt>
                <c:pt idx="1309">
                  <c:v>3937000</c:v>
                </c:pt>
                <c:pt idx="1310">
                  <c:v>3947000</c:v>
                </c:pt>
                <c:pt idx="1311">
                  <c:v>3957000</c:v>
                </c:pt>
                <c:pt idx="1312">
                  <c:v>3967000</c:v>
                </c:pt>
                <c:pt idx="1313">
                  <c:v>3977000</c:v>
                </c:pt>
                <c:pt idx="1314">
                  <c:v>3987000</c:v>
                </c:pt>
                <c:pt idx="1315">
                  <c:v>3997000</c:v>
                </c:pt>
                <c:pt idx="1316">
                  <c:v>4007000</c:v>
                </c:pt>
                <c:pt idx="1317">
                  <c:v>4017000</c:v>
                </c:pt>
                <c:pt idx="1318">
                  <c:v>4027000</c:v>
                </c:pt>
                <c:pt idx="1319">
                  <c:v>4037000</c:v>
                </c:pt>
                <c:pt idx="1320">
                  <c:v>4047000</c:v>
                </c:pt>
                <c:pt idx="1321">
                  <c:v>4057000</c:v>
                </c:pt>
                <c:pt idx="1322">
                  <c:v>4067000</c:v>
                </c:pt>
                <c:pt idx="1323">
                  <c:v>4077000</c:v>
                </c:pt>
                <c:pt idx="1324">
                  <c:v>4087000</c:v>
                </c:pt>
                <c:pt idx="1325">
                  <c:v>4097000</c:v>
                </c:pt>
                <c:pt idx="1326">
                  <c:v>4107000</c:v>
                </c:pt>
                <c:pt idx="1327">
                  <c:v>4117000</c:v>
                </c:pt>
                <c:pt idx="1328">
                  <c:v>4127000</c:v>
                </c:pt>
                <c:pt idx="1329">
                  <c:v>4137000</c:v>
                </c:pt>
                <c:pt idx="1330">
                  <c:v>4147000</c:v>
                </c:pt>
                <c:pt idx="1331">
                  <c:v>4157000</c:v>
                </c:pt>
                <c:pt idx="1332">
                  <c:v>4167000</c:v>
                </c:pt>
                <c:pt idx="1333">
                  <c:v>4177000</c:v>
                </c:pt>
                <c:pt idx="1334">
                  <c:v>4187000</c:v>
                </c:pt>
                <c:pt idx="1335">
                  <c:v>4197000</c:v>
                </c:pt>
                <c:pt idx="1336">
                  <c:v>4207000</c:v>
                </c:pt>
                <c:pt idx="1337">
                  <c:v>4217000</c:v>
                </c:pt>
                <c:pt idx="1338">
                  <c:v>4227000</c:v>
                </c:pt>
                <c:pt idx="1339">
                  <c:v>4237000</c:v>
                </c:pt>
                <c:pt idx="1340">
                  <c:v>4247000</c:v>
                </c:pt>
                <c:pt idx="1341">
                  <c:v>4257000</c:v>
                </c:pt>
                <c:pt idx="1342">
                  <c:v>4267000</c:v>
                </c:pt>
                <c:pt idx="1343">
                  <c:v>4277000</c:v>
                </c:pt>
                <c:pt idx="1344">
                  <c:v>4287000</c:v>
                </c:pt>
                <c:pt idx="1345">
                  <c:v>4297000</c:v>
                </c:pt>
                <c:pt idx="1346">
                  <c:v>4307000</c:v>
                </c:pt>
                <c:pt idx="1347">
                  <c:v>4317000</c:v>
                </c:pt>
                <c:pt idx="1348">
                  <c:v>4327000</c:v>
                </c:pt>
                <c:pt idx="1349">
                  <c:v>4337000</c:v>
                </c:pt>
                <c:pt idx="1350">
                  <c:v>4347000</c:v>
                </c:pt>
                <c:pt idx="1351">
                  <c:v>4357000</c:v>
                </c:pt>
                <c:pt idx="1352">
                  <c:v>4367000</c:v>
                </c:pt>
                <c:pt idx="1353">
                  <c:v>4377000</c:v>
                </c:pt>
                <c:pt idx="1354">
                  <c:v>4387000</c:v>
                </c:pt>
                <c:pt idx="1355">
                  <c:v>4397000</c:v>
                </c:pt>
                <c:pt idx="1356">
                  <c:v>4407000</c:v>
                </c:pt>
                <c:pt idx="1357">
                  <c:v>4417000</c:v>
                </c:pt>
                <c:pt idx="1358">
                  <c:v>4427000</c:v>
                </c:pt>
                <c:pt idx="1359">
                  <c:v>4437000</c:v>
                </c:pt>
                <c:pt idx="1360">
                  <c:v>4447000</c:v>
                </c:pt>
                <c:pt idx="1361">
                  <c:v>4457000</c:v>
                </c:pt>
                <c:pt idx="1362">
                  <c:v>4467000</c:v>
                </c:pt>
                <c:pt idx="1363">
                  <c:v>4477000</c:v>
                </c:pt>
                <c:pt idx="1364">
                  <c:v>4487000</c:v>
                </c:pt>
                <c:pt idx="1365">
                  <c:v>4497000</c:v>
                </c:pt>
                <c:pt idx="1366">
                  <c:v>4507000</c:v>
                </c:pt>
                <c:pt idx="1367">
                  <c:v>4517000</c:v>
                </c:pt>
                <c:pt idx="1368">
                  <c:v>4527000</c:v>
                </c:pt>
                <c:pt idx="1369">
                  <c:v>4537000</c:v>
                </c:pt>
                <c:pt idx="1370">
                  <c:v>4547000</c:v>
                </c:pt>
                <c:pt idx="1371">
                  <c:v>4557000</c:v>
                </c:pt>
                <c:pt idx="1372">
                  <c:v>4567000</c:v>
                </c:pt>
                <c:pt idx="1373">
                  <c:v>4577000</c:v>
                </c:pt>
                <c:pt idx="1374">
                  <c:v>4587000</c:v>
                </c:pt>
                <c:pt idx="1375">
                  <c:v>4597000</c:v>
                </c:pt>
                <c:pt idx="1376">
                  <c:v>4607000</c:v>
                </c:pt>
                <c:pt idx="1377">
                  <c:v>4617000</c:v>
                </c:pt>
                <c:pt idx="1378">
                  <c:v>4627000</c:v>
                </c:pt>
                <c:pt idx="1379">
                  <c:v>4637000</c:v>
                </c:pt>
                <c:pt idx="1380">
                  <c:v>4647000</c:v>
                </c:pt>
                <c:pt idx="1381">
                  <c:v>4657000</c:v>
                </c:pt>
                <c:pt idx="1382">
                  <c:v>4667000</c:v>
                </c:pt>
                <c:pt idx="1383">
                  <c:v>4677000</c:v>
                </c:pt>
                <c:pt idx="1384">
                  <c:v>4687000</c:v>
                </c:pt>
                <c:pt idx="1385">
                  <c:v>4697000</c:v>
                </c:pt>
                <c:pt idx="1386">
                  <c:v>4707000</c:v>
                </c:pt>
                <c:pt idx="1387">
                  <c:v>4717000</c:v>
                </c:pt>
                <c:pt idx="1388">
                  <c:v>4727000</c:v>
                </c:pt>
                <c:pt idx="1389">
                  <c:v>4737000</c:v>
                </c:pt>
                <c:pt idx="1390">
                  <c:v>4747000</c:v>
                </c:pt>
                <c:pt idx="1391">
                  <c:v>4757000</c:v>
                </c:pt>
                <c:pt idx="1392">
                  <c:v>4767000</c:v>
                </c:pt>
                <c:pt idx="1393">
                  <c:v>4777000</c:v>
                </c:pt>
                <c:pt idx="1394">
                  <c:v>4787000</c:v>
                </c:pt>
                <c:pt idx="1395">
                  <c:v>4797000</c:v>
                </c:pt>
                <c:pt idx="1396">
                  <c:v>4807000</c:v>
                </c:pt>
                <c:pt idx="1397">
                  <c:v>4817000</c:v>
                </c:pt>
                <c:pt idx="1398">
                  <c:v>4827000</c:v>
                </c:pt>
                <c:pt idx="1399">
                  <c:v>4837000</c:v>
                </c:pt>
                <c:pt idx="1400">
                  <c:v>4847000</c:v>
                </c:pt>
                <c:pt idx="1401">
                  <c:v>4857000</c:v>
                </c:pt>
                <c:pt idx="1402">
                  <c:v>4867000</c:v>
                </c:pt>
                <c:pt idx="1403">
                  <c:v>4877000</c:v>
                </c:pt>
                <c:pt idx="1404">
                  <c:v>4887000</c:v>
                </c:pt>
                <c:pt idx="1405">
                  <c:v>4897000</c:v>
                </c:pt>
                <c:pt idx="1406">
                  <c:v>4907000</c:v>
                </c:pt>
                <c:pt idx="1407">
                  <c:v>4917000</c:v>
                </c:pt>
                <c:pt idx="1408">
                  <c:v>4927000</c:v>
                </c:pt>
                <c:pt idx="1409">
                  <c:v>4937000</c:v>
                </c:pt>
                <c:pt idx="1410">
                  <c:v>4947000</c:v>
                </c:pt>
                <c:pt idx="1411">
                  <c:v>4957000</c:v>
                </c:pt>
                <c:pt idx="1412">
                  <c:v>4967000</c:v>
                </c:pt>
                <c:pt idx="1413">
                  <c:v>4977000</c:v>
                </c:pt>
                <c:pt idx="1414">
                  <c:v>4987000</c:v>
                </c:pt>
                <c:pt idx="1415">
                  <c:v>4997000</c:v>
                </c:pt>
                <c:pt idx="1416">
                  <c:v>5007000</c:v>
                </c:pt>
                <c:pt idx="1417">
                  <c:v>5017000</c:v>
                </c:pt>
                <c:pt idx="1418">
                  <c:v>5027000</c:v>
                </c:pt>
                <c:pt idx="1419">
                  <c:v>5037000</c:v>
                </c:pt>
                <c:pt idx="1420">
                  <c:v>5047000</c:v>
                </c:pt>
                <c:pt idx="1421">
                  <c:v>5057000</c:v>
                </c:pt>
                <c:pt idx="1422">
                  <c:v>5067000</c:v>
                </c:pt>
                <c:pt idx="1423">
                  <c:v>5077000</c:v>
                </c:pt>
                <c:pt idx="1424">
                  <c:v>5087000</c:v>
                </c:pt>
                <c:pt idx="1425">
                  <c:v>5097000</c:v>
                </c:pt>
                <c:pt idx="1426">
                  <c:v>5107000</c:v>
                </c:pt>
                <c:pt idx="1427">
                  <c:v>5117000</c:v>
                </c:pt>
                <c:pt idx="1428">
                  <c:v>5127000</c:v>
                </c:pt>
                <c:pt idx="1429">
                  <c:v>5137000</c:v>
                </c:pt>
                <c:pt idx="1430">
                  <c:v>5147000</c:v>
                </c:pt>
                <c:pt idx="1431">
                  <c:v>5157000</c:v>
                </c:pt>
                <c:pt idx="1432">
                  <c:v>5167000</c:v>
                </c:pt>
                <c:pt idx="1433">
                  <c:v>5177000</c:v>
                </c:pt>
                <c:pt idx="1434">
                  <c:v>5187000</c:v>
                </c:pt>
                <c:pt idx="1435">
                  <c:v>5197000</c:v>
                </c:pt>
                <c:pt idx="1436">
                  <c:v>5207000</c:v>
                </c:pt>
                <c:pt idx="1437">
                  <c:v>5217000</c:v>
                </c:pt>
                <c:pt idx="1438">
                  <c:v>5227000</c:v>
                </c:pt>
                <c:pt idx="1439">
                  <c:v>5237000</c:v>
                </c:pt>
                <c:pt idx="1440">
                  <c:v>5247000</c:v>
                </c:pt>
                <c:pt idx="1441">
                  <c:v>5257000</c:v>
                </c:pt>
                <c:pt idx="1442">
                  <c:v>5267000</c:v>
                </c:pt>
                <c:pt idx="1443">
                  <c:v>5277000</c:v>
                </c:pt>
                <c:pt idx="1444">
                  <c:v>5287000</c:v>
                </c:pt>
                <c:pt idx="1445">
                  <c:v>5297000</c:v>
                </c:pt>
                <c:pt idx="1446">
                  <c:v>5307000</c:v>
                </c:pt>
                <c:pt idx="1447">
                  <c:v>5317000</c:v>
                </c:pt>
                <c:pt idx="1448">
                  <c:v>5327000</c:v>
                </c:pt>
                <c:pt idx="1449">
                  <c:v>5337000</c:v>
                </c:pt>
                <c:pt idx="1450">
                  <c:v>5347000</c:v>
                </c:pt>
                <c:pt idx="1451">
                  <c:v>5357000</c:v>
                </c:pt>
                <c:pt idx="1452">
                  <c:v>5367000</c:v>
                </c:pt>
                <c:pt idx="1453">
                  <c:v>5377000</c:v>
                </c:pt>
                <c:pt idx="1454">
                  <c:v>5387000</c:v>
                </c:pt>
                <c:pt idx="1455">
                  <c:v>5397000</c:v>
                </c:pt>
                <c:pt idx="1456">
                  <c:v>5407000</c:v>
                </c:pt>
                <c:pt idx="1457">
                  <c:v>5417000</c:v>
                </c:pt>
                <c:pt idx="1458">
                  <c:v>5427000</c:v>
                </c:pt>
                <c:pt idx="1459">
                  <c:v>5437000</c:v>
                </c:pt>
                <c:pt idx="1460">
                  <c:v>5447000</c:v>
                </c:pt>
                <c:pt idx="1461">
                  <c:v>5457000</c:v>
                </c:pt>
                <c:pt idx="1462">
                  <c:v>5467000</c:v>
                </c:pt>
                <c:pt idx="1463">
                  <c:v>5477000</c:v>
                </c:pt>
                <c:pt idx="1464">
                  <c:v>5487000</c:v>
                </c:pt>
                <c:pt idx="1465">
                  <c:v>5497000</c:v>
                </c:pt>
                <c:pt idx="1466">
                  <c:v>5507000</c:v>
                </c:pt>
                <c:pt idx="1467">
                  <c:v>5517000</c:v>
                </c:pt>
                <c:pt idx="1468">
                  <c:v>5527000</c:v>
                </c:pt>
                <c:pt idx="1469">
                  <c:v>5537000</c:v>
                </c:pt>
                <c:pt idx="1470">
                  <c:v>5547000</c:v>
                </c:pt>
                <c:pt idx="1471">
                  <c:v>5557000</c:v>
                </c:pt>
                <c:pt idx="1472">
                  <c:v>5567000</c:v>
                </c:pt>
                <c:pt idx="1473">
                  <c:v>5577000</c:v>
                </c:pt>
                <c:pt idx="1474">
                  <c:v>5587000</c:v>
                </c:pt>
                <c:pt idx="1475">
                  <c:v>5597000</c:v>
                </c:pt>
                <c:pt idx="1476">
                  <c:v>5607000</c:v>
                </c:pt>
                <c:pt idx="1477">
                  <c:v>5617000</c:v>
                </c:pt>
                <c:pt idx="1478">
                  <c:v>5627000</c:v>
                </c:pt>
                <c:pt idx="1479">
                  <c:v>5637000</c:v>
                </c:pt>
                <c:pt idx="1480">
                  <c:v>5647000</c:v>
                </c:pt>
                <c:pt idx="1481">
                  <c:v>5657000</c:v>
                </c:pt>
                <c:pt idx="1482">
                  <c:v>5667000</c:v>
                </c:pt>
                <c:pt idx="1483">
                  <c:v>5677000</c:v>
                </c:pt>
                <c:pt idx="1484">
                  <c:v>5687000</c:v>
                </c:pt>
                <c:pt idx="1485">
                  <c:v>5697000</c:v>
                </c:pt>
                <c:pt idx="1486">
                  <c:v>5707000</c:v>
                </c:pt>
                <c:pt idx="1487">
                  <c:v>5717000</c:v>
                </c:pt>
                <c:pt idx="1488">
                  <c:v>5727000</c:v>
                </c:pt>
                <c:pt idx="1489">
                  <c:v>5737000</c:v>
                </c:pt>
                <c:pt idx="1490">
                  <c:v>5747000</c:v>
                </c:pt>
                <c:pt idx="1491">
                  <c:v>5757000</c:v>
                </c:pt>
                <c:pt idx="1492">
                  <c:v>5767000</c:v>
                </c:pt>
                <c:pt idx="1493">
                  <c:v>5777000</c:v>
                </c:pt>
                <c:pt idx="1494">
                  <c:v>5787000</c:v>
                </c:pt>
                <c:pt idx="1495">
                  <c:v>5797000</c:v>
                </c:pt>
                <c:pt idx="1496">
                  <c:v>5807000</c:v>
                </c:pt>
                <c:pt idx="1497">
                  <c:v>5817000</c:v>
                </c:pt>
                <c:pt idx="1498">
                  <c:v>5827000</c:v>
                </c:pt>
                <c:pt idx="1499">
                  <c:v>5837000</c:v>
                </c:pt>
                <c:pt idx="1500">
                  <c:v>5847000</c:v>
                </c:pt>
                <c:pt idx="1501">
                  <c:v>5857000</c:v>
                </c:pt>
                <c:pt idx="1502">
                  <c:v>5867000</c:v>
                </c:pt>
                <c:pt idx="1503">
                  <c:v>5877000</c:v>
                </c:pt>
                <c:pt idx="1504">
                  <c:v>5887000</c:v>
                </c:pt>
                <c:pt idx="1505">
                  <c:v>5897000</c:v>
                </c:pt>
                <c:pt idx="1506">
                  <c:v>5907000</c:v>
                </c:pt>
                <c:pt idx="1507">
                  <c:v>5917000</c:v>
                </c:pt>
                <c:pt idx="1508">
                  <c:v>5927000</c:v>
                </c:pt>
                <c:pt idx="1509">
                  <c:v>5937000</c:v>
                </c:pt>
                <c:pt idx="1510">
                  <c:v>5947000</c:v>
                </c:pt>
                <c:pt idx="1511">
                  <c:v>5957000</c:v>
                </c:pt>
                <c:pt idx="1512">
                  <c:v>5967000</c:v>
                </c:pt>
                <c:pt idx="1513">
                  <c:v>5977000</c:v>
                </c:pt>
                <c:pt idx="1514">
                  <c:v>5987000</c:v>
                </c:pt>
                <c:pt idx="1515">
                  <c:v>5997000</c:v>
                </c:pt>
                <c:pt idx="1516">
                  <c:v>6007000</c:v>
                </c:pt>
                <c:pt idx="1517">
                  <c:v>6017000</c:v>
                </c:pt>
                <c:pt idx="1518">
                  <c:v>6027000</c:v>
                </c:pt>
                <c:pt idx="1519">
                  <c:v>6037000</c:v>
                </c:pt>
                <c:pt idx="1520">
                  <c:v>6047000</c:v>
                </c:pt>
                <c:pt idx="1521">
                  <c:v>6057000</c:v>
                </c:pt>
                <c:pt idx="1522">
                  <c:v>6067000</c:v>
                </c:pt>
                <c:pt idx="1523">
                  <c:v>6077000</c:v>
                </c:pt>
                <c:pt idx="1524">
                  <c:v>6087000</c:v>
                </c:pt>
                <c:pt idx="1525">
                  <c:v>6097000</c:v>
                </c:pt>
                <c:pt idx="1526">
                  <c:v>6107000</c:v>
                </c:pt>
                <c:pt idx="1527">
                  <c:v>6117000</c:v>
                </c:pt>
                <c:pt idx="1528">
                  <c:v>6127000</c:v>
                </c:pt>
                <c:pt idx="1529">
                  <c:v>6137000</c:v>
                </c:pt>
                <c:pt idx="1530">
                  <c:v>6147000</c:v>
                </c:pt>
                <c:pt idx="1531">
                  <c:v>6157000</c:v>
                </c:pt>
                <c:pt idx="1532">
                  <c:v>6167000</c:v>
                </c:pt>
                <c:pt idx="1533">
                  <c:v>6177000</c:v>
                </c:pt>
                <c:pt idx="1534">
                  <c:v>6187000</c:v>
                </c:pt>
                <c:pt idx="1535">
                  <c:v>6197000</c:v>
                </c:pt>
                <c:pt idx="1536">
                  <c:v>6207000</c:v>
                </c:pt>
                <c:pt idx="1537">
                  <c:v>6217000</c:v>
                </c:pt>
                <c:pt idx="1538">
                  <c:v>6227000</c:v>
                </c:pt>
                <c:pt idx="1539">
                  <c:v>6237000</c:v>
                </c:pt>
                <c:pt idx="1540">
                  <c:v>6247000</c:v>
                </c:pt>
                <c:pt idx="1541">
                  <c:v>6257000</c:v>
                </c:pt>
                <c:pt idx="1542">
                  <c:v>6267000</c:v>
                </c:pt>
                <c:pt idx="1543">
                  <c:v>6277000</c:v>
                </c:pt>
                <c:pt idx="1544">
                  <c:v>6287000</c:v>
                </c:pt>
                <c:pt idx="1545">
                  <c:v>6297000</c:v>
                </c:pt>
                <c:pt idx="1546">
                  <c:v>6307000</c:v>
                </c:pt>
                <c:pt idx="1547">
                  <c:v>6317000</c:v>
                </c:pt>
                <c:pt idx="1548">
                  <c:v>6327000</c:v>
                </c:pt>
                <c:pt idx="1549">
                  <c:v>6337000</c:v>
                </c:pt>
                <c:pt idx="1550">
                  <c:v>6347000</c:v>
                </c:pt>
                <c:pt idx="1551">
                  <c:v>6357000</c:v>
                </c:pt>
                <c:pt idx="1552">
                  <c:v>6367000</c:v>
                </c:pt>
                <c:pt idx="1553">
                  <c:v>6377000</c:v>
                </c:pt>
                <c:pt idx="1554">
                  <c:v>6387000</c:v>
                </c:pt>
                <c:pt idx="1555">
                  <c:v>6397000</c:v>
                </c:pt>
                <c:pt idx="1556">
                  <c:v>6407000</c:v>
                </c:pt>
                <c:pt idx="1557">
                  <c:v>6417000</c:v>
                </c:pt>
                <c:pt idx="1558">
                  <c:v>6427000</c:v>
                </c:pt>
                <c:pt idx="1559">
                  <c:v>6437000</c:v>
                </c:pt>
                <c:pt idx="1560">
                  <c:v>6447000</c:v>
                </c:pt>
                <c:pt idx="1561">
                  <c:v>6457000</c:v>
                </c:pt>
                <c:pt idx="1562">
                  <c:v>6467000</c:v>
                </c:pt>
                <c:pt idx="1563">
                  <c:v>6477000</c:v>
                </c:pt>
                <c:pt idx="1564">
                  <c:v>6487000</c:v>
                </c:pt>
                <c:pt idx="1565">
                  <c:v>6497000</c:v>
                </c:pt>
                <c:pt idx="1566">
                  <c:v>6507000</c:v>
                </c:pt>
                <c:pt idx="1567">
                  <c:v>6517000</c:v>
                </c:pt>
                <c:pt idx="1568">
                  <c:v>6527000</c:v>
                </c:pt>
                <c:pt idx="1569">
                  <c:v>6537000</c:v>
                </c:pt>
                <c:pt idx="1570">
                  <c:v>6547000</c:v>
                </c:pt>
                <c:pt idx="1571">
                  <c:v>6557000</c:v>
                </c:pt>
                <c:pt idx="1572">
                  <c:v>6567000</c:v>
                </c:pt>
                <c:pt idx="1573">
                  <c:v>6577000</c:v>
                </c:pt>
                <c:pt idx="1574">
                  <c:v>6587000</c:v>
                </c:pt>
                <c:pt idx="1575">
                  <c:v>6597000</c:v>
                </c:pt>
                <c:pt idx="1576">
                  <c:v>6607000</c:v>
                </c:pt>
                <c:pt idx="1577">
                  <c:v>6617000</c:v>
                </c:pt>
                <c:pt idx="1578">
                  <c:v>6627000</c:v>
                </c:pt>
                <c:pt idx="1579">
                  <c:v>6637000</c:v>
                </c:pt>
                <c:pt idx="1580">
                  <c:v>6647000</c:v>
                </c:pt>
                <c:pt idx="1581">
                  <c:v>6657000</c:v>
                </c:pt>
                <c:pt idx="1582">
                  <c:v>6667000</c:v>
                </c:pt>
                <c:pt idx="1583">
                  <c:v>6677000</c:v>
                </c:pt>
                <c:pt idx="1584">
                  <c:v>6687000</c:v>
                </c:pt>
                <c:pt idx="1585">
                  <c:v>6697000</c:v>
                </c:pt>
                <c:pt idx="1586">
                  <c:v>6707000</c:v>
                </c:pt>
                <c:pt idx="1587">
                  <c:v>6717000</c:v>
                </c:pt>
                <c:pt idx="1588">
                  <c:v>6727000</c:v>
                </c:pt>
                <c:pt idx="1589">
                  <c:v>6737000</c:v>
                </c:pt>
                <c:pt idx="1590">
                  <c:v>6747000</c:v>
                </c:pt>
                <c:pt idx="1591">
                  <c:v>6757000</c:v>
                </c:pt>
                <c:pt idx="1592">
                  <c:v>6767000</c:v>
                </c:pt>
                <c:pt idx="1593">
                  <c:v>6777000</c:v>
                </c:pt>
                <c:pt idx="1594">
                  <c:v>6787000</c:v>
                </c:pt>
                <c:pt idx="1595">
                  <c:v>6797000</c:v>
                </c:pt>
                <c:pt idx="1596">
                  <c:v>6807000</c:v>
                </c:pt>
                <c:pt idx="1597">
                  <c:v>6817000</c:v>
                </c:pt>
                <c:pt idx="1598">
                  <c:v>6827000</c:v>
                </c:pt>
                <c:pt idx="1599">
                  <c:v>6837000</c:v>
                </c:pt>
                <c:pt idx="1600">
                  <c:v>6847000</c:v>
                </c:pt>
                <c:pt idx="1601">
                  <c:v>6857000</c:v>
                </c:pt>
                <c:pt idx="1602">
                  <c:v>6867000</c:v>
                </c:pt>
                <c:pt idx="1603">
                  <c:v>6877000</c:v>
                </c:pt>
                <c:pt idx="1604">
                  <c:v>6887000</c:v>
                </c:pt>
                <c:pt idx="1605">
                  <c:v>6897000</c:v>
                </c:pt>
                <c:pt idx="1606">
                  <c:v>6907000</c:v>
                </c:pt>
                <c:pt idx="1607">
                  <c:v>6917000</c:v>
                </c:pt>
                <c:pt idx="1608">
                  <c:v>6927000</c:v>
                </c:pt>
                <c:pt idx="1609">
                  <c:v>6937000</c:v>
                </c:pt>
                <c:pt idx="1610">
                  <c:v>6947000</c:v>
                </c:pt>
                <c:pt idx="1611">
                  <c:v>6957000</c:v>
                </c:pt>
                <c:pt idx="1612">
                  <c:v>6967000</c:v>
                </c:pt>
                <c:pt idx="1613">
                  <c:v>6977000</c:v>
                </c:pt>
                <c:pt idx="1614">
                  <c:v>6987000</c:v>
                </c:pt>
                <c:pt idx="1615">
                  <c:v>6997000</c:v>
                </c:pt>
                <c:pt idx="1616">
                  <c:v>7007000</c:v>
                </c:pt>
                <c:pt idx="1617">
                  <c:v>7017000</c:v>
                </c:pt>
                <c:pt idx="1618">
                  <c:v>7027000</c:v>
                </c:pt>
                <c:pt idx="1619">
                  <c:v>7037000</c:v>
                </c:pt>
                <c:pt idx="1620">
                  <c:v>7047000</c:v>
                </c:pt>
                <c:pt idx="1621">
                  <c:v>7057000</c:v>
                </c:pt>
                <c:pt idx="1622">
                  <c:v>7067000</c:v>
                </c:pt>
                <c:pt idx="1623">
                  <c:v>7077000</c:v>
                </c:pt>
                <c:pt idx="1624">
                  <c:v>7087000</c:v>
                </c:pt>
                <c:pt idx="1625">
                  <c:v>7097000</c:v>
                </c:pt>
                <c:pt idx="1626">
                  <c:v>7107000</c:v>
                </c:pt>
                <c:pt idx="1627">
                  <c:v>7117000</c:v>
                </c:pt>
                <c:pt idx="1628">
                  <c:v>7127000</c:v>
                </c:pt>
                <c:pt idx="1629">
                  <c:v>7137000</c:v>
                </c:pt>
                <c:pt idx="1630">
                  <c:v>7147000</c:v>
                </c:pt>
                <c:pt idx="1631">
                  <c:v>7157000</c:v>
                </c:pt>
                <c:pt idx="1632">
                  <c:v>7167000</c:v>
                </c:pt>
                <c:pt idx="1633">
                  <c:v>7177000</c:v>
                </c:pt>
                <c:pt idx="1634">
                  <c:v>7187000</c:v>
                </c:pt>
                <c:pt idx="1635">
                  <c:v>7197000</c:v>
                </c:pt>
              </c:numCache>
            </c:numRef>
          </c:xVal>
          <c:yVal>
            <c:numRef>
              <c:f>EOQ!$AZ$5:$AZ$1640</c:f>
              <c:numCache>
                <c:formatCode>_-[$$-409]* #,##0.00_ ;_-[$$-409]* \-#,##0.00\ ;_-[$$-409]* "-"??_ ;_-@_ </c:formatCode>
                <c:ptCount val="1636"/>
                <c:pt idx="0">
                  <c:v>0</c:v>
                </c:pt>
                <c:pt idx="1">
                  <c:v>101187833.33333333</c:v>
                </c:pt>
                <c:pt idx="2">
                  <c:v>50599666.666666664</c:v>
                </c:pt>
                <c:pt idx="3">
                  <c:v>33739500</c:v>
                </c:pt>
                <c:pt idx="4">
                  <c:v>25311333.333333332</c:v>
                </c:pt>
                <c:pt idx="5">
                  <c:v>20255966.666666668</c:v>
                </c:pt>
                <c:pt idx="6">
                  <c:v>16887000</c:v>
                </c:pt>
                <c:pt idx="7">
                  <c:v>14481690.476190478</c:v>
                </c:pt>
                <c:pt idx="8">
                  <c:v>12678666.666666666</c:v>
                </c:pt>
                <c:pt idx="9">
                  <c:v>11277166.666666666</c:v>
                </c:pt>
                <c:pt idx="10">
                  <c:v>10156733.333333334</c:v>
                </c:pt>
                <c:pt idx="11">
                  <c:v>9240712.1212121211</c:v>
                </c:pt>
                <c:pt idx="12">
                  <c:v>8478000</c:v>
                </c:pt>
                <c:pt idx="13">
                  <c:v>7833217.948717948</c:v>
                </c:pt>
                <c:pt idx="14">
                  <c:v>7281095.2380952388</c:v>
                </c:pt>
                <c:pt idx="15">
                  <c:v>6803100</c:v>
                </c:pt>
                <c:pt idx="16">
                  <c:v>6385333.333333333</c:v>
                </c:pt>
                <c:pt idx="17">
                  <c:v>6017166.666666667</c:v>
                </c:pt>
                <c:pt idx="18">
                  <c:v>5690333.333333333</c:v>
                </c:pt>
                <c:pt idx="19">
                  <c:v>5398307.0175438598</c:v>
                </c:pt>
                <c:pt idx="20">
                  <c:v>5135866.666666667</c:v>
                </c:pt>
                <c:pt idx="21">
                  <c:v>4898785.7142857146</c:v>
                </c:pt>
                <c:pt idx="22">
                  <c:v>4683606.0606060605</c:v>
                </c:pt>
                <c:pt idx="23">
                  <c:v>4487471.0144927539</c:v>
                </c:pt>
                <c:pt idx="24">
                  <c:v>4308000</c:v>
                </c:pt>
                <c:pt idx="25">
                  <c:v>4143193.3333333335</c:v>
                </c:pt>
                <c:pt idx="26">
                  <c:v>3991358.974358974</c:v>
                </c:pt>
                <c:pt idx="27">
                  <c:v>3851055.5555555555</c:v>
                </c:pt>
                <c:pt idx="28">
                  <c:v>3721047.6190476194</c:v>
                </c:pt>
                <c:pt idx="29">
                  <c:v>3600270.1149425288</c:v>
                </c:pt>
                <c:pt idx="30">
                  <c:v>3487800</c:v>
                </c:pt>
                <c:pt idx="31">
                  <c:v>3382833.3333333335</c:v>
                </c:pt>
                <c:pt idx="32">
                  <c:v>3284666.6666666665</c:v>
                </c:pt>
                <c:pt idx="33">
                  <c:v>3192681.8181818184</c:v>
                </c:pt>
                <c:pt idx="34">
                  <c:v>3106333.3333333335</c:v>
                </c:pt>
                <c:pt idx="35">
                  <c:v>3025138.0952380951</c:v>
                </c:pt>
                <c:pt idx="36">
                  <c:v>2948666.6666666665</c:v>
                </c:pt>
                <c:pt idx="37">
                  <c:v>2876536.036036036</c:v>
                </c:pt>
                <c:pt idx="38">
                  <c:v>2808403.5087719299</c:v>
                </c:pt>
                <c:pt idx="39">
                  <c:v>2743961.5384615385</c:v>
                </c:pt>
                <c:pt idx="40">
                  <c:v>2682933.3333333335</c:v>
                </c:pt>
                <c:pt idx="41">
                  <c:v>2625069.1056910567</c:v>
                </c:pt>
                <c:pt idx="42">
                  <c:v>2570142.8571428573</c:v>
                </c:pt>
                <c:pt idx="43">
                  <c:v>2517949.6124031008</c:v>
                </c:pt>
                <c:pt idx="44">
                  <c:v>2468303.0303030303</c:v>
                </c:pt>
                <c:pt idx="45">
                  <c:v>2421033.3333333335</c:v>
                </c:pt>
                <c:pt idx="46">
                  <c:v>2375985.5072463769</c:v>
                </c:pt>
                <c:pt idx="47">
                  <c:v>2333017.7304964536</c:v>
                </c:pt>
                <c:pt idx="48">
                  <c:v>2292000</c:v>
                </c:pt>
                <c:pt idx="49">
                  <c:v>2252812.9251700682</c:v>
                </c:pt>
                <c:pt idx="50">
                  <c:v>2215346.6666666665</c:v>
                </c:pt>
                <c:pt idx="51">
                  <c:v>2179500</c:v>
                </c:pt>
                <c:pt idx="52">
                  <c:v>2145179.487179487</c:v>
                </c:pt>
                <c:pt idx="53">
                  <c:v>2112298.7421383648</c:v>
                </c:pt>
                <c:pt idx="54">
                  <c:v>2080777.7777777778</c:v>
                </c:pt>
                <c:pt idx="55">
                  <c:v>2050542.4242424241</c:v>
                </c:pt>
                <c:pt idx="56">
                  <c:v>2021523.8095238097</c:v>
                </c:pt>
                <c:pt idx="57">
                  <c:v>1993657.894736842</c:v>
                </c:pt>
                <c:pt idx="58">
                  <c:v>1966885.0574712644</c:v>
                </c:pt>
                <c:pt idx="59">
                  <c:v>1941149.7175141245</c:v>
                </c:pt>
                <c:pt idx="60">
                  <c:v>1916400</c:v>
                </c:pt>
                <c:pt idx="61">
                  <c:v>1892587.4316939891</c:v>
                </c:pt>
                <c:pt idx="62">
                  <c:v>1869666.6666666667</c:v>
                </c:pt>
                <c:pt idx="63">
                  <c:v>1847595.2380952381</c:v>
                </c:pt>
                <c:pt idx="64">
                  <c:v>1826333.3333333333</c:v>
                </c:pt>
                <c:pt idx="65">
                  <c:v>1805843.5897435897</c:v>
                </c:pt>
                <c:pt idx="66">
                  <c:v>1786090.9090909092</c:v>
                </c:pt>
                <c:pt idx="67">
                  <c:v>1767042.288557214</c:v>
                </c:pt>
                <c:pt idx="68">
                  <c:v>1748666.6666666667</c:v>
                </c:pt>
                <c:pt idx="69">
                  <c:v>1730934.7826086956</c:v>
                </c:pt>
                <c:pt idx="70">
                  <c:v>1713819.0476190476</c:v>
                </c:pt>
                <c:pt idx="71">
                  <c:v>1697293.4272300471</c:v>
                </c:pt>
                <c:pt idx="72">
                  <c:v>1681333.3333333333</c:v>
                </c:pt>
                <c:pt idx="73">
                  <c:v>1665915.5251141554</c:v>
                </c:pt>
                <c:pt idx="74">
                  <c:v>1651018.018018018</c:v>
                </c:pt>
                <c:pt idx="75">
                  <c:v>1636620</c:v>
                </c:pt>
                <c:pt idx="76">
                  <c:v>1622701.7543859649</c:v>
                </c:pt>
                <c:pt idx="77">
                  <c:v>1609244.5887445889</c:v>
                </c:pt>
                <c:pt idx="78">
                  <c:v>1596230.7692307692</c:v>
                </c:pt>
                <c:pt idx="79">
                  <c:v>1583643.4599156119</c:v>
                </c:pt>
                <c:pt idx="80">
                  <c:v>1571466.6666666667</c:v>
                </c:pt>
                <c:pt idx="81">
                  <c:v>1559685.1851851852</c:v>
                </c:pt>
                <c:pt idx="82">
                  <c:v>1548284.5528455283</c:v>
                </c:pt>
                <c:pt idx="83">
                  <c:v>1537251.0040160643</c:v>
                </c:pt>
                <c:pt idx="84">
                  <c:v>1526571.4285714286</c:v>
                </c:pt>
                <c:pt idx="85">
                  <c:v>1516233.3333333335</c:v>
                </c:pt>
                <c:pt idx="86">
                  <c:v>1506224.8062015504</c:v>
                </c:pt>
                <c:pt idx="87">
                  <c:v>1496534.4827586208</c:v>
                </c:pt>
                <c:pt idx="88">
                  <c:v>1487151.5151515151</c:v>
                </c:pt>
                <c:pt idx="89">
                  <c:v>1478065.543071161</c:v>
                </c:pt>
                <c:pt idx="90">
                  <c:v>1469266.6666666667</c:v>
                </c:pt>
                <c:pt idx="91">
                  <c:v>1460745.4212454213</c:v>
                </c:pt>
                <c:pt idx="92">
                  <c:v>1452492.7536231885</c:v>
                </c:pt>
                <c:pt idx="93">
                  <c:v>1444500</c:v>
                </c:pt>
                <c:pt idx="94">
                  <c:v>1436758.865248227</c:v>
                </c:pt>
                <c:pt idx="95">
                  <c:v>1429261.4035087719</c:v>
                </c:pt>
                <c:pt idx="96">
                  <c:v>1422000</c:v>
                </c:pt>
                <c:pt idx="97">
                  <c:v>1414967.35395189</c:v>
                </c:pt>
                <c:pt idx="98">
                  <c:v>1408156.4625850341</c:v>
                </c:pt>
                <c:pt idx="99">
                  <c:v>1401560.606060606</c:v>
                </c:pt>
                <c:pt idx="100">
                  <c:v>1395173.3333333335</c:v>
                </c:pt>
                <c:pt idx="101">
                  <c:v>1388988.4488448845</c:v>
                </c:pt>
                <c:pt idx="102">
                  <c:v>1383000</c:v>
                </c:pt>
                <c:pt idx="103">
                  <c:v>1377202.2653721683</c:v>
                </c:pt>
                <c:pt idx="104">
                  <c:v>1371589.7435897435</c:v>
                </c:pt>
                <c:pt idx="105">
                  <c:v>1366157.1428571427</c:v>
                </c:pt>
                <c:pt idx="106">
                  <c:v>1360899.3710691824</c:v>
                </c:pt>
                <c:pt idx="107">
                  <c:v>1355811.5264797509</c:v>
                </c:pt>
                <c:pt idx="108">
                  <c:v>1350888.888888889</c:v>
                </c:pt>
                <c:pt idx="109">
                  <c:v>1346126.9113149848</c:v>
                </c:pt>
                <c:pt idx="110">
                  <c:v>1341521.2121212122</c:v>
                </c:pt>
                <c:pt idx="111">
                  <c:v>1337067.5675675676</c:v>
                </c:pt>
                <c:pt idx="112">
                  <c:v>1332761.9047619049</c:v>
                </c:pt>
                <c:pt idx="113">
                  <c:v>1328600.2949852508</c:v>
                </c:pt>
                <c:pt idx="114">
                  <c:v>1324578.9473684211</c:v>
                </c:pt>
                <c:pt idx="115">
                  <c:v>1320694.2028985508</c:v>
                </c:pt>
                <c:pt idx="116">
                  <c:v>1316942.5287356323</c:v>
                </c:pt>
                <c:pt idx="117">
                  <c:v>1313320.512820513</c:v>
                </c:pt>
                <c:pt idx="118">
                  <c:v>1309824.8587570623</c:v>
                </c:pt>
                <c:pt idx="119">
                  <c:v>1306452.3809523811</c:v>
                </c:pt>
                <c:pt idx="120">
                  <c:v>1303200</c:v>
                </c:pt>
                <c:pt idx="121">
                  <c:v>1300064.738292011</c:v>
                </c:pt>
                <c:pt idx="122">
                  <c:v>1297043.7158469947</c:v>
                </c:pt>
                <c:pt idx="123">
                  <c:v>1294134.1463414636</c:v>
                </c:pt>
                <c:pt idx="124">
                  <c:v>1291333.3333333335</c:v>
                </c:pt>
                <c:pt idx="125">
                  <c:v>1288638.6666666667</c:v>
                </c:pt>
                <c:pt idx="126">
                  <c:v>1286047.6190476189</c:v>
                </c:pt>
                <c:pt idx="127">
                  <c:v>1283557.7427821523</c:v>
                </c:pt>
                <c:pt idx="128">
                  <c:v>1281166.6666666667</c:v>
                </c:pt>
                <c:pt idx="129">
                  <c:v>1278872.0930232559</c:v>
                </c:pt>
                <c:pt idx="130">
                  <c:v>1276671.794871795</c:v>
                </c:pt>
                <c:pt idx="131">
                  <c:v>1274563.6132315521</c:v>
                </c:pt>
                <c:pt idx="132">
                  <c:v>1272545.4545454546</c:v>
                </c:pt>
                <c:pt idx="133">
                  <c:v>1270615.2882205513</c:v>
                </c:pt>
                <c:pt idx="134">
                  <c:v>1268771.1442786071</c:v>
                </c:pt>
                <c:pt idx="135">
                  <c:v>1267011.111111111</c:v>
                </c:pt>
                <c:pt idx="136">
                  <c:v>1265333.3333333335</c:v>
                </c:pt>
                <c:pt idx="137">
                  <c:v>1263736.00973236</c:v>
                </c:pt>
                <c:pt idx="138">
                  <c:v>1262217.3913043477</c:v>
                </c:pt>
                <c:pt idx="139">
                  <c:v>1260775.7793764989</c:v>
                </c:pt>
                <c:pt idx="140">
                  <c:v>1259409.5238095238</c:v>
                </c:pt>
                <c:pt idx="141">
                  <c:v>1258117.0212765958</c:v>
                </c:pt>
                <c:pt idx="142">
                  <c:v>1256896.7136150235</c:v>
                </c:pt>
                <c:pt idx="143">
                  <c:v>1255747.0862470863</c:v>
                </c:pt>
                <c:pt idx="144">
                  <c:v>1254666.6666666665</c:v>
                </c:pt>
                <c:pt idx="145">
                  <c:v>1253654.0229885057</c:v>
                </c:pt>
                <c:pt idx="146">
                  <c:v>1252707.7625570777</c:v>
                </c:pt>
                <c:pt idx="147">
                  <c:v>1251826.5306122447</c:v>
                </c:pt>
                <c:pt idx="148">
                  <c:v>1251009.009009009</c:v>
                </c:pt>
                <c:pt idx="149">
                  <c:v>1250253.9149888144</c:v>
                </c:pt>
                <c:pt idx="150">
                  <c:v>1249560</c:v>
                </c:pt>
                <c:pt idx="151">
                  <c:v>1248926.0485651214</c:v>
                </c:pt>
                <c:pt idx="152">
                  <c:v>1248350.8771929825</c:v>
                </c:pt>
                <c:pt idx="153">
                  <c:v>1247833.3333333335</c:v>
                </c:pt>
                <c:pt idx="154">
                  <c:v>1247372.2943722946</c:v>
                </c:pt>
                <c:pt idx="155">
                  <c:v>1246966.6666666667</c:v>
                </c:pt>
                <c:pt idx="156">
                  <c:v>1246615.3846153845</c:v>
                </c:pt>
                <c:pt idx="157">
                  <c:v>1246317.4097664542</c:v>
                </c:pt>
                <c:pt idx="158">
                  <c:v>1246071.7299578059</c:v>
                </c:pt>
                <c:pt idx="159">
                  <c:v>1245877.358490566</c:v>
                </c:pt>
                <c:pt idx="160">
                  <c:v>1245733.3333333335</c:v>
                </c:pt>
                <c:pt idx="161">
                  <c:v>1245638.7163561077</c:v>
                </c:pt>
                <c:pt idx="162">
                  <c:v>1245592.5925925926</c:v>
                </c:pt>
                <c:pt idx="163">
                  <c:v>1245594.0695296524</c:v>
                </c:pt>
                <c:pt idx="164">
                  <c:v>1245642.2764227642</c:v>
                </c:pt>
                <c:pt idx="165">
                  <c:v>1245736.3636363638</c:v>
                </c:pt>
                <c:pt idx="166">
                  <c:v>1245875.5020080321</c:v>
                </c:pt>
                <c:pt idx="167">
                  <c:v>1246058.8822355289</c:v>
                </c:pt>
                <c:pt idx="168">
                  <c:v>1246285.7142857143</c:v>
                </c:pt>
                <c:pt idx="169">
                  <c:v>1246555.2268244578</c:v>
                </c:pt>
                <c:pt idx="170">
                  <c:v>1246866.6666666667</c:v>
                </c:pt>
                <c:pt idx="171">
                  <c:v>1247219.2982456139</c:v>
                </c:pt>
                <c:pt idx="172">
                  <c:v>1247612.4031007751</c:v>
                </c:pt>
                <c:pt idx="173">
                  <c:v>1248045.2793834298</c:v>
                </c:pt>
                <c:pt idx="174">
                  <c:v>1248517.2413793104</c:v>
                </c:pt>
                <c:pt idx="175">
                  <c:v>1249027.6190476189</c:v>
                </c:pt>
                <c:pt idx="176">
                  <c:v>1249575.7575757578</c:v>
                </c:pt>
                <c:pt idx="177">
                  <c:v>1250161.0169491526</c:v>
                </c:pt>
                <c:pt idx="178">
                  <c:v>1250782.7715355805</c:v>
                </c:pt>
                <c:pt idx="179">
                  <c:v>1251440.4096834264</c:v>
                </c:pt>
                <c:pt idx="180">
                  <c:v>1252133.3333333335</c:v>
                </c:pt>
                <c:pt idx="181">
                  <c:v>1252860.9576427257</c:v>
                </c:pt>
                <c:pt idx="182">
                  <c:v>1253622.7106227106</c:v>
                </c:pt>
                <c:pt idx="183">
                  <c:v>1254418.0327868853</c:v>
                </c:pt>
                <c:pt idx="184">
                  <c:v>1255246.3768115942</c:v>
                </c:pt>
                <c:pt idx="185">
                  <c:v>1256107.2072072073</c:v>
                </c:pt>
                <c:pt idx="186">
                  <c:v>1257000</c:v>
                </c:pt>
                <c:pt idx="187">
                  <c:v>1257924.2424242424</c:v>
                </c:pt>
                <c:pt idx="188">
                  <c:v>1258879.4326241135</c:v>
                </c:pt>
                <c:pt idx="189">
                  <c:v>1259865.0793650793</c:v>
                </c:pt>
                <c:pt idx="190">
                  <c:v>1260880.7017543861</c:v>
                </c:pt>
                <c:pt idx="191">
                  <c:v>1261925.8289703317</c:v>
                </c:pt>
                <c:pt idx="192">
                  <c:v>1263000</c:v>
                </c:pt>
                <c:pt idx="193">
                  <c:v>1264102.7633851469</c:v>
                </c:pt>
                <c:pt idx="194">
                  <c:v>1265233.676975945</c:v>
                </c:pt>
                <c:pt idx="195">
                  <c:v>1266392.3076923077</c:v>
                </c:pt>
                <c:pt idx="196">
                  <c:v>1267578.2312925169</c:v>
                </c:pt>
                <c:pt idx="197">
                  <c:v>1268791.0321489002</c:v>
                </c:pt>
                <c:pt idx="198">
                  <c:v>1270030.303030303</c:v>
                </c:pt>
                <c:pt idx="199">
                  <c:v>1271295.6448911224</c:v>
                </c:pt>
                <c:pt idx="200">
                  <c:v>1272586.6666666667</c:v>
                </c:pt>
                <c:pt idx="201">
                  <c:v>1273902.9850746267</c:v>
                </c:pt>
                <c:pt idx="202">
                  <c:v>1275244.2244224423</c:v>
                </c:pt>
                <c:pt idx="203">
                  <c:v>1276610.0164203614</c:v>
                </c:pt>
                <c:pt idx="204">
                  <c:v>1278000</c:v>
                </c:pt>
                <c:pt idx="205">
                  <c:v>1279413.8211382115</c:v>
                </c:pt>
                <c:pt idx="206">
                  <c:v>1280851.1326860841</c:v>
                </c:pt>
                <c:pt idx="207">
                  <c:v>1282311.5942028984</c:v>
                </c:pt>
                <c:pt idx="208">
                  <c:v>1283794.8717948718</c:v>
                </c:pt>
                <c:pt idx="209">
                  <c:v>1285300.6379585327</c:v>
                </c:pt>
                <c:pt idx="210">
                  <c:v>1286828.5714285714</c:v>
                </c:pt>
                <c:pt idx="211">
                  <c:v>1288378.3570300159</c:v>
                </c:pt>
                <c:pt idx="212">
                  <c:v>1289949.6855345913</c:v>
                </c:pt>
                <c:pt idx="213">
                  <c:v>1291542.2535211267</c:v>
                </c:pt>
                <c:pt idx="214">
                  <c:v>1293155.7632398754</c:v>
                </c:pt>
                <c:pt idx="215">
                  <c:v>1294789.9224806202</c:v>
                </c:pt>
                <c:pt idx="216">
                  <c:v>1296444.4444444445</c:v>
                </c:pt>
                <c:pt idx="217">
                  <c:v>1298119.0476190476</c:v>
                </c:pt>
                <c:pt idx="218">
                  <c:v>1299813.4556574924</c:v>
                </c:pt>
                <c:pt idx="219">
                  <c:v>1301527.397260274</c:v>
                </c:pt>
                <c:pt idx="220">
                  <c:v>1303260.606060606</c:v>
                </c:pt>
                <c:pt idx="221">
                  <c:v>1305012.8205128205</c:v>
                </c:pt>
                <c:pt idx="222">
                  <c:v>1306783.7837837837</c:v>
                </c:pt>
                <c:pt idx="223">
                  <c:v>1308573.2436472347</c:v>
                </c:pt>
                <c:pt idx="224">
                  <c:v>1310380.9523809524</c:v>
                </c:pt>
                <c:pt idx="225">
                  <c:v>1312206.6666666667</c:v>
                </c:pt>
                <c:pt idx="226">
                  <c:v>1314050.1474926253</c:v>
                </c:pt>
                <c:pt idx="227">
                  <c:v>1315911.1600587373</c:v>
                </c:pt>
                <c:pt idx="228">
                  <c:v>1317789.4736842106</c:v>
                </c:pt>
                <c:pt idx="229">
                  <c:v>1319684.8617176129</c:v>
                </c:pt>
                <c:pt idx="230">
                  <c:v>1321597.1014492754</c:v>
                </c:pt>
                <c:pt idx="231">
                  <c:v>1323525.9740259741</c:v>
                </c:pt>
                <c:pt idx="232">
                  <c:v>1325471.264367816</c:v>
                </c:pt>
                <c:pt idx="233">
                  <c:v>1327432.7610872677</c:v>
                </c:pt>
                <c:pt idx="234">
                  <c:v>1329410.2564102565</c:v>
                </c:pt>
                <c:pt idx="235">
                  <c:v>1331403.5460992907</c:v>
                </c:pt>
                <c:pt idx="236">
                  <c:v>1333412.4293785312</c:v>
                </c:pt>
                <c:pt idx="237">
                  <c:v>1335436.7088607596</c:v>
                </c:pt>
                <c:pt idx="238">
                  <c:v>1337476.1904761905</c:v>
                </c:pt>
                <c:pt idx="239">
                  <c:v>1339530.6834030685</c:v>
                </c:pt>
                <c:pt idx="240">
                  <c:v>1341600</c:v>
                </c:pt>
                <c:pt idx="241">
                  <c:v>1343683.9557399724</c:v>
                </c:pt>
                <c:pt idx="242">
                  <c:v>1345782.3691460057</c:v>
                </c:pt>
                <c:pt idx="243">
                  <c:v>1347895.0617283951</c:v>
                </c:pt>
                <c:pt idx="244">
                  <c:v>1350021.8579234974</c:v>
                </c:pt>
                <c:pt idx="245">
                  <c:v>1352162.5850340137</c:v>
                </c:pt>
                <c:pt idx="246">
                  <c:v>1354317.0731707318</c:v>
                </c:pt>
                <c:pt idx="247">
                  <c:v>1356485.1551956816</c:v>
                </c:pt>
                <c:pt idx="248">
                  <c:v>1358666.6666666667</c:v>
                </c:pt>
                <c:pt idx="249">
                  <c:v>1360861.4457831325</c:v>
                </c:pt>
                <c:pt idx="250">
                  <c:v>1363069.3333333335</c:v>
                </c:pt>
                <c:pt idx="251">
                  <c:v>1365290.1726427623</c:v>
                </c:pt>
                <c:pt idx="252">
                  <c:v>1367523.8095238095</c:v>
                </c:pt>
                <c:pt idx="253">
                  <c:v>1369770.092226614</c:v>
                </c:pt>
                <c:pt idx="254">
                  <c:v>1372028.8713910761</c:v>
                </c:pt>
                <c:pt idx="255">
                  <c:v>1374300</c:v>
                </c:pt>
                <c:pt idx="256">
                  <c:v>1376583.3333333335</c:v>
                </c:pt>
                <c:pt idx="257">
                  <c:v>1378878.7289234761</c:v>
                </c:pt>
                <c:pt idx="258">
                  <c:v>1381186.046511628</c:v>
                </c:pt>
                <c:pt idx="259">
                  <c:v>1383505.1480051479</c:v>
                </c:pt>
                <c:pt idx="260">
                  <c:v>1385835.8974358975</c:v>
                </c:pt>
                <c:pt idx="261">
                  <c:v>1388178.1609195401</c:v>
                </c:pt>
                <c:pt idx="262">
                  <c:v>1390531.8066157761</c:v>
                </c:pt>
                <c:pt idx="263">
                  <c:v>1392896.7046894804</c:v>
                </c:pt>
                <c:pt idx="264">
                  <c:v>1395272.7272727273</c:v>
                </c:pt>
                <c:pt idx="265">
                  <c:v>1397659.748427673</c:v>
                </c:pt>
                <c:pt idx="266">
                  <c:v>1400057.6441102759</c:v>
                </c:pt>
                <c:pt idx="267">
                  <c:v>1402466.2921348314</c:v>
                </c:pt>
                <c:pt idx="268">
                  <c:v>1404885.5721393037</c:v>
                </c:pt>
                <c:pt idx="269">
                  <c:v>1407315.3655514251</c:v>
                </c:pt>
                <c:pt idx="270">
                  <c:v>1409755.5555555555</c:v>
                </c:pt>
                <c:pt idx="271">
                  <c:v>1412206.0270602708</c:v>
                </c:pt>
                <c:pt idx="272">
                  <c:v>1414666.6666666667</c:v>
                </c:pt>
                <c:pt idx="273">
                  <c:v>1417137.3626373627</c:v>
                </c:pt>
                <c:pt idx="274">
                  <c:v>1419618.0048661802</c:v>
                </c:pt>
                <c:pt idx="275">
                  <c:v>1422108.4848484849</c:v>
                </c:pt>
                <c:pt idx="276">
                  <c:v>1424608.6956521738</c:v>
                </c:pt>
                <c:pt idx="277">
                  <c:v>1427118.5318892901</c:v>
                </c:pt>
                <c:pt idx="278">
                  <c:v>1429637.8896882494</c:v>
                </c:pt>
                <c:pt idx="279">
                  <c:v>1432166.6666666667</c:v>
                </c:pt>
                <c:pt idx="280">
                  <c:v>1434704.7619047621</c:v>
                </c:pt>
                <c:pt idx="281">
                  <c:v>1437252.0759193357</c:v>
                </c:pt>
                <c:pt idx="282">
                  <c:v>1439808.510638298</c:v>
                </c:pt>
                <c:pt idx="283">
                  <c:v>1442373.9693757363</c:v>
                </c:pt>
                <c:pt idx="284">
                  <c:v>1444948.3568075118</c:v>
                </c:pt>
                <c:pt idx="285">
                  <c:v>1447531.5789473685</c:v>
                </c:pt>
                <c:pt idx="286">
                  <c:v>1450123.5431235433</c:v>
                </c:pt>
                <c:pt idx="287">
                  <c:v>1452724.1579558654</c:v>
                </c:pt>
                <c:pt idx="288">
                  <c:v>1455333.3333333333</c:v>
                </c:pt>
                <c:pt idx="289">
                  <c:v>1457950.9803921571</c:v>
                </c:pt>
                <c:pt idx="290">
                  <c:v>1460577.0114942528</c:v>
                </c:pt>
                <c:pt idx="291">
                  <c:v>1463211.3402061856</c:v>
                </c:pt>
                <c:pt idx="292">
                  <c:v>1465853.8812785391</c:v>
                </c:pt>
                <c:pt idx="293">
                  <c:v>1468504.5506257112</c:v>
                </c:pt>
                <c:pt idx="294">
                  <c:v>1471163.2653061224</c:v>
                </c:pt>
                <c:pt idx="295">
                  <c:v>1473829.943502825</c:v>
                </c:pt>
                <c:pt idx="296">
                  <c:v>1476504.5045045046</c:v>
                </c:pt>
                <c:pt idx="297">
                  <c:v>1479186.8686868688</c:v>
                </c:pt>
                <c:pt idx="298">
                  <c:v>1481876.9574944074</c:v>
                </c:pt>
                <c:pt idx="299">
                  <c:v>1484574.6934225196</c:v>
                </c:pt>
                <c:pt idx="300">
                  <c:v>1487280</c:v>
                </c:pt>
                <c:pt idx="301">
                  <c:v>1489992.8017718717</c:v>
                </c:pt>
                <c:pt idx="302">
                  <c:v>1492713.0242825607</c:v>
                </c:pt>
                <c:pt idx="303">
                  <c:v>1495440.5940594058</c:v>
                </c:pt>
                <c:pt idx="304">
                  <c:v>1498175.4385964915</c:v>
                </c:pt>
                <c:pt idx="305">
                  <c:v>1500917.486338798</c:v>
                </c:pt>
                <c:pt idx="306">
                  <c:v>1503666.6666666667</c:v>
                </c:pt>
                <c:pt idx="307">
                  <c:v>1506422.9098805648</c:v>
                </c:pt>
                <c:pt idx="308">
                  <c:v>1509186.1471861473</c:v>
                </c:pt>
                <c:pt idx="309">
                  <c:v>1511956.3106796117</c:v>
                </c:pt>
                <c:pt idx="310">
                  <c:v>1514733.3333333335</c:v>
                </c:pt>
                <c:pt idx="311">
                  <c:v>1517517.1489817793</c:v>
                </c:pt>
                <c:pt idx="312">
                  <c:v>1520307.6923076923</c:v>
                </c:pt>
                <c:pt idx="313">
                  <c:v>1523104.8988285412</c:v>
                </c:pt>
                <c:pt idx="314">
                  <c:v>1525908.7048832271</c:v>
                </c:pt>
                <c:pt idx="315">
                  <c:v>1528719.0476190476</c:v>
                </c:pt>
                <c:pt idx="316">
                  <c:v>1531535.864978903</c:v>
                </c:pt>
                <c:pt idx="317">
                  <c:v>1534359.0956887486</c:v>
                </c:pt>
                <c:pt idx="318">
                  <c:v>1537188.6792452829</c:v>
                </c:pt>
                <c:pt idx="319">
                  <c:v>1540024.5559038664</c:v>
                </c:pt>
                <c:pt idx="320">
                  <c:v>1542866.6666666667</c:v>
                </c:pt>
                <c:pt idx="321">
                  <c:v>1545714.9532710281</c:v>
                </c:pt>
                <c:pt idx="322">
                  <c:v>1548569.358178054</c:v>
                </c:pt>
                <c:pt idx="323">
                  <c:v>1551429.8245614036</c:v>
                </c:pt>
                <c:pt idx="324">
                  <c:v>1554296.2962962962</c:v>
                </c:pt>
                <c:pt idx="325">
                  <c:v>1557168.717948718</c:v>
                </c:pt>
                <c:pt idx="326">
                  <c:v>1560047.0347648263</c:v>
                </c:pt>
                <c:pt idx="327">
                  <c:v>1562931.1926605506</c:v>
                </c:pt>
                <c:pt idx="328">
                  <c:v>1565821.1382113823</c:v>
                </c:pt>
                <c:pt idx="329">
                  <c:v>1568716.8186423506</c:v>
                </c:pt>
                <c:pt idx="330">
                  <c:v>1571618.1818181819</c:v>
                </c:pt>
                <c:pt idx="331">
                  <c:v>1574525.1762336355</c:v>
                </c:pt>
                <c:pt idx="332">
                  <c:v>1577437.751004016</c:v>
                </c:pt>
                <c:pt idx="333">
                  <c:v>1580355.8558558559</c:v>
                </c:pt>
                <c:pt idx="334">
                  <c:v>1583279.4411177647</c:v>
                </c:pt>
                <c:pt idx="335">
                  <c:v>1586208.4577114428</c:v>
                </c:pt>
                <c:pt idx="336">
                  <c:v>1589142.8571428573</c:v>
                </c:pt>
                <c:pt idx="337">
                  <c:v>1592082.5914935709</c:v>
                </c:pt>
                <c:pt idx="338">
                  <c:v>1595027.6134122289</c:v>
                </c:pt>
                <c:pt idx="339">
                  <c:v>1597977.8761061947</c:v>
                </c:pt>
                <c:pt idx="340">
                  <c:v>1600933.3333333335</c:v>
                </c:pt>
                <c:pt idx="341">
                  <c:v>1603893.9393939395</c:v>
                </c:pt>
                <c:pt idx="342">
                  <c:v>1606859.649122807</c:v>
                </c:pt>
                <c:pt idx="343">
                  <c:v>1609830.4178814385</c:v>
                </c:pt>
                <c:pt idx="344">
                  <c:v>1612806.2015503878</c:v>
                </c:pt>
                <c:pt idx="345">
                  <c:v>1615786.9565217393</c:v>
                </c:pt>
                <c:pt idx="346">
                  <c:v>1618772.6396917151</c:v>
                </c:pt>
                <c:pt idx="347">
                  <c:v>1621763.2084534103</c:v>
                </c:pt>
                <c:pt idx="348">
                  <c:v>1624758.6206896552</c:v>
                </c:pt>
                <c:pt idx="349">
                  <c:v>1627758.8347659982</c:v>
                </c:pt>
                <c:pt idx="350">
                  <c:v>1630763.8095238097</c:v>
                </c:pt>
                <c:pt idx="351">
                  <c:v>1633773.5042735043</c:v>
                </c:pt>
                <c:pt idx="352">
                  <c:v>1636787.8787878789</c:v>
                </c:pt>
                <c:pt idx="353">
                  <c:v>1639806.8932955619</c:v>
                </c:pt>
                <c:pt idx="354">
                  <c:v>1642830.5084745763</c:v>
                </c:pt>
                <c:pt idx="355">
                  <c:v>1645858.6854460095</c:v>
                </c:pt>
                <c:pt idx="356">
                  <c:v>1648891.3857677903</c:v>
                </c:pt>
                <c:pt idx="357">
                  <c:v>1651928.5714285714</c:v>
                </c:pt>
                <c:pt idx="358">
                  <c:v>1654970.2048417134</c:v>
                </c:pt>
                <c:pt idx="359">
                  <c:v>1658016.2488393686</c:v>
                </c:pt>
                <c:pt idx="360">
                  <c:v>1661066.6666666667</c:v>
                </c:pt>
                <c:pt idx="361">
                  <c:v>1664121.4219759929</c:v>
                </c:pt>
                <c:pt idx="362">
                  <c:v>1667180.4788213628</c:v>
                </c:pt>
                <c:pt idx="363">
                  <c:v>1670243.8016528925</c:v>
                </c:pt>
                <c:pt idx="364">
                  <c:v>1673311.3553113556</c:v>
                </c:pt>
                <c:pt idx="365">
                  <c:v>1676383.1050228311</c:v>
                </c:pt>
                <c:pt idx="366">
                  <c:v>1679459.0163934426</c:v>
                </c:pt>
                <c:pt idx="367">
                  <c:v>1682539.0554041781</c:v>
                </c:pt>
                <c:pt idx="368">
                  <c:v>1685623.1884057971</c:v>
                </c:pt>
                <c:pt idx="369">
                  <c:v>1688711.3821138211</c:v>
                </c:pt>
                <c:pt idx="370">
                  <c:v>1691803.6036036038</c:v>
                </c:pt>
                <c:pt idx="371">
                  <c:v>1694899.8203054806</c:v>
                </c:pt>
                <c:pt idx="372">
                  <c:v>1698000</c:v>
                </c:pt>
                <c:pt idx="373">
                  <c:v>1701104.1108132263</c:v>
                </c:pt>
                <c:pt idx="374">
                  <c:v>1704212.1212121213</c:v>
                </c:pt>
                <c:pt idx="375">
                  <c:v>1707324</c:v>
                </c:pt>
                <c:pt idx="376">
                  <c:v>1710439.7163120569</c:v>
                </c:pt>
                <c:pt idx="377">
                  <c:v>1713559.239610964</c:v>
                </c:pt>
                <c:pt idx="378">
                  <c:v>1716682.5396825396</c:v>
                </c:pt>
                <c:pt idx="379">
                  <c:v>1719809.5866314867</c:v>
                </c:pt>
                <c:pt idx="380">
                  <c:v>1722940.350877193</c:v>
                </c:pt>
                <c:pt idx="381">
                  <c:v>1726074.8031496063</c:v>
                </c:pt>
                <c:pt idx="382">
                  <c:v>1729212.9144851658</c:v>
                </c:pt>
                <c:pt idx="383">
                  <c:v>1732354.6562228026</c:v>
                </c:pt>
                <c:pt idx="384">
                  <c:v>1735500</c:v>
                </c:pt>
                <c:pt idx="385">
                  <c:v>1738648.9177489178</c:v>
                </c:pt>
                <c:pt idx="386">
                  <c:v>1741801.3816925734</c:v>
                </c:pt>
                <c:pt idx="387">
                  <c:v>1744957.3643410853</c:v>
                </c:pt>
                <c:pt idx="388">
                  <c:v>1748116.8384879727</c:v>
                </c:pt>
                <c:pt idx="389">
                  <c:v>1751279.7772065124</c:v>
                </c:pt>
                <c:pt idx="390">
                  <c:v>1754446.1538461538</c:v>
                </c:pt>
                <c:pt idx="391">
                  <c:v>1757615.9420289856</c:v>
                </c:pt>
                <c:pt idx="392">
                  <c:v>1760789.1156462585</c:v>
                </c:pt>
                <c:pt idx="393">
                  <c:v>1763965.6488549619</c:v>
                </c:pt>
                <c:pt idx="394">
                  <c:v>1767145.5160744502</c:v>
                </c:pt>
                <c:pt idx="395">
                  <c:v>1770328.6919831224</c:v>
                </c:pt>
                <c:pt idx="396">
                  <c:v>1773515.1515151516</c:v>
                </c:pt>
                <c:pt idx="397">
                  <c:v>1776704.8698572631</c:v>
                </c:pt>
                <c:pt idx="398">
                  <c:v>1779897.8224455612</c:v>
                </c:pt>
                <c:pt idx="399">
                  <c:v>1783093.9849624061</c:v>
                </c:pt>
                <c:pt idx="400">
                  <c:v>1786293.3333333335</c:v>
                </c:pt>
                <c:pt idx="401">
                  <c:v>1789495.8437240233</c:v>
                </c:pt>
                <c:pt idx="402">
                  <c:v>1792701.4925373134</c:v>
                </c:pt>
                <c:pt idx="403">
                  <c:v>1795910.2564102565</c:v>
                </c:pt>
                <c:pt idx="404">
                  <c:v>1799122.1122112211</c:v>
                </c:pt>
                <c:pt idx="405">
                  <c:v>1802337.0370370371</c:v>
                </c:pt>
                <c:pt idx="406">
                  <c:v>1805555.0082101808</c:v>
                </c:pt>
                <c:pt idx="407">
                  <c:v>1808776.0032760033</c:v>
                </c:pt>
                <c:pt idx="408">
                  <c:v>1812000</c:v>
                </c:pt>
                <c:pt idx="409">
                  <c:v>1815226.9763651183</c:v>
                </c:pt>
                <c:pt idx="410">
                  <c:v>1818456.9105691058</c:v>
                </c:pt>
                <c:pt idx="411">
                  <c:v>1821689.7810218977</c:v>
                </c:pt>
                <c:pt idx="412">
                  <c:v>1824925.5663430423</c:v>
                </c:pt>
                <c:pt idx="413">
                  <c:v>1828164.2453591607</c:v>
                </c:pt>
                <c:pt idx="414">
                  <c:v>1831405.7971014492</c:v>
                </c:pt>
                <c:pt idx="415">
                  <c:v>1834650.2008032131</c:v>
                </c:pt>
                <c:pt idx="416">
                  <c:v>1837897.435897436</c:v>
                </c:pt>
                <c:pt idx="417">
                  <c:v>1841147.4820143885</c:v>
                </c:pt>
                <c:pt idx="418">
                  <c:v>1844400.3189792666</c:v>
                </c:pt>
                <c:pt idx="419">
                  <c:v>1847655.9268098648</c:v>
                </c:pt>
                <c:pt idx="420">
                  <c:v>1850914.2857142857</c:v>
                </c:pt>
                <c:pt idx="421">
                  <c:v>1854175.3760886779</c:v>
                </c:pt>
                <c:pt idx="422">
                  <c:v>1857439.178515008</c:v>
                </c:pt>
                <c:pt idx="423">
                  <c:v>1860705.6737588653</c:v>
                </c:pt>
                <c:pt idx="424">
                  <c:v>1863974.8427672957</c:v>
                </c:pt>
                <c:pt idx="425">
                  <c:v>1867246.6666666667</c:v>
                </c:pt>
                <c:pt idx="426">
                  <c:v>1870521.1267605633</c:v>
                </c:pt>
                <c:pt idx="427">
                  <c:v>1873798.2045277129</c:v>
                </c:pt>
                <c:pt idx="428">
                  <c:v>1877077.8816199377</c:v>
                </c:pt>
                <c:pt idx="429">
                  <c:v>1880360.1398601399</c:v>
                </c:pt>
                <c:pt idx="430">
                  <c:v>1883644.9612403102</c:v>
                </c:pt>
                <c:pt idx="431">
                  <c:v>1886932.327919567</c:v>
                </c:pt>
                <c:pt idx="432">
                  <c:v>1890222.2222222222</c:v>
                </c:pt>
                <c:pt idx="433">
                  <c:v>1893514.6266358739</c:v>
                </c:pt>
                <c:pt idx="434">
                  <c:v>1896809.5238095238</c:v>
                </c:pt>
                <c:pt idx="435">
                  <c:v>1900106.8965517241</c:v>
                </c:pt>
                <c:pt idx="436">
                  <c:v>1903406.7278287464</c:v>
                </c:pt>
                <c:pt idx="437">
                  <c:v>1906709.0007627765</c:v>
                </c:pt>
                <c:pt idx="438">
                  <c:v>1910013.6986301369</c:v>
                </c:pt>
                <c:pt idx="439">
                  <c:v>1913320.8048595295</c:v>
                </c:pt>
                <c:pt idx="440">
                  <c:v>1916630.3030303032</c:v>
                </c:pt>
                <c:pt idx="441">
                  <c:v>1919942.1768707484</c:v>
                </c:pt>
                <c:pt idx="442">
                  <c:v>1923256.4102564105</c:v>
                </c:pt>
                <c:pt idx="443">
                  <c:v>1926572.9872084274</c:v>
                </c:pt>
                <c:pt idx="444">
                  <c:v>1929891.8918918918</c:v>
                </c:pt>
                <c:pt idx="445">
                  <c:v>1933213.1086142324</c:v>
                </c:pt>
                <c:pt idx="446">
                  <c:v>1936536.6218236175</c:v>
                </c:pt>
                <c:pt idx="447">
                  <c:v>1939862.4161073826</c:v>
                </c:pt>
                <c:pt idx="448">
                  <c:v>1943190.4761904764</c:v>
                </c:pt>
                <c:pt idx="449">
                  <c:v>1946520.7869339273</c:v>
                </c:pt>
                <c:pt idx="450">
                  <c:v>1949853.3333333333</c:v>
                </c:pt>
                <c:pt idx="451">
                  <c:v>1953188.1005173689</c:v>
                </c:pt>
                <c:pt idx="452">
                  <c:v>1956525.0737463129</c:v>
                </c:pt>
                <c:pt idx="453">
                  <c:v>1959864.238410596</c:v>
                </c:pt>
                <c:pt idx="454">
                  <c:v>1963205.5800293686</c:v>
                </c:pt>
                <c:pt idx="455">
                  <c:v>1966549.0842490843</c:v>
                </c:pt>
                <c:pt idx="456">
                  <c:v>1969894.7368421052</c:v>
                </c:pt>
                <c:pt idx="457">
                  <c:v>1973242.5237053246</c:v>
                </c:pt>
                <c:pt idx="458">
                  <c:v>1976592.4308588065</c:v>
                </c:pt>
                <c:pt idx="459">
                  <c:v>1979944.4444444445</c:v>
                </c:pt>
                <c:pt idx="460">
                  <c:v>1983298.5507246379</c:v>
                </c:pt>
                <c:pt idx="461">
                  <c:v>1986654.7360809834</c:v>
                </c:pt>
                <c:pt idx="462">
                  <c:v>1990012.987012987</c:v>
                </c:pt>
                <c:pt idx="463">
                  <c:v>1993373.2901367892</c:v>
                </c:pt>
                <c:pt idx="464">
                  <c:v>1996735.632183908</c:v>
                </c:pt>
                <c:pt idx="465">
                  <c:v>2000100</c:v>
                </c:pt>
                <c:pt idx="466">
                  <c:v>2003466.3805436338</c:v>
                </c:pt>
                <c:pt idx="467">
                  <c:v>2006834.7608850822</c:v>
                </c:pt>
                <c:pt idx="468">
                  <c:v>2010205.1282051282</c:v>
                </c:pt>
                <c:pt idx="469">
                  <c:v>2013577.4697938878</c:v>
                </c:pt>
                <c:pt idx="470">
                  <c:v>2016951.7730496456</c:v>
                </c:pt>
                <c:pt idx="471">
                  <c:v>2020328.0254777069</c:v>
                </c:pt>
                <c:pt idx="472">
                  <c:v>2023706.2146892657</c:v>
                </c:pt>
                <c:pt idx="473">
                  <c:v>2027086.328400282</c:v>
                </c:pt>
                <c:pt idx="474">
                  <c:v>2030468.3544303798</c:v>
                </c:pt>
                <c:pt idx="475">
                  <c:v>2033852.2807017546</c:v>
                </c:pt>
                <c:pt idx="476">
                  <c:v>2037238.0952380954</c:v>
                </c:pt>
                <c:pt idx="477">
                  <c:v>2040625.7861635219</c:v>
                </c:pt>
                <c:pt idx="478">
                  <c:v>2044015.3417015343</c:v>
                </c:pt>
                <c:pt idx="479">
                  <c:v>2047406.7501739736</c:v>
                </c:pt>
                <c:pt idx="480">
                  <c:v>2050800</c:v>
                </c:pt>
                <c:pt idx="481">
                  <c:v>2054195.0796950799</c:v>
                </c:pt>
                <c:pt idx="482">
                  <c:v>2057591.9778699863</c:v>
                </c:pt>
                <c:pt idx="483">
                  <c:v>2060990.6832298136</c:v>
                </c:pt>
                <c:pt idx="484">
                  <c:v>2064391.1845730029</c:v>
                </c:pt>
                <c:pt idx="485">
                  <c:v>2067793.4707903781</c:v>
                </c:pt>
                <c:pt idx="486">
                  <c:v>2071197.5308641975</c:v>
                </c:pt>
                <c:pt idx="487">
                  <c:v>2074603.3538672144</c:v>
                </c:pt>
                <c:pt idx="488">
                  <c:v>2078010.9289617487</c:v>
                </c:pt>
                <c:pt idx="489">
                  <c:v>2081420.2453987729</c:v>
                </c:pt>
                <c:pt idx="490">
                  <c:v>2084831.2925170069</c:v>
                </c:pt>
                <c:pt idx="491">
                  <c:v>2088244.0597420232</c:v>
                </c:pt>
                <c:pt idx="492">
                  <c:v>2091658.5365853659</c:v>
                </c:pt>
                <c:pt idx="493">
                  <c:v>2095074.7126436783</c:v>
                </c:pt>
                <c:pt idx="494">
                  <c:v>2098492.5775978407</c:v>
                </c:pt>
                <c:pt idx="495">
                  <c:v>2101912.1212121211</c:v>
                </c:pt>
                <c:pt idx="496">
                  <c:v>2105333.3333333335</c:v>
                </c:pt>
                <c:pt idx="497">
                  <c:v>2108756.203890007</c:v>
                </c:pt>
                <c:pt idx="498">
                  <c:v>2112180.7228915663</c:v>
                </c:pt>
                <c:pt idx="499">
                  <c:v>2115606.8804275217</c:v>
                </c:pt>
                <c:pt idx="500">
                  <c:v>2119034.666666667</c:v>
                </c:pt>
                <c:pt idx="501">
                  <c:v>2122464.0718562873</c:v>
                </c:pt>
                <c:pt idx="502">
                  <c:v>2125895.0863213814</c:v>
                </c:pt>
                <c:pt idx="503">
                  <c:v>2129327.7004638836</c:v>
                </c:pt>
                <c:pt idx="504">
                  <c:v>2132761.9047619049</c:v>
                </c:pt>
                <c:pt idx="505">
                  <c:v>2136197.689768977</c:v>
                </c:pt>
                <c:pt idx="506">
                  <c:v>2139635.0461133071</c:v>
                </c:pt>
                <c:pt idx="507">
                  <c:v>2143073.9644970414</c:v>
                </c:pt>
                <c:pt idx="508">
                  <c:v>2146514.4356955383</c:v>
                </c:pt>
                <c:pt idx="509">
                  <c:v>2149956.450556647</c:v>
                </c:pt>
                <c:pt idx="510">
                  <c:v>2153400</c:v>
                </c:pt>
                <c:pt idx="511">
                  <c:v>2156845.0750163081</c:v>
                </c:pt>
                <c:pt idx="512">
                  <c:v>2160291.666666667</c:v>
                </c:pt>
                <c:pt idx="513">
                  <c:v>2163739.7660818715</c:v>
                </c:pt>
                <c:pt idx="514">
                  <c:v>2167189.3644617382</c:v>
                </c:pt>
                <c:pt idx="515">
                  <c:v>2170640.4530744338</c:v>
                </c:pt>
                <c:pt idx="516">
                  <c:v>2174093.0232558139</c:v>
                </c:pt>
                <c:pt idx="517">
                  <c:v>2177547.0664087688</c:v>
                </c:pt>
                <c:pt idx="518">
                  <c:v>2181002.5740025742</c:v>
                </c:pt>
                <c:pt idx="519">
                  <c:v>2184459.5375722544</c:v>
                </c:pt>
                <c:pt idx="520">
                  <c:v>2187917.948717949</c:v>
                </c:pt>
                <c:pt idx="521">
                  <c:v>2191377.7991042868</c:v>
                </c:pt>
                <c:pt idx="522">
                  <c:v>2194839.0804597703</c:v>
                </c:pt>
                <c:pt idx="523">
                  <c:v>2198301.7845761632</c:v>
                </c:pt>
                <c:pt idx="524">
                  <c:v>2201765.9033078882</c:v>
                </c:pt>
                <c:pt idx="525">
                  <c:v>2205231.4285714286</c:v>
                </c:pt>
                <c:pt idx="526">
                  <c:v>2208698.3523447402</c:v>
                </c:pt>
                <c:pt idx="527">
                  <c:v>2212166.666666667</c:v>
                </c:pt>
                <c:pt idx="528">
                  <c:v>2215636.3636363638</c:v>
                </c:pt>
                <c:pt idx="529">
                  <c:v>2219107.4354127287</c:v>
                </c:pt>
                <c:pt idx="530">
                  <c:v>2222579.8742138366</c:v>
                </c:pt>
                <c:pt idx="531">
                  <c:v>2226053.672316384</c:v>
                </c:pt>
                <c:pt idx="532">
                  <c:v>2229528.8220551382</c:v>
                </c:pt>
                <c:pt idx="533">
                  <c:v>2233005.315822389</c:v>
                </c:pt>
                <c:pt idx="534">
                  <c:v>2236483.1460674158</c:v>
                </c:pt>
                <c:pt idx="535">
                  <c:v>2239962.3052959503</c:v>
                </c:pt>
                <c:pt idx="536">
                  <c:v>2243442.7860696521</c:v>
                </c:pt>
                <c:pt idx="537">
                  <c:v>2246924.5810055868</c:v>
                </c:pt>
                <c:pt idx="538">
                  <c:v>2250407.6827757126</c:v>
                </c:pt>
                <c:pt idx="539">
                  <c:v>2253892.0841063699</c:v>
                </c:pt>
                <c:pt idx="540">
                  <c:v>2257377.777777778</c:v>
                </c:pt>
                <c:pt idx="541">
                  <c:v>2260864.7566235368</c:v>
                </c:pt>
                <c:pt idx="542">
                  <c:v>2264353.0135301352</c:v>
                </c:pt>
                <c:pt idx="543">
                  <c:v>2267842.5414364641</c:v>
                </c:pt>
                <c:pt idx="544">
                  <c:v>2271333.3333333335</c:v>
                </c:pt>
                <c:pt idx="545">
                  <c:v>2274825.3822629969</c:v>
                </c:pt>
                <c:pt idx="546">
                  <c:v>2278318.6813186812</c:v>
                </c:pt>
                <c:pt idx="547">
                  <c:v>2281813.2236441197</c:v>
                </c:pt>
                <c:pt idx="548">
                  <c:v>2285309.0024330905</c:v>
                </c:pt>
                <c:pt idx="549">
                  <c:v>2288806.0109289619</c:v>
                </c:pt>
                <c:pt idx="550">
                  <c:v>2292304.2424242427</c:v>
                </c:pt>
                <c:pt idx="551">
                  <c:v>2295803.6902601332</c:v>
                </c:pt>
                <c:pt idx="552">
                  <c:v>2299304.3478260869</c:v>
                </c:pt>
                <c:pt idx="553">
                  <c:v>2302806.2085593734</c:v>
                </c:pt>
                <c:pt idx="554">
                  <c:v>2306309.2659446453</c:v>
                </c:pt>
                <c:pt idx="555">
                  <c:v>2309813.5135135134</c:v>
                </c:pt>
                <c:pt idx="556">
                  <c:v>2313318.9448441248</c:v>
                </c:pt>
                <c:pt idx="557">
                  <c:v>2316825.5535607422</c:v>
                </c:pt>
                <c:pt idx="558">
                  <c:v>2320333.3333333335</c:v>
                </c:pt>
                <c:pt idx="559">
                  <c:v>2323842.2778771617</c:v>
                </c:pt>
                <c:pt idx="560">
                  <c:v>2327352.3809523811</c:v>
                </c:pt>
                <c:pt idx="561">
                  <c:v>2330863.6363636362</c:v>
                </c:pt>
                <c:pt idx="562">
                  <c:v>2334376.0379596679</c:v>
                </c:pt>
                <c:pt idx="563">
                  <c:v>2337889.5796329193</c:v>
                </c:pt>
                <c:pt idx="564">
                  <c:v>2341404.2553191488</c:v>
                </c:pt>
                <c:pt idx="565">
                  <c:v>2344920.0589970504</c:v>
                </c:pt>
                <c:pt idx="566">
                  <c:v>2348436.9846878685</c:v>
                </c:pt>
                <c:pt idx="567">
                  <c:v>2351955.0264550266</c:v>
                </c:pt>
                <c:pt idx="568">
                  <c:v>2355474.1784037561</c:v>
                </c:pt>
                <c:pt idx="569">
                  <c:v>2358994.4346807268</c:v>
                </c:pt>
                <c:pt idx="570">
                  <c:v>2362515.789473684</c:v>
                </c:pt>
                <c:pt idx="571">
                  <c:v>2366038.2370110918</c:v>
                </c:pt>
                <c:pt idx="572">
                  <c:v>2369561.7715617716</c:v>
                </c:pt>
                <c:pt idx="573">
                  <c:v>2373086.3874345552</c:v>
                </c:pt>
                <c:pt idx="574">
                  <c:v>2376612.0789779327</c:v>
                </c:pt>
                <c:pt idx="575">
                  <c:v>2380138.8405797104</c:v>
                </c:pt>
                <c:pt idx="576">
                  <c:v>2383666.6666666665</c:v>
                </c:pt>
                <c:pt idx="577">
                  <c:v>2387195.5517042172</c:v>
                </c:pt>
                <c:pt idx="578">
                  <c:v>2390725.4901960786</c:v>
                </c:pt>
                <c:pt idx="579">
                  <c:v>2394256.4766839379</c:v>
                </c:pt>
                <c:pt idx="580">
                  <c:v>2397788.5057471264</c:v>
                </c:pt>
                <c:pt idx="581">
                  <c:v>2401321.5720022954</c:v>
                </c:pt>
                <c:pt idx="582">
                  <c:v>2404855.6701030927</c:v>
                </c:pt>
                <c:pt idx="583">
                  <c:v>2408390.7947398517</c:v>
                </c:pt>
                <c:pt idx="584">
                  <c:v>2411926.9406392695</c:v>
                </c:pt>
                <c:pt idx="585">
                  <c:v>2415464.1025641025</c:v>
                </c:pt>
                <c:pt idx="586">
                  <c:v>2419002.2753128558</c:v>
                </c:pt>
                <c:pt idx="587">
                  <c:v>2422541.4537194781</c:v>
                </c:pt>
                <c:pt idx="588">
                  <c:v>2426081.6326530613</c:v>
                </c:pt>
                <c:pt idx="589">
                  <c:v>2429622.8070175438</c:v>
                </c:pt>
                <c:pt idx="590">
                  <c:v>2433164.9717514128</c:v>
                </c:pt>
                <c:pt idx="591">
                  <c:v>2436708.121827411</c:v>
                </c:pt>
                <c:pt idx="592">
                  <c:v>2440252.2522522523</c:v>
                </c:pt>
                <c:pt idx="593">
                  <c:v>2443797.3580663297</c:v>
                </c:pt>
                <c:pt idx="594">
                  <c:v>2447343.4343434344</c:v>
                </c:pt>
                <c:pt idx="595">
                  <c:v>2450890.4761904762</c:v>
                </c:pt>
                <c:pt idx="596">
                  <c:v>2454438.4787472039</c:v>
                </c:pt>
                <c:pt idx="597">
                  <c:v>2457987.4371859296</c:v>
                </c:pt>
                <c:pt idx="598">
                  <c:v>2461537.3467112598</c:v>
                </c:pt>
                <c:pt idx="599">
                  <c:v>2465088.2025598222</c:v>
                </c:pt>
                <c:pt idx="600">
                  <c:v>2468640</c:v>
                </c:pt>
                <c:pt idx="601">
                  <c:v>2472192.7343316698</c:v>
                </c:pt>
                <c:pt idx="602">
                  <c:v>2475746.4008859359</c:v>
                </c:pt>
                <c:pt idx="603">
                  <c:v>2479300.9950248757</c:v>
                </c:pt>
                <c:pt idx="604">
                  <c:v>2482856.5121412803</c:v>
                </c:pt>
                <c:pt idx="605">
                  <c:v>2486412.9476584024</c:v>
                </c:pt>
                <c:pt idx="606">
                  <c:v>2489970.2970297029</c:v>
                </c:pt>
                <c:pt idx="607">
                  <c:v>2493528.5557386056</c:v>
                </c:pt>
                <c:pt idx="608">
                  <c:v>2497087.7192982459</c:v>
                </c:pt>
                <c:pt idx="609">
                  <c:v>2500647.7832512315</c:v>
                </c:pt>
                <c:pt idx="610">
                  <c:v>2504208.743169399</c:v>
                </c:pt>
                <c:pt idx="611">
                  <c:v>2507770.5946535738</c:v>
                </c:pt>
                <c:pt idx="612">
                  <c:v>2511333.3333333335</c:v>
                </c:pt>
                <c:pt idx="613">
                  <c:v>2514896.9548667758</c:v>
                </c:pt>
                <c:pt idx="614">
                  <c:v>2518461.4549402827</c:v>
                </c:pt>
                <c:pt idx="615">
                  <c:v>2522026.8292682925</c:v>
                </c:pt>
                <c:pt idx="616">
                  <c:v>2525593.0735930735</c:v>
                </c:pt>
                <c:pt idx="617">
                  <c:v>2529160.1836844953</c:v>
                </c:pt>
                <c:pt idx="618">
                  <c:v>2532728.1553398059</c:v>
                </c:pt>
                <c:pt idx="619">
                  <c:v>2536296.9843834145</c:v>
                </c:pt>
                <c:pt idx="620">
                  <c:v>2539866.666666667</c:v>
                </c:pt>
                <c:pt idx="621">
                  <c:v>2543437.198067633</c:v>
                </c:pt>
                <c:pt idx="622">
                  <c:v>2547008.5744908899</c:v>
                </c:pt>
                <c:pt idx="623">
                  <c:v>2550580.7918673092</c:v>
                </c:pt>
                <c:pt idx="624">
                  <c:v>2554153.846153846</c:v>
                </c:pt>
                <c:pt idx="625">
                  <c:v>2557727.7333333334</c:v>
                </c:pt>
                <c:pt idx="626">
                  <c:v>2561302.4494142709</c:v>
                </c:pt>
                <c:pt idx="627">
                  <c:v>2564877.9904306219</c:v>
                </c:pt>
                <c:pt idx="628">
                  <c:v>2568454.3524416136</c:v>
                </c:pt>
                <c:pt idx="629">
                  <c:v>2572031.5315315318</c:v>
                </c:pt>
                <c:pt idx="630">
                  <c:v>2575609.5238095238</c:v>
                </c:pt>
                <c:pt idx="631">
                  <c:v>2579188.3254094031</c:v>
                </c:pt>
                <c:pt idx="632">
                  <c:v>2582767.932489452</c:v>
                </c:pt>
                <c:pt idx="633">
                  <c:v>2586348.3412322276</c:v>
                </c:pt>
                <c:pt idx="634">
                  <c:v>2589929.5478443746</c:v>
                </c:pt>
                <c:pt idx="635">
                  <c:v>2593511.5485564307</c:v>
                </c:pt>
                <c:pt idx="636">
                  <c:v>2597094.3396226414</c:v>
                </c:pt>
                <c:pt idx="637">
                  <c:v>2600677.9173207744</c:v>
                </c:pt>
                <c:pt idx="638">
                  <c:v>2604262.2779519334</c:v>
                </c:pt>
                <c:pt idx="639">
                  <c:v>2607847.4178403756</c:v>
                </c:pt>
                <c:pt idx="640">
                  <c:v>2611433.3333333335</c:v>
                </c:pt>
                <c:pt idx="641">
                  <c:v>2615020.0208008322</c:v>
                </c:pt>
                <c:pt idx="642">
                  <c:v>2618607.4766355138</c:v>
                </c:pt>
                <c:pt idx="643">
                  <c:v>2622195.6972524626</c:v>
                </c:pt>
                <c:pt idx="644">
                  <c:v>2625784.6790890275</c:v>
                </c:pt>
                <c:pt idx="645">
                  <c:v>2629374.418604651</c:v>
                </c:pt>
                <c:pt idx="646">
                  <c:v>2632964.912280702</c:v>
                </c:pt>
                <c:pt idx="647">
                  <c:v>2636556.156620299</c:v>
                </c:pt>
                <c:pt idx="648">
                  <c:v>2640148.1481481483</c:v>
                </c:pt>
                <c:pt idx="649">
                  <c:v>2643740.8834103751</c:v>
                </c:pt>
                <c:pt idx="650">
                  <c:v>2647334.3589743595</c:v>
                </c:pt>
                <c:pt idx="651">
                  <c:v>2650928.5714285714</c:v>
                </c:pt>
                <c:pt idx="652">
                  <c:v>2654523.5173824131</c:v>
                </c:pt>
                <c:pt idx="653">
                  <c:v>2658119.1934660543</c:v>
                </c:pt>
                <c:pt idx="654">
                  <c:v>2661715.5963302753</c:v>
                </c:pt>
                <c:pt idx="655">
                  <c:v>2665312.7226463105</c:v>
                </c:pt>
                <c:pt idx="656">
                  <c:v>2668910.5691056913</c:v>
                </c:pt>
                <c:pt idx="657">
                  <c:v>2672509.1324200914</c:v>
                </c:pt>
                <c:pt idx="658">
                  <c:v>2676108.4093211754</c:v>
                </c:pt>
                <c:pt idx="659">
                  <c:v>2679708.3965604454</c:v>
                </c:pt>
                <c:pt idx="660">
                  <c:v>2683309.0909090908</c:v>
                </c:pt>
                <c:pt idx="661">
                  <c:v>2686910.489157842</c:v>
                </c:pt>
                <c:pt idx="662">
                  <c:v>2690512.5881168181</c:v>
                </c:pt>
                <c:pt idx="663">
                  <c:v>2694115.3846153845</c:v>
                </c:pt>
                <c:pt idx="664">
                  <c:v>2697718.875502008</c:v>
                </c:pt>
                <c:pt idx="665">
                  <c:v>2701323.0576441106</c:v>
                </c:pt>
                <c:pt idx="666">
                  <c:v>2704927.927927928</c:v>
                </c:pt>
                <c:pt idx="667">
                  <c:v>2708533.4832583708</c:v>
                </c:pt>
                <c:pt idx="668">
                  <c:v>2712139.7205588827</c:v>
                </c:pt>
                <c:pt idx="669">
                  <c:v>2715746.6367713003</c:v>
                </c:pt>
                <c:pt idx="670">
                  <c:v>2719354.2288557217</c:v>
                </c:pt>
                <c:pt idx="671">
                  <c:v>2722962.493790363</c:v>
                </c:pt>
                <c:pt idx="672">
                  <c:v>2726571.4285714286</c:v>
                </c:pt>
                <c:pt idx="673">
                  <c:v>2730181.030212977</c:v>
                </c:pt>
                <c:pt idx="674">
                  <c:v>2733791.2957467856</c:v>
                </c:pt>
                <c:pt idx="675">
                  <c:v>2737402.222222222</c:v>
                </c:pt>
                <c:pt idx="676">
                  <c:v>2741013.8067061147</c:v>
                </c:pt>
                <c:pt idx="677">
                  <c:v>2744626.0462826197</c:v>
                </c:pt>
                <c:pt idx="678">
                  <c:v>2748238.9380530976</c:v>
                </c:pt>
                <c:pt idx="679">
                  <c:v>2751852.4791359846</c:v>
                </c:pt>
                <c:pt idx="680">
                  <c:v>2755466.666666667</c:v>
                </c:pt>
                <c:pt idx="681">
                  <c:v>2759081.4977973569</c:v>
                </c:pt>
                <c:pt idx="682">
                  <c:v>2762696.9696969697</c:v>
                </c:pt>
                <c:pt idx="683">
                  <c:v>2766313.0795510006</c:v>
                </c:pt>
                <c:pt idx="684">
                  <c:v>2769929.8245614036</c:v>
                </c:pt>
                <c:pt idx="685">
                  <c:v>2773547.2019464723</c:v>
                </c:pt>
                <c:pt idx="686">
                  <c:v>2777165.2089407193</c:v>
                </c:pt>
                <c:pt idx="687">
                  <c:v>2780783.8427947597</c:v>
                </c:pt>
                <c:pt idx="688">
                  <c:v>2784403.1007751939</c:v>
                </c:pt>
                <c:pt idx="689">
                  <c:v>2788022.9801644897</c:v>
                </c:pt>
                <c:pt idx="690">
                  <c:v>2791643.4782608696</c:v>
                </c:pt>
                <c:pt idx="691">
                  <c:v>2795264.5923781958</c:v>
                </c:pt>
                <c:pt idx="692">
                  <c:v>2798886.3198458576</c:v>
                </c:pt>
                <c:pt idx="693">
                  <c:v>2802508.6580086579</c:v>
                </c:pt>
                <c:pt idx="694">
                  <c:v>2806131.6042267052</c:v>
                </c:pt>
                <c:pt idx="695">
                  <c:v>2809755.1558753001</c:v>
                </c:pt>
                <c:pt idx="696">
                  <c:v>2813379.3103448274</c:v>
                </c:pt>
                <c:pt idx="697">
                  <c:v>2817004.0650406508</c:v>
                </c:pt>
                <c:pt idx="698">
                  <c:v>2820629.4173829993</c:v>
                </c:pt>
                <c:pt idx="699">
                  <c:v>2824255.3648068667</c:v>
                </c:pt>
                <c:pt idx="700">
                  <c:v>2827881.9047619049</c:v>
                </c:pt>
                <c:pt idx="701">
                  <c:v>2831509.034712316</c:v>
                </c:pt>
                <c:pt idx="702">
                  <c:v>2835136.752136752</c:v>
                </c:pt>
                <c:pt idx="703">
                  <c:v>2838765.0545282126</c:v>
                </c:pt>
                <c:pt idx="704">
                  <c:v>2842393.9393939399</c:v>
                </c:pt>
                <c:pt idx="705">
                  <c:v>2846023.4042553194</c:v>
                </c:pt>
                <c:pt idx="706">
                  <c:v>2849653.4466477809</c:v>
                </c:pt>
                <c:pt idx="707">
                  <c:v>2853284.0641206983</c:v>
                </c:pt>
                <c:pt idx="708">
                  <c:v>2856915.2542372881</c:v>
                </c:pt>
                <c:pt idx="709">
                  <c:v>2860547.0145745184</c:v>
                </c:pt>
                <c:pt idx="710">
                  <c:v>2864179.342723005</c:v>
                </c:pt>
                <c:pt idx="711">
                  <c:v>2867812.23628692</c:v>
                </c:pt>
                <c:pt idx="712">
                  <c:v>2871445.6928838952</c:v>
                </c:pt>
                <c:pt idx="713">
                  <c:v>2875079.7101449277</c:v>
                </c:pt>
                <c:pt idx="714">
                  <c:v>2878714.2857142859</c:v>
                </c:pt>
                <c:pt idx="715">
                  <c:v>2882349.4172494174</c:v>
                </c:pt>
                <c:pt idx="716">
                  <c:v>2885985.1024208567</c:v>
                </c:pt>
                <c:pt idx="717">
                  <c:v>2889621.3389121341</c:v>
                </c:pt>
                <c:pt idx="718">
                  <c:v>2893258.1244196845</c:v>
                </c:pt>
                <c:pt idx="719">
                  <c:v>2896895.4566527586</c:v>
                </c:pt>
                <c:pt idx="720">
                  <c:v>2900533.3333333335</c:v>
                </c:pt>
                <c:pt idx="721">
                  <c:v>2904171.7521960242</c:v>
                </c:pt>
                <c:pt idx="722">
                  <c:v>2907810.7109879968</c:v>
                </c:pt>
                <c:pt idx="723">
                  <c:v>2911450.2074688799</c:v>
                </c:pt>
                <c:pt idx="724">
                  <c:v>2915090.2394106817</c:v>
                </c:pt>
                <c:pt idx="725">
                  <c:v>2918730.8045977014</c:v>
                </c:pt>
                <c:pt idx="726">
                  <c:v>2922371.9008264462</c:v>
                </c:pt>
                <c:pt idx="727">
                  <c:v>2926013.5259055481</c:v>
                </c:pt>
                <c:pt idx="728">
                  <c:v>2929655.6776556778</c:v>
                </c:pt>
                <c:pt idx="729">
                  <c:v>2933298.353909465</c:v>
                </c:pt>
                <c:pt idx="730">
                  <c:v>2936941.5525114154</c:v>
                </c:pt>
                <c:pt idx="731">
                  <c:v>2940585.2713178298</c:v>
                </c:pt>
                <c:pt idx="732">
                  <c:v>2944229.5081967213</c:v>
                </c:pt>
                <c:pt idx="733">
                  <c:v>2947874.2610277398</c:v>
                </c:pt>
                <c:pt idx="734">
                  <c:v>2951519.5277020894</c:v>
                </c:pt>
                <c:pt idx="735">
                  <c:v>2955165.3061224492</c:v>
                </c:pt>
                <c:pt idx="736">
                  <c:v>2958811.5942028989</c:v>
                </c:pt>
                <c:pt idx="737">
                  <c:v>2962458.3898688378</c:v>
                </c:pt>
                <c:pt idx="738">
                  <c:v>2966105.6910569104</c:v>
                </c:pt>
                <c:pt idx="739">
                  <c:v>2969753.4957149304</c:v>
                </c:pt>
                <c:pt idx="740">
                  <c:v>2973401.8018018021</c:v>
                </c:pt>
                <c:pt idx="741">
                  <c:v>2977050.6072874493</c:v>
                </c:pt>
                <c:pt idx="742">
                  <c:v>2980699.9101527403</c:v>
                </c:pt>
                <c:pt idx="743">
                  <c:v>2984349.7083894126</c:v>
                </c:pt>
                <c:pt idx="744">
                  <c:v>2988000</c:v>
                </c:pt>
                <c:pt idx="745">
                  <c:v>2991650.7829977628</c:v>
                </c:pt>
                <c:pt idx="746">
                  <c:v>2995302.0554066133</c:v>
                </c:pt>
                <c:pt idx="747">
                  <c:v>2998953.8152610441</c:v>
                </c:pt>
                <c:pt idx="748">
                  <c:v>3002606.0606060605</c:v>
                </c:pt>
                <c:pt idx="749">
                  <c:v>3006258.7894971077</c:v>
                </c:pt>
                <c:pt idx="750">
                  <c:v>3009912</c:v>
                </c:pt>
                <c:pt idx="751">
                  <c:v>3013565.6901908568</c:v>
                </c:pt>
                <c:pt idx="752">
                  <c:v>3017219.8581560287</c:v>
                </c:pt>
                <c:pt idx="753">
                  <c:v>3020874.5019920319</c:v>
                </c:pt>
                <c:pt idx="754">
                  <c:v>3024529.6198054822</c:v>
                </c:pt>
                <c:pt idx="755">
                  <c:v>3028185.2097130246</c:v>
                </c:pt>
                <c:pt idx="756">
                  <c:v>3031841.2698412701</c:v>
                </c:pt>
                <c:pt idx="757">
                  <c:v>3035497.7983267284</c:v>
                </c:pt>
                <c:pt idx="758">
                  <c:v>3039154.7933157436</c:v>
                </c:pt>
                <c:pt idx="759">
                  <c:v>3042812.2529644268</c:v>
                </c:pt>
                <c:pt idx="760">
                  <c:v>3046470.1754385969</c:v>
                </c:pt>
                <c:pt idx="761">
                  <c:v>3050128.5589137105</c:v>
                </c:pt>
                <c:pt idx="762">
                  <c:v>3053787.4015748031</c:v>
                </c:pt>
                <c:pt idx="763">
                  <c:v>3057446.7016164265</c:v>
                </c:pt>
                <c:pt idx="764">
                  <c:v>3061106.4572425834</c:v>
                </c:pt>
                <c:pt idx="765">
                  <c:v>3064766.6666666665</c:v>
                </c:pt>
                <c:pt idx="766">
                  <c:v>3068427.3281114013</c:v>
                </c:pt>
                <c:pt idx="767">
                  <c:v>3072088.4398087789</c:v>
                </c:pt>
                <c:pt idx="768">
                  <c:v>3075750</c:v>
                </c:pt>
                <c:pt idx="769">
                  <c:v>3079412.0069354139</c:v>
                </c:pt>
                <c:pt idx="770">
                  <c:v>3083074.4588744594</c:v>
                </c:pt>
                <c:pt idx="771">
                  <c:v>3086737.3540856033</c:v>
                </c:pt>
                <c:pt idx="772">
                  <c:v>3090400.6908462867</c:v>
                </c:pt>
                <c:pt idx="773">
                  <c:v>3094064.4674428636</c:v>
                </c:pt>
                <c:pt idx="774">
                  <c:v>3097728.6821705424</c:v>
                </c:pt>
                <c:pt idx="775">
                  <c:v>3101393.3333333335</c:v>
                </c:pt>
                <c:pt idx="776">
                  <c:v>3105058.4192439867</c:v>
                </c:pt>
                <c:pt idx="777">
                  <c:v>3108723.9382239385</c:v>
                </c:pt>
                <c:pt idx="778">
                  <c:v>3112389.8886032565</c:v>
                </c:pt>
                <c:pt idx="779">
                  <c:v>3116056.2687205821</c:v>
                </c:pt>
                <c:pt idx="780">
                  <c:v>3119723.076923077</c:v>
                </c:pt>
                <c:pt idx="781">
                  <c:v>3123390.3115663682</c:v>
                </c:pt>
                <c:pt idx="782">
                  <c:v>3127057.9710144931</c:v>
                </c:pt>
                <c:pt idx="783">
                  <c:v>3130726.0536398469</c:v>
                </c:pt>
                <c:pt idx="784">
                  <c:v>3134394.5578231295</c:v>
                </c:pt>
                <c:pt idx="785">
                  <c:v>3138063.4819532912</c:v>
                </c:pt>
                <c:pt idx="786">
                  <c:v>3141732.8244274808</c:v>
                </c:pt>
                <c:pt idx="787">
                  <c:v>3145402.5836509955</c:v>
                </c:pt>
                <c:pt idx="788">
                  <c:v>3149072.7580372253</c:v>
                </c:pt>
                <c:pt idx="789">
                  <c:v>3152743.3460076046</c:v>
                </c:pt>
                <c:pt idx="790">
                  <c:v>3156414.3459915612</c:v>
                </c:pt>
                <c:pt idx="791">
                  <c:v>3160085.7564264648</c:v>
                </c:pt>
                <c:pt idx="792">
                  <c:v>3163757.5757575757</c:v>
                </c:pt>
                <c:pt idx="793">
                  <c:v>3167429.8024379993</c:v>
                </c:pt>
                <c:pt idx="794">
                  <c:v>3171102.4349286319</c:v>
                </c:pt>
                <c:pt idx="795">
                  <c:v>3174775.4716981133</c:v>
                </c:pt>
                <c:pt idx="796">
                  <c:v>3178448.9112227806</c:v>
                </c:pt>
                <c:pt idx="797">
                  <c:v>3182122.7519866168</c:v>
                </c:pt>
                <c:pt idx="798">
                  <c:v>3185796.9924812028</c:v>
                </c:pt>
                <c:pt idx="799">
                  <c:v>3189471.6312056738</c:v>
                </c:pt>
                <c:pt idx="800">
                  <c:v>3193146.666666667</c:v>
                </c:pt>
                <c:pt idx="801">
                  <c:v>3196822.0973782772</c:v>
                </c:pt>
                <c:pt idx="802">
                  <c:v>3200497.9218620118</c:v>
                </c:pt>
                <c:pt idx="803">
                  <c:v>3204174.1386467419</c:v>
                </c:pt>
                <c:pt idx="804">
                  <c:v>3207850.7462686566</c:v>
                </c:pt>
                <c:pt idx="805">
                  <c:v>3211527.7432712219</c:v>
                </c:pt>
                <c:pt idx="806">
                  <c:v>3215205.1282051285</c:v>
                </c:pt>
                <c:pt idx="807">
                  <c:v>3218882.8996282527</c:v>
                </c:pt>
                <c:pt idx="808">
                  <c:v>3222561.0561056109</c:v>
                </c:pt>
                <c:pt idx="809">
                  <c:v>3226239.5962093123</c:v>
                </c:pt>
                <c:pt idx="810">
                  <c:v>3229918.5185185187</c:v>
                </c:pt>
                <c:pt idx="811">
                  <c:v>3233597.8216194003</c:v>
                </c:pt>
                <c:pt idx="812">
                  <c:v>3237277.5041050906</c:v>
                </c:pt>
                <c:pt idx="813">
                  <c:v>3240957.5645756456</c:v>
                </c:pt>
                <c:pt idx="814">
                  <c:v>3244638.0016380018</c:v>
                </c:pt>
                <c:pt idx="815">
                  <c:v>3248318.8139059306</c:v>
                </c:pt>
                <c:pt idx="816">
                  <c:v>3252000</c:v>
                </c:pt>
                <c:pt idx="817">
                  <c:v>3255681.5585475317</c:v>
                </c:pt>
                <c:pt idx="818">
                  <c:v>3259363.4881825596</c:v>
                </c:pt>
                <c:pt idx="819">
                  <c:v>3263045.7875457876</c:v>
                </c:pt>
                <c:pt idx="820">
                  <c:v>3266728.4552845531</c:v>
                </c:pt>
                <c:pt idx="821">
                  <c:v>3270411.4900527815</c:v>
                </c:pt>
                <c:pt idx="822">
                  <c:v>3274094.8905109488</c:v>
                </c:pt>
                <c:pt idx="823">
                  <c:v>3277778.6553260433</c:v>
                </c:pt>
                <c:pt idx="824">
                  <c:v>3281462.7831715215</c:v>
                </c:pt>
                <c:pt idx="825">
                  <c:v>3285147.2727272729</c:v>
                </c:pt>
                <c:pt idx="826">
                  <c:v>3288832.1226795805</c:v>
                </c:pt>
                <c:pt idx="827">
                  <c:v>3292517.3317210805</c:v>
                </c:pt>
                <c:pt idx="828">
                  <c:v>3296202.8985507246</c:v>
                </c:pt>
                <c:pt idx="829">
                  <c:v>3299888.8218737436</c:v>
                </c:pt>
                <c:pt idx="830">
                  <c:v>3303575.1004016069</c:v>
                </c:pt>
                <c:pt idx="831">
                  <c:v>3307261.7328519854</c:v>
                </c:pt>
                <c:pt idx="832">
                  <c:v>3310948.717948718</c:v>
                </c:pt>
                <c:pt idx="833">
                  <c:v>3314636.054421769</c:v>
                </c:pt>
                <c:pt idx="834">
                  <c:v>3318323.7410071944</c:v>
                </c:pt>
                <c:pt idx="835">
                  <c:v>3322011.7764471062</c:v>
                </c:pt>
                <c:pt idx="836">
                  <c:v>3325700.1594896335</c:v>
                </c:pt>
                <c:pt idx="837">
                  <c:v>3329388.888888889</c:v>
                </c:pt>
                <c:pt idx="838">
                  <c:v>3333077.9634049325</c:v>
                </c:pt>
                <c:pt idx="839">
                  <c:v>3336767.3818037347</c:v>
                </c:pt>
                <c:pt idx="840">
                  <c:v>3340457.1428571427</c:v>
                </c:pt>
                <c:pt idx="841">
                  <c:v>3344147.245342846</c:v>
                </c:pt>
                <c:pt idx="842">
                  <c:v>3347837.6880443394</c:v>
                </c:pt>
                <c:pt idx="843">
                  <c:v>3351528.4697508896</c:v>
                </c:pt>
                <c:pt idx="844">
                  <c:v>3355219.5892575043</c:v>
                </c:pt>
                <c:pt idx="845">
                  <c:v>3358911.0453648916</c:v>
                </c:pt>
                <c:pt idx="846">
                  <c:v>3362602.8368794327</c:v>
                </c:pt>
                <c:pt idx="847">
                  <c:v>3366294.9626131444</c:v>
                </c:pt>
                <c:pt idx="848">
                  <c:v>3369987.4213836482</c:v>
                </c:pt>
                <c:pt idx="849">
                  <c:v>3373680.212014134</c:v>
                </c:pt>
                <c:pt idx="850">
                  <c:v>3377373.3333333335</c:v>
                </c:pt>
                <c:pt idx="851">
                  <c:v>3381066.7841754803</c:v>
                </c:pt>
                <c:pt idx="852">
                  <c:v>3384760.5633802819</c:v>
                </c:pt>
                <c:pt idx="853">
                  <c:v>3388454.6697928882</c:v>
                </c:pt>
                <c:pt idx="854">
                  <c:v>3392149.1022638567</c:v>
                </c:pt>
                <c:pt idx="855">
                  <c:v>3395843.8596491227</c:v>
                </c:pt>
                <c:pt idx="856">
                  <c:v>3399538.9408099689</c:v>
                </c:pt>
                <c:pt idx="857">
                  <c:v>3403234.3446129914</c:v>
                </c:pt>
                <c:pt idx="858">
                  <c:v>3406930.0699300701</c:v>
                </c:pt>
                <c:pt idx="859">
                  <c:v>3410626.1156383394</c:v>
                </c:pt>
                <c:pt idx="860">
                  <c:v>3414322.4806201551</c:v>
                </c:pt>
                <c:pt idx="861">
                  <c:v>3418019.1637630663</c:v>
                </c:pt>
                <c:pt idx="862">
                  <c:v>3421716.1639597835</c:v>
                </c:pt>
                <c:pt idx="863">
                  <c:v>3425413.4801081503</c:v>
                </c:pt>
                <c:pt idx="864">
                  <c:v>3429111.111111111</c:v>
                </c:pt>
                <c:pt idx="865">
                  <c:v>3432809.0558766862</c:v>
                </c:pt>
                <c:pt idx="866">
                  <c:v>3436507.3133179373</c:v>
                </c:pt>
                <c:pt idx="867">
                  <c:v>3440205.8823529412</c:v>
                </c:pt>
                <c:pt idx="868">
                  <c:v>3443904.7619047621</c:v>
                </c:pt>
                <c:pt idx="869">
                  <c:v>3447603.9509014194</c:v>
                </c:pt>
                <c:pt idx="870">
                  <c:v>3451303.4482758623</c:v>
                </c:pt>
                <c:pt idx="871">
                  <c:v>3455003.2529659397</c:v>
                </c:pt>
                <c:pt idx="872">
                  <c:v>3458703.3639143733</c:v>
                </c:pt>
                <c:pt idx="873">
                  <c:v>3462403.7800687286</c:v>
                </c:pt>
                <c:pt idx="874">
                  <c:v>3466104.5003813882</c:v>
                </c:pt>
                <c:pt idx="875">
                  <c:v>3469805.5238095243</c:v>
                </c:pt>
                <c:pt idx="876">
                  <c:v>3473506.8493150687</c:v>
                </c:pt>
                <c:pt idx="877">
                  <c:v>3477208.4758646903</c:v>
                </c:pt>
                <c:pt idx="878">
                  <c:v>3480910.4024297651</c:v>
                </c:pt>
                <c:pt idx="879">
                  <c:v>3484612.6279863482</c:v>
                </c:pt>
                <c:pt idx="880">
                  <c:v>3488315.1515151518</c:v>
                </c:pt>
                <c:pt idx="881">
                  <c:v>3492017.9720015139</c:v>
                </c:pt>
                <c:pt idx="882">
                  <c:v>3495721.0884353742</c:v>
                </c:pt>
                <c:pt idx="883">
                  <c:v>3499424.4998112498</c:v>
                </c:pt>
                <c:pt idx="884">
                  <c:v>3503128.2051282055</c:v>
                </c:pt>
                <c:pt idx="885">
                  <c:v>3506832.2033898304</c:v>
                </c:pt>
                <c:pt idx="886">
                  <c:v>3510536.4936042139</c:v>
                </c:pt>
                <c:pt idx="887">
                  <c:v>3514241.0747839161</c:v>
                </c:pt>
                <c:pt idx="888">
                  <c:v>3517945.945945946</c:v>
                </c:pt>
                <c:pt idx="889">
                  <c:v>3521651.106111736</c:v>
                </c:pt>
                <c:pt idx="890">
                  <c:v>3525356.5543071162</c:v>
                </c:pt>
                <c:pt idx="891">
                  <c:v>3529062.2895622896</c:v>
                </c:pt>
                <c:pt idx="892">
                  <c:v>3532768.3109118086</c:v>
                </c:pt>
                <c:pt idx="893">
                  <c:v>3536474.6173945507</c:v>
                </c:pt>
                <c:pt idx="894">
                  <c:v>3540181.2080536913</c:v>
                </c:pt>
                <c:pt idx="895">
                  <c:v>3543888.0819366854</c:v>
                </c:pt>
                <c:pt idx="896">
                  <c:v>3547595.2380952383</c:v>
                </c:pt>
                <c:pt idx="897">
                  <c:v>3551302.6755852844</c:v>
                </c:pt>
                <c:pt idx="898">
                  <c:v>3555010.3934669639</c:v>
                </c:pt>
                <c:pt idx="899">
                  <c:v>3558718.3908045981</c:v>
                </c:pt>
                <c:pt idx="900">
                  <c:v>3562426.6666666665</c:v>
                </c:pt>
                <c:pt idx="901">
                  <c:v>3566135.2201257865</c:v>
                </c:pt>
                <c:pt idx="902">
                  <c:v>3569844.0502586849</c:v>
                </c:pt>
                <c:pt idx="903">
                  <c:v>3573553.1561461794</c:v>
                </c:pt>
                <c:pt idx="904">
                  <c:v>3577262.5368731567</c:v>
                </c:pt>
                <c:pt idx="905">
                  <c:v>3580972.1915285452</c:v>
                </c:pt>
                <c:pt idx="906">
                  <c:v>3584682.1192052979</c:v>
                </c:pt>
                <c:pt idx="907">
                  <c:v>3588392.3190003675</c:v>
                </c:pt>
                <c:pt idx="908">
                  <c:v>3592102.7900146847</c:v>
                </c:pt>
                <c:pt idx="909">
                  <c:v>3595813.5313531351</c:v>
                </c:pt>
                <c:pt idx="910">
                  <c:v>3599524.5421245424</c:v>
                </c:pt>
                <c:pt idx="911">
                  <c:v>3603235.8214416397</c:v>
                </c:pt>
                <c:pt idx="912">
                  <c:v>3606947.3684210526</c:v>
                </c:pt>
                <c:pt idx="913">
                  <c:v>3610659.1821832787</c:v>
                </c:pt>
                <c:pt idx="914">
                  <c:v>3614371.2618526625</c:v>
                </c:pt>
                <c:pt idx="915">
                  <c:v>3618083.6065573771</c:v>
                </c:pt>
                <c:pt idx="916">
                  <c:v>3621796.2154294034</c:v>
                </c:pt>
                <c:pt idx="917">
                  <c:v>3625509.0876045078</c:v>
                </c:pt>
                <c:pt idx="918">
                  <c:v>3629222.222222222</c:v>
                </c:pt>
                <c:pt idx="919">
                  <c:v>3632935.6184258251</c:v>
                </c:pt>
                <c:pt idx="920">
                  <c:v>3636649.2753623193</c:v>
                </c:pt>
                <c:pt idx="921">
                  <c:v>3640363.1921824105</c:v>
                </c:pt>
                <c:pt idx="922">
                  <c:v>3644077.3680404918</c:v>
                </c:pt>
                <c:pt idx="923">
                  <c:v>3647791.8020946193</c:v>
                </c:pt>
                <c:pt idx="924">
                  <c:v>3651506.4935064935</c:v>
                </c:pt>
                <c:pt idx="925">
                  <c:v>3655221.4414414414</c:v>
                </c:pt>
                <c:pt idx="926">
                  <c:v>3658936.645068395</c:v>
                </c:pt>
                <c:pt idx="927">
                  <c:v>3662652.1035598707</c:v>
                </c:pt>
                <c:pt idx="928">
                  <c:v>3666367.8160919542</c:v>
                </c:pt>
                <c:pt idx="929">
                  <c:v>3670083.7818442774</c:v>
                </c:pt>
                <c:pt idx="930">
                  <c:v>3673800</c:v>
                </c:pt>
                <c:pt idx="931">
                  <c:v>3677516.4697457934</c:v>
                </c:pt>
                <c:pt idx="932">
                  <c:v>3681233.1902718171</c:v>
                </c:pt>
                <c:pt idx="933">
                  <c:v>3684950.1607717043</c:v>
                </c:pt>
                <c:pt idx="934">
                  <c:v>3688667.3804425411</c:v>
                </c:pt>
                <c:pt idx="935">
                  <c:v>3692384.8484848486</c:v>
                </c:pt>
                <c:pt idx="936">
                  <c:v>3696102.564102564</c:v>
                </c:pt>
                <c:pt idx="937">
                  <c:v>3699820.5265030242</c:v>
                </c:pt>
                <c:pt idx="938">
                  <c:v>3703538.7348969444</c:v>
                </c:pt>
                <c:pt idx="939">
                  <c:v>3707257.1884984025</c:v>
                </c:pt>
                <c:pt idx="940">
                  <c:v>3710975.886524823</c:v>
                </c:pt>
                <c:pt idx="941">
                  <c:v>3714694.828196954</c:v>
                </c:pt>
                <c:pt idx="942">
                  <c:v>3718414.0127388537</c:v>
                </c:pt>
                <c:pt idx="943">
                  <c:v>3722133.4393778723</c:v>
                </c:pt>
                <c:pt idx="944">
                  <c:v>3725853.107344633</c:v>
                </c:pt>
                <c:pt idx="945">
                  <c:v>3729573.0158730159</c:v>
                </c:pt>
                <c:pt idx="946">
                  <c:v>3733293.1642001411</c:v>
                </c:pt>
                <c:pt idx="947">
                  <c:v>3737013.5515663503</c:v>
                </c:pt>
                <c:pt idx="948">
                  <c:v>3740734.1772151897</c:v>
                </c:pt>
                <c:pt idx="949">
                  <c:v>3744455.0403933967</c:v>
                </c:pt>
                <c:pt idx="950">
                  <c:v>3748176.1403508773</c:v>
                </c:pt>
                <c:pt idx="951">
                  <c:v>3751897.4763406939</c:v>
                </c:pt>
                <c:pt idx="952">
                  <c:v>3755619.0476190476</c:v>
                </c:pt>
                <c:pt idx="953">
                  <c:v>3759340.8534452608</c:v>
                </c:pt>
                <c:pt idx="954">
                  <c:v>3763062.893081761</c:v>
                </c:pt>
                <c:pt idx="955">
                  <c:v>3766785.1657940666</c:v>
                </c:pt>
                <c:pt idx="956">
                  <c:v>3770507.6708507673</c:v>
                </c:pt>
                <c:pt idx="957">
                  <c:v>3774230.407523511</c:v>
                </c:pt>
                <c:pt idx="958">
                  <c:v>3777953.3750869869</c:v>
                </c:pt>
                <c:pt idx="959">
                  <c:v>3781676.5728189088</c:v>
                </c:pt>
                <c:pt idx="960">
                  <c:v>3785400</c:v>
                </c:pt>
                <c:pt idx="961">
                  <c:v>3789123.6559139788</c:v>
                </c:pt>
                <c:pt idx="962">
                  <c:v>3792847.5398475402</c:v>
                </c:pt>
                <c:pt idx="963">
                  <c:v>3796571.6510903426</c:v>
                </c:pt>
                <c:pt idx="964">
                  <c:v>3800295.9889349933</c:v>
                </c:pt>
                <c:pt idx="965">
                  <c:v>3804020.5526770297</c:v>
                </c:pt>
                <c:pt idx="966">
                  <c:v>3807745.3416149067</c:v>
                </c:pt>
                <c:pt idx="967">
                  <c:v>3811470.3550499831</c:v>
                </c:pt>
                <c:pt idx="968">
                  <c:v>3815195.5922865015</c:v>
                </c:pt>
                <c:pt idx="969">
                  <c:v>3818921.0526315789</c:v>
                </c:pt>
                <c:pt idx="970">
                  <c:v>3822646.7353951894</c:v>
                </c:pt>
                <c:pt idx="971">
                  <c:v>3826372.6398901478</c:v>
                </c:pt>
                <c:pt idx="972">
                  <c:v>3830098.7654320989</c:v>
                </c:pt>
                <c:pt idx="973">
                  <c:v>3833825.1113395002</c:v>
                </c:pt>
                <c:pt idx="974">
                  <c:v>3837551.6769336076</c:v>
                </c:pt>
                <c:pt idx="975">
                  <c:v>3841278.4615384615</c:v>
                </c:pt>
                <c:pt idx="976">
                  <c:v>3845005.4644808746</c:v>
                </c:pt>
                <c:pt idx="977">
                  <c:v>3848732.6850904133</c:v>
                </c:pt>
                <c:pt idx="978">
                  <c:v>3852460.1226993864</c:v>
                </c:pt>
                <c:pt idx="979">
                  <c:v>3856187.7766428329</c:v>
                </c:pt>
                <c:pt idx="980">
                  <c:v>3859915.6462585037</c:v>
                </c:pt>
                <c:pt idx="981">
                  <c:v>3863643.73088685</c:v>
                </c:pt>
                <c:pt idx="982">
                  <c:v>3867372.0298710116</c:v>
                </c:pt>
                <c:pt idx="983">
                  <c:v>3871100.542556799</c:v>
                </c:pt>
                <c:pt idx="984">
                  <c:v>3874829.2682926827</c:v>
                </c:pt>
                <c:pt idx="985">
                  <c:v>3878558.20642978</c:v>
                </c:pt>
                <c:pt idx="986">
                  <c:v>3882287.3563218396</c:v>
                </c:pt>
                <c:pt idx="987">
                  <c:v>3886016.7173252278</c:v>
                </c:pt>
                <c:pt idx="988">
                  <c:v>3889746.2887989203</c:v>
                </c:pt>
                <c:pt idx="989">
                  <c:v>3893476.070104483</c:v>
                </c:pt>
                <c:pt idx="990">
                  <c:v>3897206.0606060605</c:v>
                </c:pt>
                <c:pt idx="991">
                  <c:v>3900936.259670367</c:v>
                </c:pt>
                <c:pt idx="992">
                  <c:v>3904666.666666667</c:v>
                </c:pt>
                <c:pt idx="993">
                  <c:v>3908397.2809667676</c:v>
                </c:pt>
                <c:pt idx="994">
                  <c:v>3912128.1019450035</c:v>
                </c:pt>
                <c:pt idx="995">
                  <c:v>3915859.1289782249</c:v>
                </c:pt>
                <c:pt idx="996">
                  <c:v>3919590.3614457832</c:v>
                </c:pt>
                <c:pt idx="997">
                  <c:v>3923321.7987295222</c:v>
                </c:pt>
                <c:pt idx="998">
                  <c:v>3927053.4402137613</c:v>
                </c:pt>
                <c:pt idx="999">
                  <c:v>3930785.2852852852</c:v>
                </c:pt>
                <c:pt idx="1000">
                  <c:v>3934517.3333333335</c:v>
                </c:pt>
                <c:pt idx="1001">
                  <c:v>3938249.5837495839</c:v>
                </c:pt>
                <c:pt idx="1002">
                  <c:v>3941982.0359281437</c:v>
                </c:pt>
                <c:pt idx="1003">
                  <c:v>3945714.6892655371</c:v>
                </c:pt>
                <c:pt idx="1004">
                  <c:v>3949447.5431606909</c:v>
                </c:pt>
                <c:pt idx="1005">
                  <c:v>3953180.5970149254</c:v>
                </c:pt>
                <c:pt idx="1006">
                  <c:v>3956913.8502319418</c:v>
                </c:pt>
                <c:pt idx="1007">
                  <c:v>3960647.302217809</c:v>
                </c:pt>
                <c:pt idx="1008">
                  <c:v>3964380.9523809524</c:v>
                </c:pt>
                <c:pt idx="1009">
                  <c:v>3968114.8001321442</c:v>
                </c:pt>
                <c:pt idx="1010">
                  <c:v>3971848.8448844887</c:v>
                </c:pt>
                <c:pt idx="1011">
                  <c:v>3975583.0860534124</c:v>
                </c:pt>
                <c:pt idx="1012">
                  <c:v>3979317.5230566538</c:v>
                </c:pt>
                <c:pt idx="1013">
                  <c:v>3983052.1553142485</c:v>
                </c:pt>
                <c:pt idx="1014">
                  <c:v>3986786.9822485205</c:v>
                </c:pt>
                <c:pt idx="1015">
                  <c:v>3990522.0032840725</c:v>
                </c:pt>
                <c:pt idx="1016">
                  <c:v>3994257.2178477691</c:v>
                </c:pt>
                <c:pt idx="1017">
                  <c:v>3997992.6253687316</c:v>
                </c:pt>
                <c:pt idx="1018">
                  <c:v>4035357.1892242781</c:v>
                </c:pt>
                <c:pt idx="1019">
                  <c:v>4072740.43715847</c:v>
                </c:pt>
                <c:pt idx="1020">
                  <c:v>4110141.8338108882</c:v>
                </c:pt>
                <c:pt idx="1021">
                  <c:v>4147560.8640807318</c:v>
                </c:pt>
                <c:pt idx="1022">
                  <c:v>4184997.032177445</c:v>
                </c:pt>
                <c:pt idx="1023">
                  <c:v>4222449.860724234</c:v>
                </c:pt>
                <c:pt idx="1024">
                  <c:v>4259918.8899110705</c:v>
                </c:pt>
                <c:pt idx="1025">
                  <c:v>4297403.6766940141</c:v>
                </c:pt>
                <c:pt idx="1026">
                  <c:v>4334903.79403794</c:v>
                </c:pt>
                <c:pt idx="1027">
                  <c:v>4372418.8301999411</c:v>
                </c:pt>
                <c:pt idx="1028">
                  <c:v>4409948.3880508728</c:v>
                </c:pt>
                <c:pt idx="1029">
                  <c:v>4447492.0844327174</c:v>
                </c:pt>
                <c:pt idx="1030">
                  <c:v>4485049.5495495498</c:v>
                </c:pt>
                <c:pt idx="1031">
                  <c:v>4522620.42639009</c:v>
                </c:pt>
                <c:pt idx="1032">
                  <c:v>4560204.3701799484</c:v>
                </c:pt>
                <c:pt idx="1033">
                  <c:v>4597801.0478617959</c:v>
                </c:pt>
                <c:pt idx="1034">
                  <c:v>4635410.1376017975</c:v>
                </c:pt>
                <c:pt idx="1035">
                  <c:v>4673031.3283208022</c:v>
                </c:pt>
                <c:pt idx="1036">
                  <c:v>4710664.3192488272</c:v>
                </c:pt>
                <c:pt idx="1037">
                  <c:v>4748308.8195015071</c:v>
                </c:pt>
                <c:pt idx="1038">
                  <c:v>4785964.5476772618</c:v>
                </c:pt>
                <c:pt idx="1039">
                  <c:v>4823631.2314739972</c:v>
                </c:pt>
                <c:pt idx="1040">
                  <c:v>4861308.6073242454</c:v>
                </c:pt>
                <c:pt idx="1041">
                  <c:v>4898996.420047733</c:v>
                </c:pt>
                <c:pt idx="1042">
                  <c:v>4936694.4225203898</c:v>
                </c:pt>
                <c:pt idx="1043">
                  <c:v>4974402.375358914</c:v>
                </c:pt>
                <c:pt idx="1044">
                  <c:v>5012120.0466200467</c:v>
                </c:pt>
                <c:pt idx="1045">
                  <c:v>5049847.2115137503</c:v>
                </c:pt>
                <c:pt idx="1046">
                  <c:v>5087583.6521295588</c:v>
                </c:pt>
                <c:pt idx="1047">
                  <c:v>5125329.1571753984</c:v>
                </c:pt>
                <c:pt idx="1048">
                  <c:v>5163083.5217282092</c:v>
                </c:pt>
                <c:pt idx="1049">
                  <c:v>5200846.5469957618</c:v>
                </c:pt>
                <c:pt idx="1050">
                  <c:v>5238618.0400890866</c:v>
                </c:pt>
                <c:pt idx="1051">
                  <c:v>5276397.8138049627</c:v>
                </c:pt>
                <c:pt idx="1052">
                  <c:v>5314185.6864179475</c:v>
                </c:pt>
                <c:pt idx="1053">
                  <c:v>5351981.4814814813</c:v>
                </c:pt>
                <c:pt idx="1054">
                  <c:v>5389785.0276375879</c:v>
                </c:pt>
                <c:pt idx="1055">
                  <c:v>5427596.1584347412</c:v>
                </c:pt>
                <c:pt idx="1056">
                  <c:v>5465414.7121535186</c:v>
                </c:pt>
                <c:pt idx="1057">
                  <c:v>5503240.5316396151</c:v>
                </c:pt>
                <c:pt idx="1058">
                  <c:v>5541073.4641438918</c:v>
                </c:pt>
                <c:pt idx="1059">
                  <c:v>5578913.3611691026</c:v>
                </c:pt>
                <c:pt idx="1060">
                  <c:v>5616760.0783229675</c:v>
                </c:pt>
                <c:pt idx="1061">
                  <c:v>5654613.4751773048</c:v>
                </c:pt>
                <c:pt idx="1062">
                  <c:v>5692473.415132924</c:v>
                </c:pt>
                <c:pt idx="1063">
                  <c:v>5730339.7652900033</c:v>
                </c:pt>
                <c:pt idx="1064">
                  <c:v>5768212.3963236948</c:v>
                </c:pt>
                <c:pt idx="1065">
                  <c:v>5806091.1823647292</c:v>
                </c:pt>
                <c:pt idx="1066">
                  <c:v>5843976.0008847602</c:v>
                </c:pt>
                <c:pt idx="1067">
                  <c:v>5881866.7325862451</c:v>
                </c:pt>
                <c:pt idx="1068">
                  <c:v>5919763.2612966597</c:v>
                </c:pt>
                <c:pt idx="1069">
                  <c:v>5957665.4738668408</c:v>
                </c:pt>
                <c:pt idx="1070">
                  <c:v>5995573.2600732604</c:v>
                </c:pt>
                <c:pt idx="1071">
                  <c:v>6033486.5125240851</c:v>
                </c:pt>
                <c:pt idx="1072">
                  <c:v>6071405.1265688157</c:v>
                </c:pt>
                <c:pt idx="1073">
                  <c:v>6109329.000211372</c:v>
                </c:pt>
                <c:pt idx="1074">
                  <c:v>6147258.0340264654</c:v>
                </c:pt>
                <c:pt idx="1075">
                  <c:v>6185192.1310791075</c:v>
                </c:pt>
                <c:pt idx="1076">
                  <c:v>6223131.1968471278</c:v>
                </c:pt>
                <c:pt idx="1077">
                  <c:v>6261075.1391465673</c:v>
                </c:pt>
                <c:pt idx="1078">
                  <c:v>6299023.8680598242</c:v>
                </c:pt>
                <c:pt idx="1079">
                  <c:v>6336977.2958664224</c:v>
                </c:pt>
                <c:pt idx="1080">
                  <c:v>6374935.3369763205</c:v>
                </c:pt>
                <c:pt idx="1081">
                  <c:v>6412897.9078656211</c:v>
                </c:pt>
                <c:pt idx="1082">
                  <c:v>6450864.9270145977</c:v>
                </c:pt>
                <c:pt idx="1083">
                  <c:v>6488836.3148479424</c:v>
                </c:pt>
                <c:pt idx="1084">
                  <c:v>6526811.9936771393</c:v>
                </c:pt>
                <c:pt idx="1085">
                  <c:v>6564791.8876448637</c:v>
                </c:pt>
                <c:pt idx="1086">
                  <c:v>6602775.9226713534</c:v>
                </c:pt>
                <c:pt idx="1087">
                  <c:v>6640764.0264026411</c:v>
                </c:pt>
                <c:pt idx="1088">
                  <c:v>6678756.1281605875</c:v>
                </c:pt>
                <c:pt idx="1089">
                  <c:v>6716752.158894646</c:v>
                </c:pt>
                <c:pt idx="1090">
                  <c:v>6754752.0511352802</c:v>
                </c:pt>
                <c:pt idx="1091">
                  <c:v>6792755.7389489664</c:v>
                </c:pt>
                <c:pt idx="1092">
                  <c:v>6830763.1578947371</c:v>
                </c:pt>
                <c:pt idx="1093">
                  <c:v>6868774.2449821802</c:v>
                </c:pt>
                <c:pt idx="1094">
                  <c:v>6906788.9386308528</c:v>
                </c:pt>
                <c:pt idx="1095">
                  <c:v>6944807.1786310514</c:v>
                </c:pt>
                <c:pt idx="1096">
                  <c:v>6982828.9061058853</c:v>
                </c:pt>
                <c:pt idx="1097">
                  <c:v>7020854.0634745918</c:v>
                </c:pt>
                <c:pt idx="1098">
                  <c:v>7058882.5944170775</c:v>
                </c:pt>
                <c:pt idx="1099">
                  <c:v>7096914.4438395938</c:v>
                </c:pt>
                <c:pt idx="1100">
                  <c:v>7134949.557841545</c:v>
                </c:pt>
                <c:pt idx="1101">
                  <c:v>7172987.8836833602</c:v>
                </c:pt>
                <c:pt idx="1102">
                  <c:v>7211029.3697554013</c:v>
                </c:pt>
                <c:pt idx="1103">
                  <c:v>7249073.9655478606</c:v>
                </c:pt>
                <c:pt idx="1104">
                  <c:v>7287121.6216216218</c:v>
                </c:pt>
                <c:pt idx="1105">
                  <c:v>7325172.2895800397</c:v>
                </c:pt>
                <c:pt idx="1106">
                  <c:v>7363225.9220416015</c:v>
                </c:pt>
                <c:pt idx="1107">
                  <c:v>7401282.4726134585</c:v>
                </c:pt>
                <c:pt idx="1108">
                  <c:v>7439341.8958657682</c:v>
                </c:pt>
                <c:pt idx="1109">
                  <c:v>7477404.1473068325</c:v>
                </c:pt>
                <c:pt idx="1110">
                  <c:v>7515469.1833590139</c:v>
                </c:pt>
                <c:pt idx="1111">
                  <c:v>7553536.9613353778</c:v>
                </c:pt>
                <c:pt idx="1112">
                  <c:v>7591607.4394170484</c:v>
                </c:pt>
                <c:pt idx="1113">
                  <c:v>7629680.5766312592</c:v>
                </c:pt>
                <c:pt idx="1114">
                  <c:v>7667756.3328300631</c:v>
                </c:pt>
                <c:pt idx="1115">
                  <c:v>7705834.6686696718</c:v>
                </c:pt>
                <c:pt idx="1116">
                  <c:v>7743915.5455904333</c:v>
                </c:pt>
                <c:pt idx="1117">
                  <c:v>7781998.9257973898</c:v>
                </c:pt>
                <c:pt idx="1118">
                  <c:v>7820084.772241408</c:v>
                </c:pt>
                <c:pt idx="1119">
                  <c:v>7858173.0486008832</c:v>
                </c:pt>
                <c:pt idx="1120">
                  <c:v>7896263.7192639643</c:v>
                </c:pt>
                <c:pt idx="1121">
                  <c:v>7934356.7493112953</c:v>
                </c:pt>
                <c:pt idx="1122">
                  <c:v>7972452.1044992739</c:v>
                </c:pt>
                <c:pt idx="1123">
                  <c:v>8010549.7512437813</c:v>
                </c:pt>
                <c:pt idx="1124">
                  <c:v>8048649.6566043766</c:v>
                </c:pt>
                <c:pt idx="1125">
                  <c:v>8086751.7882689554</c:v>
                </c:pt>
                <c:pt idx="1126">
                  <c:v>8124856.1145388391</c:v>
                </c:pt>
                <c:pt idx="1127">
                  <c:v>8162962.6043142816</c:v>
                </c:pt>
                <c:pt idx="1128">
                  <c:v>8201071.2270803945</c:v>
                </c:pt>
                <c:pt idx="1129">
                  <c:v>8239181.9528934648</c:v>
                </c:pt>
                <c:pt idx="1130">
                  <c:v>8277294.7523676455</c:v>
                </c:pt>
                <c:pt idx="1131">
                  <c:v>8315409.5966620306</c:v>
                </c:pt>
                <c:pt idx="1132">
                  <c:v>8353526.4574680822</c:v>
                </c:pt>
                <c:pt idx="1133">
                  <c:v>8391645.3069973979</c:v>
                </c:pt>
                <c:pt idx="1134">
                  <c:v>8429766.1179698221</c:v>
                </c:pt>
                <c:pt idx="1135">
                  <c:v>8467888.863601882</c:v>
                </c:pt>
                <c:pt idx="1136">
                  <c:v>8506013.5175955314</c:v>
                </c:pt>
                <c:pt idx="1137">
                  <c:v>8544140.0541271996</c:v>
                </c:pt>
                <c:pt idx="1138">
                  <c:v>8582268.4478371516</c:v>
                </c:pt>
                <c:pt idx="1139">
                  <c:v>8620398.6738191042</c:v>
                </c:pt>
                <c:pt idx="1140">
                  <c:v>8658530.7076101471</c:v>
                </c:pt>
                <c:pt idx="1141">
                  <c:v>8696664.5251809191</c:v>
                </c:pt>
                <c:pt idx="1142">
                  <c:v>8734800.1029260419</c:v>
                </c:pt>
                <c:pt idx="1143">
                  <c:v>8772937.4176548086</c:v>
                </c:pt>
                <c:pt idx="1144">
                  <c:v>8811076.4465821311</c:v>
                </c:pt>
                <c:pt idx="1145">
                  <c:v>8849217.1673196927</c:v>
                </c:pt>
                <c:pt idx="1146">
                  <c:v>8887359.5578673594</c:v>
                </c:pt>
                <c:pt idx="1147">
                  <c:v>8925503.5966048054</c:v>
                </c:pt>
                <c:pt idx="1148">
                  <c:v>8963649.262283342</c:v>
                </c:pt>
                <c:pt idx="1149">
                  <c:v>9001796.5340179726</c:v>
                </c:pt>
                <c:pt idx="1150">
                  <c:v>9039945.391279649</c:v>
                </c:pt>
                <c:pt idx="1151">
                  <c:v>9078095.8138877116</c:v>
                </c:pt>
                <c:pt idx="1152">
                  <c:v>9116247.7820025347</c:v>
                </c:pt>
                <c:pt idx="1153">
                  <c:v>9154401.2761183567</c:v>
                </c:pt>
                <c:pt idx="1154">
                  <c:v>9192556.2770562787</c:v>
                </c:pt>
                <c:pt idx="1155">
                  <c:v>9230712.7659574468</c:v>
                </c:pt>
                <c:pt idx="1156">
                  <c:v>9268870.724276416</c:v>
                </c:pt>
                <c:pt idx="1157">
                  <c:v>9307030.1337746531</c:v>
                </c:pt>
                <c:pt idx="1158">
                  <c:v>9345190.9765142146</c:v>
                </c:pt>
                <c:pt idx="1159">
                  <c:v>9383353.234851595</c:v>
                </c:pt>
                <c:pt idx="1160">
                  <c:v>9421516.8914316855</c:v>
                </c:pt>
                <c:pt idx="1161">
                  <c:v>9459681.9291819297</c:v>
                </c:pt>
                <c:pt idx="1162">
                  <c:v>9497848.3313065805</c:v>
                </c:pt>
                <c:pt idx="1163">
                  <c:v>9536016.08128112</c:v>
                </c:pt>
                <c:pt idx="1164">
                  <c:v>9574185.1628468037</c:v>
                </c:pt>
                <c:pt idx="1165">
                  <c:v>9612355.5600053407</c:v>
                </c:pt>
                <c:pt idx="1166">
                  <c:v>9650527.2570136953</c:v>
                </c:pt>
                <c:pt idx="1167">
                  <c:v>9688700.2383790221</c:v>
                </c:pt>
                <c:pt idx="1168">
                  <c:v>9726874.4888537135</c:v>
                </c:pt>
                <c:pt idx="1169">
                  <c:v>9765049.9934305623</c:v>
                </c:pt>
                <c:pt idx="1170">
                  <c:v>9803226.7373380456</c:v>
                </c:pt>
                <c:pt idx="1171">
                  <c:v>9841404.7060357202</c:v>
                </c:pt>
                <c:pt idx="1172">
                  <c:v>9879583.885209715</c:v>
                </c:pt>
                <c:pt idx="1173">
                  <c:v>9917764.2607683353</c:v>
                </c:pt>
                <c:pt idx="1174">
                  <c:v>9955945.8188377786</c:v>
                </c:pt>
                <c:pt idx="1175">
                  <c:v>9994128.545757927</c:v>
                </c:pt>
                <c:pt idx="1176">
                  <c:v>10032312.428078251</c:v>
                </c:pt>
                <c:pt idx="1177">
                  <c:v>10070497.452553816</c:v>
                </c:pt>
                <c:pt idx="1178">
                  <c:v>10108683.606141353</c:v>
                </c:pt>
                <c:pt idx="1179">
                  <c:v>10146870.87599545</c:v>
                </c:pt>
                <c:pt idx="1180">
                  <c:v>10185059.249464804</c:v>
                </c:pt>
                <c:pt idx="1181">
                  <c:v>10223248.714088572</c:v>
                </c:pt>
                <c:pt idx="1182">
                  <c:v>10261439.257592801</c:v>
                </c:pt>
                <c:pt idx="1183">
                  <c:v>10299630.867886938</c:v>
                </c:pt>
                <c:pt idx="1184">
                  <c:v>10337823.533060415</c:v>
                </c:pt>
                <c:pt idx="1185">
                  <c:v>10376017.241379309</c:v>
                </c:pt>
                <c:pt idx="1186">
                  <c:v>10414211.981283095</c:v>
                </c:pt>
                <c:pt idx="1187">
                  <c:v>10452407.741381427</c:v>
                </c:pt>
                <c:pt idx="1188">
                  <c:v>10490604.510451045</c:v>
                </c:pt>
                <c:pt idx="1189">
                  <c:v>10528802.277432714</c:v>
                </c:pt>
                <c:pt idx="1190">
                  <c:v>10567001.031428225</c:v>
                </c:pt>
                <c:pt idx="1191">
                  <c:v>10605200.761697497</c:v>
                </c:pt>
                <c:pt idx="1192">
                  <c:v>10643401.457655706</c:v>
                </c:pt>
                <c:pt idx="1193">
                  <c:v>10681603.108870486</c:v>
                </c:pt>
                <c:pt idx="1194">
                  <c:v>10719805.705059204</c:v>
                </c:pt>
                <c:pt idx="1195">
                  <c:v>10758009.236086283</c:v>
                </c:pt>
                <c:pt idx="1196">
                  <c:v>10796213.691960577</c:v>
                </c:pt>
                <c:pt idx="1197">
                  <c:v>10834419.062832801</c:v>
                </c:pt>
                <c:pt idx="1198">
                  <c:v>10872625.338993045</c:v>
                </c:pt>
                <c:pt idx="1199">
                  <c:v>10910832.510868289</c:v>
                </c:pt>
                <c:pt idx="1200">
                  <c:v>10949040.569020022</c:v>
                </c:pt>
                <c:pt idx="1201">
                  <c:v>10987249.504141875</c:v>
                </c:pt>
                <c:pt idx="1202">
                  <c:v>11025459.307057321</c:v>
                </c:pt>
                <c:pt idx="1203">
                  <c:v>11063669.968717415</c:v>
                </c:pt>
                <c:pt idx="1204">
                  <c:v>11101881.480198592</c:v>
                </c:pt>
                <c:pt idx="1205">
                  <c:v>11140093.832700497</c:v>
                </c:pt>
                <c:pt idx="1206">
                  <c:v>11178307.01754386</c:v>
                </c:pt>
                <c:pt idx="1207">
                  <c:v>11216521.026168438</c:v>
                </c:pt>
                <c:pt idx="1208">
                  <c:v>11254735.850130966</c:v>
                </c:pt>
                <c:pt idx="1209">
                  <c:v>11292951.481103167</c:v>
                </c:pt>
                <c:pt idx="1210">
                  <c:v>11331167.910869813</c:v>
                </c:pt>
                <c:pt idx="1211">
                  <c:v>11369385.131326796</c:v>
                </c:pt>
                <c:pt idx="1212">
                  <c:v>11407603.134479271</c:v>
                </c:pt>
                <c:pt idx="1213">
                  <c:v>11445821.912439818</c:v>
                </c:pt>
                <c:pt idx="1214">
                  <c:v>11484041.457426628</c:v>
                </c:pt>
                <c:pt idx="1215">
                  <c:v>11522261.761761762</c:v>
                </c:pt>
                <c:pt idx="1216">
                  <c:v>11560482.817869416</c:v>
                </c:pt>
                <c:pt idx="1217">
                  <c:v>11598704.618274225</c:v>
                </c:pt>
                <c:pt idx="1218">
                  <c:v>11636927.155599603</c:v>
                </c:pt>
                <c:pt idx="1219">
                  <c:v>11675150.422566129</c:v>
                </c:pt>
                <c:pt idx="1220">
                  <c:v>11713374.411989937</c:v>
                </c:pt>
                <c:pt idx="1221">
                  <c:v>11751599.116781158</c:v>
                </c:pt>
                <c:pt idx="1222">
                  <c:v>11789824.529942399</c:v>
                </c:pt>
                <c:pt idx="1223">
                  <c:v>11828050.64456722</c:v>
                </c:pt>
                <c:pt idx="1224">
                  <c:v>11866277.453838678</c:v>
                </c:pt>
                <c:pt idx="1225">
                  <c:v>11904504.951027878</c:v>
                </c:pt>
                <c:pt idx="1226">
                  <c:v>11942733.129492546</c:v>
                </c:pt>
                <c:pt idx="1227">
                  <c:v>11980961.982675649</c:v>
                </c:pt>
                <c:pt idx="1228">
                  <c:v>12019191.504104041</c:v>
                </c:pt>
                <c:pt idx="1229">
                  <c:v>12057421.687387101</c:v>
                </c:pt>
                <c:pt idx="1230">
                  <c:v>12095652.526215443</c:v>
                </c:pt>
                <c:pt idx="1231">
                  <c:v>12133884.014359625</c:v>
                </c:pt>
                <c:pt idx="1232">
                  <c:v>12172116.145668877</c:v>
                </c:pt>
                <c:pt idx="1233">
                  <c:v>12210348.914069878</c:v>
                </c:pt>
                <c:pt idx="1234">
                  <c:v>12248582.313565528</c:v>
                </c:pt>
                <c:pt idx="1235">
                  <c:v>12286816.338233761</c:v>
                </c:pt>
                <c:pt idx="1236">
                  <c:v>12325050.982226379</c:v>
                </c:pt>
                <c:pt idx="1237">
                  <c:v>12363286.2397679</c:v>
                </c:pt>
                <c:pt idx="1238">
                  <c:v>12401522.105154427</c:v>
                </c:pt>
                <c:pt idx="1239">
                  <c:v>12439758.572752548</c:v>
                </c:pt>
                <c:pt idx="1240">
                  <c:v>12477995.636998255</c:v>
                </c:pt>
                <c:pt idx="1241">
                  <c:v>12516233.292395867</c:v>
                </c:pt>
                <c:pt idx="1242">
                  <c:v>12554471.533516988</c:v>
                </c:pt>
                <c:pt idx="1243">
                  <c:v>12592710.354999492</c:v>
                </c:pt>
                <c:pt idx="1244">
                  <c:v>12630949.751546498</c:v>
                </c:pt>
                <c:pt idx="1245">
                  <c:v>12669189.717925387</c:v>
                </c:pt>
                <c:pt idx="1246">
                  <c:v>12707430.248966839</c:v>
                </c:pt>
                <c:pt idx="1247">
                  <c:v>12745671.339563863</c:v>
                </c:pt>
                <c:pt idx="1248">
                  <c:v>12783912.984670874</c:v>
                </c:pt>
                <c:pt idx="1249">
                  <c:v>12822155.179302767</c:v>
                </c:pt>
                <c:pt idx="1250">
                  <c:v>12860397.918534013</c:v>
                </c:pt>
                <c:pt idx="1251">
                  <c:v>12898641.197497766</c:v>
                </c:pt>
                <c:pt idx="1252">
                  <c:v>12936885.011385012</c:v>
                </c:pt>
                <c:pt idx="1253">
                  <c:v>12975129.355443688</c:v>
                </c:pt>
                <c:pt idx="1254">
                  <c:v>13013374.224977857</c:v>
                </c:pt>
                <c:pt idx="1255">
                  <c:v>13051619.615346875</c:v>
                </c:pt>
                <c:pt idx="1256">
                  <c:v>13089865.521964584</c:v>
                </c:pt>
                <c:pt idx="1257">
                  <c:v>13128111.940298507</c:v>
                </c:pt>
                <c:pt idx="1258">
                  <c:v>13166358.865869079</c:v>
                </c:pt>
                <c:pt idx="1259">
                  <c:v>13204606.294248862</c:v>
                </c:pt>
                <c:pt idx="1260">
                  <c:v>13242854.221061792</c:v>
                </c:pt>
                <c:pt idx="1261">
                  <c:v>13281102.641982451</c:v>
                </c:pt>
                <c:pt idx="1262">
                  <c:v>13319351.552735316</c:v>
                </c:pt>
                <c:pt idx="1263">
                  <c:v>13357600.949094046</c:v>
                </c:pt>
                <c:pt idx="1264">
                  <c:v>13395850.826880796</c:v>
                </c:pt>
                <c:pt idx="1265">
                  <c:v>13434101.181965496</c:v>
                </c:pt>
                <c:pt idx="1266">
                  <c:v>13472352.010265185</c:v>
                </c:pt>
                <c:pt idx="1267">
                  <c:v>13510603.307743343</c:v>
                </c:pt>
                <c:pt idx="1268">
                  <c:v>13548855.070409225</c:v>
                </c:pt>
                <c:pt idx="1269">
                  <c:v>13587107.294317218</c:v>
                </c:pt>
                <c:pt idx="1270">
                  <c:v>13625359.975566206</c:v>
                </c:pt>
                <c:pt idx="1271">
                  <c:v>13663613.110298943</c:v>
                </c:pt>
                <c:pt idx="1272">
                  <c:v>13701866.694701429</c:v>
                </c:pt>
                <c:pt idx="1273">
                  <c:v>13740120.72500233</c:v>
                </c:pt>
                <c:pt idx="1274">
                  <c:v>13778375.197472354</c:v>
                </c:pt>
                <c:pt idx="1275">
                  <c:v>13816630.108423686</c:v>
                </c:pt>
                <c:pt idx="1276">
                  <c:v>13854885.454209408</c:v>
                </c:pt>
                <c:pt idx="1277">
                  <c:v>13893141.231222929</c:v>
                </c:pt>
                <c:pt idx="1278">
                  <c:v>13931397.435897436</c:v>
                </c:pt>
                <c:pt idx="1279">
                  <c:v>13969654.064705344</c:v>
                </c:pt>
                <c:pt idx="1280">
                  <c:v>14007911.114157757</c:v>
                </c:pt>
                <c:pt idx="1281">
                  <c:v>14046168.580803938</c:v>
                </c:pt>
                <c:pt idx="1282">
                  <c:v>14084426.461230798</c:v>
                </c:pt>
                <c:pt idx="1283">
                  <c:v>14122684.752062371</c:v>
                </c:pt>
                <c:pt idx="1284">
                  <c:v>14160943.449959317</c:v>
                </c:pt>
                <c:pt idx="1285">
                  <c:v>14199202.551618431</c:v>
                </c:pt>
                <c:pt idx="1286">
                  <c:v>14237462.053772144</c:v>
                </c:pt>
                <c:pt idx="1287">
                  <c:v>14275721.953188054</c:v>
                </c:pt>
                <c:pt idx="1288">
                  <c:v>14313982.246668456</c:v>
                </c:pt>
                <c:pt idx="1289">
                  <c:v>14352242.931049863</c:v>
                </c:pt>
                <c:pt idx="1290">
                  <c:v>14390504.003202561</c:v>
                </c:pt>
                <c:pt idx="1291">
                  <c:v>14428765.460030166</c:v>
                </c:pt>
                <c:pt idx="1292">
                  <c:v>14467027.298469163</c:v>
                </c:pt>
                <c:pt idx="1293">
                  <c:v>14505289.515488483</c:v>
                </c:pt>
                <c:pt idx="1294">
                  <c:v>14543552.108089078</c:v>
                </c:pt>
                <c:pt idx="1295">
                  <c:v>14581815.073303487</c:v>
                </c:pt>
                <c:pt idx="1296">
                  <c:v>14620078.408195429</c:v>
                </c:pt>
                <c:pt idx="1297">
                  <c:v>14658342.109859401</c:v>
                </c:pt>
                <c:pt idx="1298">
                  <c:v>14696606.17542026</c:v>
                </c:pt>
                <c:pt idx="1299">
                  <c:v>14734870.602032838</c:v>
                </c:pt>
                <c:pt idx="1300">
                  <c:v>14773135.386881553</c:v>
                </c:pt>
                <c:pt idx="1301">
                  <c:v>14811400.52718002</c:v>
                </c:pt>
                <c:pt idx="1302">
                  <c:v>14849666.020170676</c:v>
                </c:pt>
                <c:pt idx="1303">
                  <c:v>14887931.86312441</c:v>
                </c:pt>
                <c:pt idx="1304">
                  <c:v>14926198.053340195</c:v>
                </c:pt>
                <c:pt idx="1305">
                  <c:v>14964464.588144727</c:v>
                </c:pt>
                <c:pt idx="1306">
                  <c:v>15002731.464892074</c:v>
                </c:pt>
                <c:pt idx="1307">
                  <c:v>15040998.680963324</c:v>
                </c:pt>
                <c:pt idx="1308">
                  <c:v>15079266.233766234</c:v>
                </c:pt>
                <c:pt idx="1309">
                  <c:v>15117534.12073491</c:v>
                </c:pt>
                <c:pt idx="1310">
                  <c:v>15155802.339329449</c:v>
                </c:pt>
                <c:pt idx="1311">
                  <c:v>15194070.887035633</c:v>
                </c:pt>
                <c:pt idx="1312">
                  <c:v>15232339.761364592</c:v>
                </c:pt>
                <c:pt idx="1313">
                  <c:v>15270608.959852487</c:v>
                </c:pt>
                <c:pt idx="1314">
                  <c:v>15308878.480060196</c:v>
                </c:pt>
                <c:pt idx="1315">
                  <c:v>15347148.319573013</c:v>
                </c:pt>
                <c:pt idx="1316">
                  <c:v>15385418.476000333</c:v>
                </c:pt>
                <c:pt idx="1317">
                  <c:v>15423688.946975354</c:v>
                </c:pt>
                <c:pt idx="1318">
                  <c:v>15461959.73015479</c:v>
                </c:pt>
                <c:pt idx="1319">
                  <c:v>15500230.823218564</c:v>
                </c:pt>
                <c:pt idx="1320">
                  <c:v>15538502.223869532</c:v>
                </c:pt>
                <c:pt idx="1321">
                  <c:v>15576773.929833211</c:v>
                </c:pt>
                <c:pt idx="1322">
                  <c:v>15615045.938857472</c:v>
                </c:pt>
                <c:pt idx="1323">
                  <c:v>15653318.248712288</c:v>
                </c:pt>
                <c:pt idx="1324">
                  <c:v>15691590.857189463</c:v>
                </c:pt>
                <c:pt idx="1325">
                  <c:v>15729863.762102352</c:v>
                </c:pt>
                <c:pt idx="1326">
                  <c:v>15768136.96128561</c:v>
                </c:pt>
                <c:pt idx="1327">
                  <c:v>15806410.452594932</c:v>
                </c:pt>
                <c:pt idx="1328">
                  <c:v>15844684.233906794</c:v>
                </c:pt>
                <c:pt idx="1329">
                  <c:v>15882958.303118201</c:v>
                </c:pt>
                <c:pt idx="1330">
                  <c:v>15921232.658146452</c:v>
                </c:pt>
                <c:pt idx="1331">
                  <c:v>15959507.296928877</c:v>
                </c:pt>
                <c:pt idx="1332">
                  <c:v>15997782.217422606</c:v>
                </c:pt>
                <c:pt idx="1333">
                  <c:v>16036057.417604342</c:v>
                </c:pt>
                <c:pt idx="1334">
                  <c:v>16074332.895470107</c:v>
                </c:pt>
                <c:pt idx="1335">
                  <c:v>16112608.649035025</c:v>
                </c:pt>
                <c:pt idx="1336">
                  <c:v>16150884.676333096</c:v>
                </c:pt>
                <c:pt idx="1337">
                  <c:v>16189160.975416964</c:v>
                </c:pt>
                <c:pt idx="1338">
                  <c:v>16227437.5443577</c:v>
                </c:pt>
                <c:pt idx="1339">
                  <c:v>16265714.381244592</c:v>
                </c:pt>
                <c:pt idx="1340">
                  <c:v>16303991.484184915</c:v>
                </c:pt>
                <c:pt idx="1341">
                  <c:v>16342268.851303736</c:v>
                </c:pt>
                <c:pt idx="1342">
                  <c:v>16380546.480743693</c:v>
                </c:pt>
                <c:pt idx="1343">
                  <c:v>16418824.370664798</c:v>
                </c:pt>
                <c:pt idx="1344">
                  <c:v>16457102.519244228</c:v>
                </c:pt>
                <c:pt idx="1345">
                  <c:v>16495380.924676131</c:v>
                </c:pt>
                <c:pt idx="1346">
                  <c:v>16533659.585171428</c:v>
                </c:pt>
                <c:pt idx="1347">
                  <c:v>16571938.49895761</c:v>
                </c:pt>
                <c:pt idx="1348">
                  <c:v>16610217.664278561</c:v>
                </c:pt>
                <c:pt idx="1349">
                  <c:v>16648497.079394359</c:v>
                </c:pt>
                <c:pt idx="1350">
                  <c:v>16686776.74258109</c:v>
                </c:pt>
                <c:pt idx="1351">
                  <c:v>16725056.652130671</c:v>
                </c:pt>
                <c:pt idx="1352">
                  <c:v>16763336.806350661</c:v>
                </c:pt>
                <c:pt idx="1353">
                  <c:v>16801617.203564085</c:v>
                </c:pt>
                <c:pt idx="1354">
                  <c:v>16839897.842109263</c:v>
                </c:pt>
                <c:pt idx="1355">
                  <c:v>16878178.720339626</c:v>
                </c:pt>
                <c:pt idx="1356">
                  <c:v>16916459.836623553</c:v>
                </c:pt>
                <c:pt idx="1357">
                  <c:v>16954741.189344201</c:v>
                </c:pt>
                <c:pt idx="1358">
                  <c:v>16993022.77689933</c:v>
                </c:pt>
                <c:pt idx="1359">
                  <c:v>17031304.597701151</c:v>
                </c:pt>
                <c:pt idx="1360">
                  <c:v>17069586.650176153</c:v>
                </c:pt>
                <c:pt idx="1361">
                  <c:v>17107868.93276494</c:v>
                </c:pt>
                <c:pt idx="1362">
                  <c:v>17146151.443922095</c:v>
                </c:pt>
                <c:pt idx="1363">
                  <c:v>17184434.182116002</c:v>
                </c:pt>
                <c:pt idx="1364">
                  <c:v>17222717.14582869</c:v>
                </c:pt>
                <c:pt idx="1365">
                  <c:v>17261000.333555702</c:v>
                </c:pt>
                <c:pt idx="1366">
                  <c:v>17299283.743805934</c:v>
                </c:pt>
                <c:pt idx="1367">
                  <c:v>17337567.375101469</c:v>
                </c:pt>
                <c:pt idx="1368">
                  <c:v>17375851.225977469</c:v>
                </c:pt>
                <c:pt idx="1369">
                  <c:v>17414135.294982001</c:v>
                </c:pt>
                <c:pt idx="1370">
                  <c:v>17452419.580675904</c:v>
                </c:pt>
                <c:pt idx="1371">
                  <c:v>17490704.081632651</c:v>
                </c:pt>
                <c:pt idx="1372">
                  <c:v>17528988.796438217</c:v>
                </c:pt>
                <c:pt idx="1373">
                  <c:v>17567273.72369092</c:v>
                </c:pt>
                <c:pt idx="1374">
                  <c:v>17605558.862001307</c:v>
                </c:pt>
                <c:pt idx="1375">
                  <c:v>17643844.209992025</c:v>
                </c:pt>
                <c:pt idx="1376">
                  <c:v>17682129.766297664</c:v>
                </c:pt>
                <c:pt idx="1377">
                  <c:v>17720415.529564653</c:v>
                </c:pt>
                <c:pt idx="1378">
                  <c:v>17758701.498451121</c:v>
                </c:pt>
                <c:pt idx="1379">
                  <c:v>17796987.671626773</c:v>
                </c:pt>
                <c:pt idx="1380">
                  <c:v>17835274.047772758</c:v>
                </c:pt>
                <c:pt idx="1381">
                  <c:v>17873560.625581563</c:v>
                </c:pt>
                <c:pt idx="1382">
                  <c:v>17911847.403756876</c:v>
                </c:pt>
                <c:pt idx="1383">
                  <c:v>17950134.381013472</c:v>
                </c:pt>
                <c:pt idx="1384">
                  <c:v>17988421.556077097</c:v>
                </c:pt>
                <c:pt idx="1385">
                  <c:v>18026708.927684337</c:v>
                </c:pt>
                <c:pt idx="1386">
                  <c:v>18064996.494582538</c:v>
                </c:pt>
                <c:pt idx="1387">
                  <c:v>18103284.255529646</c:v>
                </c:pt>
                <c:pt idx="1388">
                  <c:v>18141572.209294125</c:v>
                </c:pt>
                <c:pt idx="1389">
                  <c:v>18179860.354654845</c:v>
                </c:pt>
                <c:pt idx="1390">
                  <c:v>18218148.690400958</c:v>
                </c:pt>
                <c:pt idx="1391">
                  <c:v>18256437.215331793</c:v>
                </c:pt>
                <c:pt idx="1392">
                  <c:v>18294725.928256765</c:v>
                </c:pt>
                <c:pt idx="1393">
                  <c:v>18333014.827995259</c:v>
                </c:pt>
                <c:pt idx="1394">
                  <c:v>18371303.913376506</c:v>
                </c:pt>
                <c:pt idx="1395">
                  <c:v>18409593.183239523</c:v>
                </c:pt>
                <c:pt idx="1396">
                  <c:v>18447882.636432983</c:v>
                </c:pt>
                <c:pt idx="1397">
                  <c:v>18486172.271815099</c:v>
                </c:pt>
                <c:pt idx="1398">
                  <c:v>18524462.088253573</c:v>
                </c:pt>
                <c:pt idx="1399">
                  <c:v>18562752.08462546</c:v>
                </c:pt>
                <c:pt idx="1400">
                  <c:v>18601042.259817071</c:v>
                </c:pt>
                <c:pt idx="1401">
                  <c:v>18639332.612723902</c:v>
                </c:pt>
                <c:pt idx="1402">
                  <c:v>18677623.142250534</c:v>
                </c:pt>
                <c:pt idx="1403">
                  <c:v>18715913.847310506</c:v>
                </c:pt>
                <c:pt idx="1404">
                  <c:v>18754204.726826273</c:v>
                </c:pt>
                <c:pt idx="1405">
                  <c:v>18792495.779729087</c:v>
                </c:pt>
                <c:pt idx="1406">
                  <c:v>18830787.004958905</c:v>
                </c:pt>
                <c:pt idx="1407">
                  <c:v>18869078.401464306</c:v>
                </c:pt>
                <c:pt idx="1408">
                  <c:v>18907369.968202423</c:v>
                </c:pt>
                <c:pt idx="1409">
                  <c:v>18945661.704138815</c:v>
                </c:pt>
                <c:pt idx="1410">
                  <c:v>18983953.608247422</c:v>
                </c:pt>
                <c:pt idx="1411">
                  <c:v>19022245.679510459</c:v>
                </c:pt>
                <c:pt idx="1412">
                  <c:v>19060537.91691833</c:v>
                </c:pt>
                <c:pt idx="1413">
                  <c:v>19098830.31946956</c:v>
                </c:pt>
                <c:pt idx="1414">
                  <c:v>19137122.886170711</c:v>
                </c:pt>
                <c:pt idx="1415">
                  <c:v>19175415.616036288</c:v>
                </c:pt>
                <c:pt idx="1416">
                  <c:v>19213708.508088674</c:v>
                </c:pt>
                <c:pt idx="1417">
                  <c:v>19252001.561358053</c:v>
                </c:pt>
                <c:pt idx="1418">
                  <c:v>19290294.774882302</c:v>
                </c:pt>
                <c:pt idx="1419">
                  <c:v>19328588.147706967</c:v>
                </c:pt>
                <c:pt idx="1420">
                  <c:v>19366881.678885147</c:v>
                </c:pt>
                <c:pt idx="1421">
                  <c:v>19405175.367477424</c:v>
                </c:pt>
                <c:pt idx="1422">
                  <c:v>19443469.212551806</c:v>
                </c:pt>
                <c:pt idx="1423">
                  <c:v>19481763.213183641</c:v>
                </c:pt>
                <c:pt idx="1424">
                  <c:v>19520057.36845554</c:v>
                </c:pt>
                <c:pt idx="1425">
                  <c:v>19558351.677457329</c:v>
                </c:pt>
                <c:pt idx="1426">
                  <c:v>19596646.139285948</c:v>
                </c:pt>
                <c:pt idx="1427">
                  <c:v>19634940.753045406</c:v>
                </c:pt>
                <c:pt idx="1428">
                  <c:v>19673235.517846692</c:v>
                </c:pt>
                <c:pt idx="1429">
                  <c:v>19711530.432807736</c:v>
                </c:pt>
                <c:pt idx="1430">
                  <c:v>19749825.497053299</c:v>
                </c:pt>
                <c:pt idx="1431">
                  <c:v>19788120.709714949</c:v>
                </c:pt>
                <c:pt idx="1432">
                  <c:v>19826416.069930974</c:v>
                </c:pt>
                <c:pt idx="1433">
                  <c:v>19864711.576846309</c:v>
                </c:pt>
                <c:pt idx="1434">
                  <c:v>19903007.229612492</c:v>
                </c:pt>
                <c:pt idx="1435">
                  <c:v>19941303.027387597</c:v>
                </c:pt>
                <c:pt idx="1436">
                  <c:v>19979598.969336152</c:v>
                </c:pt>
                <c:pt idx="1437">
                  <c:v>20017895.054629099</c:v>
                </c:pt>
                <c:pt idx="1438">
                  <c:v>20056191.282443725</c:v>
                </c:pt>
                <c:pt idx="1439">
                  <c:v>20094487.651963595</c:v>
                </c:pt>
                <c:pt idx="1440">
                  <c:v>20132784.162378501</c:v>
                </c:pt>
                <c:pt idx="1441">
                  <c:v>20171080.812884409</c:v>
                </c:pt>
                <c:pt idx="1442">
                  <c:v>20209377.602683377</c:v>
                </c:pt>
                <c:pt idx="1443">
                  <c:v>20247674.530983515</c:v>
                </c:pt>
                <c:pt idx="1444">
                  <c:v>20285971.59699893</c:v>
                </c:pt>
                <c:pt idx="1445">
                  <c:v>20324268.799949657</c:v>
                </c:pt>
                <c:pt idx="1446">
                  <c:v>20362566.139061615</c:v>
                </c:pt>
                <c:pt idx="1447">
                  <c:v>20400863.613566551</c:v>
                </c:pt>
                <c:pt idx="1448">
                  <c:v>20439161.222701959</c:v>
                </c:pt>
                <c:pt idx="1449">
                  <c:v>20477458.965711072</c:v>
                </c:pt>
                <c:pt idx="1450">
                  <c:v>20515756.841842782</c:v>
                </c:pt>
                <c:pt idx="1451">
                  <c:v>20554054.850351565</c:v>
                </c:pt>
                <c:pt idx="1452">
                  <c:v>20592352.990497485</c:v>
                </c:pt>
                <c:pt idx="1453">
                  <c:v>20630651.261546094</c:v>
                </c:pt>
                <c:pt idx="1454">
                  <c:v>20668949.662768394</c:v>
                </c:pt>
                <c:pt idx="1455">
                  <c:v>20707248.193440799</c:v>
                </c:pt>
                <c:pt idx="1456">
                  <c:v>20745546.85284508</c:v>
                </c:pt>
                <c:pt idx="1457">
                  <c:v>20783845.640268292</c:v>
                </c:pt>
                <c:pt idx="1458">
                  <c:v>20822144.555002764</c:v>
                </c:pt>
                <c:pt idx="1459">
                  <c:v>20860443.596346028</c:v>
                </c:pt>
                <c:pt idx="1460">
                  <c:v>20898742.763600759</c:v>
                </c:pt>
                <c:pt idx="1461">
                  <c:v>20937042.056074765</c:v>
                </c:pt>
                <c:pt idx="1462">
                  <c:v>20975341.473080911</c:v>
                </c:pt>
                <c:pt idx="1463">
                  <c:v>21013641.013937071</c:v>
                </c:pt>
                <c:pt idx="1464">
                  <c:v>21051940.677966103</c:v>
                </c:pt>
                <c:pt idx="1465">
                  <c:v>21090240.464495789</c:v>
                </c:pt>
                <c:pt idx="1466">
                  <c:v>21128540.372858789</c:v>
                </c:pt>
                <c:pt idx="1467">
                  <c:v>21166840.402392603</c:v>
                </c:pt>
                <c:pt idx="1468">
                  <c:v>21205140.552439541</c:v>
                </c:pt>
                <c:pt idx="1469">
                  <c:v>21243440.822346639</c:v>
                </c:pt>
                <c:pt idx="1470">
                  <c:v>21281741.211465657</c:v>
                </c:pt>
                <c:pt idx="1471">
                  <c:v>21320041.719153024</c:v>
                </c:pt>
                <c:pt idx="1472">
                  <c:v>21358342.344769776</c:v>
                </c:pt>
                <c:pt idx="1473">
                  <c:v>21396643.087681551</c:v>
                </c:pt>
                <c:pt idx="1474">
                  <c:v>21434943.947258521</c:v>
                </c:pt>
                <c:pt idx="1475">
                  <c:v>21473244.922875352</c:v>
                </c:pt>
                <c:pt idx="1476">
                  <c:v>21511546.013911184</c:v>
                </c:pt>
                <c:pt idx="1477">
                  <c:v>21549847.219749574</c:v>
                </c:pt>
                <c:pt idx="1478">
                  <c:v>21588148.539778449</c:v>
                </c:pt>
                <c:pt idx="1479">
                  <c:v>21626449.973390102</c:v>
                </c:pt>
                <c:pt idx="1480">
                  <c:v>21664751.519981112</c:v>
                </c:pt>
                <c:pt idx="1481">
                  <c:v>21703053.178952333</c:v>
                </c:pt>
                <c:pt idx="1482">
                  <c:v>21741354.949708842</c:v>
                </c:pt>
                <c:pt idx="1483">
                  <c:v>21779656.831659917</c:v>
                </c:pt>
                <c:pt idx="1484">
                  <c:v>21817958.824218981</c:v>
                </c:pt>
                <c:pt idx="1485">
                  <c:v>21856260.926803581</c:v>
                </c:pt>
                <c:pt idx="1486">
                  <c:v>21894563.138835352</c:v>
                </c:pt>
                <c:pt idx="1487">
                  <c:v>21932865.459739957</c:v>
                </c:pt>
                <c:pt idx="1488">
                  <c:v>21971167.888947092</c:v>
                </c:pt>
                <c:pt idx="1489">
                  <c:v>22009470.42589042</c:v>
                </c:pt>
                <c:pt idx="1490">
                  <c:v>22047773.07000754</c:v>
                </c:pt>
                <c:pt idx="1491">
                  <c:v>22086075.82073997</c:v>
                </c:pt>
                <c:pt idx="1492">
                  <c:v>22124378.677533094</c:v>
                </c:pt>
                <c:pt idx="1493">
                  <c:v>22162681.639836133</c:v>
                </c:pt>
                <c:pt idx="1494">
                  <c:v>22200984.707102124</c:v>
                </c:pt>
                <c:pt idx="1495">
                  <c:v>22239287.878787883</c:v>
                </c:pt>
                <c:pt idx="1496">
                  <c:v>22277591.154353943</c:v>
                </c:pt>
                <c:pt idx="1497">
                  <c:v>22315894.53326457</c:v>
                </c:pt>
                <c:pt idx="1498">
                  <c:v>22354198.014987703</c:v>
                </c:pt>
                <c:pt idx="1499">
                  <c:v>22392501.598994918</c:v>
                </c:pt>
                <c:pt idx="1500">
                  <c:v>22430805.284761418</c:v>
                </c:pt>
                <c:pt idx="1501">
                  <c:v>22469109.071765982</c:v>
                </c:pt>
                <c:pt idx="1502">
                  <c:v>22507412.95949094</c:v>
                </c:pt>
                <c:pt idx="1503">
                  <c:v>22545716.947422154</c:v>
                </c:pt>
                <c:pt idx="1504">
                  <c:v>22584021.03504898</c:v>
                </c:pt>
                <c:pt idx="1505">
                  <c:v>22622325.221864227</c:v>
                </c:pt>
                <c:pt idx="1506">
                  <c:v>22660629.507364143</c:v>
                </c:pt>
                <c:pt idx="1507">
                  <c:v>22698933.891048394</c:v>
                </c:pt>
                <c:pt idx="1508">
                  <c:v>22737238.372420002</c:v>
                </c:pt>
                <c:pt idx="1509">
                  <c:v>22775542.950985346</c:v>
                </c:pt>
                <c:pt idx="1510">
                  <c:v>22813847.626254138</c:v>
                </c:pt>
                <c:pt idx="1511">
                  <c:v>22852152.397739355</c:v>
                </c:pt>
                <c:pt idx="1512">
                  <c:v>22890457.264957264</c:v>
                </c:pt>
                <c:pt idx="1513">
                  <c:v>22928762.227427363</c:v>
                </c:pt>
                <c:pt idx="1514">
                  <c:v>22967067.284672346</c:v>
                </c:pt>
                <c:pt idx="1515">
                  <c:v>23005372.436218109</c:v>
                </c:pt>
                <c:pt idx="1516">
                  <c:v>23043677.681593698</c:v>
                </c:pt>
                <c:pt idx="1517">
                  <c:v>23081983.020331286</c:v>
                </c:pt>
                <c:pt idx="1518">
                  <c:v>23120288.451966152</c:v>
                </c:pt>
                <c:pt idx="1519">
                  <c:v>23158593.976036664</c:v>
                </c:pt>
                <c:pt idx="1520">
                  <c:v>23196899.592084229</c:v>
                </c:pt>
                <c:pt idx="1521">
                  <c:v>23235205.299653295</c:v>
                </c:pt>
                <c:pt idx="1522">
                  <c:v>23273511.098291304</c:v>
                </c:pt>
                <c:pt idx="1523">
                  <c:v>23311816.987548683</c:v>
                </c:pt>
                <c:pt idx="1524">
                  <c:v>23350122.966978807</c:v>
                </c:pt>
                <c:pt idx="1525">
                  <c:v>23388429.036137994</c:v>
                </c:pt>
                <c:pt idx="1526">
                  <c:v>23426735.19458545</c:v>
                </c:pt>
                <c:pt idx="1527">
                  <c:v>23465041.441883277</c:v>
                </c:pt>
                <c:pt idx="1528">
                  <c:v>23503347.777596433</c:v>
                </c:pt>
                <c:pt idx="1529">
                  <c:v>23541654.201292709</c:v>
                </c:pt>
                <c:pt idx="1530">
                  <c:v>23579960.712542705</c:v>
                </c:pt>
                <c:pt idx="1531">
                  <c:v>23618267.310919821</c:v>
                </c:pt>
                <c:pt idx="1532">
                  <c:v>23656573.996000219</c:v>
                </c:pt>
                <c:pt idx="1533">
                  <c:v>23694880.767362796</c:v>
                </c:pt>
                <c:pt idx="1534">
                  <c:v>23733187.624589194</c:v>
                </c:pt>
                <c:pt idx="1535">
                  <c:v>23771494.56726373</c:v>
                </c:pt>
                <c:pt idx="1536">
                  <c:v>23809801.594973419</c:v>
                </c:pt>
                <c:pt idx="1537">
                  <c:v>23848108.70730792</c:v>
                </c:pt>
                <c:pt idx="1538">
                  <c:v>23886415.903859537</c:v>
                </c:pt>
                <c:pt idx="1539">
                  <c:v>23924723.184223182</c:v>
                </c:pt>
                <c:pt idx="1540">
                  <c:v>23963030.547996376</c:v>
                </c:pt>
                <c:pt idx="1541">
                  <c:v>24001337.994779181</c:v>
                </c:pt>
                <c:pt idx="1542">
                  <c:v>24039645.524174247</c:v>
                </c:pt>
                <c:pt idx="1543">
                  <c:v>24077953.135786738</c:v>
                </c:pt>
                <c:pt idx="1544">
                  <c:v>24116260.829224326</c:v>
                </c:pt>
                <c:pt idx="1545">
                  <c:v>24154568.604097188</c:v>
                </c:pt>
                <c:pt idx="1546">
                  <c:v>24192876.460017972</c:v>
                </c:pt>
                <c:pt idx="1547">
                  <c:v>24231184.396601763</c:v>
                </c:pt>
                <c:pt idx="1548">
                  <c:v>24269492.413466096</c:v>
                </c:pt>
                <c:pt idx="1549">
                  <c:v>24307800.510230921</c:v>
                </c:pt>
                <c:pt idx="1550">
                  <c:v>24346108.686518565</c:v>
                </c:pt>
                <c:pt idx="1551">
                  <c:v>24384416.941953752</c:v>
                </c:pt>
                <c:pt idx="1552">
                  <c:v>24422725.276163556</c:v>
                </c:pt>
                <c:pt idx="1553">
                  <c:v>24461033.68877738</c:v>
                </c:pt>
                <c:pt idx="1554">
                  <c:v>24499342.179426961</c:v>
                </c:pt>
                <c:pt idx="1555">
                  <c:v>24537650.747746341</c:v>
                </c:pt>
                <c:pt idx="1556">
                  <c:v>24575959.393371835</c:v>
                </c:pt>
                <c:pt idx="1557">
                  <c:v>24614268.115942027</c:v>
                </c:pt>
                <c:pt idx="1558">
                  <c:v>24652576.915097766</c:v>
                </c:pt>
                <c:pt idx="1559">
                  <c:v>24690885.790482111</c:v>
                </c:pt>
                <c:pt idx="1560">
                  <c:v>24729194.741740346</c:v>
                </c:pt>
                <c:pt idx="1561">
                  <c:v>24767503.768519957</c:v>
                </c:pt>
                <c:pt idx="1562">
                  <c:v>24805812.870470595</c:v>
                </c:pt>
                <c:pt idx="1563">
                  <c:v>24844122.047244094</c:v>
                </c:pt>
                <c:pt idx="1564">
                  <c:v>24882431.298494428</c:v>
                </c:pt>
                <c:pt idx="1565">
                  <c:v>24920740.623877689</c:v>
                </c:pt>
                <c:pt idx="1566">
                  <c:v>24959050.023052096</c:v>
                </c:pt>
                <c:pt idx="1567">
                  <c:v>24997359.495677974</c:v>
                </c:pt>
                <c:pt idx="1568">
                  <c:v>25035669.041417703</c:v>
                </c:pt>
                <c:pt idx="1569">
                  <c:v>25073978.65993575</c:v>
                </c:pt>
                <c:pt idx="1570">
                  <c:v>25112288.350898635</c:v>
                </c:pt>
                <c:pt idx="1571">
                  <c:v>25150598.113974888</c:v>
                </c:pt>
                <c:pt idx="1572">
                  <c:v>25188907.948835086</c:v>
                </c:pt>
                <c:pt idx="1573">
                  <c:v>25227217.855151795</c:v>
                </c:pt>
                <c:pt idx="1574">
                  <c:v>25265527.832599565</c:v>
                </c:pt>
                <c:pt idx="1575">
                  <c:v>25303837.880854934</c:v>
                </c:pt>
                <c:pt idx="1576">
                  <c:v>25342147.999596391</c:v>
                </c:pt>
                <c:pt idx="1577">
                  <c:v>25380458.188504357</c:v>
                </c:pt>
                <c:pt idx="1578">
                  <c:v>25418768.447261203</c:v>
                </c:pt>
                <c:pt idx="1579">
                  <c:v>25457078.775551204</c:v>
                </c:pt>
                <c:pt idx="1580">
                  <c:v>25495389.173060529</c:v>
                </c:pt>
                <c:pt idx="1581">
                  <c:v>25533699.639477242</c:v>
                </c:pt>
                <c:pt idx="1582">
                  <c:v>25572010.174491279</c:v>
                </c:pt>
                <c:pt idx="1583">
                  <c:v>25610320.777794421</c:v>
                </c:pt>
                <c:pt idx="1584">
                  <c:v>25648631.449080303</c:v>
                </c:pt>
                <c:pt idx="1585">
                  <c:v>25686942.188044399</c:v>
                </c:pt>
                <c:pt idx="1586">
                  <c:v>25725252.99438398</c:v>
                </c:pt>
                <c:pt idx="1587">
                  <c:v>25763563.867798124</c:v>
                </c:pt>
                <c:pt idx="1588">
                  <c:v>25801874.807987712</c:v>
                </c:pt>
                <c:pt idx="1589">
                  <c:v>25840185.814655386</c:v>
                </c:pt>
                <c:pt idx="1590">
                  <c:v>25878496.887505557</c:v>
                </c:pt>
                <c:pt idx="1591">
                  <c:v>25916808.026244391</c:v>
                </c:pt>
                <c:pt idx="1592">
                  <c:v>25955119.230579775</c:v>
                </c:pt>
                <c:pt idx="1593">
                  <c:v>25993430.500221338</c:v>
                </c:pt>
                <c:pt idx="1594">
                  <c:v>26031741.834880412</c:v>
                </c:pt>
                <c:pt idx="1595">
                  <c:v>26070053.234270021</c:v>
                </c:pt>
                <c:pt idx="1596">
                  <c:v>26108364.698104892</c:v>
                </c:pt>
                <c:pt idx="1597">
                  <c:v>26146676.226101417</c:v>
                </c:pt>
                <c:pt idx="1598">
                  <c:v>26184987.817977641</c:v>
                </c:pt>
                <c:pt idx="1599">
                  <c:v>26223299.473453268</c:v>
                </c:pt>
                <c:pt idx="1600">
                  <c:v>26261611.192249648</c:v>
                </c:pt>
                <c:pt idx="1601">
                  <c:v>26299922.974089738</c:v>
                </c:pt>
                <c:pt idx="1602">
                  <c:v>26338234.818698123</c:v>
                </c:pt>
                <c:pt idx="1603">
                  <c:v>26376546.72580098</c:v>
                </c:pt>
                <c:pt idx="1604">
                  <c:v>26414858.695126083</c:v>
                </c:pt>
                <c:pt idx="1605">
                  <c:v>26453170.726402786</c:v>
                </c:pt>
                <c:pt idx="1606">
                  <c:v>26491482.819362003</c:v>
                </c:pt>
                <c:pt idx="1607">
                  <c:v>26529794.973736208</c:v>
                </c:pt>
                <c:pt idx="1608">
                  <c:v>26568107.189259421</c:v>
                </c:pt>
                <c:pt idx="1609">
                  <c:v>26606419.465667199</c:v>
                </c:pt>
                <c:pt idx="1610">
                  <c:v>26644731.802696608</c:v>
                </c:pt>
                <c:pt idx="1611">
                  <c:v>26683044.200086243</c:v>
                </c:pt>
                <c:pt idx="1612">
                  <c:v>26721356.657576196</c:v>
                </c:pt>
                <c:pt idx="1613">
                  <c:v>26759669.174908031</c:v>
                </c:pt>
                <c:pt idx="1614">
                  <c:v>26797981.751824819</c:v>
                </c:pt>
                <c:pt idx="1615">
                  <c:v>26836294.388071079</c:v>
                </c:pt>
                <c:pt idx="1616">
                  <c:v>26874607.083392799</c:v>
                </c:pt>
                <c:pt idx="1617">
                  <c:v>26912919.837537408</c:v>
                </c:pt>
                <c:pt idx="1618">
                  <c:v>26951232.650253784</c:v>
                </c:pt>
                <c:pt idx="1619">
                  <c:v>26989545.521292217</c:v>
                </c:pt>
                <c:pt idx="1620">
                  <c:v>27027858.450404428</c:v>
                </c:pt>
                <c:pt idx="1621">
                  <c:v>27066171.437343538</c:v>
                </c:pt>
                <c:pt idx="1622">
                  <c:v>27104484.481864065</c:v>
                </c:pt>
                <c:pt idx="1623">
                  <c:v>27142797.583721917</c:v>
                </c:pt>
                <c:pt idx="1624">
                  <c:v>27181110.742674384</c:v>
                </c:pt>
                <c:pt idx="1625">
                  <c:v>27219423.958480109</c:v>
                </c:pt>
                <c:pt idx="1626">
                  <c:v>27257737.230899114</c:v>
                </c:pt>
                <c:pt idx="1627">
                  <c:v>27296050.559692755</c:v>
                </c:pt>
                <c:pt idx="1628">
                  <c:v>27334363.944623731</c:v>
                </c:pt>
                <c:pt idx="1629">
                  <c:v>27372677.385456074</c:v>
                </c:pt>
                <c:pt idx="1630">
                  <c:v>27410990.881955136</c:v>
                </c:pt>
                <c:pt idx="1631">
                  <c:v>27449304.433887571</c:v>
                </c:pt>
                <c:pt idx="1632">
                  <c:v>27487618.041021347</c:v>
                </c:pt>
                <c:pt idx="1633">
                  <c:v>27525931.703125726</c:v>
                </c:pt>
                <c:pt idx="1634">
                  <c:v>27564245.419971246</c:v>
                </c:pt>
                <c:pt idx="1635">
                  <c:v>27602559.191329721</c:v>
                </c:pt>
              </c:numCache>
            </c:numRef>
          </c:yVal>
          <c:smooth val="1"/>
          <c:extLst>
            <c:ext xmlns:c16="http://schemas.microsoft.com/office/drawing/2014/chart" uri="{C3380CC4-5D6E-409C-BE32-E72D297353CC}">
              <c16:uniqueId val="{00000001-F1DD-4644-BD39-3C4DA172A915}"/>
            </c:ext>
          </c:extLst>
        </c:ser>
        <c:ser>
          <c:idx val="1"/>
          <c:order val="2"/>
          <c:tx>
            <c:strRef>
              <c:f>EOQ!$AW$4</c:f>
              <c:strCache>
                <c:ptCount val="1"/>
                <c:pt idx="0">
                  <c:v>Annual Inventory Holding Cost</c:v>
                </c:pt>
              </c:strCache>
            </c:strRef>
          </c:tx>
          <c:spPr>
            <a:ln w="19050" cap="rnd">
              <a:solidFill>
                <a:schemeClr val="accent2"/>
              </a:solidFill>
              <a:round/>
            </a:ln>
            <a:effectLst/>
          </c:spPr>
          <c:marker>
            <c:symbol val="none"/>
          </c:marker>
          <c:xVal>
            <c:numRef>
              <c:f>EOQ!$AY$5:$AY$1640</c:f>
              <c:numCache>
                <c:formatCode>General</c:formatCode>
                <c:ptCount val="1636"/>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1027000</c:v>
                </c:pt>
                <c:pt idx="1019">
                  <c:v>1037000</c:v>
                </c:pt>
                <c:pt idx="1020">
                  <c:v>1047000</c:v>
                </c:pt>
                <c:pt idx="1021">
                  <c:v>1057000</c:v>
                </c:pt>
                <c:pt idx="1022">
                  <c:v>1067000</c:v>
                </c:pt>
                <c:pt idx="1023">
                  <c:v>1077000</c:v>
                </c:pt>
                <c:pt idx="1024">
                  <c:v>1087000</c:v>
                </c:pt>
                <c:pt idx="1025">
                  <c:v>1097000</c:v>
                </c:pt>
                <c:pt idx="1026">
                  <c:v>1107000</c:v>
                </c:pt>
                <c:pt idx="1027">
                  <c:v>1117000</c:v>
                </c:pt>
                <c:pt idx="1028">
                  <c:v>1127000</c:v>
                </c:pt>
                <c:pt idx="1029">
                  <c:v>1137000</c:v>
                </c:pt>
                <c:pt idx="1030">
                  <c:v>1147000</c:v>
                </c:pt>
                <c:pt idx="1031">
                  <c:v>1157000</c:v>
                </c:pt>
                <c:pt idx="1032">
                  <c:v>1167000</c:v>
                </c:pt>
                <c:pt idx="1033">
                  <c:v>1177000</c:v>
                </c:pt>
                <c:pt idx="1034">
                  <c:v>1187000</c:v>
                </c:pt>
                <c:pt idx="1035">
                  <c:v>1197000</c:v>
                </c:pt>
                <c:pt idx="1036">
                  <c:v>1207000</c:v>
                </c:pt>
                <c:pt idx="1037">
                  <c:v>1217000</c:v>
                </c:pt>
                <c:pt idx="1038">
                  <c:v>1227000</c:v>
                </c:pt>
                <c:pt idx="1039">
                  <c:v>1237000</c:v>
                </c:pt>
                <c:pt idx="1040">
                  <c:v>1247000</c:v>
                </c:pt>
                <c:pt idx="1041">
                  <c:v>1257000</c:v>
                </c:pt>
                <c:pt idx="1042">
                  <c:v>1267000</c:v>
                </c:pt>
                <c:pt idx="1043">
                  <c:v>1277000</c:v>
                </c:pt>
                <c:pt idx="1044">
                  <c:v>1287000</c:v>
                </c:pt>
                <c:pt idx="1045">
                  <c:v>1297000</c:v>
                </c:pt>
                <c:pt idx="1046">
                  <c:v>1307000</c:v>
                </c:pt>
                <c:pt idx="1047">
                  <c:v>1317000</c:v>
                </c:pt>
                <c:pt idx="1048">
                  <c:v>1327000</c:v>
                </c:pt>
                <c:pt idx="1049">
                  <c:v>1337000</c:v>
                </c:pt>
                <c:pt idx="1050">
                  <c:v>1347000</c:v>
                </c:pt>
                <c:pt idx="1051">
                  <c:v>1357000</c:v>
                </c:pt>
                <c:pt idx="1052">
                  <c:v>1367000</c:v>
                </c:pt>
                <c:pt idx="1053">
                  <c:v>1377000</c:v>
                </c:pt>
                <c:pt idx="1054">
                  <c:v>1387000</c:v>
                </c:pt>
                <c:pt idx="1055">
                  <c:v>1397000</c:v>
                </c:pt>
                <c:pt idx="1056">
                  <c:v>1407000</c:v>
                </c:pt>
                <c:pt idx="1057">
                  <c:v>1417000</c:v>
                </c:pt>
                <c:pt idx="1058">
                  <c:v>1427000</c:v>
                </c:pt>
                <c:pt idx="1059">
                  <c:v>1437000</c:v>
                </c:pt>
                <c:pt idx="1060">
                  <c:v>1447000</c:v>
                </c:pt>
                <c:pt idx="1061">
                  <c:v>1457000</c:v>
                </c:pt>
                <c:pt idx="1062">
                  <c:v>1467000</c:v>
                </c:pt>
                <c:pt idx="1063">
                  <c:v>1477000</c:v>
                </c:pt>
                <c:pt idx="1064">
                  <c:v>1487000</c:v>
                </c:pt>
                <c:pt idx="1065">
                  <c:v>1497000</c:v>
                </c:pt>
                <c:pt idx="1066">
                  <c:v>1507000</c:v>
                </c:pt>
                <c:pt idx="1067">
                  <c:v>1517000</c:v>
                </c:pt>
                <c:pt idx="1068">
                  <c:v>1527000</c:v>
                </c:pt>
                <c:pt idx="1069">
                  <c:v>1537000</c:v>
                </c:pt>
                <c:pt idx="1070">
                  <c:v>1547000</c:v>
                </c:pt>
                <c:pt idx="1071">
                  <c:v>1557000</c:v>
                </c:pt>
                <c:pt idx="1072">
                  <c:v>1567000</c:v>
                </c:pt>
                <c:pt idx="1073">
                  <c:v>1577000</c:v>
                </c:pt>
                <c:pt idx="1074">
                  <c:v>1587000</c:v>
                </c:pt>
                <c:pt idx="1075">
                  <c:v>1597000</c:v>
                </c:pt>
                <c:pt idx="1076">
                  <c:v>1607000</c:v>
                </c:pt>
                <c:pt idx="1077">
                  <c:v>1617000</c:v>
                </c:pt>
                <c:pt idx="1078">
                  <c:v>1627000</c:v>
                </c:pt>
                <c:pt idx="1079">
                  <c:v>1637000</c:v>
                </c:pt>
                <c:pt idx="1080">
                  <c:v>1647000</c:v>
                </c:pt>
                <c:pt idx="1081">
                  <c:v>1657000</c:v>
                </c:pt>
                <c:pt idx="1082">
                  <c:v>1667000</c:v>
                </c:pt>
                <c:pt idx="1083">
                  <c:v>1677000</c:v>
                </c:pt>
                <c:pt idx="1084">
                  <c:v>1687000</c:v>
                </c:pt>
                <c:pt idx="1085">
                  <c:v>1697000</c:v>
                </c:pt>
                <c:pt idx="1086">
                  <c:v>1707000</c:v>
                </c:pt>
                <c:pt idx="1087">
                  <c:v>1717000</c:v>
                </c:pt>
                <c:pt idx="1088">
                  <c:v>1727000</c:v>
                </c:pt>
                <c:pt idx="1089">
                  <c:v>1737000</c:v>
                </c:pt>
                <c:pt idx="1090">
                  <c:v>1747000</c:v>
                </c:pt>
                <c:pt idx="1091">
                  <c:v>1757000</c:v>
                </c:pt>
                <c:pt idx="1092">
                  <c:v>1767000</c:v>
                </c:pt>
                <c:pt idx="1093">
                  <c:v>1777000</c:v>
                </c:pt>
                <c:pt idx="1094">
                  <c:v>1787000</c:v>
                </c:pt>
                <c:pt idx="1095">
                  <c:v>1797000</c:v>
                </c:pt>
                <c:pt idx="1096">
                  <c:v>1807000</c:v>
                </c:pt>
                <c:pt idx="1097">
                  <c:v>1817000</c:v>
                </c:pt>
                <c:pt idx="1098">
                  <c:v>1827000</c:v>
                </c:pt>
                <c:pt idx="1099">
                  <c:v>1837000</c:v>
                </c:pt>
                <c:pt idx="1100">
                  <c:v>1847000</c:v>
                </c:pt>
                <c:pt idx="1101">
                  <c:v>1857000</c:v>
                </c:pt>
                <c:pt idx="1102">
                  <c:v>1867000</c:v>
                </c:pt>
                <c:pt idx="1103">
                  <c:v>1877000</c:v>
                </c:pt>
                <c:pt idx="1104">
                  <c:v>1887000</c:v>
                </c:pt>
                <c:pt idx="1105">
                  <c:v>1897000</c:v>
                </c:pt>
                <c:pt idx="1106">
                  <c:v>1907000</c:v>
                </c:pt>
                <c:pt idx="1107">
                  <c:v>1917000</c:v>
                </c:pt>
                <c:pt idx="1108">
                  <c:v>1927000</c:v>
                </c:pt>
                <c:pt idx="1109">
                  <c:v>1937000</c:v>
                </c:pt>
                <c:pt idx="1110">
                  <c:v>1947000</c:v>
                </c:pt>
                <c:pt idx="1111">
                  <c:v>1957000</c:v>
                </c:pt>
                <c:pt idx="1112">
                  <c:v>1967000</c:v>
                </c:pt>
                <c:pt idx="1113">
                  <c:v>1977000</c:v>
                </c:pt>
                <c:pt idx="1114">
                  <c:v>1987000</c:v>
                </c:pt>
                <c:pt idx="1115">
                  <c:v>1997000</c:v>
                </c:pt>
                <c:pt idx="1116">
                  <c:v>2007000</c:v>
                </c:pt>
                <c:pt idx="1117">
                  <c:v>2017000</c:v>
                </c:pt>
                <c:pt idx="1118">
                  <c:v>2027000</c:v>
                </c:pt>
                <c:pt idx="1119">
                  <c:v>2037000</c:v>
                </c:pt>
                <c:pt idx="1120">
                  <c:v>2047000</c:v>
                </c:pt>
                <c:pt idx="1121">
                  <c:v>2057000</c:v>
                </c:pt>
                <c:pt idx="1122">
                  <c:v>2067000</c:v>
                </c:pt>
                <c:pt idx="1123">
                  <c:v>2077000</c:v>
                </c:pt>
                <c:pt idx="1124">
                  <c:v>2087000</c:v>
                </c:pt>
                <c:pt idx="1125">
                  <c:v>2097000</c:v>
                </c:pt>
                <c:pt idx="1126">
                  <c:v>2107000</c:v>
                </c:pt>
                <c:pt idx="1127">
                  <c:v>2117000</c:v>
                </c:pt>
                <c:pt idx="1128">
                  <c:v>2127000</c:v>
                </c:pt>
                <c:pt idx="1129">
                  <c:v>2137000</c:v>
                </c:pt>
                <c:pt idx="1130">
                  <c:v>2147000</c:v>
                </c:pt>
                <c:pt idx="1131">
                  <c:v>2157000</c:v>
                </c:pt>
                <c:pt idx="1132">
                  <c:v>2167000</c:v>
                </c:pt>
                <c:pt idx="1133">
                  <c:v>2177000</c:v>
                </c:pt>
                <c:pt idx="1134">
                  <c:v>2187000</c:v>
                </c:pt>
                <c:pt idx="1135">
                  <c:v>2197000</c:v>
                </c:pt>
                <c:pt idx="1136">
                  <c:v>2207000</c:v>
                </c:pt>
                <c:pt idx="1137">
                  <c:v>2217000</c:v>
                </c:pt>
                <c:pt idx="1138">
                  <c:v>2227000</c:v>
                </c:pt>
                <c:pt idx="1139">
                  <c:v>2237000</c:v>
                </c:pt>
                <c:pt idx="1140">
                  <c:v>2247000</c:v>
                </c:pt>
                <c:pt idx="1141">
                  <c:v>2257000</c:v>
                </c:pt>
                <c:pt idx="1142">
                  <c:v>2267000</c:v>
                </c:pt>
                <c:pt idx="1143">
                  <c:v>2277000</c:v>
                </c:pt>
                <c:pt idx="1144">
                  <c:v>2287000</c:v>
                </c:pt>
                <c:pt idx="1145">
                  <c:v>2297000</c:v>
                </c:pt>
                <c:pt idx="1146">
                  <c:v>2307000</c:v>
                </c:pt>
                <c:pt idx="1147">
                  <c:v>2317000</c:v>
                </c:pt>
                <c:pt idx="1148">
                  <c:v>2327000</c:v>
                </c:pt>
                <c:pt idx="1149">
                  <c:v>2337000</c:v>
                </c:pt>
                <c:pt idx="1150">
                  <c:v>2347000</c:v>
                </c:pt>
                <c:pt idx="1151">
                  <c:v>2357000</c:v>
                </c:pt>
                <c:pt idx="1152">
                  <c:v>2367000</c:v>
                </c:pt>
                <c:pt idx="1153">
                  <c:v>2377000</c:v>
                </c:pt>
                <c:pt idx="1154">
                  <c:v>2387000</c:v>
                </c:pt>
                <c:pt idx="1155">
                  <c:v>2397000</c:v>
                </c:pt>
                <c:pt idx="1156">
                  <c:v>2407000</c:v>
                </c:pt>
                <c:pt idx="1157">
                  <c:v>2417000</c:v>
                </c:pt>
                <c:pt idx="1158">
                  <c:v>2427000</c:v>
                </c:pt>
                <c:pt idx="1159">
                  <c:v>2437000</c:v>
                </c:pt>
                <c:pt idx="1160">
                  <c:v>2447000</c:v>
                </c:pt>
                <c:pt idx="1161">
                  <c:v>2457000</c:v>
                </c:pt>
                <c:pt idx="1162">
                  <c:v>2467000</c:v>
                </c:pt>
                <c:pt idx="1163">
                  <c:v>2477000</c:v>
                </c:pt>
                <c:pt idx="1164">
                  <c:v>2487000</c:v>
                </c:pt>
                <c:pt idx="1165">
                  <c:v>2497000</c:v>
                </c:pt>
                <c:pt idx="1166">
                  <c:v>2507000</c:v>
                </c:pt>
                <c:pt idx="1167">
                  <c:v>2517000</c:v>
                </c:pt>
                <c:pt idx="1168">
                  <c:v>2527000</c:v>
                </c:pt>
                <c:pt idx="1169">
                  <c:v>2537000</c:v>
                </c:pt>
                <c:pt idx="1170">
                  <c:v>2547000</c:v>
                </c:pt>
                <c:pt idx="1171">
                  <c:v>2557000</c:v>
                </c:pt>
                <c:pt idx="1172">
                  <c:v>2567000</c:v>
                </c:pt>
                <c:pt idx="1173">
                  <c:v>2577000</c:v>
                </c:pt>
                <c:pt idx="1174">
                  <c:v>2587000</c:v>
                </c:pt>
                <c:pt idx="1175">
                  <c:v>2597000</c:v>
                </c:pt>
                <c:pt idx="1176">
                  <c:v>2607000</c:v>
                </c:pt>
                <c:pt idx="1177">
                  <c:v>2617000</c:v>
                </c:pt>
                <c:pt idx="1178">
                  <c:v>2627000</c:v>
                </c:pt>
                <c:pt idx="1179">
                  <c:v>2637000</c:v>
                </c:pt>
                <c:pt idx="1180">
                  <c:v>2647000</c:v>
                </c:pt>
                <c:pt idx="1181">
                  <c:v>2657000</c:v>
                </c:pt>
                <c:pt idx="1182">
                  <c:v>2667000</c:v>
                </c:pt>
                <c:pt idx="1183">
                  <c:v>2677000</c:v>
                </c:pt>
                <c:pt idx="1184">
                  <c:v>2687000</c:v>
                </c:pt>
                <c:pt idx="1185">
                  <c:v>2697000</c:v>
                </c:pt>
                <c:pt idx="1186">
                  <c:v>2707000</c:v>
                </c:pt>
                <c:pt idx="1187">
                  <c:v>2717000</c:v>
                </c:pt>
                <c:pt idx="1188">
                  <c:v>2727000</c:v>
                </c:pt>
                <c:pt idx="1189">
                  <c:v>2737000</c:v>
                </c:pt>
                <c:pt idx="1190">
                  <c:v>2747000</c:v>
                </c:pt>
                <c:pt idx="1191">
                  <c:v>2757000</c:v>
                </c:pt>
                <c:pt idx="1192">
                  <c:v>2767000</c:v>
                </c:pt>
                <c:pt idx="1193">
                  <c:v>2777000</c:v>
                </c:pt>
                <c:pt idx="1194">
                  <c:v>2787000</c:v>
                </c:pt>
                <c:pt idx="1195">
                  <c:v>2797000</c:v>
                </c:pt>
                <c:pt idx="1196">
                  <c:v>2807000</c:v>
                </c:pt>
                <c:pt idx="1197">
                  <c:v>2817000</c:v>
                </c:pt>
                <c:pt idx="1198">
                  <c:v>2827000</c:v>
                </c:pt>
                <c:pt idx="1199">
                  <c:v>2837000</c:v>
                </c:pt>
                <c:pt idx="1200">
                  <c:v>2847000</c:v>
                </c:pt>
                <c:pt idx="1201">
                  <c:v>2857000</c:v>
                </c:pt>
                <c:pt idx="1202">
                  <c:v>2867000</c:v>
                </c:pt>
                <c:pt idx="1203">
                  <c:v>2877000</c:v>
                </c:pt>
                <c:pt idx="1204">
                  <c:v>2887000</c:v>
                </c:pt>
                <c:pt idx="1205">
                  <c:v>2897000</c:v>
                </c:pt>
                <c:pt idx="1206">
                  <c:v>2907000</c:v>
                </c:pt>
                <c:pt idx="1207">
                  <c:v>2917000</c:v>
                </c:pt>
                <c:pt idx="1208">
                  <c:v>2927000</c:v>
                </c:pt>
                <c:pt idx="1209">
                  <c:v>2937000</c:v>
                </c:pt>
                <c:pt idx="1210">
                  <c:v>2947000</c:v>
                </c:pt>
                <c:pt idx="1211">
                  <c:v>2957000</c:v>
                </c:pt>
                <c:pt idx="1212">
                  <c:v>2967000</c:v>
                </c:pt>
                <c:pt idx="1213">
                  <c:v>2977000</c:v>
                </c:pt>
                <c:pt idx="1214">
                  <c:v>2987000</c:v>
                </c:pt>
                <c:pt idx="1215">
                  <c:v>2997000</c:v>
                </c:pt>
                <c:pt idx="1216">
                  <c:v>3007000</c:v>
                </c:pt>
                <c:pt idx="1217">
                  <c:v>3017000</c:v>
                </c:pt>
                <c:pt idx="1218">
                  <c:v>3027000</c:v>
                </c:pt>
                <c:pt idx="1219">
                  <c:v>3037000</c:v>
                </c:pt>
                <c:pt idx="1220">
                  <c:v>3047000</c:v>
                </c:pt>
                <c:pt idx="1221">
                  <c:v>3057000</c:v>
                </c:pt>
                <c:pt idx="1222">
                  <c:v>3067000</c:v>
                </c:pt>
                <c:pt idx="1223">
                  <c:v>3077000</c:v>
                </c:pt>
                <c:pt idx="1224">
                  <c:v>3087000</c:v>
                </c:pt>
                <c:pt idx="1225">
                  <c:v>3097000</c:v>
                </c:pt>
                <c:pt idx="1226">
                  <c:v>3107000</c:v>
                </c:pt>
                <c:pt idx="1227">
                  <c:v>3117000</c:v>
                </c:pt>
                <c:pt idx="1228">
                  <c:v>3127000</c:v>
                </c:pt>
                <c:pt idx="1229">
                  <c:v>3137000</c:v>
                </c:pt>
                <c:pt idx="1230">
                  <c:v>3147000</c:v>
                </c:pt>
                <c:pt idx="1231">
                  <c:v>3157000</c:v>
                </c:pt>
                <c:pt idx="1232">
                  <c:v>3167000</c:v>
                </c:pt>
                <c:pt idx="1233">
                  <c:v>3177000</c:v>
                </c:pt>
                <c:pt idx="1234">
                  <c:v>3187000</c:v>
                </c:pt>
                <c:pt idx="1235">
                  <c:v>3197000</c:v>
                </c:pt>
                <c:pt idx="1236">
                  <c:v>3207000</c:v>
                </c:pt>
                <c:pt idx="1237">
                  <c:v>3217000</c:v>
                </c:pt>
                <c:pt idx="1238">
                  <c:v>3227000</c:v>
                </c:pt>
                <c:pt idx="1239">
                  <c:v>3237000</c:v>
                </c:pt>
                <c:pt idx="1240">
                  <c:v>3247000</c:v>
                </c:pt>
                <c:pt idx="1241">
                  <c:v>3257000</c:v>
                </c:pt>
                <c:pt idx="1242">
                  <c:v>3267000</c:v>
                </c:pt>
                <c:pt idx="1243">
                  <c:v>3277000</c:v>
                </c:pt>
                <c:pt idx="1244">
                  <c:v>3287000</c:v>
                </c:pt>
                <c:pt idx="1245">
                  <c:v>3297000</c:v>
                </c:pt>
                <c:pt idx="1246">
                  <c:v>3307000</c:v>
                </c:pt>
                <c:pt idx="1247">
                  <c:v>3317000</c:v>
                </c:pt>
                <c:pt idx="1248">
                  <c:v>3327000</c:v>
                </c:pt>
                <c:pt idx="1249">
                  <c:v>3337000</c:v>
                </c:pt>
                <c:pt idx="1250">
                  <c:v>3347000</c:v>
                </c:pt>
                <c:pt idx="1251">
                  <c:v>3357000</c:v>
                </c:pt>
                <c:pt idx="1252">
                  <c:v>3367000</c:v>
                </c:pt>
                <c:pt idx="1253">
                  <c:v>3377000</c:v>
                </c:pt>
                <c:pt idx="1254">
                  <c:v>3387000</c:v>
                </c:pt>
                <c:pt idx="1255">
                  <c:v>3397000</c:v>
                </c:pt>
                <c:pt idx="1256">
                  <c:v>3407000</c:v>
                </c:pt>
                <c:pt idx="1257">
                  <c:v>3417000</c:v>
                </c:pt>
                <c:pt idx="1258">
                  <c:v>3427000</c:v>
                </c:pt>
                <c:pt idx="1259">
                  <c:v>3437000</c:v>
                </c:pt>
                <c:pt idx="1260">
                  <c:v>3447000</c:v>
                </c:pt>
                <c:pt idx="1261">
                  <c:v>3457000</c:v>
                </c:pt>
                <c:pt idx="1262">
                  <c:v>3467000</c:v>
                </c:pt>
                <c:pt idx="1263">
                  <c:v>3477000</c:v>
                </c:pt>
                <c:pt idx="1264">
                  <c:v>3487000</c:v>
                </c:pt>
                <c:pt idx="1265">
                  <c:v>3497000</c:v>
                </c:pt>
                <c:pt idx="1266">
                  <c:v>3507000</c:v>
                </c:pt>
                <c:pt idx="1267">
                  <c:v>3517000</c:v>
                </c:pt>
                <c:pt idx="1268">
                  <c:v>3527000</c:v>
                </c:pt>
                <c:pt idx="1269">
                  <c:v>3537000</c:v>
                </c:pt>
                <c:pt idx="1270">
                  <c:v>3547000</c:v>
                </c:pt>
                <c:pt idx="1271">
                  <c:v>3557000</c:v>
                </c:pt>
                <c:pt idx="1272">
                  <c:v>3567000</c:v>
                </c:pt>
                <c:pt idx="1273">
                  <c:v>3577000</c:v>
                </c:pt>
                <c:pt idx="1274">
                  <c:v>3587000</c:v>
                </c:pt>
                <c:pt idx="1275">
                  <c:v>3597000</c:v>
                </c:pt>
                <c:pt idx="1276">
                  <c:v>3607000</c:v>
                </c:pt>
                <c:pt idx="1277">
                  <c:v>3617000</c:v>
                </c:pt>
                <c:pt idx="1278">
                  <c:v>3627000</c:v>
                </c:pt>
                <c:pt idx="1279">
                  <c:v>3637000</c:v>
                </c:pt>
                <c:pt idx="1280">
                  <c:v>3647000</c:v>
                </c:pt>
                <c:pt idx="1281">
                  <c:v>3657000</c:v>
                </c:pt>
                <c:pt idx="1282">
                  <c:v>3667000</c:v>
                </c:pt>
                <c:pt idx="1283">
                  <c:v>3677000</c:v>
                </c:pt>
                <c:pt idx="1284">
                  <c:v>3687000</c:v>
                </c:pt>
                <c:pt idx="1285">
                  <c:v>3697000</c:v>
                </c:pt>
                <c:pt idx="1286">
                  <c:v>3707000</c:v>
                </c:pt>
                <c:pt idx="1287">
                  <c:v>3717000</c:v>
                </c:pt>
                <c:pt idx="1288">
                  <c:v>3727000</c:v>
                </c:pt>
                <c:pt idx="1289">
                  <c:v>3737000</c:v>
                </c:pt>
                <c:pt idx="1290">
                  <c:v>3747000</c:v>
                </c:pt>
                <c:pt idx="1291">
                  <c:v>3757000</c:v>
                </c:pt>
                <c:pt idx="1292">
                  <c:v>3767000</c:v>
                </c:pt>
                <c:pt idx="1293">
                  <c:v>3777000</c:v>
                </c:pt>
                <c:pt idx="1294">
                  <c:v>3787000</c:v>
                </c:pt>
                <c:pt idx="1295">
                  <c:v>3797000</c:v>
                </c:pt>
                <c:pt idx="1296">
                  <c:v>3807000</c:v>
                </c:pt>
                <c:pt idx="1297">
                  <c:v>3817000</c:v>
                </c:pt>
                <c:pt idx="1298">
                  <c:v>3827000</c:v>
                </c:pt>
                <c:pt idx="1299">
                  <c:v>3837000</c:v>
                </c:pt>
                <c:pt idx="1300">
                  <c:v>3847000</c:v>
                </c:pt>
                <c:pt idx="1301">
                  <c:v>3857000</c:v>
                </c:pt>
                <c:pt idx="1302">
                  <c:v>3867000</c:v>
                </c:pt>
                <c:pt idx="1303">
                  <c:v>3877000</c:v>
                </c:pt>
                <c:pt idx="1304">
                  <c:v>3887000</c:v>
                </c:pt>
                <c:pt idx="1305">
                  <c:v>3897000</c:v>
                </c:pt>
                <c:pt idx="1306">
                  <c:v>3907000</c:v>
                </c:pt>
                <c:pt idx="1307">
                  <c:v>3917000</c:v>
                </c:pt>
                <c:pt idx="1308">
                  <c:v>3927000</c:v>
                </c:pt>
                <c:pt idx="1309">
                  <c:v>3937000</c:v>
                </c:pt>
                <c:pt idx="1310">
                  <c:v>3947000</c:v>
                </c:pt>
                <c:pt idx="1311">
                  <c:v>3957000</c:v>
                </c:pt>
                <c:pt idx="1312">
                  <c:v>3967000</c:v>
                </c:pt>
                <c:pt idx="1313">
                  <c:v>3977000</c:v>
                </c:pt>
                <c:pt idx="1314">
                  <c:v>3987000</c:v>
                </c:pt>
                <c:pt idx="1315">
                  <c:v>3997000</c:v>
                </c:pt>
                <c:pt idx="1316">
                  <c:v>4007000</c:v>
                </c:pt>
                <c:pt idx="1317">
                  <c:v>4017000</c:v>
                </c:pt>
                <c:pt idx="1318">
                  <c:v>4027000</c:v>
                </c:pt>
                <c:pt idx="1319">
                  <c:v>4037000</c:v>
                </c:pt>
                <c:pt idx="1320">
                  <c:v>4047000</c:v>
                </c:pt>
                <c:pt idx="1321">
                  <c:v>4057000</c:v>
                </c:pt>
                <c:pt idx="1322">
                  <c:v>4067000</c:v>
                </c:pt>
                <c:pt idx="1323">
                  <c:v>4077000</c:v>
                </c:pt>
                <c:pt idx="1324">
                  <c:v>4087000</c:v>
                </c:pt>
                <c:pt idx="1325">
                  <c:v>4097000</c:v>
                </c:pt>
                <c:pt idx="1326">
                  <c:v>4107000</c:v>
                </c:pt>
                <c:pt idx="1327">
                  <c:v>4117000</c:v>
                </c:pt>
                <c:pt idx="1328">
                  <c:v>4127000</c:v>
                </c:pt>
                <c:pt idx="1329">
                  <c:v>4137000</c:v>
                </c:pt>
                <c:pt idx="1330">
                  <c:v>4147000</c:v>
                </c:pt>
                <c:pt idx="1331">
                  <c:v>4157000</c:v>
                </c:pt>
                <c:pt idx="1332">
                  <c:v>4167000</c:v>
                </c:pt>
                <c:pt idx="1333">
                  <c:v>4177000</c:v>
                </c:pt>
                <c:pt idx="1334">
                  <c:v>4187000</c:v>
                </c:pt>
                <c:pt idx="1335">
                  <c:v>4197000</c:v>
                </c:pt>
                <c:pt idx="1336">
                  <c:v>4207000</c:v>
                </c:pt>
                <c:pt idx="1337">
                  <c:v>4217000</c:v>
                </c:pt>
                <c:pt idx="1338">
                  <c:v>4227000</c:v>
                </c:pt>
                <c:pt idx="1339">
                  <c:v>4237000</c:v>
                </c:pt>
                <c:pt idx="1340">
                  <c:v>4247000</c:v>
                </c:pt>
                <c:pt idx="1341">
                  <c:v>4257000</c:v>
                </c:pt>
                <c:pt idx="1342">
                  <c:v>4267000</c:v>
                </c:pt>
                <c:pt idx="1343">
                  <c:v>4277000</c:v>
                </c:pt>
                <c:pt idx="1344">
                  <c:v>4287000</c:v>
                </c:pt>
                <c:pt idx="1345">
                  <c:v>4297000</c:v>
                </c:pt>
                <c:pt idx="1346">
                  <c:v>4307000</c:v>
                </c:pt>
                <c:pt idx="1347">
                  <c:v>4317000</c:v>
                </c:pt>
                <c:pt idx="1348">
                  <c:v>4327000</c:v>
                </c:pt>
                <c:pt idx="1349">
                  <c:v>4337000</c:v>
                </c:pt>
                <c:pt idx="1350">
                  <c:v>4347000</c:v>
                </c:pt>
                <c:pt idx="1351">
                  <c:v>4357000</c:v>
                </c:pt>
                <c:pt idx="1352">
                  <c:v>4367000</c:v>
                </c:pt>
                <c:pt idx="1353">
                  <c:v>4377000</c:v>
                </c:pt>
                <c:pt idx="1354">
                  <c:v>4387000</c:v>
                </c:pt>
                <c:pt idx="1355">
                  <c:v>4397000</c:v>
                </c:pt>
                <c:pt idx="1356">
                  <c:v>4407000</c:v>
                </c:pt>
                <c:pt idx="1357">
                  <c:v>4417000</c:v>
                </c:pt>
                <c:pt idx="1358">
                  <c:v>4427000</c:v>
                </c:pt>
                <c:pt idx="1359">
                  <c:v>4437000</c:v>
                </c:pt>
                <c:pt idx="1360">
                  <c:v>4447000</c:v>
                </c:pt>
                <c:pt idx="1361">
                  <c:v>4457000</c:v>
                </c:pt>
                <c:pt idx="1362">
                  <c:v>4467000</c:v>
                </c:pt>
                <c:pt idx="1363">
                  <c:v>4477000</c:v>
                </c:pt>
                <c:pt idx="1364">
                  <c:v>4487000</c:v>
                </c:pt>
                <c:pt idx="1365">
                  <c:v>4497000</c:v>
                </c:pt>
                <c:pt idx="1366">
                  <c:v>4507000</c:v>
                </c:pt>
                <c:pt idx="1367">
                  <c:v>4517000</c:v>
                </c:pt>
                <c:pt idx="1368">
                  <c:v>4527000</c:v>
                </c:pt>
                <c:pt idx="1369">
                  <c:v>4537000</c:v>
                </c:pt>
                <c:pt idx="1370">
                  <c:v>4547000</c:v>
                </c:pt>
                <c:pt idx="1371">
                  <c:v>4557000</c:v>
                </c:pt>
                <c:pt idx="1372">
                  <c:v>4567000</c:v>
                </c:pt>
                <c:pt idx="1373">
                  <c:v>4577000</c:v>
                </c:pt>
                <c:pt idx="1374">
                  <c:v>4587000</c:v>
                </c:pt>
                <c:pt idx="1375">
                  <c:v>4597000</c:v>
                </c:pt>
                <c:pt idx="1376">
                  <c:v>4607000</c:v>
                </c:pt>
                <c:pt idx="1377">
                  <c:v>4617000</c:v>
                </c:pt>
                <c:pt idx="1378">
                  <c:v>4627000</c:v>
                </c:pt>
                <c:pt idx="1379">
                  <c:v>4637000</c:v>
                </c:pt>
                <c:pt idx="1380">
                  <c:v>4647000</c:v>
                </c:pt>
                <c:pt idx="1381">
                  <c:v>4657000</c:v>
                </c:pt>
                <c:pt idx="1382">
                  <c:v>4667000</c:v>
                </c:pt>
                <c:pt idx="1383">
                  <c:v>4677000</c:v>
                </c:pt>
                <c:pt idx="1384">
                  <c:v>4687000</c:v>
                </c:pt>
                <c:pt idx="1385">
                  <c:v>4697000</c:v>
                </c:pt>
                <c:pt idx="1386">
                  <c:v>4707000</c:v>
                </c:pt>
                <c:pt idx="1387">
                  <c:v>4717000</c:v>
                </c:pt>
                <c:pt idx="1388">
                  <c:v>4727000</c:v>
                </c:pt>
                <c:pt idx="1389">
                  <c:v>4737000</c:v>
                </c:pt>
                <c:pt idx="1390">
                  <c:v>4747000</c:v>
                </c:pt>
                <c:pt idx="1391">
                  <c:v>4757000</c:v>
                </c:pt>
                <c:pt idx="1392">
                  <c:v>4767000</c:v>
                </c:pt>
                <c:pt idx="1393">
                  <c:v>4777000</c:v>
                </c:pt>
                <c:pt idx="1394">
                  <c:v>4787000</c:v>
                </c:pt>
                <c:pt idx="1395">
                  <c:v>4797000</c:v>
                </c:pt>
                <c:pt idx="1396">
                  <c:v>4807000</c:v>
                </c:pt>
                <c:pt idx="1397">
                  <c:v>4817000</c:v>
                </c:pt>
                <c:pt idx="1398">
                  <c:v>4827000</c:v>
                </c:pt>
                <c:pt idx="1399">
                  <c:v>4837000</c:v>
                </c:pt>
                <c:pt idx="1400">
                  <c:v>4847000</c:v>
                </c:pt>
                <c:pt idx="1401">
                  <c:v>4857000</c:v>
                </c:pt>
                <c:pt idx="1402">
                  <c:v>4867000</c:v>
                </c:pt>
                <c:pt idx="1403">
                  <c:v>4877000</c:v>
                </c:pt>
                <c:pt idx="1404">
                  <c:v>4887000</c:v>
                </c:pt>
                <c:pt idx="1405">
                  <c:v>4897000</c:v>
                </c:pt>
                <c:pt idx="1406">
                  <c:v>4907000</c:v>
                </c:pt>
                <c:pt idx="1407">
                  <c:v>4917000</c:v>
                </c:pt>
                <c:pt idx="1408">
                  <c:v>4927000</c:v>
                </c:pt>
                <c:pt idx="1409">
                  <c:v>4937000</c:v>
                </c:pt>
                <c:pt idx="1410">
                  <c:v>4947000</c:v>
                </c:pt>
                <c:pt idx="1411">
                  <c:v>4957000</c:v>
                </c:pt>
                <c:pt idx="1412">
                  <c:v>4967000</c:v>
                </c:pt>
                <c:pt idx="1413">
                  <c:v>4977000</c:v>
                </c:pt>
                <c:pt idx="1414">
                  <c:v>4987000</c:v>
                </c:pt>
                <c:pt idx="1415">
                  <c:v>4997000</c:v>
                </c:pt>
                <c:pt idx="1416">
                  <c:v>5007000</c:v>
                </c:pt>
                <c:pt idx="1417">
                  <c:v>5017000</c:v>
                </c:pt>
                <c:pt idx="1418">
                  <c:v>5027000</c:v>
                </c:pt>
                <c:pt idx="1419">
                  <c:v>5037000</c:v>
                </c:pt>
                <c:pt idx="1420">
                  <c:v>5047000</c:v>
                </c:pt>
                <c:pt idx="1421">
                  <c:v>5057000</c:v>
                </c:pt>
                <c:pt idx="1422">
                  <c:v>5067000</c:v>
                </c:pt>
                <c:pt idx="1423">
                  <c:v>5077000</c:v>
                </c:pt>
                <c:pt idx="1424">
                  <c:v>5087000</c:v>
                </c:pt>
                <c:pt idx="1425">
                  <c:v>5097000</c:v>
                </c:pt>
                <c:pt idx="1426">
                  <c:v>5107000</c:v>
                </c:pt>
                <c:pt idx="1427">
                  <c:v>5117000</c:v>
                </c:pt>
                <c:pt idx="1428">
                  <c:v>5127000</c:v>
                </c:pt>
                <c:pt idx="1429">
                  <c:v>5137000</c:v>
                </c:pt>
                <c:pt idx="1430">
                  <c:v>5147000</c:v>
                </c:pt>
                <c:pt idx="1431">
                  <c:v>5157000</c:v>
                </c:pt>
                <c:pt idx="1432">
                  <c:v>5167000</c:v>
                </c:pt>
                <c:pt idx="1433">
                  <c:v>5177000</c:v>
                </c:pt>
                <c:pt idx="1434">
                  <c:v>5187000</c:v>
                </c:pt>
                <c:pt idx="1435">
                  <c:v>5197000</c:v>
                </c:pt>
                <c:pt idx="1436">
                  <c:v>5207000</c:v>
                </c:pt>
                <c:pt idx="1437">
                  <c:v>5217000</c:v>
                </c:pt>
                <c:pt idx="1438">
                  <c:v>5227000</c:v>
                </c:pt>
                <c:pt idx="1439">
                  <c:v>5237000</c:v>
                </c:pt>
                <c:pt idx="1440">
                  <c:v>5247000</c:v>
                </c:pt>
                <c:pt idx="1441">
                  <c:v>5257000</c:v>
                </c:pt>
                <c:pt idx="1442">
                  <c:v>5267000</c:v>
                </c:pt>
                <c:pt idx="1443">
                  <c:v>5277000</c:v>
                </c:pt>
                <c:pt idx="1444">
                  <c:v>5287000</c:v>
                </c:pt>
                <c:pt idx="1445">
                  <c:v>5297000</c:v>
                </c:pt>
                <c:pt idx="1446">
                  <c:v>5307000</c:v>
                </c:pt>
                <c:pt idx="1447">
                  <c:v>5317000</c:v>
                </c:pt>
                <c:pt idx="1448">
                  <c:v>5327000</c:v>
                </c:pt>
                <c:pt idx="1449">
                  <c:v>5337000</c:v>
                </c:pt>
                <c:pt idx="1450">
                  <c:v>5347000</c:v>
                </c:pt>
                <c:pt idx="1451">
                  <c:v>5357000</c:v>
                </c:pt>
                <c:pt idx="1452">
                  <c:v>5367000</c:v>
                </c:pt>
                <c:pt idx="1453">
                  <c:v>5377000</c:v>
                </c:pt>
                <c:pt idx="1454">
                  <c:v>5387000</c:v>
                </c:pt>
                <c:pt idx="1455">
                  <c:v>5397000</c:v>
                </c:pt>
                <c:pt idx="1456">
                  <c:v>5407000</c:v>
                </c:pt>
                <c:pt idx="1457">
                  <c:v>5417000</c:v>
                </c:pt>
                <c:pt idx="1458">
                  <c:v>5427000</c:v>
                </c:pt>
                <c:pt idx="1459">
                  <c:v>5437000</c:v>
                </c:pt>
                <c:pt idx="1460">
                  <c:v>5447000</c:v>
                </c:pt>
                <c:pt idx="1461">
                  <c:v>5457000</c:v>
                </c:pt>
                <c:pt idx="1462">
                  <c:v>5467000</c:v>
                </c:pt>
                <c:pt idx="1463">
                  <c:v>5477000</c:v>
                </c:pt>
                <c:pt idx="1464">
                  <c:v>5487000</c:v>
                </c:pt>
                <c:pt idx="1465">
                  <c:v>5497000</c:v>
                </c:pt>
                <c:pt idx="1466">
                  <c:v>5507000</c:v>
                </c:pt>
                <c:pt idx="1467">
                  <c:v>5517000</c:v>
                </c:pt>
                <c:pt idx="1468">
                  <c:v>5527000</c:v>
                </c:pt>
                <c:pt idx="1469">
                  <c:v>5537000</c:v>
                </c:pt>
                <c:pt idx="1470">
                  <c:v>5547000</c:v>
                </c:pt>
                <c:pt idx="1471">
                  <c:v>5557000</c:v>
                </c:pt>
                <c:pt idx="1472">
                  <c:v>5567000</c:v>
                </c:pt>
                <c:pt idx="1473">
                  <c:v>5577000</c:v>
                </c:pt>
                <c:pt idx="1474">
                  <c:v>5587000</c:v>
                </c:pt>
                <c:pt idx="1475">
                  <c:v>5597000</c:v>
                </c:pt>
                <c:pt idx="1476">
                  <c:v>5607000</c:v>
                </c:pt>
                <c:pt idx="1477">
                  <c:v>5617000</c:v>
                </c:pt>
                <c:pt idx="1478">
                  <c:v>5627000</c:v>
                </c:pt>
                <c:pt idx="1479">
                  <c:v>5637000</c:v>
                </c:pt>
                <c:pt idx="1480">
                  <c:v>5647000</c:v>
                </c:pt>
                <c:pt idx="1481">
                  <c:v>5657000</c:v>
                </c:pt>
                <c:pt idx="1482">
                  <c:v>5667000</c:v>
                </c:pt>
                <c:pt idx="1483">
                  <c:v>5677000</c:v>
                </c:pt>
                <c:pt idx="1484">
                  <c:v>5687000</c:v>
                </c:pt>
                <c:pt idx="1485">
                  <c:v>5697000</c:v>
                </c:pt>
                <c:pt idx="1486">
                  <c:v>5707000</c:v>
                </c:pt>
                <c:pt idx="1487">
                  <c:v>5717000</c:v>
                </c:pt>
                <c:pt idx="1488">
                  <c:v>5727000</c:v>
                </c:pt>
                <c:pt idx="1489">
                  <c:v>5737000</c:v>
                </c:pt>
                <c:pt idx="1490">
                  <c:v>5747000</c:v>
                </c:pt>
                <c:pt idx="1491">
                  <c:v>5757000</c:v>
                </c:pt>
                <c:pt idx="1492">
                  <c:v>5767000</c:v>
                </c:pt>
                <c:pt idx="1493">
                  <c:v>5777000</c:v>
                </c:pt>
                <c:pt idx="1494">
                  <c:v>5787000</c:v>
                </c:pt>
                <c:pt idx="1495">
                  <c:v>5797000</c:v>
                </c:pt>
                <c:pt idx="1496">
                  <c:v>5807000</c:v>
                </c:pt>
                <c:pt idx="1497">
                  <c:v>5817000</c:v>
                </c:pt>
                <c:pt idx="1498">
                  <c:v>5827000</c:v>
                </c:pt>
                <c:pt idx="1499">
                  <c:v>5837000</c:v>
                </c:pt>
                <c:pt idx="1500">
                  <c:v>5847000</c:v>
                </c:pt>
                <c:pt idx="1501">
                  <c:v>5857000</c:v>
                </c:pt>
                <c:pt idx="1502">
                  <c:v>5867000</c:v>
                </c:pt>
                <c:pt idx="1503">
                  <c:v>5877000</c:v>
                </c:pt>
                <c:pt idx="1504">
                  <c:v>5887000</c:v>
                </c:pt>
                <c:pt idx="1505">
                  <c:v>5897000</c:v>
                </c:pt>
                <c:pt idx="1506">
                  <c:v>5907000</c:v>
                </c:pt>
                <c:pt idx="1507">
                  <c:v>5917000</c:v>
                </c:pt>
                <c:pt idx="1508">
                  <c:v>5927000</c:v>
                </c:pt>
                <c:pt idx="1509">
                  <c:v>5937000</c:v>
                </c:pt>
                <c:pt idx="1510">
                  <c:v>5947000</c:v>
                </c:pt>
                <c:pt idx="1511">
                  <c:v>5957000</c:v>
                </c:pt>
                <c:pt idx="1512">
                  <c:v>5967000</c:v>
                </c:pt>
                <c:pt idx="1513">
                  <c:v>5977000</c:v>
                </c:pt>
                <c:pt idx="1514">
                  <c:v>5987000</c:v>
                </c:pt>
                <c:pt idx="1515">
                  <c:v>5997000</c:v>
                </c:pt>
                <c:pt idx="1516">
                  <c:v>6007000</c:v>
                </c:pt>
                <c:pt idx="1517">
                  <c:v>6017000</c:v>
                </c:pt>
                <c:pt idx="1518">
                  <c:v>6027000</c:v>
                </c:pt>
                <c:pt idx="1519">
                  <c:v>6037000</c:v>
                </c:pt>
                <c:pt idx="1520">
                  <c:v>6047000</c:v>
                </c:pt>
                <c:pt idx="1521">
                  <c:v>6057000</c:v>
                </c:pt>
                <c:pt idx="1522">
                  <c:v>6067000</c:v>
                </c:pt>
                <c:pt idx="1523">
                  <c:v>6077000</c:v>
                </c:pt>
                <c:pt idx="1524">
                  <c:v>6087000</c:v>
                </c:pt>
                <c:pt idx="1525">
                  <c:v>6097000</c:v>
                </c:pt>
                <c:pt idx="1526">
                  <c:v>6107000</c:v>
                </c:pt>
                <c:pt idx="1527">
                  <c:v>6117000</c:v>
                </c:pt>
                <c:pt idx="1528">
                  <c:v>6127000</c:v>
                </c:pt>
                <c:pt idx="1529">
                  <c:v>6137000</c:v>
                </c:pt>
                <c:pt idx="1530">
                  <c:v>6147000</c:v>
                </c:pt>
                <c:pt idx="1531">
                  <c:v>6157000</c:v>
                </c:pt>
                <c:pt idx="1532">
                  <c:v>6167000</c:v>
                </c:pt>
                <c:pt idx="1533">
                  <c:v>6177000</c:v>
                </c:pt>
                <c:pt idx="1534">
                  <c:v>6187000</c:v>
                </c:pt>
                <c:pt idx="1535">
                  <c:v>6197000</c:v>
                </c:pt>
                <c:pt idx="1536">
                  <c:v>6207000</c:v>
                </c:pt>
                <c:pt idx="1537">
                  <c:v>6217000</c:v>
                </c:pt>
                <c:pt idx="1538">
                  <c:v>6227000</c:v>
                </c:pt>
                <c:pt idx="1539">
                  <c:v>6237000</c:v>
                </c:pt>
                <c:pt idx="1540">
                  <c:v>6247000</c:v>
                </c:pt>
                <c:pt idx="1541">
                  <c:v>6257000</c:v>
                </c:pt>
                <c:pt idx="1542">
                  <c:v>6267000</c:v>
                </c:pt>
                <c:pt idx="1543">
                  <c:v>6277000</c:v>
                </c:pt>
                <c:pt idx="1544">
                  <c:v>6287000</c:v>
                </c:pt>
                <c:pt idx="1545">
                  <c:v>6297000</c:v>
                </c:pt>
                <c:pt idx="1546">
                  <c:v>6307000</c:v>
                </c:pt>
                <c:pt idx="1547">
                  <c:v>6317000</c:v>
                </c:pt>
                <c:pt idx="1548">
                  <c:v>6327000</c:v>
                </c:pt>
                <c:pt idx="1549">
                  <c:v>6337000</c:v>
                </c:pt>
                <c:pt idx="1550">
                  <c:v>6347000</c:v>
                </c:pt>
                <c:pt idx="1551">
                  <c:v>6357000</c:v>
                </c:pt>
                <c:pt idx="1552">
                  <c:v>6367000</c:v>
                </c:pt>
                <c:pt idx="1553">
                  <c:v>6377000</c:v>
                </c:pt>
                <c:pt idx="1554">
                  <c:v>6387000</c:v>
                </c:pt>
                <c:pt idx="1555">
                  <c:v>6397000</c:v>
                </c:pt>
                <c:pt idx="1556">
                  <c:v>6407000</c:v>
                </c:pt>
                <c:pt idx="1557">
                  <c:v>6417000</c:v>
                </c:pt>
                <c:pt idx="1558">
                  <c:v>6427000</c:v>
                </c:pt>
                <c:pt idx="1559">
                  <c:v>6437000</c:v>
                </c:pt>
                <c:pt idx="1560">
                  <c:v>6447000</c:v>
                </c:pt>
                <c:pt idx="1561">
                  <c:v>6457000</c:v>
                </c:pt>
                <c:pt idx="1562">
                  <c:v>6467000</c:v>
                </c:pt>
                <c:pt idx="1563">
                  <c:v>6477000</c:v>
                </c:pt>
                <c:pt idx="1564">
                  <c:v>6487000</c:v>
                </c:pt>
                <c:pt idx="1565">
                  <c:v>6497000</c:v>
                </c:pt>
                <c:pt idx="1566">
                  <c:v>6507000</c:v>
                </c:pt>
                <c:pt idx="1567">
                  <c:v>6517000</c:v>
                </c:pt>
                <c:pt idx="1568">
                  <c:v>6527000</c:v>
                </c:pt>
                <c:pt idx="1569">
                  <c:v>6537000</c:v>
                </c:pt>
                <c:pt idx="1570">
                  <c:v>6547000</c:v>
                </c:pt>
                <c:pt idx="1571">
                  <c:v>6557000</c:v>
                </c:pt>
                <c:pt idx="1572">
                  <c:v>6567000</c:v>
                </c:pt>
                <c:pt idx="1573">
                  <c:v>6577000</c:v>
                </c:pt>
                <c:pt idx="1574">
                  <c:v>6587000</c:v>
                </c:pt>
                <c:pt idx="1575">
                  <c:v>6597000</c:v>
                </c:pt>
                <c:pt idx="1576">
                  <c:v>6607000</c:v>
                </c:pt>
                <c:pt idx="1577">
                  <c:v>6617000</c:v>
                </c:pt>
                <c:pt idx="1578">
                  <c:v>6627000</c:v>
                </c:pt>
                <c:pt idx="1579">
                  <c:v>6637000</c:v>
                </c:pt>
                <c:pt idx="1580">
                  <c:v>6647000</c:v>
                </c:pt>
                <c:pt idx="1581">
                  <c:v>6657000</c:v>
                </c:pt>
                <c:pt idx="1582">
                  <c:v>6667000</c:v>
                </c:pt>
                <c:pt idx="1583">
                  <c:v>6677000</c:v>
                </c:pt>
                <c:pt idx="1584">
                  <c:v>6687000</c:v>
                </c:pt>
                <c:pt idx="1585">
                  <c:v>6697000</c:v>
                </c:pt>
                <c:pt idx="1586">
                  <c:v>6707000</c:v>
                </c:pt>
                <c:pt idx="1587">
                  <c:v>6717000</c:v>
                </c:pt>
                <c:pt idx="1588">
                  <c:v>6727000</c:v>
                </c:pt>
                <c:pt idx="1589">
                  <c:v>6737000</c:v>
                </c:pt>
                <c:pt idx="1590">
                  <c:v>6747000</c:v>
                </c:pt>
                <c:pt idx="1591">
                  <c:v>6757000</c:v>
                </c:pt>
                <c:pt idx="1592">
                  <c:v>6767000</c:v>
                </c:pt>
                <c:pt idx="1593">
                  <c:v>6777000</c:v>
                </c:pt>
                <c:pt idx="1594">
                  <c:v>6787000</c:v>
                </c:pt>
                <c:pt idx="1595">
                  <c:v>6797000</c:v>
                </c:pt>
                <c:pt idx="1596">
                  <c:v>6807000</c:v>
                </c:pt>
                <c:pt idx="1597">
                  <c:v>6817000</c:v>
                </c:pt>
                <c:pt idx="1598">
                  <c:v>6827000</c:v>
                </c:pt>
                <c:pt idx="1599">
                  <c:v>6837000</c:v>
                </c:pt>
                <c:pt idx="1600">
                  <c:v>6847000</c:v>
                </c:pt>
                <c:pt idx="1601">
                  <c:v>6857000</c:v>
                </c:pt>
                <c:pt idx="1602">
                  <c:v>6867000</c:v>
                </c:pt>
                <c:pt idx="1603">
                  <c:v>6877000</c:v>
                </c:pt>
                <c:pt idx="1604">
                  <c:v>6887000</c:v>
                </c:pt>
                <c:pt idx="1605">
                  <c:v>6897000</c:v>
                </c:pt>
                <c:pt idx="1606">
                  <c:v>6907000</c:v>
                </c:pt>
                <c:pt idx="1607">
                  <c:v>6917000</c:v>
                </c:pt>
                <c:pt idx="1608">
                  <c:v>6927000</c:v>
                </c:pt>
                <c:pt idx="1609">
                  <c:v>6937000</c:v>
                </c:pt>
                <c:pt idx="1610">
                  <c:v>6947000</c:v>
                </c:pt>
                <c:pt idx="1611">
                  <c:v>6957000</c:v>
                </c:pt>
                <c:pt idx="1612">
                  <c:v>6967000</c:v>
                </c:pt>
                <c:pt idx="1613">
                  <c:v>6977000</c:v>
                </c:pt>
                <c:pt idx="1614">
                  <c:v>6987000</c:v>
                </c:pt>
                <c:pt idx="1615">
                  <c:v>6997000</c:v>
                </c:pt>
                <c:pt idx="1616">
                  <c:v>7007000</c:v>
                </c:pt>
                <c:pt idx="1617">
                  <c:v>7017000</c:v>
                </c:pt>
                <c:pt idx="1618">
                  <c:v>7027000</c:v>
                </c:pt>
                <c:pt idx="1619">
                  <c:v>7037000</c:v>
                </c:pt>
                <c:pt idx="1620">
                  <c:v>7047000</c:v>
                </c:pt>
                <c:pt idx="1621">
                  <c:v>7057000</c:v>
                </c:pt>
                <c:pt idx="1622">
                  <c:v>7067000</c:v>
                </c:pt>
                <c:pt idx="1623">
                  <c:v>7077000</c:v>
                </c:pt>
                <c:pt idx="1624">
                  <c:v>7087000</c:v>
                </c:pt>
                <c:pt idx="1625">
                  <c:v>7097000</c:v>
                </c:pt>
                <c:pt idx="1626">
                  <c:v>7107000</c:v>
                </c:pt>
                <c:pt idx="1627">
                  <c:v>7117000</c:v>
                </c:pt>
                <c:pt idx="1628">
                  <c:v>7127000</c:v>
                </c:pt>
                <c:pt idx="1629">
                  <c:v>7137000</c:v>
                </c:pt>
                <c:pt idx="1630">
                  <c:v>7147000</c:v>
                </c:pt>
                <c:pt idx="1631">
                  <c:v>7157000</c:v>
                </c:pt>
                <c:pt idx="1632">
                  <c:v>7167000</c:v>
                </c:pt>
                <c:pt idx="1633">
                  <c:v>7177000</c:v>
                </c:pt>
                <c:pt idx="1634">
                  <c:v>7187000</c:v>
                </c:pt>
                <c:pt idx="1635">
                  <c:v>7197000</c:v>
                </c:pt>
              </c:numCache>
            </c:numRef>
          </c:xVal>
          <c:yVal>
            <c:numRef>
              <c:f>EOQ!$AW$5:$AW$1640</c:f>
              <c:numCache>
                <c:formatCode>_-[$$-409]* #,##0.00_ ;_-[$$-409]* \-#,##0.00\ ;_-[$$-409]* "-"??_ ;_-@_ </c:formatCode>
                <c:ptCount val="1636"/>
                <c:pt idx="0">
                  <c:v>0</c:v>
                </c:pt>
                <c:pt idx="1">
                  <c:v>3833.3333333333335</c:v>
                </c:pt>
                <c:pt idx="2">
                  <c:v>7666.666666666667</c:v>
                </c:pt>
                <c:pt idx="3">
                  <c:v>11500</c:v>
                </c:pt>
                <c:pt idx="4">
                  <c:v>15333.333333333334</c:v>
                </c:pt>
                <c:pt idx="5">
                  <c:v>19166.666666666668</c:v>
                </c:pt>
                <c:pt idx="6">
                  <c:v>23000</c:v>
                </c:pt>
                <c:pt idx="7">
                  <c:v>26833.333333333336</c:v>
                </c:pt>
                <c:pt idx="8">
                  <c:v>30666.666666666668</c:v>
                </c:pt>
                <c:pt idx="9">
                  <c:v>34500</c:v>
                </c:pt>
                <c:pt idx="10">
                  <c:v>38333.333333333336</c:v>
                </c:pt>
                <c:pt idx="11">
                  <c:v>42166.666666666672</c:v>
                </c:pt>
                <c:pt idx="12">
                  <c:v>46000</c:v>
                </c:pt>
                <c:pt idx="13">
                  <c:v>49833.333333333336</c:v>
                </c:pt>
                <c:pt idx="14">
                  <c:v>53666.666666666672</c:v>
                </c:pt>
                <c:pt idx="15">
                  <c:v>57500</c:v>
                </c:pt>
                <c:pt idx="16">
                  <c:v>61333.333333333336</c:v>
                </c:pt>
                <c:pt idx="17">
                  <c:v>65166.666666666672</c:v>
                </c:pt>
                <c:pt idx="18">
                  <c:v>69000</c:v>
                </c:pt>
                <c:pt idx="19">
                  <c:v>72833.333333333343</c:v>
                </c:pt>
                <c:pt idx="20">
                  <c:v>76666.666666666672</c:v>
                </c:pt>
                <c:pt idx="21">
                  <c:v>80500</c:v>
                </c:pt>
                <c:pt idx="22">
                  <c:v>84333.333333333343</c:v>
                </c:pt>
                <c:pt idx="23">
                  <c:v>88166.666666666672</c:v>
                </c:pt>
                <c:pt idx="24">
                  <c:v>92000</c:v>
                </c:pt>
                <c:pt idx="25">
                  <c:v>95833.333333333343</c:v>
                </c:pt>
                <c:pt idx="26">
                  <c:v>99666.666666666672</c:v>
                </c:pt>
                <c:pt idx="27">
                  <c:v>103500</c:v>
                </c:pt>
                <c:pt idx="28">
                  <c:v>107333.33333333334</c:v>
                </c:pt>
                <c:pt idx="29">
                  <c:v>111166.66666666667</c:v>
                </c:pt>
                <c:pt idx="30">
                  <c:v>115000</c:v>
                </c:pt>
                <c:pt idx="31">
                  <c:v>118833.33333333334</c:v>
                </c:pt>
                <c:pt idx="32">
                  <c:v>122666.66666666667</c:v>
                </c:pt>
                <c:pt idx="33">
                  <c:v>126500</c:v>
                </c:pt>
                <c:pt idx="34">
                  <c:v>130333.33333333334</c:v>
                </c:pt>
                <c:pt idx="35">
                  <c:v>134166.66666666669</c:v>
                </c:pt>
                <c:pt idx="36">
                  <c:v>138000</c:v>
                </c:pt>
                <c:pt idx="37">
                  <c:v>141833.33333333334</c:v>
                </c:pt>
                <c:pt idx="38">
                  <c:v>145666.66666666669</c:v>
                </c:pt>
                <c:pt idx="39">
                  <c:v>149500</c:v>
                </c:pt>
                <c:pt idx="40">
                  <c:v>153333.33333333334</c:v>
                </c:pt>
                <c:pt idx="41">
                  <c:v>157166.66666666669</c:v>
                </c:pt>
                <c:pt idx="42">
                  <c:v>161000</c:v>
                </c:pt>
                <c:pt idx="43">
                  <c:v>164833.33333333334</c:v>
                </c:pt>
                <c:pt idx="44">
                  <c:v>168666.66666666669</c:v>
                </c:pt>
                <c:pt idx="45">
                  <c:v>172500</c:v>
                </c:pt>
                <c:pt idx="46">
                  <c:v>176333.33333333334</c:v>
                </c:pt>
                <c:pt idx="47">
                  <c:v>180166.66666666669</c:v>
                </c:pt>
                <c:pt idx="48">
                  <c:v>184000</c:v>
                </c:pt>
                <c:pt idx="49">
                  <c:v>187833.33333333334</c:v>
                </c:pt>
                <c:pt idx="50">
                  <c:v>191666.66666666669</c:v>
                </c:pt>
                <c:pt idx="51">
                  <c:v>195500</c:v>
                </c:pt>
                <c:pt idx="52">
                  <c:v>199333.33333333334</c:v>
                </c:pt>
                <c:pt idx="53">
                  <c:v>203166.66666666669</c:v>
                </c:pt>
                <c:pt idx="54">
                  <c:v>207000</c:v>
                </c:pt>
                <c:pt idx="55">
                  <c:v>210833.33333333334</c:v>
                </c:pt>
                <c:pt idx="56">
                  <c:v>214666.66666666669</c:v>
                </c:pt>
                <c:pt idx="57">
                  <c:v>218500</c:v>
                </c:pt>
                <c:pt idx="58">
                  <c:v>222333.33333333334</c:v>
                </c:pt>
                <c:pt idx="59">
                  <c:v>226166.66666666669</c:v>
                </c:pt>
                <c:pt idx="60">
                  <c:v>230000</c:v>
                </c:pt>
                <c:pt idx="61">
                  <c:v>233833.33333333334</c:v>
                </c:pt>
                <c:pt idx="62">
                  <c:v>237666.66666666669</c:v>
                </c:pt>
                <c:pt idx="63">
                  <c:v>241500</c:v>
                </c:pt>
                <c:pt idx="64">
                  <c:v>245333.33333333334</c:v>
                </c:pt>
                <c:pt idx="65">
                  <c:v>249166.66666666669</c:v>
                </c:pt>
                <c:pt idx="66">
                  <c:v>253000</c:v>
                </c:pt>
                <c:pt idx="67">
                  <c:v>256833.33333333334</c:v>
                </c:pt>
                <c:pt idx="68">
                  <c:v>260666.66666666669</c:v>
                </c:pt>
                <c:pt idx="69">
                  <c:v>264500</c:v>
                </c:pt>
                <c:pt idx="70">
                  <c:v>268333.33333333337</c:v>
                </c:pt>
                <c:pt idx="71">
                  <c:v>272166.66666666669</c:v>
                </c:pt>
                <c:pt idx="72">
                  <c:v>276000</c:v>
                </c:pt>
                <c:pt idx="73">
                  <c:v>279833.33333333337</c:v>
                </c:pt>
                <c:pt idx="74">
                  <c:v>283666.66666666669</c:v>
                </c:pt>
                <c:pt idx="75">
                  <c:v>287500</c:v>
                </c:pt>
                <c:pt idx="76">
                  <c:v>291333.33333333337</c:v>
                </c:pt>
                <c:pt idx="77">
                  <c:v>295166.66666666669</c:v>
                </c:pt>
                <c:pt idx="78">
                  <c:v>299000</c:v>
                </c:pt>
                <c:pt idx="79">
                  <c:v>302833.33333333337</c:v>
                </c:pt>
                <c:pt idx="80">
                  <c:v>306666.66666666669</c:v>
                </c:pt>
                <c:pt idx="81">
                  <c:v>310500</c:v>
                </c:pt>
                <c:pt idx="82">
                  <c:v>314333.33333333337</c:v>
                </c:pt>
                <c:pt idx="83">
                  <c:v>318166.66666666669</c:v>
                </c:pt>
                <c:pt idx="84">
                  <c:v>322000</c:v>
                </c:pt>
                <c:pt idx="85">
                  <c:v>325833.33333333337</c:v>
                </c:pt>
                <c:pt idx="86">
                  <c:v>329666.66666666669</c:v>
                </c:pt>
                <c:pt idx="87">
                  <c:v>333500</c:v>
                </c:pt>
                <c:pt idx="88">
                  <c:v>337333.33333333337</c:v>
                </c:pt>
                <c:pt idx="89">
                  <c:v>341166.66666666669</c:v>
                </c:pt>
                <c:pt idx="90">
                  <c:v>345000</c:v>
                </c:pt>
                <c:pt idx="91">
                  <c:v>348833.33333333337</c:v>
                </c:pt>
                <c:pt idx="92">
                  <c:v>352666.66666666669</c:v>
                </c:pt>
                <c:pt idx="93">
                  <c:v>356500</c:v>
                </c:pt>
                <c:pt idx="94">
                  <c:v>360333.33333333337</c:v>
                </c:pt>
                <c:pt idx="95">
                  <c:v>364166.66666666669</c:v>
                </c:pt>
                <c:pt idx="96">
                  <c:v>368000</c:v>
                </c:pt>
                <c:pt idx="97">
                  <c:v>371833.33333333337</c:v>
                </c:pt>
                <c:pt idx="98">
                  <c:v>375666.66666666669</c:v>
                </c:pt>
                <c:pt idx="99">
                  <c:v>379500</c:v>
                </c:pt>
                <c:pt idx="100">
                  <c:v>383333.33333333337</c:v>
                </c:pt>
                <c:pt idx="101">
                  <c:v>387166.66666666669</c:v>
                </c:pt>
                <c:pt idx="102">
                  <c:v>391000</c:v>
                </c:pt>
                <c:pt idx="103">
                  <c:v>394833.33333333337</c:v>
                </c:pt>
                <c:pt idx="104">
                  <c:v>398666.66666666669</c:v>
                </c:pt>
                <c:pt idx="105">
                  <c:v>402500</c:v>
                </c:pt>
                <c:pt idx="106">
                  <c:v>406333.33333333337</c:v>
                </c:pt>
                <c:pt idx="107">
                  <c:v>410166.66666666669</c:v>
                </c:pt>
                <c:pt idx="108">
                  <c:v>414000</c:v>
                </c:pt>
                <c:pt idx="109">
                  <c:v>417833.33333333337</c:v>
                </c:pt>
                <c:pt idx="110">
                  <c:v>421666.66666666669</c:v>
                </c:pt>
                <c:pt idx="111">
                  <c:v>425500</c:v>
                </c:pt>
                <c:pt idx="112">
                  <c:v>429333.33333333337</c:v>
                </c:pt>
                <c:pt idx="113">
                  <c:v>433166.66666666669</c:v>
                </c:pt>
                <c:pt idx="114">
                  <c:v>437000</c:v>
                </c:pt>
                <c:pt idx="115">
                  <c:v>440833.33333333337</c:v>
                </c:pt>
                <c:pt idx="116">
                  <c:v>444666.66666666669</c:v>
                </c:pt>
                <c:pt idx="117">
                  <c:v>448500</c:v>
                </c:pt>
                <c:pt idx="118">
                  <c:v>452333.33333333337</c:v>
                </c:pt>
                <c:pt idx="119">
                  <c:v>456166.66666666669</c:v>
                </c:pt>
                <c:pt idx="120">
                  <c:v>460000</c:v>
                </c:pt>
                <c:pt idx="121">
                  <c:v>463833.33333333337</c:v>
                </c:pt>
                <c:pt idx="122">
                  <c:v>467666.66666666669</c:v>
                </c:pt>
                <c:pt idx="123">
                  <c:v>471500</c:v>
                </c:pt>
                <c:pt idx="124">
                  <c:v>475333.33333333337</c:v>
                </c:pt>
                <c:pt idx="125">
                  <c:v>479166.66666666669</c:v>
                </c:pt>
                <c:pt idx="126">
                  <c:v>483000</c:v>
                </c:pt>
                <c:pt idx="127">
                  <c:v>486833.33333333337</c:v>
                </c:pt>
                <c:pt idx="128">
                  <c:v>490666.66666666669</c:v>
                </c:pt>
                <c:pt idx="129">
                  <c:v>494500</c:v>
                </c:pt>
                <c:pt idx="130">
                  <c:v>498333.33333333337</c:v>
                </c:pt>
                <c:pt idx="131">
                  <c:v>502166.66666666669</c:v>
                </c:pt>
                <c:pt idx="132">
                  <c:v>506000</c:v>
                </c:pt>
                <c:pt idx="133">
                  <c:v>509833.33333333337</c:v>
                </c:pt>
                <c:pt idx="134">
                  <c:v>513666.66666666669</c:v>
                </c:pt>
                <c:pt idx="135">
                  <c:v>517500</c:v>
                </c:pt>
                <c:pt idx="136">
                  <c:v>521333.33333333337</c:v>
                </c:pt>
                <c:pt idx="137">
                  <c:v>525166.66666666674</c:v>
                </c:pt>
                <c:pt idx="138">
                  <c:v>529000</c:v>
                </c:pt>
                <c:pt idx="139">
                  <c:v>532833.33333333337</c:v>
                </c:pt>
                <c:pt idx="140">
                  <c:v>536666.66666666674</c:v>
                </c:pt>
                <c:pt idx="141">
                  <c:v>540500</c:v>
                </c:pt>
                <c:pt idx="142">
                  <c:v>544333.33333333337</c:v>
                </c:pt>
                <c:pt idx="143">
                  <c:v>548166.66666666674</c:v>
                </c:pt>
                <c:pt idx="144">
                  <c:v>552000</c:v>
                </c:pt>
                <c:pt idx="145">
                  <c:v>555833.33333333337</c:v>
                </c:pt>
                <c:pt idx="146">
                  <c:v>559666.66666666674</c:v>
                </c:pt>
                <c:pt idx="147">
                  <c:v>563500</c:v>
                </c:pt>
                <c:pt idx="148">
                  <c:v>567333.33333333337</c:v>
                </c:pt>
                <c:pt idx="149">
                  <c:v>571166.66666666674</c:v>
                </c:pt>
                <c:pt idx="150">
                  <c:v>575000</c:v>
                </c:pt>
                <c:pt idx="151">
                  <c:v>578833.33333333337</c:v>
                </c:pt>
                <c:pt idx="152">
                  <c:v>582666.66666666674</c:v>
                </c:pt>
                <c:pt idx="153">
                  <c:v>586500</c:v>
                </c:pt>
                <c:pt idx="154">
                  <c:v>590333.33333333337</c:v>
                </c:pt>
                <c:pt idx="155">
                  <c:v>594166.66666666674</c:v>
                </c:pt>
                <c:pt idx="156">
                  <c:v>598000</c:v>
                </c:pt>
                <c:pt idx="157">
                  <c:v>601833.33333333337</c:v>
                </c:pt>
                <c:pt idx="158">
                  <c:v>605666.66666666674</c:v>
                </c:pt>
                <c:pt idx="159">
                  <c:v>609500</c:v>
                </c:pt>
                <c:pt idx="160">
                  <c:v>613333.33333333337</c:v>
                </c:pt>
                <c:pt idx="161">
                  <c:v>617166.66666666674</c:v>
                </c:pt>
                <c:pt idx="162">
                  <c:v>621000</c:v>
                </c:pt>
                <c:pt idx="163">
                  <c:v>624833.33333333337</c:v>
                </c:pt>
                <c:pt idx="164">
                  <c:v>628666.66666666674</c:v>
                </c:pt>
                <c:pt idx="165">
                  <c:v>632500</c:v>
                </c:pt>
                <c:pt idx="166">
                  <c:v>636333.33333333337</c:v>
                </c:pt>
                <c:pt idx="167">
                  <c:v>640166.66666666674</c:v>
                </c:pt>
                <c:pt idx="168">
                  <c:v>644000</c:v>
                </c:pt>
                <c:pt idx="169">
                  <c:v>647833.33333333337</c:v>
                </c:pt>
                <c:pt idx="170">
                  <c:v>651666.66666666674</c:v>
                </c:pt>
                <c:pt idx="171">
                  <c:v>655500</c:v>
                </c:pt>
                <c:pt idx="172">
                  <c:v>659333.33333333337</c:v>
                </c:pt>
                <c:pt idx="173">
                  <c:v>663166.66666666674</c:v>
                </c:pt>
                <c:pt idx="174">
                  <c:v>667000</c:v>
                </c:pt>
                <c:pt idx="175">
                  <c:v>670833.33333333337</c:v>
                </c:pt>
                <c:pt idx="176">
                  <c:v>674666.66666666674</c:v>
                </c:pt>
                <c:pt idx="177">
                  <c:v>678500</c:v>
                </c:pt>
                <c:pt idx="178">
                  <c:v>682333.33333333337</c:v>
                </c:pt>
                <c:pt idx="179">
                  <c:v>686166.66666666674</c:v>
                </c:pt>
                <c:pt idx="180">
                  <c:v>690000</c:v>
                </c:pt>
                <c:pt idx="181">
                  <c:v>693833.33333333337</c:v>
                </c:pt>
                <c:pt idx="182">
                  <c:v>697666.66666666674</c:v>
                </c:pt>
                <c:pt idx="183">
                  <c:v>701500</c:v>
                </c:pt>
                <c:pt idx="184">
                  <c:v>705333.33333333337</c:v>
                </c:pt>
                <c:pt idx="185">
                  <c:v>709166.66666666674</c:v>
                </c:pt>
                <c:pt idx="186">
                  <c:v>713000</c:v>
                </c:pt>
                <c:pt idx="187">
                  <c:v>716833.33333333337</c:v>
                </c:pt>
                <c:pt idx="188">
                  <c:v>720666.66666666674</c:v>
                </c:pt>
                <c:pt idx="189">
                  <c:v>724500</c:v>
                </c:pt>
                <c:pt idx="190">
                  <c:v>728333.33333333337</c:v>
                </c:pt>
                <c:pt idx="191">
                  <c:v>732166.66666666674</c:v>
                </c:pt>
                <c:pt idx="192">
                  <c:v>736000</c:v>
                </c:pt>
                <c:pt idx="193">
                  <c:v>739833.33333333337</c:v>
                </c:pt>
                <c:pt idx="194">
                  <c:v>743666.66666666674</c:v>
                </c:pt>
                <c:pt idx="195">
                  <c:v>747500</c:v>
                </c:pt>
                <c:pt idx="196">
                  <c:v>751333.33333333337</c:v>
                </c:pt>
                <c:pt idx="197">
                  <c:v>755166.66666666674</c:v>
                </c:pt>
                <c:pt idx="198">
                  <c:v>759000</c:v>
                </c:pt>
                <c:pt idx="199">
                  <c:v>762833.33333333337</c:v>
                </c:pt>
                <c:pt idx="200">
                  <c:v>766666.66666666674</c:v>
                </c:pt>
                <c:pt idx="201">
                  <c:v>770500</c:v>
                </c:pt>
                <c:pt idx="202">
                  <c:v>774333.33333333337</c:v>
                </c:pt>
                <c:pt idx="203">
                  <c:v>778166.66666666674</c:v>
                </c:pt>
                <c:pt idx="204">
                  <c:v>782000</c:v>
                </c:pt>
                <c:pt idx="205">
                  <c:v>785833.33333333337</c:v>
                </c:pt>
                <c:pt idx="206">
                  <c:v>789666.66666666674</c:v>
                </c:pt>
                <c:pt idx="207">
                  <c:v>793500</c:v>
                </c:pt>
                <c:pt idx="208">
                  <c:v>797333.33333333337</c:v>
                </c:pt>
                <c:pt idx="209">
                  <c:v>801166.66666666674</c:v>
                </c:pt>
                <c:pt idx="210">
                  <c:v>805000</c:v>
                </c:pt>
                <c:pt idx="211">
                  <c:v>808833.33333333337</c:v>
                </c:pt>
                <c:pt idx="212">
                  <c:v>812666.66666666674</c:v>
                </c:pt>
                <c:pt idx="213">
                  <c:v>816500</c:v>
                </c:pt>
                <c:pt idx="214">
                  <c:v>820333.33333333337</c:v>
                </c:pt>
                <c:pt idx="215">
                  <c:v>824166.66666666674</c:v>
                </c:pt>
                <c:pt idx="216">
                  <c:v>828000</c:v>
                </c:pt>
                <c:pt idx="217">
                  <c:v>831833.33333333337</c:v>
                </c:pt>
                <c:pt idx="218">
                  <c:v>835666.66666666674</c:v>
                </c:pt>
                <c:pt idx="219">
                  <c:v>839500</c:v>
                </c:pt>
                <c:pt idx="220">
                  <c:v>843333.33333333337</c:v>
                </c:pt>
                <c:pt idx="221">
                  <c:v>847166.66666666674</c:v>
                </c:pt>
                <c:pt idx="222">
                  <c:v>851000</c:v>
                </c:pt>
                <c:pt idx="223">
                  <c:v>854833.33333333337</c:v>
                </c:pt>
                <c:pt idx="224">
                  <c:v>858666.66666666674</c:v>
                </c:pt>
                <c:pt idx="225">
                  <c:v>862500</c:v>
                </c:pt>
                <c:pt idx="226">
                  <c:v>866333.33333333337</c:v>
                </c:pt>
                <c:pt idx="227">
                  <c:v>870166.66666666674</c:v>
                </c:pt>
                <c:pt idx="228">
                  <c:v>874000</c:v>
                </c:pt>
                <c:pt idx="229">
                  <c:v>877833.33333333337</c:v>
                </c:pt>
                <c:pt idx="230">
                  <c:v>881666.66666666674</c:v>
                </c:pt>
                <c:pt idx="231">
                  <c:v>885500</c:v>
                </c:pt>
                <c:pt idx="232">
                  <c:v>889333.33333333337</c:v>
                </c:pt>
                <c:pt idx="233">
                  <c:v>893166.66666666674</c:v>
                </c:pt>
                <c:pt idx="234">
                  <c:v>897000</c:v>
                </c:pt>
                <c:pt idx="235">
                  <c:v>900833.33333333337</c:v>
                </c:pt>
                <c:pt idx="236">
                  <c:v>904666.66666666674</c:v>
                </c:pt>
                <c:pt idx="237">
                  <c:v>908500</c:v>
                </c:pt>
                <c:pt idx="238">
                  <c:v>912333.33333333337</c:v>
                </c:pt>
                <c:pt idx="239">
                  <c:v>916166.66666666674</c:v>
                </c:pt>
                <c:pt idx="240">
                  <c:v>920000</c:v>
                </c:pt>
                <c:pt idx="241">
                  <c:v>923833.33333333337</c:v>
                </c:pt>
                <c:pt idx="242">
                  <c:v>927666.66666666674</c:v>
                </c:pt>
                <c:pt idx="243">
                  <c:v>931500</c:v>
                </c:pt>
                <c:pt idx="244">
                  <c:v>935333.33333333337</c:v>
                </c:pt>
                <c:pt idx="245">
                  <c:v>939166.66666666674</c:v>
                </c:pt>
                <c:pt idx="246">
                  <c:v>943000</c:v>
                </c:pt>
                <c:pt idx="247">
                  <c:v>946833.33333333337</c:v>
                </c:pt>
                <c:pt idx="248">
                  <c:v>950666.66666666674</c:v>
                </c:pt>
                <c:pt idx="249">
                  <c:v>954500</c:v>
                </c:pt>
                <c:pt idx="250">
                  <c:v>958333.33333333337</c:v>
                </c:pt>
                <c:pt idx="251">
                  <c:v>962166.66666666674</c:v>
                </c:pt>
                <c:pt idx="252">
                  <c:v>966000</c:v>
                </c:pt>
                <c:pt idx="253">
                  <c:v>969833.33333333337</c:v>
                </c:pt>
                <c:pt idx="254">
                  <c:v>973666.66666666674</c:v>
                </c:pt>
                <c:pt idx="255">
                  <c:v>977500</c:v>
                </c:pt>
                <c:pt idx="256">
                  <c:v>981333.33333333337</c:v>
                </c:pt>
                <c:pt idx="257">
                  <c:v>985166.66666666674</c:v>
                </c:pt>
                <c:pt idx="258">
                  <c:v>989000</c:v>
                </c:pt>
                <c:pt idx="259">
                  <c:v>992833.33333333337</c:v>
                </c:pt>
                <c:pt idx="260">
                  <c:v>996666.66666666674</c:v>
                </c:pt>
                <c:pt idx="261">
                  <c:v>1000500</c:v>
                </c:pt>
                <c:pt idx="262">
                  <c:v>1004333.3333333334</c:v>
                </c:pt>
                <c:pt idx="263">
                  <c:v>1008166.6666666667</c:v>
                </c:pt>
                <c:pt idx="264">
                  <c:v>1012000</c:v>
                </c:pt>
                <c:pt idx="265">
                  <c:v>1015833.3333333334</c:v>
                </c:pt>
                <c:pt idx="266">
                  <c:v>1019666.6666666667</c:v>
                </c:pt>
                <c:pt idx="267">
                  <c:v>1023500</c:v>
                </c:pt>
                <c:pt idx="268">
                  <c:v>1027333.3333333334</c:v>
                </c:pt>
                <c:pt idx="269">
                  <c:v>1031166.6666666667</c:v>
                </c:pt>
                <c:pt idx="270">
                  <c:v>1035000</c:v>
                </c:pt>
                <c:pt idx="271">
                  <c:v>1038833.3333333334</c:v>
                </c:pt>
                <c:pt idx="272">
                  <c:v>1042666.6666666667</c:v>
                </c:pt>
                <c:pt idx="273">
                  <c:v>1046500</c:v>
                </c:pt>
                <c:pt idx="274">
                  <c:v>1050333.3333333335</c:v>
                </c:pt>
                <c:pt idx="275">
                  <c:v>1054166.6666666667</c:v>
                </c:pt>
                <c:pt idx="276">
                  <c:v>1058000</c:v>
                </c:pt>
                <c:pt idx="277">
                  <c:v>1061833.3333333335</c:v>
                </c:pt>
                <c:pt idx="278">
                  <c:v>1065666.6666666667</c:v>
                </c:pt>
                <c:pt idx="279">
                  <c:v>1069500</c:v>
                </c:pt>
                <c:pt idx="280">
                  <c:v>1073333.3333333335</c:v>
                </c:pt>
                <c:pt idx="281">
                  <c:v>1077166.6666666667</c:v>
                </c:pt>
                <c:pt idx="282">
                  <c:v>1081000</c:v>
                </c:pt>
                <c:pt idx="283">
                  <c:v>1084833.3333333335</c:v>
                </c:pt>
                <c:pt idx="284">
                  <c:v>1088666.6666666667</c:v>
                </c:pt>
                <c:pt idx="285">
                  <c:v>1092500</c:v>
                </c:pt>
                <c:pt idx="286">
                  <c:v>1096333.3333333335</c:v>
                </c:pt>
                <c:pt idx="287">
                  <c:v>1100166.6666666667</c:v>
                </c:pt>
                <c:pt idx="288">
                  <c:v>1104000</c:v>
                </c:pt>
                <c:pt idx="289">
                  <c:v>1107833.3333333335</c:v>
                </c:pt>
                <c:pt idx="290">
                  <c:v>1111666.6666666667</c:v>
                </c:pt>
                <c:pt idx="291">
                  <c:v>1115500</c:v>
                </c:pt>
                <c:pt idx="292">
                  <c:v>1119333.3333333335</c:v>
                </c:pt>
                <c:pt idx="293">
                  <c:v>1123166.6666666667</c:v>
                </c:pt>
                <c:pt idx="294">
                  <c:v>1127000</c:v>
                </c:pt>
                <c:pt idx="295">
                  <c:v>1130833.3333333335</c:v>
                </c:pt>
                <c:pt idx="296">
                  <c:v>1134666.6666666667</c:v>
                </c:pt>
                <c:pt idx="297">
                  <c:v>1138500</c:v>
                </c:pt>
                <c:pt idx="298">
                  <c:v>1142333.3333333335</c:v>
                </c:pt>
                <c:pt idx="299">
                  <c:v>1146166.6666666667</c:v>
                </c:pt>
                <c:pt idx="300">
                  <c:v>1150000</c:v>
                </c:pt>
                <c:pt idx="301">
                  <c:v>1153833.3333333335</c:v>
                </c:pt>
                <c:pt idx="302">
                  <c:v>1157666.6666666667</c:v>
                </c:pt>
                <c:pt idx="303">
                  <c:v>1161500</c:v>
                </c:pt>
                <c:pt idx="304">
                  <c:v>1165333.3333333335</c:v>
                </c:pt>
                <c:pt idx="305">
                  <c:v>1169166.6666666667</c:v>
                </c:pt>
                <c:pt idx="306">
                  <c:v>1173000</c:v>
                </c:pt>
                <c:pt idx="307">
                  <c:v>1176833.3333333335</c:v>
                </c:pt>
                <c:pt idx="308">
                  <c:v>1180666.6666666667</c:v>
                </c:pt>
                <c:pt idx="309">
                  <c:v>1184500</c:v>
                </c:pt>
                <c:pt idx="310">
                  <c:v>1188333.3333333335</c:v>
                </c:pt>
                <c:pt idx="311">
                  <c:v>1192166.6666666667</c:v>
                </c:pt>
                <c:pt idx="312">
                  <c:v>1196000</c:v>
                </c:pt>
                <c:pt idx="313">
                  <c:v>1199833.3333333335</c:v>
                </c:pt>
                <c:pt idx="314">
                  <c:v>1203666.6666666667</c:v>
                </c:pt>
                <c:pt idx="315">
                  <c:v>1207500</c:v>
                </c:pt>
                <c:pt idx="316">
                  <c:v>1211333.3333333335</c:v>
                </c:pt>
                <c:pt idx="317">
                  <c:v>1215166.6666666667</c:v>
                </c:pt>
                <c:pt idx="318">
                  <c:v>1219000</c:v>
                </c:pt>
                <c:pt idx="319">
                  <c:v>1222833.3333333335</c:v>
                </c:pt>
                <c:pt idx="320">
                  <c:v>1226666.6666666667</c:v>
                </c:pt>
                <c:pt idx="321">
                  <c:v>1230500</c:v>
                </c:pt>
                <c:pt idx="322">
                  <c:v>1234333.3333333335</c:v>
                </c:pt>
                <c:pt idx="323">
                  <c:v>1238166.6666666667</c:v>
                </c:pt>
                <c:pt idx="324">
                  <c:v>1242000</c:v>
                </c:pt>
                <c:pt idx="325">
                  <c:v>1245833.3333333335</c:v>
                </c:pt>
                <c:pt idx="326">
                  <c:v>1249666.6666666667</c:v>
                </c:pt>
                <c:pt idx="327">
                  <c:v>1253500</c:v>
                </c:pt>
                <c:pt idx="328">
                  <c:v>1257333.3333333335</c:v>
                </c:pt>
                <c:pt idx="329">
                  <c:v>1261166.6666666667</c:v>
                </c:pt>
                <c:pt idx="330">
                  <c:v>1265000</c:v>
                </c:pt>
                <c:pt idx="331">
                  <c:v>1268833.3333333335</c:v>
                </c:pt>
                <c:pt idx="332">
                  <c:v>1272666.6666666667</c:v>
                </c:pt>
                <c:pt idx="333">
                  <c:v>1276500</c:v>
                </c:pt>
                <c:pt idx="334">
                  <c:v>1280333.3333333335</c:v>
                </c:pt>
                <c:pt idx="335">
                  <c:v>1284166.6666666667</c:v>
                </c:pt>
                <c:pt idx="336">
                  <c:v>1288000</c:v>
                </c:pt>
                <c:pt idx="337">
                  <c:v>1291833.3333333335</c:v>
                </c:pt>
                <c:pt idx="338">
                  <c:v>1295666.6666666667</c:v>
                </c:pt>
                <c:pt idx="339">
                  <c:v>1299500</c:v>
                </c:pt>
                <c:pt idx="340">
                  <c:v>1303333.3333333335</c:v>
                </c:pt>
                <c:pt idx="341">
                  <c:v>1307166.6666666667</c:v>
                </c:pt>
                <c:pt idx="342">
                  <c:v>1311000</c:v>
                </c:pt>
                <c:pt idx="343">
                  <c:v>1314833.3333333335</c:v>
                </c:pt>
                <c:pt idx="344">
                  <c:v>1318666.6666666667</c:v>
                </c:pt>
                <c:pt idx="345">
                  <c:v>1322500</c:v>
                </c:pt>
                <c:pt idx="346">
                  <c:v>1326333.3333333335</c:v>
                </c:pt>
                <c:pt idx="347">
                  <c:v>1330166.6666666667</c:v>
                </c:pt>
                <c:pt idx="348">
                  <c:v>1334000</c:v>
                </c:pt>
                <c:pt idx="349">
                  <c:v>1337833.3333333335</c:v>
                </c:pt>
                <c:pt idx="350">
                  <c:v>1341666.6666666667</c:v>
                </c:pt>
                <c:pt idx="351">
                  <c:v>1345500</c:v>
                </c:pt>
                <c:pt idx="352">
                  <c:v>1349333.3333333335</c:v>
                </c:pt>
                <c:pt idx="353">
                  <c:v>1353166.6666666667</c:v>
                </c:pt>
                <c:pt idx="354">
                  <c:v>1357000</c:v>
                </c:pt>
                <c:pt idx="355">
                  <c:v>1360833.3333333335</c:v>
                </c:pt>
                <c:pt idx="356">
                  <c:v>1364666.6666666667</c:v>
                </c:pt>
                <c:pt idx="357">
                  <c:v>1368500</c:v>
                </c:pt>
                <c:pt idx="358">
                  <c:v>1372333.3333333335</c:v>
                </c:pt>
                <c:pt idx="359">
                  <c:v>1376166.6666666667</c:v>
                </c:pt>
                <c:pt idx="360">
                  <c:v>1380000</c:v>
                </c:pt>
                <c:pt idx="361">
                  <c:v>1383833.3333333335</c:v>
                </c:pt>
                <c:pt idx="362">
                  <c:v>1387666.6666666667</c:v>
                </c:pt>
                <c:pt idx="363">
                  <c:v>1391500</c:v>
                </c:pt>
                <c:pt idx="364">
                  <c:v>1395333.3333333335</c:v>
                </c:pt>
                <c:pt idx="365">
                  <c:v>1399166.6666666667</c:v>
                </c:pt>
                <c:pt idx="366">
                  <c:v>1403000</c:v>
                </c:pt>
                <c:pt idx="367">
                  <c:v>1406833.3333333335</c:v>
                </c:pt>
                <c:pt idx="368">
                  <c:v>1410666.6666666667</c:v>
                </c:pt>
                <c:pt idx="369">
                  <c:v>1414500</c:v>
                </c:pt>
                <c:pt idx="370">
                  <c:v>1418333.3333333335</c:v>
                </c:pt>
                <c:pt idx="371">
                  <c:v>1422166.6666666667</c:v>
                </c:pt>
                <c:pt idx="372">
                  <c:v>1426000</c:v>
                </c:pt>
                <c:pt idx="373">
                  <c:v>1429833.3333333335</c:v>
                </c:pt>
                <c:pt idx="374">
                  <c:v>1433666.6666666667</c:v>
                </c:pt>
                <c:pt idx="375">
                  <c:v>1437500</c:v>
                </c:pt>
                <c:pt idx="376">
                  <c:v>1441333.3333333335</c:v>
                </c:pt>
                <c:pt idx="377">
                  <c:v>1445166.6666666667</c:v>
                </c:pt>
                <c:pt idx="378">
                  <c:v>1449000</c:v>
                </c:pt>
                <c:pt idx="379">
                  <c:v>1452833.3333333335</c:v>
                </c:pt>
                <c:pt idx="380">
                  <c:v>1456666.6666666667</c:v>
                </c:pt>
                <c:pt idx="381">
                  <c:v>1460500</c:v>
                </c:pt>
                <c:pt idx="382">
                  <c:v>1464333.3333333335</c:v>
                </c:pt>
                <c:pt idx="383">
                  <c:v>1468166.6666666667</c:v>
                </c:pt>
                <c:pt idx="384">
                  <c:v>1472000</c:v>
                </c:pt>
                <c:pt idx="385">
                  <c:v>1475833.3333333335</c:v>
                </c:pt>
                <c:pt idx="386">
                  <c:v>1479666.6666666667</c:v>
                </c:pt>
                <c:pt idx="387">
                  <c:v>1483500</c:v>
                </c:pt>
                <c:pt idx="388">
                  <c:v>1487333.3333333335</c:v>
                </c:pt>
                <c:pt idx="389">
                  <c:v>1491166.6666666667</c:v>
                </c:pt>
                <c:pt idx="390">
                  <c:v>1495000</c:v>
                </c:pt>
                <c:pt idx="391">
                  <c:v>1498833.3333333335</c:v>
                </c:pt>
                <c:pt idx="392">
                  <c:v>1502666.6666666667</c:v>
                </c:pt>
                <c:pt idx="393">
                  <c:v>1506500</c:v>
                </c:pt>
                <c:pt idx="394">
                  <c:v>1510333.3333333335</c:v>
                </c:pt>
                <c:pt idx="395">
                  <c:v>1514166.6666666667</c:v>
                </c:pt>
                <c:pt idx="396">
                  <c:v>1518000</c:v>
                </c:pt>
                <c:pt idx="397">
                  <c:v>1521833.3333333335</c:v>
                </c:pt>
                <c:pt idx="398">
                  <c:v>1525666.6666666667</c:v>
                </c:pt>
                <c:pt idx="399">
                  <c:v>1529500</c:v>
                </c:pt>
                <c:pt idx="400">
                  <c:v>1533333.3333333335</c:v>
                </c:pt>
                <c:pt idx="401">
                  <c:v>1537166.6666666667</c:v>
                </c:pt>
                <c:pt idx="402">
                  <c:v>1541000</c:v>
                </c:pt>
                <c:pt idx="403">
                  <c:v>1544833.3333333335</c:v>
                </c:pt>
                <c:pt idx="404">
                  <c:v>1548666.6666666667</c:v>
                </c:pt>
                <c:pt idx="405">
                  <c:v>1552500</c:v>
                </c:pt>
                <c:pt idx="406">
                  <c:v>1556333.3333333335</c:v>
                </c:pt>
                <c:pt idx="407">
                  <c:v>1560166.6666666667</c:v>
                </c:pt>
                <c:pt idx="408">
                  <c:v>1564000</c:v>
                </c:pt>
                <c:pt idx="409">
                  <c:v>1567833.3333333335</c:v>
                </c:pt>
                <c:pt idx="410">
                  <c:v>1571666.6666666667</c:v>
                </c:pt>
                <c:pt idx="411">
                  <c:v>1575500</c:v>
                </c:pt>
                <c:pt idx="412">
                  <c:v>1579333.3333333335</c:v>
                </c:pt>
                <c:pt idx="413">
                  <c:v>1583166.6666666667</c:v>
                </c:pt>
                <c:pt idx="414">
                  <c:v>1587000</c:v>
                </c:pt>
                <c:pt idx="415">
                  <c:v>1590833.3333333335</c:v>
                </c:pt>
                <c:pt idx="416">
                  <c:v>1594666.6666666667</c:v>
                </c:pt>
                <c:pt idx="417">
                  <c:v>1598500</c:v>
                </c:pt>
                <c:pt idx="418">
                  <c:v>1602333.3333333335</c:v>
                </c:pt>
                <c:pt idx="419">
                  <c:v>1606166.6666666667</c:v>
                </c:pt>
                <c:pt idx="420">
                  <c:v>1610000</c:v>
                </c:pt>
                <c:pt idx="421">
                  <c:v>1613833.3333333335</c:v>
                </c:pt>
                <c:pt idx="422">
                  <c:v>1617666.6666666667</c:v>
                </c:pt>
                <c:pt idx="423">
                  <c:v>1621500</c:v>
                </c:pt>
                <c:pt idx="424">
                  <c:v>1625333.3333333335</c:v>
                </c:pt>
                <c:pt idx="425">
                  <c:v>1629166.6666666667</c:v>
                </c:pt>
                <c:pt idx="426">
                  <c:v>1633000</c:v>
                </c:pt>
                <c:pt idx="427">
                  <c:v>1636833.3333333335</c:v>
                </c:pt>
                <c:pt idx="428">
                  <c:v>1640666.6666666667</c:v>
                </c:pt>
                <c:pt idx="429">
                  <c:v>1644500</c:v>
                </c:pt>
                <c:pt idx="430">
                  <c:v>1648333.3333333335</c:v>
                </c:pt>
                <c:pt idx="431">
                  <c:v>1652166.6666666667</c:v>
                </c:pt>
                <c:pt idx="432">
                  <c:v>1656000</c:v>
                </c:pt>
                <c:pt idx="433">
                  <c:v>1659833.3333333335</c:v>
                </c:pt>
                <c:pt idx="434">
                  <c:v>1663666.6666666667</c:v>
                </c:pt>
                <c:pt idx="435">
                  <c:v>1667500</c:v>
                </c:pt>
                <c:pt idx="436">
                  <c:v>1671333.3333333335</c:v>
                </c:pt>
                <c:pt idx="437">
                  <c:v>1675166.6666666667</c:v>
                </c:pt>
                <c:pt idx="438">
                  <c:v>1679000</c:v>
                </c:pt>
                <c:pt idx="439">
                  <c:v>1682833.3333333335</c:v>
                </c:pt>
                <c:pt idx="440">
                  <c:v>1686666.6666666667</c:v>
                </c:pt>
                <c:pt idx="441">
                  <c:v>1690500</c:v>
                </c:pt>
                <c:pt idx="442">
                  <c:v>1694333.3333333335</c:v>
                </c:pt>
                <c:pt idx="443">
                  <c:v>1698166.6666666667</c:v>
                </c:pt>
                <c:pt idx="444">
                  <c:v>1702000</c:v>
                </c:pt>
                <c:pt idx="445">
                  <c:v>1705833.3333333335</c:v>
                </c:pt>
                <c:pt idx="446">
                  <c:v>1709666.6666666667</c:v>
                </c:pt>
                <c:pt idx="447">
                  <c:v>1713500</c:v>
                </c:pt>
                <c:pt idx="448">
                  <c:v>1717333.3333333335</c:v>
                </c:pt>
                <c:pt idx="449">
                  <c:v>1721166.6666666667</c:v>
                </c:pt>
                <c:pt idx="450">
                  <c:v>1725000</c:v>
                </c:pt>
                <c:pt idx="451">
                  <c:v>1728833.3333333335</c:v>
                </c:pt>
                <c:pt idx="452">
                  <c:v>1732666.6666666667</c:v>
                </c:pt>
                <c:pt idx="453">
                  <c:v>1736500</c:v>
                </c:pt>
                <c:pt idx="454">
                  <c:v>1740333.3333333335</c:v>
                </c:pt>
                <c:pt idx="455">
                  <c:v>1744166.6666666667</c:v>
                </c:pt>
                <c:pt idx="456">
                  <c:v>1748000</c:v>
                </c:pt>
                <c:pt idx="457">
                  <c:v>1751833.3333333335</c:v>
                </c:pt>
                <c:pt idx="458">
                  <c:v>1755666.6666666667</c:v>
                </c:pt>
                <c:pt idx="459">
                  <c:v>1759500</c:v>
                </c:pt>
                <c:pt idx="460">
                  <c:v>1763333.3333333335</c:v>
                </c:pt>
                <c:pt idx="461">
                  <c:v>1767166.6666666667</c:v>
                </c:pt>
                <c:pt idx="462">
                  <c:v>1771000</c:v>
                </c:pt>
                <c:pt idx="463">
                  <c:v>1774833.3333333335</c:v>
                </c:pt>
                <c:pt idx="464">
                  <c:v>1778666.6666666667</c:v>
                </c:pt>
                <c:pt idx="465">
                  <c:v>1782500</c:v>
                </c:pt>
                <c:pt idx="466">
                  <c:v>1786333.3333333335</c:v>
                </c:pt>
                <c:pt idx="467">
                  <c:v>1790166.6666666667</c:v>
                </c:pt>
                <c:pt idx="468">
                  <c:v>1794000</c:v>
                </c:pt>
                <c:pt idx="469">
                  <c:v>1797833.3333333335</c:v>
                </c:pt>
                <c:pt idx="470">
                  <c:v>1801666.6666666667</c:v>
                </c:pt>
                <c:pt idx="471">
                  <c:v>1805500</c:v>
                </c:pt>
                <c:pt idx="472">
                  <c:v>1809333.3333333335</c:v>
                </c:pt>
                <c:pt idx="473">
                  <c:v>1813166.6666666667</c:v>
                </c:pt>
                <c:pt idx="474">
                  <c:v>1817000</c:v>
                </c:pt>
                <c:pt idx="475">
                  <c:v>1820833.3333333335</c:v>
                </c:pt>
                <c:pt idx="476">
                  <c:v>1824666.6666666667</c:v>
                </c:pt>
                <c:pt idx="477">
                  <c:v>1828500</c:v>
                </c:pt>
                <c:pt idx="478">
                  <c:v>1832333.3333333335</c:v>
                </c:pt>
                <c:pt idx="479">
                  <c:v>1836166.6666666667</c:v>
                </c:pt>
                <c:pt idx="480">
                  <c:v>1840000</c:v>
                </c:pt>
                <c:pt idx="481">
                  <c:v>1843833.3333333335</c:v>
                </c:pt>
                <c:pt idx="482">
                  <c:v>1847666.6666666667</c:v>
                </c:pt>
                <c:pt idx="483">
                  <c:v>1851500</c:v>
                </c:pt>
                <c:pt idx="484">
                  <c:v>1855333.3333333335</c:v>
                </c:pt>
                <c:pt idx="485">
                  <c:v>1859166.6666666667</c:v>
                </c:pt>
                <c:pt idx="486">
                  <c:v>1863000</c:v>
                </c:pt>
                <c:pt idx="487">
                  <c:v>1866833.3333333335</c:v>
                </c:pt>
                <c:pt idx="488">
                  <c:v>1870666.6666666667</c:v>
                </c:pt>
                <c:pt idx="489">
                  <c:v>1874500</c:v>
                </c:pt>
                <c:pt idx="490">
                  <c:v>1878333.3333333335</c:v>
                </c:pt>
                <c:pt idx="491">
                  <c:v>1882166.6666666667</c:v>
                </c:pt>
                <c:pt idx="492">
                  <c:v>1886000</c:v>
                </c:pt>
                <c:pt idx="493">
                  <c:v>1889833.3333333335</c:v>
                </c:pt>
                <c:pt idx="494">
                  <c:v>1893666.6666666667</c:v>
                </c:pt>
                <c:pt idx="495">
                  <c:v>1897500</c:v>
                </c:pt>
                <c:pt idx="496">
                  <c:v>1901333.3333333335</c:v>
                </c:pt>
                <c:pt idx="497">
                  <c:v>1905166.6666666667</c:v>
                </c:pt>
                <c:pt idx="498">
                  <c:v>1909000</c:v>
                </c:pt>
                <c:pt idx="499">
                  <c:v>1912833.3333333335</c:v>
                </c:pt>
                <c:pt idx="500">
                  <c:v>1916666.6666666667</c:v>
                </c:pt>
                <c:pt idx="501">
                  <c:v>1920500</c:v>
                </c:pt>
                <c:pt idx="502">
                  <c:v>1924333.3333333335</c:v>
                </c:pt>
                <c:pt idx="503">
                  <c:v>1928166.6666666667</c:v>
                </c:pt>
                <c:pt idx="504">
                  <c:v>1932000</c:v>
                </c:pt>
                <c:pt idx="505">
                  <c:v>1935833.3333333335</c:v>
                </c:pt>
                <c:pt idx="506">
                  <c:v>1939666.6666666667</c:v>
                </c:pt>
                <c:pt idx="507">
                  <c:v>1943500</c:v>
                </c:pt>
                <c:pt idx="508">
                  <c:v>1947333.3333333335</c:v>
                </c:pt>
                <c:pt idx="509">
                  <c:v>1951166.6666666667</c:v>
                </c:pt>
                <c:pt idx="510">
                  <c:v>1955000</c:v>
                </c:pt>
                <c:pt idx="511">
                  <c:v>1958833.3333333335</c:v>
                </c:pt>
                <c:pt idx="512">
                  <c:v>1962666.6666666667</c:v>
                </c:pt>
                <c:pt idx="513">
                  <c:v>1966500</c:v>
                </c:pt>
                <c:pt idx="514">
                  <c:v>1970333.3333333335</c:v>
                </c:pt>
                <c:pt idx="515">
                  <c:v>1974166.6666666667</c:v>
                </c:pt>
                <c:pt idx="516">
                  <c:v>1978000</c:v>
                </c:pt>
                <c:pt idx="517">
                  <c:v>1981833.3333333335</c:v>
                </c:pt>
                <c:pt idx="518">
                  <c:v>1985666.6666666667</c:v>
                </c:pt>
                <c:pt idx="519">
                  <c:v>1989500</c:v>
                </c:pt>
                <c:pt idx="520">
                  <c:v>1993333.3333333335</c:v>
                </c:pt>
                <c:pt idx="521">
                  <c:v>1997166.6666666667</c:v>
                </c:pt>
                <c:pt idx="522">
                  <c:v>2001000</c:v>
                </c:pt>
                <c:pt idx="523">
                  <c:v>2004833.3333333335</c:v>
                </c:pt>
                <c:pt idx="524">
                  <c:v>2008666.6666666667</c:v>
                </c:pt>
                <c:pt idx="525">
                  <c:v>2012500</c:v>
                </c:pt>
                <c:pt idx="526">
                  <c:v>2016333.3333333335</c:v>
                </c:pt>
                <c:pt idx="527">
                  <c:v>2020166.6666666667</c:v>
                </c:pt>
                <c:pt idx="528">
                  <c:v>2024000</c:v>
                </c:pt>
                <c:pt idx="529">
                  <c:v>2027833.3333333335</c:v>
                </c:pt>
                <c:pt idx="530">
                  <c:v>2031666.6666666667</c:v>
                </c:pt>
                <c:pt idx="531">
                  <c:v>2035500</c:v>
                </c:pt>
                <c:pt idx="532">
                  <c:v>2039333.3333333335</c:v>
                </c:pt>
                <c:pt idx="533">
                  <c:v>2043166.6666666667</c:v>
                </c:pt>
                <c:pt idx="534">
                  <c:v>2047000</c:v>
                </c:pt>
                <c:pt idx="535">
                  <c:v>2050833.3333333335</c:v>
                </c:pt>
                <c:pt idx="536">
                  <c:v>2054666.6666666667</c:v>
                </c:pt>
                <c:pt idx="537">
                  <c:v>2058500</c:v>
                </c:pt>
                <c:pt idx="538">
                  <c:v>2062333.3333333335</c:v>
                </c:pt>
                <c:pt idx="539">
                  <c:v>2066166.6666666667</c:v>
                </c:pt>
                <c:pt idx="540">
                  <c:v>2070000</c:v>
                </c:pt>
                <c:pt idx="541">
                  <c:v>2073833.3333333335</c:v>
                </c:pt>
                <c:pt idx="542">
                  <c:v>2077666.6666666667</c:v>
                </c:pt>
                <c:pt idx="543">
                  <c:v>2081500</c:v>
                </c:pt>
                <c:pt idx="544">
                  <c:v>2085333.3333333335</c:v>
                </c:pt>
                <c:pt idx="545">
                  <c:v>2089166.6666666667</c:v>
                </c:pt>
                <c:pt idx="546">
                  <c:v>2093000</c:v>
                </c:pt>
                <c:pt idx="547">
                  <c:v>2096833.3333333335</c:v>
                </c:pt>
                <c:pt idx="548">
                  <c:v>2100666.666666667</c:v>
                </c:pt>
                <c:pt idx="549">
                  <c:v>2104500</c:v>
                </c:pt>
                <c:pt idx="550">
                  <c:v>2108333.3333333335</c:v>
                </c:pt>
                <c:pt idx="551">
                  <c:v>2112166.666666667</c:v>
                </c:pt>
                <c:pt idx="552">
                  <c:v>2116000</c:v>
                </c:pt>
                <c:pt idx="553">
                  <c:v>2119833.3333333335</c:v>
                </c:pt>
                <c:pt idx="554">
                  <c:v>2123666.666666667</c:v>
                </c:pt>
                <c:pt idx="555">
                  <c:v>2127500</c:v>
                </c:pt>
                <c:pt idx="556">
                  <c:v>2131333.3333333335</c:v>
                </c:pt>
                <c:pt idx="557">
                  <c:v>2135166.666666667</c:v>
                </c:pt>
                <c:pt idx="558">
                  <c:v>2139000</c:v>
                </c:pt>
                <c:pt idx="559">
                  <c:v>2142833.3333333335</c:v>
                </c:pt>
                <c:pt idx="560">
                  <c:v>2146666.666666667</c:v>
                </c:pt>
                <c:pt idx="561">
                  <c:v>2150500</c:v>
                </c:pt>
                <c:pt idx="562">
                  <c:v>2154333.3333333335</c:v>
                </c:pt>
                <c:pt idx="563">
                  <c:v>2158166.666666667</c:v>
                </c:pt>
                <c:pt idx="564">
                  <c:v>2162000</c:v>
                </c:pt>
                <c:pt idx="565">
                  <c:v>2165833.3333333335</c:v>
                </c:pt>
                <c:pt idx="566">
                  <c:v>2169666.666666667</c:v>
                </c:pt>
                <c:pt idx="567">
                  <c:v>2173500</c:v>
                </c:pt>
                <c:pt idx="568">
                  <c:v>2177333.3333333335</c:v>
                </c:pt>
                <c:pt idx="569">
                  <c:v>2181166.666666667</c:v>
                </c:pt>
                <c:pt idx="570">
                  <c:v>2185000</c:v>
                </c:pt>
                <c:pt idx="571">
                  <c:v>2188833.3333333335</c:v>
                </c:pt>
                <c:pt idx="572">
                  <c:v>2192666.666666667</c:v>
                </c:pt>
                <c:pt idx="573">
                  <c:v>2196500</c:v>
                </c:pt>
                <c:pt idx="574">
                  <c:v>2200333.3333333335</c:v>
                </c:pt>
                <c:pt idx="575">
                  <c:v>2204166.666666667</c:v>
                </c:pt>
                <c:pt idx="576">
                  <c:v>2208000</c:v>
                </c:pt>
                <c:pt idx="577">
                  <c:v>2211833.3333333335</c:v>
                </c:pt>
                <c:pt idx="578">
                  <c:v>2215666.666666667</c:v>
                </c:pt>
                <c:pt idx="579">
                  <c:v>2219500</c:v>
                </c:pt>
                <c:pt idx="580">
                  <c:v>2223333.3333333335</c:v>
                </c:pt>
                <c:pt idx="581">
                  <c:v>2227166.666666667</c:v>
                </c:pt>
                <c:pt idx="582">
                  <c:v>2231000</c:v>
                </c:pt>
                <c:pt idx="583">
                  <c:v>2234833.3333333335</c:v>
                </c:pt>
                <c:pt idx="584">
                  <c:v>2238666.666666667</c:v>
                </c:pt>
                <c:pt idx="585">
                  <c:v>2242500</c:v>
                </c:pt>
                <c:pt idx="586">
                  <c:v>2246333.3333333335</c:v>
                </c:pt>
                <c:pt idx="587">
                  <c:v>2250166.666666667</c:v>
                </c:pt>
                <c:pt idx="588">
                  <c:v>2254000</c:v>
                </c:pt>
                <c:pt idx="589">
                  <c:v>2257833.3333333335</c:v>
                </c:pt>
                <c:pt idx="590">
                  <c:v>2261666.666666667</c:v>
                </c:pt>
                <c:pt idx="591">
                  <c:v>2265500</c:v>
                </c:pt>
                <c:pt idx="592">
                  <c:v>2269333.3333333335</c:v>
                </c:pt>
                <c:pt idx="593">
                  <c:v>2273166.666666667</c:v>
                </c:pt>
                <c:pt idx="594">
                  <c:v>2277000</c:v>
                </c:pt>
                <c:pt idx="595">
                  <c:v>2280833.3333333335</c:v>
                </c:pt>
                <c:pt idx="596">
                  <c:v>2284666.666666667</c:v>
                </c:pt>
                <c:pt idx="597">
                  <c:v>2288500</c:v>
                </c:pt>
                <c:pt idx="598">
                  <c:v>2292333.3333333335</c:v>
                </c:pt>
                <c:pt idx="599">
                  <c:v>2296166.666666667</c:v>
                </c:pt>
                <c:pt idx="600">
                  <c:v>2300000</c:v>
                </c:pt>
                <c:pt idx="601">
                  <c:v>2303833.3333333335</c:v>
                </c:pt>
                <c:pt idx="602">
                  <c:v>2307666.666666667</c:v>
                </c:pt>
                <c:pt idx="603">
                  <c:v>2311500</c:v>
                </c:pt>
                <c:pt idx="604">
                  <c:v>2315333.3333333335</c:v>
                </c:pt>
                <c:pt idx="605">
                  <c:v>2319166.666666667</c:v>
                </c:pt>
                <c:pt idx="606">
                  <c:v>2323000</c:v>
                </c:pt>
                <c:pt idx="607">
                  <c:v>2326833.3333333335</c:v>
                </c:pt>
                <c:pt idx="608">
                  <c:v>2330666.666666667</c:v>
                </c:pt>
                <c:pt idx="609">
                  <c:v>2334500</c:v>
                </c:pt>
                <c:pt idx="610">
                  <c:v>2338333.3333333335</c:v>
                </c:pt>
                <c:pt idx="611">
                  <c:v>2342166.666666667</c:v>
                </c:pt>
                <c:pt idx="612">
                  <c:v>2346000</c:v>
                </c:pt>
                <c:pt idx="613">
                  <c:v>2349833.3333333335</c:v>
                </c:pt>
                <c:pt idx="614">
                  <c:v>2353666.666666667</c:v>
                </c:pt>
                <c:pt idx="615">
                  <c:v>2357500</c:v>
                </c:pt>
                <c:pt idx="616">
                  <c:v>2361333.3333333335</c:v>
                </c:pt>
                <c:pt idx="617">
                  <c:v>2365166.666666667</c:v>
                </c:pt>
                <c:pt idx="618">
                  <c:v>2369000</c:v>
                </c:pt>
                <c:pt idx="619">
                  <c:v>2372833.3333333335</c:v>
                </c:pt>
                <c:pt idx="620">
                  <c:v>2376666.666666667</c:v>
                </c:pt>
                <c:pt idx="621">
                  <c:v>2380500</c:v>
                </c:pt>
                <c:pt idx="622">
                  <c:v>2384333.3333333335</c:v>
                </c:pt>
                <c:pt idx="623">
                  <c:v>2388166.666666667</c:v>
                </c:pt>
                <c:pt idx="624">
                  <c:v>2392000</c:v>
                </c:pt>
                <c:pt idx="625">
                  <c:v>2395833.3333333335</c:v>
                </c:pt>
                <c:pt idx="626">
                  <c:v>2399666.666666667</c:v>
                </c:pt>
                <c:pt idx="627">
                  <c:v>2403500</c:v>
                </c:pt>
                <c:pt idx="628">
                  <c:v>2407333.3333333335</c:v>
                </c:pt>
                <c:pt idx="629">
                  <c:v>2411166.666666667</c:v>
                </c:pt>
                <c:pt idx="630">
                  <c:v>2415000</c:v>
                </c:pt>
                <c:pt idx="631">
                  <c:v>2418833.3333333335</c:v>
                </c:pt>
                <c:pt idx="632">
                  <c:v>2422666.666666667</c:v>
                </c:pt>
                <c:pt idx="633">
                  <c:v>2426500</c:v>
                </c:pt>
                <c:pt idx="634">
                  <c:v>2430333.3333333335</c:v>
                </c:pt>
                <c:pt idx="635">
                  <c:v>2434166.666666667</c:v>
                </c:pt>
                <c:pt idx="636">
                  <c:v>2438000</c:v>
                </c:pt>
                <c:pt idx="637">
                  <c:v>2441833.3333333335</c:v>
                </c:pt>
                <c:pt idx="638">
                  <c:v>2445666.666666667</c:v>
                </c:pt>
                <c:pt idx="639">
                  <c:v>2449500</c:v>
                </c:pt>
                <c:pt idx="640">
                  <c:v>2453333.3333333335</c:v>
                </c:pt>
                <c:pt idx="641">
                  <c:v>2457166.666666667</c:v>
                </c:pt>
                <c:pt idx="642">
                  <c:v>2461000</c:v>
                </c:pt>
                <c:pt idx="643">
                  <c:v>2464833.3333333335</c:v>
                </c:pt>
                <c:pt idx="644">
                  <c:v>2468666.666666667</c:v>
                </c:pt>
                <c:pt idx="645">
                  <c:v>2472500</c:v>
                </c:pt>
                <c:pt idx="646">
                  <c:v>2476333.3333333335</c:v>
                </c:pt>
                <c:pt idx="647">
                  <c:v>2480166.666666667</c:v>
                </c:pt>
                <c:pt idx="648">
                  <c:v>2484000</c:v>
                </c:pt>
                <c:pt idx="649">
                  <c:v>2487833.3333333335</c:v>
                </c:pt>
                <c:pt idx="650">
                  <c:v>2491666.666666667</c:v>
                </c:pt>
                <c:pt idx="651">
                  <c:v>2495500</c:v>
                </c:pt>
                <c:pt idx="652">
                  <c:v>2499333.3333333335</c:v>
                </c:pt>
                <c:pt idx="653">
                  <c:v>2503166.666666667</c:v>
                </c:pt>
                <c:pt idx="654">
                  <c:v>2507000</c:v>
                </c:pt>
                <c:pt idx="655">
                  <c:v>2510833.3333333335</c:v>
                </c:pt>
                <c:pt idx="656">
                  <c:v>2514666.666666667</c:v>
                </c:pt>
                <c:pt idx="657">
                  <c:v>2518500</c:v>
                </c:pt>
                <c:pt idx="658">
                  <c:v>2522333.3333333335</c:v>
                </c:pt>
                <c:pt idx="659">
                  <c:v>2526166.666666667</c:v>
                </c:pt>
                <c:pt idx="660">
                  <c:v>2530000</c:v>
                </c:pt>
                <c:pt idx="661">
                  <c:v>2533833.3333333335</c:v>
                </c:pt>
                <c:pt idx="662">
                  <c:v>2537666.666666667</c:v>
                </c:pt>
                <c:pt idx="663">
                  <c:v>2541500</c:v>
                </c:pt>
                <c:pt idx="664">
                  <c:v>2545333.3333333335</c:v>
                </c:pt>
                <c:pt idx="665">
                  <c:v>2549166.666666667</c:v>
                </c:pt>
                <c:pt idx="666">
                  <c:v>2553000</c:v>
                </c:pt>
                <c:pt idx="667">
                  <c:v>2556833.3333333335</c:v>
                </c:pt>
                <c:pt idx="668">
                  <c:v>2560666.666666667</c:v>
                </c:pt>
                <c:pt idx="669">
                  <c:v>2564500</c:v>
                </c:pt>
                <c:pt idx="670">
                  <c:v>2568333.3333333335</c:v>
                </c:pt>
                <c:pt idx="671">
                  <c:v>2572166.666666667</c:v>
                </c:pt>
                <c:pt idx="672">
                  <c:v>2576000</c:v>
                </c:pt>
                <c:pt idx="673">
                  <c:v>2579833.3333333335</c:v>
                </c:pt>
                <c:pt idx="674">
                  <c:v>2583666.666666667</c:v>
                </c:pt>
                <c:pt idx="675">
                  <c:v>2587500</c:v>
                </c:pt>
                <c:pt idx="676">
                  <c:v>2591333.3333333335</c:v>
                </c:pt>
                <c:pt idx="677">
                  <c:v>2595166.666666667</c:v>
                </c:pt>
                <c:pt idx="678">
                  <c:v>2599000</c:v>
                </c:pt>
                <c:pt idx="679">
                  <c:v>2602833.3333333335</c:v>
                </c:pt>
                <c:pt idx="680">
                  <c:v>2606666.666666667</c:v>
                </c:pt>
                <c:pt idx="681">
                  <c:v>2610500</c:v>
                </c:pt>
                <c:pt idx="682">
                  <c:v>2614333.3333333335</c:v>
                </c:pt>
                <c:pt idx="683">
                  <c:v>2618166.666666667</c:v>
                </c:pt>
                <c:pt idx="684">
                  <c:v>2622000</c:v>
                </c:pt>
                <c:pt idx="685">
                  <c:v>2625833.3333333335</c:v>
                </c:pt>
                <c:pt idx="686">
                  <c:v>2629666.666666667</c:v>
                </c:pt>
                <c:pt idx="687">
                  <c:v>2633500</c:v>
                </c:pt>
                <c:pt idx="688">
                  <c:v>2637333.3333333335</c:v>
                </c:pt>
                <c:pt idx="689">
                  <c:v>2641166.666666667</c:v>
                </c:pt>
                <c:pt idx="690">
                  <c:v>2645000</c:v>
                </c:pt>
                <c:pt idx="691">
                  <c:v>2648833.3333333335</c:v>
                </c:pt>
                <c:pt idx="692">
                  <c:v>2652666.666666667</c:v>
                </c:pt>
                <c:pt idx="693">
                  <c:v>2656500</c:v>
                </c:pt>
                <c:pt idx="694">
                  <c:v>2660333.3333333335</c:v>
                </c:pt>
                <c:pt idx="695">
                  <c:v>2664166.666666667</c:v>
                </c:pt>
                <c:pt idx="696">
                  <c:v>2668000</c:v>
                </c:pt>
                <c:pt idx="697">
                  <c:v>2671833.3333333335</c:v>
                </c:pt>
                <c:pt idx="698">
                  <c:v>2675666.666666667</c:v>
                </c:pt>
                <c:pt idx="699">
                  <c:v>2679500</c:v>
                </c:pt>
                <c:pt idx="700">
                  <c:v>2683333.3333333335</c:v>
                </c:pt>
                <c:pt idx="701">
                  <c:v>2687166.666666667</c:v>
                </c:pt>
                <c:pt idx="702">
                  <c:v>2691000</c:v>
                </c:pt>
                <c:pt idx="703">
                  <c:v>2694833.3333333335</c:v>
                </c:pt>
                <c:pt idx="704">
                  <c:v>2698666.666666667</c:v>
                </c:pt>
                <c:pt idx="705">
                  <c:v>2702500</c:v>
                </c:pt>
                <c:pt idx="706">
                  <c:v>2706333.3333333335</c:v>
                </c:pt>
                <c:pt idx="707">
                  <c:v>2710166.666666667</c:v>
                </c:pt>
                <c:pt idx="708">
                  <c:v>2714000</c:v>
                </c:pt>
                <c:pt idx="709">
                  <c:v>2717833.3333333335</c:v>
                </c:pt>
                <c:pt idx="710">
                  <c:v>2721666.666666667</c:v>
                </c:pt>
                <c:pt idx="711">
                  <c:v>2725500</c:v>
                </c:pt>
                <c:pt idx="712">
                  <c:v>2729333.3333333335</c:v>
                </c:pt>
                <c:pt idx="713">
                  <c:v>2733166.666666667</c:v>
                </c:pt>
                <c:pt idx="714">
                  <c:v>2737000</c:v>
                </c:pt>
                <c:pt idx="715">
                  <c:v>2740833.3333333335</c:v>
                </c:pt>
                <c:pt idx="716">
                  <c:v>2744666.666666667</c:v>
                </c:pt>
                <c:pt idx="717">
                  <c:v>2748500</c:v>
                </c:pt>
                <c:pt idx="718">
                  <c:v>2752333.3333333335</c:v>
                </c:pt>
                <c:pt idx="719">
                  <c:v>2756166.666666667</c:v>
                </c:pt>
                <c:pt idx="720">
                  <c:v>2760000</c:v>
                </c:pt>
                <c:pt idx="721">
                  <c:v>2763833.3333333335</c:v>
                </c:pt>
                <c:pt idx="722">
                  <c:v>2767666.666666667</c:v>
                </c:pt>
                <c:pt idx="723">
                  <c:v>2771500</c:v>
                </c:pt>
                <c:pt idx="724">
                  <c:v>2775333.3333333335</c:v>
                </c:pt>
                <c:pt idx="725">
                  <c:v>2779166.666666667</c:v>
                </c:pt>
                <c:pt idx="726">
                  <c:v>2783000</c:v>
                </c:pt>
                <c:pt idx="727">
                  <c:v>2786833.3333333335</c:v>
                </c:pt>
                <c:pt idx="728">
                  <c:v>2790666.666666667</c:v>
                </c:pt>
                <c:pt idx="729">
                  <c:v>2794500</c:v>
                </c:pt>
                <c:pt idx="730">
                  <c:v>2798333.3333333335</c:v>
                </c:pt>
                <c:pt idx="731">
                  <c:v>2802166.666666667</c:v>
                </c:pt>
                <c:pt idx="732">
                  <c:v>2806000</c:v>
                </c:pt>
                <c:pt idx="733">
                  <c:v>2809833.3333333335</c:v>
                </c:pt>
                <c:pt idx="734">
                  <c:v>2813666.666666667</c:v>
                </c:pt>
                <c:pt idx="735">
                  <c:v>2817500</c:v>
                </c:pt>
                <c:pt idx="736">
                  <c:v>2821333.3333333335</c:v>
                </c:pt>
                <c:pt idx="737">
                  <c:v>2825166.666666667</c:v>
                </c:pt>
                <c:pt idx="738">
                  <c:v>2829000</c:v>
                </c:pt>
                <c:pt idx="739">
                  <c:v>2832833.3333333335</c:v>
                </c:pt>
                <c:pt idx="740">
                  <c:v>2836666.666666667</c:v>
                </c:pt>
                <c:pt idx="741">
                  <c:v>2840500</c:v>
                </c:pt>
                <c:pt idx="742">
                  <c:v>2844333.3333333335</c:v>
                </c:pt>
                <c:pt idx="743">
                  <c:v>2848166.666666667</c:v>
                </c:pt>
                <c:pt idx="744">
                  <c:v>2852000</c:v>
                </c:pt>
                <c:pt idx="745">
                  <c:v>2855833.3333333335</c:v>
                </c:pt>
                <c:pt idx="746">
                  <c:v>2859666.666666667</c:v>
                </c:pt>
                <c:pt idx="747">
                  <c:v>2863500</c:v>
                </c:pt>
                <c:pt idx="748">
                  <c:v>2867333.3333333335</c:v>
                </c:pt>
                <c:pt idx="749">
                  <c:v>2871166.666666667</c:v>
                </c:pt>
                <c:pt idx="750">
                  <c:v>2875000</c:v>
                </c:pt>
                <c:pt idx="751">
                  <c:v>2878833.3333333335</c:v>
                </c:pt>
                <c:pt idx="752">
                  <c:v>2882666.666666667</c:v>
                </c:pt>
                <c:pt idx="753">
                  <c:v>2886500</c:v>
                </c:pt>
                <c:pt idx="754">
                  <c:v>2890333.3333333335</c:v>
                </c:pt>
                <c:pt idx="755">
                  <c:v>2894166.666666667</c:v>
                </c:pt>
                <c:pt idx="756">
                  <c:v>2898000</c:v>
                </c:pt>
                <c:pt idx="757">
                  <c:v>2901833.3333333335</c:v>
                </c:pt>
                <c:pt idx="758">
                  <c:v>2905666.666666667</c:v>
                </c:pt>
                <c:pt idx="759">
                  <c:v>2909500</c:v>
                </c:pt>
                <c:pt idx="760">
                  <c:v>2913333.3333333335</c:v>
                </c:pt>
                <c:pt idx="761">
                  <c:v>2917166.666666667</c:v>
                </c:pt>
                <c:pt idx="762">
                  <c:v>2921000</c:v>
                </c:pt>
                <c:pt idx="763">
                  <c:v>2924833.3333333335</c:v>
                </c:pt>
                <c:pt idx="764">
                  <c:v>2928666.666666667</c:v>
                </c:pt>
                <c:pt idx="765">
                  <c:v>2932500</c:v>
                </c:pt>
                <c:pt idx="766">
                  <c:v>2936333.3333333335</c:v>
                </c:pt>
                <c:pt idx="767">
                  <c:v>2940166.666666667</c:v>
                </c:pt>
                <c:pt idx="768">
                  <c:v>2944000</c:v>
                </c:pt>
                <c:pt idx="769">
                  <c:v>2947833.3333333335</c:v>
                </c:pt>
                <c:pt idx="770">
                  <c:v>2951666.666666667</c:v>
                </c:pt>
                <c:pt idx="771">
                  <c:v>2955500</c:v>
                </c:pt>
                <c:pt idx="772">
                  <c:v>2959333.3333333335</c:v>
                </c:pt>
                <c:pt idx="773">
                  <c:v>2963166.666666667</c:v>
                </c:pt>
                <c:pt idx="774">
                  <c:v>2967000</c:v>
                </c:pt>
                <c:pt idx="775">
                  <c:v>2970833.3333333335</c:v>
                </c:pt>
                <c:pt idx="776">
                  <c:v>2974666.666666667</c:v>
                </c:pt>
                <c:pt idx="777">
                  <c:v>2978500</c:v>
                </c:pt>
                <c:pt idx="778">
                  <c:v>2982333.3333333335</c:v>
                </c:pt>
                <c:pt idx="779">
                  <c:v>2986166.666666667</c:v>
                </c:pt>
                <c:pt idx="780">
                  <c:v>2990000</c:v>
                </c:pt>
                <c:pt idx="781">
                  <c:v>2993833.3333333335</c:v>
                </c:pt>
                <c:pt idx="782">
                  <c:v>2997666.666666667</c:v>
                </c:pt>
                <c:pt idx="783">
                  <c:v>3001500</c:v>
                </c:pt>
                <c:pt idx="784">
                  <c:v>3005333.3333333335</c:v>
                </c:pt>
                <c:pt idx="785">
                  <c:v>3009166.666666667</c:v>
                </c:pt>
                <c:pt idx="786">
                  <c:v>3013000</c:v>
                </c:pt>
                <c:pt idx="787">
                  <c:v>3016833.3333333335</c:v>
                </c:pt>
                <c:pt idx="788">
                  <c:v>3020666.666666667</c:v>
                </c:pt>
                <c:pt idx="789">
                  <c:v>3024500</c:v>
                </c:pt>
                <c:pt idx="790">
                  <c:v>3028333.3333333335</c:v>
                </c:pt>
                <c:pt idx="791">
                  <c:v>3032166.666666667</c:v>
                </c:pt>
                <c:pt idx="792">
                  <c:v>3036000</c:v>
                </c:pt>
                <c:pt idx="793">
                  <c:v>3039833.3333333335</c:v>
                </c:pt>
                <c:pt idx="794">
                  <c:v>3043666.666666667</c:v>
                </c:pt>
                <c:pt idx="795">
                  <c:v>3047500</c:v>
                </c:pt>
                <c:pt idx="796">
                  <c:v>3051333.3333333335</c:v>
                </c:pt>
                <c:pt idx="797">
                  <c:v>3055166.666666667</c:v>
                </c:pt>
                <c:pt idx="798">
                  <c:v>3059000</c:v>
                </c:pt>
                <c:pt idx="799">
                  <c:v>3062833.3333333335</c:v>
                </c:pt>
                <c:pt idx="800">
                  <c:v>3066666.666666667</c:v>
                </c:pt>
                <c:pt idx="801">
                  <c:v>3070500</c:v>
                </c:pt>
                <c:pt idx="802">
                  <c:v>3074333.3333333335</c:v>
                </c:pt>
                <c:pt idx="803">
                  <c:v>3078166.666666667</c:v>
                </c:pt>
                <c:pt idx="804">
                  <c:v>3082000</c:v>
                </c:pt>
                <c:pt idx="805">
                  <c:v>3085833.3333333335</c:v>
                </c:pt>
                <c:pt idx="806">
                  <c:v>3089666.666666667</c:v>
                </c:pt>
                <c:pt idx="807">
                  <c:v>3093500</c:v>
                </c:pt>
                <c:pt idx="808">
                  <c:v>3097333.3333333335</c:v>
                </c:pt>
                <c:pt idx="809">
                  <c:v>3101166.666666667</c:v>
                </c:pt>
                <c:pt idx="810">
                  <c:v>3105000</c:v>
                </c:pt>
                <c:pt idx="811">
                  <c:v>3108833.3333333335</c:v>
                </c:pt>
                <c:pt idx="812">
                  <c:v>3112666.666666667</c:v>
                </c:pt>
                <c:pt idx="813">
                  <c:v>3116500</c:v>
                </c:pt>
                <c:pt idx="814">
                  <c:v>3120333.3333333335</c:v>
                </c:pt>
                <c:pt idx="815">
                  <c:v>3124166.666666667</c:v>
                </c:pt>
                <c:pt idx="816">
                  <c:v>3128000</c:v>
                </c:pt>
                <c:pt idx="817">
                  <c:v>3131833.3333333335</c:v>
                </c:pt>
                <c:pt idx="818">
                  <c:v>3135666.666666667</c:v>
                </c:pt>
                <c:pt idx="819">
                  <c:v>3139500</c:v>
                </c:pt>
                <c:pt idx="820">
                  <c:v>3143333.3333333335</c:v>
                </c:pt>
                <c:pt idx="821">
                  <c:v>3147166.666666667</c:v>
                </c:pt>
                <c:pt idx="822">
                  <c:v>3151000</c:v>
                </c:pt>
                <c:pt idx="823">
                  <c:v>3154833.3333333335</c:v>
                </c:pt>
                <c:pt idx="824">
                  <c:v>3158666.666666667</c:v>
                </c:pt>
                <c:pt idx="825">
                  <c:v>3162500</c:v>
                </c:pt>
                <c:pt idx="826">
                  <c:v>3166333.3333333335</c:v>
                </c:pt>
                <c:pt idx="827">
                  <c:v>3170166.666666667</c:v>
                </c:pt>
                <c:pt idx="828">
                  <c:v>3174000</c:v>
                </c:pt>
                <c:pt idx="829">
                  <c:v>3177833.3333333335</c:v>
                </c:pt>
                <c:pt idx="830">
                  <c:v>3181666.666666667</c:v>
                </c:pt>
                <c:pt idx="831">
                  <c:v>3185500</c:v>
                </c:pt>
                <c:pt idx="832">
                  <c:v>3189333.3333333335</c:v>
                </c:pt>
                <c:pt idx="833">
                  <c:v>3193166.666666667</c:v>
                </c:pt>
                <c:pt idx="834">
                  <c:v>3197000</c:v>
                </c:pt>
                <c:pt idx="835">
                  <c:v>3200833.3333333335</c:v>
                </c:pt>
                <c:pt idx="836">
                  <c:v>3204666.666666667</c:v>
                </c:pt>
                <c:pt idx="837">
                  <c:v>3208500</c:v>
                </c:pt>
                <c:pt idx="838">
                  <c:v>3212333.3333333335</c:v>
                </c:pt>
                <c:pt idx="839">
                  <c:v>3216166.666666667</c:v>
                </c:pt>
                <c:pt idx="840">
                  <c:v>3220000</c:v>
                </c:pt>
                <c:pt idx="841">
                  <c:v>3223833.3333333335</c:v>
                </c:pt>
                <c:pt idx="842">
                  <c:v>3227666.666666667</c:v>
                </c:pt>
                <c:pt idx="843">
                  <c:v>3231500</c:v>
                </c:pt>
                <c:pt idx="844">
                  <c:v>3235333.3333333335</c:v>
                </c:pt>
                <c:pt idx="845">
                  <c:v>3239166.666666667</c:v>
                </c:pt>
                <c:pt idx="846">
                  <c:v>3243000</c:v>
                </c:pt>
                <c:pt idx="847">
                  <c:v>3246833.3333333335</c:v>
                </c:pt>
                <c:pt idx="848">
                  <c:v>3250666.666666667</c:v>
                </c:pt>
                <c:pt idx="849">
                  <c:v>3254500</c:v>
                </c:pt>
                <c:pt idx="850">
                  <c:v>3258333.3333333335</c:v>
                </c:pt>
                <c:pt idx="851">
                  <c:v>3262166.666666667</c:v>
                </c:pt>
                <c:pt idx="852">
                  <c:v>3266000</c:v>
                </c:pt>
                <c:pt idx="853">
                  <c:v>3269833.3333333335</c:v>
                </c:pt>
                <c:pt idx="854">
                  <c:v>3273666.666666667</c:v>
                </c:pt>
                <c:pt idx="855">
                  <c:v>3277500</c:v>
                </c:pt>
                <c:pt idx="856">
                  <c:v>3281333.3333333335</c:v>
                </c:pt>
                <c:pt idx="857">
                  <c:v>3285166.666666667</c:v>
                </c:pt>
                <c:pt idx="858">
                  <c:v>3289000</c:v>
                </c:pt>
                <c:pt idx="859">
                  <c:v>3292833.3333333335</c:v>
                </c:pt>
                <c:pt idx="860">
                  <c:v>3296666.666666667</c:v>
                </c:pt>
                <c:pt idx="861">
                  <c:v>3300500</c:v>
                </c:pt>
                <c:pt idx="862">
                  <c:v>3304333.3333333335</c:v>
                </c:pt>
                <c:pt idx="863">
                  <c:v>3308166.666666667</c:v>
                </c:pt>
                <c:pt idx="864">
                  <c:v>3312000</c:v>
                </c:pt>
                <c:pt idx="865">
                  <c:v>3315833.3333333335</c:v>
                </c:pt>
                <c:pt idx="866">
                  <c:v>3319666.666666667</c:v>
                </c:pt>
                <c:pt idx="867">
                  <c:v>3323500</c:v>
                </c:pt>
                <c:pt idx="868">
                  <c:v>3327333.3333333335</c:v>
                </c:pt>
                <c:pt idx="869">
                  <c:v>3331166.666666667</c:v>
                </c:pt>
                <c:pt idx="870">
                  <c:v>3335000</c:v>
                </c:pt>
                <c:pt idx="871">
                  <c:v>3338833.3333333335</c:v>
                </c:pt>
                <c:pt idx="872">
                  <c:v>3342666.666666667</c:v>
                </c:pt>
                <c:pt idx="873">
                  <c:v>3346500</c:v>
                </c:pt>
                <c:pt idx="874">
                  <c:v>3350333.3333333335</c:v>
                </c:pt>
                <c:pt idx="875">
                  <c:v>3354166.666666667</c:v>
                </c:pt>
                <c:pt idx="876">
                  <c:v>3358000</c:v>
                </c:pt>
                <c:pt idx="877">
                  <c:v>3361833.3333333335</c:v>
                </c:pt>
                <c:pt idx="878">
                  <c:v>3365666.666666667</c:v>
                </c:pt>
                <c:pt idx="879">
                  <c:v>3369500</c:v>
                </c:pt>
                <c:pt idx="880">
                  <c:v>3373333.3333333335</c:v>
                </c:pt>
                <c:pt idx="881">
                  <c:v>3377166.666666667</c:v>
                </c:pt>
                <c:pt idx="882">
                  <c:v>3381000</c:v>
                </c:pt>
                <c:pt idx="883">
                  <c:v>3384833.3333333335</c:v>
                </c:pt>
                <c:pt idx="884">
                  <c:v>3388666.666666667</c:v>
                </c:pt>
                <c:pt idx="885">
                  <c:v>3392500</c:v>
                </c:pt>
                <c:pt idx="886">
                  <c:v>3396333.3333333335</c:v>
                </c:pt>
                <c:pt idx="887">
                  <c:v>3400166.666666667</c:v>
                </c:pt>
                <c:pt idx="888">
                  <c:v>3404000</c:v>
                </c:pt>
                <c:pt idx="889">
                  <c:v>3407833.3333333335</c:v>
                </c:pt>
                <c:pt idx="890">
                  <c:v>3411666.666666667</c:v>
                </c:pt>
                <c:pt idx="891">
                  <c:v>3415500</c:v>
                </c:pt>
                <c:pt idx="892">
                  <c:v>3419333.3333333335</c:v>
                </c:pt>
                <c:pt idx="893">
                  <c:v>3423166.666666667</c:v>
                </c:pt>
                <c:pt idx="894">
                  <c:v>3427000</c:v>
                </c:pt>
                <c:pt idx="895">
                  <c:v>3430833.3333333335</c:v>
                </c:pt>
                <c:pt idx="896">
                  <c:v>3434666.666666667</c:v>
                </c:pt>
                <c:pt idx="897">
                  <c:v>3438500</c:v>
                </c:pt>
                <c:pt idx="898">
                  <c:v>3442333.3333333335</c:v>
                </c:pt>
                <c:pt idx="899">
                  <c:v>3446166.666666667</c:v>
                </c:pt>
                <c:pt idx="900">
                  <c:v>3450000</c:v>
                </c:pt>
                <c:pt idx="901">
                  <c:v>3453833.3333333335</c:v>
                </c:pt>
                <c:pt idx="902">
                  <c:v>3457666.666666667</c:v>
                </c:pt>
                <c:pt idx="903">
                  <c:v>3461500</c:v>
                </c:pt>
                <c:pt idx="904">
                  <c:v>3465333.3333333335</c:v>
                </c:pt>
                <c:pt idx="905">
                  <c:v>3469166.666666667</c:v>
                </c:pt>
                <c:pt idx="906">
                  <c:v>3473000</c:v>
                </c:pt>
                <c:pt idx="907">
                  <c:v>3476833.3333333335</c:v>
                </c:pt>
                <c:pt idx="908">
                  <c:v>3480666.666666667</c:v>
                </c:pt>
                <c:pt idx="909">
                  <c:v>3484500</c:v>
                </c:pt>
                <c:pt idx="910">
                  <c:v>3488333.3333333335</c:v>
                </c:pt>
                <c:pt idx="911">
                  <c:v>3492166.666666667</c:v>
                </c:pt>
                <c:pt idx="912">
                  <c:v>3496000</c:v>
                </c:pt>
                <c:pt idx="913">
                  <c:v>3499833.3333333335</c:v>
                </c:pt>
                <c:pt idx="914">
                  <c:v>3503666.666666667</c:v>
                </c:pt>
                <c:pt idx="915">
                  <c:v>3507500</c:v>
                </c:pt>
                <c:pt idx="916">
                  <c:v>3511333.3333333335</c:v>
                </c:pt>
                <c:pt idx="917">
                  <c:v>3515166.666666667</c:v>
                </c:pt>
                <c:pt idx="918">
                  <c:v>3519000</c:v>
                </c:pt>
                <c:pt idx="919">
                  <c:v>3522833.3333333335</c:v>
                </c:pt>
                <c:pt idx="920">
                  <c:v>3526666.666666667</c:v>
                </c:pt>
                <c:pt idx="921">
                  <c:v>3530500</c:v>
                </c:pt>
                <c:pt idx="922">
                  <c:v>3534333.3333333335</c:v>
                </c:pt>
                <c:pt idx="923">
                  <c:v>3538166.666666667</c:v>
                </c:pt>
                <c:pt idx="924">
                  <c:v>3542000</c:v>
                </c:pt>
                <c:pt idx="925">
                  <c:v>3545833.3333333335</c:v>
                </c:pt>
                <c:pt idx="926">
                  <c:v>3549666.666666667</c:v>
                </c:pt>
                <c:pt idx="927">
                  <c:v>3553500</c:v>
                </c:pt>
                <c:pt idx="928">
                  <c:v>3557333.3333333335</c:v>
                </c:pt>
                <c:pt idx="929">
                  <c:v>3561166.666666667</c:v>
                </c:pt>
                <c:pt idx="930">
                  <c:v>3565000</c:v>
                </c:pt>
                <c:pt idx="931">
                  <c:v>3568833.3333333335</c:v>
                </c:pt>
                <c:pt idx="932">
                  <c:v>3572666.666666667</c:v>
                </c:pt>
                <c:pt idx="933">
                  <c:v>3576500</c:v>
                </c:pt>
                <c:pt idx="934">
                  <c:v>3580333.3333333335</c:v>
                </c:pt>
                <c:pt idx="935">
                  <c:v>3584166.666666667</c:v>
                </c:pt>
                <c:pt idx="936">
                  <c:v>3588000</c:v>
                </c:pt>
                <c:pt idx="937">
                  <c:v>3591833.3333333335</c:v>
                </c:pt>
                <c:pt idx="938">
                  <c:v>3595666.666666667</c:v>
                </c:pt>
                <c:pt idx="939">
                  <c:v>3599500</c:v>
                </c:pt>
                <c:pt idx="940">
                  <c:v>3603333.3333333335</c:v>
                </c:pt>
                <c:pt idx="941">
                  <c:v>3607166.666666667</c:v>
                </c:pt>
                <c:pt idx="942">
                  <c:v>3611000</c:v>
                </c:pt>
                <c:pt idx="943">
                  <c:v>3614833.3333333335</c:v>
                </c:pt>
                <c:pt idx="944">
                  <c:v>3618666.666666667</c:v>
                </c:pt>
                <c:pt idx="945">
                  <c:v>3622500</c:v>
                </c:pt>
                <c:pt idx="946">
                  <c:v>3626333.3333333335</c:v>
                </c:pt>
                <c:pt idx="947">
                  <c:v>3630166.666666667</c:v>
                </c:pt>
                <c:pt idx="948">
                  <c:v>3634000</c:v>
                </c:pt>
                <c:pt idx="949">
                  <c:v>3637833.3333333335</c:v>
                </c:pt>
                <c:pt idx="950">
                  <c:v>3641666.666666667</c:v>
                </c:pt>
                <c:pt idx="951">
                  <c:v>3645500</c:v>
                </c:pt>
                <c:pt idx="952">
                  <c:v>3649333.3333333335</c:v>
                </c:pt>
                <c:pt idx="953">
                  <c:v>3653166.666666667</c:v>
                </c:pt>
                <c:pt idx="954">
                  <c:v>3657000</c:v>
                </c:pt>
                <c:pt idx="955">
                  <c:v>3660833.3333333335</c:v>
                </c:pt>
                <c:pt idx="956">
                  <c:v>3664666.666666667</c:v>
                </c:pt>
                <c:pt idx="957">
                  <c:v>3668500</c:v>
                </c:pt>
                <c:pt idx="958">
                  <c:v>3672333.3333333335</c:v>
                </c:pt>
                <c:pt idx="959">
                  <c:v>3676166.666666667</c:v>
                </c:pt>
                <c:pt idx="960">
                  <c:v>3680000</c:v>
                </c:pt>
                <c:pt idx="961">
                  <c:v>3683833.3333333335</c:v>
                </c:pt>
                <c:pt idx="962">
                  <c:v>3687666.666666667</c:v>
                </c:pt>
                <c:pt idx="963">
                  <c:v>3691500</c:v>
                </c:pt>
                <c:pt idx="964">
                  <c:v>3695333.3333333335</c:v>
                </c:pt>
                <c:pt idx="965">
                  <c:v>3699166.666666667</c:v>
                </c:pt>
                <c:pt idx="966">
                  <c:v>3703000</c:v>
                </c:pt>
                <c:pt idx="967">
                  <c:v>3706833.3333333335</c:v>
                </c:pt>
                <c:pt idx="968">
                  <c:v>3710666.666666667</c:v>
                </c:pt>
                <c:pt idx="969">
                  <c:v>3714500</c:v>
                </c:pt>
                <c:pt idx="970">
                  <c:v>3718333.3333333335</c:v>
                </c:pt>
                <c:pt idx="971">
                  <c:v>3722166.666666667</c:v>
                </c:pt>
                <c:pt idx="972">
                  <c:v>3726000</c:v>
                </c:pt>
                <c:pt idx="973">
                  <c:v>3729833.3333333335</c:v>
                </c:pt>
                <c:pt idx="974">
                  <c:v>3733666.666666667</c:v>
                </c:pt>
                <c:pt idx="975">
                  <c:v>3737500</c:v>
                </c:pt>
                <c:pt idx="976">
                  <c:v>3741333.3333333335</c:v>
                </c:pt>
                <c:pt idx="977">
                  <c:v>3745166.666666667</c:v>
                </c:pt>
                <c:pt idx="978">
                  <c:v>3749000</c:v>
                </c:pt>
                <c:pt idx="979">
                  <c:v>3752833.3333333335</c:v>
                </c:pt>
                <c:pt idx="980">
                  <c:v>3756666.666666667</c:v>
                </c:pt>
                <c:pt idx="981">
                  <c:v>3760500</c:v>
                </c:pt>
                <c:pt idx="982">
                  <c:v>3764333.3333333335</c:v>
                </c:pt>
                <c:pt idx="983">
                  <c:v>3768166.666666667</c:v>
                </c:pt>
                <c:pt idx="984">
                  <c:v>3772000</c:v>
                </c:pt>
                <c:pt idx="985">
                  <c:v>3775833.3333333335</c:v>
                </c:pt>
                <c:pt idx="986">
                  <c:v>3779666.666666667</c:v>
                </c:pt>
                <c:pt idx="987">
                  <c:v>3783500</c:v>
                </c:pt>
                <c:pt idx="988">
                  <c:v>3787333.3333333335</c:v>
                </c:pt>
                <c:pt idx="989">
                  <c:v>3791166.666666667</c:v>
                </c:pt>
                <c:pt idx="990">
                  <c:v>3795000</c:v>
                </c:pt>
                <c:pt idx="991">
                  <c:v>3798833.3333333335</c:v>
                </c:pt>
                <c:pt idx="992">
                  <c:v>3802666.666666667</c:v>
                </c:pt>
                <c:pt idx="993">
                  <c:v>3806500</c:v>
                </c:pt>
                <c:pt idx="994">
                  <c:v>3810333.3333333335</c:v>
                </c:pt>
                <c:pt idx="995">
                  <c:v>3814166.666666667</c:v>
                </c:pt>
                <c:pt idx="996">
                  <c:v>3818000</c:v>
                </c:pt>
                <c:pt idx="997">
                  <c:v>3821833.3333333335</c:v>
                </c:pt>
                <c:pt idx="998">
                  <c:v>3825666.666666667</c:v>
                </c:pt>
                <c:pt idx="999">
                  <c:v>3829500</c:v>
                </c:pt>
                <c:pt idx="1000">
                  <c:v>3833333.3333333335</c:v>
                </c:pt>
                <c:pt idx="1001">
                  <c:v>3837166.666666667</c:v>
                </c:pt>
                <c:pt idx="1002">
                  <c:v>3841000</c:v>
                </c:pt>
                <c:pt idx="1003">
                  <c:v>3844833.3333333335</c:v>
                </c:pt>
                <c:pt idx="1004">
                  <c:v>3848666.666666667</c:v>
                </c:pt>
                <c:pt idx="1005">
                  <c:v>3852500</c:v>
                </c:pt>
                <c:pt idx="1006">
                  <c:v>3856333.3333333335</c:v>
                </c:pt>
                <c:pt idx="1007">
                  <c:v>3860166.666666667</c:v>
                </c:pt>
                <c:pt idx="1008">
                  <c:v>3864000</c:v>
                </c:pt>
                <c:pt idx="1009">
                  <c:v>3867833.3333333335</c:v>
                </c:pt>
                <c:pt idx="1010">
                  <c:v>3871666.666666667</c:v>
                </c:pt>
                <c:pt idx="1011">
                  <c:v>3875500</c:v>
                </c:pt>
                <c:pt idx="1012">
                  <c:v>3879333.3333333335</c:v>
                </c:pt>
                <c:pt idx="1013">
                  <c:v>3883166.666666667</c:v>
                </c:pt>
                <c:pt idx="1014">
                  <c:v>3887000</c:v>
                </c:pt>
                <c:pt idx="1015">
                  <c:v>3890833.3333333335</c:v>
                </c:pt>
                <c:pt idx="1016">
                  <c:v>3894666.666666667</c:v>
                </c:pt>
                <c:pt idx="1017">
                  <c:v>3898500</c:v>
                </c:pt>
                <c:pt idx="1018">
                  <c:v>3936833.3333333335</c:v>
                </c:pt>
                <c:pt idx="1019">
                  <c:v>3975166.666666667</c:v>
                </c:pt>
                <c:pt idx="1020">
                  <c:v>4013500</c:v>
                </c:pt>
                <c:pt idx="1021">
                  <c:v>4051833.3333333335</c:v>
                </c:pt>
                <c:pt idx="1022">
                  <c:v>4090166.666666667</c:v>
                </c:pt>
                <c:pt idx="1023">
                  <c:v>4128500</c:v>
                </c:pt>
                <c:pt idx="1024">
                  <c:v>4166833.3333333335</c:v>
                </c:pt>
                <c:pt idx="1025">
                  <c:v>4205166.666666667</c:v>
                </c:pt>
                <c:pt idx="1026">
                  <c:v>4243500</c:v>
                </c:pt>
                <c:pt idx="1027">
                  <c:v>4281833.333333334</c:v>
                </c:pt>
                <c:pt idx="1028">
                  <c:v>4320166.666666667</c:v>
                </c:pt>
                <c:pt idx="1029">
                  <c:v>4358500</c:v>
                </c:pt>
                <c:pt idx="1030">
                  <c:v>4396833.333333334</c:v>
                </c:pt>
                <c:pt idx="1031">
                  <c:v>4435166.666666667</c:v>
                </c:pt>
                <c:pt idx="1032">
                  <c:v>4473500</c:v>
                </c:pt>
                <c:pt idx="1033">
                  <c:v>4511833.333333334</c:v>
                </c:pt>
                <c:pt idx="1034">
                  <c:v>4550166.666666667</c:v>
                </c:pt>
                <c:pt idx="1035">
                  <c:v>4588500</c:v>
                </c:pt>
                <c:pt idx="1036">
                  <c:v>4626833.333333334</c:v>
                </c:pt>
                <c:pt idx="1037">
                  <c:v>4665166.666666667</c:v>
                </c:pt>
                <c:pt idx="1038">
                  <c:v>4703500</c:v>
                </c:pt>
                <c:pt idx="1039">
                  <c:v>4741833.333333334</c:v>
                </c:pt>
                <c:pt idx="1040">
                  <c:v>4780166.666666667</c:v>
                </c:pt>
                <c:pt idx="1041">
                  <c:v>4818500</c:v>
                </c:pt>
                <c:pt idx="1042">
                  <c:v>4856833.333333334</c:v>
                </c:pt>
                <c:pt idx="1043">
                  <c:v>4895166.666666667</c:v>
                </c:pt>
                <c:pt idx="1044">
                  <c:v>4933500</c:v>
                </c:pt>
                <c:pt idx="1045">
                  <c:v>4971833.333333334</c:v>
                </c:pt>
                <c:pt idx="1046">
                  <c:v>5010166.666666667</c:v>
                </c:pt>
                <c:pt idx="1047">
                  <c:v>5048500</c:v>
                </c:pt>
                <c:pt idx="1048">
                  <c:v>5086833.333333334</c:v>
                </c:pt>
                <c:pt idx="1049">
                  <c:v>5125166.666666667</c:v>
                </c:pt>
                <c:pt idx="1050">
                  <c:v>5163500</c:v>
                </c:pt>
                <c:pt idx="1051">
                  <c:v>5201833.333333334</c:v>
                </c:pt>
                <c:pt idx="1052">
                  <c:v>5240166.666666667</c:v>
                </c:pt>
                <c:pt idx="1053">
                  <c:v>5278500</c:v>
                </c:pt>
                <c:pt idx="1054">
                  <c:v>5316833.333333334</c:v>
                </c:pt>
                <c:pt idx="1055">
                  <c:v>5355166.666666667</c:v>
                </c:pt>
                <c:pt idx="1056">
                  <c:v>5393500</c:v>
                </c:pt>
                <c:pt idx="1057">
                  <c:v>5431833.333333334</c:v>
                </c:pt>
                <c:pt idx="1058">
                  <c:v>5470166.666666667</c:v>
                </c:pt>
                <c:pt idx="1059">
                  <c:v>5508500</c:v>
                </c:pt>
                <c:pt idx="1060">
                  <c:v>5546833.333333334</c:v>
                </c:pt>
                <c:pt idx="1061">
                  <c:v>5585166.666666667</c:v>
                </c:pt>
                <c:pt idx="1062">
                  <c:v>5623500</c:v>
                </c:pt>
                <c:pt idx="1063">
                  <c:v>5661833.333333334</c:v>
                </c:pt>
                <c:pt idx="1064">
                  <c:v>5700166.666666667</c:v>
                </c:pt>
                <c:pt idx="1065">
                  <c:v>5738500</c:v>
                </c:pt>
                <c:pt idx="1066">
                  <c:v>5776833.333333334</c:v>
                </c:pt>
                <c:pt idx="1067">
                  <c:v>5815166.666666667</c:v>
                </c:pt>
                <c:pt idx="1068">
                  <c:v>5853500</c:v>
                </c:pt>
                <c:pt idx="1069">
                  <c:v>5891833.333333334</c:v>
                </c:pt>
                <c:pt idx="1070">
                  <c:v>5930166.666666667</c:v>
                </c:pt>
                <c:pt idx="1071">
                  <c:v>5968500</c:v>
                </c:pt>
                <c:pt idx="1072">
                  <c:v>6006833.333333334</c:v>
                </c:pt>
                <c:pt idx="1073">
                  <c:v>6045166.666666667</c:v>
                </c:pt>
                <c:pt idx="1074">
                  <c:v>6083500</c:v>
                </c:pt>
                <c:pt idx="1075">
                  <c:v>6121833.333333334</c:v>
                </c:pt>
                <c:pt idx="1076">
                  <c:v>6160166.666666667</c:v>
                </c:pt>
                <c:pt idx="1077">
                  <c:v>6198500</c:v>
                </c:pt>
                <c:pt idx="1078">
                  <c:v>6236833.333333334</c:v>
                </c:pt>
                <c:pt idx="1079">
                  <c:v>6275166.666666667</c:v>
                </c:pt>
                <c:pt idx="1080">
                  <c:v>6313500</c:v>
                </c:pt>
                <c:pt idx="1081">
                  <c:v>6351833.333333334</c:v>
                </c:pt>
                <c:pt idx="1082">
                  <c:v>6390166.666666667</c:v>
                </c:pt>
                <c:pt idx="1083">
                  <c:v>6428500</c:v>
                </c:pt>
                <c:pt idx="1084">
                  <c:v>6466833.333333334</c:v>
                </c:pt>
                <c:pt idx="1085">
                  <c:v>6505166.666666667</c:v>
                </c:pt>
                <c:pt idx="1086">
                  <c:v>6543500</c:v>
                </c:pt>
                <c:pt idx="1087">
                  <c:v>6581833.333333334</c:v>
                </c:pt>
                <c:pt idx="1088">
                  <c:v>6620166.666666667</c:v>
                </c:pt>
                <c:pt idx="1089">
                  <c:v>6658500</c:v>
                </c:pt>
                <c:pt idx="1090">
                  <c:v>6696833.333333334</c:v>
                </c:pt>
                <c:pt idx="1091">
                  <c:v>6735166.666666667</c:v>
                </c:pt>
                <c:pt idx="1092">
                  <c:v>6773500</c:v>
                </c:pt>
                <c:pt idx="1093">
                  <c:v>6811833.333333334</c:v>
                </c:pt>
                <c:pt idx="1094">
                  <c:v>6850166.666666667</c:v>
                </c:pt>
                <c:pt idx="1095">
                  <c:v>6888500</c:v>
                </c:pt>
                <c:pt idx="1096">
                  <c:v>6926833.333333334</c:v>
                </c:pt>
                <c:pt idx="1097">
                  <c:v>6965166.666666667</c:v>
                </c:pt>
                <c:pt idx="1098">
                  <c:v>7003500</c:v>
                </c:pt>
                <c:pt idx="1099">
                  <c:v>7041833.333333334</c:v>
                </c:pt>
                <c:pt idx="1100">
                  <c:v>7080166.666666667</c:v>
                </c:pt>
                <c:pt idx="1101">
                  <c:v>7118500</c:v>
                </c:pt>
                <c:pt idx="1102">
                  <c:v>7156833.333333334</c:v>
                </c:pt>
                <c:pt idx="1103">
                  <c:v>7195166.666666667</c:v>
                </c:pt>
                <c:pt idx="1104">
                  <c:v>7233500</c:v>
                </c:pt>
                <c:pt idx="1105">
                  <c:v>7271833.333333334</c:v>
                </c:pt>
                <c:pt idx="1106">
                  <c:v>7310166.666666667</c:v>
                </c:pt>
                <c:pt idx="1107">
                  <c:v>7348500</c:v>
                </c:pt>
                <c:pt idx="1108">
                  <c:v>7386833.333333334</c:v>
                </c:pt>
                <c:pt idx="1109">
                  <c:v>7425166.666666667</c:v>
                </c:pt>
                <c:pt idx="1110">
                  <c:v>7463500</c:v>
                </c:pt>
                <c:pt idx="1111">
                  <c:v>7501833.333333334</c:v>
                </c:pt>
                <c:pt idx="1112">
                  <c:v>7540166.666666667</c:v>
                </c:pt>
                <c:pt idx="1113">
                  <c:v>7578500</c:v>
                </c:pt>
                <c:pt idx="1114">
                  <c:v>7616833.333333334</c:v>
                </c:pt>
                <c:pt idx="1115">
                  <c:v>7655166.666666667</c:v>
                </c:pt>
                <c:pt idx="1116">
                  <c:v>7693500</c:v>
                </c:pt>
                <c:pt idx="1117">
                  <c:v>7731833.333333334</c:v>
                </c:pt>
                <c:pt idx="1118">
                  <c:v>7770166.666666667</c:v>
                </c:pt>
                <c:pt idx="1119">
                  <c:v>7808500</c:v>
                </c:pt>
                <c:pt idx="1120">
                  <c:v>7846833.333333334</c:v>
                </c:pt>
                <c:pt idx="1121">
                  <c:v>7885166.666666667</c:v>
                </c:pt>
                <c:pt idx="1122">
                  <c:v>7923500</c:v>
                </c:pt>
                <c:pt idx="1123">
                  <c:v>7961833.333333334</c:v>
                </c:pt>
                <c:pt idx="1124">
                  <c:v>8000166.666666667</c:v>
                </c:pt>
                <c:pt idx="1125">
                  <c:v>8038500</c:v>
                </c:pt>
                <c:pt idx="1126">
                  <c:v>8076833.333333334</c:v>
                </c:pt>
                <c:pt idx="1127">
                  <c:v>8115166.666666667</c:v>
                </c:pt>
                <c:pt idx="1128">
                  <c:v>8153500</c:v>
                </c:pt>
                <c:pt idx="1129">
                  <c:v>8191833.333333334</c:v>
                </c:pt>
                <c:pt idx="1130">
                  <c:v>8230166.666666667</c:v>
                </c:pt>
                <c:pt idx="1131">
                  <c:v>8268500</c:v>
                </c:pt>
                <c:pt idx="1132">
                  <c:v>8306833.333333334</c:v>
                </c:pt>
                <c:pt idx="1133">
                  <c:v>8345166.666666667</c:v>
                </c:pt>
                <c:pt idx="1134">
                  <c:v>8383500</c:v>
                </c:pt>
                <c:pt idx="1135">
                  <c:v>8421833.333333334</c:v>
                </c:pt>
                <c:pt idx="1136">
                  <c:v>8460166.6666666679</c:v>
                </c:pt>
                <c:pt idx="1137">
                  <c:v>8498500</c:v>
                </c:pt>
                <c:pt idx="1138">
                  <c:v>8536833.333333334</c:v>
                </c:pt>
                <c:pt idx="1139">
                  <c:v>8575166.6666666679</c:v>
                </c:pt>
                <c:pt idx="1140">
                  <c:v>8613500</c:v>
                </c:pt>
                <c:pt idx="1141">
                  <c:v>8651833.333333334</c:v>
                </c:pt>
                <c:pt idx="1142">
                  <c:v>8690166.6666666679</c:v>
                </c:pt>
                <c:pt idx="1143">
                  <c:v>8728500</c:v>
                </c:pt>
                <c:pt idx="1144">
                  <c:v>8766833.333333334</c:v>
                </c:pt>
                <c:pt idx="1145">
                  <c:v>8805166.6666666679</c:v>
                </c:pt>
                <c:pt idx="1146">
                  <c:v>8843500</c:v>
                </c:pt>
                <c:pt idx="1147">
                  <c:v>8881833.333333334</c:v>
                </c:pt>
                <c:pt idx="1148">
                  <c:v>8920166.6666666679</c:v>
                </c:pt>
                <c:pt idx="1149">
                  <c:v>8958500</c:v>
                </c:pt>
                <c:pt idx="1150">
                  <c:v>8996833.333333334</c:v>
                </c:pt>
                <c:pt idx="1151">
                  <c:v>9035166.6666666679</c:v>
                </c:pt>
                <c:pt idx="1152">
                  <c:v>9073500</c:v>
                </c:pt>
                <c:pt idx="1153">
                  <c:v>9111833.333333334</c:v>
                </c:pt>
                <c:pt idx="1154">
                  <c:v>9150166.6666666679</c:v>
                </c:pt>
                <c:pt idx="1155">
                  <c:v>9188500</c:v>
                </c:pt>
                <c:pt idx="1156">
                  <c:v>9226833.333333334</c:v>
                </c:pt>
                <c:pt idx="1157">
                  <c:v>9265166.6666666679</c:v>
                </c:pt>
                <c:pt idx="1158">
                  <c:v>9303500</c:v>
                </c:pt>
                <c:pt idx="1159">
                  <c:v>9341833.333333334</c:v>
                </c:pt>
                <c:pt idx="1160">
                  <c:v>9380166.6666666679</c:v>
                </c:pt>
                <c:pt idx="1161">
                  <c:v>9418500</c:v>
                </c:pt>
                <c:pt idx="1162">
                  <c:v>9456833.333333334</c:v>
                </c:pt>
                <c:pt idx="1163">
                  <c:v>9495166.6666666679</c:v>
                </c:pt>
                <c:pt idx="1164">
                  <c:v>9533500</c:v>
                </c:pt>
                <c:pt idx="1165">
                  <c:v>9571833.333333334</c:v>
                </c:pt>
                <c:pt idx="1166">
                  <c:v>9610166.6666666679</c:v>
                </c:pt>
                <c:pt idx="1167">
                  <c:v>9648500</c:v>
                </c:pt>
                <c:pt idx="1168">
                  <c:v>9686833.333333334</c:v>
                </c:pt>
                <c:pt idx="1169">
                  <c:v>9725166.6666666679</c:v>
                </c:pt>
                <c:pt idx="1170">
                  <c:v>9763500</c:v>
                </c:pt>
                <c:pt idx="1171">
                  <c:v>9801833.333333334</c:v>
                </c:pt>
                <c:pt idx="1172">
                  <c:v>9840166.6666666679</c:v>
                </c:pt>
                <c:pt idx="1173">
                  <c:v>9878500</c:v>
                </c:pt>
                <c:pt idx="1174">
                  <c:v>9916833.333333334</c:v>
                </c:pt>
                <c:pt idx="1175">
                  <c:v>9955166.6666666679</c:v>
                </c:pt>
                <c:pt idx="1176">
                  <c:v>9993500</c:v>
                </c:pt>
                <c:pt idx="1177">
                  <c:v>10031833.333333334</c:v>
                </c:pt>
                <c:pt idx="1178">
                  <c:v>10070166.666666668</c:v>
                </c:pt>
                <c:pt idx="1179">
                  <c:v>10108500</c:v>
                </c:pt>
                <c:pt idx="1180">
                  <c:v>10146833.333333334</c:v>
                </c:pt>
                <c:pt idx="1181">
                  <c:v>10185166.666666668</c:v>
                </c:pt>
                <c:pt idx="1182">
                  <c:v>10223500</c:v>
                </c:pt>
                <c:pt idx="1183">
                  <c:v>10261833.333333334</c:v>
                </c:pt>
                <c:pt idx="1184">
                  <c:v>10300166.666666668</c:v>
                </c:pt>
                <c:pt idx="1185">
                  <c:v>10338500</c:v>
                </c:pt>
                <c:pt idx="1186">
                  <c:v>10376833.333333334</c:v>
                </c:pt>
                <c:pt idx="1187">
                  <c:v>10415166.666666668</c:v>
                </c:pt>
                <c:pt idx="1188">
                  <c:v>10453500</c:v>
                </c:pt>
                <c:pt idx="1189">
                  <c:v>10491833.333333334</c:v>
                </c:pt>
                <c:pt idx="1190">
                  <c:v>10530166.666666668</c:v>
                </c:pt>
                <c:pt idx="1191">
                  <c:v>10568500</c:v>
                </c:pt>
                <c:pt idx="1192">
                  <c:v>10606833.333333334</c:v>
                </c:pt>
                <c:pt idx="1193">
                  <c:v>10645166.666666668</c:v>
                </c:pt>
                <c:pt idx="1194">
                  <c:v>10683500</c:v>
                </c:pt>
                <c:pt idx="1195">
                  <c:v>10721833.333333334</c:v>
                </c:pt>
                <c:pt idx="1196">
                  <c:v>10760166.666666668</c:v>
                </c:pt>
                <c:pt idx="1197">
                  <c:v>10798500</c:v>
                </c:pt>
                <c:pt idx="1198">
                  <c:v>10836833.333333334</c:v>
                </c:pt>
                <c:pt idx="1199">
                  <c:v>10875166.666666668</c:v>
                </c:pt>
                <c:pt idx="1200">
                  <c:v>10913500</c:v>
                </c:pt>
                <c:pt idx="1201">
                  <c:v>10951833.333333334</c:v>
                </c:pt>
                <c:pt idx="1202">
                  <c:v>10990166.666666668</c:v>
                </c:pt>
                <c:pt idx="1203">
                  <c:v>11028500</c:v>
                </c:pt>
                <c:pt idx="1204">
                  <c:v>11066833.333333334</c:v>
                </c:pt>
                <c:pt idx="1205">
                  <c:v>11105166.666666668</c:v>
                </c:pt>
                <c:pt idx="1206">
                  <c:v>11143500</c:v>
                </c:pt>
                <c:pt idx="1207">
                  <c:v>11181833.333333334</c:v>
                </c:pt>
                <c:pt idx="1208">
                  <c:v>11220166.666666668</c:v>
                </c:pt>
                <c:pt idx="1209">
                  <c:v>11258500</c:v>
                </c:pt>
                <c:pt idx="1210">
                  <c:v>11296833.333333334</c:v>
                </c:pt>
                <c:pt idx="1211">
                  <c:v>11335166.666666668</c:v>
                </c:pt>
                <c:pt idx="1212">
                  <c:v>11373500</c:v>
                </c:pt>
                <c:pt idx="1213">
                  <c:v>11411833.333333334</c:v>
                </c:pt>
                <c:pt idx="1214">
                  <c:v>11450166.666666668</c:v>
                </c:pt>
                <c:pt idx="1215">
                  <c:v>11488500</c:v>
                </c:pt>
                <c:pt idx="1216">
                  <c:v>11526833.333333334</c:v>
                </c:pt>
                <c:pt idx="1217">
                  <c:v>11565166.666666668</c:v>
                </c:pt>
                <c:pt idx="1218">
                  <c:v>11603500</c:v>
                </c:pt>
                <c:pt idx="1219">
                  <c:v>11641833.333333334</c:v>
                </c:pt>
                <c:pt idx="1220">
                  <c:v>11680166.666666668</c:v>
                </c:pt>
                <c:pt idx="1221">
                  <c:v>11718500</c:v>
                </c:pt>
                <c:pt idx="1222">
                  <c:v>11756833.333333334</c:v>
                </c:pt>
                <c:pt idx="1223">
                  <c:v>11795166.666666668</c:v>
                </c:pt>
                <c:pt idx="1224">
                  <c:v>11833500</c:v>
                </c:pt>
                <c:pt idx="1225">
                  <c:v>11871833.333333334</c:v>
                </c:pt>
                <c:pt idx="1226">
                  <c:v>11910166.666666668</c:v>
                </c:pt>
                <c:pt idx="1227">
                  <c:v>11948500</c:v>
                </c:pt>
                <c:pt idx="1228">
                  <c:v>11986833.333333334</c:v>
                </c:pt>
                <c:pt idx="1229">
                  <c:v>12025166.666666668</c:v>
                </c:pt>
                <c:pt idx="1230">
                  <c:v>12063500</c:v>
                </c:pt>
                <c:pt idx="1231">
                  <c:v>12101833.333333334</c:v>
                </c:pt>
                <c:pt idx="1232">
                  <c:v>12140166.666666668</c:v>
                </c:pt>
                <c:pt idx="1233">
                  <c:v>12178500</c:v>
                </c:pt>
                <c:pt idx="1234">
                  <c:v>12216833.333333334</c:v>
                </c:pt>
                <c:pt idx="1235">
                  <c:v>12255166.666666668</c:v>
                </c:pt>
                <c:pt idx="1236">
                  <c:v>12293500</c:v>
                </c:pt>
                <c:pt idx="1237">
                  <c:v>12331833.333333334</c:v>
                </c:pt>
                <c:pt idx="1238">
                  <c:v>12370166.666666668</c:v>
                </c:pt>
                <c:pt idx="1239">
                  <c:v>12408500</c:v>
                </c:pt>
                <c:pt idx="1240">
                  <c:v>12446833.333333334</c:v>
                </c:pt>
                <c:pt idx="1241">
                  <c:v>12485166.666666668</c:v>
                </c:pt>
                <c:pt idx="1242">
                  <c:v>12523500</c:v>
                </c:pt>
                <c:pt idx="1243">
                  <c:v>12561833.333333334</c:v>
                </c:pt>
                <c:pt idx="1244">
                  <c:v>12600166.666666668</c:v>
                </c:pt>
                <c:pt idx="1245">
                  <c:v>12638500</c:v>
                </c:pt>
                <c:pt idx="1246">
                  <c:v>12676833.333333334</c:v>
                </c:pt>
                <c:pt idx="1247">
                  <c:v>12715166.666666668</c:v>
                </c:pt>
                <c:pt idx="1248">
                  <c:v>12753500</c:v>
                </c:pt>
                <c:pt idx="1249">
                  <c:v>12791833.333333334</c:v>
                </c:pt>
                <c:pt idx="1250">
                  <c:v>12830166.666666668</c:v>
                </c:pt>
                <c:pt idx="1251">
                  <c:v>12868500</c:v>
                </c:pt>
                <c:pt idx="1252">
                  <c:v>12906833.333333334</c:v>
                </c:pt>
                <c:pt idx="1253">
                  <c:v>12945166.666666668</c:v>
                </c:pt>
                <c:pt idx="1254">
                  <c:v>12983500</c:v>
                </c:pt>
                <c:pt idx="1255">
                  <c:v>13021833.333333334</c:v>
                </c:pt>
                <c:pt idx="1256">
                  <c:v>13060166.666666668</c:v>
                </c:pt>
                <c:pt idx="1257">
                  <c:v>13098500</c:v>
                </c:pt>
                <c:pt idx="1258">
                  <c:v>13136833.333333334</c:v>
                </c:pt>
                <c:pt idx="1259">
                  <c:v>13175166.666666668</c:v>
                </c:pt>
                <c:pt idx="1260">
                  <c:v>13213500</c:v>
                </c:pt>
                <c:pt idx="1261">
                  <c:v>13251833.333333334</c:v>
                </c:pt>
                <c:pt idx="1262">
                  <c:v>13290166.666666668</c:v>
                </c:pt>
                <c:pt idx="1263">
                  <c:v>13328500</c:v>
                </c:pt>
                <c:pt idx="1264">
                  <c:v>13366833.333333334</c:v>
                </c:pt>
                <c:pt idx="1265">
                  <c:v>13405166.666666668</c:v>
                </c:pt>
                <c:pt idx="1266">
                  <c:v>13443500</c:v>
                </c:pt>
                <c:pt idx="1267">
                  <c:v>13481833.333333334</c:v>
                </c:pt>
                <c:pt idx="1268">
                  <c:v>13520166.666666668</c:v>
                </c:pt>
                <c:pt idx="1269">
                  <c:v>13558500</c:v>
                </c:pt>
                <c:pt idx="1270">
                  <c:v>13596833.333333334</c:v>
                </c:pt>
                <c:pt idx="1271">
                  <c:v>13635166.666666668</c:v>
                </c:pt>
                <c:pt idx="1272">
                  <c:v>13673500</c:v>
                </c:pt>
                <c:pt idx="1273">
                  <c:v>13711833.333333334</c:v>
                </c:pt>
                <c:pt idx="1274">
                  <c:v>13750166.666666668</c:v>
                </c:pt>
                <c:pt idx="1275">
                  <c:v>13788500</c:v>
                </c:pt>
                <c:pt idx="1276">
                  <c:v>13826833.333333334</c:v>
                </c:pt>
                <c:pt idx="1277">
                  <c:v>13865166.666666668</c:v>
                </c:pt>
                <c:pt idx="1278">
                  <c:v>13903500</c:v>
                </c:pt>
                <c:pt idx="1279">
                  <c:v>13941833.333333334</c:v>
                </c:pt>
                <c:pt idx="1280">
                  <c:v>13980166.666666668</c:v>
                </c:pt>
                <c:pt idx="1281">
                  <c:v>14018500</c:v>
                </c:pt>
                <c:pt idx="1282">
                  <c:v>14056833.333333334</c:v>
                </c:pt>
                <c:pt idx="1283">
                  <c:v>14095166.666666668</c:v>
                </c:pt>
                <c:pt idx="1284">
                  <c:v>14133500</c:v>
                </c:pt>
                <c:pt idx="1285">
                  <c:v>14171833.333333334</c:v>
                </c:pt>
                <c:pt idx="1286">
                  <c:v>14210166.666666668</c:v>
                </c:pt>
                <c:pt idx="1287">
                  <c:v>14248500</c:v>
                </c:pt>
                <c:pt idx="1288">
                  <c:v>14286833.333333334</c:v>
                </c:pt>
                <c:pt idx="1289">
                  <c:v>14325166.666666668</c:v>
                </c:pt>
                <c:pt idx="1290">
                  <c:v>14363500</c:v>
                </c:pt>
                <c:pt idx="1291">
                  <c:v>14401833.333333334</c:v>
                </c:pt>
                <c:pt idx="1292">
                  <c:v>14440166.666666668</c:v>
                </c:pt>
                <c:pt idx="1293">
                  <c:v>14478500</c:v>
                </c:pt>
                <c:pt idx="1294">
                  <c:v>14516833.333333334</c:v>
                </c:pt>
                <c:pt idx="1295">
                  <c:v>14555166.666666668</c:v>
                </c:pt>
                <c:pt idx="1296">
                  <c:v>14593500</c:v>
                </c:pt>
                <c:pt idx="1297">
                  <c:v>14631833.333333334</c:v>
                </c:pt>
                <c:pt idx="1298">
                  <c:v>14670166.666666668</c:v>
                </c:pt>
                <c:pt idx="1299">
                  <c:v>14708500</c:v>
                </c:pt>
                <c:pt idx="1300">
                  <c:v>14746833.333333334</c:v>
                </c:pt>
                <c:pt idx="1301">
                  <c:v>14785166.666666668</c:v>
                </c:pt>
                <c:pt idx="1302">
                  <c:v>14823500</c:v>
                </c:pt>
                <c:pt idx="1303">
                  <c:v>14861833.333333334</c:v>
                </c:pt>
                <c:pt idx="1304">
                  <c:v>14900166.666666668</c:v>
                </c:pt>
                <c:pt idx="1305">
                  <c:v>14938500</c:v>
                </c:pt>
                <c:pt idx="1306">
                  <c:v>14976833.333333334</c:v>
                </c:pt>
                <c:pt idx="1307">
                  <c:v>15015166.666666668</c:v>
                </c:pt>
                <c:pt idx="1308">
                  <c:v>15053500</c:v>
                </c:pt>
                <c:pt idx="1309">
                  <c:v>15091833.333333334</c:v>
                </c:pt>
                <c:pt idx="1310">
                  <c:v>15130166.666666668</c:v>
                </c:pt>
                <c:pt idx="1311">
                  <c:v>15168500</c:v>
                </c:pt>
                <c:pt idx="1312">
                  <c:v>15206833.333333334</c:v>
                </c:pt>
                <c:pt idx="1313">
                  <c:v>15245166.666666668</c:v>
                </c:pt>
                <c:pt idx="1314">
                  <c:v>15283500</c:v>
                </c:pt>
                <c:pt idx="1315">
                  <c:v>15321833.333333334</c:v>
                </c:pt>
                <c:pt idx="1316">
                  <c:v>15360166.666666668</c:v>
                </c:pt>
                <c:pt idx="1317">
                  <c:v>15398500</c:v>
                </c:pt>
                <c:pt idx="1318">
                  <c:v>15436833.333333334</c:v>
                </c:pt>
                <c:pt idx="1319">
                  <c:v>15475166.666666668</c:v>
                </c:pt>
                <c:pt idx="1320">
                  <c:v>15513500</c:v>
                </c:pt>
                <c:pt idx="1321">
                  <c:v>15551833.333333334</c:v>
                </c:pt>
                <c:pt idx="1322">
                  <c:v>15590166.666666668</c:v>
                </c:pt>
                <c:pt idx="1323">
                  <c:v>15628500</c:v>
                </c:pt>
                <c:pt idx="1324">
                  <c:v>15666833.333333334</c:v>
                </c:pt>
                <c:pt idx="1325">
                  <c:v>15705166.666666668</c:v>
                </c:pt>
                <c:pt idx="1326">
                  <c:v>15743500</c:v>
                </c:pt>
                <c:pt idx="1327">
                  <c:v>15781833.333333334</c:v>
                </c:pt>
                <c:pt idx="1328">
                  <c:v>15820166.666666668</c:v>
                </c:pt>
                <c:pt idx="1329">
                  <c:v>15858500</c:v>
                </c:pt>
                <c:pt idx="1330">
                  <c:v>15896833.333333334</c:v>
                </c:pt>
                <c:pt idx="1331">
                  <c:v>15935166.666666668</c:v>
                </c:pt>
                <c:pt idx="1332">
                  <c:v>15973500</c:v>
                </c:pt>
                <c:pt idx="1333">
                  <c:v>16011833.333333334</c:v>
                </c:pt>
                <c:pt idx="1334">
                  <c:v>16050166.666666668</c:v>
                </c:pt>
                <c:pt idx="1335">
                  <c:v>16088500</c:v>
                </c:pt>
                <c:pt idx="1336">
                  <c:v>16126833.333333334</c:v>
                </c:pt>
                <c:pt idx="1337">
                  <c:v>16165166.666666668</c:v>
                </c:pt>
                <c:pt idx="1338">
                  <c:v>16203500</c:v>
                </c:pt>
                <c:pt idx="1339">
                  <c:v>16241833.333333334</c:v>
                </c:pt>
                <c:pt idx="1340">
                  <c:v>16280166.666666668</c:v>
                </c:pt>
                <c:pt idx="1341">
                  <c:v>16318500</c:v>
                </c:pt>
                <c:pt idx="1342">
                  <c:v>16356833.333333334</c:v>
                </c:pt>
                <c:pt idx="1343">
                  <c:v>16395166.666666668</c:v>
                </c:pt>
                <c:pt idx="1344">
                  <c:v>16433500</c:v>
                </c:pt>
                <c:pt idx="1345">
                  <c:v>16471833.333333334</c:v>
                </c:pt>
                <c:pt idx="1346">
                  <c:v>16510166.666666668</c:v>
                </c:pt>
                <c:pt idx="1347">
                  <c:v>16548500</c:v>
                </c:pt>
                <c:pt idx="1348">
                  <c:v>16586833.333333334</c:v>
                </c:pt>
                <c:pt idx="1349">
                  <c:v>16625166.666666668</c:v>
                </c:pt>
                <c:pt idx="1350">
                  <c:v>16663500</c:v>
                </c:pt>
                <c:pt idx="1351">
                  <c:v>16701833.333333334</c:v>
                </c:pt>
                <c:pt idx="1352">
                  <c:v>16740166.666666668</c:v>
                </c:pt>
                <c:pt idx="1353">
                  <c:v>16778500</c:v>
                </c:pt>
                <c:pt idx="1354">
                  <c:v>16816833.333333336</c:v>
                </c:pt>
                <c:pt idx="1355">
                  <c:v>16855166.666666668</c:v>
                </c:pt>
                <c:pt idx="1356">
                  <c:v>16893500</c:v>
                </c:pt>
                <c:pt idx="1357">
                  <c:v>16931833.333333336</c:v>
                </c:pt>
                <c:pt idx="1358">
                  <c:v>16970166.666666668</c:v>
                </c:pt>
                <c:pt idx="1359">
                  <c:v>17008500</c:v>
                </c:pt>
                <c:pt idx="1360">
                  <c:v>17046833.333333336</c:v>
                </c:pt>
                <c:pt idx="1361">
                  <c:v>17085166.666666668</c:v>
                </c:pt>
                <c:pt idx="1362">
                  <c:v>17123500</c:v>
                </c:pt>
                <c:pt idx="1363">
                  <c:v>17161833.333333336</c:v>
                </c:pt>
                <c:pt idx="1364">
                  <c:v>17200166.666666668</c:v>
                </c:pt>
                <c:pt idx="1365">
                  <c:v>17238500</c:v>
                </c:pt>
                <c:pt idx="1366">
                  <c:v>17276833.333333336</c:v>
                </c:pt>
                <c:pt idx="1367">
                  <c:v>17315166.666666668</c:v>
                </c:pt>
                <c:pt idx="1368">
                  <c:v>17353500</c:v>
                </c:pt>
                <c:pt idx="1369">
                  <c:v>17391833.333333336</c:v>
                </c:pt>
                <c:pt idx="1370">
                  <c:v>17430166.666666668</c:v>
                </c:pt>
                <c:pt idx="1371">
                  <c:v>17468500</c:v>
                </c:pt>
                <c:pt idx="1372">
                  <c:v>17506833.333333336</c:v>
                </c:pt>
                <c:pt idx="1373">
                  <c:v>17545166.666666668</c:v>
                </c:pt>
                <c:pt idx="1374">
                  <c:v>17583500</c:v>
                </c:pt>
                <c:pt idx="1375">
                  <c:v>17621833.333333336</c:v>
                </c:pt>
                <c:pt idx="1376">
                  <c:v>17660166.666666668</c:v>
                </c:pt>
                <c:pt idx="1377">
                  <c:v>17698500</c:v>
                </c:pt>
                <c:pt idx="1378">
                  <c:v>17736833.333333336</c:v>
                </c:pt>
                <c:pt idx="1379">
                  <c:v>17775166.666666668</c:v>
                </c:pt>
                <c:pt idx="1380">
                  <c:v>17813500</c:v>
                </c:pt>
                <c:pt idx="1381">
                  <c:v>17851833.333333336</c:v>
                </c:pt>
                <c:pt idx="1382">
                  <c:v>17890166.666666668</c:v>
                </c:pt>
                <c:pt idx="1383">
                  <c:v>17928500</c:v>
                </c:pt>
                <c:pt idx="1384">
                  <c:v>17966833.333333336</c:v>
                </c:pt>
                <c:pt idx="1385">
                  <c:v>18005166.666666668</c:v>
                </c:pt>
                <c:pt idx="1386">
                  <c:v>18043500</c:v>
                </c:pt>
                <c:pt idx="1387">
                  <c:v>18081833.333333336</c:v>
                </c:pt>
                <c:pt idx="1388">
                  <c:v>18120166.666666668</c:v>
                </c:pt>
                <c:pt idx="1389">
                  <c:v>18158500</c:v>
                </c:pt>
                <c:pt idx="1390">
                  <c:v>18196833.333333336</c:v>
                </c:pt>
                <c:pt idx="1391">
                  <c:v>18235166.666666668</c:v>
                </c:pt>
                <c:pt idx="1392">
                  <c:v>18273500</c:v>
                </c:pt>
                <c:pt idx="1393">
                  <c:v>18311833.333333336</c:v>
                </c:pt>
                <c:pt idx="1394">
                  <c:v>18350166.666666668</c:v>
                </c:pt>
                <c:pt idx="1395">
                  <c:v>18388500</c:v>
                </c:pt>
                <c:pt idx="1396">
                  <c:v>18426833.333333336</c:v>
                </c:pt>
                <c:pt idx="1397">
                  <c:v>18465166.666666668</c:v>
                </c:pt>
                <c:pt idx="1398">
                  <c:v>18503500</c:v>
                </c:pt>
                <c:pt idx="1399">
                  <c:v>18541833.333333336</c:v>
                </c:pt>
                <c:pt idx="1400">
                  <c:v>18580166.666666668</c:v>
                </c:pt>
                <c:pt idx="1401">
                  <c:v>18618500</c:v>
                </c:pt>
                <c:pt idx="1402">
                  <c:v>18656833.333333336</c:v>
                </c:pt>
                <c:pt idx="1403">
                  <c:v>18695166.666666668</c:v>
                </c:pt>
                <c:pt idx="1404">
                  <c:v>18733500</c:v>
                </c:pt>
                <c:pt idx="1405">
                  <c:v>18771833.333333336</c:v>
                </c:pt>
                <c:pt idx="1406">
                  <c:v>18810166.666666668</c:v>
                </c:pt>
                <c:pt idx="1407">
                  <c:v>18848500</c:v>
                </c:pt>
                <c:pt idx="1408">
                  <c:v>18886833.333333336</c:v>
                </c:pt>
                <c:pt idx="1409">
                  <c:v>18925166.666666668</c:v>
                </c:pt>
                <c:pt idx="1410">
                  <c:v>18963500</c:v>
                </c:pt>
                <c:pt idx="1411">
                  <c:v>19001833.333333336</c:v>
                </c:pt>
                <c:pt idx="1412">
                  <c:v>19040166.666666668</c:v>
                </c:pt>
                <c:pt idx="1413">
                  <c:v>19078500</c:v>
                </c:pt>
                <c:pt idx="1414">
                  <c:v>19116833.333333336</c:v>
                </c:pt>
                <c:pt idx="1415">
                  <c:v>19155166.666666668</c:v>
                </c:pt>
                <c:pt idx="1416">
                  <c:v>19193500</c:v>
                </c:pt>
                <c:pt idx="1417">
                  <c:v>19231833.333333336</c:v>
                </c:pt>
                <c:pt idx="1418">
                  <c:v>19270166.666666668</c:v>
                </c:pt>
                <c:pt idx="1419">
                  <c:v>19308500</c:v>
                </c:pt>
                <c:pt idx="1420">
                  <c:v>19346833.333333336</c:v>
                </c:pt>
                <c:pt idx="1421">
                  <c:v>19385166.666666668</c:v>
                </c:pt>
                <c:pt idx="1422">
                  <c:v>19423500</c:v>
                </c:pt>
                <c:pt idx="1423">
                  <c:v>19461833.333333336</c:v>
                </c:pt>
                <c:pt idx="1424">
                  <c:v>19500166.666666668</c:v>
                </c:pt>
                <c:pt idx="1425">
                  <c:v>19538500</c:v>
                </c:pt>
                <c:pt idx="1426">
                  <c:v>19576833.333333336</c:v>
                </c:pt>
                <c:pt idx="1427">
                  <c:v>19615166.666666668</c:v>
                </c:pt>
                <c:pt idx="1428">
                  <c:v>19653500</c:v>
                </c:pt>
                <c:pt idx="1429">
                  <c:v>19691833.333333336</c:v>
                </c:pt>
                <c:pt idx="1430">
                  <c:v>19730166.666666668</c:v>
                </c:pt>
                <c:pt idx="1431">
                  <c:v>19768500</c:v>
                </c:pt>
                <c:pt idx="1432">
                  <c:v>19806833.333333336</c:v>
                </c:pt>
                <c:pt idx="1433">
                  <c:v>19845166.666666668</c:v>
                </c:pt>
                <c:pt idx="1434">
                  <c:v>19883500</c:v>
                </c:pt>
                <c:pt idx="1435">
                  <c:v>19921833.333333336</c:v>
                </c:pt>
                <c:pt idx="1436">
                  <c:v>19960166.666666668</c:v>
                </c:pt>
                <c:pt idx="1437">
                  <c:v>19998500</c:v>
                </c:pt>
                <c:pt idx="1438">
                  <c:v>20036833.333333336</c:v>
                </c:pt>
                <c:pt idx="1439">
                  <c:v>20075166.666666668</c:v>
                </c:pt>
                <c:pt idx="1440">
                  <c:v>20113500</c:v>
                </c:pt>
                <c:pt idx="1441">
                  <c:v>20151833.333333336</c:v>
                </c:pt>
                <c:pt idx="1442">
                  <c:v>20190166.666666668</c:v>
                </c:pt>
                <c:pt idx="1443">
                  <c:v>20228500</c:v>
                </c:pt>
                <c:pt idx="1444">
                  <c:v>20266833.333333336</c:v>
                </c:pt>
                <c:pt idx="1445">
                  <c:v>20305166.666666668</c:v>
                </c:pt>
                <c:pt idx="1446">
                  <c:v>20343500</c:v>
                </c:pt>
                <c:pt idx="1447">
                  <c:v>20381833.333333336</c:v>
                </c:pt>
                <c:pt idx="1448">
                  <c:v>20420166.666666668</c:v>
                </c:pt>
                <c:pt idx="1449">
                  <c:v>20458500</c:v>
                </c:pt>
                <c:pt idx="1450">
                  <c:v>20496833.333333336</c:v>
                </c:pt>
                <c:pt idx="1451">
                  <c:v>20535166.666666668</c:v>
                </c:pt>
                <c:pt idx="1452">
                  <c:v>20573500</c:v>
                </c:pt>
                <c:pt idx="1453">
                  <c:v>20611833.333333336</c:v>
                </c:pt>
                <c:pt idx="1454">
                  <c:v>20650166.666666668</c:v>
                </c:pt>
                <c:pt idx="1455">
                  <c:v>20688500</c:v>
                </c:pt>
                <c:pt idx="1456">
                  <c:v>20726833.333333336</c:v>
                </c:pt>
                <c:pt idx="1457">
                  <c:v>20765166.666666668</c:v>
                </c:pt>
                <c:pt idx="1458">
                  <c:v>20803500</c:v>
                </c:pt>
                <c:pt idx="1459">
                  <c:v>20841833.333333336</c:v>
                </c:pt>
                <c:pt idx="1460">
                  <c:v>20880166.666666668</c:v>
                </c:pt>
                <c:pt idx="1461">
                  <c:v>20918500</c:v>
                </c:pt>
                <c:pt idx="1462">
                  <c:v>20956833.333333336</c:v>
                </c:pt>
                <c:pt idx="1463">
                  <c:v>20995166.666666668</c:v>
                </c:pt>
                <c:pt idx="1464">
                  <c:v>21033500</c:v>
                </c:pt>
                <c:pt idx="1465">
                  <c:v>21071833.333333336</c:v>
                </c:pt>
                <c:pt idx="1466">
                  <c:v>21110166.666666668</c:v>
                </c:pt>
                <c:pt idx="1467">
                  <c:v>21148500</c:v>
                </c:pt>
                <c:pt idx="1468">
                  <c:v>21186833.333333336</c:v>
                </c:pt>
                <c:pt idx="1469">
                  <c:v>21225166.666666668</c:v>
                </c:pt>
                <c:pt idx="1470">
                  <c:v>21263500</c:v>
                </c:pt>
                <c:pt idx="1471">
                  <c:v>21301833.333333336</c:v>
                </c:pt>
                <c:pt idx="1472">
                  <c:v>21340166.666666668</c:v>
                </c:pt>
                <c:pt idx="1473">
                  <c:v>21378500</c:v>
                </c:pt>
                <c:pt idx="1474">
                  <c:v>21416833.333333336</c:v>
                </c:pt>
                <c:pt idx="1475">
                  <c:v>21455166.666666668</c:v>
                </c:pt>
                <c:pt idx="1476">
                  <c:v>21493500</c:v>
                </c:pt>
                <c:pt idx="1477">
                  <c:v>21531833.333333336</c:v>
                </c:pt>
                <c:pt idx="1478">
                  <c:v>21570166.666666668</c:v>
                </c:pt>
                <c:pt idx="1479">
                  <c:v>21608500</c:v>
                </c:pt>
                <c:pt idx="1480">
                  <c:v>21646833.333333336</c:v>
                </c:pt>
                <c:pt idx="1481">
                  <c:v>21685166.666666668</c:v>
                </c:pt>
                <c:pt idx="1482">
                  <c:v>21723500</c:v>
                </c:pt>
                <c:pt idx="1483">
                  <c:v>21761833.333333336</c:v>
                </c:pt>
                <c:pt idx="1484">
                  <c:v>21800166.666666668</c:v>
                </c:pt>
                <c:pt idx="1485">
                  <c:v>21838500</c:v>
                </c:pt>
                <c:pt idx="1486">
                  <c:v>21876833.333333336</c:v>
                </c:pt>
                <c:pt idx="1487">
                  <c:v>21915166.666666668</c:v>
                </c:pt>
                <c:pt idx="1488">
                  <c:v>21953500</c:v>
                </c:pt>
                <c:pt idx="1489">
                  <c:v>21991833.333333336</c:v>
                </c:pt>
                <c:pt idx="1490">
                  <c:v>22030166.666666668</c:v>
                </c:pt>
                <c:pt idx="1491">
                  <c:v>22068500</c:v>
                </c:pt>
                <c:pt idx="1492">
                  <c:v>22106833.333333336</c:v>
                </c:pt>
                <c:pt idx="1493">
                  <c:v>22145166.666666668</c:v>
                </c:pt>
                <c:pt idx="1494">
                  <c:v>22183500</c:v>
                </c:pt>
                <c:pt idx="1495">
                  <c:v>22221833.333333336</c:v>
                </c:pt>
                <c:pt idx="1496">
                  <c:v>22260166.666666668</c:v>
                </c:pt>
                <c:pt idx="1497">
                  <c:v>22298500</c:v>
                </c:pt>
                <c:pt idx="1498">
                  <c:v>22336833.333333336</c:v>
                </c:pt>
                <c:pt idx="1499">
                  <c:v>22375166.666666668</c:v>
                </c:pt>
                <c:pt idx="1500">
                  <c:v>22413500</c:v>
                </c:pt>
                <c:pt idx="1501">
                  <c:v>22451833.333333336</c:v>
                </c:pt>
                <c:pt idx="1502">
                  <c:v>22490166.666666668</c:v>
                </c:pt>
                <c:pt idx="1503">
                  <c:v>22528500</c:v>
                </c:pt>
                <c:pt idx="1504">
                  <c:v>22566833.333333336</c:v>
                </c:pt>
                <c:pt idx="1505">
                  <c:v>22605166.666666668</c:v>
                </c:pt>
                <c:pt idx="1506">
                  <c:v>22643500</c:v>
                </c:pt>
                <c:pt idx="1507">
                  <c:v>22681833.333333336</c:v>
                </c:pt>
                <c:pt idx="1508">
                  <c:v>22720166.666666668</c:v>
                </c:pt>
                <c:pt idx="1509">
                  <c:v>22758500</c:v>
                </c:pt>
                <c:pt idx="1510">
                  <c:v>22796833.333333336</c:v>
                </c:pt>
                <c:pt idx="1511">
                  <c:v>22835166.666666668</c:v>
                </c:pt>
                <c:pt idx="1512">
                  <c:v>22873500</c:v>
                </c:pt>
                <c:pt idx="1513">
                  <c:v>22911833.333333336</c:v>
                </c:pt>
                <c:pt idx="1514">
                  <c:v>22950166.666666668</c:v>
                </c:pt>
                <c:pt idx="1515">
                  <c:v>22988500</c:v>
                </c:pt>
                <c:pt idx="1516">
                  <c:v>23026833.333333336</c:v>
                </c:pt>
                <c:pt idx="1517">
                  <c:v>23065166.666666668</c:v>
                </c:pt>
                <c:pt idx="1518">
                  <c:v>23103500</c:v>
                </c:pt>
                <c:pt idx="1519">
                  <c:v>23141833.333333336</c:v>
                </c:pt>
                <c:pt idx="1520">
                  <c:v>23180166.666666668</c:v>
                </c:pt>
                <c:pt idx="1521">
                  <c:v>23218500</c:v>
                </c:pt>
                <c:pt idx="1522">
                  <c:v>23256833.333333336</c:v>
                </c:pt>
                <c:pt idx="1523">
                  <c:v>23295166.666666668</c:v>
                </c:pt>
                <c:pt idx="1524">
                  <c:v>23333500</c:v>
                </c:pt>
                <c:pt idx="1525">
                  <c:v>23371833.333333336</c:v>
                </c:pt>
                <c:pt idx="1526">
                  <c:v>23410166.666666668</c:v>
                </c:pt>
                <c:pt idx="1527">
                  <c:v>23448500</c:v>
                </c:pt>
                <c:pt idx="1528">
                  <c:v>23486833.333333336</c:v>
                </c:pt>
                <c:pt idx="1529">
                  <c:v>23525166.666666668</c:v>
                </c:pt>
                <c:pt idx="1530">
                  <c:v>23563500</c:v>
                </c:pt>
                <c:pt idx="1531">
                  <c:v>23601833.333333336</c:v>
                </c:pt>
                <c:pt idx="1532">
                  <c:v>23640166.666666668</c:v>
                </c:pt>
                <c:pt idx="1533">
                  <c:v>23678500</c:v>
                </c:pt>
                <c:pt idx="1534">
                  <c:v>23716833.333333336</c:v>
                </c:pt>
                <c:pt idx="1535">
                  <c:v>23755166.666666668</c:v>
                </c:pt>
                <c:pt idx="1536">
                  <c:v>23793500</c:v>
                </c:pt>
                <c:pt idx="1537">
                  <c:v>23831833.333333336</c:v>
                </c:pt>
                <c:pt idx="1538">
                  <c:v>23870166.666666668</c:v>
                </c:pt>
                <c:pt idx="1539">
                  <c:v>23908500</c:v>
                </c:pt>
                <c:pt idx="1540">
                  <c:v>23946833.333333336</c:v>
                </c:pt>
                <c:pt idx="1541">
                  <c:v>23985166.666666668</c:v>
                </c:pt>
                <c:pt idx="1542">
                  <c:v>24023500</c:v>
                </c:pt>
                <c:pt idx="1543">
                  <c:v>24061833.333333336</c:v>
                </c:pt>
                <c:pt idx="1544">
                  <c:v>24100166.666666668</c:v>
                </c:pt>
                <c:pt idx="1545">
                  <c:v>24138500</c:v>
                </c:pt>
                <c:pt idx="1546">
                  <c:v>24176833.333333336</c:v>
                </c:pt>
                <c:pt idx="1547">
                  <c:v>24215166.666666668</c:v>
                </c:pt>
                <c:pt idx="1548">
                  <c:v>24253500</c:v>
                </c:pt>
                <c:pt idx="1549">
                  <c:v>24291833.333333336</c:v>
                </c:pt>
                <c:pt idx="1550">
                  <c:v>24330166.666666668</c:v>
                </c:pt>
                <c:pt idx="1551">
                  <c:v>24368500</c:v>
                </c:pt>
                <c:pt idx="1552">
                  <c:v>24406833.333333336</c:v>
                </c:pt>
                <c:pt idx="1553">
                  <c:v>24445166.666666668</c:v>
                </c:pt>
                <c:pt idx="1554">
                  <c:v>24483500</c:v>
                </c:pt>
                <c:pt idx="1555">
                  <c:v>24521833.333333336</c:v>
                </c:pt>
                <c:pt idx="1556">
                  <c:v>24560166.666666668</c:v>
                </c:pt>
                <c:pt idx="1557">
                  <c:v>24598500</c:v>
                </c:pt>
                <c:pt idx="1558">
                  <c:v>24636833.333333336</c:v>
                </c:pt>
                <c:pt idx="1559">
                  <c:v>24675166.666666668</c:v>
                </c:pt>
                <c:pt idx="1560">
                  <c:v>24713500</c:v>
                </c:pt>
                <c:pt idx="1561">
                  <c:v>24751833.333333336</c:v>
                </c:pt>
                <c:pt idx="1562">
                  <c:v>24790166.666666668</c:v>
                </c:pt>
                <c:pt idx="1563">
                  <c:v>24828500</c:v>
                </c:pt>
                <c:pt idx="1564">
                  <c:v>24866833.333333336</c:v>
                </c:pt>
                <c:pt idx="1565">
                  <c:v>24905166.666666668</c:v>
                </c:pt>
                <c:pt idx="1566">
                  <c:v>24943500</c:v>
                </c:pt>
                <c:pt idx="1567">
                  <c:v>24981833.333333336</c:v>
                </c:pt>
                <c:pt idx="1568">
                  <c:v>25020166.666666668</c:v>
                </c:pt>
                <c:pt idx="1569">
                  <c:v>25058500</c:v>
                </c:pt>
                <c:pt idx="1570">
                  <c:v>25096833.333333336</c:v>
                </c:pt>
                <c:pt idx="1571">
                  <c:v>25135166.666666668</c:v>
                </c:pt>
                <c:pt idx="1572">
                  <c:v>25173500</c:v>
                </c:pt>
                <c:pt idx="1573">
                  <c:v>25211833.333333336</c:v>
                </c:pt>
                <c:pt idx="1574">
                  <c:v>25250166.666666668</c:v>
                </c:pt>
                <c:pt idx="1575">
                  <c:v>25288500</c:v>
                </c:pt>
                <c:pt idx="1576">
                  <c:v>25326833.333333336</c:v>
                </c:pt>
                <c:pt idx="1577">
                  <c:v>25365166.666666668</c:v>
                </c:pt>
                <c:pt idx="1578">
                  <c:v>25403500</c:v>
                </c:pt>
                <c:pt idx="1579">
                  <c:v>25441833.333333336</c:v>
                </c:pt>
                <c:pt idx="1580">
                  <c:v>25480166.666666668</c:v>
                </c:pt>
                <c:pt idx="1581">
                  <c:v>25518500</c:v>
                </c:pt>
                <c:pt idx="1582">
                  <c:v>25556833.333333336</c:v>
                </c:pt>
                <c:pt idx="1583">
                  <c:v>25595166.666666668</c:v>
                </c:pt>
                <c:pt idx="1584">
                  <c:v>25633500</c:v>
                </c:pt>
                <c:pt idx="1585">
                  <c:v>25671833.333333336</c:v>
                </c:pt>
                <c:pt idx="1586">
                  <c:v>25710166.666666668</c:v>
                </c:pt>
                <c:pt idx="1587">
                  <c:v>25748500</c:v>
                </c:pt>
                <c:pt idx="1588">
                  <c:v>25786833.333333336</c:v>
                </c:pt>
                <c:pt idx="1589">
                  <c:v>25825166.666666668</c:v>
                </c:pt>
                <c:pt idx="1590">
                  <c:v>25863500</c:v>
                </c:pt>
                <c:pt idx="1591">
                  <c:v>25901833.333333336</c:v>
                </c:pt>
                <c:pt idx="1592">
                  <c:v>25940166.666666668</c:v>
                </c:pt>
                <c:pt idx="1593">
                  <c:v>25978500</c:v>
                </c:pt>
                <c:pt idx="1594">
                  <c:v>26016833.333333336</c:v>
                </c:pt>
                <c:pt idx="1595">
                  <c:v>26055166.666666668</c:v>
                </c:pt>
                <c:pt idx="1596">
                  <c:v>26093500</c:v>
                </c:pt>
                <c:pt idx="1597">
                  <c:v>26131833.333333336</c:v>
                </c:pt>
                <c:pt idx="1598">
                  <c:v>26170166.666666668</c:v>
                </c:pt>
                <c:pt idx="1599">
                  <c:v>26208500</c:v>
                </c:pt>
                <c:pt idx="1600">
                  <c:v>26246833.333333336</c:v>
                </c:pt>
                <c:pt idx="1601">
                  <c:v>26285166.666666668</c:v>
                </c:pt>
                <c:pt idx="1602">
                  <c:v>26323500</c:v>
                </c:pt>
                <c:pt idx="1603">
                  <c:v>26361833.333333336</c:v>
                </c:pt>
                <c:pt idx="1604">
                  <c:v>26400166.666666668</c:v>
                </c:pt>
                <c:pt idx="1605">
                  <c:v>26438500</c:v>
                </c:pt>
                <c:pt idx="1606">
                  <c:v>26476833.333333336</c:v>
                </c:pt>
                <c:pt idx="1607">
                  <c:v>26515166.666666668</c:v>
                </c:pt>
                <c:pt idx="1608">
                  <c:v>26553500</c:v>
                </c:pt>
                <c:pt idx="1609">
                  <c:v>26591833.333333336</c:v>
                </c:pt>
                <c:pt idx="1610">
                  <c:v>26630166.666666668</c:v>
                </c:pt>
                <c:pt idx="1611">
                  <c:v>26668500</c:v>
                </c:pt>
                <c:pt idx="1612">
                  <c:v>26706833.333333336</c:v>
                </c:pt>
                <c:pt idx="1613">
                  <c:v>26745166.666666668</c:v>
                </c:pt>
                <c:pt idx="1614">
                  <c:v>26783500</c:v>
                </c:pt>
                <c:pt idx="1615">
                  <c:v>26821833.333333336</c:v>
                </c:pt>
                <c:pt idx="1616">
                  <c:v>26860166.666666668</c:v>
                </c:pt>
                <c:pt idx="1617">
                  <c:v>26898500</c:v>
                </c:pt>
                <c:pt idx="1618">
                  <c:v>26936833.333333336</c:v>
                </c:pt>
                <c:pt idx="1619">
                  <c:v>26975166.666666668</c:v>
                </c:pt>
                <c:pt idx="1620">
                  <c:v>27013500</c:v>
                </c:pt>
                <c:pt idx="1621">
                  <c:v>27051833.333333336</c:v>
                </c:pt>
                <c:pt idx="1622">
                  <c:v>27090166.666666668</c:v>
                </c:pt>
                <c:pt idx="1623">
                  <c:v>27128500</c:v>
                </c:pt>
                <c:pt idx="1624">
                  <c:v>27166833.333333336</c:v>
                </c:pt>
                <c:pt idx="1625">
                  <c:v>27205166.666666668</c:v>
                </c:pt>
                <c:pt idx="1626">
                  <c:v>27243500</c:v>
                </c:pt>
                <c:pt idx="1627">
                  <c:v>27281833.333333336</c:v>
                </c:pt>
                <c:pt idx="1628">
                  <c:v>27320166.666666668</c:v>
                </c:pt>
                <c:pt idx="1629">
                  <c:v>27358500</c:v>
                </c:pt>
                <c:pt idx="1630">
                  <c:v>27396833.333333336</c:v>
                </c:pt>
                <c:pt idx="1631">
                  <c:v>27435166.666666668</c:v>
                </c:pt>
                <c:pt idx="1632">
                  <c:v>27473500</c:v>
                </c:pt>
                <c:pt idx="1633">
                  <c:v>27511833.333333336</c:v>
                </c:pt>
                <c:pt idx="1634">
                  <c:v>27550166.666666668</c:v>
                </c:pt>
                <c:pt idx="1635">
                  <c:v>27588500</c:v>
                </c:pt>
              </c:numCache>
            </c:numRef>
          </c:yVal>
          <c:smooth val="1"/>
          <c:extLst>
            <c:ext xmlns:c16="http://schemas.microsoft.com/office/drawing/2014/chart" uri="{C3380CC4-5D6E-409C-BE32-E72D297353CC}">
              <c16:uniqueId val="{00000002-F1DD-4644-BD39-3C4DA172A915}"/>
            </c:ext>
          </c:extLst>
        </c:ser>
        <c:dLbls>
          <c:showLegendKey val="0"/>
          <c:showVal val="0"/>
          <c:showCatName val="0"/>
          <c:showSerName val="0"/>
          <c:showPercent val="0"/>
          <c:showBubbleSize val="0"/>
        </c:dLbls>
        <c:axId val="1732462927"/>
        <c:axId val="144507840"/>
      </c:scatterChart>
      <c:valAx>
        <c:axId val="1732462927"/>
        <c:scaling>
          <c:orientation val="minMax"/>
          <c:max val="600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Quantity (units)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4507840"/>
        <c:crosses val="autoZero"/>
        <c:crossBetween val="midCat"/>
      </c:valAx>
      <c:valAx>
        <c:axId val="144507840"/>
        <c:scaling>
          <c:orientation val="minMax"/>
          <c:max val="200000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Cost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32462927"/>
        <c:crosses val="max"/>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a:t>
            </a:r>
            <a:r>
              <a:rPr lang="en-GB" baseline="0"/>
              <a:t> Comparison for Diaphragm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smoothMarker"/>
        <c:varyColors val="0"/>
        <c:ser>
          <c:idx val="0"/>
          <c:order val="0"/>
          <c:tx>
            <c:strRef>
              <c:f>EOQ!$BC$4</c:f>
              <c:strCache>
                <c:ptCount val="1"/>
                <c:pt idx="0">
                  <c:v>Annual Ordering Cost</c:v>
                </c:pt>
              </c:strCache>
            </c:strRef>
          </c:tx>
          <c:spPr>
            <a:ln w="19050" cap="rnd">
              <a:solidFill>
                <a:schemeClr val="accent1"/>
              </a:solidFill>
              <a:round/>
            </a:ln>
            <a:effectLst/>
          </c:spPr>
          <c:marker>
            <c:symbol val="none"/>
          </c:marker>
          <c:xVal>
            <c:numRef>
              <c:f>EOQ!$BD$5:$BD$1640</c:f>
              <c:numCache>
                <c:formatCode>General</c:formatCode>
                <c:ptCount val="1636"/>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1022000</c:v>
                </c:pt>
                <c:pt idx="1019">
                  <c:v>1027000</c:v>
                </c:pt>
                <c:pt idx="1020">
                  <c:v>1032000</c:v>
                </c:pt>
                <c:pt idx="1021">
                  <c:v>1037000</c:v>
                </c:pt>
                <c:pt idx="1022">
                  <c:v>1042000</c:v>
                </c:pt>
                <c:pt idx="1023">
                  <c:v>1047000</c:v>
                </c:pt>
                <c:pt idx="1024">
                  <c:v>1052000</c:v>
                </c:pt>
                <c:pt idx="1025">
                  <c:v>1057000</c:v>
                </c:pt>
                <c:pt idx="1026">
                  <c:v>1062000</c:v>
                </c:pt>
                <c:pt idx="1027">
                  <c:v>1067000</c:v>
                </c:pt>
                <c:pt idx="1028">
                  <c:v>1072000</c:v>
                </c:pt>
                <c:pt idx="1029">
                  <c:v>1077000</c:v>
                </c:pt>
                <c:pt idx="1030">
                  <c:v>1082000</c:v>
                </c:pt>
                <c:pt idx="1031">
                  <c:v>1087000</c:v>
                </c:pt>
                <c:pt idx="1032">
                  <c:v>1092000</c:v>
                </c:pt>
                <c:pt idx="1033">
                  <c:v>1097000</c:v>
                </c:pt>
                <c:pt idx="1034">
                  <c:v>1102000</c:v>
                </c:pt>
                <c:pt idx="1035">
                  <c:v>1107000</c:v>
                </c:pt>
                <c:pt idx="1036">
                  <c:v>1112000</c:v>
                </c:pt>
                <c:pt idx="1037">
                  <c:v>1117000</c:v>
                </c:pt>
                <c:pt idx="1038">
                  <c:v>1122000</c:v>
                </c:pt>
                <c:pt idx="1039">
                  <c:v>1127000</c:v>
                </c:pt>
                <c:pt idx="1040">
                  <c:v>1132000</c:v>
                </c:pt>
                <c:pt idx="1041">
                  <c:v>1137000</c:v>
                </c:pt>
                <c:pt idx="1042">
                  <c:v>1142000</c:v>
                </c:pt>
                <c:pt idx="1043">
                  <c:v>1147000</c:v>
                </c:pt>
                <c:pt idx="1044">
                  <c:v>1152000</c:v>
                </c:pt>
                <c:pt idx="1045">
                  <c:v>1157000</c:v>
                </c:pt>
                <c:pt idx="1046">
                  <c:v>1162000</c:v>
                </c:pt>
                <c:pt idx="1047">
                  <c:v>1167000</c:v>
                </c:pt>
                <c:pt idx="1048">
                  <c:v>1172000</c:v>
                </c:pt>
                <c:pt idx="1049">
                  <c:v>1177000</c:v>
                </c:pt>
                <c:pt idx="1050">
                  <c:v>1182000</c:v>
                </c:pt>
                <c:pt idx="1051">
                  <c:v>1187000</c:v>
                </c:pt>
                <c:pt idx="1052">
                  <c:v>1192000</c:v>
                </c:pt>
                <c:pt idx="1053">
                  <c:v>1197000</c:v>
                </c:pt>
                <c:pt idx="1054">
                  <c:v>1202000</c:v>
                </c:pt>
                <c:pt idx="1055">
                  <c:v>1207000</c:v>
                </c:pt>
                <c:pt idx="1056">
                  <c:v>1212000</c:v>
                </c:pt>
                <c:pt idx="1057">
                  <c:v>1217000</c:v>
                </c:pt>
                <c:pt idx="1058">
                  <c:v>1222000</c:v>
                </c:pt>
                <c:pt idx="1059">
                  <c:v>1227000</c:v>
                </c:pt>
                <c:pt idx="1060">
                  <c:v>1232000</c:v>
                </c:pt>
                <c:pt idx="1061">
                  <c:v>1237000</c:v>
                </c:pt>
                <c:pt idx="1062">
                  <c:v>1242000</c:v>
                </c:pt>
                <c:pt idx="1063">
                  <c:v>1247000</c:v>
                </c:pt>
                <c:pt idx="1064">
                  <c:v>1252000</c:v>
                </c:pt>
                <c:pt idx="1065">
                  <c:v>1257000</c:v>
                </c:pt>
                <c:pt idx="1066">
                  <c:v>1262000</c:v>
                </c:pt>
                <c:pt idx="1067">
                  <c:v>1267000</c:v>
                </c:pt>
                <c:pt idx="1068">
                  <c:v>1272000</c:v>
                </c:pt>
                <c:pt idx="1069">
                  <c:v>1277000</c:v>
                </c:pt>
                <c:pt idx="1070">
                  <c:v>1282000</c:v>
                </c:pt>
                <c:pt idx="1071">
                  <c:v>1287000</c:v>
                </c:pt>
                <c:pt idx="1072">
                  <c:v>1292000</c:v>
                </c:pt>
                <c:pt idx="1073">
                  <c:v>1297000</c:v>
                </c:pt>
                <c:pt idx="1074">
                  <c:v>1302000</c:v>
                </c:pt>
                <c:pt idx="1075">
                  <c:v>1307000</c:v>
                </c:pt>
                <c:pt idx="1076">
                  <c:v>1312000</c:v>
                </c:pt>
                <c:pt idx="1077">
                  <c:v>1317000</c:v>
                </c:pt>
                <c:pt idx="1078">
                  <c:v>1322000</c:v>
                </c:pt>
                <c:pt idx="1079">
                  <c:v>1327000</c:v>
                </c:pt>
                <c:pt idx="1080">
                  <c:v>1332000</c:v>
                </c:pt>
                <c:pt idx="1081">
                  <c:v>1337000</c:v>
                </c:pt>
                <c:pt idx="1082">
                  <c:v>1342000</c:v>
                </c:pt>
                <c:pt idx="1083">
                  <c:v>1347000</c:v>
                </c:pt>
                <c:pt idx="1084">
                  <c:v>1352000</c:v>
                </c:pt>
                <c:pt idx="1085">
                  <c:v>1357000</c:v>
                </c:pt>
                <c:pt idx="1086">
                  <c:v>1362000</c:v>
                </c:pt>
                <c:pt idx="1087">
                  <c:v>1367000</c:v>
                </c:pt>
                <c:pt idx="1088">
                  <c:v>1372000</c:v>
                </c:pt>
                <c:pt idx="1089">
                  <c:v>1377000</c:v>
                </c:pt>
                <c:pt idx="1090">
                  <c:v>1382000</c:v>
                </c:pt>
                <c:pt idx="1091">
                  <c:v>1387000</c:v>
                </c:pt>
                <c:pt idx="1092">
                  <c:v>1392000</c:v>
                </c:pt>
                <c:pt idx="1093">
                  <c:v>1397000</c:v>
                </c:pt>
                <c:pt idx="1094">
                  <c:v>1402000</c:v>
                </c:pt>
                <c:pt idx="1095">
                  <c:v>1407000</c:v>
                </c:pt>
                <c:pt idx="1096">
                  <c:v>1412000</c:v>
                </c:pt>
                <c:pt idx="1097">
                  <c:v>1417000</c:v>
                </c:pt>
                <c:pt idx="1098">
                  <c:v>1422000</c:v>
                </c:pt>
                <c:pt idx="1099">
                  <c:v>1427000</c:v>
                </c:pt>
                <c:pt idx="1100">
                  <c:v>1432000</c:v>
                </c:pt>
                <c:pt idx="1101">
                  <c:v>1437000</c:v>
                </c:pt>
                <c:pt idx="1102">
                  <c:v>1442000</c:v>
                </c:pt>
                <c:pt idx="1103">
                  <c:v>1447000</c:v>
                </c:pt>
                <c:pt idx="1104">
                  <c:v>1452000</c:v>
                </c:pt>
                <c:pt idx="1105">
                  <c:v>1457000</c:v>
                </c:pt>
                <c:pt idx="1106">
                  <c:v>1462000</c:v>
                </c:pt>
                <c:pt idx="1107">
                  <c:v>1467000</c:v>
                </c:pt>
                <c:pt idx="1108">
                  <c:v>1472000</c:v>
                </c:pt>
                <c:pt idx="1109">
                  <c:v>1477000</c:v>
                </c:pt>
                <c:pt idx="1110">
                  <c:v>1482000</c:v>
                </c:pt>
                <c:pt idx="1111">
                  <c:v>1487000</c:v>
                </c:pt>
                <c:pt idx="1112">
                  <c:v>1492000</c:v>
                </c:pt>
                <c:pt idx="1113">
                  <c:v>1497000</c:v>
                </c:pt>
                <c:pt idx="1114">
                  <c:v>1502000</c:v>
                </c:pt>
                <c:pt idx="1115">
                  <c:v>1507000</c:v>
                </c:pt>
                <c:pt idx="1116">
                  <c:v>1512000</c:v>
                </c:pt>
                <c:pt idx="1117">
                  <c:v>1517000</c:v>
                </c:pt>
                <c:pt idx="1118">
                  <c:v>1522000</c:v>
                </c:pt>
                <c:pt idx="1119">
                  <c:v>1527000</c:v>
                </c:pt>
                <c:pt idx="1120">
                  <c:v>1532000</c:v>
                </c:pt>
                <c:pt idx="1121">
                  <c:v>1537000</c:v>
                </c:pt>
                <c:pt idx="1122">
                  <c:v>1542000</c:v>
                </c:pt>
                <c:pt idx="1123">
                  <c:v>1547000</c:v>
                </c:pt>
                <c:pt idx="1124">
                  <c:v>1552000</c:v>
                </c:pt>
                <c:pt idx="1125">
                  <c:v>1557000</c:v>
                </c:pt>
                <c:pt idx="1126">
                  <c:v>1562000</c:v>
                </c:pt>
                <c:pt idx="1127">
                  <c:v>1567000</c:v>
                </c:pt>
                <c:pt idx="1128">
                  <c:v>1572000</c:v>
                </c:pt>
                <c:pt idx="1129">
                  <c:v>1577000</c:v>
                </c:pt>
                <c:pt idx="1130">
                  <c:v>1582000</c:v>
                </c:pt>
                <c:pt idx="1131">
                  <c:v>1587000</c:v>
                </c:pt>
                <c:pt idx="1132">
                  <c:v>1592000</c:v>
                </c:pt>
                <c:pt idx="1133">
                  <c:v>1597000</c:v>
                </c:pt>
                <c:pt idx="1134">
                  <c:v>1602000</c:v>
                </c:pt>
                <c:pt idx="1135">
                  <c:v>1607000</c:v>
                </c:pt>
                <c:pt idx="1136">
                  <c:v>1612000</c:v>
                </c:pt>
                <c:pt idx="1137">
                  <c:v>1617000</c:v>
                </c:pt>
                <c:pt idx="1138">
                  <c:v>1622000</c:v>
                </c:pt>
                <c:pt idx="1139">
                  <c:v>1627000</c:v>
                </c:pt>
                <c:pt idx="1140">
                  <c:v>1632000</c:v>
                </c:pt>
                <c:pt idx="1141">
                  <c:v>1637000</c:v>
                </c:pt>
                <c:pt idx="1142">
                  <c:v>1642000</c:v>
                </c:pt>
                <c:pt idx="1143">
                  <c:v>1647000</c:v>
                </c:pt>
                <c:pt idx="1144">
                  <c:v>1652000</c:v>
                </c:pt>
                <c:pt idx="1145">
                  <c:v>1657000</c:v>
                </c:pt>
                <c:pt idx="1146">
                  <c:v>1662000</c:v>
                </c:pt>
                <c:pt idx="1147">
                  <c:v>1667000</c:v>
                </c:pt>
                <c:pt idx="1148">
                  <c:v>1672000</c:v>
                </c:pt>
                <c:pt idx="1149">
                  <c:v>1677000</c:v>
                </c:pt>
                <c:pt idx="1150">
                  <c:v>1682000</c:v>
                </c:pt>
                <c:pt idx="1151">
                  <c:v>1687000</c:v>
                </c:pt>
                <c:pt idx="1152">
                  <c:v>1692000</c:v>
                </c:pt>
                <c:pt idx="1153">
                  <c:v>1697000</c:v>
                </c:pt>
                <c:pt idx="1154">
                  <c:v>1702000</c:v>
                </c:pt>
                <c:pt idx="1155">
                  <c:v>1707000</c:v>
                </c:pt>
                <c:pt idx="1156">
                  <c:v>1712000</c:v>
                </c:pt>
                <c:pt idx="1157">
                  <c:v>1717000</c:v>
                </c:pt>
                <c:pt idx="1158">
                  <c:v>1722000</c:v>
                </c:pt>
                <c:pt idx="1159">
                  <c:v>1727000</c:v>
                </c:pt>
                <c:pt idx="1160">
                  <c:v>1732000</c:v>
                </c:pt>
                <c:pt idx="1161">
                  <c:v>1737000</c:v>
                </c:pt>
                <c:pt idx="1162">
                  <c:v>1742000</c:v>
                </c:pt>
                <c:pt idx="1163">
                  <c:v>1747000</c:v>
                </c:pt>
                <c:pt idx="1164">
                  <c:v>1752000</c:v>
                </c:pt>
                <c:pt idx="1165">
                  <c:v>1757000</c:v>
                </c:pt>
                <c:pt idx="1166">
                  <c:v>1762000</c:v>
                </c:pt>
                <c:pt idx="1167">
                  <c:v>1767000</c:v>
                </c:pt>
                <c:pt idx="1168">
                  <c:v>1772000</c:v>
                </c:pt>
                <c:pt idx="1169">
                  <c:v>1777000</c:v>
                </c:pt>
                <c:pt idx="1170">
                  <c:v>1782000</c:v>
                </c:pt>
                <c:pt idx="1171">
                  <c:v>1787000</c:v>
                </c:pt>
                <c:pt idx="1172">
                  <c:v>1792000</c:v>
                </c:pt>
                <c:pt idx="1173">
                  <c:v>1797000</c:v>
                </c:pt>
                <c:pt idx="1174">
                  <c:v>1802000</c:v>
                </c:pt>
                <c:pt idx="1175">
                  <c:v>1807000</c:v>
                </c:pt>
                <c:pt idx="1176">
                  <c:v>1812000</c:v>
                </c:pt>
                <c:pt idx="1177">
                  <c:v>1817000</c:v>
                </c:pt>
                <c:pt idx="1178">
                  <c:v>1822000</c:v>
                </c:pt>
                <c:pt idx="1179">
                  <c:v>1827000</c:v>
                </c:pt>
                <c:pt idx="1180">
                  <c:v>1832000</c:v>
                </c:pt>
                <c:pt idx="1181">
                  <c:v>1837000</c:v>
                </c:pt>
                <c:pt idx="1182">
                  <c:v>1842000</c:v>
                </c:pt>
                <c:pt idx="1183">
                  <c:v>1847000</c:v>
                </c:pt>
                <c:pt idx="1184">
                  <c:v>1852000</c:v>
                </c:pt>
                <c:pt idx="1185">
                  <c:v>1857000</c:v>
                </c:pt>
                <c:pt idx="1186">
                  <c:v>1862000</c:v>
                </c:pt>
                <c:pt idx="1187">
                  <c:v>1867000</c:v>
                </c:pt>
                <c:pt idx="1188">
                  <c:v>1872000</c:v>
                </c:pt>
                <c:pt idx="1189">
                  <c:v>1877000</c:v>
                </c:pt>
                <c:pt idx="1190">
                  <c:v>1882000</c:v>
                </c:pt>
                <c:pt idx="1191">
                  <c:v>1887000</c:v>
                </c:pt>
                <c:pt idx="1192">
                  <c:v>1892000</c:v>
                </c:pt>
                <c:pt idx="1193">
                  <c:v>1897000</c:v>
                </c:pt>
                <c:pt idx="1194">
                  <c:v>1902000</c:v>
                </c:pt>
                <c:pt idx="1195">
                  <c:v>1907000</c:v>
                </c:pt>
                <c:pt idx="1196">
                  <c:v>1912000</c:v>
                </c:pt>
                <c:pt idx="1197">
                  <c:v>1917000</c:v>
                </c:pt>
                <c:pt idx="1198">
                  <c:v>1922000</c:v>
                </c:pt>
                <c:pt idx="1199">
                  <c:v>1927000</c:v>
                </c:pt>
                <c:pt idx="1200">
                  <c:v>1932000</c:v>
                </c:pt>
                <c:pt idx="1201">
                  <c:v>1937000</c:v>
                </c:pt>
                <c:pt idx="1202">
                  <c:v>1942000</c:v>
                </c:pt>
                <c:pt idx="1203">
                  <c:v>1947000</c:v>
                </c:pt>
                <c:pt idx="1204">
                  <c:v>1952000</c:v>
                </c:pt>
                <c:pt idx="1205">
                  <c:v>1957000</c:v>
                </c:pt>
                <c:pt idx="1206">
                  <c:v>1962000</c:v>
                </c:pt>
                <c:pt idx="1207">
                  <c:v>1967000</c:v>
                </c:pt>
                <c:pt idx="1208">
                  <c:v>1972000</c:v>
                </c:pt>
                <c:pt idx="1209">
                  <c:v>1977000</c:v>
                </c:pt>
                <c:pt idx="1210">
                  <c:v>1982000</c:v>
                </c:pt>
                <c:pt idx="1211">
                  <c:v>1987000</c:v>
                </c:pt>
                <c:pt idx="1212">
                  <c:v>1992000</c:v>
                </c:pt>
                <c:pt idx="1213">
                  <c:v>1997000</c:v>
                </c:pt>
                <c:pt idx="1214">
                  <c:v>2002000</c:v>
                </c:pt>
                <c:pt idx="1215">
                  <c:v>2007000</c:v>
                </c:pt>
                <c:pt idx="1216">
                  <c:v>2012000</c:v>
                </c:pt>
                <c:pt idx="1217">
                  <c:v>2017000</c:v>
                </c:pt>
                <c:pt idx="1218">
                  <c:v>2022000</c:v>
                </c:pt>
                <c:pt idx="1219">
                  <c:v>2027000</c:v>
                </c:pt>
                <c:pt idx="1220">
                  <c:v>2032000</c:v>
                </c:pt>
                <c:pt idx="1221">
                  <c:v>2037000</c:v>
                </c:pt>
                <c:pt idx="1222">
                  <c:v>2042000</c:v>
                </c:pt>
                <c:pt idx="1223">
                  <c:v>2047000</c:v>
                </c:pt>
                <c:pt idx="1224">
                  <c:v>2052000</c:v>
                </c:pt>
                <c:pt idx="1225">
                  <c:v>2057000</c:v>
                </c:pt>
                <c:pt idx="1226">
                  <c:v>2062000</c:v>
                </c:pt>
                <c:pt idx="1227">
                  <c:v>2067000</c:v>
                </c:pt>
                <c:pt idx="1228">
                  <c:v>2072000</c:v>
                </c:pt>
                <c:pt idx="1229">
                  <c:v>2077000</c:v>
                </c:pt>
                <c:pt idx="1230">
                  <c:v>2082000</c:v>
                </c:pt>
                <c:pt idx="1231">
                  <c:v>2087000</c:v>
                </c:pt>
                <c:pt idx="1232">
                  <c:v>2092000</c:v>
                </c:pt>
                <c:pt idx="1233">
                  <c:v>2097000</c:v>
                </c:pt>
                <c:pt idx="1234">
                  <c:v>2102000</c:v>
                </c:pt>
                <c:pt idx="1235">
                  <c:v>2107000</c:v>
                </c:pt>
                <c:pt idx="1236">
                  <c:v>2112000</c:v>
                </c:pt>
                <c:pt idx="1237">
                  <c:v>2117000</c:v>
                </c:pt>
                <c:pt idx="1238">
                  <c:v>2122000</c:v>
                </c:pt>
                <c:pt idx="1239">
                  <c:v>2127000</c:v>
                </c:pt>
                <c:pt idx="1240">
                  <c:v>2132000</c:v>
                </c:pt>
                <c:pt idx="1241">
                  <c:v>2137000</c:v>
                </c:pt>
                <c:pt idx="1242">
                  <c:v>2142000</c:v>
                </c:pt>
                <c:pt idx="1243">
                  <c:v>2147000</c:v>
                </c:pt>
                <c:pt idx="1244">
                  <c:v>2152000</c:v>
                </c:pt>
                <c:pt idx="1245">
                  <c:v>2157000</c:v>
                </c:pt>
                <c:pt idx="1246">
                  <c:v>2162000</c:v>
                </c:pt>
                <c:pt idx="1247">
                  <c:v>2167000</c:v>
                </c:pt>
                <c:pt idx="1248">
                  <c:v>2172000</c:v>
                </c:pt>
                <c:pt idx="1249">
                  <c:v>2177000</c:v>
                </c:pt>
                <c:pt idx="1250">
                  <c:v>2182000</c:v>
                </c:pt>
                <c:pt idx="1251">
                  <c:v>2187000</c:v>
                </c:pt>
                <c:pt idx="1252">
                  <c:v>2192000</c:v>
                </c:pt>
                <c:pt idx="1253">
                  <c:v>2197000</c:v>
                </c:pt>
                <c:pt idx="1254">
                  <c:v>2202000</c:v>
                </c:pt>
                <c:pt idx="1255">
                  <c:v>2207000</c:v>
                </c:pt>
                <c:pt idx="1256">
                  <c:v>2212000</c:v>
                </c:pt>
                <c:pt idx="1257">
                  <c:v>2217000</c:v>
                </c:pt>
                <c:pt idx="1258">
                  <c:v>2222000</c:v>
                </c:pt>
                <c:pt idx="1259">
                  <c:v>2227000</c:v>
                </c:pt>
                <c:pt idx="1260">
                  <c:v>2232000</c:v>
                </c:pt>
                <c:pt idx="1261">
                  <c:v>2237000</c:v>
                </c:pt>
                <c:pt idx="1262">
                  <c:v>2242000</c:v>
                </c:pt>
                <c:pt idx="1263">
                  <c:v>2247000</c:v>
                </c:pt>
                <c:pt idx="1264">
                  <c:v>2252000</c:v>
                </c:pt>
                <c:pt idx="1265">
                  <c:v>2257000</c:v>
                </c:pt>
                <c:pt idx="1266">
                  <c:v>2262000</c:v>
                </c:pt>
                <c:pt idx="1267">
                  <c:v>2267000</c:v>
                </c:pt>
                <c:pt idx="1268">
                  <c:v>2272000</c:v>
                </c:pt>
                <c:pt idx="1269">
                  <c:v>2277000</c:v>
                </c:pt>
                <c:pt idx="1270">
                  <c:v>2282000</c:v>
                </c:pt>
                <c:pt idx="1271">
                  <c:v>2287000</c:v>
                </c:pt>
                <c:pt idx="1272">
                  <c:v>2292000</c:v>
                </c:pt>
                <c:pt idx="1273">
                  <c:v>2297000</c:v>
                </c:pt>
                <c:pt idx="1274">
                  <c:v>2302000</c:v>
                </c:pt>
                <c:pt idx="1275">
                  <c:v>2307000</c:v>
                </c:pt>
                <c:pt idx="1276">
                  <c:v>2312000</c:v>
                </c:pt>
                <c:pt idx="1277">
                  <c:v>2317000</c:v>
                </c:pt>
                <c:pt idx="1278">
                  <c:v>2322000</c:v>
                </c:pt>
                <c:pt idx="1279">
                  <c:v>2327000</c:v>
                </c:pt>
                <c:pt idx="1280">
                  <c:v>2332000</c:v>
                </c:pt>
                <c:pt idx="1281">
                  <c:v>2337000</c:v>
                </c:pt>
                <c:pt idx="1282">
                  <c:v>2342000</c:v>
                </c:pt>
                <c:pt idx="1283">
                  <c:v>2347000</c:v>
                </c:pt>
                <c:pt idx="1284">
                  <c:v>2352000</c:v>
                </c:pt>
                <c:pt idx="1285">
                  <c:v>2357000</c:v>
                </c:pt>
                <c:pt idx="1286">
                  <c:v>2362000</c:v>
                </c:pt>
                <c:pt idx="1287">
                  <c:v>2367000</c:v>
                </c:pt>
                <c:pt idx="1288">
                  <c:v>2372000</c:v>
                </c:pt>
                <c:pt idx="1289">
                  <c:v>2377000</c:v>
                </c:pt>
                <c:pt idx="1290">
                  <c:v>2382000</c:v>
                </c:pt>
                <c:pt idx="1291">
                  <c:v>2387000</c:v>
                </c:pt>
                <c:pt idx="1292">
                  <c:v>2392000</c:v>
                </c:pt>
                <c:pt idx="1293">
                  <c:v>2397000</c:v>
                </c:pt>
                <c:pt idx="1294">
                  <c:v>2402000</c:v>
                </c:pt>
                <c:pt idx="1295">
                  <c:v>2407000</c:v>
                </c:pt>
                <c:pt idx="1296">
                  <c:v>2412000</c:v>
                </c:pt>
                <c:pt idx="1297">
                  <c:v>2417000</c:v>
                </c:pt>
                <c:pt idx="1298">
                  <c:v>2422000</c:v>
                </c:pt>
                <c:pt idx="1299">
                  <c:v>2427000</c:v>
                </c:pt>
                <c:pt idx="1300">
                  <c:v>2432000</c:v>
                </c:pt>
                <c:pt idx="1301">
                  <c:v>2437000</c:v>
                </c:pt>
                <c:pt idx="1302">
                  <c:v>2442000</c:v>
                </c:pt>
                <c:pt idx="1303">
                  <c:v>2447000</c:v>
                </c:pt>
                <c:pt idx="1304">
                  <c:v>2452000</c:v>
                </c:pt>
                <c:pt idx="1305">
                  <c:v>2457000</c:v>
                </c:pt>
                <c:pt idx="1306">
                  <c:v>2462000</c:v>
                </c:pt>
                <c:pt idx="1307">
                  <c:v>2467000</c:v>
                </c:pt>
                <c:pt idx="1308">
                  <c:v>2472000</c:v>
                </c:pt>
                <c:pt idx="1309">
                  <c:v>2477000</c:v>
                </c:pt>
                <c:pt idx="1310">
                  <c:v>2482000</c:v>
                </c:pt>
                <c:pt idx="1311">
                  <c:v>2487000</c:v>
                </c:pt>
                <c:pt idx="1312">
                  <c:v>2492000</c:v>
                </c:pt>
                <c:pt idx="1313">
                  <c:v>2497000</c:v>
                </c:pt>
                <c:pt idx="1314">
                  <c:v>2502000</c:v>
                </c:pt>
                <c:pt idx="1315">
                  <c:v>2507000</c:v>
                </c:pt>
                <c:pt idx="1316">
                  <c:v>2512000</c:v>
                </c:pt>
                <c:pt idx="1317">
                  <c:v>2517000</c:v>
                </c:pt>
                <c:pt idx="1318">
                  <c:v>2522000</c:v>
                </c:pt>
                <c:pt idx="1319">
                  <c:v>2527000</c:v>
                </c:pt>
                <c:pt idx="1320">
                  <c:v>2532000</c:v>
                </c:pt>
                <c:pt idx="1321">
                  <c:v>2537000</c:v>
                </c:pt>
                <c:pt idx="1322">
                  <c:v>2542000</c:v>
                </c:pt>
                <c:pt idx="1323">
                  <c:v>2547000</c:v>
                </c:pt>
                <c:pt idx="1324">
                  <c:v>2552000</c:v>
                </c:pt>
                <c:pt idx="1325">
                  <c:v>2557000</c:v>
                </c:pt>
                <c:pt idx="1326">
                  <c:v>2562000</c:v>
                </c:pt>
                <c:pt idx="1327">
                  <c:v>2567000</c:v>
                </c:pt>
                <c:pt idx="1328">
                  <c:v>2572000</c:v>
                </c:pt>
                <c:pt idx="1329">
                  <c:v>2577000</c:v>
                </c:pt>
                <c:pt idx="1330">
                  <c:v>2582000</c:v>
                </c:pt>
                <c:pt idx="1331">
                  <c:v>2587000</c:v>
                </c:pt>
                <c:pt idx="1332">
                  <c:v>2592000</c:v>
                </c:pt>
                <c:pt idx="1333">
                  <c:v>2597000</c:v>
                </c:pt>
                <c:pt idx="1334">
                  <c:v>2602000</c:v>
                </c:pt>
                <c:pt idx="1335">
                  <c:v>2607000</c:v>
                </c:pt>
                <c:pt idx="1336">
                  <c:v>2612000</c:v>
                </c:pt>
                <c:pt idx="1337">
                  <c:v>2617000</c:v>
                </c:pt>
                <c:pt idx="1338">
                  <c:v>2622000</c:v>
                </c:pt>
                <c:pt idx="1339">
                  <c:v>2627000</c:v>
                </c:pt>
                <c:pt idx="1340">
                  <c:v>2632000</c:v>
                </c:pt>
                <c:pt idx="1341">
                  <c:v>2637000</c:v>
                </c:pt>
                <c:pt idx="1342">
                  <c:v>2642000</c:v>
                </c:pt>
                <c:pt idx="1343">
                  <c:v>2647000</c:v>
                </c:pt>
                <c:pt idx="1344">
                  <c:v>2652000</c:v>
                </c:pt>
                <c:pt idx="1345">
                  <c:v>2657000</c:v>
                </c:pt>
                <c:pt idx="1346">
                  <c:v>2662000</c:v>
                </c:pt>
                <c:pt idx="1347">
                  <c:v>2667000</c:v>
                </c:pt>
                <c:pt idx="1348">
                  <c:v>2672000</c:v>
                </c:pt>
                <c:pt idx="1349">
                  <c:v>2677000</c:v>
                </c:pt>
                <c:pt idx="1350">
                  <c:v>2682000</c:v>
                </c:pt>
                <c:pt idx="1351">
                  <c:v>2687000</c:v>
                </c:pt>
                <c:pt idx="1352">
                  <c:v>2692000</c:v>
                </c:pt>
                <c:pt idx="1353">
                  <c:v>2697000</c:v>
                </c:pt>
                <c:pt idx="1354">
                  <c:v>2702000</c:v>
                </c:pt>
                <c:pt idx="1355">
                  <c:v>2707000</c:v>
                </c:pt>
                <c:pt idx="1356">
                  <c:v>2712000</c:v>
                </c:pt>
                <c:pt idx="1357">
                  <c:v>2717000</c:v>
                </c:pt>
                <c:pt idx="1358">
                  <c:v>2722000</c:v>
                </c:pt>
                <c:pt idx="1359">
                  <c:v>2727000</c:v>
                </c:pt>
                <c:pt idx="1360">
                  <c:v>2732000</c:v>
                </c:pt>
                <c:pt idx="1361">
                  <c:v>2737000</c:v>
                </c:pt>
                <c:pt idx="1362">
                  <c:v>2742000</c:v>
                </c:pt>
                <c:pt idx="1363">
                  <c:v>2747000</c:v>
                </c:pt>
                <c:pt idx="1364">
                  <c:v>2752000</c:v>
                </c:pt>
                <c:pt idx="1365">
                  <c:v>2757000</c:v>
                </c:pt>
                <c:pt idx="1366">
                  <c:v>2762000</c:v>
                </c:pt>
                <c:pt idx="1367">
                  <c:v>2767000</c:v>
                </c:pt>
                <c:pt idx="1368">
                  <c:v>2772000</c:v>
                </c:pt>
                <c:pt idx="1369">
                  <c:v>2777000</c:v>
                </c:pt>
                <c:pt idx="1370">
                  <c:v>2782000</c:v>
                </c:pt>
                <c:pt idx="1371">
                  <c:v>2787000</c:v>
                </c:pt>
                <c:pt idx="1372">
                  <c:v>2792000</c:v>
                </c:pt>
                <c:pt idx="1373">
                  <c:v>2797000</c:v>
                </c:pt>
                <c:pt idx="1374">
                  <c:v>2802000</c:v>
                </c:pt>
                <c:pt idx="1375">
                  <c:v>2807000</c:v>
                </c:pt>
                <c:pt idx="1376">
                  <c:v>2812000</c:v>
                </c:pt>
                <c:pt idx="1377">
                  <c:v>2817000</c:v>
                </c:pt>
                <c:pt idx="1378">
                  <c:v>2822000</c:v>
                </c:pt>
                <c:pt idx="1379">
                  <c:v>2827000</c:v>
                </c:pt>
                <c:pt idx="1380">
                  <c:v>2832000</c:v>
                </c:pt>
                <c:pt idx="1381">
                  <c:v>2837000</c:v>
                </c:pt>
                <c:pt idx="1382">
                  <c:v>2842000</c:v>
                </c:pt>
                <c:pt idx="1383">
                  <c:v>2847000</c:v>
                </c:pt>
                <c:pt idx="1384">
                  <c:v>2852000</c:v>
                </c:pt>
                <c:pt idx="1385">
                  <c:v>2857000</c:v>
                </c:pt>
                <c:pt idx="1386">
                  <c:v>2862000</c:v>
                </c:pt>
                <c:pt idx="1387">
                  <c:v>2867000</c:v>
                </c:pt>
                <c:pt idx="1388">
                  <c:v>2872000</c:v>
                </c:pt>
                <c:pt idx="1389">
                  <c:v>2877000</c:v>
                </c:pt>
                <c:pt idx="1390">
                  <c:v>2882000</c:v>
                </c:pt>
                <c:pt idx="1391">
                  <c:v>2887000</c:v>
                </c:pt>
                <c:pt idx="1392">
                  <c:v>2892000</c:v>
                </c:pt>
                <c:pt idx="1393">
                  <c:v>2897000</c:v>
                </c:pt>
                <c:pt idx="1394">
                  <c:v>2902000</c:v>
                </c:pt>
                <c:pt idx="1395">
                  <c:v>2907000</c:v>
                </c:pt>
                <c:pt idx="1396">
                  <c:v>2912000</c:v>
                </c:pt>
                <c:pt idx="1397">
                  <c:v>2917000</c:v>
                </c:pt>
                <c:pt idx="1398">
                  <c:v>2922000</c:v>
                </c:pt>
                <c:pt idx="1399">
                  <c:v>2927000</c:v>
                </c:pt>
                <c:pt idx="1400">
                  <c:v>2932000</c:v>
                </c:pt>
                <c:pt idx="1401">
                  <c:v>2937000</c:v>
                </c:pt>
                <c:pt idx="1402">
                  <c:v>2942000</c:v>
                </c:pt>
                <c:pt idx="1403">
                  <c:v>2947000</c:v>
                </c:pt>
                <c:pt idx="1404">
                  <c:v>2952000</c:v>
                </c:pt>
                <c:pt idx="1405">
                  <c:v>2957000</c:v>
                </c:pt>
                <c:pt idx="1406">
                  <c:v>2962000</c:v>
                </c:pt>
                <c:pt idx="1407">
                  <c:v>2967000</c:v>
                </c:pt>
                <c:pt idx="1408">
                  <c:v>2972000</c:v>
                </c:pt>
                <c:pt idx="1409">
                  <c:v>2977000</c:v>
                </c:pt>
                <c:pt idx="1410">
                  <c:v>2982000</c:v>
                </c:pt>
                <c:pt idx="1411">
                  <c:v>2987000</c:v>
                </c:pt>
                <c:pt idx="1412">
                  <c:v>2992000</c:v>
                </c:pt>
                <c:pt idx="1413">
                  <c:v>2997000</c:v>
                </c:pt>
                <c:pt idx="1414">
                  <c:v>3002000</c:v>
                </c:pt>
                <c:pt idx="1415">
                  <c:v>3007000</c:v>
                </c:pt>
                <c:pt idx="1416">
                  <c:v>3012000</c:v>
                </c:pt>
                <c:pt idx="1417">
                  <c:v>3017000</c:v>
                </c:pt>
                <c:pt idx="1418">
                  <c:v>3022000</c:v>
                </c:pt>
                <c:pt idx="1419">
                  <c:v>3027000</c:v>
                </c:pt>
                <c:pt idx="1420">
                  <c:v>3032000</c:v>
                </c:pt>
                <c:pt idx="1421">
                  <c:v>3037000</c:v>
                </c:pt>
                <c:pt idx="1422">
                  <c:v>3042000</c:v>
                </c:pt>
                <c:pt idx="1423">
                  <c:v>3047000</c:v>
                </c:pt>
                <c:pt idx="1424">
                  <c:v>3052000</c:v>
                </c:pt>
                <c:pt idx="1425">
                  <c:v>3057000</c:v>
                </c:pt>
                <c:pt idx="1426">
                  <c:v>3062000</c:v>
                </c:pt>
                <c:pt idx="1427">
                  <c:v>3067000</c:v>
                </c:pt>
                <c:pt idx="1428">
                  <c:v>3072000</c:v>
                </c:pt>
                <c:pt idx="1429">
                  <c:v>3077000</c:v>
                </c:pt>
                <c:pt idx="1430">
                  <c:v>3082000</c:v>
                </c:pt>
                <c:pt idx="1431">
                  <c:v>3087000</c:v>
                </c:pt>
                <c:pt idx="1432">
                  <c:v>3092000</c:v>
                </c:pt>
                <c:pt idx="1433">
                  <c:v>3097000</c:v>
                </c:pt>
                <c:pt idx="1434">
                  <c:v>3102000</c:v>
                </c:pt>
                <c:pt idx="1435">
                  <c:v>3107000</c:v>
                </c:pt>
                <c:pt idx="1436">
                  <c:v>3112000</c:v>
                </c:pt>
                <c:pt idx="1437">
                  <c:v>3117000</c:v>
                </c:pt>
                <c:pt idx="1438">
                  <c:v>3122000</c:v>
                </c:pt>
                <c:pt idx="1439">
                  <c:v>3127000</c:v>
                </c:pt>
                <c:pt idx="1440">
                  <c:v>3132000</c:v>
                </c:pt>
                <c:pt idx="1441">
                  <c:v>3137000</c:v>
                </c:pt>
                <c:pt idx="1442">
                  <c:v>3142000</c:v>
                </c:pt>
                <c:pt idx="1443">
                  <c:v>3147000</c:v>
                </c:pt>
                <c:pt idx="1444">
                  <c:v>3152000</c:v>
                </c:pt>
                <c:pt idx="1445">
                  <c:v>3157000</c:v>
                </c:pt>
                <c:pt idx="1446">
                  <c:v>3162000</c:v>
                </c:pt>
                <c:pt idx="1447">
                  <c:v>3167000</c:v>
                </c:pt>
                <c:pt idx="1448">
                  <c:v>3172000</c:v>
                </c:pt>
                <c:pt idx="1449">
                  <c:v>3177000</c:v>
                </c:pt>
                <c:pt idx="1450">
                  <c:v>3182000</c:v>
                </c:pt>
                <c:pt idx="1451">
                  <c:v>3187000</c:v>
                </c:pt>
                <c:pt idx="1452">
                  <c:v>3192000</c:v>
                </c:pt>
                <c:pt idx="1453">
                  <c:v>3197000</c:v>
                </c:pt>
                <c:pt idx="1454">
                  <c:v>3202000</c:v>
                </c:pt>
                <c:pt idx="1455">
                  <c:v>3207000</c:v>
                </c:pt>
                <c:pt idx="1456">
                  <c:v>3212000</c:v>
                </c:pt>
                <c:pt idx="1457">
                  <c:v>3217000</c:v>
                </c:pt>
                <c:pt idx="1458">
                  <c:v>3222000</c:v>
                </c:pt>
                <c:pt idx="1459">
                  <c:v>3227000</c:v>
                </c:pt>
                <c:pt idx="1460">
                  <c:v>3232000</c:v>
                </c:pt>
                <c:pt idx="1461">
                  <c:v>3237000</c:v>
                </c:pt>
                <c:pt idx="1462">
                  <c:v>3242000</c:v>
                </c:pt>
                <c:pt idx="1463">
                  <c:v>3247000</c:v>
                </c:pt>
                <c:pt idx="1464">
                  <c:v>3252000</c:v>
                </c:pt>
                <c:pt idx="1465">
                  <c:v>3257000</c:v>
                </c:pt>
                <c:pt idx="1466">
                  <c:v>3262000</c:v>
                </c:pt>
                <c:pt idx="1467">
                  <c:v>3267000</c:v>
                </c:pt>
                <c:pt idx="1468">
                  <c:v>3272000</c:v>
                </c:pt>
                <c:pt idx="1469">
                  <c:v>3277000</c:v>
                </c:pt>
                <c:pt idx="1470">
                  <c:v>3282000</c:v>
                </c:pt>
                <c:pt idx="1471">
                  <c:v>3287000</c:v>
                </c:pt>
                <c:pt idx="1472">
                  <c:v>3292000</c:v>
                </c:pt>
                <c:pt idx="1473">
                  <c:v>3297000</c:v>
                </c:pt>
                <c:pt idx="1474">
                  <c:v>3302000</c:v>
                </c:pt>
                <c:pt idx="1475">
                  <c:v>3307000</c:v>
                </c:pt>
                <c:pt idx="1476">
                  <c:v>3312000</c:v>
                </c:pt>
                <c:pt idx="1477">
                  <c:v>3317000</c:v>
                </c:pt>
                <c:pt idx="1478">
                  <c:v>3322000</c:v>
                </c:pt>
                <c:pt idx="1479">
                  <c:v>3327000</c:v>
                </c:pt>
                <c:pt idx="1480">
                  <c:v>3332000</c:v>
                </c:pt>
                <c:pt idx="1481">
                  <c:v>3337000</c:v>
                </c:pt>
                <c:pt idx="1482">
                  <c:v>3342000</c:v>
                </c:pt>
                <c:pt idx="1483">
                  <c:v>3347000</c:v>
                </c:pt>
                <c:pt idx="1484">
                  <c:v>3352000</c:v>
                </c:pt>
                <c:pt idx="1485">
                  <c:v>3357000</c:v>
                </c:pt>
                <c:pt idx="1486">
                  <c:v>3362000</c:v>
                </c:pt>
                <c:pt idx="1487">
                  <c:v>3367000</c:v>
                </c:pt>
                <c:pt idx="1488">
                  <c:v>3372000</c:v>
                </c:pt>
                <c:pt idx="1489">
                  <c:v>3377000</c:v>
                </c:pt>
                <c:pt idx="1490">
                  <c:v>3382000</c:v>
                </c:pt>
                <c:pt idx="1491">
                  <c:v>3387000</c:v>
                </c:pt>
                <c:pt idx="1492">
                  <c:v>3392000</c:v>
                </c:pt>
                <c:pt idx="1493">
                  <c:v>3397000</c:v>
                </c:pt>
                <c:pt idx="1494">
                  <c:v>3402000</c:v>
                </c:pt>
                <c:pt idx="1495">
                  <c:v>3407000</c:v>
                </c:pt>
                <c:pt idx="1496">
                  <c:v>3412000</c:v>
                </c:pt>
                <c:pt idx="1497">
                  <c:v>3417000</c:v>
                </c:pt>
                <c:pt idx="1498">
                  <c:v>3422000</c:v>
                </c:pt>
                <c:pt idx="1499">
                  <c:v>3427000</c:v>
                </c:pt>
                <c:pt idx="1500">
                  <c:v>3432000</c:v>
                </c:pt>
                <c:pt idx="1501">
                  <c:v>3437000</c:v>
                </c:pt>
                <c:pt idx="1502">
                  <c:v>3442000</c:v>
                </c:pt>
                <c:pt idx="1503">
                  <c:v>3447000</c:v>
                </c:pt>
                <c:pt idx="1504">
                  <c:v>3452000</c:v>
                </c:pt>
                <c:pt idx="1505">
                  <c:v>3457000</c:v>
                </c:pt>
                <c:pt idx="1506">
                  <c:v>3462000</c:v>
                </c:pt>
                <c:pt idx="1507">
                  <c:v>3467000</c:v>
                </c:pt>
                <c:pt idx="1508">
                  <c:v>3472000</c:v>
                </c:pt>
                <c:pt idx="1509">
                  <c:v>3477000</c:v>
                </c:pt>
                <c:pt idx="1510">
                  <c:v>3482000</c:v>
                </c:pt>
                <c:pt idx="1511">
                  <c:v>3487000</c:v>
                </c:pt>
                <c:pt idx="1512">
                  <c:v>3492000</c:v>
                </c:pt>
                <c:pt idx="1513">
                  <c:v>3497000</c:v>
                </c:pt>
                <c:pt idx="1514">
                  <c:v>3502000</c:v>
                </c:pt>
                <c:pt idx="1515">
                  <c:v>3507000</c:v>
                </c:pt>
                <c:pt idx="1516">
                  <c:v>3512000</c:v>
                </c:pt>
                <c:pt idx="1517">
                  <c:v>3517000</c:v>
                </c:pt>
                <c:pt idx="1518">
                  <c:v>3522000</c:v>
                </c:pt>
                <c:pt idx="1519">
                  <c:v>3527000</c:v>
                </c:pt>
                <c:pt idx="1520">
                  <c:v>3532000</c:v>
                </c:pt>
                <c:pt idx="1521">
                  <c:v>3537000</c:v>
                </c:pt>
                <c:pt idx="1522">
                  <c:v>3542000</c:v>
                </c:pt>
                <c:pt idx="1523">
                  <c:v>3547000</c:v>
                </c:pt>
                <c:pt idx="1524">
                  <c:v>3552000</c:v>
                </c:pt>
                <c:pt idx="1525">
                  <c:v>3557000</c:v>
                </c:pt>
                <c:pt idx="1526">
                  <c:v>3562000</c:v>
                </c:pt>
                <c:pt idx="1527">
                  <c:v>3567000</c:v>
                </c:pt>
                <c:pt idx="1528">
                  <c:v>3572000</c:v>
                </c:pt>
                <c:pt idx="1529">
                  <c:v>3577000</c:v>
                </c:pt>
                <c:pt idx="1530">
                  <c:v>3582000</c:v>
                </c:pt>
                <c:pt idx="1531">
                  <c:v>3587000</c:v>
                </c:pt>
                <c:pt idx="1532">
                  <c:v>3592000</c:v>
                </c:pt>
                <c:pt idx="1533">
                  <c:v>3597000</c:v>
                </c:pt>
                <c:pt idx="1534">
                  <c:v>3602000</c:v>
                </c:pt>
                <c:pt idx="1535">
                  <c:v>3607000</c:v>
                </c:pt>
                <c:pt idx="1536">
                  <c:v>3612000</c:v>
                </c:pt>
                <c:pt idx="1537">
                  <c:v>3617000</c:v>
                </c:pt>
                <c:pt idx="1538">
                  <c:v>3622000</c:v>
                </c:pt>
                <c:pt idx="1539">
                  <c:v>3627000</c:v>
                </c:pt>
                <c:pt idx="1540">
                  <c:v>3632000</c:v>
                </c:pt>
                <c:pt idx="1541">
                  <c:v>3637000</c:v>
                </c:pt>
                <c:pt idx="1542">
                  <c:v>3642000</c:v>
                </c:pt>
                <c:pt idx="1543">
                  <c:v>3647000</c:v>
                </c:pt>
                <c:pt idx="1544">
                  <c:v>3652000</c:v>
                </c:pt>
                <c:pt idx="1545">
                  <c:v>3657000</c:v>
                </c:pt>
                <c:pt idx="1546">
                  <c:v>3662000</c:v>
                </c:pt>
                <c:pt idx="1547">
                  <c:v>3667000</c:v>
                </c:pt>
                <c:pt idx="1548">
                  <c:v>3672000</c:v>
                </c:pt>
                <c:pt idx="1549">
                  <c:v>3677000</c:v>
                </c:pt>
                <c:pt idx="1550">
                  <c:v>3682000</c:v>
                </c:pt>
                <c:pt idx="1551">
                  <c:v>3687000</c:v>
                </c:pt>
                <c:pt idx="1552">
                  <c:v>3692000</c:v>
                </c:pt>
                <c:pt idx="1553">
                  <c:v>3697000</c:v>
                </c:pt>
                <c:pt idx="1554">
                  <c:v>3702000</c:v>
                </c:pt>
                <c:pt idx="1555">
                  <c:v>3707000</c:v>
                </c:pt>
                <c:pt idx="1556">
                  <c:v>3712000</c:v>
                </c:pt>
                <c:pt idx="1557">
                  <c:v>3717000</c:v>
                </c:pt>
                <c:pt idx="1558">
                  <c:v>3722000</c:v>
                </c:pt>
                <c:pt idx="1559">
                  <c:v>3727000</c:v>
                </c:pt>
                <c:pt idx="1560">
                  <c:v>3732000</c:v>
                </c:pt>
                <c:pt idx="1561">
                  <c:v>3737000</c:v>
                </c:pt>
                <c:pt idx="1562">
                  <c:v>3742000</c:v>
                </c:pt>
                <c:pt idx="1563">
                  <c:v>3747000</c:v>
                </c:pt>
                <c:pt idx="1564">
                  <c:v>3752000</c:v>
                </c:pt>
                <c:pt idx="1565">
                  <c:v>3757000</c:v>
                </c:pt>
                <c:pt idx="1566">
                  <c:v>3762000</c:v>
                </c:pt>
                <c:pt idx="1567">
                  <c:v>3767000</c:v>
                </c:pt>
                <c:pt idx="1568">
                  <c:v>3772000</c:v>
                </c:pt>
                <c:pt idx="1569">
                  <c:v>3777000</c:v>
                </c:pt>
                <c:pt idx="1570">
                  <c:v>3782000</c:v>
                </c:pt>
                <c:pt idx="1571">
                  <c:v>3787000</c:v>
                </c:pt>
                <c:pt idx="1572">
                  <c:v>3792000</c:v>
                </c:pt>
                <c:pt idx="1573">
                  <c:v>3797000</c:v>
                </c:pt>
                <c:pt idx="1574">
                  <c:v>3802000</c:v>
                </c:pt>
                <c:pt idx="1575">
                  <c:v>3807000</c:v>
                </c:pt>
                <c:pt idx="1576">
                  <c:v>3812000</c:v>
                </c:pt>
                <c:pt idx="1577">
                  <c:v>3817000</c:v>
                </c:pt>
                <c:pt idx="1578">
                  <c:v>3822000</c:v>
                </c:pt>
                <c:pt idx="1579">
                  <c:v>3827000</c:v>
                </c:pt>
                <c:pt idx="1580">
                  <c:v>3832000</c:v>
                </c:pt>
                <c:pt idx="1581">
                  <c:v>3837000</c:v>
                </c:pt>
                <c:pt idx="1582">
                  <c:v>3842000</c:v>
                </c:pt>
                <c:pt idx="1583">
                  <c:v>3847000</c:v>
                </c:pt>
                <c:pt idx="1584">
                  <c:v>3852000</c:v>
                </c:pt>
                <c:pt idx="1585">
                  <c:v>3857000</c:v>
                </c:pt>
                <c:pt idx="1586">
                  <c:v>3862000</c:v>
                </c:pt>
                <c:pt idx="1587">
                  <c:v>3867000</c:v>
                </c:pt>
                <c:pt idx="1588">
                  <c:v>3872000</c:v>
                </c:pt>
                <c:pt idx="1589">
                  <c:v>3877000</c:v>
                </c:pt>
                <c:pt idx="1590">
                  <c:v>3882000</c:v>
                </c:pt>
                <c:pt idx="1591">
                  <c:v>3887000</c:v>
                </c:pt>
                <c:pt idx="1592">
                  <c:v>3892000</c:v>
                </c:pt>
                <c:pt idx="1593">
                  <c:v>3897000</c:v>
                </c:pt>
                <c:pt idx="1594">
                  <c:v>3902000</c:v>
                </c:pt>
                <c:pt idx="1595">
                  <c:v>3907000</c:v>
                </c:pt>
                <c:pt idx="1596">
                  <c:v>3912000</c:v>
                </c:pt>
                <c:pt idx="1597">
                  <c:v>3917000</c:v>
                </c:pt>
                <c:pt idx="1598">
                  <c:v>3922000</c:v>
                </c:pt>
                <c:pt idx="1599">
                  <c:v>3927000</c:v>
                </c:pt>
                <c:pt idx="1600">
                  <c:v>3932000</c:v>
                </c:pt>
                <c:pt idx="1601">
                  <c:v>3937000</c:v>
                </c:pt>
                <c:pt idx="1602">
                  <c:v>3942000</c:v>
                </c:pt>
                <c:pt idx="1603">
                  <c:v>3947000</c:v>
                </c:pt>
                <c:pt idx="1604">
                  <c:v>3952000</c:v>
                </c:pt>
                <c:pt idx="1605">
                  <c:v>3957000</c:v>
                </c:pt>
                <c:pt idx="1606">
                  <c:v>3962000</c:v>
                </c:pt>
                <c:pt idx="1607">
                  <c:v>3967000</c:v>
                </c:pt>
                <c:pt idx="1608">
                  <c:v>3972000</c:v>
                </c:pt>
                <c:pt idx="1609">
                  <c:v>3977000</c:v>
                </c:pt>
                <c:pt idx="1610">
                  <c:v>3982000</c:v>
                </c:pt>
                <c:pt idx="1611">
                  <c:v>3987000</c:v>
                </c:pt>
                <c:pt idx="1612">
                  <c:v>3992000</c:v>
                </c:pt>
                <c:pt idx="1613">
                  <c:v>3997000</c:v>
                </c:pt>
                <c:pt idx="1614">
                  <c:v>4002000</c:v>
                </c:pt>
                <c:pt idx="1615">
                  <c:v>4007000</c:v>
                </c:pt>
                <c:pt idx="1616">
                  <c:v>4012000</c:v>
                </c:pt>
                <c:pt idx="1617">
                  <c:v>4017000</c:v>
                </c:pt>
                <c:pt idx="1618">
                  <c:v>4022000</c:v>
                </c:pt>
                <c:pt idx="1619">
                  <c:v>4027000</c:v>
                </c:pt>
                <c:pt idx="1620">
                  <c:v>4032000</c:v>
                </c:pt>
                <c:pt idx="1621">
                  <c:v>4037000</c:v>
                </c:pt>
                <c:pt idx="1622">
                  <c:v>4042000</c:v>
                </c:pt>
                <c:pt idx="1623">
                  <c:v>4047000</c:v>
                </c:pt>
                <c:pt idx="1624">
                  <c:v>4052000</c:v>
                </c:pt>
                <c:pt idx="1625">
                  <c:v>4057000</c:v>
                </c:pt>
                <c:pt idx="1626">
                  <c:v>4062000</c:v>
                </c:pt>
                <c:pt idx="1627">
                  <c:v>4067000</c:v>
                </c:pt>
                <c:pt idx="1628">
                  <c:v>4072000</c:v>
                </c:pt>
                <c:pt idx="1629">
                  <c:v>4077000</c:v>
                </c:pt>
                <c:pt idx="1630">
                  <c:v>4082000</c:v>
                </c:pt>
                <c:pt idx="1631">
                  <c:v>4087000</c:v>
                </c:pt>
                <c:pt idx="1632">
                  <c:v>4092000</c:v>
                </c:pt>
                <c:pt idx="1633">
                  <c:v>4097000</c:v>
                </c:pt>
                <c:pt idx="1634">
                  <c:v>4102000</c:v>
                </c:pt>
                <c:pt idx="1635">
                  <c:v>4107000</c:v>
                </c:pt>
              </c:numCache>
            </c:numRef>
          </c:xVal>
          <c:yVal>
            <c:numRef>
              <c:f>EOQ!$BC$5:$BC$1640</c:f>
              <c:numCache>
                <c:formatCode>_-[$$-409]* #,##0.00_ ;_-[$$-409]* \-#,##0.00\ ;_-[$$-409]* "-"??_ ;_-@_ </c:formatCode>
                <c:ptCount val="1636"/>
                <c:pt idx="0" formatCode="General">
                  <c:v>0</c:v>
                </c:pt>
                <c:pt idx="1">
                  <c:v>53865000</c:v>
                </c:pt>
                <c:pt idx="2">
                  <c:v>26932500</c:v>
                </c:pt>
                <c:pt idx="3">
                  <c:v>17955000</c:v>
                </c:pt>
                <c:pt idx="4">
                  <c:v>13466250</c:v>
                </c:pt>
                <c:pt idx="5">
                  <c:v>10773000</c:v>
                </c:pt>
                <c:pt idx="6">
                  <c:v>8977500</c:v>
                </c:pt>
                <c:pt idx="7">
                  <c:v>7695000</c:v>
                </c:pt>
                <c:pt idx="8">
                  <c:v>6733125</c:v>
                </c:pt>
                <c:pt idx="9">
                  <c:v>5985000</c:v>
                </c:pt>
                <c:pt idx="10">
                  <c:v>5386500</c:v>
                </c:pt>
                <c:pt idx="11">
                  <c:v>4896818.1818181816</c:v>
                </c:pt>
                <c:pt idx="12">
                  <c:v>4488750</c:v>
                </c:pt>
                <c:pt idx="13">
                  <c:v>4143461.5384615385</c:v>
                </c:pt>
                <c:pt idx="14">
                  <c:v>3847500</c:v>
                </c:pt>
                <c:pt idx="15">
                  <c:v>3591000</c:v>
                </c:pt>
                <c:pt idx="16">
                  <c:v>3366562.5</c:v>
                </c:pt>
                <c:pt idx="17">
                  <c:v>3168529.411764706</c:v>
                </c:pt>
                <c:pt idx="18">
                  <c:v>2992500</c:v>
                </c:pt>
                <c:pt idx="19">
                  <c:v>2835000</c:v>
                </c:pt>
                <c:pt idx="20">
                  <c:v>2693250</c:v>
                </c:pt>
                <c:pt idx="21">
                  <c:v>2565000</c:v>
                </c:pt>
                <c:pt idx="22">
                  <c:v>2448409.0909090908</c:v>
                </c:pt>
                <c:pt idx="23">
                  <c:v>2341956.5217391304</c:v>
                </c:pt>
                <c:pt idx="24">
                  <c:v>2244375</c:v>
                </c:pt>
                <c:pt idx="25">
                  <c:v>2154600</c:v>
                </c:pt>
                <c:pt idx="26">
                  <c:v>2071730.7692307692</c:v>
                </c:pt>
                <c:pt idx="27">
                  <c:v>1995000</c:v>
                </c:pt>
                <c:pt idx="28">
                  <c:v>1923750</c:v>
                </c:pt>
                <c:pt idx="29">
                  <c:v>1857413.7931034483</c:v>
                </c:pt>
                <c:pt idx="30">
                  <c:v>1795500</c:v>
                </c:pt>
                <c:pt idx="31">
                  <c:v>1737580.6451612904</c:v>
                </c:pt>
                <c:pt idx="32">
                  <c:v>1683281.25</c:v>
                </c:pt>
                <c:pt idx="33">
                  <c:v>1632272.7272727273</c:v>
                </c:pt>
                <c:pt idx="34">
                  <c:v>1584264.705882353</c:v>
                </c:pt>
                <c:pt idx="35">
                  <c:v>1539000</c:v>
                </c:pt>
                <c:pt idx="36">
                  <c:v>1496250</c:v>
                </c:pt>
                <c:pt idx="37">
                  <c:v>1455810.8108108109</c:v>
                </c:pt>
                <c:pt idx="38">
                  <c:v>1417500</c:v>
                </c:pt>
                <c:pt idx="39">
                  <c:v>1381153.8461538462</c:v>
                </c:pt>
                <c:pt idx="40">
                  <c:v>1346625</c:v>
                </c:pt>
                <c:pt idx="41">
                  <c:v>1313780.487804878</c:v>
                </c:pt>
                <c:pt idx="42">
                  <c:v>1282500</c:v>
                </c:pt>
                <c:pt idx="43">
                  <c:v>1252674.4186046512</c:v>
                </c:pt>
                <c:pt idx="44">
                  <c:v>1224204.5454545454</c:v>
                </c:pt>
                <c:pt idx="45">
                  <c:v>1197000</c:v>
                </c:pt>
                <c:pt idx="46">
                  <c:v>1170978.2608695652</c:v>
                </c:pt>
                <c:pt idx="47">
                  <c:v>1146063.8297872341</c:v>
                </c:pt>
                <c:pt idx="48">
                  <c:v>1122187.5</c:v>
                </c:pt>
                <c:pt idx="49">
                  <c:v>1099285.7142857143</c:v>
                </c:pt>
                <c:pt idx="50">
                  <c:v>1077300</c:v>
                </c:pt>
                <c:pt idx="51">
                  <c:v>1056176.4705882352</c:v>
                </c:pt>
                <c:pt idx="52">
                  <c:v>1035865.3846153846</c:v>
                </c:pt>
                <c:pt idx="53">
                  <c:v>1016320.7547169811</c:v>
                </c:pt>
                <c:pt idx="54">
                  <c:v>997500</c:v>
                </c:pt>
                <c:pt idx="55">
                  <c:v>979363.63636363635</c:v>
                </c:pt>
                <c:pt idx="56">
                  <c:v>961875</c:v>
                </c:pt>
                <c:pt idx="57">
                  <c:v>945000</c:v>
                </c:pt>
                <c:pt idx="58">
                  <c:v>928706.89655172417</c:v>
                </c:pt>
                <c:pt idx="59">
                  <c:v>912966.10169491521</c:v>
                </c:pt>
                <c:pt idx="60">
                  <c:v>897750</c:v>
                </c:pt>
                <c:pt idx="61">
                  <c:v>883032.78688524594</c:v>
                </c:pt>
                <c:pt idx="62">
                  <c:v>868790.32258064521</c:v>
                </c:pt>
                <c:pt idx="63">
                  <c:v>855000</c:v>
                </c:pt>
                <c:pt idx="64">
                  <c:v>841640.625</c:v>
                </c:pt>
                <c:pt idx="65">
                  <c:v>828692.30769230775</c:v>
                </c:pt>
                <c:pt idx="66">
                  <c:v>816136.36363636365</c:v>
                </c:pt>
                <c:pt idx="67">
                  <c:v>803955.22388059704</c:v>
                </c:pt>
                <c:pt idx="68">
                  <c:v>792132.3529411765</c:v>
                </c:pt>
                <c:pt idx="69">
                  <c:v>780652.17391304346</c:v>
                </c:pt>
                <c:pt idx="70">
                  <c:v>769500</c:v>
                </c:pt>
                <c:pt idx="71">
                  <c:v>758661.97183098586</c:v>
                </c:pt>
                <c:pt idx="72">
                  <c:v>748125</c:v>
                </c:pt>
                <c:pt idx="73">
                  <c:v>737876.71232876717</c:v>
                </c:pt>
                <c:pt idx="74">
                  <c:v>727905.40540540544</c:v>
                </c:pt>
                <c:pt idx="75">
                  <c:v>718200</c:v>
                </c:pt>
                <c:pt idx="76">
                  <c:v>708750</c:v>
                </c:pt>
                <c:pt idx="77">
                  <c:v>699545.45454545459</c:v>
                </c:pt>
                <c:pt idx="78">
                  <c:v>690576.92307692312</c:v>
                </c:pt>
                <c:pt idx="79">
                  <c:v>681835.44303797465</c:v>
                </c:pt>
                <c:pt idx="80">
                  <c:v>673312.5</c:v>
                </c:pt>
                <c:pt idx="81">
                  <c:v>665000</c:v>
                </c:pt>
                <c:pt idx="82">
                  <c:v>656890.24390243902</c:v>
                </c:pt>
                <c:pt idx="83">
                  <c:v>648975.90361445781</c:v>
                </c:pt>
                <c:pt idx="84">
                  <c:v>641250</c:v>
                </c:pt>
                <c:pt idx="85">
                  <c:v>633705.8823529412</c:v>
                </c:pt>
                <c:pt idx="86">
                  <c:v>626337.20930232562</c:v>
                </c:pt>
                <c:pt idx="87">
                  <c:v>619137.93103448278</c:v>
                </c:pt>
                <c:pt idx="88">
                  <c:v>612102.27272727271</c:v>
                </c:pt>
                <c:pt idx="89">
                  <c:v>605224.71910112363</c:v>
                </c:pt>
                <c:pt idx="90">
                  <c:v>598500</c:v>
                </c:pt>
                <c:pt idx="91">
                  <c:v>591923.07692307688</c:v>
                </c:pt>
                <c:pt idx="92">
                  <c:v>585489.13043478259</c:v>
                </c:pt>
                <c:pt idx="93">
                  <c:v>579193.54838709673</c:v>
                </c:pt>
                <c:pt idx="94">
                  <c:v>573031.91489361704</c:v>
                </c:pt>
                <c:pt idx="95">
                  <c:v>567000</c:v>
                </c:pt>
                <c:pt idx="96">
                  <c:v>561093.75</c:v>
                </c:pt>
                <c:pt idx="97">
                  <c:v>555309.27835051541</c:v>
                </c:pt>
                <c:pt idx="98">
                  <c:v>549642.85714285716</c:v>
                </c:pt>
                <c:pt idx="99">
                  <c:v>544090.90909090906</c:v>
                </c:pt>
                <c:pt idx="100">
                  <c:v>538650</c:v>
                </c:pt>
                <c:pt idx="101">
                  <c:v>533316.8316831683</c:v>
                </c:pt>
                <c:pt idx="102">
                  <c:v>528088.23529411759</c:v>
                </c:pt>
                <c:pt idx="103">
                  <c:v>522961.16504854371</c:v>
                </c:pt>
                <c:pt idx="104">
                  <c:v>517932.69230769231</c:v>
                </c:pt>
                <c:pt idx="105">
                  <c:v>513000</c:v>
                </c:pt>
                <c:pt idx="106">
                  <c:v>508160.37735849054</c:v>
                </c:pt>
                <c:pt idx="107">
                  <c:v>503411.21495327103</c:v>
                </c:pt>
                <c:pt idx="108">
                  <c:v>498750</c:v>
                </c:pt>
                <c:pt idx="109">
                  <c:v>494174.31192660553</c:v>
                </c:pt>
                <c:pt idx="110">
                  <c:v>489681.81818181818</c:v>
                </c:pt>
                <c:pt idx="111">
                  <c:v>485270.2702702703</c:v>
                </c:pt>
                <c:pt idx="112">
                  <c:v>480937.5</c:v>
                </c:pt>
                <c:pt idx="113">
                  <c:v>476681.41592920356</c:v>
                </c:pt>
                <c:pt idx="114">
                  <c:v>472500</c:v>
                </c:pt>
                <c:pt idx="115">
                  <c:v>468391.30434782611</c:v>
                </c:pt>
                <c:pt idx="116">
                  <c:v>464353.44827586209</c:v>
                </c:pt>
                <c:pt idx="117">
                  <c:v>460384.61538461538</c:v>
                </c:pt>
                <c:pt idx="118">
                  <c:v>456483.05084745761</c:v>
                </c:pt>
                <c:pt idx="119">
                  <c:v>452647.0588235294</c:v>
                </c:pt>
                <c:pt idx="120">
                  <c:v>448875</c:v>
                </c:pt>
                <c:pt idx="121">
                  <c:v>445165.28925619833</c:v>
                </c:pt>
                <c:pt idx="122">
                  <c:v>441516.39344262297</c:v>
                </c:pt>
                <c:pt idx="123">
                  <c:v>437926.8292682927</c:v>
                </c:pt>
                <c:pt idx="124">
                  <c:v>434395.16129032261</c:v>
                </c:pt>
                <c:pt idx="125">
                  <c:v>430920</c:v>
                </c:pt>
                <c:pt idx="126">
                  <c:v>427500</c:v>
                </c:pt>
                <c:pt idx="127">
                  <c:v>424133.85826771654</c:v>
                </c:pt>
                <c:pt idx="128">
                  <c:v>420820.3125</c:v>
                </c:pt>
                <c:pt idx="129">
                  <c:v>417558.13953488372</c:v>
                </c:pt>
                <c:pt idx="130">
                  <c:v>414346.15384615387</c:v>
                </c:pt>
                <c:pt idx="131">
                  <c:v>411183.2061068702</c:v>
                </c:pt>
                <c:pt idx="132">
                  <c:v>408068.18181818182</c:v>
                </c:pt>
                <c:pt idx="133">
                  <c:v>405000</c:v>
                </c:pt>
                <c:pt idx="134">
                  <c:v>401977.61194029852</c:v>
                </c:pt>
                <c:pt idx="135">
                  <c:v>399000</c:v>
                </c:pt>
                <c:pt idx="136">
                  <c:v>396066.17647058825</c:v>
                </c:pt>
                <c:pt idx="137">
                  <c:v>393175.18248175184</c:v>
                </c:pt>
                <c:pt idx="138">
                  <c:v>390326.08695652173</c:v>
                </c:pt>
                <c:pt idx="139">
                  <c:v>387517.98561151081</c:v>
                </c:pt>
                <c:pt idx="140">
                  <c:v>384750</c:v>
                </c:pt>
                <c:pt idx="141">
                  <c:v>382021.27659574465</c:v>
                </c:pt>
                <c:pt idx="142">
                  <c:v>379330.98591549293</c:v>
                </c:pt>
                <c:pt idx="143">
                  <c:v>376678.32167832169</c:v>
                </c:pt>
                <c:pt idx="144">
                  <c:v>374062.5</c:v>
                </c:pt>
                <c:pt idx="145">
                  <c:v>371482.75862068968</c:v>
                </c:pt>
                <c:pt idx="146">
                  <c:v>368938.35616438359</c:v>
                </c:pt>
                <c:pt idx="147">
                  <c:v>366428.57142857142</c:v>
                </c:pt>
                <c:pt idx="148">
                  <c:v>363952.70270270272</c:v>
                </c:pt>
                <c:pt idx="149">
                  <c:v>361510.06711409398</c:v>
                </c:pt>
                <c:pt idx="150">
                  <c:v>359100</c:v>
                </c:pt>
                <c:pt idx="151">
                  <c:v>356721.85430463578</c:v>
                </c:pt>
                <c:pt idx="152">
                  <c:v>354375</c:v>
                </c:pt>
                <c:pt idx="153">
                  <c:v>352058.82352941175</c:v>
                </c:pt>
                <c:pt idx="154">
                  <c:v>349772.72727272729</c:v>
                </c:pt>
                <c:pt idx="155">
                  <c:v>347516.12903225806</c:v>
                </c:pt>
                <c:pt idx="156">
                  <c:v>345288.46153846156</c:v>
                </c:pt>
                <c:pt idx="157">
                  <c:v>343089.17197452229</c:v>
                </c:pt>
                <c:pt idx="158">
                  <c:v>340917.72151898732</c:v>
                </c:pt>
                <c:pt idx="159">
                  <c:v>338773.58490566036</c:v>
                </c:pt>
                <c:pt idx="160">
                  <c:v>336656.25</c:v>
                </c:pt>
                <c:pt idx="161">
                  <c:v>334565.21739130432</c:v>
                </c:pt>
                <c:pt idx="162">
                  <c:v>332500</c:v>
                </c:pt>
                <c:pt idx="163">
                  <c:v>330460.1226993865</c:v>
                </c:pt>
                <c:pt idx="164">
                  <c:v>328445.12195121951</c:v>
                </c:pt>
                <c:pt idx="165">
                  <c:v>326454.54545454547</c:v>
                </c:pt>
                <c:pt idx="166">
                  <c:v>324487.95180722891</c:v>
                </c:pt>
                <c:pt idx="167">
                  <c:v>322544.91017964069</c:v>
                </c:pt>
                <c:pt idx="168">
                  <c:v>320625</c:v>
                </c:pt>
                <c:pt idx="169">
                  <c:v>318727.81065088755</c:v>
                </c:pt>
                <c:pt idx="170">
                  <c:v>316852.9411764706</c:v>
                </c:pt>
                <c:pt idx="171">
                  <c:v>315000</c:v>
                </c:pt>
                <c:pt idx="172">
                  <c:v>313168.60465116281</c:v>
                </c:pt>
                <c:pt idx="173">
                  <c:v>311358.38150289014</c:v>
                </c:pt>
                <c:pt idx="174">
                  <c:v>309568.96551724139</c:v>
                </c:pt>
                <c:pt idx="175">
                  <c:v>307800</c:v>
                </c:pt>
                <c:pt idx="176">
                  <c:v>306051.13636363635</c:v>
                </c:pt>
                <c:pt idx="177">
                  <c:v>304322.03389830509</c:v>
                </c:pt>
                <c:pt idx="178">
                  <c:v>302612.35955056181</c:v>
                </c:pt>
                <c:pt idx="179">
                  <c:v>300921.78770949721</c:v>
                </c:pt>
                <c:pt idx="180">
                  <c:v>299250</c:v>
                </c:pt>
                <c:pt idx="181">
                  <c:v>297596.68508287292</c:v>
                </c:pt>
                <c:pt idx="182">
                  <c:v>295961.53846153844</c:v>
                </c:pt>
                <c:pt idx="183">
                  <c:v>294344.26229508198</c:v>
                </c:pt>
                <c:pt idx="184">
                  <c:v>292744.5652173913</c:v>
                </c:pt>
                <c:pt idx="185">
                  <c:v>291162.16216216219</c:v>
                </c:pt>
                <c:pt idx="186">
                  <c:v>289596.77419354836</c:v>
                </c:pt>
                <c:pt idx="187">
                  <c:v>288048.128342246</c:v>
                </c:pt>
                <c:pt idx="188">
                  <c:v>286515.95744680852</c:v>
                </c:pt>
                <c:pt idx="189">
                  <c:v>285000</c:v>
                </c:pt>
                <c:pt idx="190">
                  <c:v>283500</c:v>
                </c:pt>
                <c:pt idx="191">
                  <c:v>282015.70680628275</c:v>
                </c:pt>
                <c:pt idx="192">
                  <c:v>280546.875</c:v>
                </c:pt>
                <c:pt idx="193">
                  <c:v>279093.26424870465</c:v>
                </c:pt>
                <c:pt idx="194">
                  <c:v>277654.6391752577</c:v>
                </c:pt>
                <c:pt idx="195">
                  <c:v>276230.76923076925</c:v>
                </c:pt>
                <c:pt idx="196">
                  <c:v>274821.42857142858</c:v>
                </c:pt>
                <c:pt idx="197">
                  <c:v>273426.39593908627</c:v>
                </c:pt>
                <c:pt idx="198">
                  <c:v>272045.45454545453</c:v>
                </c:pt>
                <c:pt idx="199">
                  <c:v>270678.39195979899</c:v>
                </c:pt>
                <c:pt idx="200">
                  <c:v>269325</c:v>
                </c:pt>
                <c:pt idx="201">
                  <c:v>267985.07462686568</c:v>
                </c:pt>
                <c:pt idx="202">
                  <c:v>266658.41584158415</c:v>
                </c:pt>
                <c:pt idx="203">
                  <c:v>265344.8275862069</c:v>
                </c:pt>
                <c:pt idx="204">
                  <c:v>264044.1176470588</c:v>
                </c:pt>
                <c:pt idx="205">
                  <c:v>262756.09756097558</c:v>
                </c:pt>
                <c:pt idx="206">
                  <c:v>261480.58252427186</c:v>
                </c:pt>
                <c:pt idx="207">
                  <c:v>260217.39130434784</c:v>
                </c:pt>
                <c:pt idx="208">
                  <c:v>258966.34615384616</c:v>
                </c:pt>
                <c:pt idx="209">
                  <c:v>257727.27272727274</c:v>
                </c:pt>
                <c:pt idx="210">
                  <c:v>256500</c:v>
                </c:pt>
                <c:pt idx="211">
                  <c:v>255284.36018957346</c:v>
                </c:pt>
                <c:pt idx="212">
                  <c:v>254080.18867924527</c:v>
                </c:pt>
                <c:pt idx="213">
                  <c:v>252887.32394366196</c:v>
                </c:pt>
                <c:pt idx="214">
                  <c:v>251705.60747663552</c:v>
                </c:pt>
                <c:pt idx="215">
                  <c:v>250534.88372093023</c:v>
                </c:pt>
                <c:pt idx="216">
                  <c:v>249375</c:v>
                </c:pt>
                <c:pt idx="217">
                  <c:v>248225.80645161291</c:v>
                </c:pt>
                <c:pt idx="218">
                  <c:v>247087.15596330276</c:v>
                </c:pt>
                <c:pt idx="219">
                  <c:v>245958.90410958903</c:v>
                </c:pt>
                <c:pt idx="220">
                  <c:v>244840.90909090909</c:v>
                </c:pt>
                <c:pt idx="221">
                  <c:v>243733.03167420815</c:v>
                </c:pt>
                <c:pt idx="222">
                  <c:v>242635.13513513515</c:v>
                </c:pt>
                <c:pt idx="223">
                  <c:v>241547.08520179373</c:v>
                </c:pt>
                <c:pt idx="224">
                  <c:v>240468.75</c:v>
                </c:pt>
                <c:pt idx="225">
                  <c:v>239400</c:v>
                </c:pt>
                <c:pt idx="226">
                  <c:v>238340.70796460178</c:v>
                </c:pt>
                <c:pt idx="227">
                  <c:v>237290.7488986784</c:v>
                </c:pt>
                <c:pt idx="228">
                  <c:v>236250</c:v>
                </c:pt>
                <c:pt idx="229">
                  <c:v>235218.34061135372</c:v>
                </c:pt>
                <c:pt idx="230">
                  <c:v>234195.65217391305</c:v>
                </c:pt>
                <c:pt idx="231">
                  <c:v>233181.81818181818</c:v>
                </c:pt>
                <c:pt idx="232">
                  <c:v>232176.72413793104</c:v>
                </c:pt>
                <c:pt idx="233">
                  <c:v>231180.2575107296</c:v>
                </c:pt>
                <c:pt idx="234">
                  <c:v>230192.30769230769</c:v>
                </c:pt>
                <c:pt idx="235">
                  <c:v>229212.7659574468</c:v>
                </c:pt>
                <c:pt idx="236">
                  <c:v>228241.5254237288</c:v>
                </c:pt>
                <c:pt idx="237">
                  <c:v>227278.48101265822</c:v>
                </c:pt>
                <c:pt idx="238">
                  <c:v>226323.5294117647</c:v>
                </c:pt>
                <c:pt idx="239">
                  <c:v>225376.56903765691</c:v>
                </c:pt>
                <c:pt idx="240">
                  <c:v>224437.5</c:v>
                </c:pt>
                <c:pt idx="241">
                  <c:v>223506.22406639004</c:v>
                </c:pt>
                <c:pt idx="242">
                  <c:v>222582.64462809917</c:v>
                </c:pt>
                <c:pt idx="243">
                  <c:v>221666.66666666666</c:v>
                </c:pt>
                <c:pt idx="244">
                  <c:v>220758.19672131148</c:v>
                </c:pt>
                <c:pt idx="245">
                  <c:v>219857.14285714287</c:v>
                </c:pt>
                <c:pt idx="246">
                  <c:v>218963.41463414635</c:v>
                </c:pt>
                <c:pt idx="247">
                  <c:v>218076.92307692306</c:v>
                </c:pt>
                <c:pt idx="248">
                  <c:v>217197.5806451613</c:v>
                </c:pt>
                <c:pt idx="249">
                  <c:v>216325.30120481929</c:v>
                </c:pt>
                <c:pt idx="250">
                  <c:v>215460</c:v>
                </c:pt>
                <c:pt idx="251">
                  <c:v>214601.593625498</c:v>
                </c:pt>
                <c:pt idx="252">
                  <c:v>213750</c:v>
                </c:pt>
                <c:pt idx="253">
                  <c:v>212905.13833992096</c:v>
                </c:pt>
                <c:pt idx="254">
                  <c:v>212066.92913385827</c:v>
                </c:pt>
                <c:pt idx="255">
                  <c:v>211235.29411764705</c:v>
                </c:pt>
                <c:pt idx="256">
                  <c:v>210410.15625</c:v>
                </c:pt>
                <c:pt idx="257">
                  <c:v>209591.43968871597</c:v>
                </c:pt>
                <c:pt idx="258">
                  <c:v>208779.06976744186</c:v>
                </c:pt>
                <c:pt idx="259">
                  <c:v>207972.97297297296</c:v>
                </c:pt>
                <c:pt idx="260">
                  <c:v>207173.07692307694</c:v>
                </c:pt>
                <c:pt idx="261">
                  <c:v>206379.31034482759</c:v>
                </c:pt>
                <c:pt idx="262">
                  <c:v>205591.6030534351</c:v>
                </c:pt>
                <c:pt idx="263">
                  <c:v>204809.88593155894</c:v>
                </c:pt>
                <c:pt idx="264">
                  <c:v>204034.09090909091</c:v>
                </c:pt>
                <c:pt idx="265">
                  <c:v>203264.15094339623</c:v>
                </c:pt>
                <c:pt idx="266">
                  <c:v>202500</c:v>
                </c:pt>
                <c:pt idx="267">
                  <c:v>201741.57303370786</c:v>
                </c:pt>
                <c:pt idx="268">
                  <c:v>200988.80597014926</c:v>
                </c:pt>
                <c:pt idx="269">
                  <c:v>200241.63568773234</c:v>
                </c:pt>
                <c:pt idx="270">
                  <c:v>199500</c:v>
                </c:pt>
                <c:pt idx="271">
                  <c:v>198763.8376383764</c:v>
                </c:pt>
                <c:pt idx="272">
                  <c:v>198033.08823529413</c:v>
                </c:pt>
                <c:pt idx="273">
                  <c:v>197307.69230769231</c:v>
                </c:pt>
                <c:pt idx="274">
                  <c:v>196587.59124087592</c:v>
                </c:pt>
                <c:pt idx="275">
                  <c:v>195872.72727272726</c:v>
                </c:pt>
                <c:pt idx="276">
                  <c:v>195163.04347826086</c:v>
                </c:pt>
                <c:pt idx="277">
                  <c:v>194458.48375451262</c:v>
                </c:pt>
                <c:pt idx="278">
                  <c:v>193758.99280575541</c:v>
                </c:pt>
                <c:pt idx="279">
                  <c:v>193064.51612903227</c:v>
                </c:pt>
                <c:pt idx="280">
                  <c:v>192375</c:v>
                </c:pt>
                <c:pt idx="281">
                  <c:v>191690.39145907474</c:v>
                </c:pt>
                <c:pt idx="282">
                  <c:v>191010.63829787233</c:v>
                </c:pt>
                <c:pt idx="283">
                  <c:v>190335.68904593639</c:v>
                </c:pt>
                <c:pt idx="284">
                  <c:v>189665.49295774646</c:v>
                </c:pt>
                <c:pt idx="285">
                  <c:v>189000</c:v>
                </c:pt>
                <c:pt idx="286">
                  <c:v>188339.16083916085</c:v>
                </c:pt>
                <c:pt idx="287">
                  <c:v>187682.92682926828</c:v>
                </c:pt>
                <c:pt idx="288">
                  <c:v>187031.25</c:v>
                </c:pt>
                <c:pt idx="289">
                  <c:v>186384.08304498269</c:v>
                </c:pt>
                <c:pt idx="290">
                  <c:v>185741.37931034484</c:v>
                </c:pt>
                <c:pt idx="291">
                  <c:v>185103.09278350516</c:v>
                </c:pt>
                <c:pt idx="292">
                  <c:v>184469.17808219179</c:v>
                </c:pt>
                <c:pt idx="293">
                  <c:v>183839.590443686</c:v>
                </c:pt>
                <c:pt idx="294">
                  <c:v>183214.28571428571</c:v>
                </c:pt>
                <c:pt idx="295">
                  <c:v>182593.22033898305</c:v>
                </c:pt>
                <c:pt idx="296">
                  <c:v>181976.35135135136</c:v>
                </c:pt>
                <c:pt idx="297">
                  <c:v>181363.63636363635</c:v>
                </c:pt>
                <c:pt idx="298">
                  <c:v>180755.03355704699</c:v>
                </c:pt>
                <c:pt idx="299">
                  <c:v>180150.50167224079</c:v>
                </c:pt>
                <c:pt idx="300">
                  <c:v>179550</c:v>
                </c:pt>
                <c:pt idx="301">
                  <c:v>178953.48837209304</c:v>
                </c:pt>
                <c:pt idx="302">
                  <c:v>178360.92715231789</c:v>
                </c:pt>
                <c:pt idx="303">
                  <c:v>177772.27722772278</c:v>
                </c:pt>
                <c:pt idx="304">
                  <c:v>177187.5</c:v>
                </c:pt>
                <c:pt idx="305">
                  <c:v>176606.55737704918</c:v>
                </c:pt>
                <c:pt idx="306">
                  <c:v>176029.41176470587</c:v>
                </c:pt>
                <c:pt idx="307">
                  <c:v>175456.02605863192</c:v>
                </c:pt>
                <c:pt idx="308">
                  <c:v>174886.36363636365</c:v>
                </c:pt>
                <c:pt idx="309">
                  <c:v>174320.38834951457</c:v>
                </c:pt>
                <c:pt idx="310">
                  <c:v>173758.06451612903</c:v>
                </c:pt>
                <c:pt idx="311">
                  <c:v>173199.35691318329</c:v>
                </c:pt>
                <c:pt idx="312">
                  <c:v>172644.23076923078</c:v>
                </c:pt>
                <c:pt idx="313">
                  <c:v>172092.65175718849</c:v>
                </c:pt>
                <c:pt idx="314">
                  <c:v>171544.58598726115</c:v>
                </c:pt>
                <c:pt idx="315">
                  <c:v>171000</c:v>
                </c:pt>
                <c:pt idx="316">
                  <c:v>170458.86075949366</c:v>
                </c:pt>
                <c:pt idx="317">
                  <c:v>169921.1356466877</c:v>
                </c:pt>
                <c:pt idx="318">
                  <c:v>169386.79245283018</c:v>
                </c:pt>
                <c:pt idx="319">
                  <c:v>168855.79937304076</c:v>
                </c:pt>
                <c:pt idx="320">
                  <c:v>168328.125</c:v>
                </c:pt>
                <c:pt idx="321">
                  <c:v>167803.738317757</c:v>
                </c:pt>
                <c:pt idx="322">
                  <c:v>167282.60869565216</c:v>
                </c:pt>
                <c:pt idx="323">
                  <c:v>166764.70588235295</c:v>
                </c:pt>
                <c:pt idx="324">
                  <c:v>166250</c:v>
                </c:pt>
                <c:pt idx="325">
                  <c:v>165738.46153846153</c:v>
                </c:pt>
                <c:pt idx="326">
                  <c:v>165230.06134969325</c:v>
                </c:pt>
                <c:pt idx="327">
                  <c:v>164724.77064220182</c:v>
                </c:pt>
                <c:pt idx="328">
                  <c:v>164222.56097560975</c:v>
                </c:pt>
                <c:pt idx="329">
                  <c:v>163723.40425531915</c:v>
                </c:pt>
                <c:pt idx="330">
                  <c:v>163227.27272727274</c:v>
                </c:pt>
                <c:pt idx="331">
                  <c:v>162734.13897280965</c:v>
                </c:pt>
                <c:pt idx="332">
                  <c:v>162243.97590361445</c:v>
                </c:pt>
                <c:pt idx="333">
                  <c:v>161756.75675675675</c:v>
                </c:pt>
                <c:pt idx="334">
                  <c:v>161272.45508982035</c:v>
                </c:pt>
                <c:pt idx="335">
                  <c:v>160791.04477611941</c:v>
                </c:pt>
                <c:pt idx="336">
                  <c:v>160312.5</c:v>
                </c:pt>
                <c:pt idx="337">
                  <c:v>159836.79525222551</c:v>
                </c:pt>
                <c:pt idx="338">
                  <c:v>159363.90532544377</c:v>
                </c:pt>
                <c:pt idx="339">
                  <c:v>158893.80530973451</c:v>
                </c:pt>
                <c:pt idx="340">
                  <c:v>158426.4705882353</c:v>
                </c:pt>
                <c:pt idx="341">
                  <c:v>157961.87683284457</c:v>
                </c:pt>
                <c:pt idx="342">
                  <c:v>157500</c:v>
                </c:pt>
                <c:pt idx="343">
                  <c:v>157040.81632653062</c:v>
                </c:pt>
                <c:pt idx="344">
                  <c:v>156584.3023255814</c:v>
                </c:pt>
                <c:pt idx="345">
                  <c:v>156130.4347826087</c:v>
                </c:pt>
                <c:pt idx="346">
                  <c:v>155679.19075144507</c:v>
                </c:pt>
                <c:pt idx="347">
                  <c:v>155230.54755043227</c:v>
                </c:pt>
                <c:pt idx="348">
                  <c:v>154784.4827586207</c:v>
                </c:pt>
                <c:pt idx="349">
                  <c:v>154340.97421203437</c:v>
                </c:pt>
                <c:pt idx="350">
                  <c:v>153900</c:v>
                </c:pt>
                <c:pt idx="351">
                  <c:v>153461.53846153847</c:v>
                </c:pt>
                <c:pt idx="352">
                  <c:v>153025.56818181818</c:v>
                </c:pt>
                <c:pt idx="353">
                  <c:v>152592.06798866857</c:v>
                </c:pt>
                <c:pt idx="354">
                  <c:v>152161.01694915254</c:v>
                </c:pt>
                <c:pt idx="355">
                  <c:v>151732.39436619717</c:v>
                </c:pt>
                <c:pt idx="356">
                  <c:v>151306.17977528091</c:v>
                </c:pt>
                <c:pt idx="357">
                  <c:v>150882.35294117648</c:v>
                </c:pt>
                <c:pt idx="358">
                  <c:v>150460.8938547486</c:v>
                </c:pt>
                <c:pt idx="359">
                  <c:v>150041.78272980501</c:v>
                </c:pt>
                <c:pt idx="360">
                  <c:v>149625</c:v>
                </c:pt>
                <c:pt idx="361">
                  <c:v>149210.52631578947</c:v>
                </c:pt>
                <c:pt idx="362">
                  <c:v>148798.34254143646</c:v>
                </c:pt>
                <c:pt idx="363">
                  <c:v>148388.42975206612</c:v>
                </c:pt>
                <c:pt idx="364">
                  <c:v>147980.76923076922</c:v>
                </c:pt>
                <c:pt idx="365">
                  <c:v>147575.34246575343</c:v>
                </c:pt>
                <c:pt idx="366">
                  <c:v>147172.13114754099</c:v>
                </c:pt>
                <c:pt idx="367">
                  <c:v>146771.11716621253</c:v>
                </c:pt>
                <c:pt idx="368">
                  <c:v>146372.28260869565</c:v>
                </c:pt>
                <c:pt idx="369">
                  <c:v>145975.60975609755</c:v>
                </c:pt>
                <c:pt idx="370">
                  <c:v>145581.08108108109</c:v>
                </c:pt>
                <c:pt idx="371">
                  <c:v>145188.67924528301</c:v>
                </c:pt>
                <c:pt idx="372">
                  <c:v>144798.38709677418</c:v>
                </c:pt>
                <c:pt idx="373">
                  <c:v>144410.18766756033</c:v>
                </c:pt>
                <c:pt idx="374">
                  <c:v>144024.064171123</c:v>
                </c:pt>
                <c:pt idx="375">
                  <c:v>143640</c:v>
                </c:pt>
                <c:pt idx="376">
                  <c:v>143257.97872340426</c:v>
                </c:pt>
                <c:pt idx="377">
                  <c:v>142877.98408488065</c:v>
                </c:pt>
                <c:pt idx="378">
                  <c:v>142500</c:v>
                </c:pt>
                <c:pt idx="379">
                  <c:v>142124.01055408971</c:v>
                </c:pt>
                <c:pt idx="380">
                  <c:v>141750</c:v>
                </c:pt>
                <c:pt idx="381">
                  <c:v>141377.95275590551</c:v>
                </c:pt>
                <c:pt idx="382">
                  <c:v>141007.85340314137</c:v>
                </c:pt>
                <c:pt idx="383">
                  <c:v>140639.68668407309</c:v>
                </c:pt>
                <c:pt idx="384">
                  <c:v>140273.4375</c:v>
                </c:pt>
                <c:pt idx="385">
                  <c:v>139909.09090909091</c:v>
                </c:pt>
                <c:pt idx="386">
                  <c:v>139546.63212435233</c:v>
                </c:pt>
                <c:pt idx="387">
                  <c:v>139186.04651162791</c:v>
                </c:pt>
                <c:pt idx="388">
                  <c:v>138827.31958762885</c:v>
                </c:pt>
                <c:pt idx="389">
                  <c:v>138470.43701799485</c:v>
                </c:pt>
                <c:pt idx="390">
                  <c:v>138115.38461538462</c:v>
                </c:pt>
                <c:pt idx="391">
                  <c:v>137762.14833759592</c:v>
                </c:pt>
                <c:pt idx="392">
                  <c:v>137410.71428571429</c:v>
                </c:pt>
                <c:pt idx="393">
                  <c:v>137061.06870229007</c:v>
                </c:pt>
                <c:pt idx="394">
                  <c:v>136713.19796954314</c:v>
                </c:pt>
                <c:pt idx="395">
                  <c:v>136367.08860759492</c:v>
                </c:pt>
                <c:pt idx="396">
                  <c:v>136022.72727272726</c:v>
                </c:pt>
                <c:pt idx="397">
                  <c:v>135680.10075566752</c:v>
                </c:pt>
                <c:pt idx="398">
                  <c:v>135339.19597989949</c:v>
                </c:pt>
                <c:pt idx="399">
                  <c:v>135000</c:v>
                </c:pt>
                <c:pt idx="400">
                  <c:v>134662.5</c:v>
                </c:pt>
                <c:pt idx="401">
                  <c:v>134326.68329177058</c:v>
                </c:pt>
                <c:pt idx="402">
                  <c:v>133992.53731343284</c:v>
                </c:pt>
                <c:pt idx="403">
                  <c:v>133660.04962779157</c:v>
                </c:pt>
                <c:pt idx="404">
                  <c:v>133329.20792079208</c:v>
                </c:pt>
                <c:pt idx="405">
                  <c:v>133000</c:v>
                </c:pt>
                <c:pt idx="406">
                  <c:v>132672.41379310345</c:v>
                </c:pt>
                <c:pt idx="407">
                  <c:v>132346.43734643733</c:v>
                </c:pt>
                <c:pt idx="408">
                  <c:v>132022.0588235294</c:v>
                </c:pt>
                <c:pt idx="409">
                  <c:v>131699.26650366749</c:v>
                </c:pt>
                <c:pt idx="410">
                  <c:v>131378.04878048779</c:v>
                </c:pt>
                <c:pt idx="411">
                  <c:v>131058.39416058394</c:v>
                </c:pt>
                <c:pt idx="412">
                  <c:v>130740.29126213593</c:v>
                </c:pt>
                <c:pt idx="413">
                  <c:v>130423.72881355933</c:v>
                </c:pt>
                <c:pt idx="414">
                  <c:v>130108.69565217392</c:v>
                </c:pt>
                <c:pt idx="415">
                  <c:v>129795.18072289157</c:v>
                </c:pt>
                <c:pt idx="416">
                  <c:v>129483.17307692308</c:v>
                </c:pt>
                <c:pt idx="417">
                  <c:v>129172.66187050359</c:v>
                </c:pt>
                <c:pt idx="418">
                  <c:v>128863.63636363637</c:v>
                </c:pt>
                <c:pt idx="419">
                  <c:v>128556.08591885441</c:v>
                </c:pt>
                <c:pt idx="420">
                  <c:v>128250</c:v>
                </c:pt>
                <c:pt idx="421">
                  <c:v>127945.36817102137</c:v>
                </c:pt>
                <c:pt idx="422">
                  <c:v>127642.18009478673</c:v>
                </c:pt>
                <c:pt idx="423">
                  <c:v>127340.42553191489</c:v>
                </c:pt>
                <c:pt idx="424">
                  <c:v>127040.09433962264</c:v>
                </c:pt>
                <c:pt idx="425">
                  <c:v>126741.17647058824</c:v>
                </c:pt>
                <c:pt idx="426">
                  <c:v>126443.66197183098</c:v>
                </c:pt>
                <c:pt idx="427">
                  <c:v>126147.54098360655</c:v>
                </c:pt>
                <c:pt idx="428">
                  <c:v>125852.80373831776</c:v>
                </c:pt>
                <c:pt idx="429">
                  <c:v>125559.44055944055</c:v>
                </c:pt>
                <c:pt idx="430">
                  <c:v>125267.44186046511</c:v>
                </c:pt>
                <c:pt idx="431">
                  <c:v>124976.79814385151</c:v>
                </c:pt>
                <c:pt idx="432">
                  <c:v>124687.5</c:v>
                </c:pt>
                <c:pt idx="433">
                  <c:v>124399.53810623556</c:v>
                </c:pt>
                <c:pt idx="434">
                  <c:v>124112.90322580645</c:v>
                </c:pt>
                <c:pt idx="435">
                  <c:v>123827.58620689655</c:v>
                </c:pt>
                <c:pt idx="436">
                  <c:v>123543.57798165138</c:v>
                </c:pt>
                <c:pt idx="437">
                  <c:v>123260.86956521739</c:v>
                </c:pt>
                <c:pt idx="438">
                  <c:v>122979.45205479451</c:v>
                </c:pt>
                <c:pt idx="439">
                  <c:v>122699.31662870159</c:v>
                </c:pt>
                <c:pt idx="440">
                  <c:v>122420.45454545454</c:v>
                </c:pt>
                <c:pt idx="441">
                  <c:v>122142.85714285714</c:v>
                </c:pt>
                <c:pt idx="442">
                  <c:v>121866.51583710407</c:v>
                </c:pt>
                <c:pt idx="443">
                  <c:v>121591.42212189616</c:v>
                </c:pt>
                <c:pt idx="444">
                  <c:v>121317.56756756757</c:v>
                </c:pt>
                <c:pt idx="445">
                  <c:v>121044.94382022473</c:v>
                </c:pt>
                <c:pt idx="446">
                  <c:v>120773.54260089686</c:v>
                </c:pt>
                <c:pt idx="447">
                  <c:v>120503.35570469798</c:v>
                </c:pt>
                <c:pt idx="448">
                  <c:v>120234.375</c:v>
                </c:pt>
                <c:pt idx="449">
                  <c:v>119966.59242761692</c:v>
                </c:pt>
                <c:pt idx="450">
                  <c:v>119700</c:v>
                </c:pt>
                <c:pt idx="451">
                  <c:v>119434.58980044346</c:v>
                </c:pt>
                <c:pt idx="452">
                  <c:v>119170.35398230089</c:v>
                </c:pt>
                <c:pt idx="453">
                  <c:v>118907.28476821192</c:v>
                </c:pt>
                <c:pt idx="454">
                  <c:v>118645.3744493392</c:v>
                </c:pt>
                <c:pt idx="455">
                  <c:v>118384.61538461539</c:v>
                </c:pt>
                <c:pt idx="456">
                  <c:v>118125</c:v>
                </c:pt>
                <c:pt idx="457">
                  <c:v>117866.52078774617</c:v>
                </c:pt>
                <c:pt idx="458">
                  <c:v>117609.17030567686</c:v>
                </c:pt>
                <c:pt idx="459">
                  <c:v>117352.94117647059</c:v>
                </c:pt>
                <c:pt idx="460">
                  <c:v>117097.82608695653</c:v>
                </c:pt>
                <c:pt idx="461">
                  <c:v>116843.81778741865</c:v>
                </c:pt>
                <c:pt idx="462">
                  <c:v>116590.90909090909</c:v>
                </c:pt>
                <c:pt idx="463">
                  <c:v>116339.0928725702</c:v>
                </c:pt>
                <c:pt idx="464">
                  <c:v>116088.36206896552</c:v>
                </c:pt>
                <c:pt idx="465">
                  <c:v>115838.70967741935</c:v>
                </c:pt>
                <c:pt idx="466">
                  <c:v>115590.1287553648</c:v>
                </c:pt>
                <c:pt idx="467">
                  <c:v>115342.61241970022</c:v>
                </c:pt>
                <c:pt idx="468">
                  <c:v>115096.15384615384</c:v>
                </c:pt>
                <c:pt idx="469">
                  <c:v>114850.74626865672</c:v>
                </c:pt>
                <c:pt idx="470">
                  <c:v>114606.3829787234</c:v>
                </c:pt>
                <c:pt idx="471">
                  <c:v>114363.05732484076</c:v>
                </c:pt>
                <c:pt idx="472">
                  <c:v>114120.7627118644</c:v>
                </c:pt>
                <c:pt idx="473">
                  <c:v>113879.49260042283</c:v>
                </c:pt>
                <c:pt idx="474">
                  <c:v>113639.24050632911</c:v>
                </c:pt>
                <c:pt idx="475">
                  <c:v>113400</c:v>
                </c:pt>
                <c:pt idx="476">
                  <c:v>113161.76470588235</c:v>
                </c:pt>
                <c:pt idx="477">
                  <c:v>112924.52830188679</c:v>
                </c:pt>
                <c:pt idx="478">
                  <c:v>112688.28451882846</c:v>
                </c:pt>
                <c:pt idx="479">
                  <c:v>112453.02713987474</c:v>
                </c:pt>
                <c:pt idx="480">
                  <c:v>112218.75</c:v>
                </c:pt>
                <c:pt idx="481">
                  <c:v>111985.44698544698</c:v>
                </c:pt>
                <c:pt idx="482">
                  <c:v>111753.11203319502</c:v>
                </c:pt>
                <c:pt idx="483">
                  <c:v>111521.73913043478</c:v>
                </c:pt>
                <c:pt idx="484">
                  <c:v>111291.32231404958</c:v>
                </c:pt>
                <c:pt idx="485">
                  <c:v>111061.85567010309</c:v>
                </c:pt>
                <c:pt idx="486">
                  <c:v>110833.33333333333</c:v>
                </c:pt>
                <c:pt idx="487">
                  <c:v>110605.74948665297</c:v>
                </c:pt>
                <c:pt idx="488">
                  <c:v>110379.09836065574</c:v>
                </c:pt>
                <c:pt idx="489">
                  <c:v>110153.37423312884</c:v>
                </c:pt>
                <c:pt idx="490">
                  <c:v>109928.57142857143</c:v>
                </c:pt>
                <c:pt idx="491">
                  <c:v>109704.68431771894</c:v>
                </c:pt>
                <c:pt idx="492">
                  <c:v>109481.70731707317</c:v>
                </c:pt>
                <c:pt idx="493">
                  <c:v>109259.63488843813</c:v>
                </c:pt>
                <c:pt idx="494">
                  <c:v>109038.46153846153</c:v>
                </c:pt>
                <c:pt idx="495">
                  <c:v>108818.18181818182</c:v>
                </c:pt>
                <c:pt idx="496">
                  <c:v>108598.79032258065</c:v>
                </c:pt>
                <c:pt idx="497">
                  <c:v>108380.28169014085</c:v>
                </c:pt>
                <c:pt idx="498">
                  <c:v>108162.65060240965</c:v>
                </c:pt>
                <c:pt idx="499">
                  <c:v>107945.89178356713</c:v>
                </c:pt>
                <c:pt idx="500">
                  <c:v>107730</c:v>
                </c:pt>
                <c:pt idx="501">
                  <c:v>107514.97005988024</c:v>
                </c:pt>
                <c:pt idx="502">
                  <c:v>107300.796812749</c:v>
                </c:pt>
                <c:pt idx="503">
                  <c:v>107087.47514910536</c:v>
                </c:pt>
                <c:pt idx="504">
                  <c:v>106875</c:v>
                </c:pt>
                <c:pt idx="505">
                  <c:v>106663.36633663367</c:v>
                </c:pt>
                <c:pt idx="506">
                  <c:v>106452.56916996048</c:v>
                </c:pt>
                <c:pt idx="507">
                  <c:v>106242.60355029585</c:v>
                </c:pt>
                <c:pt idx="508">
                  <c:v>106033.46456692913</c:v>
                </c:pt>
                <c:pt idx="509">
                  <c:v>105825.14734774067</c:v>
                </c:pt>
                <c:pt idx="510">
                  <c:v>105617.64705882352</c:v>
                </c:pt>
                <c:pt idx="511">
                  <c:v>105410.95890410959</c:v>
                </c:pt>
                <c:pt idx="512">
                  <c:v>105205.078125</c:v>
                </c:pt>
                <c:pt idx="513">
                  <c:v>105000</c:v>
                </c:pt>
                <c:pt idx="514">
                  <c:v>104795.71984435798</c:v>
                </c:pt>
                <c:pt idx="515">
                  <c:v>104592.23300970874</c:v>
                </c:pt>
                <c:pt idx="516">
                  <c:v>104389.53488372093</c:v>
                </c:pt>
                <c:pt idx="517">
                  <c:v>104187.62088974855</c:v>
                </c:pt>
                <c:pt idx="518">
                  <c:v>103986.48648648648</c:v>
                </c:pt>
                <c:pt idx="519">
                  <c:v>103786.12716763005</c:v>
                </c:pt>
                <c:pt idx="520">
                  <c:v>103586.53846153847</c:v>
                </c:pt>
                <c:pt idx="521">
                  <c:v>103387.71593090211</c:v>
                </c:pt>
                <c:pt idx="522">
                  <c:v>103189.6551724138</c:v>
                </c:pt>
                <c:pt idx="523">
                  <c:v>102992.3518164436</c:v>
                </c:pt>
                <c:pt idx="524">
                  <c:v>102795.80152671755</c:v>
                </c:pt>
                <c:pt idx="525">
                  <c:v>102600</c:v>
                </c:pt>
                <c:pt idx="526">
                  <c:v>102404.94296577947</c:v>
                </c:pt>
                <c:pt idx="527">
                  <c:v>102210.62618595826</c:v>
                </c:pt>
                <c:pt idx="528">
                  <c:v>102017.04545454546</c:v>
                </c:pt>
                <c:pt idx="529">
                  <c:v>101824.1965973535</c:v>
                </c:pt>
                <c:pt idx="530">
                  <c:v>101632.07547169812</c:v>
                </c:pt>
                <c:pt idx="531">
                  <c:v>101440.67796610169</c:v>
                </c:pt>
                <c:pt idx="532">
                  <c:v>101250</c:v>
                </c:pt>
                <c:pt idx="533">
                  <c:v>101060.03752345216</c:v>
                </c:pt>
                <c:pt idx="534">
                  <c:v>100870.78651685393</c:v>
                </c:pt>
                <c:pt idx="535">
                  <c:v>100682.24299065421</c:v>
                </c:pt>
                <c:pt idx="536">
                  <c:v>100494.40298507463</c:v>
                </c:pt>
                <c:pt idx="537">
                  <c:v>100307.2625698324</c:v>
                </c:pt>
                <c:pt idx="538">
                  <c:v>100120.81784386617</c:v>
                </c:pt>
                <c:pt idx="539">
                  <c:v>99935.064935064933</c:v>
                </c:pt>
                <c:pt idx="540">
                  <c:v>99750</c:v>
                </c:pt>
                <c:pt idx="541">
                  <c:v>99565.619223659887</c:v>
                </c:pt>
                <c:pt idx="542">
                  <c:v>99381.918819188199</c:v>
                </c:pt>
                <c:pt idx="543">
                  <c:v>99198.895027624312</c:v>
                </c:pt>
                <c:pt idx="544">
                  <c:v>99016.544117647063</c:v>
                </c:pt>
                <c:pt idx="545">
                  <c:v>98834.862385321103</c:v>
                </c:pt>
                <c:pt idx="546">
                  <c:v>98653.846153846156</c:v>
                </c:pt>
                <c:pt idx="547">
                  <c:v>98473.491773308953</c:v>
                </c:pt>
                <c:pt idx="548">
                  <c:v>98293.795620437959</c:v>
                </c:pt>
                <c:pt idx="549">
                  <c:v>98114.75409836066</c:v>
                </c:pt>
                <c:pt idx="550">
                  <c:v>97936.363636363632</c:v>
                </c:pt>
                <c:pt idx="551">
                  <c:v>97758.620689655174</c:v>
                </c:pt>
                <c:pt idx="552">
                  <c:v>97581.521739130432</c:v>
                </c:pt>
                <c:pt idx="553">
                  <c:v>97405.063291139246</c:v>
                </c:pt>
                <c:pt idx="554">
                  <c:v>97229.241877256311</c:v>
                </c:pt>
                <c:pt idx="555">
                  <c:v>97054.054054054053</c:v>
                </c:pt>
                <c:pt idx="556">
                  <c:v>96879.496402877703</c:v>
                </c:pt>
                <c:pt idx="557">
                  <c:v>96705.565529622982</c:v>
                </c:pt>
                <c:pt idx="558">
                  <c:v>96532.258064516136</c:v>
                </c:pt>
                <c:pt idx="559">
                  <c:v>96359.570661896243</c:v>
                </c:pt>
                <c:pt idx="560">
                  <c:v>96187.5</c:v>
                </c:pt>
                <c:pt idx="561">
                  <c:v>96016.04278074867</c:v>
                </c:pt>
                <c:pt idx="562">
                  <c:v>95845.195729537372</c:v>
                </c:pt>
                <c:pt idx="563">
                  <c:v>95674.955595026637</c:v>
                </c:pt>
                <c:pt idx="564">
                  <c:v>95505.319148936163</c:v>
                </c:pt>
                <c:pt idx="565">
                  <c:v>95336.283185840701</c:v>
                </c:pt>
                <c:pt idx="566">
                  <c:v>95167.844522968197</c:v>
                </c:pt>
                <c:pt idx="567">
                  <c:v>95000</c:v>
                </c:pt>
                <c:pt idx="568">
                  <c:v>94832.746478873232</c:v>
                </c:pt>
                <c:pt idx="569">
                  <c:v>94666.080843585238</c:v>
                </c:pt>
                <c:pt idx="570">
                  <c:v>94500</c:v>
                </c:pt>
                <c:pt idx="571">
                  <c:v>94334.50087565674</c:v>
                </c:pt>
                <c:pt idx="572">
                  <c:v>94169.580419580423</c:v>
                </c:pt>
                <c:pt idx="573">
                  <c:v>94005.235602094239</c:v>
                </c:pt>
                <c:pt idx="574">
                  <c:v>93841.463414634141</c:v>
                </c:pt>
                <c:pt idx="575">
                  <c:v>93678.260869565216</c:v>
                </c:pt>
                <c:pt idx="576">
                  <c:v>93515.625</c:v>
                </c:pt>
                <c:pt idx="577">
                  <c:v>93353.552859618721</c:v>
                </c:pt>
                <c:pt idx="578">
                  <c:v>93192.041522491345</c:v>
                </c:pt>
                <c:pt idx="579">
                  <c:v>93031.088082901551</c:v>
                </c:pt>
                <c:pt idx="580">
                  <c:v>92870.68965517242</c:v>
                </c:pt>
                <c:pt idx="581">
                  <c:v>92710.843373493975</c:v>
                </c:pt>
                <c:pt idx="582">
                  <c:v>92551.546391752578</c:v>
                </c:pt>
                <c:pt idx="583">
                  <c:v>92392.79588336192</c:v>
                </c:pt>
                <c:pt idx="584">
                  <c:v>92234.589041095896</c:v>
                </c:pt>
                <c:pt idx="585">
                  <c:v>92076.923076923078</c:v>
                </c:pt>
                <c:pt idx="586">
                  <c:v>91919.795221843</c:v>
                </c:pt>
                <c:pt idx="587">
                  <c:v>91763.202725724026</c:v>
                </c:pt>
                <c:pt idx="588">
                  <c:v>91607.142857142855</c:v>
                </c:pt>
                <c:pt idx="589">
                  <c:v>91451.612903225803</c:v>
                </c:pt>
                <c:pt idx="590">
                  <c:v>91296.610169491527</c:v>
                </c:pt>
                <c:pt idx="591">
                  <c:v>91142.131979695434</c:v>
                </c:pt>
                <c:pt idx="592">
                  <c:v>90988.17567567568</c:v>
                </c:pt>
                <c:pt idx="593">
                  <c:v>90834.738617200681</c:v>
                </c:pt>
                <c:pt idx="594">
                  <c:v>90681.818181818177</c:v>
                </c:pt>
                <c:pt idx="595">
                  <c:v>90529.411764705888</c:v>
                </c:pt>
                <c:pt idx="596">
                  <c:v>90377.516778523495</c:v>
                </c:pt>
                <c:pt idx="597">
                  <c:v>90226.130653266329</c:v>
                </c:pt>
                <c:pt idx="598">
                  <c:v>90075.250836120395</c:v>
                </c:pt>
                <c:pt idx="599">
                  <c:v>89924.874791318871</c:v>
                </c:pt>
                <c:pt idx="600">
                  <c:v>89775</c:v>
                </c:pt>
                <c:pt idx="601">
                  <c:v>89625.623960066558</c:v>
                </c:pt>
                <c:pt idx="602">
                  <c:v>89476.744186046519</c:v>
                </c:pt>
                <c:pt idx="603">
                  <c:v>89328.358208955222</c:v>
                </c:pt>
                <c:pt idx="604">
                  <c:v>89180.463576158945</c:v>
                </c:pt>
                <c:pt idx="605">
                  <c:v>89033.057851239675</c:v>
                </c:pt>
                <c:pt idx="606">
                  <c:v>88886.138613861389</c:v>
                </c:pt>
                <c:pt idx="607">
                  <c:v>88739.70345963756</c:v>
                </c:pt>
                <c:pt idx="608">
                  <c:v>88593.75</c:v>
                </c:pt>
                <c:pt idx="609">
                  <c:v>88448.275862068971</c:v>
                </c:pt>
                <c:pt idx="610">
                  <c:v>88303.278688524588</c:v>
                </c:pt>
                <c:pt idx="611">
                  <c:v>88158.756137479548</c:v>
                </c:pt>
                <c:pt idx="612">
                  <c:v>88014.705882352937</c:v>
                </c:pt>
                <c:pt idx="613">
                  <c:v>87871.12561174552</c:v>
                </c:pt>
                <c:pt idx="614">
                  <c:v>87728.01302931596</c:v>
                </c:pt>
                <c:pt idx="615">
                  <c:v>87585.365853658543</c:v>
                </c:pt>
                <c:pt idx="616">
                  <c:v>87443.181818181823</c:v>
                </c:pt>
                <c:pt idx="617">
                  <c:v>87301.45867098865</c:v>
                </c:pt>
                <c:pt idx="618">
                  <c:v>87160.194174757286</c:v>
                </c:pt>
                <c:pt idx="619">
                  <c:v>87019.386106623584</c:v>
                </c:pt>
                <c:pt idx="620">
                  <c:v>86879.032258064515</c:v>
                </c:pt>
                <c:pt idx="621">
                  <c:v>86739.130434782608</c:v>
                </c:pt>
                <c:pt idx="622">
                  <c:v>86599.678456591646</c:v>
                </c:pt>
                <c:pt idx="623">
                  <c:v>86460.674157303365</c:v>
                </c:pt>
                <c:pt idx="624">
                  <c:v>86322.11538461539</c:v>
                </c:pt>
                <c:pt idx="625">
                  <c:v>86184</c:v>
                </c:pt>
                <c:pt idx="626">
                  <c:v>86046.325878594245</c:v>
                </c:pt>
                <c:pt idx="627">
                  <c:v>85909.090909090912</c:v>
                </c:pt>
                <c:pt idx="628">
                  <c:v>85772.292993630574</c:v>
                </c:pt>
                <c:pt idx="629">
                  <c:v>85635.930047694754</c:v>
                </c:pt>
                <c:pt idx="630">
                  <c:v>85500</c:v>
                </c:pt>
                <c:pt idx="631">
                  <c:v>85364.500792393024</c:v>
                </c:pt>
                <c:pt idx="632">
                  <c:v>85229.430379746831</c:v>
                </c:pt>
                <c:pt idx="633">
                  <c:v>85094.78672985782</c:v>
                </c:pt>
                <c:pt idx="634">
                  <c:v>84960.567823343852</c:v>
                </c:pt>
                <c:pt idx="635">
                  <c:v>84826.771653543314</c:v>
                </c:pt>
                <c:pt idx="636">
                  <c:v>84693.39622641509</c:v>
                </c:pt>
                <c:pt idx="637">
                  <c:v>84560.439560439554</c:v>
                </c:pt>
                <c:pt idx="638">
                  <c:v>84427.899686520381</c:v>
                </c:pt>
                <c:pt idx="639">
                  <c:v>84295.774647887331</c:v>
                </c:pt>
                <c:pt idx="640">
                  <c:v>84164.0625</c:v>
                </c:pt>
                <c:pt idx="641">
                  <c:v>84032.761310452421</c:v>
                </c:pt>
                <c:pt idx="642">
                  <c:v>83901.8691588785</c:v>
                </c:pt>
                <c:pt idx="643">
                  <c:v>83771.384136858469</c:v>
                </c:pt>
                <c:pt idx="644">
                  <c:v>83641.304347826081</c:v>
                </c:pt>
                <c:pt idx="645">
                  <c:v>83511.627906976748</c:v>
                </c:pt>
                <c:pt idx="646">
                  <c:v>83382.352941176476</c:v>
                </c:pt>
                <c:pt idx="647">
                  <c:v>83253.477588871712</c:v>
                </c:pt>
                <c:pt idx="648">
                  <c:v>83125</c:v>
                </c:pt>
                <c:pt idx="649">
                  <c:v>82996.918335901384</c:v>
                </c:pt>
                <c:pt idx="650">
                  <c:v>82869.230769230766</c:v>
                </c:pt>
                <c:pt idx="651">
                  <c:v>82741.93548387097</c:v>
                </c:pt>
                <c:pt idx="652">
                  <c:v>82615.030674846625</c:v>
                </c:pt>
                <c:pt idx="653">
                  <c:v>82488.514548238891</c:v>
                </c:pt>
                <c:pt idx="654">
                  <c:v>82362.385321100912</c:v>
                </c:pt>
                <c:pt idx="655">
                  <c:v>82236.64122137404</c:v>
                </c:pt>
                <c:pt idx="656">
                  <c:v>82111.280487804877</c:v>
                </c:pt>
                <c:pt idx="657">
                  <c:v>81986.301369863009</c:v>
                </c:pt>
                <c:pt idx="658">
                  <c:v>81861.702127659577</c:v>
                </c:pt>
                <c:pt idx="659">
                  <c:v>81737.481031866468</c:v>
                </c:pt>
                <c:pt idx="660">
                  <c:v>81613.636363636368</c:v>
                </c:pt>
                <c:pt idx="661">
                  <c:v>81490.166414523454</c:v>
                </c:pt>
                <c:pt idx="662">
                  <c:v>81367.069486404827</c:v>
                </c:pt>
                <c:pt idx="663">
                  <c:v>81244.343891402721</c:v>
                </c:pt>
                <c:pt idx="664">
                  <c:v>81121.987951807227</c:v>
                </c:pt>
                <c:pt idx="665">
                  <c:v>81000</c:v>
                </c:pt>
                <c:pt idx="666">
                  <c:v>80878.378378378373</c:v>
                </c:pt>
                <c:pt idx="667">
                  <c:v>80757.121439280367</c:v>
                </c:pt>
                <c:pt idx="668">
                  <c:v>80636.227544910173</c:v>
                </c:pt>
                <c:pt idx="669">
                  <c:v>80515.695067264576</c:v>
                </c:pt>
                <c:pt idx="670">
                  <c:v>80395.522388059704</c:v>
                </c:pt>
                <c:pt idx="671">
                  <c:v>80275.707898658715</c:v>
                </c:pt>
                <c:pt idx="672">
                  <c:v>80156.25</c:v>
                </c:pt>
                <c:pt idx="673">
                  <c:v>80037.147102525996</c:v>
                </c:pt>
                <c:pt idx="674">
                  <c:v>79918.397626112754</c:v>
                </c:pt>
                <c:pt idx="675">
                  <c:v>79800</c:v>
                </c:pt>
                <c:pt idx="676">
                  <c:v>79681.952662721887</c:v>
                </c:pt>
                <c:pt idx="677">
                  <c:v>79564.25406203841</c:v>
                </c:pt>
                <c:pt idx="678">
                  <c:v>79446.902654867255</c:v>
                </c:pt>
                <c:pt idx="679">
                  <c:v>79329.896907216491</c:v>
                </c:pt>
                <c:pt idx="680">
                  <c:v>79213.23529411765</c:v>
                </c:pt>
                <c:pt idx="681">
                  <c:v>79096.916299559467</c:v>
                </c:pt>
                <c:pt idx="682">
                  <c:v>78980.938416422287</c:v>
                </c:pt>
                <c:pt idx="683">
                  <c:v>78865.30014641289</c:v>
                </c:pt>
                <c:pt idx="684">
                  <c:v>78750</c:v>
                </c:pt>
                <c:pt idx="685">
                  <c:v>78635.036496350367</c:v>
                </c:pt>
                <c:pt idx="686">
                  <c:v>78520.408163265311</c:v>
                </c:pt>
                <c:pt idx="687">
                  <c:v>78406.113537117897</c:v>
                </c:pt>
                <c:pt idx="688">
                  <c:v>78292.151162790702</c:v>
                </c:pt>
                <c:pt idx="689">
                  <c:v>78178.519593613935</c:v>
                </c:pt>
                <c:pt idx="690">
                  <c:v>78065.217391304352</c:v>
                </c:pt>
                <c:pt idx="691">
                  <c:v>77952.243125904482</c:v>
                </c:pt>
                <c:pt idx="692">
                  <c:v>77839.595375722536</c:v>
                </c:pt>
                <c:pt idx="693">
                  <c:v>77727.272727272721</c:v>
                </c:pt>
                <c:pt idx="694">
                  <c:v>77615.273775216134</c:v>
                </c:pt>
                <c:pt idx="695">
                  <c:v>77503.597122302162</c:v>
                </c:pt>
                <c:pt idx="696">
                  <c:v>77392.241379310348</c:v>
                </c:pt>
                <c:pt idx="697">
                  <c:v>77281.205164992833</c:v>
                </c:pt>
                <c:pt idx="698">
                  <c:v>77170.487106017186</c:v>
                </c:pt>
                <c:pt idx="699">
                  <c:v>77060.085836909871</c:v>
                </c:pt>
                <c:pt idx="700">
                  <c:v>76950</c:v>
                </c:pt>
                <c:pt idx="701">
                  <c:v>76840.22824536376</c:v>
                </c:pt>
                <c:pt idx="702">
                  <c:v>76730.769230769234</c:v>
                </c:pt>
                <c:pt idx="703">
                  <c:v>76621.621621621627</c:v>
                </c:pt>
                <c:pt idx="704">
                  <c:v>76512.784090909088</c:v>
                </c:pt>
                <c:pt idx="705">
                  <c:v>76404.255319148942</c:v>
                </c:pt>
                <c:pt idx="706">
                  <c:v>76296.033994334284</c:v>
                </c:pt>
                <c:pt idx="707">
                  <c:v>76188.118811881184</c:v>
                </c:pt>
                <c:pt idx="708">
                  <c:v>76080.508474576272</c:v>
                </c:pt>
                <c:pt idx="709">
                  <c:v>75973.201692524686</c:v>
                </c:pt>
                <c:pt idx="710">
                  <c:v>75866.197183098586</c:v>
                </c:pt>
                <c:pt idx="711">
                  <c:v>75759.493670886077</c:v>
                </c:pt>
                <c:pt idx="712">
                  <c:v>75653.089887640454</c:v>
                </c:pt>
                <c:pt idx="713">
                  <c:v>75546.984572230009</c:v>
                </c:pt>
                <c:pt idx="714">
                  <c:v>75441.176470588238</c:v>
                </c:pt>
                <c:pt idx="715">
                  <c:v>75335.664335664333</c:v>
                </c:pt>
                <c:pt idx="716">
                  <c:v>75230.446927374302</c:v>
                </c:pt>
                <c:pt idx="717">
                  <c:v>75125.523012552309</c:v>
                </c:pt>
                <c:pt idx="718">
                  <c:v>75020.891364902505</c:v>
                </c:pt>
                <c:pt idx="719">
                  <c:v>74916.550764951317</c:v>
                </c:pt>
                <c:pt idx="720">
                  <c:v>74812.5</c:v>
                </c:pt>
                <c:pt idx="721">
                  <c:v>74708.737864077673</c:v>
                </c:pt>
                <c:pt idx="722">
                  <c:v>74605.263157894733</c:v>
                </c:pt>
                <c:pt idx="723">
                  <c:v>74502.074688796682</c:v>
                </c:pt>
                <c:pt idx="724">
                  <c:v>74399.171270718231</c:v>
                </c:pt>
                <c:pt idx="725">
                  <c:v>74296.551724137928</c:v>
                </c:pt>
                <c:pt idx="726">
                  <c:v>74194.21487603306</c:v>
                </c:pt>
                <c:pt idx="727">
                  <c:v>74092.159559834938</c:v>
                </c:pt>
                <c:pt idx="728">
                  <c:v>73990.38461538461</c:v>
                </c:pt>
                <c:pt idx="729">
                  <c:v>73888.888888888891</c:v>
                </c:pt>
                <c:pt idx="730">
                  <c:v>73787.671232876717</c:v>
                </c:pt>
                <c:pt idx="731">
                  <c:v>73686.730506155945</c:v>
                </c:pt>
                <c:pt idx="732">
                  <c:v>73586.065573770495</c:v>
                </c:pt>
                <c:pt idx="733">
                  <c:v>73485.67530695771</c:v>
                </c:pt>
                <c:pt idx="734">
                  <c:v>73385.558583106264</c:v>
                </c:pt>
                <c:pt idx="735">
                  <c:v>73285.71428571429</c:v>
                </c:pt>
                <c:pt idx="736">
                  <c:v>73186.141304347824</c:v>
                </c:pt>
                <c:pt idx="737">
                  <c:v>73086.838534599723</c:v>
                </c:pt>
                <c:pt idx="738">
                  <c:v>72987.804878048773</c:v>
                </c:pt>
                <c:pt idx="739">
                  <c:v>72889.039242219209</c:v>
                </c:pt>
                <c:pt idx="740">
                  <c:v>72790.540540540547</c:v>
                </c:pt>
                <c:pt idx="741">
                  <c:v>72692.307692307688</c:v>
                </c:pt>
                <c:pt idx="742">
                  <c:v>72594.339622641506</c:v>
                </c:pt>
                <c:pt idx="743">
                  <c:v>72496.635262449534</c:v>
                </c:pt>
                <c:pt idx="744">
                  <c:v>72399.193548387091</c:v>
                </c:pt>
                <c:pt idx="745">
                  <c:v>72302.013422818796</c:v>
                </c:pt>
                <c:pt idx="746">
                  <c:v>72205.093833780164</c:v>
                </c:pt>
                <c:pt idx="747">
                  <c:v>72108.433734939754</c:v>
                </c:pt>
                <c:pt idx="748">
                  <c:v>72012.032085561499</c:v>
                </c:pt>
                <c:pt idx="749">
                  <c:v>71915.88785046729</c:v>
                </c:pt>
                <c:pt idx="750">
                  <c:v>71820</c:v>
                </c:pt>
                <c:pt idx="751">
                  <c:v>71724.367509986681</c:v>
                </c:pt>
                <c:pt idx="752">
                  <c:v>71628.98936170213</c:v>
                </c:pt>
                <c:pt idx="753">
                  <c:v>71533.864541832663</c:v>
                </c:pt>
                <c:pt idx="754">
                  <c:v>71438.992042440324</c:v>
                </c:pt>
                <c:pt idx="755">
                  <c:v>71344.370860927156</c:v>
                </c:pt>
                <c:pt idx="756">
                  <c:v>71250</c:v>
                </c:pt>
                <c:pt idx="757">
                  <c:v>71155.878467635397</c:v>
                </c:pt>
                <c:pt idx="758">
                  <c:v>71062.005277044853</c:v>
                </c:pt>
                <c:pt idx="759">
                  <c:v>70968.37944664032</c:v>
                </c:pt>
                <c:pt idx="760">
                  <c:v>70875</c:v>
                </c:pt>
                <c:pt idx="761">
                  <c:v>70781.865965834426</c:v>
                </c:pt>
                <c:pt idx="762">
                  <c:v>70688.976377952757</c:v>
                </c:pt>
                <c:pt idx="763">
                  <c:v>70596.330275229353</c:v>
                </c:pt>
                <c:pt idx="764">
                  <c:v>70503.926701570686</c:v>
                </c:pt>
                <c:pt idx="765">
                  <c:v>70411.76470588235</c:v>
                </c:pt>
                <c:pt idx="766">
                  <c:v>70319.843342036547</c:v>
                </c:pt>
                <c:pt idx="767">
                  <c:v>70228.161668839632</c:v>
                </c:pt>
                <c:pt idx="768">
                  <c:v>70136.71875</c:v>
                </c:pt>
                <c:pt idx="769">
                  <c:v>70045.513654096227</c:v>
                </c:pt>
                <c:pt idx="770">
                  <c:v>69954.545454545456</c:v>
                </c:pt>
                <c:pt idx="771">
                  <c:v>69863.813229571984</c:v>
                </c:pt>
                <c:pt idx="772">
                  <c:v>69773.316062176164</c:v>
                </c:pt>
                <c:pt idx="773">
                  <c:v>69683.053040103492</c:v>
                </c:pt>
                <c:pt idx="774">
                  <c:v>69593.023255813954</c:v>
                </c:pt>
                <c:pt idx="775">
                  <c:v>69503.225806451606</c:v>
                </c:pt>
                <c:pt idx="776">
                  <c:v>69413.659793814426</c:v>
                </c:pt>
                <c:pt idx="777">
                  <c:v>69324.32432432432</c:v>
                </c:pt>
                <c:pt idx="778">
                  <c:v>69235.218508997423</c:v>
                </c:pt>
                <c:pt idx="779">
                  <c:v>69146.341463414632</c:v>
                </c:pt>
                <c:pt idx="780">
                  <c:v>69057.692307692312</c:v>
                </c:pt>
                <c:pt idx="781">
                  <c:v>68969.270166453265</c:v>
                </c:pt>
                <c:pt idx="782">
                  <c:v>68881.074168797961</c:v>
                </c:pt>
                <c:pt idx="783">
                  <c:v>68793.103448275855</c:v>
                </c:pt>
                <c:pt idx="784">
                  <c:v>68705.357142857145</c:v>
                </c:pt>
                <c:pt idx="785">
                  <c:v>68617.834394904465</c:v>
                </c:pt>
                <c:pt idx="786">
                  <c:v>68530.534351145034</c:v>
                </c:pt>
                <c:pt idx="787">
                  <c:v>68443.456162642949</c:v>
                </c:pt>
                <c:pt idx="788">
                  <c:v>68356.598984771568</c:v>
                </c:pt>
                <c:pt idx="789">
                  <c:v>68269.961977186307</c:v>
                </c:pt>
                <c:pt idx="790">
                  <c:v>68183.544303797462</c:v>
                </c:pt>
                <c:pt idx="791">
                  <c:v>68097.345132743358</c:v>
                </c:pt>
                <c:pt idx="792">
                  <c:v>68011.363636363632</c:v>
                </c:pt>
                <c:pt idx="793">
                  <c:v>67925.598991172767</c:v>
                </c:pt>
                <c:pt idx="794">
                  <c:v>67840.050377833759</c:v>
                </c:pt>
                <c:pt idx="795">
                  <c:v>67754.716981132078</c:v>
                </c:pt>
                <c:pt idx="796">
                  <c:v>67669.597989949747</c:v>
                </c:pt>
                <c:pt idx="797">
                  <c:v>67584.692597239642</c:v>
                </c:pt>
                <c:pt idx="798">
                  <c:v>67500</c:v>
                </c:pt>
                <c:pt idx="799">
                  <c:v>67415.519399249068</c:v>
                </c:pt>
                <c:pt idx="800">
                  <c:v>67331.25</c:v>
                </c:pt>
                <c:pt idx="801">
                  <c:v>67247.191011235962</c:v>
                </c:pt>
                <c:pt idx="802">
                  <c:v>67163.341645885288</c:v>
                </c:pt>
                <c:pt idx="803">
                  <c:v>67079.701120797006</c:v>
                </c:pt>
                <c:pt idx="804">
                  <c:v>66996.26865671642</c:v>
                </c:pt>
                <c:pt idx="805">
                  <c:v>66913.043478260865</c:v>
                </c:pt>
                <c:pt idx="806">
                  <c:v>66830.024813895783</c:v>
                </c:pt>
                <c:pt idx="807">
                  <c:v>66747.211895910776</c:v>
                </c:pt>
                <c:pt idx="808">
                  <c:v>66664.603960396038</c:v>
                </c:pt>
                <c:pt idx="809">
                  <c:v>66582.200247218789</c:v>
                </c:pt>
                <c:pt idx="810">
                  <c:v>66500</c:v>
                </c:pt>
                <c:pt idx="811">
                  <c:v>66418.002466091246</c:v>
                </c:pt>
                <c:pt idx="812">
                  <c:v>66336.206896551725</c:v>
                </c:pt>
                <c:pt idx="813">
                  <c:v>66254.612546125456</c:v>
                </c:pt>
                <c:pt idx="814">
                  <c:v>66173.218673218667</c:v>
                </c:pt>
                <c:pt idx="815">
                  <c:v>66092.024539877297</c:v>
                </c:pt>
                <c:pt idx="816">
                  <c:v>66011.029411764699</c:v>
                </c:pt>
                <c:pt idx="817">
                  <c:v>65930.232558139542</c:v>
                </c:pt>
                <c:pt idx="818">
                  <c:v>65849.633251833744</c:v>
                </c:pt>
                <c:pt idx="819">
                  <c:v>65769.230769230766</c:v>
                </c:pt>
                <c:pt idx="820">
                  <c:v>65689.024390243896</c:v>
                </c:pt>
                <c:pt idx="821">
                  <c:v>65609.013398294759</c:v>
                </c:pt>
                <c:pt idx="822">
                  <c:v>65529.197080291968</c:v>
                </c:pt>
                <c:pt idx="823">
                  <c:v>65449.574726609964</c:v>
                </c:pt>
                <c:pt idx="824">
                  <c:v>65370.145631067964</c:v>
                </c:pt>
                <c:pt idx="825">
                  <c:v>65290.909090909088</c:v>
                </c:pt>
                <c:pt idx="826">
                  <c:v>65211.864406779663</c:v>
                </c:pt>
                <c:pt idx="827">
                  <c:v>65133.010882708586</c:v>
                </c:pt>
                <c:pt idx="828">
                  <c:v>65054.34782608696</c:v>
                </c:pt>
                <c:pt idx="829">
                  <c:v>64975.874547647771</c:v>
                </c:pt>
                <c:pt idx="830">
                  <c:v>64897.590361445786</c:v>
                </c:pt>
                <c:pt idx="831">
                  <c:v>64819.494584837543</c:v>
                </c:pt>
                <c:pt idx="832">
                  <c:v>64741.586538461539</c:v>
                </c:pt>
                <c:pt idx="833">
                  <c:v>64663.865546218491</c:v>
                </c:pt>
                <c:pt idx="834">
                  <c:v>64586.330935251797</c:v>
                </c:pt>
                <c:pt idx="835">
                  <c:v>64508.982035928144</c:v>
                </c:pt>
                <c:pt idx="836">
                  <c:v>64431.818181818184</c:v>
                </c:pt>
                <c:pt idx="837">
                  <c:v>64354.838709677417</c:v>
                </c:pt>
                <c:pt idx="838">
                  <c:v>64278.042959427206</c:v>
                </c:pt>
                <c:pt idx="839">
                  <c:v>64201.430274135877</c:v>
                </c:pt>
                <c:pt idx="840">
                  <c:v>64125</c:v>
                </c:pt>
                <c:pt idx="841">
                  <c:v>64048.751486325804</c:v>
                </c:pt>
                <c:pt idx="842">
                  <c:v>63972.684085510686</c:v>
                </c:pt>
                <c:pt idx="843">
                  <c:v>63896.797153024912</c:v>
                </c:pt>
                <c:pt idx="844">
                  <c:v>63821.090047393365</c:v>
                </c:pt>
                <c:pt idx="845">
                  <c:v>63745.562130177517</c:v>
                </c:pt>
                <c:pt idx="846">
                  <c:v>63670.212765957447</c:v>
                </c:pt>
                <c:pt idx="847">
                  <c:v>63595.041322314049</c:v>
                </c:pt>
                <c:pt idx="848">
                  <c:v>63520.047169811318</c:v>
                </c:pt>
                <c:pt idx="849">
                  <c:v>63445.229681978795</c:v>
                </c:pt>
                <c:pt idx="850">
                  <c:v>63370.588235294119</c:v>
                </c:pt>
                <c:pt idx="851">
                  <c:v>63296.122209165689</c:v>
                </c:pt>
                <c:pt idx="852">
                  <c:v>63221.830985915491</c:v>
                </c:pt>
                <c:pt idx="853">
                  <c:v>63147.713950762016</c:v>
                </c:pt>
                <c:pt idx="854">
                  <c:v>63073.770491803276</c:v>
                </c:pt>
                <c:pt idx="855">
                  <c:v>63000</c:v>
                </c:pt>
                <c:pt idx="856">
                  <c:v>62926.401869158879</c:v>
                </c:pt>
                <c:pt idx="857">
                  <c:v>62852.975495915984</c:v>
                </c:pt>
                <c:pt idx="858">
                  <c:v>62779.720279720277</c:v>
                </c:pt>
                <c:pt idx="859">
                  <c:v>62706.63562281723</c:v>
                </c:pt>
                <c:pt idx="860">
                  <c:v>62633.720930232557</c:v>
                </c:pt>
                <c:pt idx="861">
                  <c:v>62560.975609756097</c:v>
                </c:pt>
                <c:pt idx="862">
                  <c:v>62488.399071925756</c:v>
                </c:pt>
                <c:pt idx="863">
                  <c:v>62415.990730011588</c:v>
                </c:pt>
                <c:pt idx="864">
                  <c:v>62343.75</c:v>
                </c:pt>
                <c:pt idx="865">
                  <c:v>62271.676300578038</c:v>
                </c:pt>
                <c:pt idx="866">
                  <c:v>62199.76905311778</c:v>
                </c:pt>
                <c:pt idx="867">
                  <c:v>62128.027681660897</c:v>
                </c:pt>
                <c:pt idx="868">
                  <c:v>62056.451612903227</c:v>
                </c:pt>
                <c:pt idx="869">
                  <c:v>61985.040276179519</c:v>
                </c:pt>
                <c:pt idx="870">
                  <c:v>61913.793103448275</c:v>
                </c:pt>
                <c:pt idx="871">
                  <c:v>61842.70952927669</c:v>
                </c:pt>
                <c:pt idx="872">
                  <c:v>61771.788990825691</c:v>
                </c:pt>
                <c:pt idx="873">
                  <c:v>61701.030927835054</c:v>
                </c:pt>
                <c:pt idx="874">
                  <c:v>61630.434782608696</c:v>
                </c:pt>
                <c:pt idx="875">
                  <c:v>61560</c:v>
                </c:pt>
                <c:pt idx="876">
                  <c:v>61489.726027397257</c:v>
                </c:pt>
                <c:pt idx="877">
                  <c:v>61419.612314709237</c:v>
                </c:pt>
                <c:pt idx="878">
                  <c:v>61349.658314350796</c:v>
                </c:pt>
                <c:pt idx="879">
                  <c:v>61279.863481228669</c:v>
                </c:pt>
                <c:pt idx="880">
                  <c:v>61210.227272727272</c:v>
                </c:pt>
                <c:pt idx="881">
                  <c:v>61140.749148694667</c:v>
                </c:pt>
                <c:pt idx="882">
                  <c:v>61071.428571428572</c:v>
                </c:pt>
                <c:pt idx="883">
                  <c:v>61002.265005662513</c:v>
                </c:pt>
                <c:pt idx="884">
                  <c:v>60933.257918552037</c:v>
                </c:pt>
                <c:pt idx="885">
                  <c:v>60864.406779661018</c:v>
                </c:pt>
                <c:pt idx="886">
                  <c:v>60795.711060948081</c:v>
                </c:pt>
                <c:pt idx="887">
                  <c:v>60727.170236753103</c:v>
                </c:pt>
                <c:pt idx="888">
                  <c:v>60658.783783783787</c:v>
                </c:pt>
                <c:pt idx="889">
                  <c:v>60590.551181102361</c:v>
                </c:pt>
                <c:pt idx="890">
                  <c:v>60522.471910112363</c:v>
                </c:pt>
                <c:pt idx="891">
                  <c:v>60454.545454545456</c:v>
                </c:pt>
                <c:pt idx="892">
                  <c:v>60386.771300448432</c:v>
                </c:pt>
                <c:pt idx="893">
                  <c:v>60319.148936170212</c:v>
                </c:pt>
                <c:pt idx="894">
                  <c:v>60251.677852348992</c:v>
                </c:pt>
                <c:pt idx="895">
                  <c:v>60184.357541899444</c:v>
                </c:pt>
                <c:pt idx="896">
                  <c:v>60117.1875</c:v>
                </c:pt>
                <c:pt idx="897">
                  <c:v>60050.167224080265</c:v>
                </c:pt>
                <c:pt idx="898">
                  <c:v>59983.296213808462</c:v>
                </c:pt>
                <c:pt idx="899">
                  <c:v>59916.573971078979</c:v>
                </c:pt>
                <c:pt idx="900">
                  <c:v>59850</c:v>
                </c:pt>
                <c:pt idx="901">
                  <c:v>59783.573806881242</c:v>
                </c:pt>
                <c:pt idx="902">
                  <c:v>59717.294900221728</c:v>
                </c:pt>
                <c:pt idx="903">
                  <c:v>59651.162790697672</c:v>
                </c:pt>
                <c:pt idx="904">
                  <c:v>59585.176991150445</c:v>
                </c:pt>
                <c:pt idx="905">
                  <c:v>59519.337016574587</c:v>
                </c:pt>
                <c:pt idx="906">
                  <c:v>59453.642384105959</c:v>
                </c:pt>
                <c:pt idx="907">
                  <c:v>59388.092613009925</c:v>
                </c:pt>
                <c:pt idx="908">
                  <c:v>59322.6872246696</c:v>
                </c:pt>
                <c:pt idx="909">
                  <c:v>59257.425742574254</c:v>
                </c:pt>
                <c:pt idx="910">
                  <c:v>59192.307692307695</c:v>
                </c:pt>
                <c:pt idx="911">
                  <c:v>59127.332601536771</c:v>
                </c:pt>
                <c:pt idx="912">
                  <c:v>59062.5</c:v>
                </c:pt>
                <c:pt idx="913">
                  <c:v>58997.809419496167</c:v>
                </c:pt>
                <c:pt idx="914">
                  <c:v>58933.260393873083</c:v>
                </c:pt>
                <c:pt idx="915">
                  <c:v>58868.852459016394</c:v>
                </c:pt>
                <c:pt idx="916">
                  <c:v>58804.58515283843</c:v>
                </c:pt>
                <c:pt idx="917">
                  <c:v>58740.458015267177</c:v>
                </c:pt>
                <c:pt idx="918">
                  <c:v>58676.470588235294</c:v>
                </c:pt>
                <c:pt idx="919">
                  <c:v>58612.622415669204</c:v>
                </c:pt>
                <c:pt idx="920">
                  <c:v>58548.913043478264</c:v>
                </c:pt>
                <c:pt idx="921">
                  <c:v>58485.342019543976</c:v>
                </c:pt>
                <c:pt idx="922">
                  <c:v>58421.908893709326</c:v>
                </c:pt>
                <c:pt idx="923">
                  <c:v>58358.61321776815</c:v>
                </c:pt>
                <c:pt idx="924">
                  <c:v>58295.454545454544</c:v>
                </c:pt>
                <c:pt idx="925">
                  <c:v>58232.432432432433</c:v>
                </c:pt>
                <c:pt idx="926">
                  <c:v>58169.546436285098</c:v>
                </c:pt>
                <c:pt idx="927">
                  <c:v>58106.796116504855</c:v>
                </c:pt>
                <c:pt idx="928">
                  <c:v>58044.181034482761</c:v>
                </c:pt>
                <c:pt idx="929">
                  <c:v>57981.700753498386</c:v>
                </c:pt>
                <c:pt idx="930">
                  <c:v>57919.354838709674</c:v>
                </c:pt>
                <c:pt idx="931">
                  <c:v>57857.142857142855</c:v>
                </c:pt>
                <c:pt idx="932">
                  <c:v>57795.0643776824</c:v>
                </c:pt>
                <c:pt idx="933">
                  <c:v>57733.118971061092</c:v>
                </c:pt>
                <c:pt idx="934">
                  <c:v>57671.30620985011</c:v>
                </c:pt>
                <c:pt idx="935">
                  <c:v>57609.625668449196</c:v>
                </c:pt>
                <c:pt idx="936">
                  <c:v>57548.076923076922</c:v>
                </c:pt>
                <c:pt idx="937">
                  <c:v>57486.659551760938</c:v>
                </c:pt>
                <c:pt idx="938">
                  <c:v>57425.373134328358</c:v>
                </c:pt>
                <c:pt idx="939">
                  <c:v>57364.217252396164</c:v>
                </c:pt>
                <c:pt idx="940">
                  <c:v>57303.191489361699</c:v>
                </c:pt>
                <c:pt idx="941">
                  <c:v>57242.295430393198</c:v>
                </c:pt>
                <c:pt idx="942">
                  <c:v>57181.52866242038</c:v>
                </c:pt>
                <c:pt idx="943">
                  <c:v>57120.890774125131</c:v>
                </c:pt>
                <c:pt idx="944">
                  <c:v>57060.381355932201</c:v>
                </c:pt>
                <c:pt idx="945">
                  <c:v>57000</c:v>
                </c:pt>
                <c:pt idx="946">
                  <c:v>56939.746300211416</c:v>
                </c:pt>
                <c:pt idx="947">
                  <c:v>56879.619852164731</c:v>
                </c:pt>
                <c:pt idx="948">
                  <c:v>56819.620253164554</c:v>
                </c:pt>
                <c:pt idx="949">
                  <c:v>56759.747102212852</c:v>
                </c:pt>
                <c:pt idx="950">
                  <c:v>56700</c:v>
                </c:pt>
                <c:pt idx="951">
                  <c:v>56640.378548895897</c:v>
                </c:pt>
                <c:pt idx="952">
                  <c:v>56580.882352941175</c:v>
                </c:pt>
                <c:pt idx="953">
                  <c:v>56521.511017838406</c:v>
                </c:pt>
                <c:pt idx="954">
                  <c:v>56462.264150943396</c:v>
                </c:pt>
                <c:pt idx="955">
                  <c:v>56403.141361256545</c:v>
                </c:pt>
                <c:pt idx="956">
                  <c:v>56344.142259414228</c:v>
                </c:pt>
                <c:pt idx="957">
                  <c:v>56285.266457680249</c:v>
                </c:pt>
                <c:pt idx="958">
                  <c:v>56226.513569937371</c:v>
                </c:pt>
                <c:pt idx="959">
                  <c:v>56167.883211678833</c:v>
                </c:pt>
                <c:pt idx="960">
                  <c:v>56109.375</c:v>
                </c:pt>
                <c:pt idx="961">
                  <c:v>56050.98855359001</c:v>
                </c:pt>
                <c:pt idx="962">
                  <c:v>55992.723492723489</c:v>
                </c:pt>
                <c:pt idx="963">
                  <c:v>55934.579439252338</c:v>
                </c:pt>
                <c:pt idx="964">
                  <c:v>55876.556016597511</c:v>
                </c:pt>
                <c:pt idx="965">
                  <c:v>55818.652849740931</c:v>
                </c:pt>
                <c:pt idx="966">
                  <c:v>55760.869565217392</c:v>
                </c:pt>
                <c:pt idx="967">
                  <c:v>55703.205791106513</c:v>
                </c:pt>
                <c:pt idx="968">
                  <c:v>55645.661157024791</c:v>
                </c:pt>
                <c:pt idx="969">
                  <c:v>55588.23529411765</c:v>
                </c:pt>
                <c:pt idx="970">
                  <c:v>55530.927835051545</c:v>
                </c:pt>
                <c:pt idx="971">
                  <c:v>55473.738414006177</c:v>
                </c:pt>
                <c:pt idx="972">
                  <c:v>55416.666666666664</c:v>
                </c:pt>
                <c:pt idx="973">
                  <c:v>55359.712230215824</c:v>
                </c:pt>
                <c:pt idx="974">
                  <c:v>55302.874743326487</c:v>
                </c:pt>
                <c:pt idx="975">
                  <c:v>55246.153846153844</c:v>
                </c:pt>
                <c:pt idx="976">
                  <c:v>55189.549180327871</c:v>
                </c:pt>
                <c:pt idx="977">
                  <c:v>55133.060388945749</c:v>
                </c:pt>
                <c:pt idx="978">
                  <c:v>55076.687116564419</c:v>
                </c:pt>
                <c:pt idx="979">
                  <c:v>55020.429009193052</c:v>
                </c:pt>
                <c:pt idx="980">
                  <c:v>54964.285714285717</c:v>
                </c:pt>
                <c:pt idx="981">
                  <c:v>54908.256880733948</c:v>
                </c:pt>
                <c:pt idx="982">
                  <c:v>54852.342158859472</c:v>
                </c:pt>
                <c:pt idx="983">
                  <c:v>54796.541200406915</c:v>
                </c:pt>
                <c:pt idx="984">
                  <c:v>54740.853658536587</c:v>
                </c:pt>
                <c:pt idx="985">
                  <c:v>54685.279187817257</c:v>
                </c:pt>
                <c:pt idx="986">
                  <c:v>54629.817444219065</c:v>
                </c:pt>
                <c:pt idx="987">
                  <c:v>54574.468085106382</c:v>
                </c:pt>
                <c:pt idx="988">
                  <c:v>54519.230769230766</c:v>
                </c:pt>
                <c:pt idx="989">
                  <c:v>54464.105156723963</c:v>
                </c:pt>
                <c:pt idx="990">
                  <c:v>54409.090909090912</c:v>
                </c:pt>
                <c:pt idx="991">
                  <c:v>54354.187689202823</c:v>
                </c:pt>
                <c:pt idx="992">
                  <c:v>54299.395161290326</c:v>
                </c:pt>
                <c:pt idx="993">
                  <c:v>54244.712990936554</c:v>
                </c:pt>
                <c:pt idx="994">
                  <c:v>54190.140845070426</c:v>
                </c:pt>
                <c:pt idx="995">
                  <c:v>54135.678391959802</c:v>
                </c:pt>
                <c:pt idx="996">
                  <c:v>54081.325301204823</c:v>
                </c:pt>
                <c:pt idx="997">
                  <c:v>54027.081243731191</c:v>
                </c:pt>
                <c:pt idx="998">
                  <c:v>53972.945891783565</c:v>
                </c:pt>
                <c:pt idx="999">
                  <c:v>53918.91891891892</c:v>
                </c:pt>
                <c:pt idx="1000">
                  <c:v>53865</c:v>
                </c:pt>
                <c:pt idx="1001">
                  <c:v>53811.188811188811</c:v>
                </c:pt>
                <c:pt idx="1002">
                  <c:v>53757.485029940122</c:v>
                </c:pt>
                <c:pt idx="1003">
                  <c:v>53703.888334995012</c:v>
                </c:pt>
                <c:pt idx="1004">
                  <c:v>53650.398406374501</c:v>
                </c:pt>
                <c:pt idx="1005">
                  <c:v>53597.014925373136</c:v>
                </c:pt>
                <c:pt idx="1006">
                  <c:v>53543.737574552681</c:v>
                </c:pt>
                <c:pt idx="1007">
                  <c:v>53490.566037735851</c:v>
                </c:pt>
                <c:pt idx="1008">
                  <c:v>53437.5</c:v>
                </c:pt>
                <c:pt idx="1009">
                  <c:v>53384.539147670963</c:v>
                </c:pt>
                <c:pt idx="1010">
                  <c:v>53331.683168316835</c:v>
                </c:pt>
                <c:pt idx="1011">
                  <c:v>53278.931750741838</c:v>
                </c:pt>
                <c:pt idx="1012">
                  <c:v>53226.28458498024</c:v>
                </c:pt>
                <c:pt idx="1013">
                  <c:v>53173.741362290224</c:v>
                </c:pt>
                <c:pt idx="1014">
                  <c:v>53121.301775147927</c:v>
                </c:pt>
                <c:pt idx="1015">
                  <c:v>53068.965517241377</c:v>
                </c:pt>
                <c:pt idx="1016">
                  <c:v>53016.732283464567</c:v>
                </c:pt>
                <c:pt idx="1017">
                  <c:v>52964.601769911504</c:v>
                </c:pt>
                <c:pt idx="1018">
                  <c:v>52705.479452054795</c:v>
                </c:pt>
                <c:pt idx="1019">
                  <c:v>52448.880233690361</c:v>
                </c:pt>
                <c:pt idx="1020">
                  <c:v>52194.767441860466</c:v>
                </c:pt>
                <c:pt idx="1021">
                  <c:v>51943.105110896817</c:v>
                </c:pt>
                <c:pt idx="1022">
                  <c:v>51693.857965451054</c:v>
                </c:pt>
                <c:pt idx="1023">
                  <c:v>51446.99140401146</c:v>
                </c:pt>
                <c:pt idx="1024">
                  <c:v>51202.471482889734</c:v>
                </c:pt>
                <c:pt idx="1025">
                  <c:v>50960.264900662252</c:v>
                </c:pt>
                <c:pt idx="1026">
                  <c:v>50720.338983050846</c:v>
                </c:pt>
                <c:pt idx="1027">
                  <c:v>50482.661668228677</c:v>
                </c:pt>
                <c:pt idx="1028">
                  <c:v>50247.201492537315</c:v>
                </c:pt>
                <c:pt idx="1029">
                  <c:v>50013.927576601673</c:v>
                </c:pt>
                <c:pt idx="1030">
                  <c:v>49782.809611829944</c:v>
                </c:pt>
                <c:pt idx="1031">
                  <c:v>49553.817847286111</c:v>
                </c:pt>
                <c:pt idx="1032">
                  <c:v>49326.923076923078</c:v>
                </c:pt>
                <c:pt idx="1033">
                  <c:v>49102.096627164996</c:v>
                </c:pt>
                <c:pt idx="1034">
                  <c:v>48879.310344827587</c:v>
                </c:pt>
                <c:pt idx="1035">
                  <c:v>48658.536585365851</c:v>
                </c:pt>
                <c:pt idx="1036">
                  <c:v>48439.748201438852</c:v>
                </c:pt>
                <c:pt idx="1037">
                  <c:v>48222.918531781557</c:v>
                </c:pt>
                <c:pt idx="1038">
                  <c:v>48008.021390374335</c:v>
                </c:pt>
                <c:pt idx="1039">
                  <c:v>47795.031055900618</c:v>
                </c:pt>
                <c:pt idx="1040">
                  <c:v>47583.922261484098</c:v>
                </c:pt>
                <c:pt idx="1041">
                  <c:v>47374.670184696573</c:v>
                </c:pt>
                <c:pt idx="1042">
                  <c:v>47167.25043782837</c:v>
                </c:pt>
                <c:pt idx="1043">
                  <c:v>46961.639058413253</c:v>
                </c:pt>
                <c:pt idx="1044">
                  <c:v>46757.8125</c:v>
                </c:pt>
                <c:pt idx="1045">
                  <c:v>46555.747623163355</c:v>
                </c:pt>
                <c:pt idx="1046">
                  <c:v>46355.421686746988</c:v>
                </c:pt>
                <c:pt idx="1047">
                  <c:v>46156.81233933162</c:v>
                </c:pt>
                <c:pt idx="1048">
                  <c:v>45959.8976109215</c:v>
                </c:pt>
                <c:pt idx="1049">
                  <c:v>45764.655904842817</c:v>
                </c:pt>
                <c:pt idx="1050">
                  <c:v>45571.065989847717</c:v>
                </c:pt>
                <c:pt idx="1051">
                  <c:v>45379.106992417859</c:v>
                </c:pt>
                <c:pt idx="1052">
                  <c:v>45188.758389261748</c:v>
                </c:pt>
                <c:pt idx="1053">
                  <c:v>45000</c:v>
                </c:pt>
                <c:pt idx="1054">
                  <c:v>44812.811980033279</c:v>
                </c:pt>
                <c:pt idx="1055">
                  <c:v>44627.174813587408</c:v>
                </c:pt>
                <c:pt idx="1056">
                  <c:v>44443.069306930694</c:v>
                </c:pt>
                <c:pt idx="1057">
                  <c:v>44260.476581758419</c:v>
                </c:pt>
                <c:pt idx="1058">
                  <c:v>44079.378068739774</c:v>
                </c:pt>
                <c:pt idx="1059">
                  <c:v>43899.755501222491</c:v>
                </c:pt>
                <c:pt idx="1060">
                  <c:v>43721.590909090912</c:v>
                </c:pt>
                <c:pt idx="1061">
                  <c:v>43544.866612772836</c:v>
                </c:pt>
                <c:pt idx="1062">
                  <c:v>43369.565217391304</c:v>
                </c:pt>
                <c:pt idx="1063">
                  <c:v>43195.669607056938</c:v>
                </c:pt>
                <c:pt idx="1064">
                  <c:v>43023.162939297123</c:v>
                </c:pt>
                <c:pt idx="1065">
                  <c:v>42852.02863961814</c:v>
                </c:pt>
                <c:pt idx="1066">
                  <c:v>42682.250396196512</c:v>
                </c:pt>
                <c:pt idx="1067">
                  <c:v>42513.812154696134</c:v>
                </c:pt>
                <c:pt idx="1068">
                  <c:v>42346.698113207545</c:v>
                </c:pt>
                <c:pt idx="1069">
                  <c:v>42180.892717306189</c:v>
                </c:pt>
                <c:pt idx="1070">
                  <c:v>42016.38065522621</c:v>
                </c:pt>
                <c:pt idx="1071">
                  <c:v>41853.146853146856</c:v>
                </c:pt>
                <c:pt idx="1072">
                  <c:v>41691.176470588238</c:v>
                </c:pt>
                <c:pt idx="1073">
                  <c:v>41530.454895913645</c:v>
                </c:pt>
                <c:pt idx="1074">
                  <c:v>41370.967741935485</c:v>
                </c:pt>
                <c:pt idx="1075">
                  <c:v>41212.700841622034</c:v>
                </c:pt>
                <c:pt idx="1076">
                  <c:v>41055.640243902439</c:v>
                </c:pt>
                <c:pt idx="1077">
                  <c:v>40899.7722095672</c:v>
                </c:pt>
                <c:pt idx="1078">
                  <c:v>40745.083207261727</c:v>
                </c:pt>
                <c:pt idx="1079">
                  <c:v>40591.55990957046</c:v>
                </c:pt>
                <c:pt idx="1080">
                  <c:v>40439.189189189186</c:v>
                </c:pt>
                <c:pt idx="1081">
                  <c:v>40287.958115183246</c:v>
                </c:pt>
                <c:pt idx="1082">
                  <c:v>40137.853949329357</c:v>
                </c:pt>
                <c:pt idx="1083">
                  <c:v>39988.864142538972</c:v>
                </c:pt>
                <c:pt idx="1084">
                  <c:v>39840.976331360944</c:v>
                </c:pt>
                <c:pt idx="1085">
                  <c:v>39694.178334561533</c:v>
                </c:pt>
                <c:pt idx="1086">
                  <c:v>39548.458149779734</c:v>
                </c:pt>
                <c:pt idx="1087">
                  <c:v>39403.803950256035</c:v>
                </c:pt>
                <c:pt idx="1088">
                  <c:v>39260.204081632655</c:v>
                </c:pt>
                <c:pt idx="1089">
                  <c:v>39117.647058823532</c:v>
                </c:pt>
                <c:pt idx="1090">
                  <c:v>38976.121562952241</c:v>
                </c:pt>
                <c:pt idx="1091">
                  <c:v>38835.616438356163</c:v>
                </c:pt>
                <c:pt idx="1092">
                  <c:v>38696.120689655174</c:v>
                </c:pt>
                <c:pt idx="1093">
                  <c:v>38557.623478883324</c:v>
                </c:pt>
                <c:pt idx="1094">
                  <c:v>38420.11412268188</c:v>
                </c:pt>
                <c:pt idx="1095">
                  <c:v>38283.582089552241</c:v>
                </c:pt>
                <c:pt idx="1096">
                  <c:v>38148.016997167142</c:v>
                </c:pt>
                <c:pt idx="1097">
                  <c:v>38013.408609738886</c:v>
                </c:pt>
                <c:pt idx="1098">
                  <c:v>37879.746835443038</c:v>
                </c:pt>
                <c:pt idx="1099">
                  <c:v>37747.021723896287</c:v>
                </c:pt>
                <c:pt idx="1100">
                  <c:v>37615.223463687151</c:v>
                </c:pt>
                <c:pt idx="1101">
                  <c:v>37484.342379958245</c:v>
                </c:pt>
                <c:pt idx="1102">
                  <c:v>37354.368932038837</c:v>
                </c:pt>
                <c:pt idx="1103">
                  <c:v>37225.293711126469</c:v>
                </c:pt>
                <c:pt idx="1104">
                  <c:v>37097.10743801653</c:v>
                </c:pt>
                <c:pt idx="1105">
                  <c:v>36969.800960878514</c:v>
                </c:pt>
                <c:pt idx="1106">
                  <c:v>36843.365253077973</c:v>
                </c:pt>
                <c:pt idx="1107">
                  <c:v>36717.791411042948</c:v>
                </c:pt>
                <c:pt idx="1108">
                  <c:v>36593.070652173912</c:v>
                </c:pt>
                <c:pt idx="1109">
                  <c:v>36469.194312796208</c:v>
                </c:pt>
                <c:pt idx="1110">
                  <c:v>36346.153846153844</c:v>
                </c:pt>
                <c:pt idx="1111">
                  <c:v>36223.940820443844</c:v>
                </c:pt>
                <c:pt idx="1112">
                  <c:v>36102.546916890082</c:v>
                </c:pt>
                <c:pt idx="1113">
                  <c:v>35981.963927855708</c:v>
                </c:pt>
                <c:pt idx="1114">
                  <c:v>35862.183754993341</c:v>
                </c:pt>
                <c:pt idx="1115">
                  <c:v>35743.198407431984</c:v>
                </c:pt>
                <c:pt idx="1116">
                  <c:v>35625</c:v>
                </c:pt>
                <c:pt idx="1117">
                  <c:v>35507.58075148319</c:v>
                </c:pt>
                <c:pt idx="1118">
                  <c:v>35390.932982917213</c:v>
                </c:pt>
                <c:pt idx="1119">
                  <c:v>35275.049115913556</c:v>
                </c:pt>
                <c:pt idx="1120">
                  <c:v>35159.921671018274</c:v>
                </c:pt>
                <c:pt idx="1121">
                  <c:v>35045.543266102795</c:v>
                </c:pt>
                <c:pt idx="1122">
                  <c:v>34931.906614785992</c:v>
                </c:pt>
                <c:pt idx="1123">
                  <c:v>34819.004524886877</c:v>
                </c:pt>
                <c:pt idx="1124">
                  <c:v>34706.829896907213</c:v>
                </c:pt>
                <c:pt idx="1125">
                  <c:v>34595.375722543351</c:v>
                </c:pt>
                <c:pt idx="1126">
                  <c:v>34484.635083226633</c:v>
                </c:pt>
                <c:pt idx="1127">
                  <c:v>34374.601148691771</c:v>
                </c:pt>
                <c:pt idx="1128">
                  <c:v>34265.267175572517</c:v>
                </c:pt>
                <c:pt idx="1129">
                  <c:v>34156.626506024098</c:v>
                </c:pt>
                <c:pt idx="1130">
                  <c:v>34048.672566371679</c:v>
                </c:pt>
                <c:pt idx="1131">
                  <c:v>33941.398865784497</c:v>
                </c:pt>
                <c:pt idx="1132">
                  <c:v>33834.798994974873</c:v>
                </c:pt>
                <c:pt idx="1133">
                  <c:v>33728.866624921728</c:v>
                </c:pt>
                <c:pt idx="1134">
                  <c:v>33623.595505617981</c:v>
                </c:pt>
                <c:pt idx="1135">
                  <c:v>33518.979464841323</c:v>
                </c:pt>
                <c:pt idx="1136">
                  <c:v>33415.012406947892</c:v>
                </c:pt>
                <c:pt idx="1137">
                  <c:v>33311.688311688311</c:v>
                </c:pt>
                <c:pt idx="1138">
                  <c:v>33209.001233045623</c:v>
                </c:pt>
                <c:pt idx="1139">
                  <c:v>33106.945298094652</c:v>
                </c:pt>
                <c:pt idx="1140">
                  <c:v>33005.51470588235</c:v>
                </c:pt>
                <c:pt idx="1141">
                  <c:v>32904.703726328647</c:v>
                </c:pt>
                <c:pt idx="1142">
                  <c:v>32804.50669914738</c:v>
                </c:pt>
                <c:pt idx="1143">
                  <c:v>32704.918032786885</c:v>
                </c:pt>
                <c:pt idx="1144">
                  <c:v>32605.932203389832</c:v>
                </c:pt>
                <c:pt idx="1145">
                  <c:v>32507.543753771875</c:v>
                </c:pt>
                <c:pt idx="1146">
                  <c:v>32409.747292418771</c:v>
                </c:pt>
                <c:pt idx="1147">
                  <c:v>32312.537492501498</c:v>
                </c:pt>
                <c:pt idx="1148">
                  <c:v>32215.909090909092</c:v>
                </c:pt>
                <c:pt idx="1149">
                  <c:v>32119.856887298749</c:v>
                </c:pt>
                <c:pt idx="1150">
                  <c:v>32024.375743162902</c:v>
                </c:pt>
                <c:pt idx="1151">
                  <c:v>31929.460580912862</c:v>
                </c:pt>
                <c:pt idx="1152">
                  <c:v>31835.106382978724</c:v>
                </c:pt>
                <c:pt idx="1153">
                  <c:v>31741.308190925163</c:v>
                </c:pt>
                <c:pt idx="1154">
                  <c:v>31648.061104582845</c:v>
                </c:pt>
                <c:pt idx="1155">
                  <c:v>31555.36028119508</c:v>
                </c:pt>
                <c:pt idx="1156">
                  <c:v>31463.200934579439</c:v>
                </c:pt>
                <c:pt idx="1157">
                  <c:v>31371.57833430402</c:v>
                </c:pt>
                <c:pt idx="1158">
                  <c:v>31280.487804878048</c:v>
                </c:pt>
                <c:pt idx="1159">
                  <c:v>31189.924724956571</c:v>
                </c:pt>
                <c:pt idx="1160">
                  <c:v>31099.88452655889</c:v>
                </c:pt>
                <c:pt idx="1161">
                  <c:v>31010.362694300518</c:v>
                </c:pt>
                <c:pt idx="1162">
                  <c:v>30921.354764638345</c:v>
                </c:pt>
                <c:pt idx="1163">
                  <c:v>30832.856325128792</c:v>
                </c:pt>
                <c:pt idx="1164">
                  <c:v>30744.863013698628</c:v>
                </c:pt>
                <c:pt idx="1165">
                  <c:v>30657.370517928288</c:v>
                </c:pt>
                <c:pt idx="1166">
                  <c:v>30570.374574347334</c:v>
                </c:pt>
                <c:pt idx="1167">
                  <c:v>30483.870967741936</c:v>
                </c:pt>
                <c:pt idx="1168">
                  <c:v>30397.85553047404</c:v>
                </c:pt>
                <c:pt idx="1169">
                  <c:v>30312.324141812041</c:v>
                </c:pt>
                <c:pt idx="1170">
                  <c:v>30227.272727272728</c:v>
                </c:pt>
                <c:pt idx="1171">
                  <c:v>30142.697257974258</c:v>
                </c:pt>
                <c:pt idx="1172">
                  <c:v>30058.59375</c:v>
                </c:pt>
                <c:pt idx="1173">
                  <c:v>29974.958263772955</c:v>
                </c:pt>
                <c:pt idx="1174">
                  <c:v>29891.786903440621</c:v>
                </c:pt>
                <c:pt idx="1175">
                  <c:v>29809.075816270062</c:v>
                </c:pt>
                <c:pt idx="1176">
                  <c:v>29726.821192052979</c:v>
                </c:pt>
                <c:pt idx="1177">
                  <c:v>29645.01926252064</c:v>
                </c:pt>
                <c:pt idx="1178">
                  <c:v>29563.666300768386</c:v>
                </c:pt>
                <c:pt idx="1179">
                  <c:v>29482.758620689656</c:v>
                </c:pt>
                <c:pt idx="1180">
                  <c:v>29402.292576419215</c:v>
                </c:pt>
                <c:pt idx="1181">
                  <c:v>29322.26456178552</c:v>
                </c:pt>
                <c:pt idx="1182">
                  <c:v>29242.671009771988</c:v>
                </c:pt>
                <c:pt idx="1183">
                  <c:v>29163.508391987005</c:v>
                </c:pt>
                <c:pt idx="1184">
                  <c:v>29084.773218142549</c:v>
                </c:pt>
                <c:pt idx="1185">
                  <c:v>29006.462035541197</c:v>
                </c:pt>
                <c:pt idx="1186">
                  <c:v>28928.571428571428</c:v>
                </c:pt>
                <c:pt idx="1187">
                  <c:v>28851.098018211032</c:v>
                </c:pt>
                <c:pt idx="1188">
                  <c:v>28774.038461538461</c:v>
                </c:pt>
                <c:pt idx="1189">
                  <c:v>28697.389451251998</c:v>
                </c:pt>
                <c:pt idx="1190">
                  <c:v>28621.147715196599</c:v>
                </c:pt>
                <c:pt idx="1191">
                  <c:v>28545.310015898252</c:v>
                </c:pt>
                <c:pt idx="1192">
                  <c:v>28469.873150105708</c:v>
                </c:pt>
                <c:pt idx="1193">
                  <c:v>28394.833948339485</c:v>
                </c:pt>
                <c:pt idx="1194">
                  <c:v>28320.189274447948</c:v>
                </c:pt>
                <c:pt idx="1195">
                  <c:v>28245.936025170424</c:v>
                </c:pt>
                <c:pt idx="1196">
                  <c:v>28172.071129707114</c:v>
                </c:pt>
                <c:pt idx="1197">
                  <c:v>28098.591549295776</c:v>
                </c:pt>
                <c:pt idx="1198">
                  <c:v>28025.494276795005</c:v>
                </c:pt>
                <c:pt idx="1199">
                  <c:v>27952.776336274001</c:v>
                </c:pt>
                <c:pt idx="1200">
                  <c:v>27880.434782608696</c:v>
                </c:pt>
                <c:pt idx="1201">
                  <c:v>27808.466701084151</c:v>
                </c:pt>
                <c:pt idx="1202">
                  <c:v>27736.869207003088</c:v>
                </c:pt>
                <c:pt idx="1203">
                  <c:v>27665.639445300461</c:v>
                </c:pt>
                <c:pt idx="1204">
                  <c:v>27594.774590163935</c:v>
                </c:pt>
                <c:pt idx="1205">
                  <c:v>27524.271844660194</c:v>
                </c:pt>
                <c:pt idx="1206">
                  <c:v>27454.128440366974</c:v>
                </c:pt>
                <c:pt idx="1207">
                  <c:v>27384.341637010675</c:v>
                </c:pt>
                <c:pt idx="1208">
                  <c:v>27314.908722109532</c:v>
                </c:pt>
                <c:pt idx="1209">
                  <c:v>27245.827010622153</c:v>
                </c:pt>
                <c:pt idx="1210">
                  <c:v>27177.093844601412</c:v>
                </c:pt>
                <c:pt idx="1211">
                  <c:v>27108.706592853548</c:v>
                </c:pt>
                <c:pt idx="1212">
                  <c:v>27040.662650602411</c:v>
                </c:pt>
                <c:pt idx="1213">
                  <c:v>26972.959439158738</c:v>
                </c:pt>
                <c:pt idx="1214">
                  <c:v>26905.594405594406</c:v>
                </c:pt>
                <c:pt idx="1215">
                  <c:v>26838.565022421524</c:v>
                </c:pt>
                <c:pt idx="1216">
                  <c:v>26771.86878727634</c:v>
                </c:pt>
                <c:pt idx="1217">
                  <c:v>26705.503222607833</c:v>
                </c:pt>
                <c:pt idx="1218">
                  <c:v>26639.465875370919</c:v>
                </c:pt>
                <c:pt idx="1219">
                  <c:v>26573.754316724222</c:v>
                </c:pt>
                <c:pt idx="1220">
                  <c:v>26508.366141732284</c:v>
                </c:pt>
                <c:pt idx="1221">
                  <c:v>26443.298969072166</c:v>
                </c:pt>
                <c:pt idx="1222">
                  <c:v>26378.55044074437</c:v>
                </c:pt>
                <c:pt idx="1223">
                  <c:v>26314.118221787983</c:v>
                </c:pt>
                <c:pt idx="1224">
                  <c:v>26250</c:v>
                </c:pt>
                <c:pt idx="1225">
                  <c:v>26186.193485658725</c:v>
                </c:pt>
                <c:pt idx="1226">
                  <c:v>26122.696411251214</c:v>
                </c:pt>
                <c:pt idx="1227">
                  <c:v>26059.506531204643</c:v>
                </c:pt>
                <c:pt idx="1228">
                  <c:v>25996.62162162162</c:v>
                </c:pt>
                <c:pt idx="1229">
                  <c:v>25934.039480019259</c:v>
                </c:pt>
                <c:pt idx="1230">
                  <c:v>25871.757925072045</c:v>
                </c:pt>
                <c:pt idx="1231">
                  <c:v>25809.774796358408</c:v>
                </c:pt>
                <c:pt idx="1232">
                  <c:v>25748.087954110899</c:v>
                </c:pt>
                <c:pt idx="1233">
                  <c:v>25686.695278969957</c:v>
                </c:pt>
                <c:pt idx="1234">
                  <c:v>25625.594671741197</c:v>
                </c:pt>
                <c:pt idx="1235">
                  <c:v>25564.784053156145</c:v>
                </c:pt>
                <c:pt idx="1236">
                  <c:v>25504.261363636364</c:v>
                </c:pt>
                <c:pt idx="1237">
                  <c:v>25444.024563060935</c:v>
                </c:pt>
                <c:pt idx="1238">
                  <c:v>25384.07163053723</c:v>
                </c:pt>
                <c:pt idx="1239">
                  <c:v>25324.400564174895</c:v>
                </c:pt>
                <c:pt idx="1240">
                  <c:v>25265.009380863041</c:v>
                </c:pt>
                <c:pt idx="1241">
                  <c:v>25205.896116050539</c:v>
                </c:pt>
                <c:pt idx="1242">
                  <c:v>25147.058823529413</c:v>
                </c:pt>
                <c:pt idx="1243">
                  <c:v>25088.495575221237</c:v>
                </c:pt>
                <c:pt idx="1244">
                  <c:v>25030.204460966543</c:v>
                </c:pt>
                <c:pt idx="1245">
                  <c:v>24972.183588317108</c:v>
                </c:pt>
                <c:pt idx="1246">
                  <c:v>24914.431082331175</c:v>
                </c:pt>
                <c:pt idx="1247">
                  <c:v>24856.945085371481</c:v>
                </c:pt>
                <c:pt idx="1248">
                  <c:v>24799.723756906078</c:v>
                </c:pt>
                <c:pt idx="1249">
                  <c:v>24742.765273311896</c:v>
                </c:pt>
                <c:pt idx="1250">
                  <c:v>24686.067827681025</c:v>
                </c:pt>
                <c:pt idx="1251">
                  <c:v>24629.629629629631</c:v>
                </c:pt>
                <c:pt idx="1252">
                  <c:v>24573.44890510949</c:v>
                </c:pt>
                <c:pt idx="1253">
                  <c:v>24517.523896222123</c:v>
                </c:pt>
                <c:pt idx="1254">
                  <c:v>24461.852861035422</c:v>
                </c:pt>
                <c:pt idx="1255">
                  <c:v>24406.434073402808</c:v>
                </c:pt>
                <c:pt idx="1256">
                  <c:v>24351.265822784811</c:v>
                </c:pt>
                <c:pt idx="1257">
                  <c:v>24296.346414073072</c:v>
                </c:pt>
                <c:pt idx="1258">
                  <c:v>24241.674167416742</c:v>
                </c:pt>
                <c:pt idx="1259">
                  <c:v>24187.247418051189</c:v>
                </c:pt>
                <c:pt idx="1260">
                  <c:v>24133.064516129034</c:v>
                </c:pt>
                <c:pt idx="1261">
                  <c:v>24079.123826553419</c:v>
                </c:pt>
                <c:pt idx="1262">
                  <c:v>24025.423728813559</c:v>
                </c:pt>
                <c:pt idx="1263">
                  <c:v>23971.962616822431</c:v>
                </c:pt>
                <c:pt idx="1264">
                  <c:v>23918.738898756659</c:v>
                </c:pt>
                <c:pt idx="1265">
                  <c:v>23865.75099689854</c:v>
                </c:pt>
                <c:pt idx="1266">
                  <c:v>23812.997347480105</c:v>
                </c:pt>
                <c:pt idx="1267">
                  <c:v>23760.476400529333</c:v>
                </c:pt>
                <c:pt idx="1268">
                  <c:v>23708.186619718308</c:v>
                </c:pt>
                <c:pt idx="1269">
                  <c:v>23656.12648221344</c:v>
                </c:pt>
                <c:pt idx="1270">
                  <c:v>23604.294478527609</c:v>
                </c:pt>
                <c:pt idx="1271">
                  <c:v>23552.68911237429</c:v>
                </c:pt>
                <c:pt idx="1272">
                  <c:v>23501.30890052356</c:v>
                </c:pt>
                <c:pt idx="1273">
                  <c:v>23450.152372659992</c:v>
                </c:pt>
                <c:pt idx="1274">
                  <c:v>23399.218071242398</c:v>
                </c:pt>
                <c:pt idx="1275">
                  <c:v>23348.504551365411</c:v>
                </c:pt>
                <c:pt idx="1276">
                  <c:v>23298.010380622836</c:v>
                </c:pt>
                <c:pt idx="1277">
                  <c:v>23247.73413897281</c:v>
                </c:pt>
                <c:pt idx="1278">
                  <c:v>23197.674418604653</c:v>
                </c:pt>
                <c:pt idx="1279">
                  <c:v>23147.829823807479</c:v>
                </c:pt>
                <c:pt idx="1280">
                  <c:v>23098.19897084048</c:v>
                </c:pt>
                <c:pt idx="1281">
                  <c:v>23048.780487804877</c:v>
                </c:pt>
                <c:pt idx="1282">
                  <c:v>22999.573014517508</c:v>
                </c:pt>
                <c:pt idx="1283">
                  <c:v>22950.575202386026</c:v>
                </c:pt>
                <c:pt idx="1284">
                  <c:v>22901.785714285714</c:v>
                </c:pt>
                <c:pt idx="1285">
                  <c:v>22853.203224437846</c:v>
                </c:pt>
                <c:pt idx="1286">
                  <c:v>22804.826418289584</c:v>
                </c:pt>
                <c:pt idx="1287">
                  <c:v>22756.653992395437</c:v>
                </c:pt>
                <c:pt idx="1288">
                  <c:v>22708.68465430017</c:v>
                </c:pt>
                <c:pt idx="1289">
                  <c:v>22660.917122423223</c:v>
                </c:pt>
                <c:pt idx="1290">
                  <c:v>22613.350125944584</c:v>
                </c:pt>
                <c:pt idx="1291">
                  <c:v>22565.98240469208</c:v>
                </c:pt>
                <c:pt idx="1292">
                  <c:v>22518.812709030099</c:v>
                </c:pt>
                <c:pt idx="1293">
                  <c:v>22471.839799749687</c:v>
                </c:pt>
                <c:pt idx="1294">
                  <c:v>22425.062447960034</c:v>
                </c:pt>
                <c:pt idx="1295">
                  <c:v>22378.479434981306</c:v>
                </c:pt>
                <c:pt idx="1296">
                  <c:v>22332.089552238805</c:v>
                </c:pt>
                <c:pt idx="1297">
                  <c:v>22285.891601158462</c:v>
                </c:pt>
                <c:pt idx="1298">
                  <c:v>22239.884393063585</c:v>
                </c:pt>
                <c:pt idx="1299">
                  <c:v>22194.066749072928</c:v>
                </c:pt>
                <c:pt idx="1300">
                  <c:v>22148.4375</c:v>
                </c:pt>
                <c:pt idx="1301">
                  <c:v>22102.995486253589</c:v>
                </c:pt>
                <c:pt idx="1302">
                  <c:v>22057.739557739558</c:v>
                </c:pt>
                <c:pt idx="1303">
                  <c:v>22012.668573763793</c:v>
                </c:pt>
                <c:pt idx="1304">
                  <c:v>21967.78140293638</c:v>
                </c:pt>
                <c:pt idx="1305">
                  <c:v>21923.076923076922</c:v>
                </c:pt>
                <c:pt idx="1306">
                  <c:v>21878.554021121039</c:v>
                </c:pt>
                <c:pt idx="1307">
                  <c:v>21834.211593027969</c:v>
                </c:pt>
                <c:pt idx="1308">
                  <c:v>21790.048543689321</c:v>
                </c:pt>
                <c:pt idx="1309">
                  <c:v>21746.063786838917</c:v>
                </c:pt>
                <c:pt idx="1310">
                  <c:v>21702.256244963737</c:v>
                </c:pt>
                <c:pt idx="1311">
                  <c:v>21658.624849215921</c:v>
                </c:pt>
                <c:pt idx="1312">
                  <c:v>21615.168539325841</c:v>
                </c:pt>
                <c:pt idx="1313">
                  <c:v>21571.886263516219</c:v>
                </c:pt>
                <c:pt idx="1314">
                  <c:v>21528.776978417267</c:v>
                </c:pt>
                <c:pt idx="1315">
                  <c:v>21485.839648982848</c:v>
                </c:pt>
                <c:pt idx="1316">
                  <c:v>21443.073248407643</c:v>
                </c:pt>
                <c:pt idx="1317">
                  <c:v>21400.476758045294</c:v>
                </c:pt>
                <c:pt idx="1318">
                  <c:v>21358.049167327517</c:v>
                </c:pt>
                <c:pt idx="1319">
                  <c:v>21315.78947368421</c:v>
                </c:pt>
                <c:pt idx="1320">
                  <c:v>21273.696682464455</c:v>
                </c:pt>
                <c:pt idx="1321">
                  <c:v>21231.769806858494</c:v>
                </c:pt>
                <c:pt idx="1322">
                  <c:v>21190.007867820616</c:v>
                </c:pt>
                <c:pt idx="1323">
                  <c:v>21148.409893992932</c:v>
                </c:pt>
                <c:pt idx="1324">
                  <c:v>21106.974921630095</c:v>
                </c:pt>
                <c:pt idx="1325">
                  <c:v>21065.701994524832</c:v>
                </c:pt>
                <c:pt idx="1326">
                  <c:v>21024.590163934427</c:v>
                </c:pt>
                <c:pt idx="1327">
                  <c:v>20983.638488507986</c:v>
                </c:pt>
                <c:pt idx="1328">
                  <c:v>20942.846034214617</c:v>
                </c:pt>
                <c:pt idx="1329">
                  <c:v>20902.211874272409</c:v>
                </c:pt>
                <c:pt idx="1330">
                  <c:v>20861.735089078233</c:v>
                </c:pt>
                <c:pt idx="1331">
                  <c:v>20821.414766138383</c:v>
                </c:pt>
                <c:pt idx="1332">
                  <c:v>20781.25</c:v>
                </c:pt>
                <c:pt idx="1333">
                  <c:v>20741.23989218329</c:v>
                </c:pt>
                <c:pt idx="1334">
                  <c:v>20701.383551114526</c:v>
                </c:pt>
                <c:pt idx="1335">
                  <c:v>20661.68009205984</c:v>
                </c:pt>
                <c:pt idx="1336">
                  <c:v>20622.128637059723</c:v>
                </c:pt>
                <c:pt idx="1337">
                  <c:v>20582.728314864347</c:v>
                </c:pt>
                <c:pt idx="1338">
                  <c:v>20543.478260869564</c:v>
                </c:pt>
                <c:pt idx="1339">
                  <c:v>20504.377617053673</c:v>
                </c:pt>
                <c:pt idx="1340">
                  <c:v>20465.425531914894</c:v>
                </c:pt>
                <c:pt idx="1341">
                  <c:v>20426.621160409555</c:v>
                </c:pt>
                <c:pt idx="1342">
                  <c:v>20387.963663890991</c:v>
                </c:pt>
                <c:pt idx="1343">
                  <c:v>20349.452210049112</c:v>
                </c:pt>
                <c:pt idx="1344">
                  <c:v>20311.08597285068</c:v>
                </c:pt>
                <c:pt idx="1345">
                  <c:v>20272.864132480241</c:v>
                </c:pt>
                <c:pt idx="1346">
                  <c:v>20234.785875281745</c:v>
                </c:pt>
                <c:pt idx="1347">
                  <c:v>20196.850393700788</c:v>
                </c:pt>
                <c:pt idx="1348">
                  <c:v>20159.056886227543</c:v>
                </c:pt>
                <c:pt idx="1349">
                  <c:v>20121.404557340305</c:v>
                </c:pt>
                <c:pt idx="1350">
                  <c:v>20083.892617449663</c:v>
                </c:pt>
                <c:pt idx="1351">
                  <c:v>20046.520282843321</c:v>
                </c:pt>
                <c:pt idx="1352">
                  <c:v>20009.286775631499</c:v>
                </c:pt>
                <c:pt idx="1353">
                  <c:v>19972.19132369299</c:v>
                </c:pt>
                <c:pt idx="1354">
                  <c:v>19935.233160621763</c:v>
                </c:pt>
                <c:pt idx="1355">
                  <c:v>19898.411525674179</c:v>
                </c:pt>
                <c:pt idx="1356">
                  <c:v>19861.725663716814</c:v>
                </c:pt>
                <c:pt idx="1357">
                  <c:v>19825.174825174825</c:v>
                </c:pt>
                <c:pt idx="1358">
                  <c:v>19788.758265980898</c:v>
                </c:pt>
                <c:pt idx="1359">
                  <c:v>19752.475247524751</c:v>
                </c:pt>
                <c:pt idx="1360">
                  <c:v>19716.325036603223</c:v>
                </c:pt>
                <c:pt idx="1361">
                  <c:v>19680.306905370842</c:v>
                </c:pt>
                <c:pt idx="1362">
                  <c:v>19644.42013129103</c:v>
                </c:pt>
                <c:pt idx="1363">
                  <c:v>19608.663997087733</c:v>
                </c:pt>
                <c:pt idx="1364">
                  <c:v>19573.037790697676</c:v>
                </c:pt>
                <c:pt idx="1365">
                  <c:v>19537.540805223067</c:v>
                </c:pt>
                <c:pt idx="1366">
                  <c:v>19502.172338884866</c:v>
                </c:pt>
                <c:pt idx="1367">
                  <c:v>19466.931694976509</c:v>
                </c:pt>
                <c:pt idx="1368">
                  <c:v>19431.81818181818</c:v>
                </c:pt>
                <c:pt idx="1369">
                  <c:v>19396.831112711559</c:v>
                </c:pt>
                <c:pt idx="1370">
                  <c:v>19361.969805895038</c:v>
                </c:pt>
                <c:pt idx="1371">
                  <c:v>19327.233584499463</c:v>
                </c:pt>
                <c:pt idx="1372">
                  <c:v>19292.621776504297</c:v>
                </c:pt>
                <c:pt idx="1373">
                  <c:v>19258.133714694315</c:v>
                </c:pt>
                <c:pt idx="1374">
                  <c:v>19223.768736616701</c:v>
                </c:pt>
                <c:pt idx="1375">
                  <c:v>19189.526184538652</c:v>
                </c:pt>
                <c:pt idx="1376">
                  <c:v>19155.405405405407</c:v>
                </c:pt>
                <c:pt idx="1377">
                  <c:v>19121.405750798724</c:v>
                </c:pt>
                <c:pt idx="1378">
                  <c:v>19087.52657689582</c:v>
                </c:pt>
                <c:pt idx="1379">
                  <c:v>19053.767244428724</c:v>
                </c:pt>
                <c:pt idx="1380">
                  <c:v>19020.127118644068</c:v>
                </c:pt>
                <c:pt idx="1381">
                  <c:v>18986.605569263305</c:v>
                </c:pt>
                <c:pt idx="1382">
                  <c:v>18953.201970443351</c:v>
                </c:pt>
                <c:pt idx="1383">
                  <c:v>18919.91570073762</c:v>
                </c:pt>
                <c:pt idx="1384">
                  <c:v>18886.746143057502</c:v>
                </c:pt>
                <c:pt idx="1385">
                  <c:v>18853.692684634232</c:v>
                </c:pt>
                <c:pt idx="1386">
                  <c:v>18820.754716981133</c:v>
                </c:pt>
                <c:pt idx="1387">
                  <c:v>18787.931635856297</c:v>
                </c:pt>
                <c:pt idx="1388">
                  <c:v>18755.222841225626</c:v>
                </c:pt>
                <c:pt idx="1389">
                  <c:v>18722.627737226278</c:v>
                </c:pt>
                <c:pt idx="1390">
                  <c:v>18690.145732130466</c:v>
                </c:pt>
                <c:pt idx="1391">
                  <c:v>18657.776238309663</c:v>
                </c:pt>
                <c:pt idx="1392">
                  <c:v>18625.51867219917</c:v>
                </c:pt>
                <c:pt idx="1393">
                  <c:v>18593.37245426303</c:v>
                </c:pt>
                <c:pt idx="1394">
                  <c:v>18561.337008959337</c:v>
                </c:pt>
                <c:pt idx="1395">
                  <c:v>18529.411764705881</c:v>
                </c:pt>
                <c:pt idx="1396">
                  <c:v>18497.596153846152</c:v>
                </c:pt>
                <c:pt idx="1397">
                  <c:v>18465.889612615701</c:v>
                </c:pt>
                <c:pt idx="1398">
                  <c:v>18434.291581108828</c:v>
                </c:pt>
                <c:pt idx="1399">
                  <c:v>18402.801503245642</c:v>
                </c:pt>
                <c:pt idx="1400">
                  <c:v>18371.418826739427</c:v>
                </c:pt>
                <c:pt idx="1401">
                  <c:v>18340.14300306435</c:v>
                </c:pt>
                <c:pt idx="1402">
                  <c:v>18308.973487423522</c:v>
                </c:pt>
                <c:pt idx="1403">
                  <c:v>18277.909738717339</c:v>
                </c:pt>
                <c:pt idx="1404">
                  <c:v>18246.951219512193</c:v>
                </c:pt>
                <c:pt idx="1405">
                  <c:v>18216.097396009471</c:v>
                </c:pt>
                <c:pt idx="1406">
                  <c:v>18185.347738014854</c:v>
                </c:pt>
                <c:pt idx="1407">
                  <c:v>18154.701718907989</c:v>
                </c:pt>
                <c:pt idx="1408">
                  <c:v>18124.158815612383</c:v>
                </c:pt>
                <c:pt idx="1409">
                  <c:v>18093.718508565671</c:v>
                </c:pt>
                <c:pt idx="1410">
                  <c:v>18063.380281690141</c:v>
                </c:pt>
                <c:pt idx="1411">
                  <c:v>18033.143622363576</c:v>
                </c:pt>
                <c:pt idx="1412">
                  <c:v>18003.008021390375</c:v>
                </c:pt>
                <c:pt idx="1413">
                  <c:v>17972.972972972973</c:v>
                </c:pt>
                <c:pt idx="1414">
                  <c:v>17943.037974683546</c:v>
                </c:pt>
                <c:pt idx="1415">
                  <c:v>17913.202527435984</c:v>
                </c:pt>
                <c:pt idx="1416">
                  <c:v>17883.466135458166</c:v>
                </c:pt>
                <c:pt idx="1417">
                  <c:v>17853.828306264502</c:v>
                </c:pt>
                <c:pt idx="1418">
                  <c:v>17824.288550628724</c:v>
                </c:pt>
                <c:pt idx="1419">
                  <c:v>17794.846382556989</c:v>
                </c:pt>
                <c:pt idx="1420">
                  <c:v>17765.501319261213</c:v>
                </c:pt>
                <c:pt idx="1421">
                  <c:v>17736.252881132696</c:v>
                </c:pt>
                <c:pt idx="1422">
                  <c:v>17707.100591715975</c:v>
                </c:pt>
                <c:pt idx="1423">
                  <c:v>17678.043977682966</c:v>
                </c:pt>
                <c:pt idx="1424">
                  <c:v>17649.082568807338</c:v>
                </c:pt>
                <c:pt idx="1425">
                  <c:v>17620.215897939157</c:v>
                </c:pt>
                <c:pt idx="1426">
                  <c:v>17591.443500979753</c:v>
                </c:pt>
                <c:pt idx="1427">
                  <c:v>17562.764916856864</c:v>
                </c:pt>
                <c:pt idx="1428">
                  <c:v>17534.1796875</c:v>
                </c:pt>
                <c:pt idx="1429">
                  <c:v>17505.687357816056</c:v>
                </c:pt>
                <c:pt idx="1430">
                  <c:v>17477.287475665151</c:v>
                </c:pt>
                <c:pt idx="1431">
                  <c:v>17448.979591836734</c:v>
                </c:pt>
                <c:pt idx="1432">
                  <c:v>17420.763260025873</c:v>
                </c:pt>
                <c:pt idx="1433">
                  <c:v>17392.638036809814</c:v>
                </c:pt>
                <c:pt idx="1434">
                  <c:v>17364.603481624759</c:v>
                </c:pt>
                <c:pt idx="1435">
                  <c:v>17336.65915674284</c:v>
                </c:pt>
                <c:pt idx="1436">
                  <c:v>17308.804627249356</c:v>
                </c:pt>
                <c:pt idx="1437">
                  <c:v>17281.039461020213</c:v>
                </c:pt>
                <c:pt idx="1438">
                  <c:v>17253.363228699553</c:v>
                </c:pt>
                <c:pt idx="1439">
                  <c:v>17225.775503677647</c:v>
                </c:pt>
                <c:pt idx="1440">
                  <c:v>17198.275862068964</c:v>
                </c:pt>
                <c:pt idx="1441">
                  <c:v>17170.863882690468</c:v>
                </c:pt>
                <c:pt idx="1442">
                  <c:v>17143.539147040101</c:v>
                </c:pt>
                <c:pt idx="1443">
                  <c:v>17116.301239275501</c:v>
                </c:pt>
                <c:pt idx="1444">
                  <c:v>17089.149746192892</c:v>
                </c:pt>
                <c:pt idx="1445">
                  <c:v>17062.08425720621</c:v>
                </c:pt>
                <c:pt idx="1446">
                  <c:v>17035.104364326377</c:v>
                </c:pt>
                <c:pt idx="1447">
                  <c:v>17008.209662140827</c:v>
                </c:pt>
                <c:pt idx="1448">
                  <c:v>16981.399747793192</c:v>
                </c:pt>
                <c:pt idx="1449">
                  <c:v>16954.674220963174</c:v>
                </c:pt>
                <c:pt idx="1450">
                  <c:v>16928.032683846639</c:v>
                </c:pt>
                <c:pt idx="1451">
                  <c:v>16901.474741135866</c:v>
                </c:pt>
                <c:pt idx="1452">
                  <c:v>16875</c:v>
                </c:pt>
                <c:pt idx="1453">
                  <c:v>16848.608070065686</c:v>
                </c:pt>
                <c:pt idx="1454">
                  <c:v>16822.298563397875</c:v>
                </c:pt>
                <c:pt idx="1455">
                  <c:v>16796.071094480823</c:v>
                </c:pt>
                <c:pt idx="1456">
                  <c:v>16769.925280199252</c:v>
                </c:pt>
                <c:pt idx="1457">
                  <c:v>16743.860739819709</c:v>
                </c:pt>
                <c:pt idx="1458">
                  <c:v>16717.877094972067</c:v>
                </c:pt>
                <c:pt idx="1459">
                  <c:v>16691.973969631235</c:v>
                </c:pt>
                <c:pt idx="1460">
                  <c:v>16666.15099009901</c:v>
                </c:pt>
                <c:pt idx="1461">
                  <c:v>16640.407784986099</c:v>
                </c:pt>
                <c:pt idx="1462">
                  <c:v>16614.743985194324</c:v>
                </c:pt>
                <c:pt idx="1463">
                  <c:v>16589.159223898983</c:v>
                </c:pt>
                <c:pt idx="1464">
                  <c:v>16563.653136531364</c:v>
                </c:pt>
                <c:pt idx="1465">
                  <c:v>16538.225360761437</c:v>
                </c:pt>
                <c:pt idx="1466">
                  <c:v>16512.875536480686</c:v>
                </c:pt>
                <c:pt idx="1467">
                  <c:v>16487.603305785124</c:v>
                </c:pt>
                <c:pt idx="1468">
                  <c:v>16462.408312958436</c:v>
                </c:pt>
                <c:pt idx="1469">
                  <c:v>16437.290204455294</c:v>
                </c:pt>
                <c:pt idx="1470">
                  <c:v>16412.248628884827</c:v>
                </c:pt>
                <c:pt idx="1471">
                  <c:v>16387.283236994219</c:v>
                </c:pt>
                <c:pt idx="1472">
                  <c:v>16362.393681652491</c:v>
                </c:pt>
                <c:pt idx="1473">
                  <c:v>16337.579617834395</c:v>
                </c:pt>
                <c:pt idx="1474">
                  <c:v>16312.840702604482</c:v>
                </c:pt>
                <c:pt idx="1475">
                  <c:v>16288.1765951013</c:v>
                </c:pt>
                <c:pt idx="1476">
                  <c:v>16263.58695652174</c:v>
                </c:pt>
                <c:pt idx="1477">
                  <c:v>16239.071450105517</c:v>
                </c:pt>
                <c:pt idx="1478">
                  <c:v>16214.629741119807</c:v>
                </c:pt>
                <c:pt idx="1479">
                  <c:v>16190.261496844003</c:v>
                </c:pt>
                <c:pt idx="1480">
                  <c:v>16165.966386554623</c:v>
                </c:pt>
                <c:pt idx="1481">
                  <c:v>16141.744081510338</c:v>
                </c:pt>
                <c:pt idx="1482">
                  <c:v>16117.594254937163</c:v>
                </c:pt>
                <c:pt idx="1483">
                  <c:v>16093.516582013744</c:v>
                </c:pt>
                <c:pt idx="1484">
                  <c:v>16069.510739856802</c:v>
                </c:pt>
                <c:pt idx="1485">
                  <c:v>16045.576407506702</c:v>
                </c:pt>
                <c:pt idx="1486">
                  <c:v>16021.713265913148</c:v>
                </c:pt>
                <c:pt idx="1487">
                  <c:v>15997.920997920997</c:v>
                </c:pt>
                <c:pt idx="1488">
                  <c:v>15974.199288256228</c:v>
                </c:pt>
                <c:pt idx="1489">
                  <c:v>15950.547823511994</c:v>
                </c:pt>
                <c:pt idx="1490">
                  <c:v>15926.966292134832</c:v>
                </c:pt>
                <c:pt idx="1491">
                  <c:v>15903.454384410983</c:v>
                </c:pt>
                <c:pt idx="1492">
                  <c:v>15880.011792452829</c:v>
                </c:pt>
                <c:pt idx="1493">
                  <c:v>15856.638210185458</c:v>
                </c:pt>
                <c:pt idx="1494">
                  <c:v>15833.333333333334</c:v>
                </c:pt>
                <c:pt idx="1495">
                  <c:v>15810.096859407104</c:v>
                </c:pt>
                <c:pt idx="1496">
                  <c:v>15786.928487690504</c:v>
                </c:pt>
                <c:pt idx="1497">
                  <c:v>15763.827919227393</c:v>
                </c:pt>
                <c:pt idx="1498">
                  <c:v>15740.794856808883</c:v>
                </c:pt>
                <c:pt idx="1499">
                  <c:v>15717.829004960608</c:v>
                </c:pt>
                <c:pt idx="1500">
                  <c:v>15694.930069930069</c:v>
                </c:pt>
                <c:pt idx="1501">
                  <c:v>15672.097759674134</c:v>
                </c:pt>
                <c:pt idx="1502">
                  <c:v>15649.331783846601</c:v>
                </c:pt>
                <c:pt idx="1503">
                  <c:v>15626.631853785901</c:v>
                </c:pt>
                <c:pt idx="1504">
                  <c:v>15603.997682502897</c:v>
                </c:pt>
                <c:pt idx="1505">
                  <c:v>15581.428984668788</c:v>
                </c:pt>
                <c:pt idx="1506">
                  <c:v>15558.925476603119</c:v>
                </c:pt>
                <c:pt idx="1507">
                  <c:v>15536.486876261897</c:v>
                </c:pt>
                <c:pt idx="1508">
                  <c:v>15514.112903225807</c:v>
                </c:pt>
                <c:pt idx="1509">
                  <c:v>15491.803278688525</c:v>
                </c:pt>
                <c:pt idx="1510">
                  <c:v>15469.557725445147</c:v>
                </c:pt>
                <c:pt idx="1511">
                  <c:v>15447.3759678807</c:v>
                </c:pt>
                <c:pt idx="1512">
                  <c:v>15425.257731958764</c:v>
                </c:pt>
                <c:pt idx="1513">
                  <c:v>15403.202745210179</c:v>
                </c:pt>
                <c:pt idx="1514">
                  <c:v>15381.210736721872</c:v>
                </c:pt>
                <c:pt idx="1515">
                  <c:v>15359.281437125748</c:v>
                </c:pt>
                <c:pt idx="1516">
                  <c:v>15337.414578587699</c:v>
                </c:pt>
                <c:pt idx="1517">
                  <c:v>15315.609894796702</c:v>
                </c:pt>
                <c:pt idx="1518">
                  <c:v>15293.867120954003</c:v>
                </c:pt>
                <c:pt idx="1519">
                  <c:v>15272.185993762405</c:v>
                </c:pt>
                <c:pt idx="1520">
                  <c:v>15250.566251415628</c:v>
                </c:pt>
                <c:pt idx="1521">
                  <c:v>15229.007633587786</c:v>
                </c:pt>
                <c:pt idx="1522">
                  <c:v>15207.509881422924</c:v>
                </c:pt>
                <c:pt idx="1523">
                  <c:v>15186.072737524668</c:v>
                </c:pt>
                <c:pt idx="1524">
                  <c:v>15164.695945945947</c:v>
                </c:pt>
                <c:pt idx="1525">
                  <c:v>15143.379252178802</c:v>
                </c:pt>
                <c:pt idx="1526">
                  <c:v>15122.122403144302</c:v>
                </c:pt>
                <c:pt idx="1527">
                  <c:v>15100.925147182506</c:v>
                </c:pt>
                <c:pt idx="1528">
                  <c:v>15079.787234042553</c:v>
                </c:pt>
                <c:pt idx="1529">
                  <c:v>15058.708414872799</c:v>
                </c:pt>
                <c:pt idx="1530">
                  <c:v>15037.688442211056</c:v>
                </c:pt>
                <c:pt idx="1531">
                  <c:v>15016.72706997491</c:v>
                </c:pt>
                <c:pt idx="1532">
                  <c:v>14995.824053452116</c:v>
                </c:pt>
                <c:pt idx="1533">
                  <c:v>14974.979149291075</c:v>
                </c:pt>
                <c:pt idx="1534">
                  <c:v>14954.192115491394</c:v>
                </c:pt>
                <c:pt idx="1535">
                  <c:v>14933.46271139451</c:v>
                </c:pt>
                <c:pt idx="1536">
                  <c:v>14912.790697674418</c:v>
                </c:pt>
                <c:pt idx="1537">
                  <c:v>14892.17583632845</c:v>
                </c:pt>
                <c:pt idx="1538">
                  <c:v>14871.61789066814</c:v>
                </c:pt>
                <c:pt idx="1539">
                  <c:v>14851.116625310173</c:v>
                </c:pt>
                <c:pt idx="1540">
                  <c:v>14830.6718061674</c:v>
                </c:pt>
                <c:pt idx="1541">
                  <c:v>14810.283200439922</c:v>
                </c:pt>
                <c:pt idx="1542">
                  <c:v>14789.950576606261</c:v>
                </c:pt>
                <c:pt idx="1543">
                  <c:v>14769.673704414587</c:v>
                </c:pt>
                <c:pt idx="1544">
                  <c:v>14749.452354874042</c:v>
                </c:pt>
                <c:pt idx="1545">
                  <c:v>14729.286300246104</c:v>
                </c:pt>
                <c:pt idx="1546">
                  <c:v>14709.175314036045</c:v>
                </c:pt>
                <c:pt idx="1547">
                  <c:v>14689.119170984455</c:v>
                </c:pt>
                <c:pt idx="1548">
                  <c:v>14669.117647058823</c:v>
                </c:pt>
                <c:pt idx="1549">
                  <c:v>14649.170519445201</c:v>
                </c:pt>
                <c:pt idx="1550">
                  <c:v>14629.277566539924</c:v>
                </c:pt>
                <c:pt idx="1551">
                  <c:v>14609.438567941415</c:v>
                </c:pt>
                <c:pt idx="1552">
                  <c:v>14589.653304442038</c:v>
                </c:pt>
                <c:pt idx="1553">
                  <c:v>14569.921558020016</c:v>
                </c:pt>
                <c:pt idx="1554">
                  <c:v>14550.243111831442</c:v>
                </c:pt>
                <c:pt idx="1555">
                  <c:v>14530.61775020232</c:v>
                </c:pt>
                <c:pt idx="1556">
                  <c:v>14511.04525862069</c:v>
                </c:pt>
                <c:pt idx="1557">
                  <c:v>14491.525423728814</c:v>
                </c:pt>
                <c:pt idx="1558">
                  <c:v>14472.058033315421</c:v>
                </c:pt>
                <c:pt idx="1559">
                  <c:v>14452.642876308022</c:v>
                </c:pt>
                <c:pt idx="1560">
                  <c:v>14433.279742765273</c:v>
                </c:pt>
                <c:pt idx="1561">
                  <c:v>14413.968423869414</c:v>
                </c:pt>
                <c:pt idx="1562">
                  <c:v>14394.70871191876</c:v>
                </c:pt>
                <c:pt idx="1563">
                  <c:v>14375.500400320256</c:v>
                </c:pt>
                <c:pt idx="1564">
                  <c:v>14356.343283582089</c:v>
                </c:pt>
                <c:pt idx="1565">
                  <c:v>14337.237157306361</c:v>
                </c:pt>
                <c:pt idx="1566">
                  <c:v>14318.181818181818</c:v>
                </c:pt>
                <c:pt idx="1567">
                  <c:v>14299.17706397664</c:v>
                </c:pt>
                <c:pt idx="1568">
                  <c:v>14280.222693531283</c:v>
                </c:pt>
                <c:pt idx="1569">
                  <c:v>14261.31850675139</c:v>
                </c:pt>
                <c:pt idx="1570">
                  <c:v>14242.46430460074</c:v>
                </c:pt>
                <c:pt idx="1571">
                  <c:v>14223.65988909427</c:v>
                </c:pt>
                <c:pt idx="1572">
                  <c:v>14204.905063291139</c:v>
                </c:pt>
                <c:pt idx="1573">
                  <c:v>14186.199631287858</c:v>
                </c:pt>
                <c:pt idx="1574">
                  <c:v>14167.543398211468</c:v>
                </c:pt>
                <c:pt idx="1575">
                  <c:v>14148.936170212766</c:v>
                </c:pt>
                <c:pt idx="1576">
                  <c:v>14130.377754459601</c:v>
                </c:pt>
                <c:pt idx="1577">
                  <c:v>14111.867959130206</c:v>
                </c:pt>
                <c:pt idx="1578">
                  <c:v>14093.406593406593</c:v>
                </c:pt>
                <c:pt idx="1579">
                  <c:v>14074.99346746799</c:v>
                </c:pt>
                <c:pt idx="1580">
                  <c:v>14056.628392484343</c:v>
                </c:pt>
                <c:pt idx="1581">
                  <c:v>14038.311180609851</c:v>
                </c:pt>
                <c:pt idx="1582">
                  <c:v>14020.041644976574</c:v>
                </c:pt>
                <c:pt idx="1583">
                  <c:v>14001.81959968807</c:v>
                </c:pt>
                <c:pt idx="1584">
                  <c:v>13983.644859813085</c:v>
                </c:pt>
                <c:pt idx="1585">
                  <c:v>13965.51724137931</c:v>
                </c:pt>
                <c:pt idx="1586">
                  <c:v>13947.436561367167</c:v>
                </c:pt>
                <c:pt idx="1587">
                  <c:v>13929.402637703646</c:v>
                </c:pt>
                <c:pt idx="1588">
                  <c:v>13911.415289256198</c:v>
                </c:pt>
                <c:pt idx="1589">
                  <c:v>13893.47433582667</c:v>
                </c:pt>
                <c:pt idx="1590">
                  <c:v>13875.579598145287</c:v>
                </c:pt>
                <c:pt idx="1591">
                  <c:v>13857.730897864678</c:v>
                </c:pt>
                <c:pt idx="1592">
                  <c:v>13839.928057553956</c:v>
                </c:pt>
                <c:pt idx="1593">
                  <c:v>13822.170900692841</c:v>
                </c:pt>
                <c:pt idx="1594">
                  <c:v>13804.459251665812</c:v>
                </c:pt>
                <c:pt idx="1595">
                  <c:v>13786.792935756335</c:v>
                </c:pt>
                <c:pt idx="1596">
                  <c:v>13769.171779141105</c:v>
                </c:pt>
                <c:pt idx="1597">
                  <c:v>13751.59560888435</c:v>
                </c:pt>
                <c:pt idx="1598">
                  <c:v>13734.064252932178</c:v>
                </c:pt>
                <c:pt idx="1599">
                  <c:v>13716.577540106951</c:v>
                </c:pt>
                <c:pt idx="1600">
                  <c:v>13699.135300101729</c:v>
                </c:pt>
                <c:pt idx="1601">
                  <c:v>13681.737363474727</c:v>
                </c:pt>
                <c:pt idx="1602">
                  <c:v>13664.383561643835</c:v>
                </c:pt>
                <c:pt idx="1603">
                  <c:v>13647.073726881175</c:v>
                </c:pt>
                <c:pt idx="1604">
                  <c:v>13629.807692307691</c:v>
                </c:pt>
                <c:pt idx="1605">
                  <c:v>13612.585291887794</c:v>
                </c:pt>
                <c:pt idx="1606">
                  <c:v>13595.406360424029</c:v>
                </c:pt>
                <c:pt idx="1607">
                  <c:v>13578.270733551803</c:v>
                </c:pt>
                <c:pt idx="1608">
                  <c:v>13561.178247734138</c:v>
                </c:pt>
                <c:pt idx="1609">
                  <c:v>13544.128740256474</c:v>
                </c:pt>
                <c:pt idx="1610">
                  <c:v>13527.122049221496</c:v>
                </c:pt>
                <c:pt idx="1611">
                  <c:v>13510.158013544018</c:v>
                </c:pt>
                <c:pt idx="1612">
                  <c:v>13493.236472945891</c:v>
                </c:pt>
                <c:pt idx="1613">
                  <c:v>13476.357267950963</c:v>
                </c:pt>
                <c:pt idx="1614">
                  <c:v>13459.520239880059</c:v>
                </c:pt>
                <c:pt idx="1615">
                  <c:v>13442.725230846019</c:v>
                </c:pt>
                <c:pt idx="1616">
                  <c:v>13425.972083748753</c:v>
                </c:pt>
                <c:pt idx="1617">
                  <c:v>13409.26064227035</c:v>
                </c:pt>
                <c:pt idx="1618">
                  <c:v>13392.590750870213</c:v>
                </c:pt>
                <c:pt idx="1619">
                  <c:v>13375.962254780234</c:v>
                </c:pt>
                <c:pt idx="1620">
                  <c:v>13359.375</c:v>
                </c:pt>
                <c:pt idx="1621">
                  <c:v>13342.828833292049</c:v>
                </c:pt>
                <c:pt idx="1622">
                  <c:v>13326.323602177141</c:v>
                </c:pt>
                <c:pt idx="1623">
                  <c:v>13309.859154929578</c:v>
                </c:pt>
                <c:pt idx="1624">
                  <c:v>13293.435340572556</c:v>
                </c:pt>
                <c:pt idx="1625">
                  <c:v>13277.052008873552</c:v>
                </c:pt>
                <c:pt idx="1626">
                  <c:v>13260.709010339735</c:v>
                </c:pt>
                <c:pt idx="1627">
                  <c:v>13244.406196213426</c:v>
                </c:pt>
                <c:pt idx="1628">
                  <c:v>13228.143418467584</c:v>
                </c:pt>
                <c:pt idx="1629">
                  <c:v>13211.920529801324</c:v>
                </c:pt>
                <c:pt idx="1630">
                  <c:v>13195.737383635473</c:v>
                </c:pt>
                <c:pt idx="1631">
                  <c:v>13179.593834108147</c:v>
                </c:pt>
                <c:pt idx="1632">
                  <c:v>13163.489736070382</c:v>
                </c:pt>
                <c:pt idx="1633">
                  <c:v>13147.424945081768</c:v>
                </c:pt>
                <c:pt idx="1634">
                  <c:v>13131.399317406143</c:v>
                </c:pt>
                <c:pt idx="1635">
                  <c:v>13115.412710007304</c:v>
                </c:pt>
              </c:numCache>
            </c:numRef>
          </c:yVal>
          <c:smooth val="1"/>
          <c:extLst>
            <c:ext xmlns:c16="http://schemas.microsoft.com/office/drawing/2014/chart" uri="{C3380CC4-5D6E-409C-BE32-E72D297353CC}">
              <c16:uniqueId val="{00000000-B41E-DD44-9D16-0535B261D733}"/>
            </c:ext>
          </c:extLst>
        </c:ser>
        <c:ser>
          <c:idx val="2"/>
          <c:order val="1"/>
          <c:tx>
            <c:strRef>
              <c:f>EOQ!$BE$4</c:f>
              <c:strCache>
                <c:ptCount val="1"/>
                <c:pt idx="0">
                  <c:v>Total Cost</c:v>
                </c:pt>
              </c:strCache>
            </c:strRef>
          </c:tx>
          <c:spPr>
            <a:ln w="19050" cap="rnd">
              <a:solidFill>
                <a:schemeClr val="accent3"/>
              </a:solidFill>
              <a:round/>
            </a:ln>
            <a:effectLst/>
          </c:spPr>
          <c:marker>
            <c:symbol val="none"/>
          </c:marker>
          <c:xVal>
            <c:numRef>
              <c:f>EOQ!$BD$5:$BD$1640</c:f>
              <c:numCache>
                <c:formatCode>General</c:formatCode>
                <c:ptCount val="1636"/>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1022000</c:v>
                </c:pt>
                <c:pt idx="1019">
                  <c:v>1027000</c:v>
                </c:pt>
                <c:pt idx="1020">
                  <c:v>1032000</c:v>
                </c:pt>
                <c:pt idx="1021">
                  <c:v>1037000</c:v>
                </c:pt>
                <c:pt idx="1022">
                  <c:v>1042000</c:v>
                </c:pt>
                <c:pt idx="1023">
                  <c:v>1047000</c:v>
                </c:pt>
                <c:pt idx="1024">
                  <c:v>1052000</c:v>
                </c:pt>
                <c:pt idx="1025">
                  <c:v>1057000</c:v>
                </c:pt>
                <c:pt idx="1026">
                  <c:v>1062000</c:v>
                </c:pt>
                <c:pt idx="1027">
                  <c:v>1067000</c:v>
                </c:pt>
                <c:pt idx="1028">
                  <c:v>1072000</c:v>
                </c:pt>
                <c:pt idx="1029">
                  <c:v>1077000</c:v>
                </c:pt>
                <c:pt idx="1030">
                  <c:v>1082000</c:v>
                </c:pt>
                <c:pt idx="1031">
                  <c:v>1087000</c:v>
                </c:pt>
                <c:pt idx="1032">
                  <c:v>1092000</c:v>
                </c:pt>
                <c:pt idx="1033">
                  <c:v>1097000</c:v>
                </c:pt>
                <c:pt idx="1034">
                  <c:v>1102000</c:v>
                </c:pt>
                <c:pt idx="1035">
                  <c:v>1107000</c:v>
                </c:pt>
                <c:pt idx="1036">
                  <c:v>1112000</c:v>
                </c:pt>
                <c:pt idx="1037">
                  <c:v>1117000</c:v>
                </c:pt>
                <c:pt idx="1038">
                  <c:v>1122000</c:v>
                </c:pt>
                <c:pt idx="1039">
                  <c:v>1127000</c:v>
                </c:pt>
                <c:pt idx="1040">
                  <c:v>1132000</c:v>
                </c:pt>
                <c:pt idx="1041">
                  <c:v>1137000</c:v>
                </c:pt>
                <c:pt idx="1042">
                  <c:v>1142000</c:v>
                </c:pt>
                <c:pt idx="1043">
                  <c:v>1147000</c:v>
                </c:pt>
                <c:pt idx="1044">
                  <c:v>1152000</c:v>
                </c:pt>
                <c:pt idx="1045">
                  <c:v>1157000</c:v>
                </c:pt>
                <c:pt idx="1046">
                  <c:v>1162000</c:v>
                </c:pt>
                <c:pt idx="1047">
                  <c:v>1167000</c:v>
                </c:pt>
                <c:pt idx="1048">
                  <c:v>1172000</c:v>
                </c:pt>
                <c:pt idx="1049">
                  <c:v>1177000</c:v>
                </c:pt>
                <c:pt idx="1050">
                  <c:v>1182000</c:v>
                </c:pt>
                <c:pt idx="1051">
                  <c:v>1187000</c:v>
                </c:pt>
                <c:pt idx="1052">
                  <c:v>1192000</c:v>
                </c:pt>
                <c:pt idx="1053">
                  <c:v>1197000</c:v>
                </c:pt>
                <c:pt idx="1054">
                  <c:v>1202000</c:v>
                </c:pt>
                <c:pt idx="1055">
                  <c:v>1207000</c:v>
                </c:pt>
                <c:pt idx="1056">
                  <c:v>1212000</c:v>
                </c:pt>
                <c:pt idx="1057">
                  <c:v>1217000</c:v>
                </c:pt>
                <c:pt idx="1058">
                  <c:v>1222000</c:v>
                </c:pt>
                <c:pt idx="1059">
                  <c:v>1227000</c:v>
                </c:pt>
                <c:pt idx="1060">
                  <c:v>1232000</c:v>
                </c:pt>
                <c:pt idx="1061">
                  <c:v>1237000</c:v>
                </c:pt>
                <c:pt idx="1062">
                  <c:v>1242000</c:v>
                </c:pt>
                <c:pt idx="1063">
                  <c:v>1247000</c:v>
                </c:pt>
                <c:pt idx="1064">
                  <c:v>1252000</c:v>
                </c:pt>
                <c:pt idx="1065">
                  <c:v>1257000</c:v>
                </c:pt>
                <c:pt idx="1066">
                  <c:v>1262000</c:v>
                </c:pt>
                <c:pt idx="1067">
                  <c:v>1267000</c:v>
                </c:pt>
                <c:pt idx="1068">
                  <c:v>1272000</c:v>
                </c:pt>
                <c:pt idx="1069">
                  <c:v>1277000</c:v>
                </c:pt>
                <c:pt idx="1070">
                  <c:v>1282000</c:v>
                </c:pt>
                <c:pt idx="1071">
                  <c:v>1287000</c:v>
                </c:pt>
                <c:pt idx="1072">
                  <c:v>1292000</c:v>
                </c:pt>
                <c:pt idx="1073">
                  <c:v>1297000</c:v>
                </c:pt>
                <c:pt idx="1074">
                  <c:v>1302000</c:v>
                </c:pt>
                <c:pt idx="1075">
                  <c:v>1307000</c:v>
                </c:pt>
                <c:pt idx="1076">
                  <c:v>1312000</c:v>
                </c:pt>
                <c:pt idx="1077">
                  <c:v>1317000</c:v>
                </c:pt>
                <c:pt idx="1078">
                  <c:v>1322000</c:v>
                </c:pt>
                <c:pt idx="1079">
                  <c:v>1327000</c:v>
                </c:pt>
                <c:pt idx="1080">
                  <c:v>1332000</c:v>
                </c:pt>
                <c:pt idx="1081">
                  <c:v>1337000</c:v>
                </c:pt>
                <c:pt idx="1082">
                  <c:v>1342000</c:v>
                </c:pt>
                <c:pt idx="1083">
                  <c:v>1347000</c:v>
                </c:pt>
                <c:pt idx="1084">
                  <c:v>1352000</c:v>
                </c:pt>
                <c:pt idx="1085">
                  <c:v>1357000</c:v>
                </c:pt>
                <c:pt idx="1086">
                  <c:v>1362000</c:v>
                </c:pt>
                <c:pt idx="1087">
                  <c:v>1367000</c:v>
                </c:pt>
                <c:pt idx="1088">
                  <c:v>1372000</c:v>
                </c:pt>
                <c:pt idx="1089">
                  <c:v>1377000</c:v>
                </c:pt>
                <c:pt idx="1090">
                  <c:v>1382000</c:v>
                </c:pt>
                <c:pt idx="1091">
                  <c:v>1387000</c:v>
                </c:pt>
                <c:pt idx="1092">
                  <c:v>1392000</c:v>
                </c:pt>
                <c:pt idx="1093">
                  <c:v>1397000</c:v>
                </c:pt>
                <c:pt idx="1094">
                  <c:v>1402000</c:v>
                </c:pt>
                <c:pt idx="1095">
                  <c:v>1407000</c:v>
                </c:pt>
                <c:pt idx="1096">
                  <c:v>1412000</c:v>
                </c:pt>
                <c:pt idx="1097">
                  <c:v>1417000</c:v>
                </c:pt>
                <c:pt idx="1098">
                  <c:v>1422000</c:v>
                </c:pt>
                <c:pt idx="1099">
                  <c:v>1427000</c:v>
                </c:pt>
                <c:pt idx="1100">
                  <c:v>1432000</c:v>
                </c:pt>
                <c:pt idx="1101">
                  <c:v>1437000</c:v>
                </c:pt>
                <c:pt idx="1102">
                  <c:v>1442000</c:v>
                </c:pt>
                <c:pt idx="1103">
                  <c:v>1447000</c:v>
                </c:pt>
                <c:pt idx="1104">
                  <c:v>1452000</c:v>
                </c:pt>
                <c:pt idx="1105">
                  <c:v>1457000</c:v>
                </c:pt>
                <c:pt idx="1106">
                  <c:v>1462000</c:v>
                </c:pt>
                <c:pt idx="1107">
                  <c:v>1467000</c:v>
                </c:pt>
                <c:pt idx="1108">
                  <c:v>1472000</c:v>
                </c:pt>
                <c:pt idx="1109">
                  <c:v>1477000</c:v>
                </c:pt>
                <c:pt idx="1110">
                  <c:v>1482000</c:v>
                </c:pt>
                <c:pt idx="1111">
                  <c:v>1487000</c:v>
                </c:pt>
                <c:pt idx="1112">
                  <c:v>1492000</c:v>
                </c:pt>
                <c:pt idx="1113">
                  <c:v>1497000</c:v>
                </c:pt>
                <c:pt idx="1114">
                  <c:v>1502000</c:v>
                </c:pt>
                <c:pt idx="1115">
                  <c:v>1507000</c:v>
                </c:pt>
                <c:pt idx="1116">
                  <c:v>1512000</c:v>
                </c:pt>
                <c:pt idx="1117">
                  <c:v>1517000</c:v>
                </c:pt>
                <c:pt idx="1118">
                  <c:v>1522000</c:v>
                </c:pt>
                <c:pt idx="1119">
                  <c:v>1527000</c:v>
                </c:pt>
                <c:pt idx="1120">
                  <c:v>1532000</c:v>
                </c:pt>
                <c:pt idx="1121">
                  <c:v>1537000</c:v>
                </c:pt>
                <c:pt idx="1122">
                  <c:v>1542000</c:v>
                </c:pt>
                <c:pt idx="1123">
                  <c:v>1547000</c:v>
                </c:pt>
                <c:pt idx="1124">
                  <c:v>1552000</c:v>
                </c:pt>
                <c:pt idx="1125">
                  <c:v>1557000</c:v>
                </c:pt>
                <c:pt idx="1126">
                  <c:v>1562000</c:v>
                </c:pt>
                <c:pt idx="1127">
                  <c:v>1567000</c:v>
                </c:pt>
                <c:pt idx="1128">
                  <c:v>1572000</c:v>
                </c:pt>
                <c:pt idx="1129">
                  <c:v>1577000</c:v>
                </c:pt>
                <c:pt idx="1130">
                  <c:v>1582000</c:v>
                </c:pt>
                <c:pt idx="1131">
                  <c:v>1587000</c:v>
                </c:pt>
                <c:pt idx="1132">
                  <c:v>1592000</c:v>
                </c:pt>
                <c:pt idx="1133">
                  <c:v>1597000</c:v>
                </c:pt>
                <c:pt idx="1134">
                  <c:v>1602000</c:v>
                </c:pt>
                <c:pt idx="1135">
                  <c:v>1607000</c:v>
                </c:pt>
                <c:pt idx="1136">
                  <c:v>1612000</c:v>
                </c:pt>
                <c:pt idx="1137">
                  <c:v>1617000</c:v>
                </c:pt>
                <c:pt idx="1138">
                  <c:v>1622000</c:v>
                </c:pt>
                <c:pt idx="1139">
                  <c:v>1627000</c:v>
                </c:pt>
                <c:pt idx="1140">
                  <c:v>1632000</c:v>
                </c:pt>
                <c:pt idx="1141">
                  <c:v>1637000</c:v>
                </c:pt>
                <c:pt idx="1142">
                  <c:v>1642000</c:v>
                </c:pt>
                <c:pt idx="1143">
                  <c:v>1647000</c:v>
                </c:pt>
                <c:pt idx="1144">
                  <c:v>1652000</c:v>
                </c:pt>
                <c:pt idx="1145">
                  <c:v>1657000</c:v>
                </c:pt>
                <c:pt idx="1146">
                  <c:v>1662000</c:v>
                </c:pt>
                <c:pt idx="1147">
                  <c:v>1667000</c:v>
                </c:pt>
                <c:pt idx="1148">
                  <c:v>1672000</c:v>
                </c:pt>
                <c:pt idx="1149">
                  <c:v>1677000</c:v>
                </c:pt>
                <c:pt idx="1150">
                  <c:v>1682000</c:v>
                </c:pt>
                <c:pt idx="1151">
                  <c:v>1687000</c:v>
                </c:pt>
                <c:pt idx="1152">
                  <c:v>1692000</c:v>
                </c:pt>
                <c:pt idx="1153">
                  <c:v>1697000</c:v>
                </c:pt>
                <c:pt idx="1154">
                  <c:v>1702000</c:v>
                </c:pt>
                <c:pt idx="1155">
                  <c:v>1707000</c:v>
                </c:pt>
                <c:pt idx="1156">
                  <c:v>1712000</c:v>
                </c:pt>
                <c:pt idx="1157">
                  <c:v>1717000</c:v>
                </c:pt>
                <c:pt idx="1158">
                  <c:v>1722000</c:v>
                </c:pt>
                <c:pt idx="1159">
                  <c:v>1727000</c:v>
                </c:pt>
                <c:pt idx="1160">
                  <c:v>1732000</c:v>
                </c:pt>
                <c:pt idx="1161">
                  <c:v>1737000</c:v>
                </c:pt>
                <c:pt idx="1162">
                  <c:v>1742000</c:v>
                </c:pt>
                <c:pt idx="1163">
                  <c:v>1747000</c:v>
                </c:pt>
                <c:pt idx="1164">
                  <c:v>1752000</c:v>
                </c:pt>
                <c:pt idx="1165">
                  <c:v>1757000</c:v>
                </c:pt>
                <c:pt idx="1166">
                  <c:v>1762000</c:v>
                </c:pt>
                <c:pt idx="1167">
                  <c:v>1767000</c:v>
                </c:pt>
                <c:pt idx="1168">
                  <c:v>1772000</c:v>
                </c:pt>
                <c:pt idx="1169">
                  <c:v>1777000</c:v>
                </c:pt>
                <c:pt idx="1170">
                  <c:v>1782000</c:v>
                </c:pt>
                <c:pt idx="1171">
                  <c:v>1787000</c:v>
                </c:pt>
                <c:pt idx="1172">
                  <c:v>1792000</c:v>
                </c:pt>
                <c:pt idx="1173">
                  <c:v>1797000</c:v>
                </c:pt>
                <c:pt idx="1174">
                  <c:v>1802000</c:v>
                </c:pt>
                <c:pt idx="1175">
                  <c:v>1807000</c:v>
                </c:pt>
                <c:pt idx="1176">
                  <c:v>1812000</c:v>
                </c:pt>
                <c:pt idx="1177">
                  <c:v>1817000</c:v>
                </c:pt>
                <c:pt idx="1178">
                  <c:v>1822000</c:v>
                </c:pt>
                <c:pt idx="1179">
                  <c:v>1827000</c:v>
                </c:pt>
                <c:pt idx="1180">
                  <c:v>1832000</c:v>
                </c:pt>
                <c:pt idx="1181">
                  <c:v>1837000</c:v>
                </c:pt>
                <c:pt idx="1182">
                  <c:v>1842000</c:v>
                </c:pt>
                <c:pt idx="1183">
                  <c:v>1847000</c:v>
                </c:pt>
                <c:pt idx="1184">
                  <c:v>1852000</c:v>
                </c:pt>
                <c:pt idx="1185">
                  <c:v>1857000</c:v>
                </c:pt>
                <c:pt idx="1186">
                  <c:v>1862000</c:v>
                </c:pt>
                <c:pt idx="1187">
                  <c:v>1867000</c:v>
                </c:pt>
                <c:pt idx="1188">
                  <c:v>1872000</c:v>
                </c:pt>
                <c:pt idx="1189">
                  <c:v>1877000</c:v>
                </c:pt>
                <c:pt idx="1190">
                  <c:v>1882000</c:v>
                </c:pt>
                <c:pt idx="1191">
                  <c:v>1887000</c:v>
                </c:pt>
                <c:pt idx="1192">
                  <c:v>1892000</c:v>
                </c:pt>
                <c:pt idx="1193">
                  <c:v>1897000</c:v>
                </c:pt>
                <c:pt idx="1194">
                  <c:v>1902000</c:v>
                </c:pt>
                <c:pt idx="1195">
                  <c:v>1907000</c:v>
                </c:pt>
                <c:pt idx="1196">
                  <c:v>1912000</c:v>
                </c:pt>
                <c:pt idx="1197">
                  <c:v>1917000</c:v>
                </c:pt>
                <c:pt idx="1198">
                  <c:v>1922000</c:v>
                </c:pt>
                <c:pt idx="1199">
                  <c:v>1927000</c:v>
                </c:pt>
                <c:pt idx="1200">
                  <c:v>1932000</c:v>
                </c:pt>
                <c:pt idx="1201">
                  <c:v>1937000</c:v>
                </c:pt>
                <c:pt idx="1202">
                  <c:v>1942000</c:v>
                </c:pt>
                <c:pt idx="1203">
                  <c:v>1947000</c:v>
                </c:pt>
                <c:pt idx="1204">
                  <c:v>1952000</c:v>
                </c:pt>
                <c:pt idx="1205">
                  <c:v>1957000</c:v>
                </c:pt>
                <c:pt idx="1206">
                  <c:v>1962000</c:v>
                </c:pt>
                <c:pt idx="1207">
                  <c:v>1967000</c:v>
                </c:pt>
                <c:pt idx="1208">
                  <c:v>1972000</c:v>
                </c:pt>
                <c:pt idx="1209">
                  <c:v>1977000</c:v>
                </c:pt>
                <c:pt idx="1210">
                  <c:v>1982000</c:v>
                </c:pt>
                <c:pt idx="1211">
                  <c:v>1987000</c:v>
                </c:pt>
                <c:pt idx="1212">
                  <c:v>1992000</c:v>
                </c:pt>
                <c:pt idx="1213">
                  <c:v>1997000</c:v>
                </c:pt>
                <c:pt idx="1214">
                  <c:v>2002000</c:v>
                </c:pt>
                <c:pt idx="1215">
                  <c:v>2007000</c:v>
                </c:pt>
                <c:pt idx="1216">
                  <c:v>2012000</c:v>
                </c:pt>
                <c:pt idx="1217">
                  <c:v>2017000</c:v>
                </c:pt>
                <c:pt idx="1218">
                  <c:v>2022000</c:v>
                </c:pt>
                <c:pt idx="1219">
                  <c:v>2027000</c:v>
                </c:pt>
                <c:pt idx="1220">
                  <c:v>2032000</c:v>
                </c:pt>
                <c:pt idx="1221">
                  <c:v>2037000</c:v>
                </c:pt>
                <c:pt idx="1222">
                  <c:v>2042000</c:v>
                </c:pt>
                <c:pt idx="1223">
                  <c:v>2047000</c:v>
                </c:pt>
                <c:pt idx="1224">
                  <c:v>2052000</c:v>
                </c:pt>
                <c:pt idx="1225">
                  <c:v>2057000</c:v>
                </c:pt>
                <c:pt idx="1226">
                  <c:v>2062000</c:v>
                </c:pt>
                <c:pt idx="1227">
                  <c:v>2067000</c:v>
                </c:pt>
                <c:pt idx="1228">
                  <c:v>2072000</c:v>
                </c:pt>
                <c:pt idx="1229">
                  <c:v>2077000</c:v>
                </c:pt>
                <c:pt idx="1230">
                  <c:v>2082000</c:v>
                </c:pt>
                <c:pt idx="1231">
                  <c:v>2087000</c:v>
                </c:pt>
                <c:pt idx="1232">
                  <c:v>2092000</c:v>
                </c:pt>
                <c:pt idx="1233">
                  <c:v>2097000</c:v>
                </c:pt>
                <c:pt idx="1234">
                  <c:v>2102000</c:v>
                </c:pt>
                <c:pt idx="1235">
                  <c:v>2107000</c:v>
                </c:pt>
                <c:pt idx="1236">
                  <c:v>2112000</c:v>
                </c:pt>
                <c:pt idx="1237">
                  <c:v>2117000</c:v>
                </c:pt>
                <c:pt idx="1238">
                  <c:v>2122000</c:v>
                </c:pt>
                <c:pt idx="1239">
                  <c:v>2127000</c:v>
                </c:pt>
                <c:pt idx="1240">
                  <c:v>2132000</c:v>
                </c:pt>
                <c:pt idx="1241">
                  <c:v>2137000</c:v>
                </c:pt>
                <c:pt idx="1242">
                  <c:v>2142000</c:v>
                </c:pt>
                <c:pt idx="1243">
                  <c:v>2147000</c:v>
                </c:pt>
                <c:pt idx="1244">
                  <c:v>2152000</c:v>
                </c:pt>
                <c:pt idx="1245">
                  <c:v>2157000</c:v>
                </c:pt>
                <c:pt idx="1246">
                  <c:v>2162000</c:v>
                </c:pt>
                <c:pt idx="1247">
                  <c:v>2167000</c:v>
                </c:pt>
                <c:pt idx="1248">
                  <c:v>2172000</c:v>
                </c:pt>
                <c:pt idx="1249">
                  <c:v>2177000</c:v>
                </c:pt>
                <c:pt idx="1250">
                  <c:v>2182000</c:v>
                </c:pt>
                <c:pt idx="1251">
                  <c:v>2187000</c:v>
                </c:pt>
                <c:pt idx="1252">
                  <c:v>2192000</c:v>
                </c:pt>
                <c:pt idx="1253">
                  <c:v>2197000</c:v>
                </c:pt>
                <c:pt idx="1254">
                  <c:v>2202000</c:v>
                </c:pt>
                <c:pt idx="1255">
                  <c:v>2207000</c:v>
                </c:pt>
                <c:pt idx="1256">
                  <c:v>2212000</c:v>
                </c:pt>
                <c:pt idx="1257">
                  <c:v>2217000</c:v>
                </c:pt>
                <c:pt idx="1258">
                  <c:v>2222000</c:v>
                </c:pt>
                <c:pt idx="1259">
                  <c:v>2227000</c:v>
                </c:pt>
                <c:pt idx="1260">
                  <c:v>2232000</c:v>
                </c:pt>
                <c:pt idx="1261">
                  <c:v>2237000</c:v>
                </c:pt>
                <c:pt idx="1262">
                  <c:v>2242000</c:v>
                </c:pt>
                <c:pt idx="1263">
                  <c:v>2247000</c:v>
                </c:pt>
                <c:pt idx="1264">
                  <c:v>2252000</c:v>
                </c:pt>
                <c:pt idx="1265">
                  <c:v>2257000</c:v>
                </c:pt>
                <c:pt idx="1266">
                  <c:v>2262000</c:v>
                </c:pt>
                <c:pt idx="1267">
                  <c:v>2267000</c:v>
                </c:pt>
                <c:pt idx="1268">
                  <c:v>2272000</c:v>
                </c:pt>
                <c:pt idx="1269">
                  <c:v>2277000</c:v>
                </c:pt>
                <c:pt idx="1270">
                  <c:v>2282000</c:v>
                </c:pt>
                <c:pt idx="1271">
                  <c:v>2287000</c:v>
                </c:pt>
                <c:pt idx="1272">
                  <c:v>2292000</c:v>
                </c:pt>
                <c:pt idx="1273">
                  <c:v>2297000</c:v>
                </c:pt>
                <c:pt idx="1274">
                  <c:v>2302000</c:v>
                </c:pt>
                <c:pt idx="1275">
                  <c:v>2307000</c:v>
                </c:pt>
                <c:pt idx="1276">
                  <c:v>2312000</c:v>
                </c:pt>
                <c:pt idx="1277">
                  <c:v>2317000</c:v>
                </c:pt>
                <c:pt idx="1278">
                  <c:v>2322000</c:v>
                </c:pt>
                <c:pt idx="1279">
                  <c:v>2327000</c:v>
                </c:pt>
                <c:pt idx="1280">
                  <c:v>2332000</c:v>
                </c:pt>
                <c:pt idx="1281">
                  <c:v>2337000</c:v>
                </c:pt>
                <c:pt idx="1282">
                  <c:v>2342000</c:v>
                </c:pt>
                <c:pt idx="1283">
                  <c:v>2347000</c:v>
                </c:pt>
                <c:pt idx="1284">
                  <c:v>2352000</c:v>
                </c:pt>
                <c:pt idx="1285">
                  <c:v>2357000</c:v>
                </c:pt>
                <c:pt idx="1286">
                  <c:v>2362000</c:v>
                </c:pt>
                <c:pt idx="1287">
                  <c:v>2367000</c:v>
                </c:pt>
                <c:pt idx="1288">
                  <c:v>2372000</c:v>
                </c:pt>
                <c:pt idx="1289">
                  <c:v>2377000</c:v>
                </c:pt>
                <c:pt idx="1290">
                  <c:v>2382000</c:v>
                </c:pt>
                <c:pt idx="1291">
                  <c:v>2387000</c:v>
                </c:pt>
                <c:pt idx="1292">
                  <c:v>2392000</c:v>
                </c:pt>
                <c:pt idx="1293">
                  <c:v>2397000</c:v>
                </c:pt>
                <c:pt idx="1294">
                  <c:v>2402000</c:v>
                </c:pt>
                <c:pt idx="1295">
                  <c:v>2407000</c:v>
                </c:pt>
                <c:pt idx="1296">
                  <c:v>2412000</c:v>
                </c:pt>
                <c:pt idx="1297">
                  <c:v>2417000</c:v>
                </c:pt>
                <c:pt idx="1298">
                  <c:v>2422000</c:v>
                </c:pt>
                <c:pt idx="1299">
                  <c:v>2427000</c:v>
                </c:pt>
                <c:pt idx="1300">
                  <c:v>2432000</c:v>
                </c:pt>
                <c:pt idx="1301">
                  <c:v>2437000</c:v>
                </c:pt>
                <c:pt idx="1302">
                  <c:v>2442000</c:v>
                </c:pt>
                <c:pt idx="1303">
                  <c:v>2447000</c:v>
                </c:pt>
                <c:pt idx="1304">
                  <c:v>2452000</c:v>
                </c:pt>
                <c:pt idx="1305">
                  <c:v>2457000</c:v>
                </c:pt>
                <c:pt idx="1306">
                  <c:v>2462000</c:v>
                </c:pt>
                <c:pt idx="1307">
                  <c:v>2467000</c:v>
                </c:pt>
                <c:pt idx="1308">
                  <c:v>2472000</c:v>
                </c:pt>
                <c:pt idx="1309">
                  <c:v>2477000</c:v>
                </c:pt>
                <c:pt idx="1310">
                  <c:v>2482000</c:v>
                </c:pt>
                <c:pt idx="1311">
                  <c:v>2487000</c:v>
                </c:pt>
                <c:pt idx="1312">
                  <c:v>2492000</c:v>
                </c:pt>
                <c:pt idx="1313">
                  <c:v>2497000</c:v>
                </c:pt>
                <c:pt idx="1314">
                  <c:v>2502000</c:v>
                </c:pt>
                <c:pt idx="1315">
                  <c:v>2507000</c:v>
                </c:pt>
                <c:pt idx="1316">
                  <c:v>2512000</c:v>
                </c:pt>
                <c:pt idx="1317">
                  <c:v>2517000</c:v>
                </c:pt>
                <c:pt idx="1318">
                  <c:v>2522000</c:v>
                </c:pt>
                <c:pt idx="1319">
                  <c:v>2527000</c:v>
                </c:pt>
                <c:pt idx="1320">
                  <c:v>2532000</c:v>
                </c:pt>
                <c:pt idx="1321">
                  <c:v>2537000</c:v>
                </c:pt>
                <c:pt idx="1322">
                  <c:v>2542000</c:v>
                </c:pt>
                <c:pt idx="1323">
                  <c:v>2547000</c:v>
                </c:pt>
                <c:pt idx="1324">
                  <c:v>2552000</c:v>
                </c:pt>
                <c:pt idx="1325">
                  <c:v>2557000</c:v>
                </c:pt>
                <c:pt idx="1326">
                  <c:v>2562000</c:v>
                </c:pt>
                <c:pt idx="1327">
                  <c:v>2567000</c:v>
                </c:pt>
                <c:pt idx="1328">
                  <c:v>2572000</c:v>
                </c:pt>
                <c:pt idx="1329">
                  <c:v>2577000</c:v>
                </c:pt>
                <c:pt idx="1330">
                  <c:v>2582000</c:v>
                </c:pt>
                <c:pt idx="1331">
                  <c:v>2587000</c:v>
                </c:pt>
                <c:pt idx="1332">
                  <c:v>2592000</c:v>
                </c:pt>
                <c:pt idx="1333">
                  <c:v>2597000</c:v>
                </c:pt>
                <c:pt idx="1334">
                  <c:v>2602000</c:v>
                </c:pt>
                <c:pt idx="1335">
                  <c:v>2607000</c:v>
                </c:pt>
                <c:pt idx="1336">
                  <c:v>2612000</c:v>
                </c:pt>
                <c:pt idx="1337">
                  <c:v>2617000</c:v>
                </c:pt>
                <c:pt idx="1338">
                  <c:v>2622000</c:v>
                </c:pt>
                <c:pt idx="1339">
                  <c:v>2627000</c:v>
                </c:pt>
                <c:pt idx="1340">
                  <c:v>2632000</c:v>
                </c:pt>
                <c:pt idx="1341">
                  <c:v>2637000</c:v>
                </c:pt>
                <c:pt idx="1342">
                  <c:v>2642000</c:v>
                </c:pt>
                <c:pt idx="1343">
                  <c:v>2647000</c:v>
                </c:pt>
                <c:pt idx="1344">
                  <c:v>2652000</c:v>
                </c:pt>
                <c:pt idx="1345">
                  <c:v>2657000</c:v>
                </c:pt>
                <c:pt idx="1346">
                  <c:v>2662000</c:v>
                </c:pt>
                <c:pt idx="1347">
                  <c:v>2667000</c:v>
                </c:pt>
                <c:pt idx="1348">
                  <c:v>2672000</c:v>
                </c:pt>
                <c:pt idx="1349">
                  <c:v>2677000</c:v>
                </c:pt>
                <c:pt idx="1350">
                  <c:v>2682000</c:v>
                </c:pt>
                <c:pt idx="1351">
                  <c:v>2687000</c:v>
                </c:pt>
                <c:pt idx="1352">
                  <c:v>2692000</c:v>
                </c:pt>
                <c:pt idx="1353">
                  <c:v>2697000</c:v>
                </c:pt>
                <c:pt idx="1354">
                  <c:v>2702000</c:v>
                </c:pt>
                <c:pt idx="1355">
                  <c:v>2707000</c:v>
                </c:pt>
                <c:pt idx="1356">
                  <c:v>2712000</c:v>
                </c:pt>
                <c:pt idx="1357">
                  <c:v>2717000</c:v>
                </c:pt>
                <c:pt idx="1358">
                  <c:v>2722000</c:v>
                </c:pt>
                <c:pt idx="1359">
                  <c:v>2727000</c:v>
                </c:pt>
                <c:pt idx="1360">
                  <c:v>2732000</c:v>
                </c:pt>
                <c:pt idx="1361">
                  <c:v>2737000</c:v>
                </c:pt>
                <c:pt idx="1362">
                  <c:v>2742000</c:v>
                </c:pt>
                <c:pt idx="1363">
                  <c:v>2747000</c:v>
                </c:pt>
                <c:pt idx="1364">
                  <c:v>2752000</c:v>
                </c:pt>
                <c:pt idx="1365">
                  <c:v>2757000</c:v>
                </c:pt>
                <c:pt idx="1366">
                  <c:v>2762000</c:v>
                </c:pt>
                <c:pt idx="1367">
                  <c:v>2767000</c:v>
                </c:pt>
                <c:pt idx="1368">
                  <c:v>2772000</c:v>
                </c:pt>
                <c:pt idx="1369">
                  <c:v>2777000</c:v>
                </c:pt>
                <c:pt idx="1370">
                  <c:v>2782000</c:v>
                </c:pt>
                <c:pt idx="1371">
                  <c:v>2787000</c:v>
                </c:pt>
                <c:pt idx="1372">
                  <c:v>2792000</c:v>
                </c:pt>
                <c:pt idx="1373">
                  <c:v>2797000</c:v>
                </c:pt>
                <c:pt idx="1374">
                  <c:v>2802000</c:v>
                </c:pt>
                <c:pt idx="1375">
                  <c:v>2807000</c:v>
                </c:pt>
                <c:pt idx="1376">
                  <c:v>2812000</c:v>
                </c:pt>
                <c:pt idx="1377">
                  <c:v>2817000</c:v>
                </c:pt>
                <c:pt idx="1378">
                  <c:v>2822000</c:v>
                </c:pt>
                <c:pt idx="1379">
                  <c:v>2827000</c:v>
                </c:pt>
                <c:pt idx="1380">
                  <c:v>2832000</c:v>
                </c:pt>
                <c:pt idx="1381">
                  <c:v>2837000</c:v>
                </c:pt>
                <c:pt idx="1382">
                  <c:v>2842000</c:v>
                </c:pt>
                <c:pt idx="1383">
                  <c:v>2847000</c:v>
                </c:pt>
                <c:pt idx="1384">
                  <c:v>2852000</c:v>
                </c:pt>
                <c:pt idx="1385">
                  <c:v>2857000</c:v>
                </c:pt>
                <c:pt idx="1386">
                  <c:v>2862000</c:v>
                </c:pt>
                <c:pt idx="1387">
                  <c:v>2867000</c:v>
                </c:pt>
                <c:pt idx="1388">
                  <c:v>2872000</c:v>
                </c:pt>
                <c:pt idx="1389">
                  <c:v>2877000</c:v>
                </c:pt>
                <c:pt idx="1390">
                  <c:v>2882000</c:v>
                </c:pt>
                <c:pt idx="1391">
                  <c:v>2887000</c:v>
                </c:pt>
                <c:pt idx="1392">
                  <c:v>2892000</c:v>
                </c:pt>
                <c:pt idx="1393">
                  <c:v>2897000</c:v>
                </c:pt>
                <c:pt idx="1394">
                  <c:v>2902000</c:v>
                </c:pt>
                <c:pt idx="1395">
                  <c:v>2907000</c:v>
                </c:pt>
                <c:pt idx="1396">
                  <c:v>2912000</c:v>
                </c:pt>
                <c:pt idx="1397">
                  <c:v>2917000</c:v>
                </c:pt>
                <c:pt idx="1398">
                  <c:v>2922000</c:v>
                </c:pt>
                <c:pt idx="1399">
                  <c:v>2927000</c:v>
                </c:pt>
                <c:pt idx="1400">
                  <c:v>2932000</c:v>
                </c:pt>
                <c:pt idx="1401">
                  <c:v>2937000</c:v>
                </c:pt>
                <c:pt idx="1402">
                  <c:v>2942000</c:v>
                </c:pt>
                <c:pt idx="1403">
                  <c:v>2947000</c:v>
                </c:pt>
                <c:pt idx="1404">
                  <c:v>2952000</c:v>
                </c:pt>
                <c:pt idx="1405">
                  <c:v>2957000</c:v>
                </c:pt>
                <c:pt idx="1406">
                  <c:v>2962000</c:v>
                </c:pt>
                <c:pt idx="1407">
                  <c:v>2967000</c:v>
                </c:pt>
                <c:pt idx="1408">
                  <c:v>2972000</c:v>
                </c:pt>
                <c:pt idx="1409">
                  <c:v>2977000</c:v>
                </c:pt>
                <c:pt idx="1410">
                  <c:v>2982000</c:v>
                </c:pt>
                <c:pt idx="1411">
                  <c:v>2987000</c:v>
                </c:pt>
                <c:pt idx="1412">
                  <c:v>2992000</c:v>
                </c:pt>
                <c:pt idx="1413">
                  <c:v>2997000</c:v>
                </c:pt>
                <c:pt idx="1414">
                  <c:v>3002000</c:v>
                </c:pt>
                <c:pt idx="1415">
                  <c:v>3007000</c:v>
                </c:pt>
                <c:pt idx="1416">
                  <c:v>3012000</c:v>
                </c:pt>
                <c:pt idx="1417">
                  <c:v>3017000</c:v>
                </c:pt>
                <c:pt idx="1418">
                  <c:v>3022000</c:v>
                </c:pt>
                <c:pt idx="1419">
                  <c:v>3027000</c:v>
                </c:pt>
                <c:pt idx="1420">
                  <c:v>3032000</c:v>
                </c:pt>
                <c:pt idx="1421">
                  <c:v>3037000</c:v>
                </c:pt>
                <c:pt idx="1422">
                  <c:v>3042000</c:v>
                </c:pt>
                <c:pt idx="1423">
                  <c:v>3047000</c:v>
                </c:pt>
                <c:pt idx="1424">
                  <c:v>3052000</c:v>
                </c:pt>
                <c:pt idx="1425">
                  <c:v>3057000</c:v>
                </c:pt>
                <c:pt idx="1426">
                  <c:v>3062000</c:v>
                </c:pt>
                <c:pt idx="1427">
                  <c:v>3067000</c:v>
                </c:pt>
                <c:pt idx="1428">
                  <c:v>3072000</c:v>
                </c:pt>
                <c:pt idx="1429">
                  <c:v>3077000</c:v>
                </c:pt>
                <c:pt idx="1430">
                  <c:v>3082000</c:v>
                </c:pt>
                <c:pt idx="1431">
                  <c:v>3087000</c:v>
                </c:pt>
                <c:pt idx="1432">
                  <c:v>3092000</c:v>
                </c:pt>
                <c:pt idx="1433">
                  <c:v>3097000</c:v>
                </c:pt>
                <c:pt idx="1434">
                  <c:v>3102000</c:v>
                </c:pt>
                <c:pt idx="1435">
                  <c:v>3107000</c:v>
                </c:pt>
                <c:pt idx="1436">
                  <c:v>3112000</c:v>
                </c:pt>
                <c:pt idx="1437">
                  <c:v>3117000</c:v>
                </c:pt>
                <c:pt idx="1438">
                  <c:v>3122000</c:v>
                </c:pt>
                <c:pt idx="1439">
                  <c:v>3127000</c:v>
                </c:pt>
                <c:pt idx="1440">
                  <c:v>3132000</c:v>
                </c:pt>
                <c:pt idx="1441">
                  <c:v>3137000</c:v>
                </c:pt>
                <c:pt idx="1442">
                  <c:v>3142000</c:v>
                </c:pt>
                <c:pt idx="1443">
                  <c:v>3147000</c:v>
                </c:pt>
                <c:pt idx="1444">
                  <c:v>3152000</c:v>
                </c:pt>
                <c:pt idx="1445">
                  <c:v>3157000</c:v>
                </c:pt>
                <c:pt idx="1446">
                  <c:v>3162000</c:v>
                </c:pt>
                <c:pt idx="1447">
                  <c:v>3167000</c:v>
                </c:pt>
                <c:pt idx="1448">
                  <c:v>3172000</c:v>
                </c:pt>
                <c:pt idx="1449">
                  <c:v>3177000</c:v>
                </c:pt>
                <c:pt idx="1450">
                  <c:v>3182000</c:v>
                </c:pt>
                <c:pt idx="1451">
                  <c:v>3187000</c:v>
                </c:pt>
                <c:pt idx="1452">
                  <c:v>3192000</c:v>
                </c:pt>
                <c:pt idx="1453">
                  <c:v>3197000</c:v>
                </c:pt>
                <c:pt idx="1454">
                  <c:v>3202000</c:v>
                </c:pt>
                <c:pt idx="1455">
                  <c:v>3207000</c:v>
                </c:pt>
                <c:pt idx="1456">
                  <c:v>3212000</c:v>
                </c:pt>
                <c:pt idx="1457">
                  <c:v>3217000</c:v>
                </c:pt>
                <c:pt idx="1458">
                  <c:v>3222000</c:v>
                </c:pt>
                <c:pt idx="1459">
                  <c:v>3227000</c:v>
                </c:pt>
                <c:pt idx="1460">
                  <c:v>3232000</c:v>
                </c:pt>
                <c:pt idx="1461">
                  <c:v>3237000</c:v>
                </c:pt>
                <c:pt idx="1462">
                  <c:v>3242000</c:v>
                </c:pt>
                <c:pt idx="1463">
                  <c:v>3247000</c:v>
                </c:pt>
                <c:pt idx="1464">
                  <c:v>3252000</c:v>
                </c:pt>
                <c:pt idx="1465">
                  <c:v>3257000</c:v>
                </c:pt>
                <c:pt idx="1466">
                  <c:v>3262000</c:v>
                </c:pt>
                <c:pt idx="1467">
                  <c:v>3267000</c:v>
                </c:pt>
                <c:pt idx="1468">
                  <c:v>3272000</c:v>
                </c:pt>
                <c:pt idx="1469">
                  <c:v>3277000</c:v>
                </c:pt>
                <c:pt idx="1470">
                  <c:v>3282000</c:v>
                </c:pt>
                <c:pt idx="1471">
                  <c:v>3287000</c:v>
                </c:pt>
                <c:pt idx="1472">
                  <c:v>3292000</c:v>
                </c:pt>
                <c:pt idx="1473">
                  <c:v>3297000</c:v>
                </c:pt>
                <c:pt idx="1474">
                  <c:v>3302000</c:v>
                </c:pt>
                <c:pt idx="1475">
                  <c:v>3307000</c:v>
                </c:pt>
                <c:pt idx="1476">
                  <c:v>3312000</c:v>
                </c:pt>
                <c:pt idx="1477">
                  <c:v>3317000</c:v>
                </c:pt>
                <c:pt idx="1478">
                  <c:v>3322000</c:v>
                </c:pt>
                <c:pt idx="1479">
                  <c:v>3327000</c:v>
                </c:pt>
                <c:pt idx="1480">
                  <c:v>3332000</c:v>
                </c:pt>
                <c:pt idx="1481">
                  <c:v>3337000</c:v>
                </c:pt>
                <c:pt idx="1482">
                  <c:v>3342000</c:v>
                </c:pt>
                <c:pt idx="1483">
                  <c:v>3347000</c:v>
                </c:pt>
                <c:pt idx="1484">
                  <c:v>3352000</c:v>
                </c:pt>
                <c:pt idx="1485">
                  <c:v>3357000</c:v>
                </c:pt>
                <c:pt idx="1486">
                  <c:v>3362000</c:v>
                </c:pt>
                <c:pt idx="1487">
                  <c:v>3367000</c:v>
                </c:pt>
                <c:pt idx="1488">
                  <c:v>3372000</c:v>
                </c:pt>
                <c:pt idx="1489">
                  <c:v>3377000</c:v>
                </c:pt>
                <c:pt idx="1490">
                  <c:v>3382000</c:v>
                </c:pt>
                <c:pt idx="1491">
                  <c:v>3387000</c:v>
                </c:pt>
                <c:pt idx="1492">
                  <c:v>3392000</c:v>
                </c:pt>
                <c:pt idx="1493">
                  <c:v>3397000</c:v>
                </c:pt>
                <c:pt idx="1494">
                  <c:v>3402000</c:v>
                </c:pt>
                <c:pt idx="1495">
                  <c:v>3407000</c:v>
                </c:pt>
                <c:pt idx="1496">
                  <c:v>3412000</c:v>
                </c:pt>
                <c:pt idx="1497">
                  <c:v>3417000</c:v>
                </c:pt>
                <c:pt idx="1498">
                  <c:v>3422000</c:v>
                </c:pt>
                <c:pt idx="1499">
                  <c:v>3427000</c:v>
                </c:pt>
                <c:pt idx="1500">
                  <c:v>3432000</c:v>
                </c:pt>
                <c:pt idx="1501">
                  <c:v>3437000</c:v>
                </c:pt>
                <c:pt idx="1502">
                  <c:v>3442000</c:v>
                </c:pt>
                <c:pt idx="1503">
                  <c:v>3447000</c:v>
                </c:pt>
                <c:pt idx="1504">
                  <c:v>3452000</c:v>
                </c:pt>
                <c:pt idx="1505">
                  <c:v>3457000</c:v>
                </c:pt>
                <c:pt idx="1506">
                  <c:v>3462000</c:v>
                </c:pt>
                <c:pt idx="1507">
                  <c:v>3467000</c:v>
                </c:pt>
                <c:pt idx="1508">
                  <c:v>3472000</c:v>
                </c:pt>
                <c:pt idx="1509">
                  <c:v>3477000</c:v>
                </c:pt>
                <c:pt idx="1510">
                  <c:v>3482000</c:v>
                </c:pt>
                <c:pt idx="1511">
                  <c:v>3487000</c:v>
                </c:pt>
                <c:pt idx="1512">
                  <c:v>3492000</c:v>
                </c:pt>
                <c:pt idx="1513">
                  <c:v>3497000</c:v>
                </c:pt>
                <c:pt idx="1514">
                  <c:v>3502000</c:v>
                </c:pt>
                <c:pt idx="1515">
                  <c:v>3507000</c:v>
                </c:pt>
                <c:pt idx="1516">
                  <c:v>3512000</c:v>
                </c:pt>
                <c:pt idx="1517">
                  <c:v>3517000</c:v>
                </c:pt>
                <c:pt idx="1518">
                  <c:v>3522000</c:v>
                </c:pt>
                <c:pt idx="1519">
                  <c:v>3527000</c:v>
                </c:pt>
                <c:pt idx="1520">
                  <c:v>3532000</c:v>
                </c:pt>
                <c:pt idx="1521">
                  <c:v>3537000</c:v>
                </c:pt>
                <c:pt idx="1522">
                  <c:v>3542000</c:v>
                </c:pt>
                <c:pt idx="1523">
                  <c:v>3547000</c:v>
                </c:pt>
                <c:pt idx="1524">
                  <c:v>3552000</c:v>
                </c:pt>
                <c:pt idx="1525">
                  <c:v>3557000</c:v>
                </c:pt>
                <c:pt idx="1526">
                  <c:v>3562000</c:v>
                </c:pt>
                <c:pt idx="1527">
                  <c:v>3567000</c:v>
                </c:pt>
                <c:pt idx="1528">
                  <c:v>3572000</c:v>
                </c:pt>
                <c:pt idx="1529">
                  <c:v>3577000</c:v>
                </c:pt>
                <c:pt idx="1530">
                  <c:v>3582000</c:v>
                </c:pt>
                <c:pt idx="1531">
                  <c:v>3587000</c:v>
                </c:pt>
                <c:pt idx="1532">
                  <c:v>3592000</c:v>
                </c:pt>
                <c:pt idx="1533">
                  <c:v>3597000</c:v>
                </c:pt>
                <c:pt idx="1534">
                  <c:v>3602000</c:v>
                </c:pt>
                <c:pt idx="1535">
                  <c:v>3607000</c:v>
                </c:pt>
                <c:pt idx="1536">
                  <c:v>3612000</c:v>
                </c:pt>
                <c:pt idx="1537">
                  <c:v>3617000</c:v>
                </c:pt>
                <c:pt idx="1538">
                  <c:v>3622000</c:v>
                </c:pt>
                <c:pt idx="1539">
                  <c:v>3627000</c:v>
                </c:pt>
                <c:pt idx="1540">
                  <c:v>3632000</c:v>
                </c:pt>
                <c:pt idx="1541">
                  <c:v>3637000</c:v>
                </c:pt>
                <c:pt idx="1542">
                  <c:v>3642000</c:v>
                </c:pt>
                <c:pt idx="1543">
                  <c:v>3647000</c:v>
                </c:pt>
                <c:pt idx="1544">
                  <c:v>3652000</c:v>
                </c:pt>
                <c:pt idx="1545">
                  <c:v>3657000</c:v>
                </c:pt>
                <c:pt idx="1546">
                  <c:v>3662000</c:v>
                </c:pt>
                <c:pt idx="1547">
                  <c:v>3667000</c:v>
                </c:pt>
                <c:pt idx="1548">
                  <c:v>3672000</c:v>
                </c:pt>
                <c:pt idx="1549">
                  <c:v>3677000</c:v>
                </c:pt>
                <c:pt idx="1550">
                  <c:v>3682000</c:v>
                </c:pt>
                <c:pt idx="1551">
                  <c:v>3687000</c:v>
                </c:pt>
                <c:pt idx="1552">
                  <c:v>3692000</c:v>
                </c:pt>
                <c:pt idx="1553">
                  <c:v>3697000</c:v>
                </c:pt>
                <c:pt idx="1554">
                  <c:v>3702000</c:v>
                </c:pt>
                <c:pt idx="1555">
                  <c:v>3707000</c:v>
                </c:pt>
                <c:pt idx="1556">
                  <c:v>3712000</c:v>
                </c:pt>
                <c:pt idx="1557">
                  <c:v>3717000</c:v>
                </c:pt>
                <c:pt idx="1558">
                  <c:v>3722000</c:v>
                </c:pt>
                <c:pt idx="1559">
                  <c:v>3727000</c:v>
                </c:pt>
                <c:pt idx="1560">
                  <c:v>3732000</c:v>
                </c:pt>
                <c:pt idx="1561">
                  <c:v>3737000</c:v>
                </c:pt>
                <c:pt idx="1562">
                  <c:v>3742000</c:v>
                </c:pt>
                <c:pt idx="1563">
                  <c:v>3747000</c:v>
                </c:pt>
                <c:pt idx="1564">
                  <c:v>3752000</c:v>
                </c:pt>
                <c:pt idx="1565">
                  <c:v>3757000</c:v>
                </c:pt>
                <c:pt idx="1566">
                  <c:v>3762000</c:v>
                </c:pt>
                <c:pt idx="1567">
                  <c:v>3767000</c:v>
                </c:pt>
                <c:pt idx="1568">
                  <c:v>3772000</c:v>
                </c:pt>
                <c:pt idx="1569">
                  <c:v>3777000</c:v>
                </c:pt>
                <c:pt idx="1570">
                  <c:v>3782000</c:v>
                </c:pt>
                <c:pt idx="1571">
                  <c:v>3787000</c:v>
                </c:pt>
                <c:pt idx="1572">
                  <c:v>3792000</c:v>
                </c:pt>
                <c:pt idx="1573">
                  <c:v>3797000</c:v>
                </c:pt>
                <c:pt idx="1574">
                  <c:v>3802000</c:v>
                </c:pt>
                <c:pt idx="1575">
                  <c:v>3807000</c:v>
                </c:pt>
                <c:pt idx="1576">
                  <c:v>3812000</c:v>
                </c:pt>
                <c:pt idx="1577">
                  <c:v>3817000</c:v>
                </c:pt>
                <c:pt idx="1578">
                  <c:v>3822000</c:v>
                </c:pt>
                <c:pt idx="1579">
                  <c:v>3827000</c:v>
                </c:pt>
                <c:pt idx="1580">
                  <c:v>3832000</c:v>
                </c:pt>
                <c:pt idx="1581">
                  <c:v>3837000</c:v>
                </c:pt>
                <c:pt idx="1582">
                  <c:v>3842000</c:v>
                </c:pt>
                <c:pt idx="1583">
                  <c:v>3847000</c:v>
                </c:pt>
                <c:pt idx="1584">
                  <c:v>3852000</c:v>
                </c:pt>
                <c:pt idx="1585">
                  <c:v>3857000</c:v>
                </c:pt>
                <c:pt idx="1586">
                  <c:v>3862000</c:v>
                </c:pt>
                <c:pt idx="1587">
                  <c:v>3867000</c:v>
                </c:pt>
                <c:pt idx="1588">
                  <c:v>3872000</c:v>
                </c:pt>
                <c:pt idx="1589">
                  <c:v>3877000</c:v>
                </c:pt>
                <c:pt idx="1590">
                  <c:v>3882000</c:v>
                </c:pt>
                <c:pt idx="1591">
                  <c:v>3887000</c:v>
                </c:pt>
                <c:pt idx="1592">
                  <c:v>3892000</c:v>
                </c:pt>
                <c:pt idx="1593">
                  <c:v>3897000</c:v>
                </c:pt>
                <c:pt idx="1594">
                  <c:v>3902000</c:v>
                </c:pt>
                <c:pt idx="1595">
                  <c:v>3907000</c:v>
                </c:pt>
                <c:pt idx="1596">
                  <c:v>3912000</c:v>
                </c:pt>
                <c:pt idx="1597">
                  <c:v>3917000</c:v>
                </c:pt>
                <c:pt idx="1598">
                  <c:v>3922000</c:v>
                </c:pt>
                <c:pt idx="1599">
                  <c:v>3927000</c:v>
                </c:pt>
                <c:pt idx="1600">
                  <c:v>3932000</c:v>
                </c:pt>
                <c:pt idx="1601">
                  <c:v>3937000</c:v>
                </c:pt>
                <c:pt idx="1602">
                  <c:v>3942000</c:v>
                </c:pt>
                <c:pt idx="1603">
                  <c:v>3947000</c:v>
                </c:pt>
                <c:pt idx="1604">
                  <c:v>3952000</c:v>
                </c:pt>
                <c:pt idx="1605">
                  <c:v>3957000</c:v>
                </c:pt>
                <c:pt idx="1606">
                  <c:v>3962000</c:v>
                </c:pt>
                <c:pt idx="1607">
                  <c:v>3967000</c:v>
                </c:pt>
                <c:pt idx="1608">
                  <c:v>3972000</c:v>
                </c:pt>
                <c:pt idx="1609">
                  <c:v>3977000</c:v>
                </c:pt>
                <c:pt idx="1610">
                  <c:v>3982000</c:v>
                </c:pt>
                <c:pt idx="1611">
                  <c:v>3987000</c:v>
                </c:pt>
                <c:pt idx="1612">
                  <c:v>3992000</c:v>
                </c:pt>
                <c:pt idx="1613">
                  <c:v>3997000</c:v>
                </c:pt>
                <c:pt idx="1614">
                  <c:v>4002000</c:v>
                </c:pt>
                <c:pt idx="1615">
                  <c:v>4007000</c:v>
                </c:pt>
                <c:pt idx="1616">
                  <c:v>4012000</c:v>
                </c:pt>
                <c:pt idx="1617">
                  <c:v>4017000</c:v>
                </c:pt>
                <c:pt idx="1618">
                  <c:v>4022000</c:v>
                </c:pt>
                <c:pt idx="1619">
                  <c:v>4027000</c:v>
                </c:pt>
                <c:pt idx="1620">
                  <c:v>4032000</c:v>
                </c:pt>
                <c:pt idx="1621">
                  <c:v>4037000</c:v>
                </c:pt>
                <c:pt idx="1622">
                  <c:v>4042000</c:v>
                </c:pt>
                <c:pt idx="1623">
                  <c:v>4047000</c:v>
                </c:pt>
                <c:pt idx="1624">
                  <c:v>4052000</c:v>
                </c:pt>
                <c:pt idx="1625">
                  <c:v>4057000</c:v>
                </c:pt>
                <c:pt idx="1626">
                  <c:v>4062000</c:v>
                </c:pt>
                <c:pt idx="1627">
                  <c:v>4067000</c:v>
                </c:pt>
                <c:pt idx="1628">
                  <c:v>4072000</c:v>
                </c:pt>
                <c:pt idx="1629">
                  <c:v>4077000</c:v>
                </c:pt>
                <c:pt idx="1630">
                  <c:v>4082000</c:v>
                </c:pt>
                <c:pt idx="1631">
                  <c:v>4087000</c:v>
                </c:pt>
                <c:pt idx="1632">
                  <c:v>4092000</c:v>
                </c:pt>
                <c:pt idx="1633">
                  <c:v>4097000</c:v>
                </c:pt>
                <c:pt idx="1634">
                  <c:v>4102000</c:v>
                </c:pt>
                <c:pt idx="1635">
                  <c:v>4107000</c:v>
                </c:pt>
              </c:numCache>
            </c:numRef>
          </c:xVal>
          <c:yVal>
            <c:numRef>
              <c:f>EOQ!$BE$5:$BE$1640</c:f>
              <c:numCache>
                <c:formatCode>_-[$$-409]* #,##0.00_ ;_-[$$-409]* \-#,##0.00\ ;_-[$$-409]* "-"??_ ;_-@_ </c:formatCode>
                <c:ptCount val="1636"/>
                <c:pt idx="0">
                  <c:v>0</c:v>
                </c:pt>
                <c:pt idx="1">
                  <c:v>53865458.333333336</c:v>
                </c:pt>
                <c:pt idx="2">
                  <c:v>26933416.666666668</c:v>
                </c:pt>
                <c:pt idx="3">
                  <c:v>17956375</c:v>
                </c:pt>
                <c:pt idx="4">
                  <c:v>13468083.333333334</c:v>
                </c:pt>
                <c:pt idx="5">
                  <c:v>10775291.666666666</c:v>
                </c:pt>
                <c:pt idx="6">
                  <c:v>8980250</c:v>
                </c:pt>
                <c:pt idx="7">
                  <c:v>7698208.333333333</c:v>
                </c:pt>
                <c:pt idx="8">
                  <c:v>6736791.666666667</c:v>
                </c:pt>
                <c:pt idx="9">
                  <c:v>5989125</c:v>
                </c:pt>
                <c:pt idx="10">
                  <c:v>5391083.333333333</c:v>
                </c:pt>
                <c:pt idx="11">
                  <c:v>4901859.8484848486</c:v>
                </c:pt>
                <c:pt idx="12">
                  <c:v>4494250</c:v>
                </c:pt>
                <c:pt idx="13">
                  <c:v>4149419.871794872</c:v>
                </c:pt>
                <c:pt idx="14">
                  <c:v>3853916.6666666665</c:v>
                </c:pt>
                <c:pt idx="15">
                  <c:v>3597875</c:v>
                </c:pt>
                <c:pt idx="16">
                  <c:v>3373895.8333333335</c:v>
                </c:pt>
                <c:pt idx="17">
                  <c:v>3176321.0784313725</c:v>
                </c:pt>
                <c:pt idx="18">
                  <c:v>3000750</c:v>
                </c:pt>
                <c:pt idx="19">
                  <c:v>2843708.3333333335</c:v>
                </c:pt>
                <c:pt idx="20">
                  <c:v>2702416.6666666665</c:v>
                </c:pt>
                <c:pt idx="21">
                  <c:v>2574625</c:v>
                </c:pt>
                <c:pt idx="22">
                  <c:v>2458492.4242424243</c:v>
                </c:pt>
                <c:pt idx="23">
                  <c:v>2352498.1884057969</c:v>
                </c:pt>
                <c:pt idx="24">
                  <c:v>2255375</c:v>
                </c:pt>
                <c:pt idx="25">
                  <c:v>2166058.3333333335</c:v>
                </c:pt>
                <c:pt idx="26">
                  <c:v>2083647.435897436</c:v>
                </c:pt>
                <c:pt idx="27">
                  <c:v>2007375</c:v>
                </c:pt>
                <c:pt idx="28">
                  <c:v>1936583.3333333333</c:v>
                </c:pt>
                <c:pt idx="29">
                  <c:v>1870705.4597701151</c:v>
                </c:pt>
                <c:pt idx="30">
                  <c:v>1809250</c:v>
                </c:pt>
                <c:pt idx="31">
                  <c:v>1751788.9784946237</c:v>
                </c:pt>
                <c:pt idx="32">
                  <c:v>1697947.9166666667</c:v>
                </c:pt>
                <c:pt idx="33">
                  <c:v>1647397.7272727273</c:v>
                </c:pt>
                <c:pt idx="34">
                  <c:v>1599848.0392156863</c:v>
                </c:pt>
                <c:pt idx="35">
                  <c:v>1555041.6666666667</c:v>
                </c:pt>
                <c:pt idx="36">
                  <c:v>1512750</c:v>
                </c:pt>
                <c:pt idx="37">
                  <c:v>1472769.1441441441</c:v>
                </c:pt>
                <c:pt idx="38">
                  <c:v>1434916.6666666667</c:v>
                </c:pt>
                <c:pt idx="39">
                  <c:v>1399028.8461538462</c:v>
                </c:pt>
                <c:pt idx="40">
                  <c:v>1364958.3333333333</c:v>
                </c:pt>
                <c:pt idx="41">
                  <c:v>1332572.1544715448</c:v>
                </c:pt>
                <c:pt idx="42">
                  <c:v>1301750</c:v>
                </c:pt>
                <c:pt idx="43">
                  <c:v>1272382.7519379845</c:v>
                </c:pt>
                <c:pt idx="44">
                  <c:v>1244371.2121212122</c:v>
                </c:pt>
                <c:pt idx="45">
                  <c:v>1217625</c:v>
                </c:pt>
                <c:pt idx="46">
                  <c:v>1192061.5942028984</c:v>
                </c:pt>
                <c:pt idx="47">
                  <c:v>1167605.4964539008</c:v>
                </c:pt>
                <c:pt idx="48">
                  <c:v>1144187.5</c:v>
                </c:pt>
                <c:pt idx="49">
                  <c:v>1121744.0476190476</c:v>
                </c:pt>
                <c:pt idx="50">
                  <c:v>1100216.6666666667</c:v>
                </c:pt>
                <c:pt idx="51">
                  <c:v>1079551.4705882352</c:v>
                </c:pt>
                <c:pt idx="52">
                  <c:v>1059698.717948718</c:v>
                </c:pt>
                <c:pt idx="53">
                  <c:v>1040612.4213836477</c:v>
                </c:pt>
                <c:pt idx="54">
                  <c:v>1022250</c:v>
                </c:pt>
                <c:pt idx="55">
                  <c:v>1004571.9696969697</c:v>
                </c:pt>
                <c:pt idx="56">
                  <c:v>987541.66666666663</c:v>
                </c:pt>
                <c:pt idx="57">
                  <c:v>971125</c:v>
                </c:pt>
                <c:pt idx="58">
                  <c:v>955290.22988505755</c:v>
                </c:pt>
                <c:pt idx="59">
                  <c:v>940007.76836158184</c:v>
                </c:pt>
                <c:pt idx="60">
                  <c:v>925250</c:v>
                </c:pt>
                <c:pt idx="61">
                  <c:v>910991.12021857931</c:v>
                </c:pt>
                <c:pt idx="62">
                  <c:v>897206.98924731184</c:v>
                </c:pt>
                <c:pt idx="63">
                  <c:v>883875</c:v>
                </c:pt>
                <c:pt idx="64">
                  <c:v>870973.95833333337</c:v>
                </c:pt>
                <c:pt idx="65">
                  <c:v>858483.97435897437</c:v>
                </c:pt>
                <c:pt idx="66">
                  <c:v>846386.36363636365</c:v>
                </c:pt>
                <c:pt idx="67">
                  <c:v>834663.55721393041</c:v>
                </c:pt>
                <c:pt idx="68">
                  <c:v>823299.01960784313</c:v>
                </c:pt>
                <c:pt idx="69">
                  <c:v>812277.17391304346</c:v>
                </c:pt>
                <c:pt idx="70">
                  <c:v>801583.33333333337</c:v>
                </c:pt>
                <c:pt idx="71">
                  <c:v>791203.63849765249</c:v>
                </c:pt>
                <c:pt idx="72">
                  <c:v>781125</c:v>
                </c:pt>
                <c:pt idx="73">
                  <c:v>771335.04566210054</c:v>
                </c:pt>
                <c:pt idx="74">
                  <c:v>761822.07207207207</c:v>
                </c:pt>
                <c:pt idx="75">
                  <c:v>752575</c:v>
                </c:pt>
                <c:pt idx="76">
                  <c:v>743583.33333333337</c:v>
                </c:pt>
                <c:pt idx="77">
                  <c:v>734837.12121212122</c:v>
                </c:pt>
                <c:pt idx="78">
                  <c:v>726326.92307692312</c:v>
                </c:pt>
                <c:pt idx="79">
                  <c:v>718043.77637130802</c:v>
                </c:pt>
                <c:pt idx="80">
                  <c:v>709979.16666666663</c:v>
                </c:pt>
                <c:pt idx="81">
                  <c:v>702125</c:v>
                </c:pt>
                <c:pt idx="82">
                  <c:v>694473.57723577239</c:v>
                </c:pt>
                <c:pt idx="83">
                  <c:v>687017.57028112444</c:v>
                </c:pt>
                <c:pt idx="84">
                  <c:v>679750</c:v>
                </c:pt>
                <c:pt idx="85">
                  <c:v>672664.21568627458</c:v>
                </c:pt>
                <c:pt idx="86">
                  <c:v>665753.87596899224</c:v>
                </c:pt>
                <c:pt idx="87">
                  <c:v>659012.93103448278</c:v>
                </c:pt>
                <c:pt idx="88">
                  <c:v>652435.60606060608</c:v>
                </c:pt>
                <c:pt idx="89">
                  <c:v>646016.38576779026</c:v>
                </c:pt>
                <c:pt idx="90">
                  <c:v>639750</c:v>
                </c:pt>
                <c:pt idx="91">
                  <c:v>633631.41025641025</c:v>
                </c:pt>
                <c:pt idx="92">
                  <c:v>627655.79710144922</c:v>
                </c:pt>
                <c:pt idx="93">
                  <c:v>621818.54838709673</c:v>
                </c:pt>
                <c:pt idx="94">
                  <c:v>616115.24822695041</c:v>
                </c:pt>
                <c:pt idx="95">
                  <c:v>610541.66666666663</c:v>
                </c:pt>
                <c:pt idx="96">
                  <c:v>605093.75</c:v>
                </c:pt>
                <c:pt idx="97">
                  <c:v>599767.61168384878</c:v>
                </c:pt>
                <c:pt idx="98">
                  <c:v>594559.52380952379</c:v>
                </c:pt>
                <c:pt idx="99">
                  <c:v>589465.90909090906</c:v>
                </c:pt>
                <c:pt idx="100">
                  <c:v>584483.33333333337</c:v>
                </c:pt>
                <c:pt idx="101">
                  <c:v>579608.49834983493</c:v>
                </c:pt>
                <c:pt idx="102">
                  <c:v>574838.23529411759</c:v>
                </c:pt>
                <c:pt idx="103">
                  <c:v>570169.49838187709</c:v>
                </c:pt>
                <c:pt idx="104">
                  <c:v>565599.358974359</c:v>
                </c:pt>
                <c:pt idx="105">
                  <c:v>561125</c:v>
                </c:pt>
                <c:pt idx="106">
                  <c:v>556743.71069182386</c:v>
                </c:pt>
                <c:pt idx="107">
                  <c:v>552452.88161993772</c:v>
                </c:pt>
                <c:pt idx="108">
                  <c:v>548250</c:v>
                </c:pt>
                <c:pt idx="109">
                  <c:v>544132.6452599389</c:v>
                </c:pt>
                <c:pt idx="110">
                  <c:v>540098.48484848486</c:v>
                </c:pt>
                <c:pt idx="111">
                  <c:v>536145.2702702703</c:v>
                </c:pt>
                <c:pt idx="112">
                  <c:v>532270.83333333337</c:v>
                </c:pt>
                <c:pt idx="113">
                  <c:v>528473.08259587025</c:v>
                </c:pt>
                <c:pt idx="114">
                  <c:v>524750</c:v>
                </c:pt>
                <c:pt idx="115">
                  <c:v>521099.63768115942</c:v>
                </c:pt>
                <c:pt idx="116">
                  <c:v>517520.11494252877</c:v>
                </c:pt>
                <c:pt idx="117">
                  <c:v>514009.61538461538</c:v>
                </c:pt>
                <c:pt idx="118">
                  <c:v>510566.38418079092</c:v>
                </c:pt>
                <c:pt idx="119">
                  <c:v>507188.72549019608</c:v>
                </c:pt>
                <c:pt idx="120">
                  <c:v>503875</c:v>
                </c:pt>
                <c:pt idx="121">
                  <c:v>500623.62258953165</c:v>
                </c:pt>
                <c:pt idx="122">
                  <c:v>497433.06010928965</c:v>
                </c:pt>
                <c:pt idx="123">
                  <c:v>494301.8292682927</c:v>
                </c:pt>
                <c:pt idx="124">
                  <c:v>491228.49462365592</c:v>
                </c:pt>
                <c:pt idx="125">
                  <c:v>488211.66666666669</c:v>
                </c:pt>
                <c:pt idx="126">
                  <c:v>485250</c:v>
                </c:pt>
                <c:pt idx="127">
                  <c:v>482342.19160104985</c:v>
                </c:pt>
                <c:pt idx="128">
                  <c:v>479486.97916666669</c:v>
                </c:pt>
                <c:pt idx="129">
                  <c:v>476683.13953488372</c:v>
                </c:pt>
                <c:pt idx="130">
                  <c:v>473929.48717948719</c:v>
                </c:pt>
                <c:pt idx="131">
                  <c:v>471224.87277353689</c:v>
                </c:pt>
                <c:pt idx="132">
                  <c:v>468568.18181818182</c:v>
                </c:pt>
                <c:pt idx="133">
                  <c:v>465958.33333333331</c:v>
                </c:pt>
                <c:pt idx="134">
                  <c:v>463394.27860696521</c:v>
                </c:pt>
                <c:pt idx="135">
                  <c:v>460875</c:v>
                </c:pt>
                <c:pt idx="136">
                  <c:v>458399.50980392157</c:v>
                </c:pt>
                <c:pt idx="137">
                  <c:v>455966.84914841852</c:v>
                </c:pt>
                <c:pt idx="138">
                  <c:v>453576.08695652173</c:v>
                </c:pt>
                <c:pt idx="139">
                  <c:v>451226.31894484413</c:v>
                </c:pt>
                <c:pt idx="140">
                  <c:v>448916.66666666669</c:v>
                </c:pt>
                <c:pt idx="141">
                  <c:v>446646.27659574465</c:v>
                </c:pt>
                <c:pt idx="142">
                  <c:v>444414.31924882624</c:v>
                </c:pt>
                <c:pt idx="143">
                  <c:v>442219.98834498832</c:v>
                </c:pt>
                <c:pt idx="144">
                  <c:v>440062.5</c:v>
                </c:pt>
                <c:pt idx="145">
                  <c:v>437941.091954023</c:v>
                </c:pt>
                <c:pt idx="146">
                  <c:v>435855.02283105021</c:v>
                </c:pt>
                <c:pt idx="147">
                  <c:v>433803.57142857142</c:v>
                </c:pt>
                <c:pt idx="148">
                  <c:v>431786.03603603604</c:v>
                </c:pt>
                <c:pt idx="149">
                  <c:v>429801.73378076067</c:v>
                </c:pt>
                <c:pt idx="150">
                  <c:v>427850</c:v>
                </c:pt>
                <c:pt idx="151">
                  <c:v>425930.18763796909</c:v>
                </c:pt>
                <c:pt idx="152">
                  <c:v>424041.66666666663</c:v>
                </c:pt>
                <c:pt idx="153">
                  <c:v>422183.82352941175</c:v>
                </c:pt>
                <c:pt idx="154">
                  <c:v>420356.06060606061</c:v>
                </c:pt>
                <c:pt idx="155">
                  <c:v>418557.79569892469</c:v>
                </c:pt>
                <c:pt idx="156">
                  <c:v>416788.46153846156</c:v>
                </c:pt>
                <c:pt idx="157">
                  <c:v>415047.50530785561</c:v>
                </c:pt>
                <c:pt idx="158">
                  <c:v>413334.38818565395</c:v>
                </c:pt>
                <c:pt idx="159">
                  <c:v>411648.58490566036</c:v>
                </c:pt>
                <c:pt idx="160">
                  <c:v>409989.58333333331</c:v>
                </c:pt>
                <c:pt idx="161">
                  <c:v>408356.88405797095</c:v>
                </c:pt>
                <c:pt idx="162">
                  <c:v>406750</c:v>
                </c:pt>
                <c:pt idx="163">
                  <c:v>405168.45603271981</c:v>
                </c:pt>
                <c:pt idx="164">
                  <c:v>403611.78861788614</c:v>
                </c:pt>
                <c:pt idx="165">
                  <c:v>402079.54545454547</c:v>
                </c:pt>
                <c:pt idx="166">
                  <c:v>400571.28514056222</c:v>
                </c:pt>
                <c:pt idx="167">
                  <c:v>399086.57684630738</c:v>
                </c:pt>
                <c:pt idx="168">
                  <c:v>397625</c:v>
                </c:pt>
                <c:pt idx="169">
                  <c:v>396186.14398422086</c:v>
                </c:pt>
                <c:pt idx="170">
                  <c:v>394769.60784313723</c:v>
                </c:pt>
                <c:pt idx="171">
                  <c:v>393375</c:v>
                </c:pt>
                <c:pt idx="172">
                  <c:v>392001.93798449612</c:v>
                </c:pt>
                <c:pt idx="173">
                  <c:v>390650.04816955677</c:v>
                </c:pt>
                <c:pt idx="174">
                  <c:v>389318.96551724139</c:v>
                </c:pt>
                <c:pt idx="175">
                  <c:v>388008.33333333331</c:v>
                </c:pt>
                <c:pt idx="176">
                  <c:v>386717.80303030298</c:v>
                </c:pt>
                <c:pt idx="177">
                  <c:v>385447.03389830509</c:v>
                </c:pt>
                <c:pt idx="178">
                  <c:v>384195.69288389513</c:v>
                </c:pt>
                <c:pt idx="179">
                  <c:v>382963.45437616389</c:v>
                </c:pt>
                <c:pt idx="180">
                  <c:v>381750</c:v>
                </c:pt>
                <c:pt idx="181">
                  <c:v>380555.01841620624</c:v>
                </c:pt>
                <c:pt idx="182">
                  <c:v>379378.20512820513</c:v>
                </c:pt>
                <c:pt idx="183">
                  <c:v>378219.26229508198</c:v>
                </c:pt>
                <c:pt idx="184">
                  <c:v>377077.89855072461</c:v>
                </c:pt>
                <c:pt idx="185">
                  <c:v>375953.82882882887</c:v>
                </c:pt>
                <c:pt idx="186">
                  <c:v>374846.77419354836</c:v>
                </c:pt>
                <c:pt idx="187">
                  <c:v>373756.46167557931</c:v>
                </c:pt>
                <c:pt idx="188">
                  <c:v>372682.62411347521</c:v>
                </c:pt>
                <c:pt idx="189">
                  <c:v>371625</c:v>
                </c:pt>
                <c:pt idx="190">
                  <c:v>370583.33333333331</c:v>
                </c:pt>
                <c:pt idx="191">
                  <c:v>369557.37347294937</c:v>
                </c:pt>
                <c:pt idx="192">
                  <c:v>368546.875</c:v>
                </c:pt>
                <c:pt idx="193">
                  <c:v>367551.59758203797</c:v>
                </c:pt>
                <c:pt idx="194">
                  <c:v>366571.30584192439</c:v>
                </c:pt>
                <c:pt idx="195">
                  <c:v>365605.76923076925</c:v>
                </c:pt>
                <c:pt idx="196">
                  <c:v>364654.76190476189</c:v>
                </c:pt>
                <c:pt idx="197">
                  <c:v>363718.06260575296</c:v>
                </c:pt>
                <c:pt idx="198">
                  <c:v>362795.45454545453</c:v>
                </c:pt>
                <c:pt idx="199">
                  <c:v>361886.7252931323</c:v>
                </c:pt>
                <c:pt idx="200">
                  <c:v>360991.66666666663</c:v>
                </c:pt>
                <c:pt idx="201">
                  <c:v>360110.07462686568</c:v>
                </c:pt>
                <c:pt idx="202">
                  <c:v>359241.74917491747</c:v>
                </c:pt>
                <c:pt idx="203">
                  <c:v>358386.49425287358</c:v>
                </c:pt>
                <c:pt idx="204">
                  <c:v>357544.1176470588</c:v>
                </c:pt>
                <c:pt idx="205">
                  <c:v>356714.4308943089</c:v>
                </c:pt>
                <c:pt idx="206">
                  <c:v>355897.24919093854</c:v>
                </c:pt>
                <c:pt idx="207">
                  <c:v>355092.39130434784</c:v>
                </c:pt>
                <c:pt idx="208">
                  <c:v>354299.6794871795</c:v>
                </c:pt>
                <c:pt idx="209">
                  <c:v>353518.93939393939</c:v>
                </c:pt>
                <c:pt idx="210">
                  <c:v>352750</c:v>
                </c:pt>
                <c:pt idx="211">
                  <c:v>351992.6935229068</c:v>
                </c:pt>
                <c:pt idx="212">
                  <c:v>351246.85534591193</c:v>
                </c:pt>
                <c:pt idx="213">
                  <c:v>350512.32394366199</c:v>
                </c:pt>
                <c:pt idx="214">
                  <c:v>349788.94080996886</c:v>
                </c:pt>
                <c:pt idx="215">
                  <c:v>349076.55038759689</c:v>
                </c:pt>
                <c:pt idx="216">
                  <c:v>348375</c:v>
                </c:pt>
                <c:pt idx="217">
                  <c:v>347684.13978494622</c:v>
                </c:pt>
                <c:pt idx="218">
                  <c:v>347003.82262996945</c:v>
                </c:pt>
                <c:pt idx="219">
                  <c:v>346333.90410958906</c:v>
                </c:pt>
                <c:pt idx="220">
                  <c:v>345674.24242424243</c:v>
                </c:pt>
                <c:pt idx="221">
                  <c:v>345024.69834087481</c:v>
                </c:pt>
                <c:pt idx="222">
                  <c:v>344385.13513513515</c:v>
                </c:pt>
                <c:pt idx="223">
                  <c:v>343755.41853512707</c:v>
                </c:pt>
                <c:pt idx="224">
                  <c:v>343135.41666666663</c:v>
                </c:pt>
                <c:pt idx="225">
                  <c:v>342525</c:v>
                </c:pt>
                <c:pt idx="226">
                  <c:v>341924.04129793512</c:v>
                </c:pt>
                <c:pt idx="227">
                  <c:v>341332.41556534509</c:v>
                </c:pt>
                <c:pt idx="228">
                  <c:v>340750</c:v>
                </c:pt>
                <c:pt idx="229">
                  <c:v>340176.67394468706</c:v>
                </c:pt>
                <c:pt idx="230">
                  <c:v>339612.31884057971</c:v>
                </c:pt>
                <c:pt idx="231">
                  <c:v>339056.81818181818</c:v>
                </c:pt>
                <c:pt idx="232">
                  <c:v>338510.05747126439</c:v>
                </c:pt>
                <c:pt idx="233">
                  <c:v>337971.92417739623</c:v>
                </c:pt>
                <c:pt idx="234">
                  <c:v>337442.30769230769</c:v>
                </c:pt>
                <c:pt idx="235">
                  <c:v>336921.09929078014</c:v>
                </c:pt>
                <c:pt idx="236">
                  <c:v>336408.19209039549</c:v>
                </c:pt>
                <c:pt idx="237">
                  <c:v>335903.48101265822</c:v>
                </c:pt>
                <c:pt idx="238">
                  <c:v>335406.86274509801</c:v>
                </c:pt>
                <c:pt idx="239">
                  <c:v>334918.23570432357</c:v>
                </c:pt>
                <c:pt idx="240">
                  <c:v>334437.5</c:v>
                </c:pt>
                <c:pt idx="241">
                  <c:v>333964.55739972339</c:v>
                </c:pt>
                <c:pt idx="242">
                  <c:v>333499.31129476579</c:v>
                </c:pt>
                <c:pt idx="243">
                  <c:v>333041.66666666663</c:v>
                </c:pt>
                <c:pt idx="244">
                  <c:v>332591.5300546448</c:v>
                </c:pt>
                <c:pt idx="245">
                  <c:v>332148.80952380953</c:v>
                </c:pt>
                <c:pt idx="246">
                  <c:v>331713.41463414638</c:v>
                </c:pt>
                <c:pt idx="247">
                  <c:v>331285.25641025638</c:v>
                </c:pt>
                <c:pt idx="248">
                  <c:v>330864.24731182796</c:v>
                </c:pt>
                <c:pt idx="249">
                  <c:v>330450.30120481929</c:v>
                </c:pt>
                <c:pt idx="250">
                  <c:v>330043.33333333331</c:v>
                </c:pt>
                <c:pt idx="251">
                  <c:v>329643.26029216463</c:v>
                </c:pt>
                <c:pt idx="252">
                  <c:v>329250</c:v>
                </c:pt>
                <c:pt idx="253">
                  <c:v>328863.47167325427</c:v>
                </c:pt>
                <c:pt idx="254">
                  <c:v>328483.59580052493</c:v>
                </c:pt>
                <c:pt idx="255">
                  <c:v>328110.29411764705</c:v>
                </c:pt>
                <c:pt idx="256">
                  <c:v>327743.48958333331</c:v>
                </c:pt>
                <c:pt idx="257">
                  <c:v>327383.1063553826</c:v>
                </c:pt>
                <c:pt idx="258">
                  <c:v>327029.06976744183</c:v>
                </c:pt>
                <c:pt idx="259">
                  <c:v>326681.30630630627</c:v>
                </c:pt>
                <c:pt idx="260">
                  <c:v>326339.74358974362</c:v>
                </c:pt>
                <c:pt idx="261">
                  <c:v>326004.31034482759</c:v>
                </c:pt>
                <c:pt idx="262">
                  <c:v>325674.93638676842</c:v>
                </c:pt>
                <c:pt idx="263">
                  <c:v>325351.55259822559</c:v>
                </c:pt>
                <c:pt idx="264">
                  <c:v>325034.09090909094</c:v>
                </c:pt>
                <c:pt idx="265">
                  <c:v>324722.48427672958</c:v>
                </c:pt>
                <c:pt idx="266">
                  <c:v>324416.66666666663</c:v>
                </c:pt>
                <c:pt idx="267">
                  <c:v>324116.57303370786</c:v>
                </c:pt>
                <c:pt idx="268">
                  <c:v>323822.1393034826</c:v>
                </c:pt>
                <c:pt idx="269">
                  <c:v>323533.302354399</c:v>
                </c:pt>
                <c:pt idx="270">
                  <c:v>323250</c:v>
                </c:pt>
                <c:pt idx="271">
                  <c:v>322972.17097170971</c:v>
                </c:pt>
                <c:pt idx="272">
                  <c:v>322699.75490196078</c:v>
                </c:pt>
                <c:pt idx="273">
                  <c:v>322432.69230769231</c:v>
                </c:pt>
                <c:pt idx="274">
                  <c:v>322170.92457420926</c:v>
                </c:pt>
                <c:pt idx="275">
                  <c:v>321914.39393939392</c:v>
                </c:pt>
                <c:pt idx="276">
                  <c:v>321663.04347826086</c:v>
                </c:pt>
                <c:pt idx="277">
                  <c:v>321416.81708784594</c:v>
                </c:pt>
                <c:pt idx="278">
                  <c:v>321175.65947242209</c:v>
                </c:pt>
                <c:pt idx="279">
                  <c:v>320939.51612903224</c:v>
                </c:pt>
                <c:pt idx="280">
                  <c:v>320708.33333333331</c:v>
                </c:pt>
                <c:pt idx="281">
                  <c:v>320482.05812574143</c:v>
                </c:pt>
                <c:pt idx="282">
                  <c:v>320260.63829787233</c:v>
                </c:pt>
                <c:pt idx="283">
                  <c:v>320044.02237926971</c:v>
                </c:pt>
                <c:pt idx="284">
                  <c:v>319832.15962441312</c:v>
                </c:pt>
                <c:pt idx="285">
                  <c:v>319625</c:v>
                </c:pt>
                <c:pt idx="286">
                  <c:v>319422.49417249416</c:v>
                </c:pt>
                <c:pt idx="287">
                  <c:v>319224.59349593497</c:v>
                </c:pt>
                <c:pt idx="288">
                  <c:v>319031.25</c:v>
                </c:pt>
                <c:pt idx="289">
                  <c:v>318842.416378316</c:v>
                </c:pt>
                <c:pt idx="290">
                  <c:v>318658.0459770115</c:v>
                </c:pt>
                <c:pt idx="291">
                  <c:v>318478.09278350516</c:v>
                </c:pt>
                <c:pt idx="292">
                  <c:v>318302.51141552511</c:v>
                </c:pt>
                <c:pt idx="293">
                  <c:v>318131.25711035263</c:v>
                </c:pt>
                <c:pt idx="294">
                  <c:v>317964.28571428568</c:v>
                </c:pt>
                <c:pt idx="295">
                  <c:v>317801.55367231637</c:v>
                </c:pt>
                <c:pt idx="296">
                  <c:v>317643.01801801799</c:v>
                </c:pt>
                <c:pt idx="297">
                  <c:v>317488.63636363635</c:v>
                </c:pt>
                <c:pt idx="298">
                  <c:v>317338.36689038028</c:v>
                </c:pt>
                <c:pt idx="299">
                  <c:v>317192.16833890742</c:v>
                </c:pt>
                <c:pt idx="300">
                  <c:v>317050</c:v>
                </c:pt>
                <c:pt idx="301">
                  <c:v>316911.82170542632</c:v>
                </c:pt>
                <c:pt idx="302">
                  <c:v>316777.59381898458</c:v>
                </c:pt>
                <c:pt idx="303">
                  <c:v>316647.27722772281</c:v>
                </c:pt>
                <c:pt idx="304">
                  <c:v>316520.83333333331</c:v>
                </c:pt>
                <c:pt idx="305">
                  <c:v>316398.22404371586</c:v>
                </c:pt>
                <c:pt idx="306">
                  <c:v>316279.4117647059</c:v>
                </c:pt>
                <c:pt idx="307">
                  <c:v>316164.3593919652</c:v>
                </c:pt>
                <c:pt idx="308">
                  <c:v>316053.03030303027</c:v>
                </c:pt>
                <c:pt idx="309">
                  <c:v>315945.38834951457</c:v>
                </c:pt>
                <c:pt idx="310">
                  <c:v>315841.39784946234</c:v>
                </c:pt>
                <c:pt idx="311">
                  <c:v>315741.02357984998</c:v>
                </c:pt>
                <c:pt idx="312">
                  <c:v>315644.23076923075</c:v>
                </c:pt>
                <c:pt idx="313">
                  <c:v>315550.9850905218</c:v>
                </c:pt>
                <c:pt idx="314">
                  <c:v>315461.25265392778</c:v>
                </c:pt>
                <c:pt idx="315">
                  <c:v>315375</c:v>
                </c:pt>
                <c:pt idx="316">
                  <c:v>315292.19409282698</c:v>
                </c:pt>
                <c:pt idx="317">
                  <c:v>315212.80231335433</c:v>
                </c:pt>
                <c:pt idx="318">
                  <c:v>315136.79245283018</c:v>
                </c:pt>
                <c:pt idx="319">
                  <c:v>315064.13270637405</c:v>
                </c:pt>
                <c:pt idx="320">
                  <c:v>314994.79166666663</c:v>
                </c:pt>
                <c:pt idx="321">
                  <c:v>314928.73831775703</c:v>
                </c:pt>
                <c:pt idx="322">
                  <c:v>314865.94202898548</c:v>
                </c:pt>
                <c:pt idx="323">
                  <c:v>314806.37254901964</c:v>
                </c:pt>
                <c:pt idx="324">
                  <c:v>314750</c:v>
                </c:pt>
                <c:pt idx="325">
                  <c:v>314696.79487179487</c:v>
                </c:pt>
                <c:pt idx="326">
                  <c:v>314646.72801635991</c:v>
                </c:pt>
                <c:pt idx="327">
                  <c:v>314599.77064220182</c:v>
                </c:pt>
                <c:pt idx="328">
                  <c:v>314555.89430894307</c:v>
                </c:pt>
                <c:pt idx="329">
                  <c:v>314515.07092198578</c:v>
                </c:pt>
                <c:pt idx="330">
                  <c:v>314477.27272727271</c:v>
                </c:pt>
                <c:pt idx="331">
                  <c:v>314442.47230614297</c:v>
                </c:pt>
                <c:pt idx="332">
                  <c:v>314410.64257028111</c:v>
                </c:pt>
                <c:pt idx="333">
                  <c:v>314381.75675675675</c:v>
                </c:pt>
                <c:pt idx="334">
                  <c:v>314355.78842315369</c:v>
                </c:pt>
                <c:pt idx="335">
                  <c:v>314332.71144278604</c:v>
                </c:pt>
                <c:pt idx="336">
                  <c:v>314312.5</c:v>
                </c:pt>
                <c:pt idx="337">
                  <c:v>314295.12858555885</c:v>
                </c:pt>
                <c:pt idx="338">
                  <c:v>314280.57199211046</c:v>
                </c:pt>
                <c:pt idx="339">
                  <c:v>314268.80530973454</c:v>
                </c:pt>
                <c:pt idx="340">
                  <c:v>314259.80392156861</c:v>
                </c:pt>
                <c:pt idx="341">
                  <c:v>314253.5434995112</c:v>
                </c:pt>
                <c:pt idx="342">
                  <c:v>314250</c:v>
                </c:pt>
                <c:pt idx="343">
                  <c:v>314249.14965986391</c:v>
                </c:pt>
                <c:pt idx="344">
                  <c:v>314250.96899224806</c:v>
                </c:pt>
                <c:pt idx="345">
                  <c:v>314255.4347826087</c:v>
                </c:pt>
                <c:pt idx="346">
                  <c:v>314262.52408477839</c:v>
                </c:pt>
                <c:pt idx="347">
                  <c:v>314272.2142170989</c:v>
                </c:pt>
                <c:pt idx="348">
                  <c:v>314284.4827586207</c:v>
                </c:pt>
                <c:pt idx="349">
                  <c:v>314299.30754536769</c:v>
                </c:pt>
                <c:pt idx="350">
                  <c:v>314316.66666666663</c:v>
                </c:pt>
                <c:pt idx="351">
                  <c:v>314336.5384615385</c:v>
                </c:pt>
                <c:pt idx="352">
                  <c:v>314358.90151515149</c:v>
                </c:pt>
                <c:pt idx="353">
                  <c:v>314383.7346553352</c:v>
                </c:pt>
                <c:pt idx="354">
                  <c:v>314411.01694915257</c:v>
                </c:pt>
                <c:pt idx="355">
                  <c:v>314440.72769953049</c:v>
                </c:pt>
                <c:pt idx="356">
                  <c:v>314472.84644194756</c:v>
                </c:pt>
                <c:pt idx="357">
                  <c:v>314507.3529411765</c:v>
                </c:pt>
                <c:pt idx="358">
                  <c:v>314544.22718808195</c:v>
                </c:pt>
                <c:pt idx="359">
                  <c:v>314583.44939647167</c:v>
                </c:pt>
                <c:pt idx="360">
                  <c:v>314625</c:v>
                </c:pt>
                <c:pt idx="361">
                  <c:v>314668.85964912281</c:v>
                </c:pt>
                <c:pt idx="362">
                  <c:v>314715.00920810312</c:v>
                </c:pt>
                <c:pt idx="363">
                  <c:v>314763.42975206615</c:v>
                </c:pt>
                <c:pt idx="364">
                  <c:v>314814.1025641025</c:v>
                </c:pt>
                <c:pt idx="365">
                  <c:v>314867.00913242006</c:v>
                </c:pt>
                <c:pt idx="366">
                  <c:v>314922.13114754099</c:v>
                </c:pt>
                <c:pt idx="367">
                  <c:v>314979.45049954584</c:v>
                </c:pt>
                <c:pt idx="368">
                  <c:v>315038.94927536231</c:v>
                </c:pt>
                <c:pt idx="369">
                  <c:v>315100.60975609755</c:v>
                </c:pt>
                <c:pt idx="370">
                  <c:v>315164.41441441444</c:v>
                </c:pt>
                <c:pt idx="371">
                  <c:v>315230.34591194964</c:v>
                </c:pt>
                <c:pt idx="372">
                  <c:v>315298.38709677418</c:v>
                </c:pt>
                <c:pt idx="373">
                  <c:v>315368.52100089367</c:v>
                </c:pt>
                <c:pt idx="374">
                  <c:v>315440.73083778966</c:v>
                </c:pt>
                <c:pt idx="375">
                  <c:v>315515</c:v>
                </c:pt>
                <c:pt idx="376">
                  <c:v>315591.3120567376</c:v>
                </c:pt>
                <c:pt idx="377">
                  <c:v>315669.65075154731</c:v>
                </c:pt>
                <c:pt idx="378">
                  <c:v>315750</c:v>
                </c:pt>
                <c:pt idx="379">
                  <c:v>315832.34388742305</c:v>
                </c:pt>
                <c:pt idx="380">
                  <c:v>315916.66666666663</c:v>
                </c:pt>
                <c:pt idx="381">
                  <c:v>316002.95275590551</c:v>
                </c:pt>
                <c:pt idx="382">
                  <c:v>316091.18673647469</c:v>
                </c:pt>
                <c:pt idx="383">
                  <c:v>316181.35335073975</c:v>
                </c:pt>
                <c:pt idx="384">
                  <c:v>316273.4375</c:v>
                </c:pt>
                <c:pt idx="385">
                  <c:v>316367.4242424242</c:v>
                </c:pt>
                <c:pt idx="386">
                  <c:v>316463.29879101901</c:v>
                </c:pt>
                <c:pt idx="387">
                  <c:v>316561.04651162791</c:v>
                </c:pt>
                <c:pt idx="388">
                  <c:v>316660.65292096219</c:v>
                </c:pt>
                <c:pt idx="389">
                  <c:v>316762.1036846615</c:v>
                </c:pt>
                <c:pt idx="390">
                  <c:v>316865.38461538462</c:v>
                </c:pt>
                <c:pt idx="391">
                  <c:v>316970.48167092924</c:v>
                </c:pt>
                <c:pt idx="392">
                  <c:v>317077.38095238095</c:v>
                </c:pt>
                <c:pt idx="393">
                  <c:v>317186.06870229007</c:v>
                </c:pt>
                <c:pt idx="394">
                  <c:v>317296.53130287642</c:v>
                </c:pt>
                <c:pt idx="395">
                  <c:v>317408.75527426158</c:v>
                </c:pt>
                <c:pt idx="396">
                  <c:v>317522.72727272729</c:v>
                </c:pt>
                <c:pt idx="397">
                  <c:v>317638.4340890008</c:v>
                </c:pt>
                <c:pt idx="398">
                  <c:v>317755.86264656612</c:v>
                </c:pt>
                <c:pt idx="399">
                  <c:v>317875</c:v>
                </c:pt>
                <c:pt idx="400">
                  <c:v>317995.83333333331</c:v>
                </c:pt>
                <c:pt idx="401">
                  <c:v>318118.34995843726</c:v>
                </c:pt>
                <c:pt idx="402">
                  <c:v>318242.53731343284</c:v>
                </c:pt>
                <c:pt idx="403">
                  <c:v>318368.38296112488</c:v>
                </c:pt>
                <c:pt idx="404">
                  <c:v>318495.87458745873</c:v>
                </c:pt>
                <c:pt idx="405">
                  <c:v>318625</c:v>
                </c:pt>
                <c:pt idx="406">
                  <c:v>318755.74712643679</c:v>
                </c:pt>
                <c:pt idx="407">
                  <c:v>318888.10401310399</c:v>
                </c:pt>
                <c:pt idx="408">
                  <c:v>319022.0588235294</c:v>
                </c:pt>
                <c:pt idx="409">
                  <c:v>319157.59983700083</c:v>
                </c:pt>
                <c:pt idx="410">
                  <c:v>319294.71544715448</c:v>
                </c:pt>
                <c:pt idx="411">
                  <c:v>319433.39416058396</c:v>
                </c:pt>
                <c:pt idx="412">
                  <c:v>319573.62459546921</c:v>
                </c:pt>
                <c:pt idx="413">
                  <c:v>319715.39548022597</c:v>
                </c:pt>
                <c:pt idx="414">
                  <c:v>319858.69565217395</c:v>
                </c:pt>
                <c:pt idx="415">
                  <c:v>320003.5140562249</c:v>
                </c:pt>
                <c:pt idx="416">
                  <c:v>320149.83974358975</c:v>
                </c:pt>
                <c:pt idx="417">
                  <c:v>320297.66187050357</c:v>
                </c:pt>
                <c:pt idx="418">
                  <c:v>320446.96969696967</c:v>
                </c:pt>
                <c:pt idx="419">
                  <c:v>320597.75258552108</c:v>
                </c:pt>
                <c:pt idx="420">
                  <c:v>320750</c:v>
                </c:pt>
                <c:pt idx="421">
                  <c:v>320903.70150435471</c:v>
                </c:pt>
                <c:pt idx="422">
                  <c:v>321058.84676145337</c:v>
                </c:pt>
                <c:pt idx="423">
                  <c:v>321215.42553191492</c:v>
                </c:pt>
                <c:pt idx="424">
                  <c:v>321373.42767295596</c:v>
                </c:pt>
                <c:pt idx="425">
                  <c:v>321532.84313725488</c:v>
                </c:pt>
                <c:pt idx="426">
                  <c:v>321693.661971831</c:v>
                </c:pt>
                <c:pt idx="427">
                  <c:v>321855.87431693985</c:v>
                </c:pt>
                <c:pt idx="428">
                  <c:v>322019.47040498443</c:v>
                </c:pt>
                <c:pt idx="429">
                  <c:v>322184.44055944053</c:v>
                </c:pt>
                <c:pt idx="430">
                  <c:v>322350.77519379841</c:v>
                </c:pt>
                <c:pt idx="431">
                  <c:v>322518.4648105182</c:v>
                </c:pt>
                <c:pt idx="432">
                  <c:v>322687.5</c:v>
                </c:pt>
                <c:pt idx="433">
                  <c:v>322857.87143956887</c:v>
                </c:pt>
                <c:pt idx="434">
                  <c:v>323029.56989247311</c:v>
                </c:pt>
                <c:pt idx="435">
                  <c:v>323202.58620689658</c:v>
                </c:pt>
                <c:pt idx="436">
                  <c:v>323376.91131498467</c:v>
                </c:pt>
                <c:pt idx="437">
                  <c:v>323552.53623188403</c:v>
                </c:pt>
                <c:pt idx="438">
                  <c:v>323729.45205479453</c:v>
                </c:pt>
                <c:pt idx="439">
                  <c:v>323907.64996203489</c:v>
                </c:pt>
                <c:pt idx="440">
                  <c:v>324087.12121212122</c:v>
                </c:pt>
                <c:pt idx="441">
                  <c:v>324267.85714285716</c:v>
                </c:pt>
                <c:pt idx="442">
                  <c:v>324449.84917043737</c:v>
                </c:pt>
                <c:pt idx="443">
                  <c:v>324633.0887885628</c:v>
                </c:pt>
                <c:pt idx="444">
                  <c:v>324817.56756756757</c:v>
                </c:pt>
                <c:pt idx="445">
                  <c:v>325003.27715355804</c:v>
                </c:pt>
                <c:pt idx="446">
                  <c:v>325190.20926756354</c:v>
                </c:pt>
                <c:pt idx="447">
                  <c:v>325378.35570469801</c:v>
                </c:pt>
                <c:pt idx="448">
                  <c:v>325567.70833333331</c:v>
                </c:pt>
                <c:pt idx="449">
                  <c:v>325758.25909428357</c:v>
                </c:pt>
                <c:pt idx="450">
                  <c:v>325950</c:v>
                </c:pt>
                <c:pt idx="451">
                  <c:v>326142.92313377676</c:v>
                </c:pt>
                <c:pt idx="452">
                  <c:v>326337.02064896753</c:v>
                </c:pt>
                <c:pt idx="453">
                  <c:v>326532.28476821189</c:v>
                </c:pt>
                <c:pt idx="454">
                  <c:v>326728.70778267249</c:v>
                </c:pt>
                <c:pt idx="455">
                  <c:v>326926.28205128206</c:v>
                </c:pt>
                <c:pt idx="456">
                  <c:v>327125</c:v>
                </c:pt>
                <c:pt idx="457">
                  <c:v>327324.85412107949</c:v>
                </c:pt>
                <c:pt idx="458">
                  <c:v>327525.8369723435</c:v>
                </c:pt>
                <c:pt idx="459">
                  <c:v>327727.9411764706</c:v>
                </c:pt>
                <c:pt idx="460">
                  <c:v>327931.15942028986</c:v>
                </c:pt>
                <c:pt idx="461">
                  <c:v>328135.48445408529</c:v>
                </c:pt>
                <c:pt idx="462">
                  <c:v>328340.90909090906</c:v>
                </c:pt>
                <c:pt idx="463">
                  <c:v>328547.42620590352</c:v>
                </c:pt>
                <c:pt idx="464">
                  <c:v>328755.02873563219</c:v>
                </c:pt>
                <c:pt idx="465">
                  <c:v>328963.70967741933</c:v>
                </c:pt>
                <c:pt idx="466">
                  <c:v>329173.46208869811</c:v>
                </c:pt>
                <c:pt idx="467">
                  <c:v>329384.27908636688</c:v>
                </c:pt>
                <c:pt idx="468">
                  <c:v>329596.15384615387</c:v>
                </c:pt>
                <c:pt idx="469">
                  <c:v>329809.07960199006</c:v>
                </c:pt>
                <c:pt idx="470">
                  <c:v>330023.04964539007</c:v>
                </c:pt>
                <c:pt idx="471">
                  <c:v>330238.05732484075</c:v>
                </c:pt>
                <c:pt idx="472">
                  <c:v>330454.09604519769</c:v>
                </c:pt>
                <c:pt idx="473">
                  <c:v>330671.1592670895</c:v>
                </c:pt>
                <c:pt idx="474">
                  <c:v>330889.24050632911</c:v>
                </c:pt>
                <c:pt idx="475">
                  <c:v>331108.33333333331</c:v>
                </c:pt>
                <c:pt idx="476">
                  <c:v>331328.43137254904</c:v>
                </c:pt>
                <c:pt idx="477">
                  <c:v>331549.52830188681</c:v>
                </c:pt>
                <c:pt idx="478">
                  <c:v>331771.61785216175</c:v>
                </c:pt>
                <c:pt idx="479">
                  <c:v>331994.69380654139</c:v>
                </c:pt>
                <c:pt idx="480">
                  <c:v>332218.75</c:v>
                </c:pt>
                <c:pt idx="481">
                  <c:v>332443.78031878028</c:v>
                </c:pt>
                <c:pt idx="482">
                  <c:v>332669.77869986166</c:v>
                </c:pt>
                <c:pt idx="483">
                  <c:v>332896.73913043481</c:v>
                </c:pt>
                <c:pt idx="484">
                  <c:v>333124.6556473829</c:v>
                </c:pt>
                <c:pt idx="485">
                  <c:v>333353.52233676973</c:v>
                </c:pt>
                <c:pt idx="486">
                  <c:v>333583.33333333331</c:v>
                </c:pt>
                <c:pt idx="487">
                  <c:v>333814.08281998627</c:v>
                </c:pt>
                <c:pt idx="488">
                  <c:v>334045.7650273224</c:v>
                </c:pt>
                <c:pt idx="489">
                  <c:v>334278.37423312885</c:v>
                </c:pt>
                <c:pt idx="490">
                  <c:v>334511.90476190473</c:v>
                </c:pt>
                <c:pt idx="491">
                  <c:v>334746.35098438559</c:v>
                </c:pt>
                <c:pt idx="492">
                  <c:v>334981.70731707319</c:v>
                </c:pt>
                <c:pt idx="493">
                  <c:v>335217.96822177141</c:v>
                </c:pt>
                <c:pt idx="494">
                  <c:v>335455.12820512819</c:v>
                </c:pt>
                <c:pt idx="495">
                  <c:v>335693.18181818182</c:v>
                </c:pt>
                <c:pt idx="496">
                  <c:v>335932.12365591398</c:v>
                </c:pt>
                <c:pt idx="497">
                  <c:v>336171.94835680752</c:v>
                </c:pt>
                <c:pt idx="498">
                  <c:v>336412.65060240962</c:v>
                </c:pt>
                <c:pt idx="499">
                  <c:v>336654.22511690046</c:v>
                </c:pt>
                <c:pt idx="500">
                  <c:v>336896.66666666663</c:v>
                </c:pt>
                <c:pt idx="501">
                  <c:v>337139.97005988023</c:v>
                </c:pt>
                <c:pt idx="502">
                  <c:v>337384.13014608232</c:v>
                </c:pt>
                <c:pt idx="503">
                  <c:v>337629.14181577205</c:v>
                </c:pt>
                <c:pt idx="504">
                  <c:v>337875</c:v>
                </c:pt>
                <c:pt idx="505">
                  <c:v>338121.699669967</c:v>
                </c:pt>
                <c:pt idx="506">
                  <c:v>338369.23583662714</c:v>
                </c:pt>
                <c:pt idx="507">
                  <c:v>338617.60355029587</c:v>
                </c:pt>
                <c:pt idx="508">
                  <c:v>338866.79790026246</c:v>
                </c:pt>
                <c:pt idx="509">
                  <c:v>339116.81401440734</c:v>
                </c:pt>
                <c:pt idx="510">
                  <c:v>339367.6470588235</c:v>
                </c:pt>
                <c:pt idx="511">
                  <c:v>339619.29223744292</c:v>
                </c:pt>
                <c:pt idx="512">
                  <c:v>339871.74479166663</c:v>
                </c:pt>
                <c:pt idx="513">
                  <c:v>340125</c:v>
                </c:pt>
                <c:pt idx="514">
                  <c:v>340379.0531776913</c:v>
                </c:pt>
                <c:pt idx="515">
                  <c:v>340633.89967637538</c:v>
                </c:pt>
                <c:pt idx="516">
                  <c:v>340889.53488372092</c:v>
                </c:pt>
                <c:pt idx="517">
                  <c:v>341145.95422308188</c:v>
                </c:pt>
                <c:pt idx="518">
                  <c:v>341403.15315315314</c:v>
                </c:pt>
                <c:pt idx="519">
                  <c:v>341661.12716763007</c:v>
                </c:pt>
                <c:pt idx="520">
                  <c:v>341919.87179487175</c:v>
                </c:pt>
                <c:pt idx="521">
                  <c:v>342179.38259756879</c:v>
                </c:pt>
                <c:pt idx="522">
                  <c:v>342439.6551724138</c:v>
                </c:pt>
                <c:pt idx="523">
                  <c:v>342700.68514977692</c:v>
                </c:pt>
                <c:pt idx="524">
                  <c:v>342962.46819338424</c:v>
                </c:pt>
                <c:pt idx="525">
                  <c:v>343225</c:v>
                </c:pt>
                <c:pt idx="526">
                  <c:v>343488.27629911277</c:v>
                </c:pt>
                <c:pt idx="527">
                  <c:v>343752.2928526249</c:v>
                </c:pt>
                <c:pt idx="528">
                  <c:v>344017.04545454547</c:v>
                </c:pt>
                <c:pt idx="529">
                  <c:v>344282.52993068681</c:v>
                </c:pt>
                <c:pt idx="530">
                  <c:v>344548.74213836476</c:v>
                </c:pt>
                <c:pt idx="531">
                  <c:v>344815.67796610168</c:v>
                </c:pt>
                <c:pt idx="532">
                  <c:v>345083.33333333331</c:v>
                </c:pt>
                <c:pt idx="533">
                  <c:v>345351.70419011882</c:v>
                </c:pt>
                <c:pt idx="534">
                  <c:v>345620.78651685396</c:v>
                </c:pt>
                <c:pt idx="535">
                  <c:v>345890.57632398751</c:v>
                </c:pt>
                <c:pt idx="536">
                  <c:v>346161.0696517413</c:v>
                </c:pt>
                <c:pt idx="537">
                  <c:v>346432.26256983238</c:v>
                </c:pt>
                <c:pt idx="538">
                  <c:v>346704.1511771995</c:v>
                </c:pt>
                <c:pt idx="539">
                  <c:v>346976.73160173162</c:v>
                </c:pt>
                <c:pt idx="540">
                  <c:v>347250</c:v>
                </c:pt>
                <c:pt idx="541">
                  <c:v>347523.95255699323</c:v>
                </c:pt>
                <c:pt idx="542">
                  <c:v>347798.58548585488</c:v>
                </c:pt>
                <c:pt idx="543">
                  <c:v>348073.89502762433</c:v>
                </c:pt>
                <c:pt idx="544">
                  <c:v>348349.87745098036</c:v>
                </c:pt>
                <c:pt idx="545">
                  <c:v>348626.52905198775</c:v>
                </c:pt>
                <c:pt idx="546">
                  <c:v>348903.84615384613</c:v>
                </c:pt>
                <c:pt idx="547">
                  <c:v>349181.82510664227</c:v>
                </c:pt>
                <c:pt idx="548">
                  <c:v>349460.46228710463</c:v>
                </c:pt>
                <c:pt idx="549">
                  <c:v>349739.75409836066</c:v>
                </c:pt>
                <c:pt idx="550">
                  <c:v>350019.69696969696</c:v>
                </c:pt>
                <c:pt idx="551">
                  <c:v>350300.28735632182</c:v>
                </c:pt>
                <c:pt idx="552">
                  <c:v>350581.52173913043</c:v>
                </c:pt>
                <c:pt idx="553">
                  <c:v>350863.39662447257</c:v>
                </c:pt>
                <c:pt idx="554">
                  <c:v>351145.90854392294</c:v>
                </c:pt>
                <c:pt idx="555">
                  <c:v>351429.05405405408</c:v>
                </c:pt>
                <c:pt idx="556">
                  <c:v>351712.82973621099</c:v>
                </c:pt>
                <c:pt idx="557">
                  <c:v>351997.23219628964</c:v>
                </c:pt>
                <c:pt idx="558">
                  <c:v>352282.25806451612</c:v>
                </c:pt>
                <c:pt idx="559">
                  <c:v>352567.90399522957</c:v>
                </c:pt>
                <c:pt idx="560">
                  <c:v>352854.16666666663</c:v>
                </c:pt>
                <c:pt idx="561">
                  <c:v>353141.04278074868</c:v>
                </c:pt>
                <c:pt idx="562">
                  <c:v>353428.52906287066</c:v>
                </c:pt>
                <c:pt idx="563">
                  <c:v>353716.62226169329</c:v>
                </c:pt>
                <c:pt idx="564">
                  <c:v>354005.31914893619</c:v>
                </c:pt>
                <c:pt idx="565">
                  <c:v>354294.61651917401</c:v>
                </c:pt>
                <c:pt idx="566">
                  <c:v>354584.51118963485</c:v>
                </c:pt>
                <c:pt idx="567">
                  <c:v>354875</c:v>
                </c:pt>
                <c:pt idx="568">
                  <c:v>355166.07981220656</c:v>
                </c:pt>
                <c:pt idx="569">
                  <c:v>355457.74751025188</c:v>
                </c:pt>
                <c:pt idx="570">
                  <c:v>355750</c:v>
                </c:pt>
                <c:pt idx="571">
                  <c:v>356042.83420899004</c:v>
                </c:pt>
                <c:pt idx="572">
                  <c:v>356336.24708624708</c:v>
                </c:pt>
                <c:pt idx="573">
                  <c:v>356630.23560209421</c:v>
                </c:pt>
                <c:pt idx="574">
                  <c:v>356924.79674796748</c:v>
                </c:pt>
                <c:pt idx="575">
                  <c:v>357219.92753623181</c:v>
                </c:pt>
                <c:pt idx="576">
                  <c:v>357515.625</c:v>
                </c:pt>
                <c:pt idx="577">
                  <c:v>357811.88619295205</c:v>
                </c:pt>
                <c:pt idx="578">
                  <c:v>358108.708189158</c:v>
                </c:pt>
                <c:pt idx="579">
                  <c:v>358406.08808290155</c:v>
                </c:pt>
                <c:pt idx="580">
                  <c:v>358704.02298850572</c:v>
                </c:pt>
                <c:pt idx="581">
                  <c:v>359002.51004016062</c:v>
                </c:pt>
                <c:pt idx="582">
                  <c:v>359301.54639175255</c:v>
                </c:pt>
                <c:pt idx="583">
                  <c:v>359601.1292166952</c:v>
                </c:pt>
                <c:pt idx="584">
                  <c:v>359901.25570776255</c:v>
                </c:pt>
                <c:pt idx="585">
                  <c:v>360201.92307692306</c:v>
                </c:pt>
                <c:pt idx="586">
                  <c:v>360503.12855517631</c:v>
                </c:pt>
                <c:pt idx="587">
                  <c:v>360804.86939239065</c:v>
                </c:pt>
                <c:pt idx="588">
                  <c:v>361107.14285714284</c:v>
                </c:pt>
                <c:pt idx="589">
                  <c:v>361409.94623655913</c:v>
                </c:pt>
                <c:pt idx="590">
                  <c:v>361713.27683615813</c:v>
                </c:pt>
                <c:pt idx="591">
                  <c:v>362017.1319796954</c:v>
                </c:pt>
                <c:pt idx="592">
                  <c:v>362321.50900900899</c:v>
                </c:pt>
                <c:pt idx="593">
                  <c:v>362626.40528386732</c:v>
                </c:pt>
                <c:pt idx="594">
                  <c:v>362931.81818181818</c:v>
                </c:pt>
                <c:pt idx="595">
                  <c:v>363237.74509803922</c:v>
                </c:pt>
                <c:pt idx="596">
                  <c:v>363544.18344519014</c:v>
                </c:pt>
                <c:pt idx="597">
                  <c:v>363851.13065326633</c:v>
                </c:pt>
                <c:pt idx="598">
                  <c:v>364158.58416945371</c:v>
                </c:pt>
                <c:pt idx="599">
                  <c:v>364466.54145798553</c:v>
                </c:pt>
                <c:pt idx="600">
                  <c:v>364775</c:v>
                </c:pt>
                <c:pt idx="601">
                  <c:v>365083.95729339984</c:v>
                </c:pt>
                <c:pt idx="602">
                  <c:v>365393.41085271316</c:v>
                </c:pt>
                <c:pt idx="603">
                  <c:v>365703.35820895521</c:v>
                </c:pt>
                <c:pt idx="604">
                  <c:v>366013.79690949223</c:v>
                </c:pt>
                <c:pt idx="605">
                  <c:v>366324.72451790632</c:v>
                </c:pt>
                <c:pt idx="606">
                  <c:v>366636.1386138614</c:v>
                </c:pt>
                <c:pt idx="607">
                  <c:v>366948.03679297084</c:v>
                </c:pt>
                <c:pt idx="608">
                  <c:v>367260.41666666663</c:v>
                </c:pt>
                <c:pt idx="609">
                  <c:v>367573.27586206899</c:v>
                </c:pt>
                <c:pt idx="610">
                  <c:v>367886.61202185787</c:v>
                </c:pt>
                <c:pt idx="611">
                  <c:v>368200.42280414619</c:v>
                </c:pt>
                <c:pt idx="612">
                  <c:v>368514.70588235295</c:v>
                </c:pt>
                <c:pt idx="613">
                  <c:v>368829.45894507883</c:v>
                </c:pt>
                <c:pt idx="614">
                  <c:v>369144.6796959826</c:v>
                </c:pt>
                <c:pt idx="615">
                  <c:v>369460.36585365853</c:v>
                </c:pt>
                <c:pt idx="616">
                  <c:v>369776.51515151514</c:v>
                </c:pt>
                <c:pt idx="617">
                  <c:v>370093.12533765531</c:v>
                </c:pt>
                <c:pt idx="618">
                  <c:v>370410.19417475729</c:v>
                </c:pt>
                <c:pt idx="619">
                  <c:v>370727.71943995688</c:v>
                </c:pt>
                <c:pt idx="620">
                  <c:v>371045.69892473111</c:v>
                </c:pt>
                <c:pt idx="621">
                  <c:v>371364.13043478259</c:v>
                </c:pt>
                <c:pt idx="622">
                  <c:v>371683.01178992493</c:v>
                </c:pt>
                <c:pt idx="623">
                  <c:v>372002.34082396998</c:v>
                </c:pt>
                <c:pt idx="624">
                  <c:v>372322.11538461538</c:v>
                </c:pt>
                <c:pt idx="625">
                  <c:v>372642.33333333331</c:v>
                </c:pt>
                <c:pt idx="626">
                  <c:v>372962.99254526087</c:v>
                </c:pt>
                <c:pt idx="627">
                  <c:v>373284.09090909094</c:v>
                </c:pt>
                <c:pt idx="628">
                  <c:v>373605.62632696389</c:v>
                </c:pt>
                <c:pt idx="629">
                  <c:v>373927.5967143614</c:v>
                </c:pt>
                <c:pt idx="630">
                  <c:v>374250</c:v>
                </c:pt>
                <c:pt idx="631">
                  <c:v>374572.83412572637</c:v>
                </c:pt>
                <c:pt idx="632">
                  <c:v>374896.09704641346</c:v>
                </c:pt>
                <c:pt idx="633">
                  <c:v>375219.78672985779</c:v>
                </c:pt>
                <c:pt idx="634">
                  <c:v>375543.90115667717</c:v>
                </c:pt>
                <c:pt idx="635">
                  <c:v>375868.43832020997</c:v>
                </c:pt>
                <c:pt idx="636">
                  <c:v>376193.39622641506</c:v>
                </c:pt>
                <c:pt idx="637">
                  <c:v>376518.77289377287</c:v>
                </c:pt>
                <c:pt idx="638">
                  <c:v>376844.56635318702</c:v>
                </c:pt>
                <c:pt idx="639">
                  <c:v>377170.77464788733</c:v>
                </c:pt>
                <c:pt idx="640">
                  <c:v>377497.39583333331</c:v>
                </c:pt>
                <c:pt idx="641">
                  <c:v>377824.42797711905</c:v>
                </c:pt>
                <c:pt idx="642">
                  <c:v>378151.86915887852</c:v>
                </c:pt>
                <c:pt idx="643">
                  <c:v>378479.71747019177</c:v>
                </c:pt>
                <c:pt idx="644">
                  <c:v>378807.97101449268</c:v>
                </c:pt>
                <c:pt idx="645">
                  <c:v>379136.62790697673</c:v>
                </c:pt>
                <c:pt idx="646">
                  <c:v>379465.68627450976</c:v>
                </c:pt>
                <c:pt idx="647">
                  <c:v>379795.14425553835</c:v>
                </c:pt>
                <c:pt idx="648">
                  <c:v>380125</c:v>
                </c:pt>
                <c:pt idx="649">
                  <c:v>380455.25166923471</c:v>
                </c:pt>
                <c:pt idx="650">
                  <c:v>380785.89743589738</c:v>
                </c:pt>
                <c:pt idx="651">
                  <c:v>381116.93548387097</c:v>
                </c:pt>
                <c:pt idx="652">
                  <c:v>381448.36400817992</c:v>
                </c:pt>
                <c:pt idx="653">
                  <c:v>381780.18121490552</c:v>
                </c:pt>
                <c:pt idx="654">
                  <c:v>382112.38532110094</c:v>
                </c:pt>
                <c:pt idx="655">
                  <c:v>382444.97455470735</c:v>
                </c:pt>
                <c:pt idx="656">
                  <c:v>382777.94715447153</c:v>
                </c:pt>
                <c:pt idx="657">
                  <c:v>383111.30136986298</c:v>
                </c:pt>
                <c:pt idx="658">
                  <c:v>383445.03546099289</c:v>
                </c:pt>
                <c:pt idx="659">
                  <c:v>383779.14769853308</c:v>
                </c:pt>
                <c:pt idx="660">
                  <c:v>384113.63636363635</c:v>
                </c:pt>
                <c:pt idx="661">
                  <c:v>384448.49974785675</c:v>
                </c:pt>
                <c:pt idx="662">
                  <c:v>384783.73615307146</c:v>
                </c:pt>
                <c:pt idx="663">
                  <c:v>385119.34389140271</c:v>
                </c:pt>
                <c:pt idx="664">
                  <c:v>385455.32128514053</c:v>
                </c:pt>
                <c:pt idx="665">
                  <c:v>385791.66666666663</c:v>
                </c:pt>
                <c:pt idx="666">
                  <c:v>386128.37837837834</c:v>
                </c:pt>
                <c:pt idx="667">
                  <c:v>386465.45477261371</c:v>
                </c:pt>
                <c:pt idx="668">
                  <c:v>386802.89421157679</c:v>
                </c:pt>
                <c:pt idx="669">
                  <c:v>387140.69506726461</c:v>
                </c:pt>
                <c:pt idx="670">
                  <c:v>387478.85572139302</c:v>
                </c:pt>
                <c:pt idx="671">
                  <c:v>387817.37456532533</c:v>
                </c:pt>
                <c:pt idx="672">
                  <c:v>388156.25</c:v>
                </c:pt>
                <c:pt idx="673">
                  <c:v>388495.4804358593</c:v>
                </c:pt>
                <c:pt idx="674">
                  <c:v>388835.06429277937</c:v>
                </c:pt>
                <c:pt idx="675">
                  <c:v>389175</c:v>
                </c:pt>
                <c:pt idx="676">
                  <c:v>389515.28599605523</c:v>
                </c:pt>
                <c:pt idx="677">
                  <c:v>389855.92072870501</c:v>
                </c:pt>
                <c:pt idx="678">
                  <c:v>390196.90265486727</c:v>
                </c:pt>
                <c:pt idx="679">
                  <c:v>390538.23024054978</c:v>
                </c:pt>
                <c:pt idx="680">
                  <c:v>390879.90196078428</c:v>
                </c:pt>
                <c:pt idx="681">
                  <c:v>391221.91629955947</c:v>
                </c:pt>
                <c:pt idx="682">
                  <c:v>391564.2717497556</c:v>
                </c:pt>
                <c:pt idx="683">
                  <c:v>391906.96681307955</c:v>
                </c:pt>
                <c:pt idx="684">
                  <c:v>392250</c:v>
                </c:pt>
                <c:pt idx="685">
                  <c:v>392593.36982968368</c:v>
                </c:pt>
                <c:pt idx="686">
                  <c:v>392937.07482993195</c:v>
                </c:pt>
                <c:pt idx="687">
                  <c:v>393281.1135371179</c:v>
                </c:pt>
                <c:pt idx="688">
                  <c:v>393625.48449612403</c:v>
                </c:pt>
                <c:pt idx="689">
                  <c:v>393970.18626028055</c:v>
                </c:pt>
                <c:pt idx="690">
                  <c:v>394315.21739130432</c:v>
                </c:pt>
                <c:pt idx="691">
                  <c:v>394660.57645923778</c:v>
                </c:pt>
                <c:pt idx="692">
                  <c:v>395006.26204238913</c:v>
                </c:pt>
                <c:pt idx="693">
                  <c:v>395352.27272727271</c:v>
                </c:pt>
                <c:pt idx="694">
                  <c:v>395698.60710854945</c:v>
                </c:pt>
                <c:pt idx="695">
                  <c:v>396045.26378896879</c:v>
                </c:pt>
                <c:pt idx="696">
                  <c:v>396392.24137931038</c:v>
                </c:pt>
                <c:pt idx="697">
                  <c:v>396739.53849832615</c:v>
                </c:pt>
                <c:pt idx="698">
                  <c:v>397087.15377268381</c:v>
                </c:pt>
                <c:pt idx="699">
                  <c:v>397435.08583690989</c:v>
                </c:pt>
                <c:pt idx="700">
                  <c:v>397783.33333333331</c:v>
                </c:pt>
                <c:pt idx="701">
                  <c:v>398131.89491203037</c:v>
                </c:pt>
                <c:pt idx="702">
                  <c:v>398480.76923076925</c:v>
                </c:pt>
                <c:pt idx="703">
                  <c:v>398829.95495495491</c:v>
                </c:pt>
                <c:pt idx="704">
                  <c:v>399179.45075757569</c:v>
                </c:pt>
                <c:pt idx="705">
                  <c:v>399529.25531914894</c:v>
                </c:pt>
                <c:pt idx="706">
                  <c:v>399879.3673276676</c:v>
                </c:pt>
                <c:pt idx="707">
                  <c:v>400229.7854785478</c:v>
                </c:pt>
                <c:pt idx="708">
                  <c:v>400580.50847457629</c:v>
                </c:pt>
                <c:pt idx="709">
                  <c:v>400931.53502585797</c:v>
                </c:pt>
                <c:pt idx="710">
                  <c:v>401282.86384976521</c:v>
                </c:pt>
                <c:pt idx="711">
                  <c:v>401634.49367088609</c:v>
                </c:pt>
                <c:pt idx="712">
                  <c:v>401986.42322097375</c:v>
                </c:pt>
                <c:pt idx="713">
                  <c:v>402338.65123889665</c:v>
                </c:pt>
                <c:pt idx="714">
                  <c:v>402691.17647058825</c:v>
                </c:pt>
                <c:pt idx="715">
                  <c:v>403043.99766899762</c:v>
                </c:pt>
                <c:pt idx="716">
                  <c:v>403397.11359404091</c:v>
                </c:pt>
                <c:pt idx="717">
                  <c:v>403750.52301255229</c:v>
                </c:pt>
                <c:pt idx="718">
                  <c:v>404104.2246982358</c:v>
                </c:pt>
                <c:pt idx="719">
                  <c:v>404458.21743161796</c:v>
                </c:pt>
                <c:pt idx="720">
                  <c:v>404812.5</c:v>
                </c:pt>
                <c:pt idx="721">
                  <c:v>405167.07119741099</c:v>
                </c:pt>
                <c:pt idx="722">
                  <c:v>405521.92982456135</c:v>
                </c:pt>
                <c:pt idx="723">
                  <c:v>405877.07468879665</c:v>
                </c:pt>
                <c:pt idx="724">
                  <c:v>406232.50460405153</c:v>
                </c:pt>
                <c:pt idx="725">
                  <c:v>406588.21839080454</c:v>
                </c:pt>
                <c:pt idx="726">
                  <c:v>406944.21487603307</c:v>
                </c:pt>
                <c:pt idx="727">
                  <c:v>407300.49289316824</c:v>
                </c:pt>
                <c:pt idx="728">
                  <c:v>407657.05128205125</c:v>
                </c:pt>
                <c:pt idx="729">
                  <c:v>408013.88888888888</c:v>
                </c:pt>
                <c:pt idx="730">
                  <c:v>408371.00456621003</c:v>
                </c:pt>
                <c:pt idx="731">
                  <c:v>408728.39717282256</c:v>
                </c:pt>
                <c:pt idx="732">
                  <c:v>409086.06557377049</c:v>
                </c:pt>
                <c:pt idx="733">
                  <c:v>409444.00864029105</c:v>
                </c:pt>
                <c:pt idx="734">
                  <c:v>409802.22524977289</c:v>
                </c:pt>
                <c:pt idx="735">
                  <c:v>410160.71428571432</c:v>
                </c:pt>
                <c:pt idx="736">
                  <c:v>410519.47463768115</c:v>
                </c:pt>
                <c:pt idx="737">
                  <c:v>410878.50520126638</c:v>
                </c:pt>
                <c:pt idx="738">
                  <c:v>411237.80487804877</c:v>
                </c:pt>
                <c:pt idx="739">
                  <c:v>411597.37257555255</c:v>
                </c:pt>
                <c:pt idx="740">
                  <c:v>411957.20720720716</c:v>
                </c:pt>
                <c:pt idx="741">
                  <c:v>412317.30769230769</c:v>
                </c:pt>
                <c:pt idx="742">
                  <c:v>412677.67295597482</c:v>
                </c:pt>
                <c:pt idx="743">
                  <c:v>413038.30192911613</c:v>
                </c:pt>
                <c:pt idx="744">
                  <c:v>413399.19354838709</c:v>
                </c:pt>
                <c:pt idx="745">
                  <c:v>413760.34675615211</c:v>
                </c:pt>
                <c:pt idx="746">
                  <c:v>414121.76050044678</c:v>
                </c:pt>
                <c:pt idx="747">
                  <c:v>414483.43373493978</c:v>
                </c:pt>
                <c:pt idx="748">
                  <c:v>414845.3654188948</c:v>
                </c:pt>
                <c:pt idx="749">
                  <c:v>415207.55451713392</c:v>
                </c:pt>
                <c:pt idx="750">
                  <c:v>415570</c:v>
                </c:pt>
                <c:pt idx="751">
                  <c:v>415932.70084332</c:v>
                </c:pt>
                <c:pt idx="752">
                  <c:v>416295.65602836874</c:v>
                </c:pt>
                <c:pt idx="753">
                  <c:v>416658.86454183265</c:v>
                </c:pt>
                <c:pt idx="754">
                  <c:v>417022.32537577365</c:v>
                </c:pt>
                <c:pt idx="755">
                  <c:v>417386.03752759378</c:v>
                </c:pt>
                <c:pt idx="756">
                  <c:v>417750</c:v>
                </c:pt>
                <c:pt idx="757">
                  <c:v>418114.21180096874</c:v>
                </c:pt>
                <c:pt idx="758">
                  <c:v>418478.67194371147</c:v>
                </c:pt>
                <c:pt idx="759">
                  <c:v>418843.37944664032</c:v>
                </c:pt>
                <c:pt idx="760">
                  <c:v>419208.33333333331</c:v>
                </c:pt>
                <c:pt idx="761">
                  <c:v>419573.53263250104</c:v>
                </c:pt>
                <c:pt idx="762">
                  <c:v>419938.97637795273</c:v>
                </c:pt>
                <c:pt idx="763">
                  <c:v>420304.66360856267</c:v>
                </c:pt>
                <c:pt idx="764">
                  <c:v>420670.59336823731</c:v>
                </c:pt>
                <c:pt idx="765">
                  <c:v>421036.76470588235</c:v>
                </c:pt>
                <c:pt idx="766">
                  <c:v>421403.17667536985</c:v>
                </c:pt>
                <c:pt idx="767">
                  <c:v>421769.82833550626</c:v>
                </c:pt>
                <c:pt idx="768">
                  <c:v>422136.71875</c:v>
                </c:pt>
                <c:pt idx="769">
                  <c:v>422503.84698742954</c:v>
                </c:pt>
                <c:pt idx="770">
                  <c:v>422871.2121212121</c:v>
                </c:pt>
                <c:pt idx="771">
                  <c:v>423238.81322957197</c:v>
                </c:pt>
                <c:pt idx="772">
                  <c:v>423606.64939550951</c:v>
                </c:pt>
                <c:pt idx="773">
                  <c:v>423974.71970677015</c:v>
                </c:pt>
                <c:pt idx="774">
                  <c:v>424343.02325581398</c:v>
                </c:pt>
                <c:pt idx="775">
                  <c:v>424711.55913978489</c:v>
                </c:pt>
                <c:pt idx="776">
                  <c:v>425080.32646048104</c:v>
                </c:pt>
                <c:pt idx="777">
                  <c:v>425449.32432432432</c:v>
                </c:pt>
                <c:pt idx="778">
                  <c:v>425818.55184233072</c:v>
                </c:pt>
                <c:pt idx="779">
                  <c:v>426188.00813008123</c:v>
                </c:pt>
                <c:pt idx="780">
                  <c:v>426557.69230769231</c:v>
                </c:pt>
                <c:pt idx="781">
                  <c:v>426927.60349978658</c:v>
                </c:pt>
                <c:pt idx="782">
                  <c:v>427297.74083546456</c:v>
                </c:pt>
                <c:pt idx="783">
                  <c:v>427668.10344827583</c:v>
                </c:pt>
                <c:pt idx="784">
                  <c:v>428038.69047619047</c:v>
                </c:pt>
                <c:pt idx="785">
                  <c:v>428409.50106157106</c:v>
                </c:pt>
                <c:pt idx="786">
                  <c:v>428780.53435114503</c:v>
                </c:pt>
                <c:pt idx="787">
                  <c:v>429151.78949597629</c:v>
                </c:pt>
                <c:pt idx="788">
                  <c:v>429523.26565143821</c:v>
                </c:pt>
                <c:pt idx="789">
                  <c:v>429894.96197718632</c:v>
                </c:pt>
                <c:pt idx="790">
                  <c:v>430266.87763713079</c:v>
                </c:pt>
                <c:pt idx="791">
                  <c:v>430639.01179940999</c:v>
                </c:pt>
                <c:pt idx="792">
                  <c:v>431011.36363636365</c:v>
                </c:pt>
                <c:pt idx="793">
                  <c:v>431383.93232450611</c:v>
                </c:pt>
                <c:pt idx="794">
                  <c:v>431756.7170445004</c:v>
                </c:pt>
                <c:pt idx="795">
                  <c:v>432129.71698113205</c:v>
                </c:pt>
                <c:pt idx="796">
                  <c:v>432502.93132328306</c:v>
                </c:pt>
                <c:pt idx="797">
                  <c:v>432876.35926390626</c:v>
                </c:pt>
                <c:pt idx="798">
                  <c:v>433250</c:v>
                </c:pt>
                <c:pt idx="799">
                  <c:v>433623.85273258237</c:v>
                </c:pt>
                <c:pt idx="800">
                  <c:v>433997.91666666663</c:v>
                </c:pt>
                <c:pt idx="801">
                  <c:v>434372.19101123593</c:v>
                </c:pt>
                <c:pt idx="802">
                  <c:v>434746.67497921863</c:v>
                </c:pt>
                <c:pt idx="803">
                  <c:v>435121.36778746365</c:v>
                </c:pt>
                <c:pt idx="804">
                  <c:v>435496.26865671645</c:v>
                </c:pt>
                <c:pt idx="805">
                  <c:v>435871.37681159418</c:v>
                </c:pt>
                <c:pt idx="806">
                  <c:v>436246.69148056244</c:v>
                </c:pt>
                <c:pt idx="807">
                  <c:v>436622.21189591079</c:v>
                </c:pt>
                <c:pt idx="808">
                  <c:v>436997.93729372934</c:v>
                </c:pt>
                <c:pt idx="809">
                  <c:v>437373.8669138854</c:v>
                </c:pt>
                <c:pt idx="810">
                  <c:v>437750</c:v>
                </c:pt>
                <c:pt idx="811">
                  <c:v>438126.33579942456</c:v>
                </c:pt>
                <c:pt idx="812">
                  <c:v>438502.87356321834</c:v>
                </c:pt>
                <c:pt idx="813">
                  <c:v>438879.61254612543</c:v>
                </c:pt>
                <c:pt idx="814">
                  <c:v>439256.552006552</c:v>
                </c:pt>
                <c:pt idx="815">
                  <c:v>439633.69120654394</c:v>
                </c:pt>
                <c:pt idx="816">
                  <c:v>440011.0294117647</c:v>
                </c:pt>
                <c:pt idx="817">
                  <c:v>440388.56589147286</c:v>
                </c:pt>
                <c:pt idx="818">
                  <c:v>440766.29991850036</c:v>
                </c:pt>
                <c:pt idx="819">
                  <c:v>441144.23076923075</c:v>
                </c:pt>
                <c:pt idx="820">
                  <c:v>441522.35772357718</c:v>
                </c:pt>
                <c:pt idx="821">
                  <c:v>441900.68006496137</c:v>
                </c:pt>
                <c:pt idx="822">
                  <c:v>442279.19708029198</c:v>
                </c:pt>
                <c:pt idx="823">
                  <c:v>442657.90805994329</c:v>
                </c:pt>
                <c:pt idx="824">
                  <c:v>443036.81229773461</c:v>
                </c:pt>
                <c:pt idx="825">
                  <c:v>443415.90909090906</c:v>
                </c:pt>
                <c:pt idx="826">
                  <c:v>443795.19774011296</c:v>
                </c:pt>
                <c:pt idx="827">
                  <c:v>444174.67754937522</c:v>
                </c:pt>
                <c:pt idx="828">
                  <c:v>444554.34782608697</c:v>
                </c:pt>
                <c:pt idx="829">
                  <c:v>444934.20788098109</c:v>
                </c:pt>
                <c:pt idx="830">
                  <c:v>445314.25702811242</c:v>
                </c:pt>
                <c:pt idx="831">
                  <c:v>445694.49458483752</c:v>
                </c:pt>
                <c:pt idx="832">
                  <c:v>446074.91987179487</c:v>
                </c:pt>
                <c:pt idx="833">
                  <c:v>446455.5322128851</c:v>
                </c:pt>
                <c:pt idx="834">
                  <c:v>446836.33093525178</c:v>
                </c:pt>
                <c:pt idx="835">
                  <c:v>447217.31536926143</c:v>
                </c:pt>
                <c:pt idx="836">
                  <c:v>447598.4848484848</c:v>
                </c:pt>
                <c:pt idx="837">
                  <c:v>447979.83870967739</c:v>
                </c:pt>
                <c:pt idx="838">
                  <c:v>448361.37629276054</c:v>
                </c:pt>
                <c:pt idx="839">
                  <c:v>448743.09694080253</c:v>
                </c:pt>
                <c:pt idx="840">
                  <c:v>449125</c:v>
                </c:pt>
                <c:pt idx="841">
                  <c:v>449507.08481965913</c:v>
                </c:pt>
                <c:pt idx="842">
                  <c:v>449889.3507521773</c:v>
                </c:pt>
                <c:pt idx="843">
                  <c:v>450271.79715302493</c:v>
                </c:pt>
                <c:pt idx="844">
                  <c:v>450654.42338072666</c:v>
                </c:pt>
                <c:pt idx="845">
                  <c:v>451037.22879684414</c:v>
                </c:pt>
                <c:pt idx="846">
                  <c:v>451420.21276595746</c:v>
                </c:pt>
                <c:pt idx="847">
                  <c:v>451803.37465564738</c:v>
                </c:pt>
                <c:pt idx="848">
                  <c:v>452186.71383647795</c:v>
                </c:pt>
                <c:pt idx="849">
                  <c:v>452570.22968197882</c:v>
                </c:pt>
                <c:pt idx="850">
                  <c:v>452953.92156862741</c:v>
                </c:pt>
                <c:pt idx="851">
                  <c:v>453337.78887583234</c:v>
                </c:pt>
                <c:pt idx="852">
                  <c:v>453721.8309859155</c:v>
                </c:pt>
                <c:pt idx="853">
                  <c:v>454106.04728409532</c:v>
                </c:pt>
                <c:pt idx="854">
                  <c:v>454490.43715846993</c:v>
                </c:pt>
                <c:pt idx="855">
                  <c:v>454875</c:v>
                </c:pt>
                <c:pt idx="856">
                  <c:v>455259.73520249221</c:v>
                </c:pt>
                <c:pt idx="857">
                  <c:v>455644.6421625826</c:v>
                </c:pt>
                <c:pt idx="858">
                  <c:v>456029.72027972026</c:v>
                </c:pt>
                <c:pt idx="859">
                  <c:v>456414.96895615052</c:v>
                </c:pt>
                <c:pt idx="860">
                  <c:v>456800.38759689918</c:v>
                </c:pt>
                <c:pt idx="861">
                  <c:v>457185.97560975607</c:v>
                </c:pt>
                <c:pt idx="862">
                  <c:v>457571.73240525904</c:v>
                </c:pt>
                <c:pt idx="863">
                  <c:v>457957.65739667823</c:v>
                </c:pt>
                <c:pt idx="864">
                  <c:v>458343.75</c:v>
                </c:pt>
                <c:pt idx="865">
                  <c:v>458730.00963391137</c:v>
                </c:pt>
                <c:pt idx="866">
                  <c:v>459116.43571978441</c:v>
                </c:pt>
                <c:pt idx="867">
                  <c:v>459503.0276816609</c:v>
                </c:pt>
                <c:pt idx="868">
                  <c:v>459889.78494623653</c:v>
                </c:pt>
                <c:pt idx="869">
                  <c:v>460276.70694284613</c:v>
                </c:pt>
                <c:pt idx="870">
                  <c:v>460663.79310344829</c:v>
                </c:pt>
                <c:pt idx="871">
                  <c:v>461051.04286261002</c:v>
                </c:pt>
                <c:pt idx="872">
                  <c:v>461438.45565749233</c:v>
                </c:pt>
                <c:pt idx="873">
                  <c:v>461826.03092783503</c:v>
                </c:pt>
                <c:pt idx="874">
                  <c:v>462213.76811594202</c:v>
                </c:pt>
                <c:pt idx="875">
                  <c:v>462601.66666666663</c:v>
                </c:pt>
                <c:pt idx="876">
                  <c:v>462989.72602739726</c:v>
                </c:pt>
                <c:pt idx="877">
                  <c:v>463377.94564804254</c:v>
                </c:pt>
                <c:pt idx="878">
                  <c:v>463766.32498101745</c:v>
                </c:pt>
                <c:pt idx="879">
                  <c:v>464154.86348122865</c:v>
                </c:pt>
                <c:pt idx="880">
                  <c:v>464543.56060606061</c:v>
                </c:pt>
                <c:pt idx="881">
                  <c:v>464932.41581536131</c:v>
                </c:pt>
                <c:pt idx="882">
                  <c:v>465321.42857142858</c:v>
                </c:pt>
                <c:pt idx="883">
                  <c:v>465710.59833899583</c:v>
                </c:pt>
                <c:pt idx="884">
                  <c:v>466099.92458521866</c:v>
                </c:pt>
                <c:pt idx="885">
                  <c:v>466489.40677966102</c:v>
                </c:pt>
                <c:pt idx="886">
                  <c:v>466879.0443942814</c:v>
                </c:pt>
                <c:pt idx="887">
                  <c:v>467268.83690341975</c:v>
                </c:pt>
                <c:pt idx="888">
                  <c:v>467658.78378378379</c:v>
                </c:pt>
                <c:pt idx="889">
                  <c:v>468048.88451443566</c:v>
                </c:pt>
                <c:pt idx="890">
                  <c:v>468439.13857677899</c:v>
                </c:pt>
                <c:pt idx="891">
                  <c:v>468829.54545454547</c:v>
                </c:pt>
                <c:pt idx="892">
                  <c:v>469220.10463378177</c:v>
                </c:pt>
                <c:pt idx="893">
                  <c:v>469610.81560283684</c:v>
                </c:pt>
                <c:pt idx="894">
                  <c:v>470001.67785234901</c:v>
                </c:pt>
                <c:pt idx="895">
                  <c:v>470392.69087523274</c:v>
                </c:pt>
                <c:pt idx="896">
                  <c:v>470783.85416666663</c:v>
                </c:pt>
                <c:pt idx="897">
                  <c:v>471175.16722408024</c:v>
                </c:pt>
                <c:pt idx="898">
                  <c:v>471566.62954714178</c:v>
                </c:pt>
                <c:pt idx="899">
                  <c:v>471958.24063774559</c:v>
                </c:pt>
                <c:pt idx="900">
                  <c:v>472350</c:v>
                </c:pt>
                <c:pt idx="901">
                  <c:v>472741.90714021458</c:v>
                </c:pt>
                <c:pt idx="902">
                  <c:v>473133.96156688838</c:v>
                </c:pt>
                <c:pt idx="903">
                  <c:v>473526.16279069765</c:v>
                </c:pt>
                <c:pt idx="904">
                  <c:v>473918.51032448374</c:v>
                </c:pt>
                <c:pt idx="905">
                  <c:v>474311.0036832412</c:v>
                </c:pt>
                <c:pt idx="906">
                  <c:v>474703.64238410594</c:v>
                </c:pt>
                <c:pt idx="907">
                  <c:v>475096.42594634322</c:v>
                </c:pt>
                <c:pt idx="908">
                  <c:v>475489.35389133624</c:v>
                </c:pt>
                <c:pt idx="909">
                  <c:v>475882.42574257427</c:v>
                </c:pt>
                <c:pt idx="910">
                  <c:v>476275.641025641</c:v>
                </c:pt>
                <c:pt idx="911">
                  <c:v>476668.99926820339</c:v>
                </c:pt>
                <c:pt idx="912">
                  <c:v>477062.5</c:v>
                </c:pt>
                <c:pt idx="913">
                  <c:v>477456.14275282947</c:v>
                </c:pt>
                <c:pt idx="914">
                  <c:v>477849.92706053972</c:v>
                </c:pt>
                <c:pt idx="915">
                  <c:v>478243.85245901637</c:v>
                </c:pt>
                <c:pt idx="916">
                  <c:v>478637.91848617175</c:v>
                </c:pt>
                <c:pt idx="917">
                  <c:v>479032.12468193378</c:v>
                </c:pt>
                <c:pt idx="918">
                  <c:v>479426.4705882353</c:v>
                </c:pt>
                <c:pt idx="919">
                  <c:v>479820.95574900252</c:v>
                </c:pt>
                <c:pt idx="920">
                  <c:v>480215.5797101449</c:v>
                </c:pt>
                <c:pt idx="921">
                  <c:v>480610.34201954398</c:v>
                </c:pt>
                <c:pt idx="922">
                  <c:v>481005.24222704262</c:v>
                </c:pt>
                <c:pt idx="923">
                  <c:v>481400.27988443477</c:v>
                </c:pt>
                <c:pt idx="924">
                  <c:v>481795.45454545453</c:v>
                </c:pt>
                <c:pt idx="925">
                  <c:v>482190.76576576574</c:v>
                </c:pt>
                <c:pt idx="926">
                  <c:v>482586.2131029517</c:v>
                </c:pt>
                <c:pt idx="927">
                  <c:v>482981.79611650488</c:v>
                </c:pt>
                <c:pt idx="928">
                  <c:v>483377.5143678161</c:v>
                </c:pt>
                <c:pt idx="929">
                  <c:v>483773.36742016498</c:v>
                </c:pt>
                <c:pt idx="930">
                  <c:v>484169.3548387097</c:v>
                </c:pt>
                <c:pt idx="931">
                  <c:v>484565.47619047615</c:v>
                </c:pt>
                <c:pt idx="932">
                  <c:v>484961.73104434903</c:v>
                </c:pt>
                <c:pt idx="933">
                  <c:v>485358.11897106108</c:v>
                </c:pt>
                <c:pt idx="934">
                  <c:v>485754.63954318344</c:v>
                </c:pt>
                <c:pt idx="935">
                  <c:v>486151.29233511584</c:v>
                </c:pt>
                <c:pt idx="936">
                  <c:v>486548.07692307694</c:v>
                </c:pt>
                <c:pt idx="937">
                  <c:v>486944.99288509425</c:v>
                </c:pt>
                <c:pt idx="938">
                  <c:v>487342.03980099497</c:v>
                </c:pt>
                <c:pt idx="939">
                  <c:v>487739.21725239616</c:v>
                </c:pt>
                <c:pt idx="940">
                  <c:v>488136.52482269501</c:v>
                </c:pt>
                <c:pt idx="941">
                  <c:v>488533.96209705982</c:v>
                </c:pt>
                <c:pt idx="942">
                  <c:v>488931.5286624204</c:v>
                </c:pt>
                <c:pt idx="943">
                  <c:v>489329.22410745843</c:v>
                </c:pt>
                <c:pt idx="944">
                  <c:v>489727.04802259884</c:v>
                </c:pt>
                <c:pt idx="945">
                  <c:v>490125</c:v>
                </c:pt>
                <c:pt idx="946">
                  <c:v>490523.07963354472</c:v>
                </c:pt>
                <c:pt idx="947">
                  <c:v>490921.28651883139</c:v>
                </c:pt>
                <c:pt idx="948">
                  <c:v>491319.62025316455</c:v>
                </c:pt>
                <c:pt idx="949">
                  <c:v>491718.08043554617</c:v>
                </c:pt>
                <c:pt idx="950">
                  <c:v>492116.66666666663</c:v>
                </c:pt>
                <c:pt idx="951">
                  <c:v>492515.37854889588</c:v>
                </c:pt>
                <c:pt idx="952">
                  <c:v>492914.21568627446</c:v>
                </c:pt>
                <c:pt idx="953">
                  <c:v>493313.177684505</c:v>
                </c:pt>
                <c:pt idx="954">
                  <c:v>493712.26415094337</c:v>
                </c:pt>
                <c:pt idx="955">
                  <c:v>494111.47469458985</c:v>
                </c:pt>
                <c:pt idx="956">
                  <c:v>494510.80892608088</c:v>
                </c:pt>
                <c:pt idx="957">
                  <c:v>494910.26645768026</c:v>
                </c:pt>
                <c:pt idx="958">
                  <c:v>495309.84690327069</c:v>
                </c:pt>
                <c:pt idx="959">
                  <c:v>495709.54987834545</c:v>
                </c:pt>
                <c:pt idx="960">
                  <c:v>496109.375</c:v>
                </c:pt>
                <c:pt idx="961">
                  <c:v>496509.32188692334</c:v>
                </c:pt>
                <c:pt idx="962">
                  <c:v>496909.39015939011</c:v>
                </c:pt>
                <c:pt idx="963">
                  <c:v>497309.57943925232</c:v>
                </c:pt>
                <c:pt idx="964">
                  <c:v>497709.8893499308</c:v>
                </c:pt>
                <c:pt idx="965">
                  <c:v>498110.31951640756</c:v>
                </c:pt>
                <c:pt idx="966">
                  <c:v>498510.86956521741</c:v>
                </c:pt>
                <c:pt idx="967">
                  <c:v>498911.53912443982</c:v>
                </c:pt>
                <c:pt idx="968">
                  <c:v>499312.32782369142</c:v>
                </c:pt>
                <c:pt idx="969">
                  <c:v>499713.23529411765</c:v>
                </c:pt>
                <c:pt idx="970">
                  <c:v>500114.26116838487</c:v>
                </c:pt>
                <c:pt idx="971">
                  <c:v>500515.40508067282</c:v>
                </c:pt>
                <c:pt idx="972">
                  <c:v>500916.66666666669</c:v>
                </c:pt>
                <c:pt idx="973">
                  <c:v>501318.04556354915</c:v>
                </c:pt>
                <c:pt idx="974">
                  <c:v>501719.54140999314</c:v>
                </c:pt>
                <c:pt idx="975">
                  <c:v>502121.15384615387</c:v>
                </c:pt>
                <c:pt idx="976">
                  <c:v>502522.88251366117</c:v>
                </c:pt>
                <c:pt idx="977">
                  <c:v>502924.72705561237</c:v>
                </c:pt>
                <c:pt idx="978">
                  <c:v>503326.68711656443</c:v>
                </c:pt>
                <c:pt idx="979">
                  <c:v>503728.76234252634</c:v>
                </c:pt>
                <c:pt idx="980">
                  <c:v>504130.95238095237</c:v>
                </c:pt>
                <c:pt idx="981">
                  <c:v>504533.25688073394</c:v>
                </c:pt>
                <c:pt idx="982">
                  <c:v>504935.67549219279</c:v>
                </c:pt>
                <c:pt idx="983">
                  <c:v>505338.20786707354</c:v>
                </c:pt>
                <c:pt idx="984">
                  <c:v>505740.85365853657</c:v>
                </c:pt>
                <c:pt idx="985">
                  <c:v>506143.61252115056</c:v>
                </c:pt>
                <c:pt idx="986">
                  <c:v>506546.48411088571</c:v>
                </c:pt>
                <c:pt idx="987">
                  <c:v>506949.4680851064</c:v>
                </c:pt>
                <c:pt idx="988">
                  <c:v>507352.56410256407</c:v>
                </c:pt>
                <c:pt idx="989">
                  <c:v>507755.77182339062</c:v>
                </c:pt>
                <c:pt idx="990">
                  <c:v>508159.09090909094</c:v>
                </c:pt>
                <c:pt idx="991">
                  <c:v>508562.52102253615</c:v>
                </c:pt>
                <c:pt idx="992">
                  <c:v>508966.06182795693</c:v>
                </c:pt>
                <c:pt idx="993">
                  <c:v>509369.71299093653</c:v>
                </c:pt>
                <c:pt idx="994">
                  <c:v>509773.47417840373</c:v>
                </c:pt>
                <c:pt idx="995">
                  <c:v>510177.34505862644</c:v>
                </c:pt>
                <c:pt idx="996">
                  <c:v>510581.32530120481</c:v>
                </c:pt>
                <c:pt idx="997">
                  <c:v>510985.41457706451</c:v>
                </c:pt>
                <c:pt idx="998">
                  <c:v>511389.6125584502</c:v>
                </c:pt>
                <c:pt idx="999">
                  <c:v>511793.91891891893</c:v>
                </c:pt>
                <c:pt idx="1000">
                  <c:v>512198.33333333331</c:v>
                </c:pt>
                <c:pt idx="1001">
                  <c:v>512602.85547785542</c:v>
                </c:pt>
                <c:pt idx="1002">
                  <c:v>513007.48502994014</c:v>
                </c:pt>
                <c:pt idx="1003">
                  <c:v>513412.22166832833</c:v>
                </c:pt>
                <c:pt idx="1004">
                  <c:v>513817.06507304113</c:v>
                </c:pt>
                <c:pt idx="1005">
                  <c:v>514222.01492537314</c:v>
                </c:pt>
                <c:pt idx="1006">
                  <c:v>514627.07090788602</c:v>
                </c:pt>
                <c:pt idx="1007">
                  <c:v>515032.23270440247</c:v>
                </c:pt>
                <c:pt idx="1008">
                  <c:v>515437.5</c:v>
                </c:pt>
                <c:pt idx="1009">
                  <c:v>515842.87248100428</c:v>
                </c:pt>
                <c:pt idx="1010">
                  <c:v>516248.34983498347</c:v>
                </c:pt>
                <c:pt idx="1011">
                  <c:v>516653.93175074185</c:v>
                </c:pt>
                <c:pt idx="1012">
                  <c:v>517059.61791831354</c:v>
                </c:pt>
                <c:pt idx="1013">
                  <c:v>517465.40802895685</c:v>
                </c:pt>
                <c:pt idx="1014">
                  <c:v>517871.30177514791</c:v>
                </c:pt>
                <c:pt idx="1015">
                  <c:v>518277.29885057471</c:v>
                </c:pt>
                <c:pt idx="1016">
                  <c:v>518683.3989501312</c:v>
                </c:pt>
                <c:pt idx="1017">
                  <c:v>519089.60176991147</c:v>
                </c:pt>
                <c:pt idx="1018">
                  <c:v>521122.1461187214</c:v>
                </c:pt>
                <c:pt idx="1019">
                  <c:v>523157.21356702369</c:v>
                </c:pt>
                <c:pt idx="1020">
                  <c:v>525194.76744186052</c:v>
                </c:pt>
                <c:pt idx="1021">
                  <c:v>527234.7717775635</c:v>
                </c:pt>
                <c:pt idx="1022">
                  <c:v>529277.19129878434</c:v>
                </c:pt>
                <c:pt idx="1023">
                  <c:v>531321.9914040115</c:v>
                </c:pt>
                <c:pt idx="1024">
                  <c:v>533369.13814955635</c:v>
                </c:pt>
                <c:pt idx="1025">
                  <c:v>535418.59823399561</c:v>
                </c:pt>
                <c:pt idx="1026">
                  <c:v>537470.3389830509</c:v>
                </c:pt>
                <c:pt idx="1027">
                  <c:v>539524.32833489531</c:v>
                </c:pt>
                <c:pt idx="1028">
                  <c:v>541580.53482587065</c:v>
                </c:pt>
                <c:pt idx="1029">
                  <c:v>543638.92757660162</c:v>
                </c:pt>
                <c:pt idx="1030">
                  <c:v>545699.47627849656</c:v>
                </c:pt>
                <c:pt idx="1031">
                  <c:v>547762.15118061937</c:v>
                </c:pt>
                <c:pt idx="1032">
                  <c:v>549826.92307692312</c:v>
                </c:pt>
                <c:pt idx="1033">
                  <c:v>551893.76329383161</c:v>
                </c:pt>
                <c:pt idx="1034">
                  <c:v>553962.64367816085</c:v>
                </c:pt>
                <c:pt idx="1035">
                  <c:v>556033.53658536589</c:v>
                </c:pt>
                <c:pt idx="1036">
                  <c:v>558106.41486810544</c:v>
                </c:pt>
                <c:pt idx="1037">
                  <c:v>560181.2518651149</c:v>
                </c:pt>
                <c:pt idx="1038">
                  <c:v>562258.02139037428</c:v>
                </c:pt>
                <c:pt idx="1039">
                  <c:v>564336.69772256725</c:v>
                </c:pt>
                <c:pt idx="1040">
                  <c:v>566417.25559481746</c:v>
                </c:pt>
                <c:pt idx="1041">
                  <c:v>568499.67018469656</c:v>
                </c:pt>
                <c:pt idx="1042">
                  <c:v>570583.91710449499</c:v>
                </c:pt>
                <c:pt idx="1043">
                  <c:v>572669.97239174647</c:v>
                </c:pt>
                <c:pt idx="1044">
                  <c:v>574757.8125</c:v>
                </c:pt>
                <c:pt idx="1045">
                  <c:v>576847.41428983002</c:v>
                </c:pt>
                <c:pt idx="1046">
                  <c:v>578938.75502008025</c:v>
                </c:pt>
                <c:pt idx="1047">
                  <c:v>581031.81233933161</c:v>
                </c:pt>
                <c:pt idx="1048">
                  <c:v>583126.56427758816</c:v>
                </c:pt>
                <c:pt idx="1049">
                  <c:v>585222.98923817603</c:v>
                </c:pt>
                <c:pt idx="1050">
                  <c:v>587321.06598984776</c:v>
                </c:pt>
                <c:pt idx="1051">
                  <c:v>589420.77365908446</c:v>
                </c:pt>
                <c:pt idx="1052">
                  <c:v>591522.09172259504</c:v>
                </c:pt>
                <c:pt idx="1053">
                  <c:v>593625</c:v>
                </c:pt>
                <c:pt idx="1054">
                  <c:v>595729.47864669992</c:v>
                </c:pt>
                <c:pt idx="1055">
                  <c:v>597835.50814692071</c:v>
                </c:pt>
                <c:pt idx="1056">
                  <c:v>599943.06930693064</c:v>
                </c:pt>
                <c:pt idx="1057">
                  <c:v>602052.1432484251</c:v>
                </c:pt>
                <c:pt idx="1058">
                  <c:v>604162.71140207304</c:v>
                </c:pt>
                <c:pt idx="1059">
                  <c:v>606274.75550122245</c:v>
                </c:pt>
                <c:pt idx="1060">
                  <c:v>608388.25757575757</c:v>
                </c:pt>
                <c:pt idx="1061">
                  <c:v>610503.19994610606</c:v>
                </c:pt>
                <c:pt idx="1062">
                  <c:v>612619.56521739135</c:v>
                </c:pt>
                <c:pt idx="1063">
                  <c:v>614737.33627372351</c:v>
                </c:pt>
                <c:pt idx="1064">
                  <c:v>616856.49627263041</c:v>
                </c:pt>
                <c:pt idx="1065">
                  <c:v>618977.02863961819</c:v>
                </c:pt>
                <c:pt idx="1066">
                  <c:v>621098.91706286313</c:v>
                </c:pt>
                <c:pt idx="1067">
                  <c:v>623222.14548802935</c:v>
                </c:pt>
                <c:pt idx="1068">
                  <c:v>625346.69811320759</c:v>
                </c:pt>
                <c:pt idx="1069">
                  <c:v>627472.55938397278</c:v>
                </c:pt>
                <c:pt idx="1070">
                  <c:v>629599.71398855944</c:v>
                </c:pt>
                <c:pt idx="1071">
                  <c:v>631728.14685314684</c:v>
                </c:pt>
                <c:pt idx="1072">
                  <c:v>633857.84313725482</c:v>
                </c:pt>
                <c:pt idx="1073">
                  <c:v>635988.78822924686</c:v>
                </c:pt>
                <c:pt idx="1074">
                  <c:v>638120.96774193551</c:v>
                </c:pt>
                <c:pt idx="1075">
                  <c:v>640254.36750828871</c:v>
                </c:pt>
                <c:pt idx="1076">
                  <c:v>642388.97357723571</c:v>
                </c:pt>
                <c:pt idx="1077">
                  <c:v>644524.77220956725</c:v>
                </c:pt>
                <c:pt idx="1078">
                  <c:v>646661.74987392838</c:v>
                </c:pt>
                <c:pt idx="1079">
                  <c:v>648799.89324290375</c:v>
                </c:pt>
                <c:pt idx="1080">
                  <c:v>650939.18918918923</c:v>
                </c:pt>
                <c:pt idx="1081">
                  <c:v>653079.62478184991</c:v>
                </c:pt>
                <c:pt idx="1082">
                  <c:v>655221.18728266261</c:v>
                </c:pt>
                <c:pt idx="1083">
                  <c:v>657363.86414253898</c:v>
                </c:pt>
                <c:pt idx="1084">
                  <c:v>659507.64299802762</c:v>
                </c:pt>
                <c:pt idx="1085">
                  <c:v>661652.51166789478</c:v>
                </c:pt>
                <c:pt idx="1086">
                  <c:v>663798.4581497797</c:v>
                </c:pt>
                <c:pt idx="1087">
                  <c:v>665945.47061692271</c:v>
                </c:pt>
                <c:pt idx="1088">
                  <c:v>668093.53741496592</c:v>
                </c:pt>
                <c:pt idx="1089">
                  <c:v>670242.6470588235</c:v>
                </c:pt>
                <c:pt idx="1090">
                  <c:v>672392.78822961892</c:v>
                </c:pt>
                <c:pt idx="1091">
                  <c:v>674543.94977168937</c:v>
                </c:pt>
                <c:pt idx="1092">
                  <c:v>676696.12068965519</c:v>
                </c:pt>
                <c:pt idx="1093">
                  <c:v>678849.29014554992</c:v>
                </c:pt>
                <c:pt idx="1094">
                  <c:v>681003.44745601516</c:v>
                </c:pt>
                <c:pt idx="1095">
                  <c:v>683158.58208955219</c:v>
                </c:pt>
                <c:pt idx="1096">
                  <c:v>685314.68366383377</c:v>
                </c:pt>
                <c:pt idx="1097">
                  <c:v>687471.74194307218</c:v>
                </c:pt>
                <c:pt idx="1098">
                  <c:v>689629.74683544307</c:v>
                </c:pt>
                <c:pt idx="1099">
                  <c:v>691788.68839056289</c:v>
                </c:pt>
                <c:pt idx="1100">
                  <c:v>693948.55679702037</c:v>
                </c:pt>
                <c:pt idx="1101">
                  <c:v>696109.34237995825</c:v>
                </c:pt>
                <c:pt idx="1102">
                  <c:v>698271.03559870552</c:v>
                </c:pt>
                <c:pt idx="1103">
                  <c:v>700433.62704445969</c:v>
                </c:pt>
                <c:pt idx="1104">
                  <c:v>702597.10743801657</c:v>
                </c:pt>
                <c:pt idx="1105">
                  <c:v>704761.46762754512</c:v>
                </c:pt>
                <c:pt idx="1106">
                  <c:v>706926.69858641119</c:v>
                </c:pt>
                <c:pt idx="1107">
                  <c:v>709092.79141104291</c:v>
                </c:pt>
                <c:pt idx="1108">
                  <c:v>711259.73731884058</c:v>
                </c:pt>
                <c:pt idx="1109">
                  <c:v>713427.52764612949</c:v>
                </c:pt>
                <c:pt idx="1110">
                  <c:v>715596.15384615387</c:v>
                </c:pt>
                <c:pt idx="1111">
                  <c:v>717765.60748711042</c:v>
                </c:pt>
                <c:pt idx="1112">
                  <c:v>719935.88025022333</c:v>
                </c:pt>
                <c:pt idx="1113">
                  <c:v>722106.96392785572</c:v>
                </c:pt>
                <c:pt idx="1114">
                  <c:v>724278.85042166</c:v>
                </c:pt>
                <c:pt idx="1115">
                  <c:v>726451.5317407652</c:v>
                </c:pt>
                <c:pt idx="1116">
                  <c:v>728625</c:v>
                </c:pt>
                <c:pt idx="1117">
                  <c:v>730799.24741814984</c:v>
                </c:pt>
                <c:pt idx="1118">
                  <c:v>732974.26631625043</c:v>
                </c:pt>
                <c:pt idx="1119">
                  <c:v>735150.04911591357</c:v>
                </c:pt>
                <c:pt idx="1120">
                  <c:v>737326.58833768487</c:v>
                </c:pt>
                <c:pt idx="1121">
                  <c:v>739503.87659943604</c:v>
                </c:pt>
                <c:pt idx="1122">
                  <c:v>741681.90661478601</c:v>
                </c:pt>
                <c:pt idx="1123">
                  <c:v>743860.67119155347</c:v>
                </c:pt>
                <c:pt idx="1124">
                  <c:v>746040.16323024046</c:v>
                </c:pt>
                <c:pt idx="1125">
                  <c:v>748220.37572254334</c:v>
                </c:pt>
                <c:pt idx="1126">
                  <c:v>750401.30174989323</c:v>
                </c:pt>
                <c:pt idx="1127">
                  <c:v>752582.93448202498</c:v>
                </c:pt>
                <c:pt idx="1128">
                  <c:v>754765.26717557246</c:v>
                </c:pt>
                <c:pt idx="1129">
                  <c:v>756948.29317269078</c:v>
                </c:pt>
                <c:pt idx="1130">
                  <c:v>759132.00589970499</c:v>
                </c:pt>
                <c:pt idx="1131">
                  <c:v>761316.39886578452</c:v>
                </c:pt>
                <c:pt idx="1132">
                  <c:v>763501.46566164144</c:v>
                </c:pt>
                <c:pt idx="1133">
                  <c:v>765687.19995825493</c:v>
                </c:pt>
                <c:pt idx="1134">
                  <c:v>767873.59550561802</c:v>
                </c:pt>
                <c:pt idx="1135">
                  <c:v>770060.64613150794</c:v>
                </c:pt>
                <c:pt idx="1136">
                  <c:v>772248.34574028116</c:v>
                </c:pt>
                <c:pt idx="1137">
                  <c:v>774436.68831168837</c:v>
                </c:pt>
                <c:pt idx="1138">
                  <c:v>776625.66789971222</c:v>
                </c:pt>
                <c:pt idx="1139">
                  <c:v>778815.27863142791</c:v>
                </c:pt>
                <c:pt idx="1140">
                  <c:v>781005.51470588241</c:v>
                </c:pt>
                <c:pt idx="1141">
                  <c:v>783196.3703929953</c:v>
                </c:pt>
                <c:pt idx="1142">
                  <c:v>785387.84003248066</c:v>
                </c:pt>
                <c:pt idx="1143">
                  <c:v>787579.91803278693</c:v>
                </c:pt>
                <c:pt idx="1144">
                  <c:v>789772.59887005645</c:v>
                </c:pt>
                <c:pt idx="1145">
                  <c:v>791965.87708710518</c:v>
                </c:pt>
                <c:pt idx="1146">
                  <c:v>794159.74729241873</c:v>
                </c:pt>
                <c:pt idx="1147">
                  <c:v>796354.20415916818</c:v>
                </c:pt>
                <c:pt idx="1148">
                  <c:v>798549.24242424231</c:v>
                </c:pt>
                <c:pt idx="1149">
                  <c:v>800744.85688729875</c:v>
                </c:pt>
                <c:pt idx="1150">
                  <c:v>802941.04240982956</c:v>
                </c:pt>
                <c:pt idx="1151">
                  <c:v>805137.79391424614</c:v>
                </c:pt>
                <c:pt idx="1152">
                  <c:v>807335.10638297873</c:v>
                </c:pt>
                <c:pt idx="1153">
                  <c:v>809532.97485759179</c:v>
                </c:pt>
                <c:pt idx="1154">
                  <c:v>811731.39443791611</c:v>
                </c:pt>
                <c:pt idx="1155">
                  <c:v>813930.36028119503</c:v>
                </c:pt>
                <c:pt idx="1156">
                  <c:v>816129.86760124611</c:v>
                </c:pt>
                <c:pt idx="1157">
                  <c:v>818329.91166763729</c:v>
                </c:pt>
                <c:pt idx="1158">
                  <c:v>820530.48780487804</c:v>
                </c:pt>
                <c:pt idx="1159">
                  <c:v>822731.59139162325</c:v>
                </c:pt>
                <c:pt idx="1160">
                  <c:v>824933.21785989217</c:v>
                </c:pt>
                <c:pt idx="1161">
                  <c:v>827135.36269430048</c:v>
                </c:pt>
                <c:pt idx="1162">
                  <c:v>829338.02143130498</c:v>
                </c:pt>
                <c:pt idx="1163">
                  <c:v>831541.18965846207</c:v>
                </c:pt>
                <c:pt idx="1164">
                  <c:v>833744.8630136986</c:v>
                </c:pt>
                <c:pt idx="1165">
                  <c:v>835949.0371845949</c:v>
                </c:pt>
                <c:pt idx="1166">
                  <c:v>838153.70790768054</c:v>
                </c:pt>
                <c:pt idx="1167">
                  <c:v>840358.87096774194</c:v>
                </c:pt>
                <c:pt idx="1168">
                  <c:v>842564.52219714061</c:v>
                </c:pt>
                <c:pt idx="1169">
                  <c:v>844770.6574751453</c:v>
                </c:pt>
                <c:pt idx="1170">
                  <c:v>846977.27272727271</c:v>
                </c:pt>
                <c:pt idx="1171">
                  <c:v>849184.36392464093</c:v>
                </c:pt>
                <c:pt idx="1172">
                  <c:v>851391.92708333326</c:v>
                </c:pt>
                <c:pt idx="1173">
                  <c:v>853599.95826377301</c:v>
                </c:pt>
                <c:pt idx="1174">
                  <c:v>855808.45357010723</c:v>
                </c:pt>
                <c:pt idx="1175">
                  <c:v>858017.40914960334</c:v>
                </c:pt>
                <c:pt idx="1176">
                  <c:v>860226.82119205303</c:v>
                </c:pt>
                <c:pt idx="1177">
                  <c:v>862436.68592918722</c:v>
                </c:pt>
                <c:pt idx="1178">
                  <c:v>864646.99963410164</c:v>
                </c:pt>
                <c:pt idx="1179">
                  <c:v>866857.75862068962</c:v>
                </c:pt>
                <c:pt idx="1180">
                  <c:v>869068.95924308582</c:v>
                </c:pt>
                <c:pt idx="1181">
                  <c:v>871280.59789511876</c:v>
                </c:pt>
                <c:pt idx="1182">
                  <c:v>873492.67100977199</c:v>
                </c:pt>
                <c:pt idx="1183">
                  <c:v>875705.17505865358</c:v>
                </c:pt>
                <c:pt idx="1184">
                  <c:v>877918.10655147582</c:v>
                </c:pt>
                <c:pt idx="1185">
                  <c:v>880131.46203554119</c:v>
                </c:pt>
                <c:pt idx="1186">
                  <c:v>882345.23809523811</c:v>
                </c:pt>
                <c:pt idx="1187">
                  <c:v>884559.43135154434</c:v>
                </c:pt>
                <c:pt idx="1188">
                  <c:v>886774.0384615385</c:v>
                </c:pt>
                <c:pt idx="1189">
                  <c:v>888989.05611791858</c:v>
                </c:pt>
                <c:pt idx="1190">
                  <c:v>891204.48104852985</c:v>
                </c:pt>
                <c:pt idx="1191">
                  <c:v>893420.3100158982</c:v>
                </c:pt>
                <c:pt idx="1192">
                  <c:v>895636.53981677233</c:v>
                </c:pt>
                <c:pt idx="1193">
                  <c:v>897853.16728167271</c:v>
                </c:pt>
                <c:pt idx="1194">
                  <c:v>900070.18927444797</c:v>
                </c:pt>
                <c:pt idx="1195">
                  <c:v>902287.602691837</c:v>
                </c:pt>
                <c:pt idx="1196">
                  <c:v>904505.40446304041</c:v>
                </c:pt>
                <c:pt idx="1197">
                  <c:v>906723.59154929582</c:v>
                </c:pt>
                <c:pt idx="1198">
                  <c:v>908942.16094346158</c:v>
                </c:pt>
                <c:pt idx="1199">
                  <c:v>911161.10966960725</c:v>
                </c:pt>
                <c:pt idx="1200">
                  <c:v>913380.43478260865</c:v>
                </c:pt>
                <c:pt idx="1201">
                  <c:v>915600.13336775079</c:v>
                </c:pt>
                <c:pt idx="1202">
                  <c:v>917820.20254033629</c:v>
                </c:pt>
                <c:pt idx="1203">
                  <c:v>920040.63944530045</c:v>
                </c:pt>
                <c:pt idx="1204">
                  <c:v>922261.44125683059</c:v>
                </c:pt>
                <c:pt idx="1205">
                  <c:v>924482.60517799342</c:v>
                </c:pt>
                <c:pt idx="1206">
                  <c:v>926704.12844036694</c:v>
                </c:pt>
                <c:pt idx="1207">
                  <c:v>928926.00830367731</c:v>
                </c:pt>
                <c:pt idx="1208">
                  <c:v>931148.24205544277</c:v>
                </c:pt>
                <c:pt idx="1209">
                  <c:v>933370.82701062213</c:v>
                </c:pt>
                <c:pt idx="1210">
                  <c:v>935593.76051126805</c:v>
                </c:pt>
                <c:pt idx="1211">
                  <c:v>937817.03992618679</c:v>
                </c:pt>
                <c:pt idx="1212">
                  <c:v>940040.6626506024</c:v>
                </c:pt>
                <c:pt idx="1213">
                  <c:v>942264.62610582542</c:v>
                </c:pt>
                <c:pt idx="1214">
                  <c:v>944488.92773892765</c:v>
                </c:pt>
                <c:pt idx="1215">
                  <c:v>946713.56502242154</c:v>
                </c:pt>
                <c:pt idx="1216">
                  <c:v>948938.53545394295</c:v>
                </c:pt>
                <c:pt idx="1217">
                  <c:v>951163.83655594103</c:v>
                </c:pt>
                <c:pt idx="1218">
                  <c:v>953389.46587537089</c:v>
                </c:pt>
                <c:pt idx="1219">
                  <c:v>955615.42098339088</c:v>
                </c:pt>
                <c:pt idx="1220">
                  <c:v>957841.69947506557</c:v>
                </c:pt>
                <c:pt idx="1221">
                  <c:v>960068.29896907217</c:v>
                </c:pt>
                <c:pt idx="1222">
                  <c:v>962295.21710741101</c:v>
                </c:pt>
                <c:pt idx="1223">
                  <c:v>964522.45155512122</c:v>
                </c:pt>
                <c:pt idx="1224">
                  <c:v>966750</c:v>
                </c:pt>
                <c:pt idx="1225">
                  <c:v>968977.86015232536</c:v>
                </c:pt>
                <c:pt idx="1226">
                  <c:v>971206.02974458446</c:v>
                </c:pt>
                <c:pt idx="1227">
                  <c:v>973434.50653120468</c:v>
                </c:pt>
                <c:pt idx="1228">
                  <c:v>975663.28828828828</c:v>
                </c:pt>
                <c:pt idx="1229">
                  <c:v>977892.3728133525</c:v>
                </c:pt>
                <c:pt idx="1230">
                  <c:v>980121.75792507199</c:v>
                </c:pt>
                <c:pt idx="1231">
                  <c:v>982351.44146302505</c:v>
                </c:pt>
                <c:pt idx="1232">
                  <c:v>984581.42128744419</c:v>
                </c:pt>
                <c:pt idx="1233">
                  <c:v>986811.69527896994</c:v>
                </c:pt>
                <c:pt idx="1234">
                  <c:v>989042.26133840787</c:v>
                </c:pt>
                <c:pt idx="1235">
                  <c:v>991273.11738648941</c:v>
                </c:pt>
                <c:pt idx="1236">
                  <c:v>993504.26136363635</c:v>
                </c:pt>
                <c:pt idx="1237">
                  <c:v>995735.69122972758</c:v>
                </c:pt>
                <c:pt idx="1238">
                  <c:v>997967.40496387053</c:v>
                </c:pt>
                <c:pt idx="1239">
                  <c:v>1000199.4005641749</c:v>
                </c:pt>
                <c:pt idx="1240">
                  <c:v>1002431.6760475297</c:v>
                </c:pt>
                <c:pt idx="1241">
                  <c:v>1004664.2294493838</c:v>
                </c:pt>
                <c:pt idx="1242">
                  <c:v>1006897.0588235294</c:v>
                </c:pt>
                <c:pt idx="1243">
                  <c:v>1009130.1622418879</c:v>
                </c:pt>
                <c:pt idx="1244">
                  <c:v>1011363.5377942998</c:v>
                </c:pt>
                <c:pt idx="1245">
                  <c:v>1013597.1835883171</c:v>
                </c:pt>
                <c:pt idx="1246">
                  <c:v>1015831.0977489979</c:v>
                </c:pt>
                <c:pt idx="1247">
                  <c:v>1018065.2784187048</c:v>
                </c:pt>
                <c:pt idx="1248">
                  <c:v>1020299.7237569061</c:v>
                </c:pt>
                <c:pt idx="1249">
                  <c:v>1022534.4319399785</c:v>
                </c:pt>
                <c:pt idx="1250">
                  <c:v>1024769.4011610143</c:v>
                </c:pt>
                <c:pt idx="1251">
                  <c:v>1027004.6296296297</c:v>
                </c:pt>
                <c:pt idx="1252">
                  <c:v>1029240.1155717762</c:v>
                </c:pt>
                <c:pt idx="1253">
                  <c:v>1031475.8572295554</c:v>
                </c:pt>
                <c:pt idx="1254">
                  <c:v>1033711.8528610354</c:v>
                </c:pt>
                <c:pt idx="1255">
                  <c:v>1035948.1007400694</c:v>
                </c:pt>
                <c:pt idx="1256">
                  <c:v>1038184.5991561181</c:v>
                </c:pt>
                <c:pt idx="1257">
                  <c:v>1040421.346414073</c:v>
                </c:pt>
                <c:pt idx="1258">
                  <c:v>1042658.3408340834</c:v>
                </c:pt>
                <c:pt idx="1259">
                  <c:v>1044895.5807513845</c:v>
                </c:pt>
                <c:pt idx="1260">
                  <c:v>1047133.0645161291</c:v>
                </c:pt>
                <c:pt idx="1261">
                  <c:v>1049370.7904932201</c:v>
                </c:pt>
                <c:pt idx="1262">
                  <c:v>1051608.7570621469</c:v>
                </c:pt>
                <c:pt idx="1263">
                  <c:v>1053846.9626168224</c:v>
                </c:pt>
                <c:pt idx="1264">
                  <c:v>1056085.4055654232</c:v>
                </c:pt>
                <c:pt idx="1265">
                  <c:v>1058324.0843302319</c:v>
                </c:pt>
                <c:pt idx="1266">
                  <c:v>1060562.9973474802</c:v>
                </c:pt>
                <c:pt idx="1267">
                  <c:v>1062802.143067196</c:v>
                </c:pt>
                <c:pt idx="1268">
                  <c:v>1065041.5199530516</c:v>
                </c:pt>
                <c:pt idx="1269">
                  <c:v>1067281.1264822134</c:v>
                </c:pt>
                <c:pt idx="1270">
                  <c:v>1069520.9611451942</c:v>
                </c:pt>
                <c:pt idx="1271">
                  <c:v>1071761.0224457076</c:v>
                </c:pt>
                <c:pt idx="1272">
                  <c:v>1074001.3089005235</c:v>
                </c:pt>
                <c:pt idx="1273">
                  <c:v>1076241.8190393264</c:v>
                </c:pt>
                <c:pt idx="1274">
                  <c:v>1078482.5514045756</c:v>
                </c:pt>
                <c:pt idx="1275">
                  <c:v>1080723.5045513655</c:v>
                </c:pt>
                <c:pt idx="1276">
                  <c:v>1082964.6770472894</c:v>
                </c:pt>
                <c:pt idx="1277">
                  <c:v>1085206.0674723061</c:v>
                </c:pt>
                <c:pt idx="1278">
                  <c:v>1087447.6744186047</c:v>
                </c:pt>
                <c:pt idx="1279">
                  <c:v>1089689.4964904741</c:v>
                </c:pt>
                <c:pt idx="1280">
                  <c:v>1091931.5323041738</c:v>
                </c:pt>
                <c:pt idx="1281">
                  <c:v>1094173.7804878049</c:v>
                </c:pt>
                <c:pt idx="1282">
                  <c:v>1096416.2396811841</c:v>
                </c:pt>
                <c:pt idx="1283">
                  <c:v>1098658.9085357194</c:v>
                </c:pt>
                <c:pt idx="1284">
                  <c:v>1100901.7857142857</c:v>
                </c:pt>
                <c:pt idx="1285">
                  <c:v>1103144.8698911043</c:v>
                </c:pt>
                <c:pt idx="1286">
                  <c:v>1105388.1597516229</c:v>
                </c:pt>
                <c:pt idx="1287">
                  <c:v>1107631.6539923954</c:v>
                </c:pt>
                <c:pt idx="1288">
                  <c:v>1109875.3513209666</c:v>
                </c:pt>
                <c:pt idx="1289">
                  <c:v>1112119.2504557564</c:v>
                </c:pt>
                <c:pt idx="1290">
                  <c:v>1114363.3501259445</c:v>
                </c:pt>
                <c:pt idx="1291">
                  <c:v>1116607.6490713586</c:v>
                </c:pt>
                <c:pt idx="1292">
                  <c:v>1118852.1460423633</c:v>
                </c:pt>
                <c:pt idx="1293">
                  <c:v>1121096.8397997497</c:v>
                </c:pt>
                <c:pt idx="1294">
                  <c:v>1123341.7291146265</c:v>
                </c:pt>
                <c:pt idx="1295">
                  <c:v>1125586.8127683145</c:v>
                </c:pt>
                <c:pt idx="1296">
                  <c:v>1127832.0895522388</c:v>
                </c:pt>
                <c:pt idx="1297">
                  <c:v>1130077.5582678251</c:v>
                </c:pt>
                <c:pt idx="1298">
                  <c:v>1132323.2177263969</c:v>
                </c:pt>
                <c:pt idx="1299">
                  <c:v>1134569.0667490729</c:v>
                </c:pt>
                <c:pt idx="1300">
                  <c:v>1136815.1041666665</c:v>
                </c:pt>
                <c:pt idx="1301">
                  <c:v>1139061.3288195869</c:v>
                </c:pt>
                <c:pt idx="1302">
                  <c:v>1141307.7395577396</c:v>
                </c:pt>
                <c:pt idx="1303">
                  <c:v>1143554.3352404302</c:v>
                </c:pt>
                <c:pt idx="1304">
                  <c:v>1145801.1147362697</c:v>
                </c:pt>
                <c:pt idx="1305">
                  <c:v>1148048.076923077</c:v>
                </c:pt>
                <c:pt idx="1306">
                  <c:v>1150295.2206877875</c:v>
                </c:pt>
                <c:pt idx="1307">
                  <c:v>1152542.5449263612</c:v>
                </c:pt>
                <c:pt idx="1308">
                  <c:v>1154790.0485436893</c:v>
                </c:pt>
                <c:pt idx="1309">
                  <c:v>1157037.7304535054</c:v>
                </c:pt>
                <c:pt idx="1310">
                  <c:v>1159285.589578297</c:v>
                </c:pt>
                <c:pt idx="1311">
                  <c:v>1161533.6248492158</c:v>
                </c:pt>
                <c:pt idx="1312">
                  <c:v>1163781.8352059925</c:v>
                </c:pt>
                <c:pt idx="1313">
                  <c:v>1166030.2195968495</c:v>
                </c:pt>
                <c:pt idx="1314">
                  <c:v>1168278.7769784173</c:v>
                </c:pt>
                <c:pt idx="1315">
                  <c:v>1170527.5063156493</c:v>
                </c:pt>
                <c:pt idx="1316">
                  <c:v>1172776.4065817408</c:v>
                </c:pt>
                <c:pt idx="1317">
                  <c:v>1175025.4767580454</c:v>
                </c:pt>
                <c:pt idx="1318">
                  <c:v>1177274.7158339941</c:v>
                </c:pt>
                <c:pt idx="1319">
                  <c:v>1179524.1228070175</c:v>
                </c:pt>
                <c:pt idx="1320">
                  <c:v>1181773.6966824646</c:v>
                </c:pt>
                <c:pt idx="1321">
                  <c:v>1184023.4364735249</c:v>
                </c:pt>
                <c:pt idx="1322">
                  <c:v>1186273.3412011538</c:v>
                </c:pt>
                <c:pt idx="1323">
                  <c:v>1188523.4098939928</c:v>
                </c:pt>
                <c:pt idx="1324">
                  <c:v>1190773.6415882965</c:v>
                </c:pt>
                <c:pt idx="1325">
                  <c:v>1193024.0353278581</c:v>
                </c:pt>
                <c:pt idx="1326">
                  <c:v>1195274.5901639345</c:v>
                </c:pt>
                <c:pt idx="1327">
                  <c:v>1197525.3051551746</c:v>
                </c:pt>
                <c:pt idx="1328">
                  <c:v>1199776.1793675479</c:v>
                </c:pt>
                <c:pt idx="1329">
                  <c:v>1202027.2118742724</c:v>
                </c:pt>
                <c:pt idx="1330">
                  <c:v>1204278.4017557448</c:v>
                </c:pt>
                <c:pt idx="1331">
                  <c:v>1206529.7480994717</c:v>
                </c:pt>
                <c:pt idx="1332">
                  <c:v>1208781.25</c:v>
                </c:pt>
                <c:pt idx="1333">
                  <c:v>1211032.9065588498</c:v>
                </c:pt>
                <c:pt idx="1334">
                  <c:v>1213284.7168844477</c:v>
                </c:pt>
                <c:pt idx="1335">
                  <c:v>1215536.6800920598</c:v>
                </c:pt>
                <c:pt idx="1336">
                  <c:v>1217788.7953037263</c:v>
                </c:pt>
                <c:pt idx="1337">
                  <c:v>1220041.0616481977</c:v>
                </c:pt>
                <c:pt idx="1338">
                  <c:v>1222293.4782608696</c:v>
                </c:pt>
                <c:pt idx="1339">
                  <c:v>1224546.0442837202</c:v>
                </c:pt>
                <c:pt idx="1340">
                  <c:v>1226798.7588652482</c:v>
                </c:pt>
                <c:pt idx="1341">
                  <c:v>1229051.6211604096</c:v>
                </c:pt>
                <c:pt idx="1342">
                  <c:v>1231304.6303305575</c:v>
                </c:pt>
                <c:pt idx="1343">
                  <c:v>1233557.7855433824</c:v>
                </c:pt>
                <c:pt idx="1344">
                  <c:v>1235811.0859728507</c:v>
                </c:pt>
                <c:pt idx="1345">
                  <c:v>1238064.5307991467</c:v>
                </c:pt>
                <c:pt idx="1346">
                  <c:v>1240318.119208615</c:v>
                </c:pt>
                <c:pt idx="1347">
                  <c:v>1242571.8503937009</c:v>
                </c:pt>
                <c:pt idx="1348">
                  <c:v>1244825.7235528941</c:v>
                </c:pt>
                <c:pt idx="1349">
                  <c:v>1247079.7378906736</c:v>
                </c:pt>
                <c:pt idx="1350">
                  <c:v>1249333.8926174496</c:v>
                </c:pt>
                <c:pt idx="1351">
                  <c:v>1251588.1869495099</c:v>
                </c:pt>
                <c:pt idx="1352">
                  <c:v>1253842.6201089649</c:v>
                </c:pt>
                <c:pt idx="1353">
                  <c:v>1256097.1913236929</c:v>
                </c:pt>
                <c:pt idx="1354">
                  <c:v>1258351.8998272882</c:v>
                </c:pt>
                <c:pt idx="1355">
                  <c:v>1260606.7448590074</c:v>
                </c:pt>
                <c:pt idx="1356">
                  <c:v>1262861.7256637169</c:v>
                </c:pt>
                <c:pt idx="1357">
                  <c:v>1265116.8414918412</c:v>
                </c:pt>
                <c:pt idx="1358">
                  <c:v>1267372.0915993142</c:v>
                </c:pt>
                <c:pt idx="1359">
                  <c:v>1269627.4752475247</c:v>
                </c:pt>
                <c:pt idx="1360">
                  <c:v>1271882.9917032698</c:v>
                </c:pt>
                <c:pt idx="1361">
                  <c:v>1274138.6402387042</c:v>
                </c:pt>
                <c:pt idx="1362">
                  <c:v>1276394.420131291</c:v>
                </c:pt>
                <c:pt idx="1363">
                  <c:v>1278650.3306637541</c:v>
                </c:pt>
                <c:pt idx="1364">
                  <c:v>1280906.371124031</c:v>
                </c:pt>
                <c:pt idx="1365">
                  <c:v>1283162.5408052232</c:v>
                </c:pt>
                <c:pt idx="1366">
                  <c:v>1285418.8390055513</c:v>
                </c:pt>
                <c:pt idx="1367">
                  <c:v>1287675.2650283098</c:v>
                </c:pt>
                <c:pt idx="1368">
                  <c:v>1289931.8181818181</c:v>
                </c:pt>
                <c:pt idx="1369">
                  <c:v>1292188.497779378</c:v>
                </c:pt>
                <c:pt idx="1370">
                  <c:v>1294445.3031392284</c:v>
                </c:pt>
                <c:pt idx="1371">
                  <c:v>1296702.2335844995</c:v>
                </c:pt>
                <c:pt idx="1372">
                  <c:v>1298959.2884431707</c:v>
                </c:pt>
                <c:pt idx="1373">
                  <c:v>1301216.4670480276</c:v>
                </c:pt>
                <c:pt idx="1374">
                  <c:v>1303473.7687366167</c:v>
                </c:pt>
                <c:pt idx="1375">
                  <c:v>1305731.1928512051</c:v>
                </c:pt>
                <c:pt idx="1376">
                  <c:v>1307988.7387387387</c:v>
                </c:pt>
                <c:pt idx="1377">
                  <c:v>1310246.4057507988</c:v>
                </c:pt>
                <c:pt idx="1378">
                  <c:v>1312504.1932435622</c:v>
                </c:pt>
                <c:pt idx="1379">
                  <c:v>1314762.1005777619</c:v>
                </c:pt>
                <c:pt idx="1380">
                  <c:v>1317020.1271186441</c:v>
                </c:pt>
                <c:pt idx="1381">
                  <c:v>1319278.2722359297</c:v>
                </c:pt>
                <c:pt idx="1382">
                  <c:v>1321536.5353037766</c:v>
                </c:pt>
                <c:pt idx="1383">
                  <c:v>1323794.9157007376</c:v>
                </c:pt>
                <c:pt idx="1384">
                  <c:v>1326053.412809724</c:v>
                </c:pt>
                <c:pt idx="1385">
                  <c:v>1328312.0260179674</c:v>
                </c:pt>
                <c:pt idx="1386">
                  <c:v>1330570.7547169812</c:v>
                </c:pt>
                <c:pt idx="1387">
                  <c:v>1332829.5983025229</c:v>
                </c:pt>
                <c:pt idx="1388">
                  <c:v>1335088.5561745588</c:v>
                </c:pt>
                <c:pt idx="1389">
                  <c:v>1337347.6277372262</c:v>
                </c:pt>
                <c:pt idx="1390">
                  <c:v>1339606.8123987969</c:v>
                </c:pt>
                <c:pt idx="1391">
                  <c:v>1341866.1095716429</c:v>
                </c:pt>
                <c:pt idx="1392">
                  <c:v>1344125.5186721992</c:v>
                </c:pt>
                <c:pt idx="1393">
                  <c:v>1346385.0391209295</c:v>
                </c:pt>
                <c:pt idx="1394">
                  <c:v>1348644.6703422926</c:v>
                </c:pt>
                <c:pt idx="1395">
                  <c:v>1350904.4117647058</c:v>
                </c:pt>
                <c:pt idx="1396">
                  <c:v>1353164.2628205128</c:v>
                </c:pt>
                <c:pt idx="1397">
                  <c:v>1355424.2229459491</c:v>
                </c:pt>
                <c:pt idx="1398">
                  <c:v>1357684.2915811089</c:v>
                </c:pt>
                <c:pt idx="1399">
                  <c:v>1359944.4681699122</c:v>
                </c:pt>
                <c:pt idx="1400">
                  <c:v>1362204.7521600728</c:v>
                </c:pt>
                <c:pt idx="1401">
                  <c:v>1364465.1430030644</c:v>
                </c:pt>
                <c:pt idx="1402">
                  <c:v>1366725.64015409</c:v>
                </c:pt>
                <c:pt idx="1403">
                  <c:v>1368986.2430720506</c:v>
                </c:pt>
                <c:pt idx="1404">
                  <c:v>1371246.9512195121</c:v>
                </c:pt>
                <c:pt idx="1405">
                  <c:v>1373507.7640626759</c:v>
                </c:pt>
                <c:pt idx="1406">
                  <c:v>1375768.681071348</c:v>
                </c:pt>
                <c:pt idx="1407">
                  <c:v>1378029.701718908</c:v>
                </c:pt>
                <c:pt idx="1408">
                  <c:v>1380290.8254822788</c:v>
                </c:pt>
                <c:pt idx="1409">
                  <c:v>1382552.0518418988</c:v>
                </c:pt>
                <c:pt idx="1410">
                  <c:v>1384813.38028169</c:v>
                </c:pt>
                <c:pt idx="1411">
                  <c:v>1387074.8102890302</c:v>
                </c:pt>
                <c:pt idx="1412">
                  <c:v>1389336.3413547236</c:v>
                </c:pt>
                <c:pt idx="1413">
                  <c:v>1391597.972972973</c:v>
                </c:pt>
                <c:pt idx="1414">
                  <c:v>1393859.7046413501</c:v>
                </c:pt>
                <c:pt idx="1415">
                  <c:v>1396121.5358607692</c:v>
                </c:pt>
                <c:pt idx="1416">
                  <c:v>1398383.4661354581</c:v>
                </c:pt>
                <c:pt idx="1417">
                  <c:v>1400645.494972931</c:v>
                </c:pt>
                <c:pt idx="1418">
                  <c:v>1402907.6218839621</c:v>
                </c:pt>
                <c:pt idx="1419">
                  <c:v>1405169.8463825569</c:v>
                </c:pt>
                <c:pt idx="1420">
                  <c:v>1407432.1679859278</c:v>
                </c:pt>
                <c:pt idx="1421">
                  <c:v>1409694.586214466</c:v>
                </c:pt>
                <c:pt idx="1422">
                  <c:v>1411957.1005917159</c:v>
                </c:pt>
                <c:pt idx="1423">
                  <c:v>1414219.7106443495</c:v>
                </c:pt>
                <c:pt idx="1424">
                  <c:v>1416482.4159021406</c:v>
                </c:pt>
                <c:pt idx="1425">
                  <c:v>1418745.2158979392</c:v>
                </c:pt>
                <c:pt idx="1426">
                  <c:v>1421008.1101676463</c:v>
                </c:pt>
                <c:pt idx="1427">
                  <c:v>1423271.09825019</c:v>
                </c:pt>
                <c:pt idx="1428">
                  <c:v>1425534.1796875</c:v>
                </c:pt>
                <c:pt idx="1429">
                  <c:v>1427797.3540244827</c:v>
                </c:pt>
                <c:pt idx="1430">
                  <c:v>1430060.6208089984</c:v>
                </c:pt>
                <c:pt idx="1431">
                  <c:v>1432323.9795918367</c:v>
                </c:pt>
                <c:pt idx="1432">
                  <c:v>1434587.4299266923</c:v>
                </c:pt>
                <c:pt idx="1433">
                  <c:v>1436850.9713701431</c:v>
                </c:pt>
                <c:pt idx="1434">
                  <c:v>1439114.6034816247</c:v>
                </c:pt>
                <c:pt idx="1435">
                  <c:v>1441378.3258234093</c:v>
                </c:pt>
                <c:pt idx="1436">
                  <c:v>1443642.1379605825</c:v>
                </c:pt>
                <c:pt idx="1437">
                  <c:v>1445906.0394610201</c:v>
                </c:pt>
                <c:pt idx="1438">
                  <c:v>1448170.0298953662</c:v>
                </c:pt>
                <c:pt idx="1439">
                  <c:v>1450434.1088370108</c:v>
                </c:pt>
                <c:pt idx="1440">
                  <c:v>1452698.2758620689</c:v>
                </c:pt>
                <c:pt idx="1441">
                  <c:v>1454962.5305493569</c:v>
                </c:pt>
                <c:pt idx="1442">
                  <c:v>1457226.8724803734</c:v>
                </c:pt>
                <c:pt idx="1443">
                  <c:v>1459491.3012392756</c:v>
                </c:pt>
                <c:pt idx="1444">
                  <c:v>1461755.8164128594</c:v>
                </c:pt>
                <c:pt idx="1445">
                  <c:v>1464020.4175905394</c:v>
                </c:pt>
                <c:pt idx="1446">
                  <c:v>1466285.1043643265</c:v>
                </c:pt>
                <c:pt idx="1447">
                  <c:v>1468549.8763288073</c:v>
                </c:pt>
                <c:pt idx="1448">
                  <c:v>1470814.7330811264</c:v>
                </c:pt>
                <c:pt idx="1449">
                  <c:v>1473079.6742209631</c:v>
                </c:pt>
                <c:pt idx="1450">
                  <c:v>1475344.6993505131</c:v>
                </c:pt>
                <c:pt idx="1451">
                  <c:v>1477609.8080744692</c:v>
                </c:pt>
                <c:pt idx="1452">
                  <c:v>1479875</c:v>
                </c:pt>
                <c:pt idx="1453">
                  <c:v>1482140.2747367322</c:v>
                </c:pt>
                <c:pt idx="1454">
                  <c:v>1484405.6318967312</c:v>
                </c:pt>
                <c:pt idx="1455">
                  <c:v>1486671.0710944808</c:v>
                </c:pt>
                <c:pt idx="1456">
                  <c:v>1488936.5919468657</c:v>
                </c:pt>
                <c:pt idx="1457">
                  <c:v>1491202.194073153</c:v>
                </c:pt>
                <c:pt idx="1458">
                  <c:v>1493467.8770949722</c:v>
                </c:pt>
                <c:pt idx="1459">
                  <c:v>1495733.6406362976</c:v>
                </c:pt>
                <c:pt idx="1460">
                  <c:v>1497999.4843234322</c:v>
                </c:pt>
                <c:pt idx="1461">
                  <c:v>1500265.4077849861</c:v>
                </c:pt>
                <c:pt idx="1462">
                  <c:v>1502531.4106518608</c:v>
                </c:pt>
                <c:pt idx="1463">
                  <c:v>1504797.4925572323</c:v>
                </c:pt>
                <c:pt idx="1464">
                  <c:v>1507063.6531365314</c:v>
                </c:pt>
                <c:pt idx="1465">
                  <c:v>1509329.8920274279</c:v>
                </c:pt>
                <c:pt idx="1466">
                  <c:v>1511596.2088698139</c:v>
                </c:pt>
                <c:pt idx="1467">
                  <c:v>1513862.6033057852</c:v>
                </c:pt>
                <c:pt idx="1468">
                  <c:v>1516129.0749796249</c:v>
                </c:pt>
                <c:pt idx="1469">
                  <c:v>1518395.6235377886</c:v>
                </c:pt>
                <c:pt idx="1470">
                  <c:v>1520662.2486288848</c:v>
                </c:pt>
                <c:pt idx="1471">
                  <c:v>1522928.9499036607</c:v>
                </c:pt>
                <c:pt idx="1472">
                  <c:v>1525195.7270149856</c:v>
                </c:pt>
                <c:pt idx="1473">
                  <c:v>1527462.5796178344</c:v>
                </c:pt>
                <c:pt idx="1474">
                  <c:v>1529729.507369271</c:v>
                </c:pt>
                <c:pt idx="1475">
                  <c:v>1531996.5099284346</c:v>
                </c:pt>
                <c:pt idx="1476">
                  <c:v>1534263.5869565217</c:v>
                </c:pt>
                <c:pt idx="1477">
                  <c:v>1536530.7381167719</c:v>
                </c:pt>
                <c:pt idx="1478">
                  <c:v>1538797.9630744532</c:v>
                </c:pt>
                <c:pt idx="1479">
                  <c:v>1541065.261496844</c:v>
                </c:pt>
                <c:pt idx="1480">
                  <c:v>1543332.633053221</c:v>
                </c:pt>
                <c:pt idx="1481">
                  <c:v>1545600.0774148435</c:v>
                </c:pt>
                <c:pt idx="1482">
                  <c:v>1547867.5942549373</c:v>
                </c:pt>
                <c:pt idx="1483">
                  <c:v>1550135.1832486803</c:v>
                </c:pt>
                <c:pt idx="1484">
                  <c:v>1552402.8440731901</c:v>
                </c:pt>
                <c:pt idx="1485">
                  <c:v>1554670.5764075066</c:v>
                </c:pt>
                <c:pt idx="1486">
                  <c:v>1556938.3799325796</c:v>
                </c:pt>
                <c:pt idx="1487">
                  <c:v>1559206.2543312542</c:v>
                </c:pt>
                <c:pt idx="1488">
                  <c:v>1561474.1992882562</c:v>
                </c:pt>
                <c:pt idx="1489">
                  <c:v>1563742.2144901785</c:v>
                </c:pt>
                <c:pt idx="1490">
                  <c:v>1566010.299625468</c:v>
                </c:pt>
                <c:pt idx="1491">
                  <c:v>1568278.454384411</c:v>
                </c:pt>
                <c:pt idx="1492">
                  <c:v>1570546.6784591193</c:v>
                </c:pt>
                <c:pt idx="1493">
                  <c:v>1572814.9715435188</c:v>
                </c:pt>
                <c:pt idx="1494">
                  <c:v>1575083.3333333333</c:v>
                </c:pt>
                <c:pt idx="1495">
                  <c:v>1577351.7635260737</c:v>
                </c:pt>
                <c:pt idx="1496">
                  <c:v>1579620.2618210237</c:v>
                </c:pt>
                <c:pt idx="1497">
                  <c:v>1581888.8279192273</c:v>
                </c:pt>
                <c:pt idx="1498">
                  <c:v>1584157.4615234754</c:v>
                </c:pt>
                <c:pt idx="1499">
                  <c:v>1586426.1623382939</c:v>
                </c:pt>
                <c:pt idx="1500">
                  <c:v>1588694.9300699302</c:v>
                </c:pt>
                <c:pt idx="1501">
                  <c:v>1590963.7644263406</c:v>
                </c:pt>
                <c:pt idx="1502">
                  <c:v>1593232.6651171797</c:v>
                </c:pt>
                <c:pt idx="1503">
                  <c:v>1595501.6318537858</c:v>
                </c:pt>
                <c:pt idx="1504">
                  <c:v>1597770.6643491695</c:v>
                </c:pt>
                <c:pt idx="1505">
                  <c:v>1600039.7623180021</c:v>
                </c:pt>
                <c:pt idx="1506">
                  <c:v>1602308.9254766032</c:v>
                </c:pt>
                <c:pt idx="1507">
                  <c:v>1604578.1535429284</c:v>
                </c:pt>
                <c:pt idx="1508">
                  <c:v>1606847.446236559</c:v>
                </c:pt>
                <c:pt idx="1509">
                  <c:v>1609116.8032786886</c:v>
                </c:pt>
                <c:pt idx="1510">
                  <c:v>1611386.2243921116</c:v>
                </c:pt>
                <c:pt idx="1511">
                  <c:v>1613655.709301214</c:v>
                </c:pt>
                <c:pt idx="1512">
                  <c:v>1615925.2577319588</c:v>
                </c:pt>
                <c:pt idx="1513">
                  <c:v>1618194.8694118767</c:v>
                </c:pt>
                <c:pt idx="1514">
                  <c:v>1620464.5440700552</c:v>
                </c:pt>
                <c:pt idx="1515">
                  <c:v>1622734.2814371258</c:v>
                </c:pt>
                <c:pt idx="1516">
                  <c:v>1625004.0812452543</c:v>
                </c:pt>
                <c:pt idx="1517">
                  <c:v>1627273.94322813</c:v>
                </c:pt>
                <c:pt idx="1518">
                  <c:v>1629543.867120954</c:v>
                </c:pt>
                <c:pt idx="1519">
                  <c:v>1631813.852660429</c:v>
                </c:pt>
                <c:pt idx="1520">
                  <c:v>1634083.8995847488</c:v>
                </c:pt>
                <c:pt idx="1521">
                  <c:v>1636354.0076335878</c:v>
                </c:pt>
                <c:pt idx="1522">
                  <c:v>1638624.1765480894</c:v>
                </c:pt>
                <c:pt idx="1523">
                  <c:v>1640894.406070858</c:v>
                </c:pt>
                <c:pt idx="1524">
                  <c:v>1643164.695945946</c:v>
                </c:pt>
                <c:pt idx="1525">
                  <c:v>1645435.0459188453</c:v>
                </c:pt>
                <c:pt idx="1526">
                  <c:v>1647705.4557364776</c:v>
                </c:pt>
                <c:pt idx="1527">
                  <c:v>1649975.9251471825</c:v>
                </c:pt>
                <c:pt idx="1528">
                  <c:v>1652246.453900709</c:v>
                </c:pt>
                <c:pt idx="1529">
                  <c:v>1654517.0417482061</c:v>
                </c:pt>
                <c:pt idx="1530">
                  <c:v>1656787.6884422111</c:v>
                </c:pt>
                <c:pt idx="1531">
                  <c:v>1659058.3937366414</c:v>
                </c:pt>
                <c:pt idx="1532">
                  <c:v>1661329.1573867854</c:v>
                </c:pt>
                <c:pt idx="1533">
                  <c:v>1663599.9791492911</c:v>
                </c:pt>
                <c:pt idx="1534">
                  <c:v>1665870.858782158</c:v>
                </c:pt>
                <c:pt idx="1535">
                  <c:v>1668141.7960447278</c:v>
                </c:pt>
                <c:pt idx="1536">
                  <c:v>1670412.7906976745</c:v>
                </c:pt>
                <c:pt idx="1537">
                  <c:v>1672683.8425029949</c:v>
                </c:pt>
                <c:pt idx="1538">
                  <c:v>1674954.9512240014</c:v>
                </c:pt>
                <c:pt idx="1539">
                  <c:v>1677226.1166253102</c:v>
                </c:pt>
                <c:pt idx="1540">
                  <c:v>1679497.3384728339</c:v>
                </c:pt>
                <c:pt idx="1541">
                  <c:v>1681768.6165337733</c:v>
                </c:pt>
                <c:pt idx="1542">
                  <c:v>1684039.9505766062</c:v>
                </c:pt>
                <c:pt idx="1543">
                  <c:v>1686311.3403710811</c:v>
                </c:pt>
                <c:pt idx="1544">
                  <c:v>1688582.7856882073</c:v>
                </c:pt>
                <c:pt idx="1545">
                  <c:v>1690854.2863002461</c:v>
                </c:pt>
                <c:pt idx="1546">
                  <c:v>1693125.8419807025</c:v>
                </c:pt>
                <c:pt idx="1547">
                  <c:v>1695397.4525043177</c:v>
                </c:pt>
                <c:pt idx="1548">
                  <c:v>1697669.1176470588</c:v>
                </c:pt>
                <c:pt idx="1549">
                  <c:v>1699940.8371861116</c:v>
                </c:pt>
                <c:pt idx="1550">
                  <c:v>1702212.6108998731</c:v>
                </c:pt>
                <c:pt idx="1551">
                  <c:v>1704484.4385679413</c:v>
                </c:pt>
                <c:pt idx="1552">
                  <c:v>1706756.3199711086</c:v>
                </c:pt>
                <c:pt idx="1553">
                  <c:v>1709028.2548913532</c:v>
                </c:pt>
                <c:pt idx="1554">
                  <c:v>1711300.2431118314</c:v>
                </c:pt>
                <c:pt idx="1555">
                  <c:v>1713572.2844168688</c:v>
                </c:pt>
                <c:pt idx="1556">
                  <c:v>1715844.378591954</c:v>
                </c:pt>
                <c:pt idx="1557">
                  <c:v>1718116.5254237289</c:v>
                </c:pt>
                <c:pt idx="1558">
                  <c:v>1720388.724699982</c:v>
                </c:pt>
                <c:pt idx="1559">
                  <c:v>1722660.9762096412</c:v>
                </c:pt>
                <c:pt idx="1560">
                  <c:v>1724933.2797427652</c:v>
                </c:pt>
                <c:pt idx="1561">
                  <c:v>1727205.635090536</c:v>
                </c:pt>
                <c:pt idx="1562">
                  <c:v>1729478.0420452519</c:v>
                </c:pt>
                <c:pt idx="1563">
                  <c:v>1731750.5004003202</c:v>
                </c:pt>
                <c:pt idx="1564">
                  <c:v>1734023.0099502485</c:v>
                </c:pt>
                <c:pt idx="1565">
                  <c:v>1736295.5704906397</c:v>
                </c:pt>
                <c:pt idx="1566">
                  <c:v>1738568.1818181819</c:v>
                </c:pt>
                <c:pt idx="1567">
                  <c:v>1740840.8437306432</c:v>
                </c:pt>
                <c:pt idx="1568">
                  <c:v>1743113.5560268646</c:v>
                </c:pt>
                <c:pt idx="1569">
                  <c:v>1745386.3185067514</c:v>
                </c:pt>
                <c:pt idx="1570">
                  <c:v>1747659.1309712674</c:v>
                </c:pt>
                <c:pt idx="1571">
                  <c:v>1749931.9932224276</c:v>
                </c:pt>
                <c:pt idx="1572">
                  <c:v>1752204.9050632911</c:v>
                </c:pt>
                <c:pt idx="1573">
                  <c:v>1754477.8662979545</c:v>
                </c:pt>
                <c:pt idx="1574">
                  <c:v>1756750.8767315447</c:v>
                </c:pt>
                <c:pt idx="1575">
                  <c:v>1759023.9361702127</c:v>
                </c:pt>
                <c:pt idx="1576">
                  <c:v>1761297.0444211261</c:v>
                </c:pt>
                <c:pt idx="1577">
                  <c:v>1763570.2012924636</c:v>
                </c:pt>
                <c:pt idx="1578">
                  <c:v>1765843.4065934066</c:v>
                </c:pt>
                <c:pt idx="1579">
                  <c:v>1768116.6601341346</c:v>
                </c:pt>
                <c:pt idx="1580">
                  <c:v>1770389.9617258175</c:v>
                </c:pt>
                <c:pt idx="1581">
                  <c:v>1772663.3111806097</c:v>
                </c:pt>
                <c:pt idx="1582">
                  <c:v>1774936.708311643</c:v>
                </c:pt>
                <c:pt idx="1583">
                  <c:v>1777210.1529330213</c:v>
                </c:pt>
                <c:pt idx="1584">
                  <c:v>1779483.6448598132</c:v>
                </c:pt>
                <c:pt idx="1585">
                  <c:v>1781757.1839080458</c:v>
                </c:pt>
                <c:pt idx="1586">
                  <c:v>1784030.7698947005</c:v>
                </c:pt>
                <c:pt idx="1587">
                  <c:v>1786304.4026377036</c:v>
                </c:pt>
                <c:pt idx="1588">
                  <c:v>1788578.0819559228</c:v>
                </c:pt>
                <c:pt idx="1589">
                  <c:v>1790851.80766916</c:v>
                </c:pt>
                <c:pt idx="1590">
                  <c:v>1793125.5795981453</c:v>
                </c:pt>
                <c:pt idx="1591">
                  <c:v>1795399.3975645313</c:v>
                </c:pt>
                <c:pt idx="1592">
                  <c:v>1797673.2613908872</c:v>
                </c:pt>
                <c:pt idx="1593">
                  <c:v>1799947.1709006929</c:v>
                </c:pt>
                <c:pt idx="1594">
                  <c:v>1802221.1259183323</c:v>
                </c:pt>
                <c:pt idx="1595">
                  <c:v>1804495.1262690895</c:v>
                </c:pt>
                <c:pt idx="1596">
                  <c:v>1806769.1717791411</c:v>
                </c:pt>
                <c:pt idx="1597">
                  <c:v>1809043.2622755507</c:v>
                </c:pt>
                <c:pt idx="1598">
                  <c:v>1811317.3975862653</c:v>
                </c:pt>
                <c:pt idx="1599">
                  <c:v>1813591.5775401068</c:v>
                </c:pt>
                <c:pt idx="1600">
                  <c:v>1815865.8019667682</c:v>
                </c:pt>
                <c:pt idx="1601">
                  <c:v>1818140.0706968079</c:v>
                </c:pt>
                <c:pt idx="1602">
                  <c:v>1820414.3835616438</c:v>
                </c:pt>
                <c:pt idx="1603">
                  <c:v>1822688.7403935476</c:v>
                </c:pt>
                <c:pt idx="1604">
                  <c:v>1824963.141025641</c:v>
                </c:pt>
                <c:pt idx="1605">
                  <c:v>1827237.5852918879</c:v>
                </c:pt>
                <c:pt idx="1606">
                  <c:v>1829512.0730270906</c:v>
                </c:pt>
                <c:pt idx="1607">
                  <c:v>1831786.6040668851</c:v>
                </c:pt>
                <c:pt idx="1608">
                  <c:v>1834061.1782477342</c:v>
                </c:pt>
                <c:pt idx="1609">
                  <c:v>1836335.7954069229</c:v>
                </c:pt>
                <c:pt idx="1610">
                  <c:v>1838610.4553825548</c:v>
                </c:pt>
                <c:pt idx="1611">
                  <c:v>1840885.158013544</c:v>
                </c:pt>
                <c:pt idx="1612">
                  <c:v>1843159.9031396124</c:v>
                </c:pt>
                <c:pt idx="1613">
                  <c:v>1845434.6906012842</c:v>
                </c:pt>
                <c:pt idx="1614">
                  <c:v>1847709.5202398801</c:v>
                </c:pt>
                <c:pt idx="1615">
                  <c:v>1849984.3918975126</c:v>
                </c:pt>
                <c:pt idx="1616">
                  <c:v>1852259.305417082</c:v>
                </c:pt>
                <c:pt idx="1617">
                  <c:v>1854534.2606422703</c:v>
                </c:pt>
                <c:pt idx="1618">
                  <c:v>1856809.2574175368</c:v>
                </c:pt>
                <c:pt idx="1619">
                  <c:v>1859084.2955881136</c:v>
                </c:pt>
                <c:pt idx="1620">
                  <c:v>1861359.375</c:v>
                </c:pt>
                <c:pt idx="1621">
                  <c:v>1863634.4954999585</c:v>
                </c:pt>
                <c:pt idx="1622">
                  <c:v>1865909.6569355105</c:v>
                </c:pt>
                <c:pt idx="1623">
                  <c:v>1868184.8591549296</c:v>
                </c:pt>
                <c:pt idx="1624">
                  <c:v>1870460.1020072391</c:v>
                </c:pt>
                <c:pt idx="1625">
                  <c:v>1872735.3853422068</c:v>
                </c:pt>
                <c:pt idx="1626">
                  <c:v>1875010.7090103398</c:v>
                </c:pt>
                <c:pt idx="1627">
                  <c:v>1877286.0728628798</c:v>
                </c:pt>
                <c:pt idx="1628">
                  <c:v>1879561.4767518009</c:v>
                </c:pt>
                <c:pt idx="1629">
                  <c:v>1881836.9205298014</c:v>
                </c:pt>
                <c:pt idx="1630">
                  <c:v>1884112.404050302</c:v>
                </c:pt>
                <c:pt idx="1631">
                  <c:v>1886387.9271674415</c:v>
                </c:pt>
                <c:pt idx="1632">
                  <c:v>1888663.4897360704</c:v>
                </c:pt>
                <c:pt idx="1633">
                  <c:v>1890939.0916117483</c:v>
                </c:pt>
                <c:pt idx="1634">
                  <c:v>1893214.7326507394</c:v>
                </c:pt>
                <c:pt idx="1635">
                  <c:v>1895490.4127100073</c:v>
                </c:pt>
              </c:numCache>
            </c:numRef>
          </c:yVal>
          <c:smooth val="1"/>
          <c:extLst>
            <c:ext xmlns:c16="http://schemas.microsoft.com/office/drawing/2014/chart" uri="{C3380CC4-5D6E-409C-BE32-E72D297353CC}">
              <c16:uniqueId val="{00000001-B41E-DD44-9D16-0535B261D733}"/>
            </c:ext>
          </c:extLst>
        </c:ser>
        <c:ser>
          <c:idx val="1"/>
          <c:order val="2"/>
          <c:tx>
            <c:strRef>
              <c:f>EOQ!$BB$4</c:f>
              <c:strCache>
                <c:ptCount val="1"/>
                <c:pt idx="0">
                  <c:v>Annual Inventory Holding Cost</c:v>
                </c:pt>
              </c:strCache>
            </c:strRef>
          </c:tx>
          <c:spPr>
            <a:ln w="19050" cap="rnd">
              <a:solidFill>
                <a:schemeClr val="accent2"/>
              </a:solidFill>
              <a:round/>
            </a:ln>
            <a:effectLst/>
          </c:spPr>
          <c:marker>
            <c:symbol val="none"/>
          </c:marker>
          <c:xVal>
            <c:numRef>
              <c:f>EOQ!$BD$5:$BD$1640</c:f>
              <c:numCache>
                <c:formatCode>General</c:formatCode>
                <c:ptCount val="1636"/>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pt idx="201">
                  <c:v>201000</c:v>
                </c:pt>
                <c:pt idx="202">
                  <c:v>202000</c:v>
                </c:pt>
                <c:pt idx="203">
                  <c:v>203000</c:v>
                </c:pt>
                <c:pt idx="204">
                  <c:v>204000</c:v>
                </c:pt>
                <c:pt idx="205">
                  <c:v>205000</c:v>
                </c:pt>
                <c:pt idx="206">
                  <c:v>206000</c:v>
                </c:pt>
                <c:pt idx="207">
                  <c:v>207000</c:v>
                </c:pt>
                <c:pt idx="208">
                  <c:v>208000</c:v>
                </c:pt>
                <c:pt idx="209">
                  <c:v>209000</c:v>
                </c:pt>
                <c:pt idx="210">
                  <c:v>210000</c:v>
                </c:pt>
                <c:pt idx="211">
                  <c:v>211000</c:v>
                </c:pt>
                <c:pt idx="212">
                  <c:v>212000</c:v>
                </c:pt>
                <c:pt idx="213">
                  <c:v>213000</c:v>
                </c:pt>
                <c:pt idx="214">
                  <c:v>214000</c:v>
                </c:pt>
                <c:pt idx="215">
                  <c:v>215000</c:v>
                </c:pt>
                <c:pt idx="216">
                  <c:v>216000</c:v>
                </c:pt>
                <c:pt idx="217">
                  <c:v>217000</c:v>
                </c:pt>
                <c:pt idx="218">
                  <c:v>218000</c:v>
                </c:pt>
                <c:pt idx="219">
                  <c:v>219000</c:v>
                </c:pt>
                <c:pt idx="220">
                  <c:v>220000</c:v>
                </c:pt>
                <c:pt idx="221">
                  <c:v>221000</c:v>
                </c:pt>
                <c:pt idx="222">
                  <c:v>222000</c:v>
                </c:pt>
                <c:pt idx="223">
                  <c:v>223000</c:v>
                </c:pt>
                <c:pt idx="224">
                  <c:v>224000</c:v>
                </c:pt>
                <c:pt idx="225">
                  <c:v>225000</c:v>
                </c:pt>
                <c:pt idx="226">
                  <c:v>226000</c:v>
                </c:pt>
                <c:pt idx="227">
                  <c:v>227000</c:v>
                </c:pt>
                <c:pt idx="228">
                  <c:v>228000</c:v>
                </c:pt>
                <c:pt idx="229">
                  <c:v>229000</c:v>
                </c:pt>
                <c:pt idx="230">
                  <c:v>230000</c:v>
                </c:pt>
                <c:pt idx="231">
                  <c:v>231000</c:v>
                </c:pt>
                <c:pt idx="232">
                  <c:v>232000</c:v>
                </c:pt>
                <c:pt idx="233">
                  <c:v>233000</c:v>
                </c:pt>
                <c:pt idx="234">
                  <c:v>234000</c:v>
                </c:pt>
                <c:pt idx="235">
                  <c:v>235000</c:v>
                </c:pt>
                <c:pt idx="236">
                  <c:v>236000</c:v>
                </c:pt>
                <c:pt idx="237">
                  <c:v>237000</c:v>
                </c:pt>
                <c:pt idx="238">
                  <c:v>238000</c:v>
                </c:pt>
                <c:pt idx="239">
                  <c:v>239000</c:v>
                </c:pt>
                <c:pt idx="240">
                  <c:v>240000</c:v>
                </c:pt>
                <c:pt idx="241">
                  <c:v>241000</c:v>
                </c:pt>
                <c:pt idx="242">
                  <c:v>242000</c:v>
                </c:pt>
                <c:pt idx="243">
                  <c:v>243000</c:v>
                </c:pt>
                <c:pt idx="244">
                  <c:v>244000</c:v>
                </c:pt>
                <c:pt idx="245">
                  <c:v>245000</c:v>
                </c:pt>
                <c:pt idx="246">
                  <c:v>246000</c:v>
                </c:pt>
                <c:pt idx="247">
                  <c:v>247000</c:v>
                </c:pt>
                <c:pt idx="248">
                  <c:v>248000</c:v>
                </c:pt>
                <c:pt idx="249">
                  <c:v>249000</c:v>
                </c:pt>
                <c:pt idx="250">
                  <c:v>250000</c:v>
                </c:pt>
                <c:pt idx="251">
                  <c:v>251000</c:v>
                </c:pt>
                <c:pt idx="252">
                  <c:v>252000</c:v>
                </c:pt>
                <c:pt idx="253">
                  <c:v>253000</c:v>
                </c:pt>
                <c:pt idx="254">
                  <c:v>254000</c:v>
                </c:pt>
                <c:pt idx="255">
                  <c:v>255000</c:v>
                </c:pt>
                <c:pt idx="256">
                  <c:v>256000</c:v>
                </c:pt>
                <c:pt idx="257">
                  <c:v>257000</c:v>
                </c:pt>
                <c:pt idx="258">
                  <c:v>258000</c:v>
                </c:pt>
                <c:pt idx="259">
                  <c:v>259000</c:v>
                </c:pt>
                <c:pt idx="260">
                  <c:v>260000</c:v>
                </c:pt>
                <c:pt idx="261">
                  <c:v>261000</c:v>
                </c:pt>
                <c:pt idx="262">
                  <c:v>262000</c:v>
                </c:pt>
                <c:pt idx="263">
                  <c:v>263000</c:v>
                </c:pt>
                <c:pt idx="264">
                  <c:v>264000</c:v>
                </c:pt>
                <c:pt idx="265">
                  <c:v>265000</c:v>
                </c:pt>
                <c:pt idx="266">
                  <c:v>266000</c:v>
                </c:pt>
                <c:pt idx="267">
                  <c:v>267000</c:v>
                </c:pt>
                <c:pt idx="268">
                  <c:v>268000</c:v>
                </c:pt>
                <c:pt idx="269">
                  <c:v>269000</c:v>
                </c:pt>
                <c:pt idx="270">
                  <c:v>270000</c:v>
                </c:pt>
                <c:pt idx="271">
                  <c:v>271000</c:v>
                </c:pt>
                <c:pt idx="272">
                  <c:v>272000</c:v>
                </c:pt>
                <c:pt idx="273">
                  <c:v>273000</c:v>
                </c:pt>
                <c:pt idx="274">
                  <c:v>274000</c:v>
                </c:pt>
                <c:pt idx="275">
                  <c:v>275000</c:v>
                </c:pt>
                <c:pt idx="276">
                  <c:v>276000</c:v>
                </c:pt>
                <c:pt idx="277">
                  <c:v>277000</c:v>
                </c:pt>
                <c:pt idx="278">
                  <c:v>278000</c:v>
                </c:pt>
                <c:pt idx="279">
                  <c:v>279000</c:v>
                </c:pt>
                <c:pt idx="280">
                  <c:v>280000</c:v>
                </c:pt>
                <c:pt idx="281">
                  <c:v>281000</c:v>
                </c:pt>
                <c:pt idx="282">
                  <c:v>282000</c:v>
                </c:pt>
                <c:pt idx="283">
                  <c:v>283000</c:v>
                </c:pt>
                <c:pt idx="284">
                  <c:v>284000</c:v>
                </c:pt>
                <c:pt idx="285">
                  <c:v>285000</c:v>
                </c:pt>
                <c:pt idx="286">
                  <c:v>286000</c:v>
                </c:pt>
                <c:pt idx="287">
                  <c:v>287000</c:v>
                </c:pt>
                <c:pt idx="288">
                  <c:v>288000</c:v>
                </c:pt>
                <c:pt idx="289">
                  <c:v>289000</c:v>
                </c:pt>
                <c:pt idx="290">
                  <c:v>290000</c:v>
                </c:pt>
                <c:pt idx="291">
                  <c:v>291000</c:v>
                </c:pt>
                <c:pt idx="292">
                  <c:v>292000</c:v>
                </c:pt>
                <c:pt idx="293">
                  <c:v>293000</c:v>
                </c:pt>
                <c:pt idx="294">
                  <c:v>294000</c:v>
                </c:pt>
                <c:pt idx="295">
                  <c:v>295000</c:v>
                </c:pt>
                <c:pt idx="296">
                  <c:v>296000</c:v>
                </c:pt>
                <c:pt idx="297">
                  <c:v>297000</c:v>
                </c:pt>
                <c:pt idx="298">
                  <c:v>298000</c:v>
                </c:pt>
                <c:pt idx="299">
                  <c:v>299000</c:v>
                </c:pt>
                <c:pt idx="300">
                  <c:v>300000</c:v>
                </c:pt>
                <c:pt idx="301">
                  <c:v>301000</c:v>
                </c:pt>
                <c:pt idx="302">
                  <c:v>302000</c:v>
                </c:pt>
                <c:pt idx="303">
                  <c:v>303000</c:v>
                </c:pt>
                <c:pt idx="304">
                  <c:v>304000</c:v>
                </c:pt>
                <c:pt idx="305">
                  <c:v>305000</c:v>
                </c:pt>
                <c:pt idx="306">
                  <c:v>306000</c:v>
                </c:pt>
                <c:pt idx="307">
                  <c:v>307000</c:v>
                </c:pt>
                <c:pt idx="308">
                  <c:v>308000</c:v>
                </c:pt>
                <c:pt idx="309">
                  <c:v>309000</c:v>
                </c:pt>
                <c:pt idx="310">
                  <c:v>310000</c:v>
                </c:pt>
                <c:pt idx="311">
                  <c:v>311000</c:v>
                </c:pt>
                <c:pt idx="312">
                  <c:v>312000</c:v>
                </c:pt>
                <c:pt idx="313">
                  <c:v>313000</c:v>
                </c:pt>
                <c:pt idx="314">
                  <c:v>314000</c:v>
                </c:pt>
                <c:pt idx="315">
                  <c:v>315000</c:v>
                </c:pt>
                <c:pt idx="316">
                  <c:v>316000</c:v>
                </c:pt>
                <c:pt idx="317">
                  <c:v>317000</c:v>
                </c:pt>
                <c:pt idx="318">
                  <c:v>318000</c:v>
                </c:pt>
                <c:pt idx="319">
                  <c:v>319000</c:v>
                </c:pt>
                <c:pt idx="320">
                  <c:v>320000</c:v>
                </c:pt>
                <c:pt idx="321">
                  <c:v>321000</c:v>
                </c:pt>
                <c:pt idx="322">
                  <c:v>322000</c:v>
                </c:pt>
                <c:pt idx="323">
                  <c:v>323000</c:v>
                </c:pt>
                <c:pt idx="324">
                  <c:v>324000</c:v>
                </c:pt>
                <c:pt idx="325">
                  <c:v>325000</c:v>
                </c:pt>
                <c:pt idx="326">
                  <c:v>326000</c:v>
                </c:pt>
                <c:pt idx="327">
                  <c:v>327000</c:v>
                </c:pt>
                <c:pt idx="328">
                  <c:v>328000</c:v>
                </c:pt>
                <c:pt idx="329">
                  <c:v>329000</c:v>
                </c:pt>
                <c:pt idx="330">
                  <c:v>330000</c:v>
                </c:pt>
                <c:pt idx="331">
                  <c:v>331000</c:v>
                </c:pt>
                <c:pt idx="332">
                  <c:v>332000</c:v>
                </c:pt>
                <c:pt idx="333">
                  <c:v>333000</c:v>
                </c:pt>
                <c:pt idx="334">
                  <c:v>334000</c:v>
                </c:pt>
                <c:pt idx="335">
                  <c:v>335000</c:v>
                </c:pt>
                <c:pt idx="336">
                  <c:v>336000</c:v>
                </c:pt>
                <c:pt idx="337">
                  <c:v>337000</c:v>
                </c:pt>
                <c:pt idx="338">
                  <c:v>338000</c:v>
                </c:pt>
                <c:pt idx="339">
                  <c:v>339000</c:v>
                </c:pt>
                <c:pt idx="340">
                  <c:v>340000</c:v>
                </c:pt>
                <c:pt idx="341">
                  <c:v>341000</c:v>
                </c:pt>
                <c:pt idx="342">
                  <c:v>342000</c:v>
                </c:pt>
                <c:pt idx="343">
                  <c:v>343000</c:v>
                </c:pt>
                <c:pt idx="344">
                  <c:v>344000</c:v>
                </c:pt>
                <c:pt idx="345">
                  <c:v>345000</c:v>
                </c:pt>
                <c:pt idx="346">
                  <c:v>346000</c:v>
                </c:pt>
                <c:pt idx="347">
                  <c:v>347000</c:v>
                </c:pt>
                <c:pt idx="348">
                  <c:v>348000</c:v>
                </c:pt>
                <c:pt idx="349">
                  <c:v>349000</c:v>
                </c:pt>
                <c:pt idx="350">
                  <c:v>350000</c:v>
                </c:pt>
                <c:pt idx="351">
                  <c:v>351000</c:v>
                </c:pt>
                <c:pt idx="352">
                  <c:v>352000</c:v>
                </c:pt>
                <c:pt idx="353">
                  <c:v>353000</c:v>
                </c:pt>
                <c:pt idx="354">
                  <c:v>354000</c:v>
                </c:pt>
                <c:pt idx="355">
                  <c:v>355000</c:v>
                </c:pt>
                <c:pt idx="356">
                  <c:v>356000</c:v>
                </c:pt>
                <c:pt idx="357">
                  <c:v>357000</c:v>
                </c:pt>
                <c:pt idx="358">
                  <c:v>358000</c:v>
                </c:pt>
                <c:pt idx="359">
                  <c:v>359000</c:v>
                </c:pt>
                <c:pt idx="360">
                  <c:v>360000</c:v>
                </c:pt>
                <c:pt idx="361">
                  <c:v>361000</c:v>
                </c:pt>
                <c:pt idx="362">
                  <c:v>362000</c:v>
                </c:pt>
                <c:pt idx="363">
                  <c:v>363000</c:v>
                </c:pt>
                <c:pt idx="364">
                  <c:v>364000</c:v>
                </c:pt>
                <c:pt idx="365">
                  <c:v>365000</c:v>
                </c:pt>
                <c:pt idx="366">
                  <c:v>366000</c:v>
                </c:pt>
                <c:pt idx="367">
                  <c:v>367000</c:v>
                </c:pt>
                <c:pt idx="368">
                  <c:v>368000</c:v>
                </c:pt>
                <c:pt idx="369">
                  <c:v>369000</c:v>
                </c:pt>
                <c:pt idx="370">
                  <c:v>370000</c:v>
                </c:pt>
                <c:pt idx="371">
                  <c:v>371000</c:v>
                </c:pt>
                <c:pt idx="372">
                  <c:v>372000</c:v>
                </c:pt>
                <c:pt idx="373">
                  <c:v>373000</c:v>
                </c:pt>
                <c:pt idx="374">
                  <c:v>374000</c:v>
                </c:pt>
                <c:pt idx="375">
                  <c:v>375000</c:v>
                </c:pt>
                <c:pt idx="376">
                  <c:v>376000</c:v>
                </c:pt>
                <c:pt idx="377">
                  <c:v>377000</c:v>
                </c:pt>
                <c:pt idx="378">
                  <c:v>378000</c:v>
                </c:pt>
                <c:pt idx="379">
                  <c:v>379000</c:v>
                </c:pt>
                <c:pt idx="380">
                  <c:v>380000</c:v>
                </c:pt>
                <c:pt idx="381">
                  <c:v>381000</c:v>
                </c:pt>
                <c:pt idx="382">
                  <c:v>382000</c:v>
                </c:pt>
                <c:pt idx="383">
                  <c:v>383000</c:v>
                </c:pt>
                <c:pt idx="384">
                  <c:v>384000</c:v>
                </c:pt>
                <c:pt idx="385">
                  <c:v>385000</c:v>
                </c:pt>
                <c:pt idx="386">
                  <c:v>386000</c:v>
                </c:pt>
                <c:pt idx="387">
                  <c:v>387000</c:v>
                </c:pt>
                <c:pt idx="388">
                  <c:v>388000</c:v>
                </c:pt>
                <c:pt idx="389">
                  <c:v>389000</c:v>
                </c:pt>
                <c:pt idx="390">
                  <c:v>390000</c:v>
                </c:pt>
                <c:pt idx="391">
                  <c:v>391000</c:v>
                </c:pt>
                <c:pt idx="392">
                  <c:v>392000</c:v>
                </c:pt>
                <c:pt idx="393">
                  <c:v>393000</c:v>
                </c:pt>
                <c:pt idx="394">
                  <c:v>394000</c:v>
                </c:pt>
                <c:pt idx="395">
                  <c:v>395000</c:v>
                </c:pt>
                <c:pt idx="396">
                  <c:v>396000</c:v>
                </c:pt>
                <c:pt idx="397">
                  <c:v>397000</c:v>
                </c:pt>
                <c:pt idx="398">
                  <c:v>398000</c:v>
                </c:pt>
                <c:pt idx="399">
                  <c:v>399000</c:v>
                </c:pt>
                <c:pt idx="400">
                  <c:v>400000</c:v>
                </c:pt>
                <c:pt idx="401">
                  <c:v>401000</c:v>
                </c:pt>
                <c:pt idx="402">
                  <c:v>402000</c:v>
                </c:pt>
                <c:pt idx="403">
                  <c:v>403000</c:v>
                </c:pt>
                <c:pt idx="404">
                  <c:v>404000</c:v>
                </c:pt>
                <c:pt idx="405">
                  <c:v>405000</c:v>
                </c:pt>
                <c:pt idx="406">
                  <c:v>406000</c:v>
                </c:pt>
                <c:pt idx="407">
                  <c:v>407000</c:v>
                </c:pt>
                <c:pt idx="408">
                  <c:v>408000</c:v>
                </c:pt>
                <c:pt idx="409">
                  <c:v>409000</c:v>
                </c:pt>
                <c:pt idx="410">
                  <c:v>410000</c:v>
                </c:pt>
                <c:pt idx="411">
                  <c:v>411000</c:v>
                </c:pt>
                <c:pt idx="412">
                  <c:v>412000</c:v>
                </c:pt>
                <c:pt idx="413">
                  <c:v>413000</c:v>
                </c:pt>
                <c:pt idx="414">
                  <c:v>414000</c:v>
                </c:pt>
                <c:pt idx="415">
                  <c:v>415000</c:v>
                </c:pt>
                <c:pt idx="416">
                  <c:v>416000</c:v>
                </c:pt>
                <c:pt idx="417">
                  <c:v>417000</c:v>
                </c:pt>
                <c:pt idx="418">
                  <c:v>418000</c:v>
                </c:pt>
                <c:pt idx="419">
                  <c:v>419000</c:v>
                </c:pt>
                <c:pt idx="420">
                  <c:v>420000</c:v>
                </c:pt>
                <c:pt idx="421">
                  <c:v>421000</c:v>
                </c:pt>
                <c:pt idx="422">
                  <c:v>422000</c:v>
                </c:pt>
                <c:pt idx="423">
                  <c:v>423000</c:v>
                </c:pt>
                <c:pt idx="424">
                  <c:v>424000</c:v>
                </c:pt>
                <c:pt idx="425">
                  <c:v>425000</c:v>
                </c:pt>
                <c:pt idx="426">
                  <c:v>426000</c:v>
                </c:pt>
                <c:pt idx="427">
                  <c:v>427000</c:v>
                </c:pt>
                <c:pt idx="428">
                  <c:v>428000</c:v>
                </c:pt>
                <c:pt idx="429">
                  <c:v>429000</c:v>
                </c:pt>
                <c:pt idx="430">
                  <c:v>430000</c:v>
                </c:pt>
                <c:pt idx="431">
                  <c:v>431000</c:v>
                </c:pt>
                <c:pt idx="432">
                  <c:v>432000</c:v>
                </c:pt>
                <c:pt idx="433">
                  <c:v>433000</c:v>
                </c:pt>
                <c:pt idx="434">
                  <c:v>434000</c:v>
                </c:pt>
                <c:pt idx="435">
                  <c:v>435000</c:v>
                </c:pt>
                <c:pt idx="436">
                  <c:v>436000</c:v>
                </c:pt>
                <c:pt idx="437">
                  <c:v>437000</c:v>
                </c:pt>
                <c:pt idx="438">
                  <c:v>438000</c:v>
                </c:pt>
                <c:pt idx="439">
                  <c:v>439000</c:v>
                </c:pt>
                <c:pt idx="440">
                  <c:v>440000</c:v>
                </c:pt>
                <c:pt idx="441">
                  <c:v>441000</c:v>
                </c:pt>
                <c:pt idx="442">
                  <c:v>442000</c:v>
                </c:pt>
                <c:pt idx="443">
                  <c:v>443000</c:v>
                </c:pt>
                <c:pt idx="444">
                  <c:v>444000</c:v>
                </c:pt>
                <c:pt idx="445">
                  <c:v>445000</c:v>
                </c:pt>
                <c:pt idx="446">
                  <c:v>446000</c:v>
                </c:pt>
                <c:pt idx="447">
                  <c:v>447000</c:v>
                </c:pt>
                <c:pt idx="448">
                  <c:v>448000</c:v>
                </c:pt>
                <c:pt idx="449">
                  <c:v>449000</c:v>
                </c:pt>
                <c:pt idx="450">
                  <c:v>450000</c:v>
                </c:pt>
                <c:pt idx="451">
                  <c:v>451000</c:v>
                </c:pt>
                <c:pt idx="452">
                  <c:v>452000</c:v>
                </c:pt>
                <c:pt idx="453">
                  <c:v>453000</c:v>
                </c:pt>
                <c:pt idx="454">
                  <c:v>454000</c:v>
                </c:pt>
                <c:pt idx="455">
                  <c:v>455000</c:v>
                </c:pt>
                <c:pt idx="456">
                  <c:v>456000</c:v>
                </c:pt>
                <c:pt idx="457">
                  <c:v>457000</c:v>
                </c:pt>
                <c:pt idx="458">
                  <c:v>458000</c:v>
                </c:pt>
                <c:pt idx="459">
                  <c:v>459000</c:v>
                </c:pt>
                <c:pt idx="460">
                  <c:v>460000</c:v>
                </c:pt>
                <c:pt idx="461">
                  <c:v>461000</c:v>
                </c:pt>
                <c:pt idx="462">
                  <c:v>462000</c:v>
                </c:pt>
                <c:pt idx="463">
                  <c:v>463000</c:v>
                </c:pt>
                <c:pt idx="464">
                  <c:v>464000</c:v>
                </c:pt>
                <c:pt idx="465">
                  <c:v>465000</c:v>
                </c:pt>
                <c:pt idx="466">
                  <c:v>466000</c:v>
                </c:pt>
                <c:pt idx="467">
                  <c:v>467000</c:v>
                </c:pt>
                <c:pt idx="468">
                  <c:v>468000</c:v>
                </c:pt>
                <c:pt idx="469">
                  <c:v>469000</c:v>
                </c:pt>
                <c:pt idx="470">
                  <c:v>470000</c:v>
                </c:pt>
                <c:pt idx="471">
                  <c:v>471000</c:v>
                </c:pt>
                <c:pt idx="472">
                  <c:v>472000</c:v>
                </c:pt>
                <c:pt idx="473">
                  <c:v>473000</c:v>
                </c:pt>
                <c:pt idx="474">
                  <c:v>474000</c:v>
                </c:pt>
                <c:pt idx="475">
                  <c:v>475000</c:v>
                </c:pt>
                <c:pt idx="476">
                  <c:v>476000</c:v>
                </c:pt>
                <c:pt idx="477">
                  <c:v>477000</c:v>
                </c:pt>
                <c:pt idx="478">
                  <c:v>478000</c:v>
                </c:pt>
                <c:pt idx="479">
                  <c:v>479000</c:v>
                </c:pt>
                <c:pt idx="480">
                  <c:v>480000</c:v>
                </c:pt>
                <c:pt idx="481">
                  <c:v>481000</c:v>
                </c:pt>
                <c:pt idx="482">
                  <c:v>482000</c:v>
                </c:pt>
                <c:pt idx="483">
                  <c:v>483000</c:v>
                </c:pt>
                <c:pt idx="484">
                  <c:v>484000</c:v>
                </c:pt>
                <c:pt idx="485">
                  <c:v>485000</c:v>
                </c:pt>
                <c:pt idx="486">
                  <c:v>486000</c:v>
                </c:pt>
                <c:pt idx="487">
                  <c:v>487000</c:v>
                </c:pt>
                <c:pt idx="488">
                  <c:v>488000</c:v>
                </c:pt>
                <c:pt idx="489">
                  <c:v>489000</c:v>
                </c:pt>
                <c:pt idx="490">
                  <c:v>490000</c:v>
                </c:pt>
                <c:pt idx="491">
                  <c:v>491000</c:v>
                </c:pt>
                <c:pt idx="492">
                  <c:v>492000</c:v>
                </c:pt>
                <c:pt idx="493">
                  <c:v>493000</c:v>
                </c:pt>
                <c:pt idx="494">
                  <c:v>494000</c:v>
                </c:pt>
                <c:pt idx="495">
                  <c:v>495000</c:v>
                </c:pt>
                <c:pt idx="496">
                  <c:v>496000</c:v>
                </c:pt>
                <c:pt idx="497">
                  <c:v>497000</c:v>
                </c:pt>
                <c:pt idx="498">
                  <c:v>498000</c:v>
                </c:pt>
                <c:pt idx="499">
                  <c:v>499000</c:v>
                </c:pt>
                <c:pt idx="500">
                  <c:v>500000</c:v>
                </c:pt>
                <c:pt idx="501">
                  <c:v>501000</c:v>
                </c:pt>
                <c:pt idx="502">
                  <c:v>502000</c:v>
                </c:pt>
                <c:pt idx="503">
                  <c:v>503000</c:v>
                </c:pt>
                <c:pt idx="504">
                  <c:v>504000</c:v>
                </c:pt>
                <c:pt idx="505">
                  <c:v>505000</c:v>
                </c:pt>
                <c:pt idx="506">
                  <c:v>506000</c:v>
                </c:pt>
                <c:pt idx="507">
                  <c:v>507000</c:v>
                </c:pt>
                <c:pt idx="508">
                  <c:v>508000</c:v>
                </c:pt>
                <c:pt idx="509">
                  <c:v>509000</c:v>
                </c:pt>
                <c:pt idx="510">
                  <c:v>510000</c:v>
                </c:pt>
                <c:pt idx="511">
                  <c:v>511000</c:v>
                </c:pt>
                <c:pt idx="512">
                  <c:v>512000</c:v>
                </c:pt>
                <c:pt idx="513">
                  <c:v>513000</c:v>
                </c:pt>
                <c:pt idx="514">
                  <c:v>514000</c:v>
                </c:pt>
                <c:pt idx="515">
                  <c:v>515000</c:v>
                </c:pt>
                <c:pt idx="516">
                  <c:v>516000</c:v>
                </c:pt>
                <c:pt idx="517">
                  <c:v>517000</c:v>
                </c:pt>
                <c:pt idx="518">
                  <c:v>518000</c:v>
                </c:pt>
                <c:pt idx="519">
                  <c:v>519000</c:v>
                </c:pt>
                <c:pt idx="520">
                  <c:v>520000</c:v>
                </c:pt>
                <c:pt idx="521">
                  <c:v>521000</c:v>
                </c:pt>
                <c:pt idx="522">
                  <c:v>522000</c:v>
                </c:pt>
                <c:pt idx="523">
                  <c:v>523000</c:v>
                </c:pt>
                <c:pt idx="524">
                  <c:v>524000</c:v>
                </c:pt>
                <c:pt idx="525">
                  <c:v>525000</c:v>
                </c:pt>
                <c:pt idx="526">
                  <c:v>526000</c:v>
                </c:pt>
                <c:pt idx="527">
                  <c:v>527000</c:v>
                </c:pt>
                <c:pt idx="528">
                  <c:v>528000</c:v>
                </c:pt>
                <c:pt idx="529">
                  <c:v>529000</c:v>
                </c:pt>
                <c:pt idx="530">
                  <c:v>530000</c:v>
                </c:pt>
                <c:pt idx="531">
                  <c:v>531000</c:v>
                </c:pt>
                <c:pt idx="532">
                  <c:v>532000</c:v>
                </c:pt>
                <c:pt idx="533">
                  <c:v>533000</c:v>
                </c:pt>
                <c:pt idx="534">
                  <c:v>534000</c:v>
                </c:pt>
                <c:pt idx="535">
                  <c:v>535000</c:v>
                </c:pt>
                <c:pt idx="536">
                  <c:v>536000</c:v>
                </c:pt>
                <c:pt idx="537">
                  <c:v>537000</c:v>
                </c:pt>
                <c:pt idx="538">
                  <c:v>538000</c:v>
                </c:pt>
                <c:pt idx="539">
                  <c:v>539000</c:v>
                </c:pt>
                <c:pt idx="540">
                  <c:v>540000</c:v>
                </c:pt>
                <c:pt idx="541">
                  <c:v>541000</c:v>
                </c:pt>
                <c:pt idx="542">
                  <c:v>542000</c:v>
                </c:pt>
                <c:pt idx="543">
                  <c:v>543000</c:v>
                </c:pt>
                <c:pt idx="544">
                  <c:v>544000</c:v>
                </c:pt>
                <c:pt idx="545">
                  <c:v>545000</c:v>
                </c:pt>
                <c:pt idx="546">
                  <c:v>546000</c:v>
                </c:pt>
                <c:pt idx="547">
                  <c:v>547000</c:v>
                </c:pt>
                <c:pt idx="548">
                  <c:v>548000</c:v>
                </c:pt>
                <c:pt idx="549">
                  <c:v>549000</c:v>
                </c:pt>
                <c:pt idx="550">
                  <c:v>550000</c:v>
                </c:pt>
                <c:pt idx="551">
                  <c:v>551000</c:v>
                </c:pt>
                <c:pt idx="552">
                  <c:v>552000</c:v>
                </c:pt>
                <c:pt idx="553">
                  <c:v>553000</c:v>
                </c:pt>
                <c:pt idx="554">
                  <c:v>554000</c:v>
                </c:pt>
                <c:pt idx="555">
                  <c:v>555000</c:v>
                </c:pt>
                <c:pt idx="556">
                  <c:v>556000</c:v>
                </c:pt>
                <c:pt idx="557">
                  <c:v>557000</c:v>
                </c:pt>
                <c:pt idx="558">
                  <c:v>558000</c:v>
                </c:pt>
                <c:pt idx="559">
                  <c:v>559000</c:v>
                </c:pt>
                <c:pt idx="560">
                  <c:v>560000</c:v>
                </c:pt>
                <c:pt idx="561">
                  <c:v>561000</c:v>
                </c:pt>
                <c:pt idx="562">
                  <c:v>562000</c:v>
                </c:pt>
                <c:pt idx="563">
                  <c:v>563000</c:v>
                </c:pt>
                <c:pt idx="564">
                  <c:v>564000</c:v>
                </c:pt>
                <c:pt idx="565">
                  <c:v>565000</c:v>
                </c:pt>
                <c:pt idx="566">
                  <c:v>566000</c:v>
                </c:pt>
                <c:pt idx="567">
                  <c:v>567000</c:v>
                </c:pt>
                <c:pt idx="568">
                  <c:v>568000</c:v>
                </c:pt>
                <c:pt idx="569">
                  <c:v>569000</c:v>
                </c:pt>
                <c:pt idx="570">
                  <c:v>570000</c:v>
                </c:pt>
                <c:pt idx="571">
                  <c:v>571000</c:v>
                </c:pt>
                <c:pt idx="572">
                  <c:v>572000</c:v>
                </c:pt>
                <c:pt idx="573">
                  <c:v>573000</c:v>
                </c:pt>
                <c:pt idx="574">
                  <c:v>574000</c:v>
                </c:pt>
                <c:pt idx="575">
                  <c:v>575000</c:v>
                </c:pt>
                <c:pt idx="576">
                  <c:v>576000</c:v>
                </c:pt>
                <c:pt idx="577">
                  <c:v>577000</c:v>
                </c:pt>
                <c:pt idx="578">
                  <c:v>578000</c:v>
                </c:pt>
                <c:pt idx="579">
                  <c:v>579000</c:v>
                </c:pt>
                <c:pt idx="580">
                  <c:v>580000</c:v>
                </c:pt>
                <c:pt idx="581">
                  <c:v>581000</c:v>
                </c:pt>
                <c:pt idx="582">
                  <c:v>582000</c:v>
                </c:pt>
                <c:pt idx="583">
                  <c:v>583000</c:v>
                </c:pt>
                <c:pt idx="584">
                  <c:v>584000</c:v>
                </c:pt>
                <c:pt idx="585">
                  <c:v>585000</c:v>
                </c:pt>
                <c:pt idx="586">
                  <c:v>586000</c:v>
                </c:pt>
                <c:pt idx="587">
                  <c:v>587000</c:v>
                </c:pt>
                <c:pt idx="588">
                  <c:v>588000</c:v>
                </c:pt>
                <c:pt idx="589">
                  <c:v>589000</c:v>
                </c:pt>
                <c:pt idx="590">
                  <c:v>590000</c:v>
                </c:pt>
                <c:pt idx="591">
                  <c:v>591000</c:v>
                </c:pt>
                <c:pt idx="592">
                  <c:v>592000</c:v>
                </c:pt>
                <c:pt idx="593">
                  <c:v>593000</c:v>
                </c:pt>
                <c:pt idx="594">
                  <c:v>594000</c:v>
                </c:pt>
                <c:pt idx="595">
                  <c:v>595000</c:v>
                </c:pt>
                <c:pt idx="596">
                  <c:v>596000</c:v>
                </c:pt>
                <c:pt idx="597">
                  <c:v>597000</c:v>
                </c:pt>
                <c:pt idx="598">
                  <c:v>598000</c:v>
                </c:pt>
                <c:pt idx="599">
                  <c:v>599000</c:v>
                </c:pt>
                <c:pt idx="600">
                  <c:v>600000</c:v>
                </c:pt>
                <c:pt idx="601">
                  <c:v>601000</c:v>
                </c:pt>
                <c:pt idx="602">
                  <c:v>602000</c:v>
                </c:pt>
                <c:pt idx="603">
                  <c:v>603000</c:v>
                </c:pt>
                <c:pt idx="604">
                  <c:v>604000</c:v>
                </c:pt>
                <c:pt idx="605">
                  <c:v>605000</c:v>
                </c:pt>
                <c:pt idx="606">
                  <c:v>606000</c:v>
                </c:pt>
                <c:pt idx="607">
                  <c:v>607000</c:v>
                </c:pt>
                <c:pt idx="608">
                  <c:v>608000</c:v>
                </c:pt>
                <c:pt idx="609">
                  <c:v>609000</c:v>
                </c:pt>
                <c:pt idx="610">
                  <c:v>610000</c:v>
                </c:pt>
                <c:pt idx="611">
                  <c:v>611000</c:v>
                </c:pt>
                <c:pt idx="612">
                  <c:v>612000</c:v>
                </c:pt>
                <c:pt idx="613">
                  <c:v>613000</c:v>
                </c:pt>
                <c:pt idx="614">
                  <c:v>614000</c:v>
                </c:pt>
                <c:pt idx="615">
                  <c:v>615000</c:v>
                </c:pt>
                <c:pt idx="616">
                  <c:v>616000</c:v>
                </c:pt>
                <c:pt idx="617">
                  <c:v>617000</c:v>
                </c:pt>
                <c:pt idx="618">
                  <c:v>618000</c:v>
                </c:pt>
                <c:pt idx="619">
                  <c:v>619000</c:v>
                </c:pt>
                <c:pt idx="620">
                  <c:v>620000</c:v>
                </c:pt>
                <c:pt idx="621">
                  <c:v>621000</c:v>
                </c:pt>
                <c:pt idx="622">
                  <c:v>622000</c:v>
                </c:pt>
                <c:pt idx="623">
                  <c:v>623000</c:v>
                </c:pt>
                <c:pt idx="624">
                  <c:v>624000</c:v>
                </c:pt>
                <c:pt idx="625">
                  <c:v>625000</c:v>
                </c:pt>
                <c:pt idx="626">
                  <c:v>626000</c:v>
                </c:pt>
                <c:pt idx="627">
                  <c:v>627000</c:v>
                </c:pt>
                <c:pt idx="628">
                  <c:v>628000</c:v>
                </c:pt>
                <c:pt idx="629">
                  <c:v>629000</c:v>
                </c:pt>
                <c:pt idx="630">
                  <c:v>630000</c:v>
                </c:pt>
                <c:pt idx="631">
                  <c:v>631000</c:v>
                </c:pt>
                <c:pt idx="632">
                  <c:v>632000</c:v>
                </c:pt>
                <c:pt idx="633">
                  <c:v>633000</c:v>
                </c:pt>
                <c:pt idx="634">
                  <c:v>634000</c:v>
                </c:pt>
                <c:pt idx="635">
                  <c:v>635000</c:v>
                </c:pt>
                <c:pt idx="636">
                  <c:v>636000</c:v>
                </c:pt>
                <c:pt idx="637">
                  <c:v>637000</c:v>
                </c:pt>
                <c:pt idx="638">
                  <c:v>638000</c:v>
                </c:pt>
                <c:pt idx="639">
                  <c:v>639000</c:v>
                </c:pt>
                <c:pt idx="640">
                  <c:v>640000</c:v>
                </c:pt>
                <c:pt idx="641">
                  <c:v>641000</c:v>
                </c:pt>
                <c:pt idx="642">
                  <c:v>642000</c:v>
                </c:pt>
                <c:pt idx="643">
                  <c:v>643000</c:v>
                </c:pt>
                <c:pt idx="644">
                  <c:v>644000</c:v>
                </c:pt>
                <c:pt idx="645">
                  <c:v>645000</c:v>
                </c:pt>
                <c:pt idx="646">
                  <c:v>646000</c:v>
                </c:pt>
                <c:pt idx="647">
                  <c:v>647000</c:v>
                </c:pt>
                <c:pt idx="648">
                  <c:v>648000</c:v>
                </c:pt>
                <c:pt idx="649">
                  <c:v>649000</c:v>
                </c:pt>
                <c:pt idx="650">
                  <c:v>650000</c:v>
                </c:pt>
                <c:pt idx="651">
                  <c:v>651000</c:v>
                </c:pt>
                <c:pt idx="652">
                  <c:v>652000</c:v>
                </c:pt>
                <c:pt idx="653">
                  <c:v>653000</c:v>
                </c:pt>
                <c:pt idx="654">
                  <c:v>654000</c:v>
                </c:pt>
                <c:pt idx="655">
                  <c:v>655000</c:v>
                </c:pt>
                <c:pt idx="656">
                  <c:v>656000</c:v>
                </c:pt>
                <c:pt idx="657">
                  <c:v>657000</c:v>
                </c:pt>
                <c:pt idx="658">
                  <c:v>658000</c:v>
                </c:pt>
                <c:pt idx="659">
                  <c:v>659000</c:v>
                </c:pt>
                <c:pt idx="660">
                  <c:v>660000</c:v>
                </c:pt>
                <c:pt idx="661">
                  <c:v>661000</c:v>
                </c:pt>
                <c:pt idx="662">
                  <c:v>662000</c:v>
                </c:pt>
                <c:pt idx="663">
                  <c:v>663000</c:v>
                </c:pt>
                <c:pt idx="664">
                  <c:v>664000</c:v>
                </c:pt>
                <c:pt idx="665">
                  <c:v>665000</c:v>
                </c:pt>
                <c:pt idx="666">
                  <c:v>666000</c:v>
                </c:pt>
                <c:pt idx="667">
                  <c:v>667000</c:v>
                </c:pt>
                <c:pt idx="668">
                  <c:v>668000</c:v>
                </c:pt>
                <c:pt idx="669">
                  <c:v>669000</c:v>
                </c:pt>
                <c:pt idx="670">
                  <c:v>670000</c:v>
                </c:pt>
                <c:pt idx="671">
                  <c:v>671000</c:v>
                </c:pt>
                <c:pt idx="672">
                  <c:v>672000</c:v>
                </c:pt>
                <c:pt idx="673">
                  <c:v>673000</c:v>
                </c:pt>
                <c:pt idx="674">
                  <c:v>674000</c:v>
                </c:pt>
                <c:pt idx="675">
                  <c:v>675000</c:v>
                </c:pt>
                <c:pt idx="676">
                  <c:v>676000</c:v>
                </c:pt>
                <c:pt idx="677">
                  <c:v>677000</c:v>
                </c:pt>
                <c:pt idx="678">
                  <c:v>678000</c:v>
                </c:pt>
                <c:pt idx="679">
                  <c:v>679000</c:v>
                </c:pt>
                <c:pt idx="680">
                  <c:v>680000</c:v>
                </c:pt>
                <c:pt idx="681">
                  <c:v>681000</c:v>
                </c:pt>
                <c:pt idx="682">
                  <c:v>682000</c:v>
                </c:pt>
                <c:pt idx="683">
                  <c:v>683000</c:v>
                </c:pt>
                <c:pt idx="684">
                  <c:v>684000</c:v>
                </c:pt>
                <c:pt idx="685">
                  <c:v>685000</c:v>
                </c:pt>
                <c:pt idx="686">
                  <c:v>686000</c:v>
                </c:pt>
                <c:pt idx="687">
                  <c:v>687000</c:v>
                </c:pt>
                <c:pt idx="688">
                  <c:v>688000</c:v>
                </c:pt>
                <c:pt idx="689">
                  <c:v>689000</c:v>
                </c:pt>
                <c:pt idx="690">
                  <c:v>690000</c:v>
                </c:pt>
                <c:pt idx="691">
                  <c:v>691000</c:v>
                </c:pt>
                <c:pt idx="692">
                  <c:v>692000</c:v>
                </c:pt>
                <c:pt idx="693">
                  <c:v>693000</c:v>
                </c:pt>
                <c:pt idx="694">
                  <c:v>694000</c:v>
                </c:pt>
                <c:pt idx="695">
                  <c:v>695000</c:v>
                </c:pt>
                <c:pt idx="696">
                  <c:v>696000</c:v>
                </c:pt>
                <c:pt idx="697">
                  <c:v>697000</c:v>
                </c:pt>
                <c:pt idx="698">
                  <c:v>698000</c:v>
                </c:pt>
                <c:pt idx="699">
                  <c:v>699000</c:v>
                </c:pt>
                <c:pt idx="700">
                  <c:v>700000</c:v>
                </c:pt>
                <c:pt idx="701">
                  <c:v>701000</c:v>
                </c:pt>
                <c:pt idx="702">
                  <c:v>702000</c:v>
                </c:pt>
                <c:pt idx="703">
                  <c:v>703000</c:v>
                </c:pt>
                <c:pt idx="704">
                  <c:v>704000</c:v>
                </c:pt>
                <c:pt idx="705">
                  <c:v>705000</c:v>
                </c:pt>
                <c:pt idx="706">
                  <c:v>706000</c:v>
                </c:pt>
                <c:pt idx="707">
                  <c:v>707000</c:v>
                </c:pt>
                <c:pt idx="708">
                  <c:v>708000</c:v>
                </c:pt>
                <c:pt idx="709">
                  <c:v>709000</c:v>
                </c:pt>
                <c:pt idx="710">
                  <c:v>710000</c:v>
                </c:pt>
                <c:pt idx="711">
                  <c:v>711000</c:v>
                </c:pt>
                <c:pt idx="712">
                  <c:v>712000</c:v>
                </c:pt>
                <c:pt idx="713">
                  <c:v>713000</c:v>
                </c:pt>
                <c:pt idx="714">
                  <c:v>714000</c:v>
                </c:pt>
                <c:pt idx="715">
                  <c:v>715000</c:v>
                </c:pt>
                <c:pt idx="716">
                  <c:v>716000</c:v>
                </c:pt>
                <c:pt idx="717">
                  <c:v>717000</c:v>
                </c:pt>
                <c:pt idx="718">
                  <c:v>718000</c:v>
                </c:pt>
                <c:pt idx="719">
                  <c:v>719000</c:v>
                </c:pt>
                <c:pt idx="720">
                  <c:v>720000</c:v>
                </c:pt>
                <c:pt idx="721">
                  <c:v>721000</c:v>
                </c:pt>
                <c:pt idx="722">
                  <c:v>722000</c:v>
                </c:pt>
                <c:pt idx="723">
                  <c:v>723000</c:v>
                </c:pt>
                <c:pt idx="724">
                  <c:v>724000</c:v>
                </c:pt>
                <c:pt idx="725">
                  <c:v>725000</c:v>
                </c:pt>
                <c:pt idx="726">
                  <c:v>726000</c:v>
                </c:pt>
                <c:pt idx="727">
                  <c:v>727000</c:v>
                </c:pt>
                <c:pt idx="728">
                  <c:v>728000</c:v>
                </c:pt>
                <c:pt idx="729">
                  <c:v>729000</c:v>
                </c:pt>
                <c:pt idx="730">
                  <c:v>730000</c:v>
                </c:pt>
                <c:pt idx="731">
                  <c:v>731000</c:v>
                </c:pt>
                <c:pt idx="732">
                  <c:v>732000</c:v>
                </c:pt>
                <c:pt idx="733">
                  <c:v>733000</c:v>
                </c:pt>
                <c:pt idx="734">
                  <c:v>734000</c:v>
                </c:pt>
                <c:pt idx="735">
                  <c:v>735000</c:v>
                </c:pt>
                <c:pt idx="736">
                  <c:v>736000</c:v>
                </c:pt>
                <c:pt idx="737">
                  <c:v>737000</c:v>
                </c:pt>
                <c:pt idx="738">
                  <c:v>738000</c:v>
                </c:pt>
                <c:pt idx="739">
                  <c:v>739000</c:v>
                </c:pt>
                <c:pt idx="740">
                  <c:v>740000</c:v>
                </c:pt>
                <c:pt idx="741">
                  <c:v>741000</c:v>
                </c:pt>
                <c:pt idx="742">
                  <c:v>742000</c:v>
                </c:pt>
                <c:pt idx="743">
                  <c:v>743000</c:v>
                </c:pt>
                <c:pt idx="744">
                  <c:v>744000</c:v>
                </c:pt>
                <c:pt idx="745">
                  <c:v>745000</c:v>
                </c:pt>
                <c:pt idx="746">
                  <c:v>746000</c:v>
                </c:pt>
                <c:pt idx="747">
                  <c:v>747000</c:v>
                </c:pt>
                <c:pt idx="748">
                  <c:v>748000</c:v>
                </c:pt>
                <c:pt idx="749">
                  <c:v>749000</c:v>
                </c:pt>
                <c:pt idx="750">
                  <c:v>750000</c:v>
                </c:pt>
                <c:pt idx="751">
                  <c:v>751000</c:v>
                </c:pt>
                <c:pt idx="752">
                  <c:v>752000</c:v>
                </c:pt>
                <c:pt idx="753">
                  <c:v>753000</c:v>
                </c:pt>
                <c:pt idx="754">
                  <c:v>754000</c:v>
                </c:pt>
                <c:pt idx="755">
                  <c:v>755000</c:v>
                </c:pt>
                <c:pt idx="756">
                  <c:v>756000</c:v>
                </c:pt>
                <c:pt idx="757">
                  <c:v>757000</c:v>
                </c:pt>
                <c:pt idx="758">
                  <c:v>758000</c:v>
                </c:pt>
                <c:pt idx="759">
                  <c:v>759000</c:v>
                </c:pt>
                <c:pt idx="760">
                  <c:v>760000</c:v>
                </c:pt>
                <c:pt idx="761">
                  <c:v>761000</c:v>
                </c:pt>
                <c:pt idx="762">
                  <c:v>762000</c:v>
                </c:pt>
                <c:pt idx="763">
                  <c:v>763000</c:v>
                </c:pt>
                <c:pt idx="764">
                  <c:v>764000</c:v>
                </c:pt>
                <c:pt idx="765">
                  <c:v>765000</c:v>
                </c:pt>
                <c:pt idx="766">
                  <c:v>766000</c:v>
                </c:pt>
                <c:pt idx="767">
                  <c:v>767000</c:v>
                </c:pt>
                <c:pt idx="768">
                  <c:v>768000</c:v>
                </c:pt>
                <c:pt idx="769">
                  <c:v>769000</c:v>
                </c:pt>
                <c:pt idx="770">
                  <c:v>770000</c:v>
                </c:pt>
                <c:pt idx="771">
                  <c:v>771000</c:v>
                </c:pt>
                <c:pt idx="772">
                  <c:v>772000</c:v>
                </c:pt>
                <c:pt idx="773">
                  <c:v>773000</c:v>
                </c:pt>
                <c:pt idx="774">
                  <c:v>774000</c:v>
                </c:pt>
                <c:pt idx="775">
                  <c:v>775000</c:v>
                </c:pt>
                <c:pt idx="776">
                  <c:v>776000</c:v>
                </c:pt>
                <c:pt idx="777">
                  <c:v>777000</c:v>
                </c:pt>
                <c:pt idx="778">
                  <c:v>778000</c:v>
                </c:pt>
                <c:pt idx="779">
                  <c:v>779000</c:v>
                </c:pt>
                <c:pt idx="780">
                  <c:v>780000</c:v>
                </c:pt>
                <c:pt idx="781">
                  <c:v>781000</c:v>
                </c:pt>
                <c:pt idx="782">
                  <c:v>782000</c:v>
                </c:pt>
                <c:pt idx="783">
                  <c:v>783000</c:v>
                </c:pt>
                <c:pt idx="784">
                  <c:v>784000</c:v>
                </c:pt>
                <c:pt idx="785">
                  <c:v>785000</c:v>
                </c:pt>
                <c:pt idx="786">
                  <c:v>786000</c:v>
                </c:pt>
                <c:pt idx="787">
                  <c:v>787000</c:v>
                </c:pt>
                <c:pt idx="788">
                  <c:v>788000</c:v>
                </c:pt>
                <c:pt idx="789">
                  <c:v>789000</c:v>
                </c:pt>
                <c:pt idx="790">
                  <c:v>790000</c:v>
                </c:pt>
                <c:pt idx="791">
                  <c:v>791000</c:v>
                </c:pt>
                <c:pt idx="792">
                  <c:v>792000</c:v>
                </c:pt>
                <c:pt idx="793">
                  <c:v>793000</c:v>
                </c:pt>
                <c:pt idx="794">
                  <c:v>794000</c:v>
                </c:pt>
                <c:pt idx="795">
                  <c:v>795000</c:v>
                </c:pt>
                <c:pt idx="796">
                  <c:v>796000</c:v>
                </c:pt>
                <c:pt idx="797">
                  <c:v>797000</c:v>
                </c:pt>
                <c:pt idx="798">
                  <c:v>798000</c:v>
                </c:pt>
                <c:pt idx="799">
                  <c:v>799000</c:v>
                </c:pt>
                <c:pt idx="800">
                  <c:v>800000</c:v>
                </c:pt>
                <c:pt idx="801">
                  <c:v>801000</c:v>
                </c:pt>
                <c:pt idx="802">
                  <c:v>802000</c:v>
                </c:pt>
                <c:pt idx="803">
                  <c:v>803000</c:v>
                </c:pt>
                <c:pt idx="804">
                  <c:v>804000</c:v>
                </c:pt>
                <c:pt idx="805">
                  <c:v>805000</c:v>
                </c:pt>
                <c:pt idx="806">
                  <c:v>806000</c:v>
                </c:pt>
                <c:pt idx="807">
                  <c:v>807000</c:v>
                </c:pt>
                <c:pt idx="808">
                  <c:v>808000</c:v>
                </c:pt>
                <c:pt idx="809">
                  <c:v>809000</c:v>
                </c:pt>
                <c:pt idx="810">
                  <c:v>810000</c:v>
                </c:pt>
                <c:pt idx="811">
                  <c:v>811000</c:v>
                </c:pt>
                <c:pt idx="812">
                  <c:v>812000</c:v>
                </c:pt>
                <c:pt idx="813">
                  <c:v>813000</c:v>
                </c:pt>
                <c:pt idx="814">
                  <c:v>814000</c:v>
                </c:pt>
                <c:pt idx="815">
                  <c:v>815000</c:v>
                </c:pt>
                <c:pt idx="816">
                  <c:v>816000</c:v>
                </c:pt>
                <c:pt idx="817">
                  <c:v>817000</c:v>
                </c:pt>
                <c:pt idx="818">
                  <c:v>818000</c:v>
                </c:pt>
                <c:pt idx="819">
                  <c:v>819000</c:v>
                </c:pt>
                <c:pt idx="820">
                  <c:v>820000</c:v>
                </c:pt>
                <c:pt idx="821">
                  <c:v>821000</c:v>
                </c:pt>
                <c:pt idx="822">
                  <c:v>822000</c:v>
                </c:pt>
                <c:pt idx="823">
                  <c:v>823000</c:v>
                </c:pt>
                <c:pt idx="824">
                  <c:v>824000</c:v>
                </c:pt>
                <c:pt idx="825">
                  <c:v>825000</c:v>
                </c:pt>
                <c:pt idx="826">
                  <c:v>826000</c:v>
                </c:pt>
                <c:pt idx="827">
                  <c:v>827000</c:v>
                </c:pt>
                <c:pt idx="828">
                  <c:v>828000</c:v>
                </c:pt>
                <c:pt idx="829">
                  <c:v>829000</c:v>
                </c:pt>
                <c:pt idx="830">
                  <c:v>830000</c:v>
                </c:pt>
                <c:pt idx="831">
                  <c:v>831000</c:v>
                </c:pt>
                <c:pt idx="832">
                  <c:v>832000</c:v>
                </c:pt>
                <c:pt idx="833">
                  <c:v>833000</c:v>
                </c:pt>
                <c:pt idx="834">
                  <c:v>834000</c:v>
                </c:pt>
                <c:pt idx="835">
                  <c:v>835000</c:v>
                </c:pt>
                <c:pt idx="836">
                  <c:v>836000</c:v>
                </c:pt>
                <c:pt idx="837">
                  <c:v>837000</c:v>
                </c:pt>
                <c:pt idx="838">
                  <c:v>838000</c:v>
                </c:pt>
                <c:pt idx="839">
                  <c:v>839000</c:v>
                </c:pt>
                <c:pt idx="840">
                  <c:v>840000</c:v>
                </c:pt>
                <c:pt idx="841">
                  <c:v>841000</c:v>
                </c:pt>
                <c:pt idx="842">
                  <c:v>842000</c:v>
                </c:pt>
                <c:pt idx="843">
                  <c:v>843000</c:v>
                </c:pt>
                <c:pt idx="844">
                  <c:v>844000</c:v>
                </c:pt>
                <c:pt idx="845">
                  <c:v>845000</c:v>
                </c:pt>
                <c:pt idx="846">
                  <c:v>846000</c:v>
                </c:pt>
                <c:pt idx="847">
                  <c:v>847000</c:v>
                </c:pt>
                <c:pt idx="848">
                  <c:v>848000</c:v>
                </c:pt>
                <c:pt idx="849">
                  <c:v>849000</c:v>
                </c:pt>
                <c:pt idx="850">
                  <c:v>850000</c:v>
                </c:pt>
                <c:pt idx="851">
                  <c:v>851000</c:v>
                </c:pt>
                <c:pt idx="852">
                  <c:v>852000</c:v>
                </c:pt>
                <c:pt idx="853">
                  <c:v>853000</c:v>
                </c:pt>
                <c:pt idx="854">
                  <c:v>854000</c:v>
                </c:pt>
                <c:pt idx="855">
                  <c:v>855000</c:v>
                </c:pt>
                <c:pt idx="856">
                  <c:v>856000</c:v>
                </c:pt>
                <c:pt idx="857">
                  <c:v>857000</c:v>
                </c:pt>
                <c:pt idx="858">
                  <c:v>858000</c:v>
                </c:pt>
                <c:pt idx="859">
                  <c:v>859000</c:v>
                </c:pt>
                <c:pt idx="860">
                  <c:v>860000</c:v>
                </c:pt>
                <c:pt idx="861">
                  <c:v>861000</c:v>
                </c:pt>
                <c:pt idx="862">
                  <c:v>862000</c:v>
                </c:pt>
                <c:pt idx="863">
                  <c:v>863000</c:v>
                </c:pt>
                <c:pt idx="864">
                  <c:v>864000</c:v>
                </c:pt>
                <c:pt idx="865">
                  <c:v>865000</c:v>
                </c:pt>
                <c:pt idx="866">
                  <c:v>866000</c:v>
                </c:pt>
                <c:pt idx="867">
                  <c:v>867000</c:v>
                </c:pt>
                <c:pt idx="868">
                  <c:v>868000</c:v>
                </c:pt>
                <c:pt idx="869">
                  <c:v>869000</c:v>
                </c:pt>
                <c:pt idx="870">
                  <c:v>870000</c:v>
                </c:pt>
                <c:pt idx="871">
                  <c:v>871000</c:v>
                </c:pt>
                <c:pt idx="872">
                  <c:v>872000</c:v>
                </c:pt>
                <c:pt idx="873">
                  <c:v>873000</c:v>
                </c:pt>
                <c:pt idx="874">
                  <c:v>874000</c:v>
                </c:pt>
                <c:pt idx="875">
                  <c:v>875000</c:v>
                </c:pt>
                <c:pt idx="876">
                  <c:v>876000</c:v>
                </c:pt>
                <c:pt idx="877">
                  <c:v>877000</c:v>
                </c:pt>
                <c:pt idx="878">
                  <c:v>878000</c:v>
                </c:pt>
                <c:pt idx="879">
                  <c:v>879000</c:v>
                </c:pt>
                <c:pt idx="880">
                  <c:v>880000</c:v>
                </c:pt>
                <c:pt idx="881">
                  <c:v>881000</c:v>
                </c:pt>
                <c:pt idx="882">
                  <c:v>882000</c:v>
                </c:pt>
                <c:pt idx="883">
                  <c:v>883000</c:v>
                </c:pt>
                <c:pt idx="884">
                  <c:v>884000</c:v>
                </c:pt>
                <c:pt idx="885">
                  <c:v>885000</c:v>
                </c:pt>
                <c:pt idx="886">
                  <c:v>886000</c:v>
                </c:pt>
                <c:pt idx="887">
                  <c:v>887000</c:v>
                </c:pt>
                <c:pt idx="888">
                  <c:v>888000</c:v>
                </c:pt>
                <c:pt idx="889">
                  <c:v>889000</c:v>
                </c:pt>
                <c:pt idx="890">
                  <c:v>890000</c:v>
                </c:pt>
                <c:pt idx="891">
                  <c:v>891000</c:v>
                </c:pt>
                <c:pt idx="892">
                  <c:v>892000</c:v>
                </c:pt>
                <c:pt idx="893">
                  <c:v>893000</c:v>
                </c:pt>
                <c:pt idx="894">
                  <c:v>894000</c:v>
                </c:pt>
                <c:pt idx="895">
                  <c:v>895000</c:v>
                </c:pt>
                <c:pt idx="896">
                  <c:v>896000</c:v>
                </c:pt>
                <c:pt idx="897">
                  <c:v>897000</c:v>
                </c:pt>
                <c:pt idx="898">
                  <c:v>898000</c:v>
                </c:pt>
                <c:pt idx="899">
                  <c:v>899000</c:v>
                </c:pt>
                <c:pt idx="900">
                  <c:v>900000</c:v>
                </c:pt>
                <c:pt idx="901">
                  <c:v>901000</c:v>
                </c:pt>
                <c:pt idx="902">
                  <c:v>902000</c:v>
                </c:pt>
                <c:pt idx="903">
                  <c:v>903000</c:v>
                </c:pt>
                <c:pt idx="904">
                  <c:v>904000</c:v>
                </c:pt>
                <c:pt idx="905">
                  <c:v>905000</c:v>
                </c:pt>
                <c:pt idx="906">
                  <c:v>906000</c:v>
                </c:pt>
                <c:pt idx="907">
                  <c:v>907000</c:v>
                </c:pt>
                <c:pt idx="908">
                  <c:v>908000</c:v>
                </c:pt>
                <c:pt idx="909">
                  <c:v>909000</c:v>
                </c:pt>
                <c:pt idx="910">
                  <c:v>910000</c:v>
                </c:pt>
                <c:pt idx="911">
                  <c:v>911000</c:v>
                </c:pt>
                <c:pt idx="912">
                  <c:v>912000</c:v>
                </c:pt>
                <c:pt idx="913">
                  <c:v>913000</c:v>
                </c:pt>
                <c:pt idx="914">
                  <c:v>914000</c:v>
                </c:pt>
                <c:pt idx="915">
                  <c:v>915000</c:v>
                </c:pt>
                <c:pt idx="916">
                  <c:v>916000</c:v>
                </c:pt>
                <c:pt idx="917">
                  <c:v>917000</c:v>
                </c:pt>
                <c:pt idx="918">
                  <c:v>918000</c:v>
                </c:pt>
                <c:pt idx="919">
                  <c:v>919000</c:v>
                </c:pt>
                <c:pt idx="920">
                  <c:v>920000</c:v>
                </c:pt>
                <c:pt idx="921">
                  <c:v>921000</c:v>
                </c:pt>
                <c:pt idx="922">
                  <c:v>922000</c:v>
                </c:pt>
                <c:pt idx="923">
                  <c:v>923000</c:v>
                </c:pt>
                <c:pt idx="924">
                  <c:v>924000</c:v>
                </c:pt>
                <c:pt idx="925">
                  <c:v>925000</c:v>
                </c:pt>
                <c:pt idx="926">
                  <c:v>926000</c:v>
                </c:pt>
                <c:pt idx="927">
                  <c:v>927000</c:v>
                </c:pt>
                <c:pt idx="928">
                  <c:v>928000</c:v>
                </c:pt>
                <c:pt idx="929">
                  <c:v>929000</c:v>
                </c:pt>
                <c:pt idx="930">
                  <c:v>930000</c:v>
                </c:pt>
                <c:pt idx="931">
                  <c:v>931000</c:v>
                </c:pt>
                <c:pt idx="932">
                  <c:v>932000</c:v>
                </c:pt>
                <c:pt idx="933">
                  <c:v>933000</c:v>
                </c:pt>
                <c:pt idx="934">
                  <c:v>934000</c:v>
                </c:pt>
                <c:pt idx="935">
                  <c:v>935000</c:v>
                </c:pt>
                <c:pt idx="936">
                  <c:v>936000</c:v>
                </c:pt>
                <c:pt idx="937">
                  <c:v>937000</c:v>
                </c:pt>
                <c:pt idx="938">
                  <c:v>938000</c:v>
                </c:pt>
                <c:pt idx="939">
                  <c:v>939000</c:v>
                </c:pt>
                <c:pt idx="940">
                  <c:v>940000</c:v>
                </c:pt>
                <c:pt idx="941">
                  <c:v>941000</c:v>
                </c:pt>
                <c:pt idx="942">
                  <c:v>942000</c:v>
                </c:pt>
                <c:pt idx="943">
                  <c:v>943000</c:v>
                </c:pt>
                <c:pt idx="944">
                  <c:v>944000</c:v>
                </c:pt>
                <c:pt idx="945">
                  <c:v>945000</c:v>
                </c:pt>
                <c:pt idx="946">
                  <c:v>946000</c:v>
                </c:pt>
                <c:pt idx="947">
                  <c:v>947000</c:v>
                </c:pt>
                <c:pt idx="948">
                  <c:v>948000</c:v>
                </c:pt>
                <c:pt idx="949">
                  <c:v>949000</c:v>
                </c:pt>
                <c:pt idx="950">
                  <c:v>950000</c:v>
                </c:pt>
                <c:pt idx="951">
                  <c:v>951000</c:v>
                </c:pt>
                <c:pt idx="952">
                  <c:v>952000</c:v>
                </c:pt>
                <c:pt idx="953">
                  <c:v>953000</c:v>
                </c:pt>
                <c:pt idx="954">
                  <c:v>954000</c:v>
                </c:pt>
                <c:pt idx="955">
                  <c:v>955000</c:v>
                </c:pt>
                <c:pt idx="956">
                  <c:v>956000</c:v>
                </c:pt>
                <c:pt idx="957">
                  <c:v>957000</c:v>
                </c:pt>
                <c:pt idx="958">
                  <c:v>958000</c:v>
                </c:pt>
                <c:pt idx="959">
                  <c:v>959000</c:v>
                </c:pt>
                <c:pt idx="960">
                  <c:v>960000</c:v>
                </c:pt>
                <c:pt idx="961">
                  <c:v>961000</c:v>
                </c:pt>
                <c:pt idx="962">
                  <c:v>962000</c:v>
                </c:pt>
                <c:pt idx="963">
                  <c:v>963000</c:v>
                </c:pt>
                <c:pt idx="964">
                  <c:v>964000</c:v>
                </c:pt>
                <c:pt idx="965">
                  <c:v>965000</c:v>
                </c:pt>
                <c:pt idx="966">
                  <c:v>966000</c:v>
                </c:pt>
                <c:pt idx="967">
                  <c:v>967000</c:v>
                </c:pt>
                <c:pt idx="968">
                  <c:v>968000</c:v>
                </c:pt>
                <c:pt idx="969">
                  <c:v>969000</c:v>
                </c:pt>
                <c:pt idx="970">
                  <c:v>970000</c:v>
                </c:pt>
                <c:pt idx="971">
                  <c:v>971000</c:v>
                </c:pt>
                <c:pt idx="972">
                  <c:v>972000</c:v>
                </c:pt>
                <c:pt idx="973">
                  <c:v>973000</c:v>
                </c:pt>
                <c:pt idx="974">
                  <c:v>974000</c:v>
                </c:pt>
                <c:pt idx="975">
                  <c:v>975000</c:v>
                </c:pt>
                <c:pt idx="976">
                  <c:v>976000</c:v>
                </c:pt>
                <c:pt idx="977">
                  <c:v>977000</c:v>
                </c:pt>
                <c:pt idx="978">
                  <c:v>978000</c:v>
                </c:pt>
                <c:pt idx="979">
                  <c:v>979000</c:v>
                </c:pt>
                <c:pt idx="980">
                  <c:v>980000</c:v>
                </c:pt>
                <c:pt idx="981">
                  <c:v>981000</c:v>
                </c:pt>
                <c:pt idx="982">
                  <c:v>982000</c:v>
                </c:pt>
                <c:pt idx="983">
                  <c:v>983000</c:v>
                </c:pt>
                <c:pt idx="984">
                  <c:v>984000</c:v>
                </c:pt>
                <c:pt idx="985">
                  <c:v>985000</c:v>
                </c:pt>
                <c:pt idx="986">
                  <c:v>986000</c:v>
                </c:pt>
                <c:pt idx="987">
                  <c:v>987000</c:v>
                </c:pt>
                <c:pt idx="988">
                  <c:v>988000</c:v>
                </c:pt>
                <c:pt idx="989">
                  <c:v>989000</c:v>
                </c:pt>
                <c:pt idx="990">
                  <c:v>990000</c:v>
                </c:pt>
                <c:pt idx="991">
                  <c:v>991000</c:v>
                </c:pt>
                <c:pt idx="992">
                  <c:v>992000</c:v>
                </c:pt>
                <c:pt idx="993">
                  <c:v>993000</c:v>
                </c:pt>
                <c:pt idx="994">
                  <c:v>994000</c:v>
                </c:pt>
                <c:pt idx="995">
                  <c:v>995000</c:v>
                </c:pt>
                <c:pt idx="996">
                  <c:v>996000</c:v>
                </c:pt>
                <c:pt idx="997">
                  <c:v>997000</c:v>
                </c:pt>
                <c:pt idx="998">
                  <c:v>998000</c:v>
                </c:pt>
                <c:pt idx="999">
                  <c:v>999000</c:v>
                </c:pt>
                <c:pt idx="1000">
                  <c:v>1000000</c:v>
                </c:pt>
                <c:pt idx="1001">
                  <c:v>1001000</c:v>
                </c:pt>
                <c:pt idx="1002">
                  <c:v>1002000</c:v>
                </c:pt>
                <c:pt idx="1003">
                  <c:v>1003000</c:v>
                </c:pt>
                <c:pt idx="1004">
                  <c:v>1004000</c:v>
                </c:pt>
                <c:pt idx="1005">
                  <c:v>1005000</c:v>
                </c:pt>
                <c:pt idx="1006">
                  <c:v>1006000</c:v>
                </c:pt>
                <c:pt idx="1007">
                  <c:v>1007000</c:v>
                </c:pt>
                <c:pt idx="1008">
                  <c:v>1008000</c:v>
                </c:pt>
                <c:pt idx="1009">
                  <c:v>1009000</c:v>
                </c:pt>
                <c:pt idx="1010">
                  <c:v>1010000</c:v>
                </c:pt>
                <c:pt idx="1011">
                  <c:v>1011000</c:v>
                </c:pt>
                <c:pt idx="1012">
                  <c:v>1012000</c:v>
                </c:pt>
                <c:pt idx="1013">
                  <c:v>1013000</c:v>
                </c:pt>
                <c:pt idx="1014">
                  <c:v>1014000</c:v>
                </c:pt>
                <c:pt idx="1015">
                  <c:v>1015000</c:v>
                </c:pt>
                <c:pt idx="1016">
                  <c:v>1016000</c:v>
                </c:pt>
                <c:pt idx="1017">
                  <c:v>1017000</c:v>
                </c:pt>
                <c:pt idx="1018">
                  <c:v>1022000</c:v>
                </c:pt>
                <c:pt idx="1019">
                  <c:v>1027000</c:v>
                </c:pt>
                <c:pt idx="1020">
                  <c:v>1032000</c:v>
                </c:pt>
                <c:pt idx="1021">
                  <c:v>1037000</c:v>
                </c:pt>
                <c:pt idx="1022">
                  <c:v>1042000</c:v>
                </c:pt>
                <c:pt idx="1023">
                  <c:v>1047000</c:v>
                </c:pt>
                <c:pt idx="1024">
                  <c:v>1052000</c:v>
                </c:pt>
                <c:pt idx="1025">
                  <c:v>1057000</c:v>
                </c:pt>
                <c:pt idx="1026">
                  <c:v>1062000</c:v>
                </c:pt>
                <c:pt idx="1027">
                  <c:v>1067000</c:v>
                </c:pt>
                <c:pt idx="1028">
                  <c:v>1072000</c:v>
                </c:pt>
                <c:pt idx="1029">
                  <c:v>1077000</c:v>
                </c:pt>
                <c:pt idx="1030">
                  <c:v>1082000</c:v>
                </c:pt>
                <c:pt idx="1031">
                  <c:v>1087000</c:v>
                </c:pt>
                <c:pt idx="1032">
                  <c:v>1092000</c:v>
                </c:pt>
                <c:pt idx="1033">
                  <c:v>1097000</c:v>
                </c:pt>
                <c:pt idx="1034">
                  <c:v>1102000</c:v>
                </c:pt>
                <c:pt idx="1035">
                  <c:v>1107000</c:v>
                </c:pt>
                <c:pt idx="1036">
                  <c:v>1112000</c:v>
                </c:pt>
                <c:pt idx="1037">
                  <c:v>1117000</c:v>
                </c:pt>
                <c:pt idx="1038">
                  <c:v>1122000</c:v>
                </c:pt>
                <c:pt idx="1039">
                  <c:v>1127000</c:v>
                </c:pt>
                <c:pt idx="1040">
                  <c:v>1132000</c:v>
                </c:pt>
                <c:pt idx="1041">
                  <c:v>1137000</c:v>
                </c:pt>
                <c:pt idx="1042">
                  <c:v>1142000</c:v>
                </c:pt>
                <c:pt idx="1043">
                  <c:v>1147000</c:v>
                </c:pt>
                <c:pt idx="1044">
                  <c:v>1152000</c:v>
                </c:pt>
                <c:pt idx="1045">
                  <c:v>1157000</c:v>
                </c:pt>
                <c:pt idx="1046">
                  <c:v>1162000</c:v>
                </c:pt>
                <c:pt idx="1047">
                  <c:v>1167000</c:v>
                </c:pt>
                <c:pt idx="1048">
                  <c:v>1172000</c:v>
                </c:pt>
                <c:pt idx="1049">
                  <c:v>1177000</c:v>
                </c:pt>
                <c:pt idx="1050">
                  <c:v>1182000</c:v>
                </c:pt>
                <c:pt idx="1051">
                  <c:v>1187000</c:v>
                </c:pt>
                <c:pt idx="1052">
                  <c:v>1192000</c:v>
                </c:pt>
                <c:pt idx="1053">
                  <c:v>1197000</c:v>
                </c:pt>
                <c:pt idx="1054">
                  <c:v>1202000</c:v>
                </c:pt>
                <c:pt idx="1055">
                  <c:v>1207000</c:v>
                </c:pt>
                <c:pt idx="1056">
                  <c:v>1212000</c:v>
                </c:pt>
                <c:pt idx="1057">
                  <c:v>1217000</c:v>
                </c:pt>
                <c:pt idx="1058">
                  <c:v>1222000</c:v>
                </c:pt>
                <c:pt idx="1059">
                  <c:v>1227000</c:v>
                </c:pt>
                <c:pt idx="1060">
                  <c:v>1232000</c:v>
                </c:pt>
                <c:pt idx="1061">
                  <c:v>1237000</c:v>
                </c:pt>
                <c:pt idx="1062">
                  <c:v>1242000</c:v>
                </c:pt>
                <c:pt idx="1063">
                  <c:v>1247000</c:v>
                </c:pt>
                <c:pt idx="1064">
                  <c:v>1252000</c:v>
                </c:pt>
                <c:pt idx="1065">
                  <c:v>1257000</c:v>
                </c:pt>
                <c:pt idx="1066">
                  <c:v>1262000</c:v>
                </c:pt>
                <c:pt idx="1067">
                  <c:v>1267000</c:v>
                </c:pt>
                <c:pt idx="1068">
                  <c:v>1272000</c:v>
                </c:pt>
                <c:pt idx="1069">
                  <c:v>1277000</c:v>
                </c:pt>
                <c:pt idx="1070">
                  <c:v>1282000</c:v>
                </c:pt>
                <c:pt idx="1071">
                  <c:v>1287000</c:v>
                </c:pt>
                <c:pt idx="1072">
                  <c:v>1292000</c:v>
                </c:pt>
                <c:pt idx="1073">
                  <c:v>1297000</c:v>
                </c:pt>
                <c:pt idx="1074">
                  <c:v>1302000</c:v>
                </c:pt>
                <c:pt idx="1075">
                  <c:v>1307000</c:v>
                </c:pt>
                <c:pt idx="1076">
                  <c:v>1312000</c:v>
                </c:pt>
                <c:pt idx="1077">
                  <c:v>1317000</c:v>
                </c:pt>
                <c:pt idx="1078">
                  <c:v>1322000</c:v>
                </c:pt>
                <c:pt idx="1079">
                  <c:v>1327000</c:v>
                </c:pt>
                <c:pt idx="1080">
                  <c:v>1332000</c:v>
                </c:pt>
                <c:pt idx="1081">
                  <c:v>1337000</c:v>
                </c:pt>
                <c:pt idx="1082">
                  <c:v>1342000</c:v>
                </c:pt>
                <c:pt idx="1083">
                  <c:v>1347000</c:v>
                </c:pt>
                <c:pt idx="1084">
                  <c:v>1352000</c:v>
                </c:pt>
                <c:pt idx="1085">
                  <c:v>1357000</c:v>
                </c:pt>
                <c:pt idx="1086">
                  <c:v>1362000</c:v>
                </c:pt>
                <c:pt idx="1087">
                  <c:v>1367000</c:v>
                </c:pt>
                <c:pt idx="1088">
                  <c:v>1372000</c:v>
                </c:pt>
                <c:pt idx="1089">
                  <c:v>1377000</c:v>
                </c:pt>
                <c:pt idx="1090">
                  <c:v>1382000</c:v>
                </c:pt>
                <c:pt idx="1091">
                  <c:v>1387000</c:v>
                </c:pt>
                <c:pt idx="1092">
                  <c:v>1392000</c:v>
                </c:pt>
                <c:pt idx="1093">
                  <c:v>1397000</c:v>
                </c:pt>
                <c:pt idx="1094">
                  <c:v>1402000</c:v>
                </c:pt>
                <c:pt idx="1095">
                  <c:v>1407000</c:v>
                </c:pt>
                <c:pt idx="1096">
                  <c:v>1412000</c:v>
                </c:pt>
                <c:pt idx="1097">
                  <c:v>1417000</c:v>
                </c:pt>
                <c:pt idx="1098">
                  <c:v>1422000</c:v>
                </c:pt>
                <c:pt idx="1099">
                  <c:v>1427000</c:v>
                </c:pt>
                <c:pt idx="1100">
                  <c:v>1432000</c:v>
                </c:pt>
                <c:pt idx="1101">
                  <c:v>1437000</c:v>
                </c:pt>
                <c:pt idx="1102">
                  <c:v>1442000</c:v>
                </c:pt>
                <c:pt idx="1103">
                  <c:v>1447000</c:v>
                </c:pt>
                <c:pt idx="1104">
                  <c:v>1452000</c:v>
                </c:pt>
                <c:pt idx="1105">
                  <c:v>1457000</c:v>
                </c:pt>
                <c:pt idx="1106">
                  <c:v>1462000</c:v>
                </c:pt>
                <c:pt idx="1107">
                  <c:v>1467000</c:v>
                </c:pt>
                <c:pt idx="1108">
                  <c:v>1472000</c:v>
                </c:pt>
                <c:pt idx="1109">
                  <c:v>1477000</c:v>
                </c:pt>
                <c:pt idx="1110">
                  <c:v>1482000</c:v>
                </c:pt>
                <c:pt idx="1111">
                  <c:v>1487000</c:v>
                </c:pt>
                <c:pt idx="1112">
                  <c:v>1492000</c:v>
                </c:pt>
                <c:pt idx="1113">
                  <c:v>1497000</c:v>
                </c:pt>
                <c:pt idx="1114">
                  <c:v>1502000</c:v>
                </c:pt>
                <c:pt idx="1115">
                  <c:v>1507000</c:v>
                </c:pt>
                <c:pt idx="1116">
                  <c:v>1512000</c:v>
                </c:pt>
                <c:pt idx="1117">
                  <c:v>1517000</c:v>
                </c:pt>
                <c:pt idx="1118">
                  <c:v>1522000</c:v>
                </c:pt>
                <c:pt idx="1119">
                  <c:v>1527000</c:v>
                </c:pt>
                <c:pt idx="1120">
                  <c:v>1532000</c:v>
                </c:pt>
                <c:pt idx="1121">
                  <c:v>1537000</c:v>
                </c:pt>
                <c:pt idx="1122">
                  <c:v>1542000</c:v>
                </c:pt>
                <c:pt idx="1123">
                  <c:v>1547000</c:v>
                </c:pt>
                <c:pt idx="1124">
                  <c:v>1552000</c:v>
                </c:pt>
                <c:pt idx="1125">
                  <c:v>1557000</c:v>
                </c:pt>
                <c:pt idx="1126">
                  <c:v>1562000</c:v>
                </c:pt>
                <c:pt idx="1127">
                  <c:v>1567000</c:v>
                </c:pt>
                <c:pt idx="1128">
                  <c:v>1572000</c:v>
                </c:pt>
                <c:pt idx="1129">
                  <c:v>1577000</c:v>
                </c:pt>
                <c:pt idx="1130">
                  <c:v>1582000</c:v>
                </c:pt>
                <c:pt idx="1131">
                  <c:v>1587000</c:v>
                </c:pt>
                <c:pt idx="1132">
                  <c:v>1592000</c:v>
                </c:pt>
                <c:pt idx="1133">
                  <c:v>1597000</c:v>
                </c:pt>
                <c:pt idx="1134">
                  <c:v>1602000</c:v>
                </c:pt>
                <c:pt idx="1135">
                  <c:v>1607000</c:v>
                </c:pt>
                <c:pt idx="1136">
                  <c:v>1612000</c:v>
                </c:pt>
                <c:pt idx="1137">
                  <c:v>1617000</c:v>
                </c:pt>
                <c:pt idx="1138">
                  <c:v>1622000</c:v>
                </c:pt>
                <c:pt idx="1139">
                  <c:v>1627000</c:v>
                </c:pt>
                <c:pt idx="1140">
                  <c:v>1632000</c:v>
                </c:pt>
                <c:pt idx="1141">
                  <c:v>1637000</c:v>
                </c:pt>
                <c:pt idx="1142">
                  <c:v>1642000</c:v>
                </c:pt>
                <c:pt idx="1143">
                  <c:v>1647000</c:v>
                </c:pt>
                <c:pt idx="1144">
                  <c:v>1652000</c:v>
                </c:pt>
                <c:pt idx="1145">
                  <c:v>1657000</c:v>
                </c:pt>
                <c:pt idx="1146">
                  <c:v>1662000</c:v>
                </c:pt>
                <c:pt idx="1147">
                  <c:v>1667000</c:v>
                </c:pt>
                <c:pt idx="1148">
                  <c:v>1672000</c:v>
                </c:pt>
                <c:pt idx="1149">
                  <c:v>1677000</c:v>
                </c:pt>
                <c:pt idx="1150">
                  <c:v>1682000</c:v>
                </c:pt>
                <c:pt idx="1151">
                  <c:v>1687000</c:v>
                </c:pt>
                <c:pt idx="1152">
                  <c:v>1692000</c:v>
                </c:pt>
                <c:pt idx="1153">
                  <c:v>1697000</c:v>
                </c:pt>
                <c:pt idx="1154">
                  <c:v>1702000</c:v>
                </c:pt>
                <c:pt idx="1155">
                  <c:v>1707000</c:v>
                </c:pt>
                <c:pt idx="1156">
                  <c:v>1712000</c:v>
                </c:pt>
                <c:pt idx="1157">
                  <c:v>1717000</c:v>
                </c:pt>
                <c:pt idx="1158">
                  <c:v>1722000</c:v>
                </c:pt>
                <c:pt idx="1159">
                  <c:v>1727000</c:v>
                </c:pt>
                <c:pt idx="1160">
                  <c:v>1732000</c:v>
                </c:pt>
                <c:pt idx="1161">
                  <c:v>1737000</c:v>
                </c:pt>
                <c:pt idx="1162">
                  <c:v>1742000</c:v>
                </c:pt>
                <c:pt idx="1163">
                  <c:v>1747000</c:v>
                </c:pt>
                <c:pt idx="1164">
                  <c:v>1752000</c:v>
                </c:pt>
                <c:pt idx="1165">
                  <c:v>1757000</c:v>
                </c:pt>
                <c:pt idx="1166">
                  <c:v>1762000</c:v>
                </c:pt>
                <c:pt idx="1167">
                  <c:v>1767000</c:v>
                </c:pt>
                <c:pt idx="1168">
                  <c:v>1772000</c:v>
                </c:pt>
                <c:pt idx="1169">
                  <c:v>1777000</c:v>
                </c:pt>
                <c:pt idx="1170">
                  <c:v>1782000</c:v>
                </c:pt>
                <c:pt idx="1171">
                  <c:v>1787000</c:v>
                </c:pt>
                <c:pt idx="1172">
                  <c:v>1792000</c:v>
                </c:pt>
                <c:pt idx="1173">
                  <c:v>1797000</c:v>
                </c:pt>
                <c:pt idx="1174">
                  <c:v>1802000</c:v>
                </c:pt>
                <c:pt idx="1175">
                  <c:v>1807000</c:v>
                </c:pt>
                <c:pt idx="1176">
                  <c:v>1812000</c:v>
                </c:pt>
                <c:pt idx="1177">
                  <c:v>1817000</c:v>
                </c:pt>
                <c:pt idx="1178">
                  <c:v>1822000</c:v>
                </c:pt>
                <c:pt idx="1179">
                  <c:v>1827000</c:v>
                </c:pt>
                <c:pt idx="1180">
                  <c:v>1832000</c:v>
                </c:pt>
                <c:pt idx="1181">
                  <c:v>1837000</c:v>
                </c:pt>
                <c:pt idx="1182">
                  <c:v>1842000</c:v>
                </c:pt>
                <c:pt idx="1183">
                  <c:v>1847000</c:v>
                </c:pt>
                <c:pt idx="1184">
                  <c:v>1852000</c:v>
                </c:pt>
                <c:pt idx="1185">
                  <c:v>1857000</c:v>
                </c:pt>
                <c:pt idx="1186">
                  <c:v>1862000</c:v>
                </c:pt>
                <c:pt idx="1187">
                  <c:v>1867000</c:v>
                </c:pt>
                <c:pt idx="1188">
                  <c:v>1872000</c:v>
                </c:pt>
                <c:pt idx="1189">
                  <c:v>1877000</c:v>
                </c:pt>
                <c:pt idx="1190">
                  <c:v>1882000</c:v>
                </c:pt>
                <c:pt idx="1191">
                  <c:v>1887000</c:v>
                </c:pt>
                <c:pt idx="1192">
                  <c:v>1892000</c:v>
                </c:pt>
                <c:pt idx="1193">
                  <c:v>1897000</c:v>
                </c:pt>
                <c:pt idx="1194">
                  <c:v>1902000</c:v>
                </c:pt>
                <c:pt idx="1195">
                  <c:v>1907000</c:v>
                </c:pt>
                <c:pt idx="1196">
                  <c:v>1912000</c:v>
                </c:pt>
                <c:pt idx="1197">
                  <c:v>1917000</c:v>
                </c:pt>
                <c:pt idx="1198">
                  <c:v>1922000</c:v>
                </c:pt>
                <c:pt idx="1199">
                  <c:v>1927000</c:v>
                </c:pt>
                <c:pt idx="1200">
                  <c:v>1932000</c:v>
                </c:pt>
                <c:pt idx="1201">
                  <c:v>1937000</c:v>
                </c:pt>
                <c:pt idx="1202">
                  <c:v>1942000</c:v>
                </c:pt>
                <c:pt idx="1203">
                  <c:v>1947000</c:v>
                </c:pt>
                <c:pt idx="1204">
                  <c:v>1952000</c:v>
                </c:pt>
                <c:pt idx="1205">
                  <c:v>1957000</c:v>
                </c:pt>
                <c:pt idx="1206">
                  <c:v>1962000</c:v>
                </c:pt>
                <c:pt idx="1207">
                  <c:v>1967000</c:v>
                </c:pt>
                <c:pt idx="1208">
                  <c:v>1972000</c:v>
                </c:pt>
                <c:pt idx="1209">
                  <c:v>1977000</c:v>
                </c:pt>
                <c:pt idx="1210">
                  <c:v>1982000</c:v>
                </c:pt>
                <c:pt idx="1211">
                  <c:v>1987000</c:v>
                </c:pt>
                <c:pt idx="1212">
                  <c:v>1992000</c:v>
                </c:pt>
                <c:pt idx="1213">
                  <c:v>1997000</c:v>
                </c:pt>
                <c:pt idx="1214">
                  <c:v>2002000</c:v>
                </c:pt>
                <c:pt idx="1215">
                  <c:v>2007000</c:v>
                </c:pt>
                <c:pt idx="1216">
                  <c:v>2012000</c:v>
                </c:pt>
                <c:pt idx="1217">
                  <c:v>2017000</c:v>
                </c:pt>
                <c:pt idx="1218">
                  <c:v>2022000</c:v>
                </c:pt>
                <c:pt idx="1219">
                  <c:v>2027000</c:v>
                </c:pt>
                <c:pt idx="1220">
                  <c:v>2032000</c:v>
                </c:pt>
                <c:pt idx="1221">
                  <c:v>2037000</c:v>
                </c:pt>
                <c:pt idx="1222">
                  <c:v>2042000</c:v>
                </c:pt>
                <c:pt idx="1223">
                  <c:v>2047000</c:v>
                </c:pt>
                <c:pt idx="1224">
                  <c:v>2052000</c:v>
                </c:pt>
                <c:pt idx="1225">
                  <c:v>2057000</c:v>
                </c:pt>
                <c:pt idx="1226">
                  <c:v>2062000</c:v>
                </c:pt>
                <c:pt idx="1227">
                  <c:v>2067000</c:v>
                </c:pt>
                <c:pt idx="1228">
                  <c:v>2072000</c:v>
                </c:pt>
                <c:pt idx="1229">
                  <c:v>2077000</c:v>
                </c:pt>
                <c:pt idx="1230">
                  <c:v>2082000</c:v>
                </c:pt>
                <c:pt idx="1231">
                  <c:v>2087000</c:v>
                </c:pt>
                <c:pt idx="1232">
                  <c:v>2092000</c:v>
                </c:pt>
                <c:pt idx="1233">
                  <c:v>2097000</c:v>
                </c:pt>
                <c:pt idx="1234">
                  <c:v>2102000</c:v>
                </c:pt>
                <c:pt idx="1235">
                  <c:v>2107000</c:v>
                </c:pt>
                <c:pt idx="1236">
                  <c:v>2112000</c:v>
                </c:pt>
                <c:pt idx="1237">
                  <c:v>2117000</c:v>
                </c:pt>
                <c:pt idx="1238">
                  <c:v>2122000</c:v>
                </c:pt>
                <c:pt idx="1239">
                  <c:v>2127000</c:v>
                </c:pt>
                <c:pt idx="1240">
                  <c:v>2132000</c:v>
                </c:pt>
                <c:pt idx="1241">
                  <c:v>2137000</c:v>
                </c:pt>
                <c:pt idx="1242">
                  <c:v>2142000</c:v>
                </c:pt>
                <c:pt idx="1243">
                  <c:v>2147000</c:v>
                </c:pt>
                <c:pt idx="1244">
                  <c:v>2152000</c:v>
                </c:pt>
                <c:pt idx="1245">
                  <c:v>2157000</c:v>
                </c:pt>
                <c:pt idx="1246">
                  <c:v>2162000</c:v>
                </c:pt>
                <c:pt idx="1247">
                  <c:v>2167000</c:v>
                </c:pt>
                <c:pt idx="1248">
                  <c:v>2172000</c:v>
                </c:pt>
                <c:pt idx="1249">
                  <c:v>2177000</c:v>
                </c:pt>
                <c:pt idx="1250">
                  <c:v>2182000</c:v>
                </c:pt>
                <c:pt idx="1251">
                  <c:v>2187000</c:v>
                </c:pt>
                <c:pt idx="1252">
                  <c:v>2192000</c:v>
                </c:pt>
                <c:pt idx="1253">
                  <c:v>2197000</c:v>
                </c:pt>
                <c:pt idx="1254">
                  <c:v>2202000</c:v>
                </c:pt>
                <c:pt idx="1255">
                  <c:v>2207000</c:v>
                </c:pt>
                <c:pt idx="1256">
                  <c:v>2212000</c:v>
                </c:pt>
                <c:pt idx="1257">
                  <c:v>2217000</c:v>
                </c:pt>
                <c:pt idx="1258">
                  <c:v>2222000</c:v>
                </c:pt>
                <c:pt idx="1259">
                  <c:v>2227000</c:v>
                </c:pt>
                <c:pt idx="1260">
                  <c:v>2232000</c:v>
                </c:pt>
                <c:pt idx="1261">
                  <c:v>2237000</c:v>
                </c:pt>
                <c:pt idx="1262">
                  <c:v>2242000</c:v>
                </c:pt>
                <c:pt idx="1263">
                  <c:v>2247000</c:v>
                </c:pt>
                <c:pt idx="1264">
                  <c:v>2252000</c:v>
                </c:pt>
                <c:pt idx="1265">
                  <c:v>2257000</c:v>
                </c:pt>
                <c:pt idx="1266">
                  <c:v>2262000</c:v>
                </c:pt>
                <c:pt idx="1267">
                  <c:v>2267000</c:v>
                </c:pt>
                <c:pt idx="1268">
                  <c:v>2272000</c:v>
                </c:pt>
                <c:pt idx="1269">
                  <c:v>2277000</c:v>
                </c:pt>
                <c:pt idx="1270">
                  <c:v>2282000</c:v>
                </c:pt>
                <c:pt idx="1271">
                  <c:v>2287000</c:v>
                </c:pt>
                <c:pt idx="1272">
                  <c:v>2292000</c:v>
                </c:pt>
                <c:pt idx="1273">
                  <c:v>2297000</c:v>
                </c:pt>
                <c:pt idx="1274">
                  <c:v>2302000</c:v>
                </c:pt>
                <c:pt idx="1275">
                  <c:v>2307000</c:v>
                </c:pt>
                <c:pt idx="1276">
                  <c:v>2312000</c:v>
                </c:pt>
                <c:pt idx="1277">
                  <c:v>2317000</c:v>
                </c:pt>
                <c:pt idx="1278">
                  <c:v>2322000</c:v>
                </c:pt>
                <c:pt idx="1279">
                  <c:v>2327000</c:v>
                </c:pt>
                <c:pt idx="1280">
                  <c:v>2332000</c:v>
                </c:pt>
                <c:pt idx="1281">
                  <c:v>2337000</c:v>
                </c:pt>
                <c:pt idx="1282">
                  <c:v>2342000</c:v>
                </c:pt>
                <c:pt idx="1283">
                  <c:v>2347000</c:v>
                </c:pt>
                <c:pt idx="1284">
                  <c:v>2352000</c:v>
                </c:pt>
                <c:pt idx="1285">
                  <c:v>2357000</c:v>
                </c:pt>
                <c:pt idx="1286">
                  <c:v>2362000</c:v>
                </c:pt>
                <c:pt idx="1287">
                  <c:v>2367000</c:v>
                </c:pt>
                <c:pt idx="1288">
                  <c:v>2372000</c:v>
                </c:pt>
                <c:pt idx="1289">
                  <c:v>2377000</c:v>
                </c:pt>
                <c:pt idx="1290">
                  <c:v>2382000</c:v>
                </c:pt>
                <c:pt idx="1291">
                  <c:v>2387000</c:v>
                </c:pt>
                <c:pt idx="1292">
                  <c:v>2392000</c:v>
                </c:pt>
                <c:pt idx="1293">
                  <c:v>2397000</c:v>
                </c:pt>
                <c:pt idx="1294">
                  <c:v>2402000</c:v>
                </c:pt>
                <c:pt idx="1295">
                  <c:v>2407000</c:v>
                </c:pt>
                <c:pt idx="1296">
                  <c:v>2412000</c:v>
                </c:pt>
                <c:pt idx="1297">
                  <c:v>2417000</c:v>
                </c:pt>
                <c:pt idx="1298">
                  <c:v>2422000</c:v>
                </c:pt>
                <c:pt idx="1299">
                  <c:v>2427000</c:v>
                </c:pt>
                <c:pt idx="1300">
                  <c:v>2432000</c:v>
                </c:pt>
                <c:pt idx="1301">
                  <c:v>2437000</c:v>
                </c:pt>
                <c:pt idx="1302">
                  <c:v>2442000</c:v>
                </c:pt>
                <c:pt idx="1303">
                  <c:v>2447000</c:v>
                </c:pt>
                <c:pt idx="1304">
                  <c:v>2452000</c:v>
                </c:pt>
                <c:pt idx="1305">
                  <c:v>2457000</c:v>
                </c:pt>
                <c:pt idx="1306">
                  <c:v>2462000</c:v>
                </c:pt>
                <c:pt idx="1307">
                  <c:v>2467000</c:v>
                </c:pt>
                <c:pt idx="1308">
                  <c:v>2472000</c:v>
                </c:pt>
                <c:pt idx="1309">
                  <c:v>2477000</c:v>
                </c:pt>
                <c:pt idx="1310">
                  <c:v>2482000</c:v>
                </c:pt>
                <c:pt idx="1311">
                  <c:v>2487000</c:v>
                </c:pt>
                <c:pt idx="1312">
                  <c:v>2492000</c:v>
                </c:pt>
                <c:pt idx="1313">
                  <c:v>2497000</c:v>
                </c:pt>
                <c:pt idx="1314">
                  <c:v>2502000</c:v>
                </c:pt>
                <c:pt idx="1315">
                  <c:v>2507000</c:v>
                </c:pt>
                <c:pt idx="1316">
                  <c:v>2512000</c:v>
                </c:pt>
                <c:pt idx="1317">
                  <c:v>2517000</c:v>
                </c:pt>
                <c:pt idx="1318">
                  <c:v>2522000</c:v>
                </c:pt>
                <c:pt idx="1319">
                  <c:v>2527000</c:v>
                </c:pt>
                <c:pt idx="1320">
                  <c:v>2532000</c:v>
                </c:pt>
                <c:pt idx="1321">
                  <c:v>2537000</c:v>
                </c:pt>
                <c:pt idx="1322">
                  <c:v>2542000</c:v>
                </c:pt>
                <c:pt idx="1323">
                  <c:v>2547000</c:v>
                </c:pt>
                <c:pt idx="1324">
                  <c:v>2552000</c:v>
                </c:pt>
                <c:pt idx="1325">
                  <c:v>2557000</c:v>
                </c:pt>
                <c:pt idx="1326">
                  <c:v>2562000</c:v>
                </c:pt>
                <c:pt idx="1327">
                  <c:v>2567000</c:v>
                </c:pt>
                <c:pt idx="1328">
                  <c:v>2572000</c:v>
                </c:pt>
                <c:pt idx="1329">
                  <c:v>2577000</c:v>
                </c:pt>
                <c:pt idx="1330">
                  <c:v>2582000</c:v>
                </c:pt>
                <c:pt idx="1331">
                  <c:v>2587000</c:v>
                </c:pt>
                <c:pt idx="1332">
                  <c:v>2592000</c:v>
                </c:pt>
                <c:pt idx="1333">
                  <c:v>2597000</c:v>
                </c:pt>
                <c:pt idx="1334">
                  <c:v>2602000</c:v>
                </c:pt>
                <c:pt idx="1335">
                  <c:v>2607000</c:v>
                </c:pt>
                <c:pt idx="1336">
                  <c:v>2612000</c:v>
                </c:pt>
                <c:pt idx="1337">
                  <c:v>2617000</c:v>
                </c:pt>
                <c:pt idx="1338">
                  <c:v>2622000</c:v>
                </c:pt>
                <c:pt idx="1339">
                  <c:v>2627000</c:v>
                </c:pt>
                <c:pt idx="1340">
                  <c:v>2632000</c:v>
                </c:pt>
                <c:pt idx="1341">
                  <c:v>2637000</c:v>
                </c:pt>
                <c:pt idx="1342">
                  <c:v>2642000</c:v>
                </c:pt>
                <c:pt idx="1343">
                  <c:v>2647000</c:v>
                </c:pt>
                <c:pt idx="1344">
                  <c:v>2652000</c:v>
                </c:pt>
                <c:pt idx="1345">
                  <c:v>2657000</c:v>
                </c:pt>
                <c:pt idx="1346">
                  <c:v>2662000</c:v>
                </c:pt>
                <c:pt idx="1347">
                  <c:v>2667000</c:v>
                </c:pt>
                <c:pt idx="1348">
                  <c:v>2672000</c:v>
                </c:pt>
                <c:pt idx="1349">
                  <c:v>2677000</c:v>
                </c:pt>
                <c:pt idx="1350">
                  <c:v>2682000</c:v>
                </c:pt>
                <c:pt idx="1351">
                  <c:v>2687000</c:v>
                </c:pt>
                <c:pt idx="1352">
                  <c:v>2692000</c:v>
                </c:pt>
                <c:pt idx="1353">
                  <c:v>2697000</c:v>
                </c:pt>
                <c:pt idx="1354">
                  <c:v>2702000</c:v>
                </c:pt>
                <c:pt idx="1355">
                  <c:v>2707000</c:v>
                </c:pt>
                <c:pt idx="1356">
                  <c:v>2712000</c:v>
                </c:pt>
                <c:pt idx="1357">
                  <c:v>2717000</c:v>
                </c:pt>
                <c:pt idx="1358">
                  <c:v>2722000</c:v>
                </c:pt>
                <c:pt idx="1359">
                  <c:v>2727000</c:v>
                </c:pt>
                <c:pt idx="1360">
                  <c:v>2732000</c:v>
                </c:pt>
                <c:pt idx="1361">
                  <c:v>2737000</c:v>
                </c:pt>
                <c:pt idx="1362">
                  <c:v>2742000</c:v>
                </c:pt>
                <c:pt idx="1363">
                  <c:v>2747000</c:v>
                </c:pt>
                <c:pt idx="1364">
                  <c:v>2752000</c:v>
                </c:pt>
                <c:pt idx="1365">
                  <c:v>2757000</c:v>
                </c:pt>
                <c:pt idx="1366">
                  <c:v>2762000</c:v>
                </c:pt>
                <c:pt idx="1367">
                  <c:v>2767000</c:v>
                </c:pt>
                <c:pt idx="1368">
                  <c:v>2772000</c:v>
                </c:pt>
                <c:pt idx="1369">
                  <c:v>2777000</c:v>
                </c:pt>
                <c:pt idx="1370">
                  <c:v>2782000</c:v>
                </c:pt>
                <c:pt idx="1371">
                  <c:v>2787000</c:v>
                </c:pt>
                <c:pt idx="1372">
                  <c:v>2792000</c:v>
                </c:pt>
                <c:pt idx="1373">
                  <c:v>2797000</c:v>
                </c:pt>
                <c:pt idx="1374">
                  <c:v>2802000</c:v>
                </c:pt>
                <c:pt idx="1375">
                  <c:v>2807000</c:v>
                </c:pt>
                <c:pt idx="1376">
                  <c:v>2812000</c:v>
                </c:pt>
                <c:pt idx="1377">
                  <c:v>2817000</c:v>
                </c:pt>
                <c:pt idx="1378">
                  <c:v>2822000</c:v>
                </c:pt>
                <c:pt idx="1379">
                  <c:v>2827000</c:v>
                </c:pt>
                <c:pt idx="1380">
                  <c:v>2832000</c:v>
                </c:pt>
                <c:pt idx="1381">
                  <c:v>2837000</c:v>
                </c:pt>
                <c:pt idx="1382">
                  <c:v>2842000</c:v>
                </c:pt>
                <c:pt idx="1383">
                  <c:v>2847000</c:v>
                </c:pt>
                <c:pt idx="1384">
                  <c:v>2852000</c:v>
                </c:pt>
                <c:pt idx="1385">
                  <c:v>2857000</c:v>
                </c:pt>
                <c:pt idx="1386">
                  <c:v>2862000</c:v>
                </c:pt>
                <c:pt idx="1387">
                  <c:v>2867000</c:v>
                </c:pt>
                <c:pt idx="1388">
                  <c:v>2872000</c:v>
                </c:pt>
                <c:pt idx="1389">
                  <c:v>2877000</c:v>
                </c:pt>
                <c:pt idx="1390">
                  <c:v>2882000</c:v>
                </c:pt>
                <c:pt idx="1391">
                  <c:v>2887000</c:v>
                </c:pt>
                <c:pt idx="1392">
                  <c:v>2892000</c:v>
                </c:pt>
                <c:pt idx="1393">
                  <c:v>2897000</c:v>
                </c:pt>
                <c:pt idx="1394">
                  <c:v>2902000</c:v>
                </c:pt>
                <c:pt idx="1395">
                  <c:v>2907000</c:v>
                </c:pt>
                <c:pt idx="1396">
                  <c:v>2912000</c:v>
                </c:pt>
                <c:pt idx="1397">
                  <c:v>2917000</c:v>
                </c:pt>
                <c:pt idx="1398">
                  <c:v>2922000</c:v>
                </c:pt>
                <c:pt idx="1399">
                  <c:v>2927000</c:v>
                </c:pt>
                <c:pt idx="1400">
                  <c:v>2932000</c:v>
                </c:pt>
                <c:pt idx="1401">
                  <c:v>2937000</c:v>
                </c:pt>
                <c:pt idx="1402">
                  <c:v>2942000</c:v>
                </c:pt>
                <c:pt idx="1403">
                  <c:v>2947000</c:v>
                </c:pt>
                <c:pt idx="1404">
                  <c:v>2952000</c:v>
                </c:pt>
                <c:pt idx="1405">
                  <c:v>2957000</c:v>
                </c:pt>
                <c:pt idx="1406">
                  <c:v>2962000</c:v>
                </c:pt>
                <c:pt idx="1407">
                  <c:v>2967000</c:v>
                </c:pt>
                <c:pt idx="1408">
                  <c:v>2972000</c:v>
                </c:pt>
                <c:pt idx="1409">
                  <c:v>2977000</c:v>
                </c:pt>
                <c:pt idx="1410">
                  <c:v>2982000</c:v>
                </c:pt>
                <c:pt idx="1411">
                  <c:v>2987000</c:v>
                </c:pt>
                <c:pt idx="1412">
                  <c:v>2992000</c:v>
                </c:pt>
                <c:pt idx="1413">
                  <c:v>2997000</c:v>
                </c:pt>
                <c:pt idx="1414">
                  <c:v>3002000</c:v>
                </c:pt>
                <c:pt idx="1415">
                  <c:v>3007000</c:v>
                </c:pt>
                <c:pt idx="1416">
                  <c:v>3012000</c:v>
                </c:pt>
                <c:pt idx="1417">
                  <c:v>3017000</c:v>
                </c:pt>
                <c:pt idx="1418">
                  <c:v>3022000</c:v>
                </c:pt>
                <c:pt idx="1419">
                  <c:v>3027000</c:v>
                </c:pt>
                <c:pt idx="1420">
                  <c:v>3032000</c:v>
                </c:pt>
                <c:pt idx="1421">
                  <c:v>3037000</c:v>
                </c:pt>
                <c:pt idx="1422">
                  <c:v>3042000</c:v>
                </c:pt>
                <c:pt idx="1423">
                  <c:v>3047000</c:v>
                </c:pt>
                <c:pt idx="1424">
                  <c:v>3052000</c:v>
                </c:pt>
                <c:pt idx="1425">
                  <c:v>3057000</c:v>
                </c:pt>
                <c:pt idx="1426">
                  <c:v>3062000</c:v>
                </c:pt>
                <c:pt idx="1427">
                  <c:v>3067000</c:v>
                </c:pt>
                <c:pt idx="1428">
                  <c:v>3072000</c:v>
                </c:pt>
                <c:pt idx="1429">
                  <c:v>3077000</c:v>
                </c:pt>
                <c:pt idx="1430">
                  <c:v>3082000</c:v>
                </c:pt>
                <c:pt idx="1431">
                  <c:v>3087000</c:v>
                </c:pt>
                <c:pt idx="1432">
                  <c:v>3092000</c:v>
                </c:pt>
                <c:pt idx="1433">
                  <c:v>3097000</c:v>
                </c:pt>
                <c:pt idx="1434">
                  <c:v>3102000</c:v>
                </c:pt>
                <c:pt idx="1435">
                  <c:v>3107000</c:v>
                </c:pt>
                <c:pt idx="1436">
                  <c:v>3112000</c:v>
                </c:pt>
                <c:pt idx="1437">
                  <c:v>3117000</c:v>
                </c:pt>
                <c:pt idx="1438">
                  <c:v>3122000</c:v>
                </c:pt>
                <c:pt idx="1439">
                  <c:v>3127000</c:v>
                </c:pt>
                <c:pt idx="1440">
                  <c:v>3132000</c:v>
                </c:pt>
                <c:pt idx="1441">
                  <c:v>3137000</c:v>
                </c:pt>
                <c:pt idx="1442">
                  <c:v>3142000</c:v>
                </c:pt>
                <c:pt idx="1443">
                  <c:v>3147000</c:v>
                </c:pt>
                <c:pt idx="1444">
                  <c:v>3152000</c:v>
                </c:pt>
                <c:pt idx="1445">
                  <c:v>3157000</c:v>
                </c:pt>
                <c:pt idx="1446">
                  <c:v>3162000</c:v>
                </c:pt>
                <c:pt idx="1447">
                  <c:v>3167000</c:v>
                </c:pt>
                <c:pt idx="1448">
                  <c:v>3172000</c:v>
                </c:pt>
                <c:pt idx="1449">
                  <c:v>3177000</c:v>
                </c:pt>
                <c:pt idx="1450">
                  <c:v>3182000</c:v>
                </c:pt>
                <c:pt idx="1451">
                  <c:v>3187000</c:v>
                </c:pt>
                <c:pt idx="1452">
                  <c:v>3192000</c:v>
                </c:pt>
                <c:pt idx="1453">
                  <c:v>3197000</c:v>
                </c:pt>
                <c:pt idx="1454">
                  <c:v>3202000</c:v>
                </c:pt>
                <c:pt idx="1455">
                  <c:v>3207000</c:v>
                </c:pt>
                <c:pt idx="1456">
                  <c:v>3212000</c:v>
                </c:pt>
                <c:pt idx="1457">
                  <c:v>3217000</c:v>
                </c:pt>
                <c:pt idx="1458">
                  <c:v>3222000</c:v>
                </c:pt>
                <c:pt idx="1459">
                  <c:v>3227000</c:v>
                </c:pt>
                <c:pt idx="1460">
                  <c:v>3232000</c:v>
                </c:pt>
                <c:pt idx="1461">
                  <c:v>3237000</c:v>
                </c:pt>
                <c:pt idx="1462">
                  <c:v>3242000</c:v>
                </c:pt>
                <c:pt idx="1463">
                  <c:v>3247000</c:v>
                </c:pt>
                <c:pt idx="1464">
                  <c:v>3252000</c:v>
                </c:pt>
                <c:pt idx="1465">
                  <c:v>3257000</c:v>
                </c:pt>
                <c:pt idx="1466">
                  <c:v>3262000</c:v>
                </c:pt>
                <c:pt idx="1467">
                  <c:v>3267000</c:v>
                </c:pt>
                <c:pt idx="1468">
                  <c:v>3272000</c:v>
                </c:pt>
                <c:pt idx="1469">
                  <c:v>3277000</c:v>
                </c:pt>
                <c:pt idx="1470">
                  <c:v>3282000</c:v>
                </c:pt>
                <c:pt idx="1471">
                  <c:v>3287000</c:v>
                </c:pt>
                <c:pt idx="1472">
                  <c:v>3292000</c:v>
                </c:pt>
                <c:pt idx="1473">
                  <c:v>3297000</c:v>
                </c:pt>
                <c:pt idx="1474">
                  <c:v>3302000</c:v>
                </c:pt>
                <c:pt idx="1475">
                  <c:v>3307000</c:v>
                </c:pt>
                <c:pt idx="1476">
                  <c:v>3312000</c:v>
                </c:pt>
                <c:pt idx="1477">
                  <c:v>3317000</c:v>
                </c:pt>
                <c:pt idx="1478">
                  <c:v>3322000</c:v>
                </c:pt>
                <c:pt idx="1479">
                  <c:v>3327000</c:v>
                </c:pt>
                <c:pt idx="1480">
                  <c:v>3332000</c:v>
                </c:pt>
                <c:pt idx="1481">
                  <c:v>3337000</c:v>
                </c:pt>
                <c:pt idx="1482">
                  <c:v>3342000</c:v>
                </c:pt>
                <c:pt idx="1483">
                  <c:v>3347000</c:v>
                </c:pt>
                <c:pt idx="1484">
                  <c:v>3352000</c:v>
                </c:pt>
                <c:pt idx="1485">
                  <c:v>3357000</c:v>
                </c:pt>
                <c:pt idx="1486">
                  <c:v>3362000</c:v>
                </c:pt>
                <c:pt idx="1487">
                  <c:v>3367000</c:v>
                </c:pt>
                <c:pt idx="1488">
                  <c:v>3372000</c:v>
                </c:pt>
                <c:pt idx="1489">
                  <c:v>3377000</c:v>
                </c:pt>
                <c:pt idx="1490">
                  <c:v>3382000</c:v>
                </c:pt>
                <c:pt idx="1491">
                  <c:v>3387000</c:v>
                </c:pt>
                <c:pt idx="1492">
                  <c:v>3392000</c:v>
                </c:pt>
                <c:pt idx="1493">
                  <c:v>3397000</c:v>
                </c:pt>
                <c:pt idx="1494">
                  <c:v>3402000</c:v>
                </c:pt>
                <c:pt idx="1495">
                  <c:v>3407000</c:v>
                </c:pt>
                <c:pt idx="1496">
                  <c:v>3412000</c:v>
                </c:pt>
                <c:pt idx="1497">
                  <c:v>3417000</c:v>
                </c:pt>
                <c:pt idx="1498">
                  <c:v>3422000</c:v>
                </c:pt>
                <c:pt idx="1499">
                  <c:v>3427000</c:v>
                </c:pt>
                <c:pt idx="1500">
                  <c:v>3432000</c:v>
                </c:pt>
                <c:pt idx="1501">
                  <c:v>3437000</c:v>
                </c:pt>
                <c:pt idx="1502">
                  <c:v>3442000</c:v>
                </c:pt>
                <c:pt idx="1503">
                  <c:v>3447000</c:v>
                </c:pt>
                <c:pt idx="1504">
                  <c:v>3452000</c:v>
                </c:pt>
                <c:pt idx="1505">
                  <c:v>3457000</c:v>
                </c:pt>
                <c:pt idx="1506">
                  <c:v>3462000</c:v>
                </c:pt>
                <c:pt idx="1507">
                  <c:v>3467000</c:v>
                </c:pt>
                <c:pt idx="1508">
                  <c:v>3472000</c:v>
                </c:pt>
                <c:pt idx="1509">
                  <c:v>3477000</c:v>
                </c:pt>
                <c:pt idx="1510">
                  <c:v>3482000</c:v>
                </c:pt>
                <c:pt idx="1511">
                  <c:v>3487000</c:v>
                </c:pt>
                <c:pt idx="1512">
                  <c:v>3492000</c:v>
                </c:pt>
                <c:pt idx="1513">
                  <c:v>3497000</c:v>
                </c:pt>
                <c:pt idx="1514">
                  <c:v>3502000</c:v>
                </c:pt>
                <c:pt idx="1515">
                  <c:v>3507000</c:v>
                </c:pt>
                <c:pt idx="1516">
                  <c:v>3512000</c:v>
                </c:pt>
                <c:pt idx="1517">
                  <c:v>3517000</c:v>
                </c:pt>
                <c:pt idx="1518">
                  <c:v>3522000</c:v>
                </c:pt>
                <c:pt idx="1519">
                  <c:v>3527000</c:v>
                </c:pt>
                <c:pt idx="1520">
                  <c:v>3532000</c:v>
                </c:pt>
                <c:pt idx="1521">
                  <c:v>3537000</c:v>
                </c:pt>
                <c:pt idx="1522">
                  <c:v>3542000</c:v>
                </c:pt>
                <c:pt idx="1523">
                  <c:v>3547000</c:v>
                </c:pt>
                <c:pt idx="1524">
                  <c:v>3552000</c:v>
                </c:pt>
                <c:pt idx="1525">
                  <c:v>3557000</c:v>
                </c:pt>
                <c:pt idx="1526">
                  <c:v>3562000</c:v>
                </c:pt>
                <c:pt idx="1527">
                  <c:v>3567000</c:v>
                </c:pt>
                <c:pt idx="1528">
                  <c:v>3572000</c:v>
                </c:pt>
                <c:pt idx="1529">
                  <c:v>3577000</c:v>
                </c:pt>
                <c:pt idx="1530">
                  <c:v>3582000</c:v>
                </c:pt>
                <c:pt idx="1531">
                  <c:v>3587000</c:v>
                </c:pt>
                <c:pt idx="1532">
                  <c:v>3592000</c:v>
                </c:pt>
                <c:pt idx="1533">
                  <c:v>3597000</c:v>
                </c:pt>
                <c:pt idx="1534">
                  <c:v>3602000</c:v>
                </c:pt>
                <c:pt idx="1535">
                  <c:v>3607000</c:v>
                </c:pt>
                <c:pt idx="1536">
                  <c:v>3612000</c:v>
                </c:pt>
                <c:pt idx="1537">
                  <c:v>3617000</c:v>
                </c:pt>
                <c:pt idx="1538">
                  <c:v>3622000</c:v>
                </c:pt>
                <c:pt idx="1539">
                  <c:v>3627000</c:v>
                </c:pt>
                <c:pt idx="1540">
                  <c:v>3632000</c:v>
                </c:pt>
                <c:pt idx="1541">
                  <c:v>3637000</c:v>
                </c:pt>
                <c:pt idx="1542">
                  <c:v>3642000</c:v>
                </c:pt>
                <c:pt idx="1543">
                  <c:v>3647000</c:v>
                </c:pt>
                <c:pt idx="1544">
                  <c:v>3652000</c:v>
                </c:pt>
                <c:pt idx="1545">
                  <c:v>3657000</c:v>
                </c:pt>
                <c:pt idx="1546">
                  <c:v>3662000</c:v>
                </c:pt>
                <c:pt idx="1547">
                  <c:v>3667000</c:v>
                </c:pt>
                <c:pt idx="1548">
                  <c:v>3672000</c:v>
                </c:pt>
                <c:pt idx="1549">
                  <c:v>3677000</c:v>
                </c:pt>
                <c:pt idx="1550">
                  <c:v>3682000</c:v>
                </c:pt>
                <c:pt idx="1551">
                  <c:v>3687000</c:v>
                </c:pt>
                <c:pt idx="1552">
                  <c:v>3692000</c:v>
                </c:pt>
                <c:pt idx="1553">
                  <c:v>3697000</c:v>
                </c:pt>
                <c:pt idx="1554">
                  <c:v>3702000</c:v>
                </c:pt>
                <c:pt idx="1555">
                  <c:v>3707000</c:v>
                </c:pt>
                <c:pt idx="1556">
                  <c:v>3712000</c:v>
                </c:pt>
                <c:pt idx="1557">
                  <c:v>3717000</c:v>
                </c:pt>
                <c:pt idx="1558">
                  <c:v>3722000</c:v>
                </c:pt>
                <c:pt idx="1559">
                  <c:v>3727000</c:v>
                </c:pt>
                <c:pt idx="1560">
                  <c:v>3732000</c:v>
                </c:pt>
                <c:pt idx="1561">
                  <c:v>3737000</c:v>
                </c:pt>
                <c:pt idx="1562">
                  <c:v>3742000</c:v>
                </c:pt>
                <c:pt idx="1563">
                  <c:v>3747000</c:v>
                </c:pt>
                <c:pt idx="1564">
                  <c:v>3752000</c:v>
                </c:pt>
                <c:pt idx="1565">
                  <c:v>3757000</c:v>
                </c:pt>
                <c:pt idx="1566">
                  <c:v>3762000</c:v>
                </c:pt>
                <c:pt idx="1567">
                  <c:v>3767000</c:v>
                </c:pt>
                <c:pt idx="1568">
                  <c:v>3772000</c:v>
                </c:pt>
                <c:pt idx="1569">
                  <c:v>3777000</c:v>
                </c:pt>
                <c:pt idx="1570">
                  <c:v>3782000</c:v>
                </c:pt>
                <c:pt idx="1571">
                  <c:v>3787000</c:v>
                </c:pt>
                <c:pt idx="1572">
                  <c:v>3792000</c:v>
                </c:pt>
                <c:pt idx="1573">
                  <c:v>3797000</c:v>
                </c:pt>
                <c:pt idx="1574">
                  <c:v>3802000</c:v>
                </c:pt>
                <c:pt idx="1575">
                  <c:v>3807000</c:v>
                </c:pt>
                <c:pt idx="1576">
                  <c:v>3812000</c:v>
                </c:pt>
                <c:pt idx="1577">
                  <c:v>3817000</c:v>
                </c:pt>
                <c:pt idx="1578">
                  <c:v>3822000</c:v>
                </c:pt>
                <c:pt idx="1579">
                  <c:v>3827000</c:v>
                </c:pt>
                <c:pt idx="1580">
                  <c:v>3832000</c:v>
                </c:pt>
                <c:pt idx="1581">
                  <c:v>3837000</c:v>
                </c:pt>
                <c:pt idx="1582">
                  <c:v>3842000</c:v>
                </c:pt>
                <c:pt idx="1583">
                  <c:v>3847000</c:v>
                </c:pt>
                <c:pt idx="1584">
                  <c:v>3852000</c:v>
                </c:pt>
                <c:pt idx="1585">
                  <c:v>3857000</c:v>
                </c:pt>
                <c:pt idx="1586">
                  <c:v>3862000</c:v>
                </c:pt>
                <c:pt idx="1587">
                  <c:v>3867000</c:v>
                </c:pt>
                <c:pt idx="1588">
                  <c:v>3872000</c:v>
                </c:pt>
                <c:pt idx="1589">
                  <c:v>3877000</c:v>
                </c:pt>
                <c:pt idx="1590">
                  <c:v>3882000</c:v>
                </c:pt>
                <c:pt idx="1591">
                  <c:v>3887000</c:v>
                </c:pt>
                <c:pt idx="1592">
                  <c:v>3892000</c:v>
                </c:pt>
                <c:pt idx="1593">
                  <c:v>3897000</c:v>
                </c:pt>
                <c:pt idx="1594">
                  <c:v>3902000</c:v>
                </c:pt>
                <c:pt idx="1595">
                  <c:v>3907000</c:v>
                </c:pt>
                <c:pt idx="1596">
                  <c:v>3912000</c:v>
                </c:pt>
                <c:pt idx="1597">
                  <c:v>3917000</c:v>
                </c:pt>
                <c:pt idx="1598">
                  <c:v>3922000</c:v>
                </c:pt>
                <c:pt idx="1599">
                  <c:v>3927000</c:v>
                </c:pt>
                <c:pt idx="1600">
                  <c:v>3932000</c:v>
                </c:pt>
                <c:pt idx="1601">
                  <c:v>3937000</c:v>
                </c:pt>
                <c:pt idx="1602">
                  <c:v>3942000</c:v>
                </c:pt>
                <c:pt idx="1603">
                  <c:v>3947000</c:v>
                </c:pt>
                <c:pt idx="1604">
                  <c:v>3952000</c:v>
                </c:pt>
                <c:pt idx="1605">
                  <c:v>3957000</c:v>
                </c:pt>
                <c:pt idx="1606">
                  <c:v>3962000</c:v>
                </c:pt>
                <c:pt idx="1607">
                  <c:v>3967000</c:v>
                </c:pt>
                <c:pt idx="1608">
                  <c:v>3972000</c:v>
                </c:pt>
                <c:pt idx="1609">
                  <c:v>3977000</c:v>
                </c:pt>
                <c:pt idx="1610">
                  <c:v>3982000</c:v>
                </c:pt>
                <c:pt idx="1611">
                  <c:v>3987000</c:v>
                </c:pt>
                <c:pt idx="1612">
                  <c:v>3992000</c:v>
                </c:pt>
                <c:pt idx="1613">
                  <c:v>3997000</c:v>
                </c:pt>
                <c:pt idx="1614">
                  <c:v>4002000</c:v>
                </c:pt>
                <c:pt idx="1615">
                  <c:v>4007000</c:v>
                </c:pt>
                <c:pt idx="1616">
                  <c:v>4012000</c:v>
                </c:pt>
                <c:pt idx="1617">
                  <c:v>4017000</c:v>
                </c:pt>
                <c:pt idx="1618">
                  <c:v>4022000</c:v>
                </c:pt>
                <c:pt idx="1619">
                  <c:v>4027000</c:v>
                </c:pt>
                <c:pt idx="1620">
                  <c:v>4032000</c:v>
                </c:pt>
                <c:pt idx="1621">
                  <c:v>4037000</c:v>
                </c:pt>
                <c:pt idx="1622">
                  <c:v>4042000</c:v>
                </c:pt>
                <c:pt idx="1623">
                  <c:v>4047000</c:v>
                </c:pt>
                <c:pt idx="1624">
                  <c:v>4052000</c:v>
                </c:pt>
                <c:pt idx="1625">
                  <c:v>4057000</c:v>
                </c:pt>
                <c:pt idx="1626">
                  <c:v>4062000</c:v>
                </c:pt>
                <c:pt idx="1627">
                  <c:v>4067000</c:v>
                </c:pt>
                <c:pt idx="1628">
                  <c:v>4072000</c:v>
                </c:pt>
                <c:pt idx="1629">
                  <c:v>4077000</c:v>
                </c:pt>
                <c:pt idx="1630">
                  <c:v>4082000</c:v>
                </c:pt>
                <c:pt idx="1631">
                  <c:v>4087000</c:v>
                </c:pt>
                <c:pt idx="1632">
                  <c:v>4092000</c:v>
                </c:pt>
                <c:pt idx="1633">
                  <c:v>4097000</c:v>
                </c:pt>
                <c:pt idx="1634">
                  <c:v>4102000</c:v>
                </c:pt>
                <c:pt idx="1635">
                  <c:v>4107000</c:v>
                </c:pt>
              </c:numCache>
            </c:numRef>
          </c:xVal>
          <c:yVal>
            <c:numRef>
              <c:f>EOQ!$BB$5:$BB$1640</c:f>
              <c:numCache>
                <c:formatCode>_-[$$-409]* #,##0.00_ ;_-[$$-409]* \-#,##0.00\ ;_-[$$-409]* "-"??_ ;_-@_ </c:formatCode>
                <c:ptCount val="1636"/>
                <c:pt idx="0">
                  <c:v>0</c:v>
                </c:pt>
                <c:pt idx="1">
                  <c:v>458.33333333333331</c:v>
                </c:pt>
                <c:pt idx="2">
                  <c:v>916.66666666666663</c:v>
                </c:pt>
                <c:pt idx="3">
                  <c:v>1375</c:v>
                </c:pt>
                <c:pt idx="4">
                  <c:v>1833.3333333333333</c:v>
                </c:pt>
                <c:pt idx="5">
                  <c:v>2291.6666666666665</c:v>
                </c:pt>
                <c:pt idx="6">
                  <c:v>2750</c:v>
                </c:pt>
                <c:pt idx="7">
                  <c:v>3208.333333333333</c:v>
                </c:pt>
                <c:pt idx="8">
                  <c:v>3666.6666666666665</c:v>
                </c:pt>
                <c:pt idx="9">
                  <c:v>4125</c:v>
                </c:pt>
                <c:pt idx="10">
                  <c:v>4583.333333333333</c:v>
                </c:pt>
                <c:pt idx="11">
                  <c:v>5041.6666666666661</c:v>
                </c:pt>
                <c:pt idx="12">
                  <c:v>5500</c:v>
                </c:pt>
                <c:pt idx="13">
                  <c:v>5958.333333333333</c:v>
                </c:pt>
                <c:pt idx="14">
                  <c:v>6416.6666666666661</c:v>
                </c:pt>
                <c:pt idx="15">
                  <c:v>6875</c:v>
                </c:pt>
                <c:pt idx="16">
                  <c:v>7333.333333333333</c:v>
                </c:pt>
                <c:pt idx="17">
                  <c:v>7791.6666666666661</c:v>
                </c:pt>
                <c:pt idx="18">
                  <c:v>8250</c:v>
                </c:pt>
                <c:pt idx="19">
                  <c:v>8708.3333333333321</c:v>
                </c:pt>
                <c:pt idx="20">
                  <c:v>9166.6666666666661</c:v>
                </c:pt>
                <c:pt idx="21">
                  <c:v>9625</c:v>
                </c:pt>
                <c:pt idx="22">
                  <c:v>10083.333333333332</c:v>
                </c:pt>
                <c:pt idx="23">
                  <c:v>10541.666666666666</c:v>
                </c:pt>
                <c:pt idx="24">
                  <c:v>11000</c:v>
                </c:pt>
                <c:pt idx="25">
                  <c:v>11458.333333333332</c:v>
                </c:pt>
                <c:pt idx="26">
                  <c:v>11916.666666666666</c:v>
                </c:pt>
                <c:pt idx="27">
                  <c:v>12375</c:v>
                </c:pt>
                <c:pt idx="28">
                  <c:v>12833.333333333332</c:v>
                </c:pt>
                <c:pt idx="29">
                  <c:v>13291.666666666666</c:v>
                </c:pt>
                <c:pt idx="30">
                  <c:v>13750</c:v>
                </c:pt>
                <c:pt idx="31">
                  <c:v>14208.333333333332</c:v>
                </c:pt>
                <c:pt idx="32">
                  <c:v>14666.666666666666</c:v>
                </c:pt>
                <c:pt idx="33">
                  <c:v>15125</c:v>
                </c:pt>
                <c:pt idx="34">
                  <c:v>15583.333333333332</c:v>
                </c:pt>
                <c:pt idx="35">
                  <c:v>16041.666666666666</c:v>
                </c:pt>
                <c:pt idx="36">
                  <c:v>16500</c:v>
                </c:pt>
                <c:pt idx="37">
                  <c:v>16958.333333333332</c:v>
                </c:pt>
                <c:pt idx="38">
                  <c:v>17416.666666666664</c:v>
                </c:pt>
                <c:pt idx="39">
                  <c:v>17875</c:v>
                </c:pt>
                <c:pt idx="40">
                  <c:v>18333.333333333332</c:v>
                </c:pt>
                <c:pt idx="41">
                  <c:v>18791.666666666664</c:v>
                </c:pt>
                <c:pt idx="42">
                  <c:v>19250</c:v>
                </c:pt>
                <c:pt idx="43">
                  <c:v>19708.333333333332</c:v>
                </c:pt>
                <c:pt idx="44">
                  <c:v>20166.666666666664</c:v>
                </c:pt>
                <c:pt idx="45">
                  <c:v>20625</c:v>
                </c:pt>
                <c:pt idx="46">
                  <c:v>21083.333333333332</c:v>
                </c:pt>
                <c:pt idx="47">
                  <c:v>21541.666666666664</c:v>
                </c:pt>
                <c:pt idx="48">
                  <c:v>22000</c:v>
                </c:pt>
                <c:pt idx="49">
                  <c:v>22458.333333333332</c:v>
                </c:pt>
                <c:pt idx="50">
                  <c:v>22916.666666666664</c:v>
                </c:pt>
                <c:pt idx="51">
                  <c:v>23375</c:v>
                </c:pt>
                <c:pt idx="52">
                  <c:v>23833.333333333332</c:v>
                </c:pt>
                <c:pt idx="53">
                  <c:v>24291.666666666664</c:v>
                </c:pt>
                <c:pt idx="54">
                  <c:v>24750</c:v>
                </c:pt>
                <c:pt idx="55">
                  <c:v>25208.333333333332</c:v>
                </c:pt>
                <c:pt idx="56">
                  <c:v>25666.666666666664</c:v>
                </c:pt>
                <c:pt idx="57">
                  <c:v>26125</c:v>
                </c:pt>
                <c:pt idx="58">
                  <c:v>26583.333333333332</c:v>
                </c:pt>
                <c:pt idx="59">
                  <c:v>27041.666666666664</c:v>
                </c:pt>
                <c:pt idx="60">
                  <c:v>27500</c:v>
                </c:pt>
                <c:pt idx="61">
                  <c:v>27958.333333333332</c:v>
                </c:pt>
                <c:pt idx="62">
                  <c:v>28416.666666666664</c:v>
                </c:pt>
                <c:pt idx="63">
                  <c:v>28875</c:v>
                </c:pt>
                <c:pt idx="64">
                  <c:v>29333.333333333332</c:v>
                </c:pt>
                <c:pt idx="65">
                  <c:v>29791.666666666664</c:v>
                </c:pt>
                <c:pt idx="66">
                  <c:v>30250</c:v>
                </c:pt>
                <c:pt idx="67">
                  <c:v>30708.333333333332</c:v>
                </c:pt>
                <c:pt idx="68">
                  <c:v>31166.666666666664</c:v>
                </c:pt>
                <c:pt idx="69">
                  <c:v>31625</c:v>
                </c:pt>
                <c:pt idx="70">
                  <c:v>32083.333333333332</c:v>
                </c:pt>
                <c:pt idx="71">
                  <c:v>32541.666666666664</c:v>
                </c:pt>
                <c:pt idx="72">
                  <c:v>33000</c:v>
                </c:pt>
                <c:pt idx="73">
                  <c:v>33458.333333333328</c:v>
                </c:pt>
                <c:pt idx="74">
                  <c:v>33916.666666666664</c:v>
                </c:pt>
                <c:pt idx="75">
                  <c:v>34375</c:v>
                </c:pt>
                <c:pt idx="76">
                  <c:v>34833.333333333328</c:v>
                </c:pt>
                <c:pt idx="77">
                  <c:v>35291.666666666664</c:v>
                </c:pt>
                <c:pt idx="78">
                  <c:v>35750</c:v>
                </c:pt>
                <c:pt idx="79">
                  <c:v>36208.333333333328</c:v>
                </c:pt>
                <c:pt idx="80">
                  <c:v>36666.666666666664</c:v>
                </c:pt>
                <c:pt idx="81">
                  <c:v>37125</c:v>
                </c:pt>
                <c:pt idx="82">
                  <c:v>37583.333333333328</c:v>
                </c:pt>
                <c:pt idx="83">
                  <c:v>38041.666666666664</c:v>
                </c:pt>
                <c:pt idx="84">
                  <c:v>38500</c:v>
                </c:pt>
                <c:pt idx="85">
                  <c:v>38958.333333333328</c:v>
                </c:pt>
                <c:pt idx="86">
                  <c:v>39416.666666666664</c:v>
                </c:pt>
                <c:pt idx="87">
                  <c:v>39875</c:v>
                </c:pt>
                <c:pt idx="88">
                  <c:v>40333.333333333328</c:v>
                </c:pt>
                <c:pt idx="89">
                  <c:v>40791.666666666664</c:v>
                </c:pt>
                <c:pt idx="90">
                  <c:v>41250</c:v>
                </c:pt>
                <c:pt idx="91">
                  <c:v>41708.333333333328</c:v>
                </c:pt>
                <c:pt idx="92">
                  <c:v>42166.666666666664</c:v>
                </c:pt>
                <c:pt idx="93">
                  <c:v>42625</c:v>
                </c:pt>
                <c:pt idx="94">
                  <c:v>43083.333333333328</c:v>
                </c:pt>
                <c:pt idx="95">
                  <c:v>43541.666666666664</c:v>
                </c:pt>
                <c:pt idx="96">
                  <c:v>44000</c:v>
                </c:pt>
                <c:pt idx="97">
                  <c:v>44458.333333333328</c:v>
                </c:pt>
                <c:pt idx="98">
                  <c:v>44916.666666666664</c:v>
                </c:pt>
                <c:pt idx="99">
                  <c:v>45375</c:v>
                </c:pt>
                <c:pt idx="100">
                  <c:v>45833.333333333328</c:v>
                </c:pt>
                <c:pt idx="101">
                  <c:v>46291.666666666664</c:v>
                </c:pt>
                <c:pt idx="102">
                  <c:v>46750</c:v>
                </c:pt>
                <c:pt idx="103">
                  <c:v>47208.333333333328</c:v>
                </c:pt>
                <c:pt idx="104">
                  <c:v>47666.666666666664</c:v>
                </c:pt>
                <c:pt idx="105">
                  <c:v>48125</c:v>
                </c:pt>
                <c:pt idx="106">
                  <c:v>48583.333333333328</c:v>
                </c:pt>
                <c:pt idx="107">
                  <c:v>49041.666666666664</c:v>
                </c:pt>
                <c:pt idx="108">
                  <c:v>49500</c:v>
                </c:pt>
                <c:pt idx="109">
                  <c:v>49958.333333333328</c:v>
                </c:pt>
                <c:pt idx="110">
                  <c:v>50416.666666666664</c:v>
                </c:pt>
                <c:pt idx="111">
                  <c:v>50875</c:v>
                </c:pt>
                <c:pt idx="112">
                  <c:v>51333.333333333328</c:v>
                </c:pt>
                <c:pt idx="113">
                  <c:v>51791.666666666664</c:v>
                </c:pt>
                <c:pt idx="114">
                  <c:v>52250</c:v>
                </c:pt>
                <c:pt idx="115">
                  <c:v>52708.333333333328</c:v>
                </c:pt>
                <c:pt idx="116">
                  <c:v>53166.666666666664</c:v>
                </c:pt>
                <c:pt idx="117">
                  <c:v>53625</c:v>
                </c:pt>
                <c:pt idx="118">
                  <c:v>54083.333333333328</c:v>
                </c:pt>
                <c:pt idx="119">
                  <c:v>54541.666666666664</c:v>
                </c:pt>
                <c:pt idx="120">
                  <c:v>55000</c:v>
                </c:pt>
                <c:pt idx="121">
                  <c:v>55458.333333333328</c:v>
                </c:pt>
                <c:pt idx="122">
                  <c:v>55916.666666666664</c:v>
                </c:pt>
                <c:pt idx="123">
                  <c:v>56375</c:v>
                </c:pt>
                <c:pt idx="124">
                  <c:v>56833.333333333328</c:v>
                </c:pt>
                <c:pt idx="125">
                  <c:v>57291.666666666664</c:v>
                </c:pt>
                <c:pt idx="126">
                  <c:v>57750</c:v>
                </c:pt>
                <c:pt idx="127">
                  <c:v>58208.333333333328</c:v>
                </c:pt>
                <c:pt idx="128">
                  <c:v>58666.666666666664</c:v>
                </c:pt>
                <c:pt idx="129">
                  <c:v>59125</c:v>
                </c:pt>
                <c:pt idx="130">
                  <c:v>59583.333333333328</c:v>
                </c:pt>
                <c:pt idx="131">
                  <c:v>60041.666666666664</c:v>
                </c:pt>
                <c:pt idx="132">
                  <c:v>60500</c:v>
                </c:pt>
                <c:pt idx="133">
                  <c:v>60958.333333333328</c:v>
                </c:pt>
                <c:pt idx="134">
                  <c:v>61416.666666666664</c:v>
                </c:pt>
                <c:pt idx="135">
                  <c:v>61875</c:v>
                </c:pt>
                <c:pt idx="136">
                  <c:v>62333.333333333328</c:v>
                </c:pt>
                <c:pt idx="137">
                  <c:v>62791.666666666664</c:v>
                </c:pt>
                <c:pt idx="138">
                  <c:v>63250</c:v>
                </c:pt>
                <c:pt idx="139">
                  <c:v>63708.333333333328</c:v>
                </c:pt>
                <c:pt idx="140">
                  <c:v>64166.666666666664</c:v>
                </c:pt>
                <c:pt idx="141">
                  <c:v>64625</c:v>
                </c:pt>
                <c:pt idx="142">
                  <c:v>65083.333333333328</c:v>
                </c:pt>
                <c:pt idx="143">
                  <c:v>65541.666666666657</c:v>
                </c:pt>
                <c:pt idx="144">
                  <c:v>66000</c:v>
                </c:pt>
                <c:pt idx="145">
                  <c:v>66458.333333333328</c:v>
                </c:pt>
                <c:pt idx="146">
                  <c:v>66916.666666666657</c:v>
                </c:pt>
                <c:pt idx="147">
                  <c:v>67375</c:v>
                </c:pt>
                <c:pt idx="148">
                  <c:v>67833.333333333328</c:v>
                </c:pt>
                <c:pt idx="149">
                  <c:v>68291.666666666657</c:v>
                </c:pt>
                <c:pt idx="150">
                  <c:v>68750</c:v>
                </c:pt>
                <c:pt idx="151">
                  <c:v>69208.333333333328</c:v>
                </c:pt>
                <c:pt idx="152">
                  <c:v>69666.666666666657</c:v>
                </c:pt>
                <c:pt idx="153">
                  <c:v>70125</c:v>
                </c:pt>
                <c:pt idx="154">
                  <c:v>70583.333333333328</c:v>
                </c:pt>
                <c:pt idx="155">
                  <c:v>71041.666666666657</c:v>
                </c:pt>
                <c:pt idx="156">
                  <c:v>71500</c:v>
                </c:pt>
                <c:pt idx="157">
                  <c:v>71958.333333333328</c:v>
                </c:pt>
                <c:pt idx="158">
                  <c:v>72416.666666666657</c:v>
                </c:pt>
                <c:pt idx="159">
                  <c:v>72875</c:v>
                </c:pt>
                <c:pt idx="160">
                  <c:v>73333.333333333328</c:v>
                </c:pt>
                <c:pt idx="161">
                  <c:v>73791.666666666657</c:v>
                </c:pt>
                <c:pt idx="162">
                  <c:v>74250</c:v>
                </c:pt>
                <c:pt idx="163">
                  <c:v>74708.333333333328</c:v>
                </c:pt>
                <c:pt idx="164">
                  <c:v>75166.666666666657</c:v>
                </c:pt>
                <c:pt idx="165">
                  <c:v>75625</c:v>
                </c:pt>
                <c:pt idx="166">
                  <c:v>76083.333333333328</c:v>
                </c:pt>
                <c:pt idx="167">
                  <c:v>76541.666666666657</c:v>
                </c:pt>
                <c:pt idx="168">
                  <c:v>77000</c:v>
                </c:pt>
                <c:pt idx="169">
                  <c:v>77458.333333333328</c:v>
                </c:pt>
                <c:pt idx="170">
                  <c:v>77916.666666666657</c:v>
                </c:pt>
                <c:pt idx="171">
                  <c:v>78375</c:v>
                </c:pt>
                <c:pt idx="172">
                  <c:v>78833.333333333328</c:v>
                </c:pt>
                <c:pt idx="173">
                  <c:v>79291.666666666657</c:v>
                </c:pt>
                <c:pt idx="174">
                  <c:v>79750</c:v>
                </c:pt>
                <c:pt idx="175">
                  <c:v>80208.333333333328</c:v>
                </c:pt>
                <c:pt idx="176">
                  <c:v>80666.666666666657</c:v>
                </c:pt>
                <c:pt idx="177">
                  <c:v>81125</c:v>
                </c:pt>
                <c:pt idx="178">
                  <c:v>81583.333333333328</c:v>
                </c:pt>
                <c:pt idx="179">
                  <c:v>82041.666666666657</c:v>
                </c:pt>
                <c:pt idx="180">
                  <c:v>82500</c:v>
                </c:pt>
                <c:pt idx="181">
                  <c:v>82958.333333333328</c:v>
                </c:pt>
                <c:pt idx="182">
                  <c:v>83416.666666666657</c:v>
                </c:pt>
                <c:pt idx="183">
                  <c:v>83875</c:v>
                </c:pt>
                <c:pt idx="184">
                  <c:v>84333.333333333328</c:v>
                </c:pt>
                <c:pt idx="185">
                  <c:v>84791.666666666657</c:v>
                </c:pt>
                <c:pt idx="186">
                  <c:v>85250</c:v>
                </c:pt>
                <c:pt idx="187">
                  <c:v>85708.333333333328</c:v>
                </c:pt>
                <c:pt idx="188">
                  <c:v>86166.666666666657</c:v>
                </c:pt>
                <c:pt idx="189">
                  <c:v>86625</c:v>
                </c:pt>
                <c:pt idx="190">
                  <c:v>87083.333333333328</c:v>
                </c:pt>
                <c:pt idx="191">
                  <c:v>87541.666666666657</c:v>
                </c:pt>
                <c:pt idx="192">
                  <c:v>88000</c:v>
                </c:pt>
                <c:pt idx="193">
                  <c:v>88458.333333333328</c:v>
                </c:pt>
                <c:pt idx="194">
                  <c:v>88916.666666666657</c:v>
                </c:pt>
                <c:pt idx="195">
                  <c:v>89375</c:v>
                </c:pt>
                <c:pt idx="196">
                  <c:v>89833.333333333328</c:v>
                </c:pt>
                <c:pt idx="197">
                  <c:v>90291.666666666657</c:v>
                </c:pt>
                <c:pt idx="198">
                  <c:v>90750</c:v>
                </c:pt>
                <c:pt idx="199">
                  <c:v>91208.333333333328</c:v>
                </c:pt>
                <c:pt idx="200">
                  <c:v>91666.666666666657</c:v>
                </c:pt>
                <c:pt idx="201">
                  <c:v>92125</c:v>
                </c:pt>
                <c:pt idx="202">
                  <c:v>92583.333333333328</c:v>
                </c:pt>
                <c:pt idx="203">
                  <c:v>93041.666666666657</c:v>
                </c:pt>
                <c:pt idx="204">
                  <c:v>93500</c:v>
                </c:pt>
                <c:pt idx="205">
                  <c:v>93958.333333333328</c:v>
                </c:pt>
                <c:pt idx="206">
                  <c:v>94416.666666666657</c:v>
                </c:pt>
                <c:pt idx="207">
                  <c:v>94875</c:v>
                </c:pt>
                <c:pt idx="208">
                  <c:v>95333.333333333328</c:v>
                </c:pt>
                <c:pt idx="209">
                  <c:v>95791.666666666657</c:v>
                </c:pt>
                <c:pt idx="210">
                  <c:v>96250</c:v>
                </c:pt>
                <c:pt idx="211">
                  <c:v>96708.333333333328</c:v>
                </c:pt>
                <c:pt idx="212">
                  <c:v>97166.666666666657</c:v>
                </c:pt>
                <c:pt idx="213">
                  <c:v>97625</c:v>
                </c:pt>
                <c:pt idx="214">
                  <c:v>98083.333333333328</c:v>
                </c:pt>
                <c:pt idx="215">
                  <c:v>98541.666666666657</c:v>
                </c:pt>
                <c:pt idx="216">
                  <c:v>99000</c:v>
                </c:pt>
                <c:pt idx="217">
                  <c:v>99458.333333333328</c:v>
                </c:pt>
                <c:pt idx="218">
                  <c:v>99916.666666666657</c:v>
                </c:pt>
                <c:pt idx="219">
                  <c:v>100375</c:v>
                </c:pt>
                <c:pt idx="220">
                  <c:v>100833.33333333333</c:v>
                </c:pt>
                <c:pt idx="221">
                  <c:v>101291.66666666666</c:v>
                </c:pt>
                <c:pt idx="222">
                  <c:v>101750</c:v>
                </c:pt>
                <c:pt idx="223">
                  <c:v>102208.33333333333</c:v>
                </c:pt>
                <c:pt idx="224">
                  <c:v>102666.66666666666</c:v>
                </c:pt>
                <c:pt idx="225">
                  <c:v>103125</c:v>
                </c:pt>
                <c:pt idx="226">
                  <c:v>103583.33333333333</c:v>
                </c:pt>
                <c:pt idx="227">
                  <c:v>104041.66666666666</c:v>
                </c:pt>
                <c:pt idx="228">
                  <c:v>104500</c:v>
                </c:pt>
                <c:pt idx="229">
                  <c:v>104958.33333333333</c:v>
                </c:pt>
                <c:pt idx="230">
                  <c:v>105416.66666666666</c:v>
                </c:pt>
                <c:pt idx="231">
                  <c:v>105875</c:v>
                </c:pt>
                <c:pt idx="232">
                  <c:v>106333.33333333333</c:v>
                </c:pt>
                <c:pt idx="233">
                  <c:v>106791.66666666666</c:v>
                </c:pt>
                <c:pt idx="234">
                  <c:v>107250</c:v>
                </c:pt>
                <c:pt idx="235">
                  <c:v>107708.33333333333</c:v>
                </c:pt>
                <c:pt idx="236">
                  <c:v>108166.66666666666</c:v>
                </c:pt>
                <c:pt idx="237">
                  <c:v>108625</c:v>
                </c:pt>
                <c:pt idx="238">
                  <c:v>109083.33333333333</c:v>
                </c:pt>
                <c:pt idx="239">
                  <c:v>109541.66666666666</c:v>
                </c:pt>
                <c:pt idx="240">
                  <c:v>110000</c:v>
                </c:pt>
                <c:pt idx="241">
                  <c:v>110458.33333333333</c:v>
                </c:pt>
                <c:pt idx="242">
                  <c:v>110916.66666666666</c:v>
                </c:pt>
                <c:pt idx="243">
                  <c:v>111375</c:v>
                </c:pt>
                <c:pt idx="244">
                  <c:v>111833.33333333333</c:v>
                </c:pt>
                <c:pt idx="245">
                  <c:v>112291.66666666666</c:v>
                </c:pt>
                <c:pt idx="246">
                  <c:v>112750</c:v>
                </c:pt>
                <c:pt idx="247">
                  <c:v>113208.33333333333</c:v>
                </c:pt>
                <c:pt idx="248">
                  <c:v>113666.66666666666</c:v>
                </c:pt>
                <c:pt idx="249">
                  <c:v>114125</c:v>
                </c:pt>
                <c:pt idx="250">
                  <c:v>114583.33333333333</c:v>
                </c:pt>
                <c:pt idx="251">
                  <c:v>115041.66666666666</c:v>
                </c:pt>
                <c:pt idx="252">
                  <c:v>115500</c:v>
                </c:pt>
                <c:pt idx="253">
                  <c:v>115958.33333333333</c:v>
                </c:pt>
                <c:pt idx="254">
                  <c:v>116416.66666666666</c:v>
                </c:pt>
                <c:pt idx="255">
                  <c:v>116875</c:v>
                </c:pt>
                <c:pt idx="256">
                  <c:v>117333.33333333333</c:v>
                </c:pt>
                <c:pt idx="257">
                  <c:v>117791.66666666666</c:v>
                </c:pt>
                <c:pt idx="258">
                  <c:v>118250</c:v>
                </c:pt>
                <c:pt idx="259">
                  <c:v>118708.33333333333</c:v>
                </c:pt>
                <c:pt idx="260">
                  <c:v>119166.66666666666</c:v>
                </c:pt>
                <c:pt idx="261">
                  <c:v>119625</c:v>
                </c:pt>
                <c:pt idx="262">
                  <c:v>120083.33333333333</c:v>
                </c:pt>
                <c:pt idx="263">
                  <c:v>120541.66666666666</c:v>
                </c:pt>
                <c:pt idx="264">
                  <c:v>121000</c:v>
                </c:pt>
                <c:pt idx="265">
                  <c:v>121458.33333333333</c:v>
                </c:pt>
                <c:pt idx="266">
                  <c:v>121916.66666666666</c:v>
                </c:pt>
                <c:pt idx="267">
                  <c:v>122375</c:v>
                </c:pt>
                <c:pt idx="268">
                  <c:v>122833.33333333333</c:v>
                </c:pt>
                <c:pt idx="269">
                  <c:v>123291.66666666666</c:v>
                </c:pt>
                <c:pt idx="270">
                  <c:v>123750</c:v>
                </c:pt>
                <c:pt idx="271">
                  <c:v>124208.33333333333</c:v>
                </c:pt>
                <c:pt idx="272">
                  <c:v>124666.66666666666</c:v>
                </c:pt>
                <c:pt idx="273">
                  <c:v>125125</c:v>
                </c:pt>
                <c:pt idx="274">
                  <c:v>125583.33333333333</c:v>
                </c:pt>
                <c:pt idx="275">
                  <c:v>126041.66666666666</c:v>
                </c:pt>
                <c:pt idx="276">
                  <c:v>126500</c:v>
                </c:pt>
                <c:pt idx="277">
                  <c:v>126958.33333333333</c:v>
                </c:pt>
                <c:pt idx="278">
                  <c:v>127416.66666666666</c:v>
                </c:pt>
                <c:pt idx="279">
                  <c:v>127875</c:v>
                </c:pt>
                <c:pt idx="280">
                  <c:v>128333.33333333333</c:v>
                </c:pt>
                <c:pt idx="281">
                  <c:v>128791.66666666666</c:v>
                </c:pt>
                <c:pt idx="282">
                  <c:v>129250</c:v>
                </c:pt>
                <c:pt idx="283">
                  <c:v>129708.33333333333</c:v>
                </c:pt>
                <c:pt idx="284">
                  <c:v>130166.66666666666</c:v>
                </c:pt>
                <c:pt idx="285">
                  <c:v>130625</c:v>
                </c:pt>
                <c:pt idx="286">
                  <c:v>131083.33333333331</c:v>
                </c:pt>
                <c:pt idx="287">
                  <c:v>131541.66666666666</c:v>
                </c:pt>
                <c:pt idx="288">
                  <c:v>132000</c:v>
                </c:pt>
                <c:pt idx="289">
                  <c:v>132458.33333333331</c:v>
                </c:pt>
                <c:pt idx="290">
                  <c:v>132916.66666666666</c:v>
                </c:pt>
                <c:pt idx="291">
                  <c:v>133375</c:v>
                </c:pt>
                <c:pt idx="292">
                  <c:v>133833.33333333331</c:v>
                </c:pt>
                <c:pt idx="293">
                  <c:v>134291.66666666666</c:v>
                </c:pt>
                <c:pt idx="294">
                  <c:v>134750</c:v>
                </c:pt>
                <c:pt idx="295">
                  <c:v>135208.33333333331</c:v>
                </c:pt>
                <c:pt idx="296">
                  <c:v>135666.66666666666</c:v>
                </c:pt>
                <c:pt idx="297">
                  <c:v>136125</c:v>
                </c:pt>
                <c:pt idx="298">
                  <c:v>136583.33333333331</c:v>
                </c:pt>
                <c:pt idx="299">
                  <c:v>137041.66666666666</c:v>
                </c:pt>
                <c:pt idx="300">
                  <c:v>137500</c:v>
                </c:pt>
                <c:pt idx="301">
                  <c:v>137958.33333333331</c:v>
                </c:pt>
                <c:pt idx="302">
                  <c:v>138416.66666666666</c:v>
                </c:pt>
                <c:pt idx="303">
                  <c:v>138875</c:v>
                </c:pt>
                <c:pt idx="304">
                  <c:v>139333.33333333331</c:v>
                </c:pt>
                <c:pt idx="305">
                  <c:v>139791.66666666666</c:v>
                </c:pt>
                <c:pt idx="306">
                  <c:v>140250</c:v>
                </c:pt>
                <c:pt idx="307">
                  <c:v>140708.33333333331</c:v>
                </c:pt>
                <c:pt idx="308">
                  <c:v>141166.66666666666</c:v>
                </c:pt>
                <c:pt idx="309">
                  <c:v>141625</c:v>
                </c:pt>
                <c:pt idx="310">
                  <c:v>142083.33333333331</c:v>
                </c:pt>
                <c:pt idx="311">
                  <c:v>142541.66666666666</c:v>
                </c:pt>
                <c:pt idx="312">
                  <c:v>143000</c:v>
                </c:pt>
                <c:pt idx="313">
                  <c:v>143458.33333333331</c:v>
                </c:pt>
                <c:pt idx="314">
                  <c:v>143916.66666666666</c:v>
                </c:pt>
                <c:pt idx="315">
                  <c:v>144375</c:v>
                </c:pt>
                <c:pt idx="316">
                  <c:v>144833.33333333331</c:v>
                </c:pt>
                <c:pt idx="317">
                  <c:v>145291.66666666666</c:v>
                </c:pt>
                <c:pt idx="318">
                  <c:v>145750</c:v>
                </c:pt>
                <c:pt idx="319">
                  <c:v>146208.33333333331</c:v>
                </c:pt>
                <c:pt idx="320">
                  <c:v>146666.66666666666</c:v>
                </c:pt>
                <c:pt idx="321">
                  <c:v>147125</c:v>
                </c:pt>
                <c:pt idx="322">
                  <c:v>147583.33333333331</c:v>
                </c:pt>
                <c:pt idx="323">
                  <c:v>148041.66666666666</c:v>
                </c:pt>
                <c:pt idx="324">
                  <c:v>148500</c:v>
                </c:pt>
                <c:pt idx="325">
                  <c:v>148958.33333333331</c:v>
                </c:pt>
                <c:pt idx="326">
                  <c:v>149416.66666666666</c:v>
                </c:pt>
                <c:pt idx="327">
                  <c:v>149875</c:v>
                </c:pt>
                <c:pt idx="328">
                  <c:v>150333.33333333331</c:v>
                </c:pt>
                <c:pt idx="329">
                  <c:v>150791.66666666666</c:v>
                </c:pt>
                <c:pt idx="330">
                  <c:v>151250</c:v>
                </c:pt>
                <c:pt idx="331">
                  <c:v>151708.33333333331</c:v>
                </c:pt>
                <c:pt idx="332">
                  <c:v>152166.66666666666</c:v>
                </c:pt>
                <c:pt idx="333">
                  <c:v>152625</c:v>
                </c:pt>
                <c:pt idx="334">
                  <c:v>153083.33333333331</c:v>
                </c:pt>
                <c:pt idx="335">
                  <c:v>153541.66666666666</c:v>
                </c:pt>
                <c:pt idx="336">
                  <c:v>154000</c:v>
                </c:pt>
                <c:pt idx="337">
                  <c:v>154458.33333333331</c:v>
                </c:pt>
                <c:pt idx="338">
                  <c:v>154916.66666666666</c:v>
                </c:pt>
                <c:pt idx="339">
                  <c:v>155375</c:v>
                </c:pt>
                <c:pt idx="340">
                  <c:v>155833.33333333331</c:v>
                </c:pt>
                <c:pt idx="341">
                  <c:v>156291.66666666666</c:v>
                </c:pt>
                <c:pt idx="342">
                  <c:v>156750</c:v>
                </c:pt>
                <c:pt idx="343">
                  <c:v>157208.33333333331</c:v>
                </c:pt>
                <c:pt idx="344">
                  <c:v>157666.66666666666</c:v>
                </c:pt>
                <c:pt idx="345">
                  <c:v>158125</c:v>
                </c:pt>
                <c:pt idx="346">
                  <c:v>158583.33333333331</c:v>
                </c:pt>
                <c:pt idx="347">
                  <c:v>159041.66666666666</c:v>
                </c:pt>
                <c:pt idx="348">
                  <c:v>159500</c:v>
                </c:pt>
                <c:pt idx="349">
                  <c:v>159958.33333333331</c:v>
                </c:pt>
                <c:pt idx="350">
                  <c:v>160416.66666666666</c:v>
                </c:pt>
                <c:pt idx="351">
                  <c:v>160875</c:v>
                </c:pt>
                <c:pt idx="352">
                  <c:v>161333.33333333331</c:v>
                </c:pt>
                <c:pt idx="353">
                  <c:v>161791.66666666666</c:v>
                </c:pt>
                <c:pt idx="354">
                  <c:v>162250</c:v>
                </c:pt>
                <c:pt idx="355">
                  <c:v>162708.33333333331</c:v>
                </c:pt>
                <c:pt idx="356">
                  <c:v>163166.66666666666</c:v>
                </c:pt>
                <c:pt idx="357">
                  <c:v>163625</c:v>
                </c:pt>
                <c:pt idx="358">
                  <c:v>164083.33333333331</c:v>
                </c:pt>
                <c:pt idx="359">
                  <c:v>164541.66666666666</c:v>
                </c:pt>
                <c:pt idx="360">
                  <c:v>165000</c:v>
                </c:pt>
                <c:pt idx="361">
                  <c:v>165458.33333333331</c:v>
                </c:pt>
                <c:pt idx="362">
                  <c:v>165916.66666666666</c:v>
                </c:pt>
                <c:pt idx="363">
                  <c:v>166375</c:v>
                </c:pt>
                <c:pt idx="364">
                  <c:v>166833.33333333331</c:v>
                </c:pt>
                <c:pt idx="365">
                  <c:v>167291.66666666666</c:v>
                </c:pt>
                <c:pt idx="366">
                  <c:v>167750</c:v>
                </c:pt>
                <c:pt idx="367">
                  <c:v>168208.33333333331</c:v>
                </c:pt>
                <c:pt idx="368">
                  <c:v>168666.66666666666</c:v>
                </c:pt>
                <c:pt idx="369">
                  <c:v>169125</c:v>
                </c:pt>
                <c:pt idx="370">
                  <c:v>169583.33333333331</c:v>
                </c:pt>
                <c:pt idx="371">
                  <c:v>170041.66666666666</c:v>
                </c:pt>
                <c:pt idx="372">
                  <c:v>170500</c:v>
                </c:pt>
                <c:pt idx="373">
                  <c:v>170958.33333333331</c:v>
                </c:pt>
                <c:pt idx="374">
                  <c:v>171416.66666666666</c:v>
                </c:pt>
                <c:pt idx="375">
                  <c:v>171875</c:v>
                </c:pt>
                <c:pt idx="376">
                  <c:v>172333.33333333331</c:v>
                </c:pt>
                <c:pt idx="377">
                  <c:v>172791.66666666666</c:v>
                </c:pt>
                <c:pt idx="378">
                  <c:v>173250</c:v>
                </c:pt>
                <c:pt idx="379">
                  <c:v>173708.33333333331</c:v>
                </c:pt>
                <c:pt idx="380">
                  <c:v>174166.66666666666</c:v>
                </c:pt>
                <c:pt idx="381">
                  <c:v>174625</c:v>
                </c:pt>
                <c:pt idx="382">
                  <c:v>175083.33333333331</c:v>
                </c:pt>
                <c:pt idx="383">
                  <c:v>175541.66666666666</c:v>
                </c:pt>
                <c:pt idx="384">
                  <c:v>176000</c:v>
                </c:pt>
                <c:pt idx="385">
                  <c:v>176458.33333333331</c:v>
                </c:pt>
                <c:pt idx="386">
                  <c:v>176916.66666666666</c:v>
                </c:pt>
                <c:pt idx="387">
                  <c:v>177375</c:v>
                </c:pt>
                <c:pt idx="388">
                  <c:v>177833.33333333331</c:v>
                </c:pt>
                <c:pt idx="389">
                  <c:v>178291.66666666666</c:v>
                </c:pt>
                <c:pt idx="390">
                  <c:v>178750</c:v>
                </c:pt>
                <c:pt idx="391">
                  <c:v>179208.33333333331</c:v>
                </c:pt>
                <c:pt idx="392">
                  <c:v>179666.66666666666</c:v>
                </c:pt>
                <c:pt idx="393">
                  <c:v>180125</c:v>
                </c:pt>
                <c:pt idx="394">
                  <c:v>180583.33333333331</c:v>
                </c:pt>
                <c:pt idx="395">
                  <c:v>181041.66666666666</c:v>
                </c:pt>
                <c:pt idx="396">
                  <c:v>181500</c:v>
                </c:pt>
                <c:pt idx="397">
                  <c:v>181958.33333333331</c:v>
                </c:pt>
                <c:pt idx="398">
                  <c:v>182416.66666666666</c:v>
                </c:pt>
                <c:pt idx="399">
                  <c:v>182875</c:v>
                </c:pt>
                <c:pt idx="400">
                  <c:v>183333.33333333331</c:v>
                </c:pt>
                <c:pt idx="401">
                  <c:v>183791.66666666666</c:v>
                </c:pt>
                <c:pt idx="402">
                  <c:v>184250</c:v>
                </c:pt>
                <c:pt idx="403">
                  <c:v>184708.33333333331</c:v>
                </c:pt>
                <c:pt idx="404">
                  <c:v>185166.66666666666</c:v>
                </c:pt>
                <c:pt idx="405">
                  <c:v>185625</c:v>
                </c:pt>
                <c:pt idx="406">
                  <c:v>186083.33333333331</c:v>
                </c:pt>
                <c:pt idx="407">
                  <c:v>186541.66666666666</c:v>
                </c:pt>
                <c:pt idx="408">
                  <c:v>187000</c:v>
                </c:pt>
                <c:pt idx="409">
                  <c:v>187458.33333333331</c:v>
                </c:pt>
                <c:pt idx="410">
                  <c:v>187916.66666666666</c:v>
                </c:pt>
                <c:pt idx="411">
                  <c:v>188375</c:v>
                </c:pt>
                <c:pt idx="412">
                  <c:v>188833.33333333331</c:v>
                </c:pt>
                <c:pt idx="413">
                  <c:v>189291.66666666666</c:v>
                </c:pt>
                <c:pt idx="414">
                  <c:v>189750</c:v>
                </c:pt>
                <c:pt idx="415">
                  <c:v>190208.33333333331</c:v>
                </c:pt>
                <c:pt idx="416">
                  <c:v>190666.66666666666</c:v>
                </c:pt>
                <c:pt idx="417">
                  <c:v>191125</c:v>
                </c:pt>
                <c:pt idx="418">
                  <c:v>191583.33333333331</c:v>
                </c:pt>
                <c:pt idx="419">
                  <c:v>192041.66666666666</c:v>
                </c:pt>
                <c:pt idx="420">
                  <c:v>192500</c:v>
                </c:pt>
                <c:pt idx="421">
                  <c:v>192958.33333333331</c:v>
                </c:pt>
                <c:pt idx="422">
                  <c:v>193416.66666666666</c:v>
                </c:pt>
                <c:pt idx="423">
                  <c:v>193875</c:v>
                </c:pt>
                <c:pt idx="424">
                  <c:v>194333.33333333331</c:v>
                </c:pt>
                <c:pt idx="425">
                  <c:v>194791.66666666666</c:v>
                </c:pt>
                <c:pt idx="426">
                  <c:v>195250</c:v>
                </c:pt>
                <c:pt idx="427">
                  <c:v>195708.33333333331</c:v>
                </c:pt>
                <c:pt idx="428">
                  <c:v>196166.66666666666</c:v>
                </c:pt>
                <c:pt idx="429">
                  <c:v>196625</c:v>
                </c:pt>
                <c:pt idx="430">
                  <c:v>197083.33333333331</c:v>
                </c:pt>
                <c:pt idx="431">
                  <c:v>197541.66666666666</c:v>
                </c:pt>
                <c:pt idx="432">
                  <c:v>198000</c:v>
                </c:pt>
                <c:pt idx="433">
                  <c:v>198458.33333333331</c:v>
                </c:pt>
                <c:pt idx="434">
                  <c:v>198916.66666666666</c:v>
                </c:pt>
                <c:pt idx="435">
                  <c:v>199375</c:v>
                </c:pt>
                <c:pt idx="436">
                  <c:v>199833.33333333331</c:v>
                </c:pt>
                <c:pt idx="437">
                  <c:v>200291.66666666666</c:v>
                </c:pt>
                <c:pt idx="438">
                  <c:v>200750</c:v>
                </c:pt>
                <c:pt idx="439">
                  <c:v>201208.33333333331</c:v>
                </c:pt>
                <c:pt idx="440">
                  <c:v>201666.66666666666</c:v>
                </c:pt>
                <c:pt idx="441">
                  <c:v>202125</c:v>
                </c:pt>
                <c:pt idx="442">
                  <c:v>202583.33333333331</c:v>
                </c:pt>
                <c:pt idx="443">
                  <c:v>203041.66666666666</c:v>
                </c:pt>
                <c:pt idx="444">
                  <c:v>203500</c:v>
                </c:pt>
                <c:pt idx="445">
                  <c:v>203958.33333333331</c:v>
                </c:pt>
                <c:pt idx="446">
                  <c:v>204416.66666666666</c:v>
                </c:pt>
                <c:pt idx="447">
                  <c:v>204875</c:v>
                </c:pt>
                <c:pt idx="448">
                  <c:v>205333.33333333331</c:v>
                </c:pt>
                <c:pt idx="449">
                  <c:v>205791.66666666666</c:v>
                </c:pt>
                <c:pt idx="450">
                  <c:v>206250</c:v>
                </c:pt>
                <c:pt idx="451">
                  <c:v>206708.33333333331</c:v>
                </c:pt>
                <c:pt idx="452">
                  <c:v>207166.66666666666</c:v>
                </c:pt>
                <c:pt idx="453">
                  <c:v>207625</c:v>
                </c:pt>
                <c:pt idx="454">
                  <c:v>208083.33333333331</c:v>
                </c:pt>
                <c:pt idx="455">
                  <c:v>208541.66666666666</c:v>
                </c:pt>
                <c:pt idx="456">
                  <c:v>209000</c:v>
                </c:pt>
                <c:pt idx="457">
                  <c:v>209458.33333333331</c:v>
                </c:pt>
                <c:pt idx="458">
                  <c:v>209916.66666666666</c:v>
                </c:pt>
                <c:pt idx="459">
                  <c:v>210375</c:v>
                </c:pt>
                <c:pt idx="460">
                  <c:v>210833.33333333331</c:v>
                </c:pt>
                <c:pt idx="461">
                  <c:v>211291.66666666666</c:v>
                </c:pt>
                <c:pt idx="462">
                  <c:v>211750</c:v>
                </c:pt>
                <c:pt idx="463">
                  <c:v>212208.33333333331</c:v>
                </c:pt>
                <c:pt idx="464">
                  <c:v>212666.66666666666</c:v>
                </c:pt>
                <c:pt idx="465">
                  <c:v>213125</c:v>
                </c:pt>
                <c:pt idx="466">
                  <c:v>213583.33333333331</c:v>
                </c:pt>
                <c:pt idx="467">
                  <c:v>214041.66666666666</c:v>
                </c:pt>
                <c:pt idx="468">
                  <c:v>214500</c:v>
                </c:pt>
                <c:pt idx="469">
                  <c:v>214958.33333333331</c:v>
                </c:pt>
                <c:pt idx="470">
                  <c:v>215416.66666666666</c:v>
                </c:pt>
                <c:pt idx="471">
                  <c:v>215875</c:v>
                </c:pt>
                <c:pt idx="472">
                  <c:v>216333.33333333331</c:v>
                </c:pt>
                <c:pt idx="473">
                  <c:v>216791.66666666666</c:v>
                </c:pt>
                <c:pt idx="474">
                  <c:v>217250</c:v>
                </c:pt>
                <c:pt idx="475">
                  <c:v>217708.33333333331</c:v>
                </c:pt>
                <c:pt idx="476">
                  <c:v>218166.66666666666</c:v>
                </c:pt>
                <c:pt idx="477">
                  <c:v>218625</c:v>
                </c:pt>
                <c:pt idx="478">
                  <c:v>219083.33333333331</c:v>
                </c:pt>
                <c:pt idx="479">
                  <c:v>219541.66666666666</c:v>
                </c:pt>
                <c:pt idx="480">
                  <c:v>220000</c:v>
                </c:pt>
                <c:pt idx="481">
                  <c:v>220458.33333333331</c:v>
                </c:pt>
                <c:pt idx="482">
                  <c:v>220916.66666666666</c:v>
                </c:pt>
                <c:pt idx="483">
                  <c:v>221375</c:v>
                </c:pt>
                <c:pt idx="484">
                  <c:v>221833.33333333331</c:v>
                </c:pt>
                <c:pt idx="485">
                  <c:v>222291.66666666666</c:v>
                </c:pt>
                <c:pt idx="486">
                  <c:v>222750</c:v>
                </c:pt>
                <c:pt idx="487">
                  <c:v>223208.33333333331</c:v>
                </c:pt>
                <c:pt idx="488">
                  <c:v>223666.66666666666</c:v>
                </c:pt>
                <c:pt idx="489">
                  <c:v>224125</c:v>
                </c:pt>
                <c:pt idx="490">
                  <c:v>224583.33333333331</c:v>
                </c:pt>
                <c:pt idx="491">
                  <c:v>225041.66666666666</c:v>
                </c:pt>
                <c:pt idx="492">
                  <c:v>225500</c:v>
                </c:pt>
                <c:pt idx="493">
                  <c:v>225958.33333333331</c:v>
                </c:pt>
                <c:pt idx="494">
                  <c:v>226416.66666666666</c:v>
                </c:pt>
                <c:pt idx="495">
                  <c:v>226875</c:v>
                </c:pt>
                <c:pt idx="496">
                  <c:v>227333.33333333331</c:v>
                </c:pt>
                <c:pt idx="497">
                  <c:v>227791.66666666666</c:v>
                </c:pt>
                <c:pt idx="498">
                  <c:v>228250</c:v>
                </c:pt>
                <c:pt idx="499">
                  <c:v>228708.33333333331</c:v>
                </c:pt>
                <c:pt idx="500">
                  <c:v>229166.66666666666</c:v>
                </c:pt>
                <c:pt idx="501">
                  <c:v>229625</c:v>
                </c:pt>
                <c:pt idx="502">
                  <c:v>230083.33333333331</c:v>
                </c:pt>
                <c:pt idx="503">
                  <c:v>230541.66666666666</c:v>
                </c:pt>
                <c:pt idx="504">
                  <c:v>231000</c:v>
                </c:pt>
                <c:pt idx="505">
                  <c:v>231458.33333333331</c:v>
                </c:pt>
                <c:pt idx="506">
                  <c:v>231916.66666666666</c:v>
                </c:pt>
                <c:pt idx="507">
                  <c:v>232375</c:v>
                </c:pt>
                <c:pt idx="508">
                  <c:v>232833.33333333331</c:v>
                </c:pt>
                <c:pt idx="509">
                  <c:v>233291.66666666666</c:v>
                </c:pt>
                <c:pt idx="510">
                  <c:v>233750</c:v>
                </c:pt>
                <c:pt idx="511">
                  <c:v>234208.33333333331</c:v>
                </c:pt>
                <c:pt idx="512">
                  <c:v>234666.66666666666</c:v>
                </c:pt>
                <c:pt idx="513">
                  <c:v>235125</c:v>
                </c:pt>
                <c:pt idx="514">
                  <c:v>235583.33333333331</c:v>
                </c:pt>
                <c:pt idx="515">
                  <c:v>236041.66666666666</c:v>
                </c:pt>
                <c:pt idx="516">
                  <c:v>236500</c:v>
                </c:pt>
                <c:pt idx="517">
                  <c:v>236958.33333333331</c:v>
                </c:pt>
                <c:pt idx="518">
                  <c:v>237416.66666666666</c:v>
                </c:pt>
                <c:pt idx="519">
                  <c:v>237875</c:v>
                </c:pt>
                <c:pt idx="520">
                  <c:v>238333.33333333331</c:v>
                </c:pt>
                <c:pt idx="521">
                  <c:v>238791.66666666666</c:v>
                </c:pt>
                <c:pt idx="522">
                  <c:v>239250</c:v>
                </c:pt>
                <c:pt idx="523">
                  <c:v>239708.33333333331</c:v>
                </c:pt>
                <c:pt idx="524">
                  <c:v>240166.66666666666</c:v>
                </c:pt>
                <c:pt idx="525">
                  <c:v>240625</c:v>
                </c:pt>
                <c:pt idx="526">
                  <c:v>241083.33333333331</c:v>
                </c:pt>
                <c:pt idx="527">
                  <c:v>241541.66666666666</c:v>
                </c:pt>
                <c:pt idx="528">
                  <c:v>242000</c:v>
                </c:pt>
                <c:pt idx="529">
                  <c:v>242458.33333333331</c:v>
                </c:pt>
                <c:pt idx="530">
                  <c:v>242916.66666666666</c:v>
                </c:pt>
                <c:pt idx="531">
                  <c:v>243375</c:v>
                </c:pt>
                <c:pt idx="532">
                  <c:v>243833.33333333331</c:v>
                </c:pt>
                <c:pt idx="533">
                  <c:v>244291.66666666666</c:v>
                </c:pt>
                <c:pt idx="534">
                  <c:v>244750</c:v>
                </c:pt>
                <c:pt idx="535">
                  <c:v>245208.33333333331</c:v>
                </c:pt>
                <c:pt idx="536">
                  <c:v>245666.66666666666</c:v>
                </c:pt>
                <c:pt idx="537">
                  <c:v>246125</c:v>
                </c:pt>
                <c:pt idx="538">
                  <c:v>246583.33333333331</c:v>
                </c:pt>
                <c:pt idx="539">
                  <c:v>247041.66666666666</c:v>
                </c:pt>
                <c:pt idx="540">
                  <c:v>247500</c:v>
                </c:pt>
                <c:pt idx="541">
                  <c:v>247958.33333333331</c:v>
                </c:pt>
                <c:pt idx="542">
                  <c:v>248416.66666666666</c:v>
                </c:pt>
                <c:pt idx="543">
                  <c:v>248875</c:v>
                </c:pt>
                <c:pt idx="544">
                  <c:v>249333.33333333331</c:v>
                </c:pt>
                <c:pt idx="545">
                  <c:v>249791.66666666666</c:v>
                </c:pt>
                <c:pt idx="546">
                  <c:v>250250</c:v>
                </c:pt>
                <c:pt idx="547">
                  <c:v>250708.33333333331</c:v>
                </c:pt>
                <c:pt idx="548">
                  <c:v>251166.66666666666</c:v>
                </c:pt>
                <c:pt idx="549">
                  <c:v>251625</c:v>
                </c:pt>
                <c:pt idx="550">
                  <c:v>252083.33333333331</c:v>
                </c:pt>
                <c:pt idx="551">
                  <c:v>252541.66666666666</c:v>
                </c:pt>
                <c:pt idx="552">
                  <c:v>253000</c:v>
                </c:pt>
                <c:pt idx="553">
                  <c:v>253458.33333333331</c:v>
                </c:pt>
                <c:pt idx="554">
                  <c:v>253916.66666666666</c:v>
                </c:pt>
                <c:pt idx="555">
                  <c:v>254375</c:v>
                </c:pt>
                <c:pt idx="556">
                  <c:v>254833.33333333331</c:v>
                </c:pt>
                <c:pt idx="557">
                  <c:v>255291.66666666666</c:v>
                </c:pt>
                <c:pt idx="558">
                  <c:v>255750</c:v>
                </c:pt>
                <c:pt idx="559">
                  <c:v>256208.33333333331</c:v>
                </c:pt>
                <c:pt idx="560">
                  <c:v>256666.66666666666</c:v>
                </c:pt>
                <c:pt idx="561">
                  <c:v>257125</c:v>
                </c:pt>
                <c:pt idx="562">
                  <c:v>257583.33333333331</c:v>
                </c:pt>
                <c:pt idx="563">
                  <c:v>258041.66666666666</c:v>
                </c:pt>
                <c:pt idx="564">
                  <c:v>258500</c:v>
                </c:pt>
                <c:pt idx="565">
                  <c:v>258958.33333333331</c:v>
                </c:pt>
                <c:pt idx="566">
                  <c:v>259416.66666666666</c:v>
                </c:pt>
                <c:pt idx="567">
                  <c:v>259875</c:v>
                </c:pt>
                <c:pt idx="568">
                  <c:v>260333.33333333331</c:v>
                </c:pt>
                <c:pt idx="569">
                  <c:v>260791.66666666666</c:v>
                </c:pt>
                <c:pt idx="570">
                  <c:v>261250</c:v>
                </c:pt>
                <c:pt idx="571">
                  <c:v>261708.33333333331</c:v>
                </c:pt>
                <c:pt idx="572">
                  <c:v>262166.66666666663</c:v>
                </c:pt>
                <c:pt idx="573">
                  <c:v>262625</c:v>
                </c:pt>
                <c:pt idx="574">
                  <c:v>263083.33333333331</c:v>
                </c:pt>
                <c:pt idx="575">
                  <c:v>263541.66666666663</c:v>
                </c:pt>
                <c:pt idx="576">
                  <c:v>264000</c:v>
                </c:pt>
                <c:pt idx="577">
                  <c:v>264458.33333333331</c:v>
                </c:pt>
                <c:pt idx="578">
                  <c:v>264916.66666666663</c:v>
                </c:pt>
                <c:pt idx="579">
                  <c:v>265375</c:v>
                </c:pt>
                <c:pt idx="580">
                  <c:v>265833.33333333331</c:v>
                </c:pt>
                <c:pt idx="581">
                  <c:v>266291.66666666663</c:v>
                </c:pt>
                <c:pt idx="582">
                  <c:v>266750</c:v>
                </c:pt>
                <c:pt idx="583">
                  <c:v>267208.33333333331</c:v>
                </c:pt>
                <c:pt idx="584">
                  <c:v>267666.66666666663</c:v>
                </c:pt>
                <c:pt idx="585">
                  <c:v>268125</c:v>
                </c:pt>
                <c:pt idx="586">
                  <c:v>268583.33333333331</c:v>
                </c:pt>
                <c:pt idx="587">
                  <c:v>269041.66666666663</c:v>
                </c:pt>
                <c:pt idx="588">
                  <c:v>269500</c:v>
                </c:pt>
                <c:pt idx="589">
                  <c:v>269958.33333333331</c:v>
                </c:pt>
                <c:pt idx="590">
                  <c:v>270416.66666666663</c:v>
                </c:pt>
                <c:pt idx="591">
                  <c:v>270875</c:v>
                </c:pt>
                <c:pt idx="592">
                  <c:v>271333.33333333331</c:v>
                </c:pt>
                <c:pt idx="593">
                  <c:v>271791.66666666663</c:v>
                </c:pt>
                <c:pt idx="594">
                  <c:v>272250</c:v>
                </c:pt>
                <c:pt idx="595">
                  <c:v>272708.33333333331</c:v>
                </c:pt>
                <c:pt idx="596">
                  <c:v>273166.66666666663</c:v>
                </c:pt>
                <c:pt idx="597">
                  <c:v>273625</c:v>
                </c:pt>
                <c:pt idx="598">
                  <c:v>274083.33333333331</c:v>
                </c:pt>
                <c:pt idx="599">
                  <c:v>274541.66666666663</c:v>
                </c:pt>
                <c:pt idx="600">
                  <c:v>275000</c:v>
                </c:pt>
                <c:pt idx="601">
                  <c:v>275458.33333333331</c:v>
                </c:pt>
                <c:pt idx="602">
                  <c:v>275916.66666666663</c:v>
                </c:pt>
                <c:pt idx="603">
                  <c:v>276375</c:v>
                </c:pt>
                <c:pt idx="604">
                  <c:v>276833.33333333331</c:v>
                </c:pt>
                <c:pt idx="605">
                  <c:v>277291.66666666663</c:v>
                </c:pt>
                <c:pt idx="606">
                  <c:v>277750</c:v>
                </c:pt>
                <c:pt idx="607">
                  <c:v>278208.33333333331</c:v>
                </c:pt>
                <c:pt idx="608">
                  <c:v>278666.66666666663</c:v>
                </c:pt>
                <c:pt idx="609">
                  <c:v>279125</c:v>
                </c:pt>
                <c:pt idx="610">
                  <c:v>279583.33333333331</c:v>
                </c:pt>
                <c:pt idx="611">
                  <c:v>280041.66666666663</c:v>
                </c:pt>
                <c:pt idx="612">
                  <c:v>280500</c:v>
                </c:pt>
                <c:pt idx="613">
                  <c:v>280958.33333333331</c:v>
                </c:pt>
                <c:pt idx="614">
                  <c:v>281416.66666666663</c:v>
                </c:pt>
                <c:pt idx="615">
                  <c:v>281875</c:v>
                </c:pt>
                <c:pt idx="616">
                  <c:v>282333.33333333331</c:v>
                </c:pt>
                <c:pt idx="617">
                  <c:v>282791.66666666663</c:v>
                </c:pt>
                <c:pt idx="618">
                  <c:v>283250</c:v>
                </c:pt>
                <c:pt idx="619">
                  <c:v>283708.33333333331</c:v>
                </c:pt>
                <c:pt idx="620">
                  <c:v>284166.66666666663</c:v>
                </c:pt>
                <c:pt idx="621">
                  <c:v>284625</c:v>
                </c:pt>
                <c:pt idx="622">
                  <c:v>285083.33333333331</c:v>
                </c:pt>
                <c:pt idx="623">
                  <c:v>285541.66666666663</c:v>
                </c:pt>
                <c:pt idx="624">
                  <c:v>286000</c:v>
                </c:pt>
                <c:pt idx="625">
                  <c:v>286458.33333333331</c:v>
                </c:pt>
                <c:pt idx="626">
                  <c:v>286916.66666666663</c:v>
                </c:pt>
                <c:pt idx="627">
                  <c:v>287375</c:v>
                </c:pt>
                <c:pt idx="628">
                  <c:v>287833.33333333331</c:v>
                </c:pt>
                <c:pt idx="629">
                  <c:v>288291.66666666663</c:v>
                </c:pt>
                <c:pt idx="630">
                  <c:v>288750</c:v>
                </c:pt>
                <c:pt idx="631">
                  <c:v>289208.33333333331</c:v>
                </c:pt>
                <c:pt idx="632">
                  <c:v>289666.66666666663</c:v>
                </c:pt>
                <c:pt idx="633">
                  <c:v>290125</c:v>
                </c:pt>
                <c:pt idx="634">
                  <c:v>290583.33333333331</c:v>
                </c:pt>
                <c:pt idx="635">
                  <c:v>291041.66666666663</c:v>
                </c:pt>
                <c:pt idx="636">
                  <c:v>291500</c:v>
                </c:pt>
                <c:pt idx="637">
                  <c:v>291958.33333333331</c:v>
                </c:pt>
                <c:pt idx="638">
                  <c:v>292416.66666666663</c:v>
                </c:pt>
                <c:pt idx="639">
                  <c:v>292875</c:v>
                </c:pt>
                <c:pt idx="640">
                  <c:v>293333.33333333331</c:v>
                </c:pt>
                <c:pt idx="641">
                  <c:v>293791.66666666663</c:v>
                </c:pt>
                <c:pt idx="642">
                  <c:v>294250</c:v>
                </c:pt>
                <c:pt idx="643">
                  <c:v>294708.33333333331</c:v>
                </c:pt>
                <c:pt idx="644">
                  <c:v>295166.66666666663</c:v>
                </c:pt>
                <c:pt idx="645">
                  <c:v>295625</c:v>
                </c:pt>
                <c:pt idx="646">
                  <c:v>296083.33333333331</c:v>
                </c:pt>
                <c:pt idx="647">
                  <c:v>296541.66666666663</c:v>
                </c:pt>
                <c:pt idx="648">
                  <c:v>297000</c:v>
                </c:pt>
                <c:pt idx="649">
                  <c:v>297458.33333333331</c:v>
                </c:pt>
                <c:pt idx="650">
                  <c:v>297916.66666666663</c:v>
                </c:pt>
                <c:pt idx="651">
                  <c:v>298375</c:v>
                </c:pt>
                <c:pt idx="652">
                  <c:v>298833.33333333331</c:v>
                </c:pt>
                <c:pt idx="653">
                  <c:v>299291.66666666663</c:v>
                </c:pt>
                <c:pt idx="654">
                  <c:v>299750</c:v>
                </c:pt>
                <c:pt idx="655">
                  <c:v>300208.33333333331</c:v>
                </c:pt>
                <c:pt idx="656">
                  <c:v>300666.66666666663</c:v>
                </c:pt>
                <c:pt idx="657">
                  <c:v>301125</c:v>
                </c:pt>
                <c:pt idx="658">
                  <c:v>301583.33333333331</c:v>
                </c:pt>
                <c:pt idx="659">
                  <c:v>302041.66666666663</c:v>
                </c:pt>
                <c:pt idx="660">
                  <c:v>302500</c:v>
                </c:pt>
                <c:pt idx="661">
                  <c:v>302958.33333333331</c:v>
                </c:pt>
                <c:pt idx="662">
                  <c:v>303416.66666666663</c:v>
                </c:pt>
                <c:pt idx="663">
                  <c:v>303875</c:v>
                </c:pt>
                <c:pt idx="664">
                  <c:v>304333.33333333331</c:v>
                </c:pt>
                <c:pt idx="665">
                  <c:v>304791.66666666663</c:v>
                </c:pt>
                <c:pt idx="666">
                  <c:v>305250</c:v>
                </c:pt>
                <c:pt idx="667">
                  <c:v>305708.33333333331</c:v>
                </c:pt>
                <c:pt idx="668">
                  <c:v>306166.66666666663</c:v>
                </c:pt>
                <c:pt idx="669">
                  <c:v>306625</c:v>
                </c:pt>
                <c:pt idx="670">
                  <c:v>307083.33333333331</c:v>
                </c:pt>
                <c:pt idx="671">
                  <c:v>307541.66666666663</c:v>
                </c:pt>
                <c:pt idx="672">
                  <c:v>308000</c:v>
                </c:pt>
                <c:pt idx="673">
                  <c:v>308458.33333333331</c:v>
                </c:pt>
                <c:pt idx="674">
                  <c:v>308916.66666666663</c:v>
                </c:pt>
                <c:pt idx="675">
                  <c:v>309375</c:v>
                </c:pt>
                <c:pt idx="676">
                  <c:v>309833.33333333331</c:v>
                </c:pt>
                <c:pt idx="677">
                  <c:v>310291.66666666663</c:v>
                </c:pt>
                <c:pt idx="678">
                  <c:v>310750</c:v>
                </c:pt>
                <c:pt idx="679">
                  <c:v>311208.33333333331</c:v>
                </c:pt>
                <c:pt idx="680">
                  <c:v>311666.66666666663</c:v>
                </c:pt>
                <c:pt idx="681">
                  <c:v>312125</c:v>
                </c:pt>
                <c:pt idx="682">
                  <c:v>312583.33333333331</c:v>
                </c:pt>
                <c:pt idx="683">
                  <c:v>313041.66666666663</c:v>
                </c:pt>
                <c:pt idx="684">
                  <c:v>313500</c:v>
                </c:pt>
                <c:pt idx="685">
                  <c:v>313958.33333333331</c:v>
                </c:pt>
                <c:pt idx="686">
                  <c:v>314416.66666666663</c:v>
                </c:pt>
                <c:pt idx="687">
                  <c:v>314875</c:v>
                </c:pt>
                <c:pt idx="688">
                  <c:v>315333.33333333331</c:v>
                </c:pt>
                <c:pt idx="689">
                  <c:v>315791.66666666663</c:v>
                </c:pt>
                <c:pt idx="690">
                  <c:v>316250</c:v>
                </c:pt>
                <c:pt idx="691">
                  <c:v>316708.33333333331</c:v>
                </c:pt>
                <c:pt idx="692">
                  <c:v>317166.66666666663</c:v>
                </c:pt>
                <c:pt idx="693">
                  <c:v>317625</c:v>
                </c:pt>
                <c:pt idx="694">
                  <c:v>318083.33333333331</c:v>
                </c:pt>
                <c:pt idx="695">
                  <c:v>318541.66666666663</c:v>
                </c:pt>
                <c:pt idx="696">
                  <c:v>319000</c:v>
                </c:pt>
                <c:pt idx="697">
                  <c:v>319458.33333333331</c:v>
                </c:pt>
                <c:pt idx="698">
                  <c:v>319916.66666666663</c:v>
                </c:pt>
                <c:pt idx="699">
                  <c:v>320375</c:v>
                </c:pt>
                <c:pt idx="700">
                  <c:v>320833.33333333331</c:v>
                </c:pt>
                <c:pt idx="701">
                  <c:v>321291.66666666663</c:v>
                </c:pt>
                <c:pt idx="702">
                  <c:v>321750</c:v>
                </c:pt>
                <c:pt idx="703">
                  <c:v>322208.33333333331</c:v>
                </c:pt>
                <c:pt idx="704">
                  <c:v>322666.66666666663</c:v>
                </c:pt>
                <c:pt idx="705">
                  <c:v>323125</c:v>
                </c:pt>
                <c:pt idx="706">
                  <c:v>323583.33333333331</c:v>
                </c:pt>
                <c:pt idx="707">
                  <c:v>324041.66666666663</c:v>
                </c:pt>
                <c:pt idx="708">
                  <c:v>324500</c:v>
                </c:pt>
                <c:pt idx="709">
                  <c:v>324958.33333333331</c:v>
                </c:pt>
                <c:pt idx="710">
                  <c:v>325416.66666666663</c:v>
                </c:pt>
                <c:pt idx="711">
                  <c:v>325875</c:v>
                </c:pt>
                <c:pt idx="712">
                  <c:v>326333.33333333331</c:v>
                </c:pt>
                <c:pt idx="713">
                  <c:v>326791.66666666663</c:v>
                </c:pt>
                <c:pt idx="714">
                  <c:v>327250</c:v>
                </c:pt>
                <c:pt idx="715">
                  <c:v>327708.33333333331</c:v>
                </c:pt>
                <c:pt idx="716">
                  <c:v>328166.66666666663</c:v>
                </c:pt>
                <c:pt idx="717">
                  <c:v>328625</c:v>
                </c:pt>
                <c:pt idx="718">
                  <c:v>329083.33333333331</c:v>
                </c:pt>
                <c:pt idx="719">
                  <c:v>329541.66666666663</c:v>
                </c:pt>
                <c:pt idx="720">
                  <c:v>330000</c:v>
                </c:pt>
                <c:pt idx="721">
                  <c:v>330458.33333333331</c:v>
                </c:pt>
                <c:pt idx="722">
                  <c:v>330916.66666666663</c:v>
                </c:pt>
                <c:pt idx="723">
                  <c:v>331375</c:v>
                </c:pt>
                <c:pt idx="724">
                  <c:v>331833.33333333331</c:v>
                </c:pt>
                <c:pt idx="725">
                  <c:v>332291.66666666663</c:v>
                </c:pt>
                <c:pt idx="726">
                  <c:v>332750</c:v>
                </c:pt>
                <c:pt idx="727">
                  <c:v>333208.33333333331</c:v>
                </c:pt>
                <c:pt idx="728">
                  <c:v>333666.66666666663</c:v>
                </c:pt>
                <c:pt idx="729">
                  <c:v>334125</c:v>
                </c:pt>
                <c:pt idx="730">
                  <c:v>334583.33333333331</c:v>
                </c:pt>
                <c:pt idx="731">
                  <c:v>335041.66666666663</c:v>
                </c:pt>
                <c:pt idx="732">
                  <c:v>335500</c:v>
                </c:pt>
                <c:pt idx="733">
                  <c:v>335958.33333333331</c:v>
                </c:pt>
                <c:pt idx="734">
                  <c:v>336416.66666666663</c:v>
                </c:pt>
                <c:pt idx="735">
                  <c:v>336875</c:v>
                </c:pt>
                <c:pt idx="736">
                  <c:v>337333.33333333331</c:v>
                </c:pt>
                <c:pt idx="737">
                  <c:v>337791.66666666663</c:v>
                </c:pt>
                <c:pt idx="738">
                  <c:v>338250</c:v>
                </c:pt>
                <c:pt idx="739">
                  <c:v>338708.33333333331</c:v>
                </c:pt>
                <c:pt idx="740">
                  <c:v>339166.66666666663</c:v>
                </c:pt>
                <c:pt idx="741">
                  <c:v>339625</c:v>
                </c:pt>
                <c:pt idx="742">
                  <c:v>340083.33333333331</c:v>
                </c:pt>
                <c:pt idx="743">
                  <c:v>340541.66666666663</c:v>
                </c:pt>
                <c:pt idx="744">
                  <c:v>341000</c:v>
                </c:pt>
                <c:pt idx="745">
                  <c:v>341458.33333333331</c:v>
                </c:pt>
                <c:pt idx="746">
                  <c:v>341916.66666666663</c:v>
                </c:pt>
                <c:pt idx="747">
                  <c:v>342375</c:v>
                </c:pt>
                <c:pt idx="748">
                  <c:v>342833.33333333331</c:v>
                </c:pt>
                <c:pt idx="749">
                  <c:v>343291.66666666663</c:v>
                </c:pt>
                <c:pt idx="750">
                  <c:v>343750</c:v>
                </c:pt>
                <c:pt idx="751">
                  <c:v>344208.33333333331</c:v>
                </c:pt>
                <c:pt idx="752">
                  <c:v>344666.66666666663</c:v>
                </c:pt>
                <c:pt idx="753">
                  <c:v>345125</c:v>
                </c:pt>
                <c:pt idx="754">
                  <c:v>345583.33333333331</c:v>
                </c:pt>
                <c:pt idx="755">
                  <c:v>346041.66666666663</c:v>
                </c:pt>
                <c:pt idx="756">
                  <c:v>346500</c:v>
                </c:pt>
                <c:pt idx="757">
                  <c:v>346958.33333333331</c:v>
                </c:pt>
                <c:pt idx="758">
                  <c:v>347416.66666666663</c:v>
                </c:pt>
                <c:pt idx="759">
                  <c:v>347875</c:v>
                </c:pt>
                <c:pt idx="760">
                  <c:v>348333.33333333331</c:v>
                </c:pt>
                <c:pt idx="761">
                  <c:v>348791.66666666663</c:v>
                </c:pt>
                <c:pt idx="762">
                  <c:v>349250</c:v>
                </c:pt>
                <c:pt idx="763">
                  <c:v>349708.33333333331</c:v>
                </c:pt>
                <c:pt idx="764">
                  <c:v>350166.66666666663</c:v>
                </c:pt>
                <c:pt idx="765">
                  <c:v>350625</c:v>
                </c:pt>
                <c:pt idx="766">
                  <c:v>351083.33333333331</c:v>
                </c:pt>
                <c:pt idx="767">
                  <c:v>351541.66666666663</c:v>
                </c:pt>
                <c:pt idx="768">
                  <c:v>352000</c:v>
                </c:pt>
                <c:pt idx="769">
                  <c:v>352458.33333333331</c:v>
                </c:pt>
                <c:pt idx="770">
                  <c:v>352916.66666666663</c:v>
                </c:pt>
                <c:pt idx="771">
                  <c:v>353375</c:v>
                </c:pt>
                <c:pt idx="772">
                  <c:v>353833.33333333331</c:v>
                </c:pt>
                <c:pt idx="773">
                  <c:v>354291.66666666663</c:v>
                </c:pt>
                <c:pt idx="774">
                  <c:v>354750</c:v>
                </c:pt>
                <c:pt idx="775">
                  <c:v>355208.33333333331</c:v>
                </c:pt>
                <c:pt idx="776">
                  <c:v>355666.66666666663</c:v>
                </c:pt>
                <c:pt idx="777">
                  <c:v>356125</c:v>
                </c:pt>
                <c:pt idx="778">
                  <c:v>356583.33333333331</c:v>
                </c:pt>
                <c:pt idx="779">
                  <c:v>357041.66666666663</c:v>
                </c:pt>
                <c:pt idx="780">
                  <c:v>357500</c:v>
                </c:pt>
                <c:pt idx="781">
                  <c:v>357958.33333333331</c:v>
                </c:pt>
                <c:pt idx="782">
                  <c:v>358416.66666666663</c:v>
                </c:pt>
                <c:pt idx="783">
                  <c:v>358875</c:v>
                </c:pt>
                <c:pt idx="784">
                  <c:v>359333.33333333331</c:v>
                </c:pt>
                <c:pt idx="785">
                  <c:v>359791.66666666663</c:v>
                </c:pt>
                <c:pt idx="786">
                  <c:v>360250</c:v>
                </c:pt>
                <c:pt idx="787">
                  <c:v>360708.33333333331</c:v>
                </c:pt>
                <c:pt idx="788">
                  <c:v>361166.66666666663</c:v>
                </c:pt>
                <c:pt idx="789">
                  <c:v>361625</c:v>
                </c:pt>
                <c:pt idx="790">
                  <c:v>362083.33333333331</c:v>
                </c:pt>
                <c:pt idx="791">
                  <c:v>362541.66666666663</c:v>
                </c:pt>
                <c:pt idx="792">
                  <c:v>363000</c:v>
                </c:pt>
                <c:pt idx="793">
                  <c:v>363458.33333333331</c:v>
                </c:pt>
                <c:pt idx="794">
                  <c:v>363916.66666666663</c:v>
                </c:pt>
                <c:pt idx="795">
                  <c:v>364375</c:v>
                </c:pt>
                <c:pt idx="796">
                  <c:v>364833.33333333331</c:v>
                </c:pt>
                <c:pt idx="797">
                  <c:v>365291.66666666663</c:v>
                </c:pt>
                <c:pt idx="798">
                  <c:v>365750</c:v>
                </c:pt>
                <c:pt idx="799">
                  <c:v>366208.33333333331</c:v>
                </c:pt>
                <c:pt idx="800">
                  <c:v>366666.66666666663</c:v>
                </c:pt>
                <c:pt idx="801">
                  <c:v>367125</c:v>
                </c:pt>
                <c:pt idx="802">
                  <c:v>367583.33333333331</c:v>
                </c:pt>
                <c:pt idx="803">
                  <c:v>368041.66666666663</c:v>
                </c:pt>
                <c:pt idx="804">
                  <c:v>368500</c:v>
                </c:pt>
                <c:pt idx="805">
                  <c:v>368958.33333333331</c:v>
                </c:pt>
                <c:pt idx="806">
                  <c:v>369416.66666666663</c:v>
                </c:pt>
                <c:pt idx="807">
                  <c:v>369875</c:v>
                </c:pt>
                <c:pt idx="808">
                  <c:v>370333.33333333331</c:v>
                </c:pt>
                <c:pt idx="809">
                  <c:v>370791.66666666663</c:v>
                </c:pt>
                <c:pt idx="810">
                  <c:v>371250</c:v>
                </c:pt>
                <c:pt idx="811">
                  <c:v>371708.33333333331</c:v>
                </c:pt>
                <c:pt idx="812">
                  <c:v>372166.66666666663</c:v>
                </c:pt>
                <c:pt idx="813">
                  <c:v>372625</c:v>
                </c:pt>
                <c:pt idx="814">
                  <c:v>373083.33333333331</c:v>
                </c:pt>
                <c:pt idx="815">
                  <c:v>373541.66666666663</c:v>
                </c:pt>
                <c:pt idx="816">
                  <c:v>374000</c:v>
                </c:pt>
                <c:pt idx="817">
                  <c:v>374458.33333333331</c:v>
                </c:pt>
                <c:pt idx="818">
                  <c:v>374916.66666666663</c:v>
                </c:pt>
                <c:pt idx="819">
                  <c:v>375375</c:v>
                </c:pt>
                <c:pt idx="820">
                  <c:v>375833.33333333331</c:v>
                </c:pt>
                <c:pt idx="821">
                  <c:v>376291.66666666663</c:v>
                </c:pt>
                <c:pt idx="822">
                  <c:v>376750</c:v>
                </c:pt>
                <c:pt idx="823">
                  <c:v>377208.33333333331</c:v>
                </c:pt>
                <c:pt idx="824">
                  <c:v>377666.66666666663</c:v>
                </c:pt>
                <c:pt idx="825">
                  <c:v>378125</c:v>
                </c:pt>
                <c:pt idx="826">
                  <c:v>378583.33333333331</c:v>
                </c:pt>
                <c:pt idx="827">
                  <c:v>379041.66666666663</c:v>
                </c:pt>
                <c:pt idx="828">
                  <c:v>379500</c:v>
                </c:pt>
                <c:pt idx="829">
                  <c:v>379958.33333333331</c:v>
                </c:pt>
                <c:pt idx="830">
                  <c:v>380416.66666666663</c:v>
                </c:pt>
                <c:pt idx="831">
                  <c:v>380875</c:v>
                </c:pt>
                <c:pt idx="832">
                  <c:v>381333.33333333331</c:v>
                </c:pt>
                <c:pt idx="833">
                  <c:v>381791.66666666663</c:v>
                </c:pt>
                <c:pt idx="834">
                  <c:v>382250</c:v>
                </c:pt>
                <c:pt idx="835">
                  <c:v>382708.33333333331</c:v>
                </c:pt>
                <c:pt idx="836">
                  <c:v>383166.66666666663</c:v>
                </c:pt>
                <c:pt idx="837">
                  <c:v>383625</c:v>
                </c:pt>
                <c:pt idx="838">
                  <c:v>384083.33333333331</c:v>
                </c:pt>
                <c:pt idx="839">
                  <c:v>384541.66666666663</c:v>
                </c:pt>
                <c:pt idx="840">
                  <c:v>385000</c:v>
                </c:pt>
                <c:pt idx="841">
                  <c:v>385458.33333333331</c:v>
                </c:pt>
                <c:pt idx="842">
                  <c:v>385916.66666666663</c:v>
                </c:pt>
                <c:pt idx="843">
                  <c:v>386375</c:v>
                </c:pt>
                <c:pt idx="844">
                  <c:v>386833.33333333331</c:v>
                </c:pt>
                <c:pt idx="845">
                  <c:v>387291.66666666663</c:v>
                </c:pt>
                <c:pt idx="846">
                  <c:v>387750</c:v>
                </c:pt>
                <c:pt idx="847">
                  <c:v>388208.33333333331</c:v>
                </c:pt>
                <c:pt idx="848">
                  <c:v>388666.66666666663</c:v>
                </c:pt>
                <c:pt idx="849">
                  <c:v>389125</c:v>
                </c:pt>
                <c:pt idx="850">
                  <c:v>389583.33333333331</c:v>
                </c:pt>
                <c:pt idx="851">
                  <c:v>390041.66666666663</c:v>
                </c:pt>
                <c:pt idx="852">
                  <c:v>390500</c:v>
                </c:pt>
                <c:pt idx="853">
                  <c:v>390958.33333333331</c:v>
                </c:pt>
                <c:pt idx="854">
                  <c:v>391416.66666666663</c:v>
                </c:pt>
                <c:pt idx="855">
                  <c:v>391875</c:v>
                </c:pt>
                <c:pt idx="856">
                  <c:v>392333.33333333331</c:v>
                </c:pt>
                <c:pt idx="857">
                  <c:v>392791.66666666663</c:v>
                </c:pt>
                <c:pt idx="858">
                  <c:v>393250</c:v>
                </c:pt>
                <c:pt idx="859">
                  <c:v>393708.33333333331</c:v>
                </c:pt>
                <c:pt idx="860">
                  <c:v>394166.66666666663</c:v>
                </c:pt>
                <c:pt idx="861">
                  <c:v>394625</c:v>
                </c:pt>
                <c:pt idx="862">
                  <c:v>395083.33333333331</c:v>
                </c:pt>
                <c:pt idx="863">
                  <c:v>395541.66666666663</c:v>
                </c:pt>
                <c:pt idx="864">
                  <c:v>396000</c:v>
                </c:pt>
                <c:pt idx="865">
                  <c:v>396458.33333333331</c:v>
                </c:pt>
                <c:pt idx="866">
                  <c:v>396916.66666666663</c:v>
                </c:pt>
                <c:pt idx="867">
                  <c:v>397375</c:v>
                </c:pt>
                <c:pt idx="868">
                  <c:v>397833.33333333331</c:v>
                </c:pt>
                <c:pt idx="869">
                  <c:v>398291.66666666663</c:v>
                </c:pt>
                <c:pt idx="870">
                  <c:v>398750</c:v>
                </c:pt>
                <c:pt idx="871">
                  <c:v>399208.33333333331</c:v>
                </c:pt>
                <c:pt idx="872">
                  <c:v>399666.66666666663</c:v>
                </c:pt>
                <c:pt idx="873">
                  <c:v>400125</c:v>
                </c:pt>
                <c:pt idx="874">
                  <c:v>400583.33333333331</c:v>
                </c:pt>
                <c:pt idx="875">
                  <c:v>401041.66666666663</c:v>
                </c:pt>
                <c:pt idx="876">
                  <c:v>401500</c:v>
                </c:pt>
                <c:pt idx="877">
                  <c:v>401958.33333333331</c:v>
                </c:pt>
                <c:pt idx="878">
                  <c:v>402416.66666666663</c:v>
                </c:pt>
                <c:pt idx="879">
                  <c:v>402875</c:v>
                </c:pt>
                <c:pt idx="880">
                  <c:v>403333.33333333331</c:v>
                </c:pt>
                <c:pt idx="881">
                  <c:v>403791.66666666663</c:v>
                </c:pt>
                <c:pt idx="882">
                  <c:v>404250</c:v>
                </c:pt>
                <c:pt idx="883">
                  <c:v>404708.33333333331</c:v>
                </c:pt>
                <c:pt idx="884">
                  <c:v>405166.66666666663</c:v>
                </c:pt>
                <c:pt idx="885">
                  <c:v>405625</c:v>
                </c:pt>
                <c:pt idx="886">
                  <c:v>406083.33333333331</c:v>
                </c:pt>
                <c:pt idx="887">
                  <c:v>406541.66666666663</c:v>
                </c:pt>
                <c:pt idx="888">
                  <c:v>407000</c:v>
                </c:pt>
                <c:pt idx="889">
                  <c:v>407458.33333333331</c:v>
                </c:pt>
                <c:pt idx="890">
                  <c:v>407916.66666666663</c:v>
                </c:pt>
                <c:pt idx="891">
                  <c:v>408375</c:v>
                </c:pt>
                <c:pt idx="892">
                  <c:v>408833.33333333331</c:v>
                </c:pt>
                <c:pt idx="893">
                  <c:v>409291.66666666663</c:v>
                </c:pt>
                <c:pt idx="894">
                  <c:v>409750</c:v>
                </c:pt>
                <c:pt idx="895">
                  <c:v>410208.33333333331</c:v>
                </c:pt>
                <c:pt idx="896">
                  <c:v>410666.66666666663</c:v>
                </c:pt>
                <c:pt idx="897">
                  <c:v>411125</c:v>
                </c:pt>
                <c:pt idx="898">
                  <c:v>411583.33333333331</c:v>
                </c:pt>
                <c:pt idx="899">
                  <c:v>412041.66666666663</c:v>
                </c:pt>
                <c:pt idx="900">
                  <c:v>412500</c:v>
                </c:pt>
                <c:pt idx="901">
                  <c:v>412958.33333333331</c:v>
                </c:pt>
                <c:pt idx="902">
                  <c:v>413416.66666666663</c:v>
                </c:pt>
                <c:pt idx="903">
                  <c:v>413875</c:v>
                </c:pt>
                <c:pt idx="904">
                  <c:v>414333.33333333331</c:v>
                </c:pt>
                <c:pt idx="905">
                  <c:v>414791.66666666663</c:v>
                </c:pt>
                <c:pt idx="906">
                  <c:v>415250</c:v>
                </c:pt>
                <c:pt idx="907">
                  <c:v>415708.33333333331</c:v>
                </c:pt>
                <c:pt idx="908">
                  <c:v>416166.66666666663</c:v>
                </c:pt>
                <c:pt idx="909">
                  <c:v>416625</c:v>
                </c:pt>
                <c:pt idx="910">
                  <c:v>417083.33333333331</c:v>
                </c:pt>
                <c:pt idx="911">
                  <c:v>417541.66666666663</c:v>
                </c:pt>
                <c:pt idx="912">
                  <c:v>418000</c:v>
                </c:pt>
                <c:pt idx="913">
                  <c:v>418458.33333333331</c:v>
                </c:pt>
                <c:pt idx="914">
                  <c:v>418916.66666666663</c:v>
                </c:pt>
                <c:pt idx="915">
                  <c:v>419375</c:v>
                </c:pt>
                <c:pt idx="916">
                  <c:v>419833.33333333331</c:v>
                </c:pt>
                <c:pt idx="917">
                  <c:v>420291.66666666663</c:v>
                </c:pt>
                <c:pt idx="918">
                  <c:v>420750</c:v>
                </c:pt>
                <c:pt idx="919">
                  <c:v>421208.33333333331</c:v>
                </c:pt>
                <c:pt idx="920">
                  <c:v>421666.66666666663</c:v>
                </c:pt>
                <c:pt idx="921">
                  <c:v>422125</c:v>
                </c:pt>
                <c:pt idx="922">
                  <c:v>422583.33333333331</c:v>
                </c:pt>
                <c:pt idx="923">
                  <c:v>423041.66666666663</c:v>
                </c:pt>
                <c:pt idx="924">
                  <c:v>423500</c:v>
                </c:pt>
                <c:pt idx="925">
                  <c:v>423958.33333333331</c:v>
                </c:pt>
                <c:pt idx="926">
                  <c:v>424416.66666666663</c:v>
                </c:pt>
                <c:pt idx="927">
                  <c:v>424875</c:v>
                </c:pt>
                <c:pt idx="928">
                  <c:v>425333.33333333331</c:v>
                </c:pt>
                <c:pt idx="929">
                  <c:v>425791.66666666663</c:v>
                </c:pt>
                <c:pt idx="930">
                  <c:v>426250</c:v>
                </c:pt>
                <c:pt idx="931">
                  <c:v>426708.33333333331</c:v>
                </c:pt>
                <c:pt idx="932">
                  <c:v>427166.66666666663</c:v>
                </c:pt>
                <c:pt idx="933">
                  <c:v>427625</c:v>
                </c:pt>
                <c:pt idx="934">
                  <c:v>428083.33333333331</c:v>
                </c:pt>
                <c:pt idx="935">
                  <c:v>428541.66666666663</c:v>
                </c:pt>
                <c:pt idx="936">
                  <c:v>429000</c:v>
                </c:pt>
                <c:pt idx="937">
                  <c:v>429458.33333333331</c:v>
                </c:pt>
                <c:pt idx="938">
                  <c:v>429916.66666666663</c:v>
                </c:pt>
                <c:pt idx="939">
                  <c:v>430375</c:v>
                </c:pt>
                <c:pt idx="940">
                  <c:v>430833.33333333331</c:v>
                </c:pt>
                <c:pt idx="941">
                  <c:v>431291.66666666663</c:v>
                </c:pt>
                <c:pt idx="942">
                  <c:v>431750</c:v>
                </c:pt>
                <c:pt idx="943">
                  <c:v>432208.33333333331</c:v>
                </c:pt>
                <c:pt idx="944">
                  <c:v>432666.66666666663</c:v>
                </c:pt>
                <c:pt idx="945">
                  <c:v>433125</c:v>
                </c:pt>
                <c:pt idx="946">
                  <c:v>433583.33333333331</c:v>
                </c:pt>
                <c:pt idx="947">
                  <c:v>434041.66666666663</c:v>
                </c:pt>
                <c:pt idx="948">
                  <c:v>434500</c:v>
                </c:pt>
                <c:pt idx="949">
                  <c:v>434958.33333333331</c:v>
                </c:pt>
                <c:pt idx="950">
                  <c:v>435416.66666666663</c:v>
                </c:pt>
                <c:pt idx="951">
                  <c:v>435875</c:v>
                </c:pt>
                <c:pt idx="952">
                  <c:v>436333.33333333331</c:v>
                </c:pt>
                <c:pt idx="953">
                  <c:v>436791.66666666663</c:v>
                </c:pt>
                <c:pt idx="954">
                  <c:v>437250</c:v>
                </c:pt>
                <c:pt idx="955">
                  <c:v>437708.33333333331</c:v>
                </c:pt>
                <c:pt idx="956">
                  <c:v>438166.66666666663</c:v>
                </c:pt>
                <c:pt idx="957">
                  <c:v>438625</c:v>
                </c:pt>
                <c:pt idx="958">
                  <c:v>439083.33333333331</c:v>
                </c:pt>
                <c:pt idx="959">
                  <c:v>439541.66666666663</c:v>
                </c:pt>
                <c:pt idx="960">
                  <c:v>440000</c:v>
                </c:pt>
                <c:pt idx="961">
                  <c:v>440458.33333333331</c:v>
                </c:pt>
                <c:pt idx="962">
                  <c:v>440916.66666666663</c:v>
                </c:pt>
                <c:pt idx="963">
                  <c:v>441375</c:v>
                </c:pt>
                <c:pt idx="964">
                  <c:v>441833.33333333331</c:v>
                </c:pt>
                <c:pt idx="965">
                  <c:v>442291.66666666663</c:v>
                </c:pt>
                <c:pt idx="966">
                  <c:v>442750</c:v>
                </c:pt>
                <c:pt idx="967">
                  <c:v>443208.33333333331</c:v>
                </c:pt>
                <c:pt idx="968">
                  <c:v>443666.66666666663</c:v>
                </c:pt>
                <c:pt idx="969">
                  <c:v>444125</c:v>
                </c:pt>
                <c:pt idx="970">
                  <c:v>444583.33333333331</c:v>
                </c:pt>
                <c:pt idx="971">
                  <c:v>445041.66666666663</c:v>
                </c:pt>
                <c:pt idx="972">
                  <c:v>445500</c:v>
                </c:pt>
                <c:pt idx="973">
                  <c:v>445958.33333333331</c:v>
                </c:pt>
                <c:pt idx="974">
                  <c:v>446416.66666666663</c:v>
                </c:pt>
                <c:pt idx="975">
                  <c:v>446875</c:v>
                </c:pt>
                <c:pt idx="976">
                  <c:v>447333.33333333331</c:v>
                </c:pt>
                <c:pt idx="977">
                  <c:v>447791.66666666663</c:v>
                </c:pt>
                <c:pt idx="978">
                  <c:v>448250</c:v>
                </c:pt>
                <c:pt idx="979">
                  <c:v>448708.33333333331</c:v>
                </c:pt>
                <c:pt idx="980">
                  <c:v>449166.66666666663</c:v>
                </c:pt>
                <c:pt idx="981">
                  <c:v>449625</c:v>
                </c:pt>
                <c:pt idx="982">
                  <c:v>450083.33333333331</c:v>
                </c:pt>
                <c:pt idx="983">
                  <c:v>450541.66666666663</c:v>
                </c:pt>
                <c:pt idx="984">
                  <c:v>451000</c:v>
                </c:pt>
                <c:pt idx="985">
                  <c:v>451458.33333333331</c:v>
                </c:pt>
                <c:pt idx="986">
                  <c:v>451916.66666666663</c:v>
                </c:pt>
                <c:pt idx="987">
                  <c:v>452375</c:v>
                </c:pt>
                <c:pt idx="988">
                  <c:v>452833.33333333331</c:v>
                </c:pt>
                <c:pt idx="989">
                  <c:v>453291.66666666663</c:v>
                </c:pt>
                <c:pt idx="990">
                  <c:v>453750</c:v>
                </c:pt>
                <c:pt idx="991">
                  <c:v>454208.33333333331</c:v>
                </c:pt>
                <c:pt idx="992">
                  <c:v>454666.66666666663</c:v>
                </c:pt>
                <c:pt idx="993">
                  <c:v>455125</c:v>
                </c:pt>
                <c:pt idx="994">
                  <c:v>455583.33333333331</c:v>
                </c:pt>
                <c:pt idx="995">
                  <c:v>456041.66666666663</c:v>
                </c:pt>
                <c:pt idx="996">
                  <c:v>456500</c:v>
                </c:pt>
                <c:pt idx="997">
                  <c:v>456958.33333333331</c:v>
                </c:pt>
                <c:pt idx="998">
                  <c:v>457416.66666666663</c:v>
                </c:pt>
                <c:pt idx="999">
                  <c:v>457875</c:v>
                </c:pt>
                <c:pt idx="1000">
                  <c:v>458333.33333333331</c:v>
                </c:pt>
                <c:pt idx="1001">
                  <c:v>458791.66666666663</c:v>
                </c:pt>
                <c:pt idx="1002">
                  <c:v>459250</c:v>
                </c:pt>
                <c:pt idx="1003">
                  <c:v>459708.33333333331</c:v>
                </c:pt>
                <c:pt idx="1004">
                  <c:v>460166.66666666663</c:v>
                </c:pt>
                <c:pt idx="1005">
                  <c:v>460625</c:v>
                </c:pt>
                <c:pt idx="1006">
                  <c:v>461083.33333333331</c:v>
                </c:pt>
                <c:pt idx="1007">
                  <c:v>461541.66666666663</c:v>
                </c:pt>
                <c:pt idx="1008">
                  <c:v>462000</c:v>
                </c:pt>
                <c:pt idx="1009">
                  <c:v>462458.33333333331</c:v>
                </c:pt>
                <c:pt idx="1010">
                  <c:v>462916.66666666663</c:v>
                </c:pt>
                <c:pt idx="1011">
                  <c:v>463375</c:v>
                </c:pt>
                <c:pt idx="1012">
                  <c:v>463833.33333333331</c:v>
                </c:pt>
                <c:pt idx="1013">
                  <c:v>464291.66666666663</c:v>
                </c:pt>
                <c:pt idx="1014">
                  <c:v>464750</c:v>
                </c:pt>
                <c:pt idx="1015">
                  <c:v>465208.33333333331</c:v>
                </c:pt>
                <c:pt idx="1016">
                  <c:v>465666.66666666663</c:v>
                </c:pt>
                <c:pt idx="1017">
                  <c:v>466125</c:v>
                </c:pt>
                <c:pt idx="1018">
                  <c:v>468416.66666666663</c:v>
                </c:pt>
                <c:pt idx="1019">
                  <c:v>470708.33333333331</c:v>
                </c:pt>
                <c:pt idx="1020">
                  <c:v>473000</c:v>
                </c:pt>
                <c:pt idx="1021">
                  <c:v>475291.66666666663</c:v>
                </c:pt>
                <c:pt idx="1022">
                  <c:v>477583.33333333331</c:v>
                </c:pt>
                <c:pt idx="1023">
                  <c:v>479875</c:v>
                </c:pt>
                <c:pt idx="1024">
                  <c:v>482166.66666666663</c:v>
                </c:pt>
                <c:pt idx="1025">
                  <c:v>484458.33333333331</c:v>
                </c:pt>
                <c:pt idx="1026">
                  <c:v>486750</c:v>
                </c:pt>
                <c:pt idx="1027">
                  <c:v>489041.66666666663</c:v>
                </c:pt>
                <c:pt idx="1028">
                  <c:v>491333.33333333331</c:v>
                </c:pt>
                <c:pt idx="1029">
                  <c:v>493625</c:v>
                </c:pt>
                <c:pt idx="1030">
                  <c:v>495916.66666666663</c:v>
                </c:pt>
                <c:pt idx="1031">
                  <c:v>498208.33333333331</c:v>
                </c:pt>
                <c:pt idx="1032">
                  <c:v>500500</c:v>
                </c:pt>
                <c:pt idx="1033">
                  <c:v>502791.66666666663</c:v>
                </c:pt>
                <c:pt idx="1034">
                  <c:v>505083.33333333331</c:v>
                </c:pt>
                <c:pt idx="1035">
                  <c:v>507375</c:v>
                </c:pt>
                <c:pt idx="1036">
                  <c:v>509666.66666666663</c:v>
                </c:pt>
                <c:pt idx="1037">
                  <c:v>511958.33333333331</c:v>
                </c:pt>
                <c:pt idx="1038">
                  <c:v>514250</c:v>
                </c:pt>
                <c:pt idx="1039">
                  <c:v>516541.66666666663</c:v>
                </c:pt>
                <c:pt idx="1040">
                  <c:v>518833.33333333331</c:v>
                </c:pt>
                <c:pt idx="1041">
                  <c:v>521125</c:v>
                </c:pt>
                <c:pt idx="1042">
                  <c:v>523416.66666666663</c:v>
                </c:pt>
                <c:pt idx="1043">
                  <c:v>525708.33333333326</c:v>
                </c:pt>
                <c:pt idx="1044">
                  <c:v>528000</c:v>
                </c:pt>
                <c:pt idx="1045">
                  <c:v>530291.66666666663</c:v>
                </c:pt>
                <c:pt idx="1046">
                  <c:v>532583.33333333326</c:v>
                </c:pt>
                <c:pt idx="1047">
                  <c:v>534875</c:v>
                </c:pt>
                <c:pt idx="1048">
                  <c:v>537166.66666666663</c:v>
                </c:pt>
                <c:pt idx="1049">
                  <c:v>539458.33333333326</c:v>
                </c:pt>
                <c:pt idx="1050">
                  <c:v>541750</c:v>
                </c:pt>
                <c:pt idx="1051">
                  <c:v>544041.66666666663</c:v>
                </c:pt>
                <c:pt idx="1052">
                  <c:v>546333.33333333326</c:v>
                </c:pt>
                <c:pt idx="1053">
                  <c:v>548625</c:v>
                </c:pt>
                <c:pt idx="1054">
                  <c:v>550916.66666666663</c:v>
                </c:pt>
                <c:pt idx="1055">
                  <c:v>553208.33333333326</c:v>
                </c:pt>
                <c:pt idx="1056">
                  <c:v>555500</c:v>
                </c:pt>
                <c:pt idx="1057">
                  <c:v>557791.66666666663</c:v>
                </c:pt>
                <c:pt idx="1058">
                  <c:v>560083.33333333326</c:v>
                </c:pt>
                <c:pt idx="1059">
                  <c:v>562375</c:v>
                </c:pt>
                <c:pt idx="1060">
                  <c:v>564666.66666666663</c:v>
                </c:pt>
                <c:pt idx="1061">
                  <c:v>566958.33333333326</c:v>
                </c:pt>
                <c:pt idx="1062">
                  <c:v>569250</c:v>
                </c:pt>
                <c:pt idx="1063">
                  <c:v>571541.66666666663</c:v>
                </c:pt>
                <c:pt idx="1064">
                  <c:v>573833.33333333326</c:v>
                </c:pt>
                <c:pt idx="1065">
                  <c:v>576125</c:v>
                </c:pt>
                <c:pt idx="1066">
                  <c:v>578416.66666666663</c:v>
                </c:pt>
                <c:pt idx="1067">
                  <c:v>580708.33333333326</c:v>
                </c:pt>
                <c:pt idx="1068">
                  <c:v>583000</c:v>
                </c:pt>
                <c:pt idx="1069">
                  <c:v>585291.66666666663</c:v>
                </c:pt>
                <c:pt idx="1070">
                  <c:v>587583.33333333326</c:v>
                </c:pt>
                <c:pt idx="1071">
                  <c:v>589875</c:v>
                </c:pt>
                <c:pt idx="1072">
                  <c:v>592166.66666666663</c:v>
                </c:pt>
                <c:pt idx="1073">
                  <c:v>594458.33333333326</c:v>
                </c:pt>
                <c:pt idx="1074">
                  <c:v>596750</c:v>
                </c:pt>
                <c:pt idx="1075">
                  <c:v>599041.66666666663</c:v>
                </c:pt>
                <c:pt idx="1076">
                  <c:v>601333.33333333326</c:v>
                </c:pt>
                <c:pt idx="1077">
                  <c:v>603625</c:v>
                </c:pt>
                <c:pt idx="1078">
                  <c:v>605916.66666666663</c:v>
                </c:pt>
                <c:pt idx="1079">
                  <c:v>608208.33333333326</c:v>
                </c:pt>
                <c:pt idx="1080">
                  <c:v>610500</c:v>
                </c:pt>
                <c:pt idx="1081">
                  <c:v>612791.66666666663</c:v>
                </c:pt>
                <c:pt idx="1082">
                  <c:v>615083.33333333326</c:v>
                </c:pt>
                <c:pt idx="1083">
                  <c:v>617375</c:v>
                </c:pt>
                <c:pt idx="1084">
                  <c:v>619666.66666666663</c:v>
                </c:pt>
                <c:pt idx="1085">
                  <c:v>621958.33333333326</c:v>
                </c:pt>
                <c:pt idx="1086">
                  <c:v>624250</c:v>
                </c:pt>
                <c:pt idx="1087">
                  <c:v>626541.66666666663</c:v>
                </c:pt>
                <c:pt idx="1088">
                  <c:v>628833.33333333326</c:v>
                </c:pt>
                <c:pt idx="1089">
                  <c:v>631125</c:v>
                </c:pt>
                <c:pt idx="1090">
                  <c:v>633416.66666666663</c:v>
                </c:pt>
                <c:pt idx="1091">
                  <c:v>635708.33333333326</c:v>
                </c:pt>
                <c:pt idx="1092">
                  <c:v>638000</c:v>
                </c:pt>
                <c:pt idx="1093">
                  <c:v>640291.66666666663</c:v>
                </c:pt>
                <c:pt idx="1094">
                  <c:v>642583.33333333326</c:v>
                </c:pt>
                <c:pt idx="1095">
                  <c:v>644875</c:v>
                </c:pt>
                <c:pt idx="1096">
                  <c:v>647166.66666666663</c:v>
                </c:pt>
                <c:pt idx="1097">
                  <c:v>649458.33333333326</c:v>
                </c:pt>
                <c:pt idx="1098">
                  <c:v>651750</c:v>
                </c:pt>
                <c:pt idx="1099">
                  <c:v>654041.66666666663</c:v>
                </c:pt>
                <c:pt idx="1100">
                  <c:v>656333.33333333326</c:v>
                </c:pt>
                <c:pt idx="1101">
                  <c:v>658625</c:v>
                </c:pt>
                <c:pt idx="1102">
                  <c:v>660916.66666666663</c:v>
                </c:pt>
                <c:pt idx="1103">
                  <c:v>663208.33333333326</c:v>
                </c:pt>
                <c:pt idx="1104">
                  <c:v>665500</c:v>
                </c:pt>
                <c:pt idx="1105">
                  <c:v>667791.66666666663</c:v>
                </c:pt>
                <c:pt idx="1106">
                  <c:v>670083.33333333326</c:v>
                </c:pt>
                <c:pt idx="1107">
                  <c:v>672375</c:v>
                </c:pt>
                <c:pt idx="1108">
                  <c:v>674666.66666666663</c:v>
                </c:pt>
                <c:pt idx="1109">
                  <c:v>676958.33333333326</c:v>
                </c:pt>
                <c:pt idx="1110">
                  <c:v>679250</c:v>
                </c:pt>
                <c:pt idx="1111">
                  <c:v>681541.66666666663</c:v>
                </c:pt>
                <c:pt idx="1112">
                  <c:v>683833.33333333326</c:v>
                </c:pt>
                <c:pt idx="1113">
                  <c:v>686125</c:v>
                </c:pt>
                <c:pt idx="1114">
                  <c:v>688416.66666666663</c:v>
                </c:pt>
                <c:pt idx="1115">
                  <c:v>690708.33333333326</c:v>
                </c:pt>
                <c:pt idx="1116">
                  <c:v>693000</c:v>
                </c:pt>
                <c:pt idx="1117">
                  <c:v>695291.66666666663</c:v>
                </c:pt>
                <c:pt idx="1118">
                  <c:v>697583.33333333326</c:v>
                </c:pt>
                <c:pt idx="1119">
                  <c:v>699875</c:v>
                </c:pt>
                <c:pt idx="1120">
                  <c:v>702166.66666666663</c:v>
                </c:pt>
                <c:pt idx="1121">
                  <c:v>704458.33333333326</c:v>
                </c:pt>
                <c:pt idx="1122">
                  <c:v>706750</c:v>
                </c:pt>
                <c:pt idx="1123">
                  <c:v>709041.66666666663</c:v>
                </c:pt>
                <c:pt idx="1124">
                  <c:v>711333.33333333326</c:v>
                </c:pt>
                <c:pt idx="1125">
                  <c:v>713625</c:v>
                </c:pt>
                <c:pt idx="1126">
                  <c:v>715916.66666666663</c:v>
                </c:pt>
                <c:pt idx="1127">
                  <c:v>718208.33333333326</c:v>
                </c:pt>
                <c:pt idx="1128">
                  <c:v>720500</c:v>
                </c:pt>
                <c:pt idx="1129">
                  <c:v>722791.66666666663</c:v>
                </c:pt>
                <c:pt idx="1130">
                  <c:v>725083.33333333326</c:v>
                </c:pt>
                <c:pt idx="1131">
                  <c:v>727375</c:v>
                </c:pt>
                <c:pt idx="1132">
                  <c:v>729666.66666666663</c:v>
                </c:pt>
                <c:pt idx="1133">
                  <c:v>731958.33333333326</c:v>
                </c:pt>
                <c:pt idx="1134">
                  <c:v>734250</c:v>
                </c:pt>
                <c:pt idx="1135">
                  <c:v>736541.66666666663</c:v>
                </c:pt>
                <c:pt idx="1136">
                  <c:v>738833.33333333326</c:v>
                </c:pt>
                <c:pt idx="1137">
                  <c:v>741125</c:v>
                </c:pt>
                <c:pt idx="1138">
                  <c:v>743416.66666666663</c:v>
                </c:pt>
                <c:pt idx="1139">
                  <c:v>745708.33333333326</c:v>
                </c:pt>
                <c:pt idx="1140">
                  <c:v>748000</c:v>
                </c:pt>
                <c:pt idx="1141">
                  <c:v>750291.66666666663</c:v>
                </c:pt>
                <c:pt idx="1142">
                  <c:v>752583.33333333326</c:v>
                </c:pt>
                <c:pt idx="1143">
                  <c:v>754875</c:v>
                </c:pt>
                <c:pt idx="1144">
                  <c:v>757166.66666666663</c:v>
                </c:pt>
                <c:pt idx="1145">
                  <c:v>759458.33333333326</c:v>
                </c:pt>
                <c:pt idx="1146">
                  <c:v>761750</c:v>
                </c:pt>
                <c:pt idx="1147">
                  <c:v>764041.66666666663</c:v>
                </c:pt>
                <c:pt idx="1148">
                  <c:v>766333.33333333326</c:v>
                </c:pt>
                <c:pt idx="1149">
                  <c:v>768625</c:v>
                </c:pt>
                <c:pt idx="1150">
                  <c:v>770916.66666666663</c:v>
                </c:pt>
                <c:pt idx="1151">
                  <c:v>773208.33333333326</c:v>
                </c:pt>
                <c:pt idx="1152">
                  <c:v>775500</c:v>
                </c:pt>
                <c:pt idx="1153">
                  <c:v>777791.66666666663</c:v>
                </c:pt>
                <c:pt idx="1154">
                  <c:v>780083.33333333326</c:v>
                </c:pt>
                <c:pt idx="1155">
                  <c:v>782375</c:v>
                </c:pt>
                <c:pt idx="1156">
                  <c:v>784666.66666666663</c:v>
                </c:pt>
                <c:pt idx="1157">
                  <c:v>786958.33333333326</c:v>
                </c:pt>
                <c:pt idx="1158">
                  <c:v>789250</c:v>
                </c:pt>
                <c:pt idx="1159">
                  <c:v>791541.66666666663</c:v>
                </c:pt>
                <c:pt idx="1160">
                  <c:v>793833.33333333326</c:v>
                </c:pt>
                <c:pt idx="1161">
                  <c:v>796125</c:v>
                </c:pt>
                <c:pt idx="1162">
                  <c:v>798416.66666666663</c:v>
                </c:pt>
                <c:pt idx="1163">
                  <c:v>800708.33333333326</c:v>
                </c:pt>
                <c:pt idx="1164">
                  <c:v>803000</c:v>
                </c:pt>
                <c:pt idx="1165">
                  <c:v>805291.66666666663</c:v>
                </c:pt>
                <c:pt idx="1166">
                  <c:v>807583.33333333326</c:v>
                </c:pt>
                <c:pt idx="1167">
                  <c:v>809875</c:v>
                </c:pt>
                <c:pt idx="1168">
                  <c:v>812166.66666666663</c:v>
                </c:pt>
                <c:pt idx="1169">
                  <c:v>814458.33333333326</c:v>
                </c:pt>
                <c:pt idx="1170">
                  <c:v>816750</c:v>
                </c:pt>
                <c:pt idx="1171">
                  <c:v>819041.66666666663</c:v>
                </c:pt>
                <c:pt idx="1172">
                  <c:v>821333.33333333326</c:v>
                </c:pt>
                <c:pt idx="1173">
                  <c:v>823625</c:v>
                </c:pt>
                <c:pt idx="1174">
                  <c:v>825916.66666666663</c:v>
                </c:pt>
                <c:pt idx="1175">
                  <c:v>828208.33333333326</c:v>
                </c:pt>
                <c:pt idx="1176">
                  <c:v>830500</c:v>
                </c:pt>
                <c:pt idx="1177">
                  <c:v>832791.66666666663</c:v>
                </c:pt>
                <c:pt idx="1178">
                  <c:v>835083.33333333326</c:v>
                </c:pt>
                <c:pt idx="1179">
                  <c:v>837375</c:v>
                </c:pt>
                <c:pt idx="1180">
                  <c:v>839666.66666666663</c:v>
                </c:pt>
                <c:pt idx="1181">
                  <c:v>841958.33333333326</c:v>
                </c:pt>
                <c:pt idx="1182">
                  <c:v>844250</c:v>
                </c:pt>
                <c:pt idx="1183">
                  <c:v>846541.66666666663</c:v>
                </c:pt>
                <c:pt idx="1184">
                  <c:v>848833.33333333326</c:v>
                </c:pt>
                <c:pt idx="1185">
                  <c:v>851125</c:v>
                </c:pt>
                <c:pt idx="1186">
                  <c:v>853416.66666666663</c:v>
                </c:pt>
                <c:pt idx="1187">
                  <c:v>855708.33333333326</c:v>
                </c:pt>
                <c:pt idx="1188">
                  <c:v>858000</c:v>
                </c:pt>
                <c:pt idx="1189">
                  <c:v>860291.66666666663</c:v>
                </c:pt>
                <c:pt idx="1190">
                  <c:v>862583.33333333326</c:v>
                </c:pt>
                <c:pt idx="1191">
                  <c:v>864875</c:v>
                </c:pt>
                <c:pt idx="1192">
                  <c:v>867166.66666666663</c:v>
                </c:pt>
                <c:pt idx="1193">
                  <c:v>869458.33333333326</c:v>
                </c:pt>
                <c:pt idx="1194">
                  <c:v>871750</c:v>
                </c:pt>
                <c:pt idx="1195">
                  <c:v>874041.66666666663</c:v>
                </c:pt>
                <c:pt idx="1196">
                  <c:v>876333.33333333326</c:v>
                </c:pt>
                <c:pt idx="1197">
                  <c:v>878625</c:v>
                </c:pt>
                <c:pt idx="1198">
                  <c:v>880916.66666666663</c:v>
                </c:pt>
                <c:pt idx="1199">
                  <c:v>883208.33333333326</c:v>
                </c:pt>
                <c:pt idx="1200">
                  <c:v>885500</c:v>
                </c:pt>
                <c:pt idx="1201">
                  <c:v>887791.66666666663</c:v>
                </c:pt>
                <c:pt idx="1202">
                  <c:v>890083.33333333326</c:v>
                </c:pt>
                <c:pt idx="1203">
                  <c:v>892375</c:v>
                </c:pt>
                <c:pt idx="1204">
                  <c:v>894666.66666666663</c:v>
                </c:pt>
                <c:pt idx="1205">
                  <c:v>896958.33333333326</c:v>
                </c:pt>
                <c:pt idx="1206">
                  <c:v>899250</c:v>
                </c:pt>
                <c:pt idx="1207">
                  <c:v>901541.66666666663</c:v>
                </c:pt>
                <c:pt idx="1208">
                  <c:v>903833.33333333326</c:v>
                </c:pt>
                <c:pt idx="1209">
                  <c:v>906125</c:v>
                </c:pt>
                <c:pt idx="1210">
                  <c:v>908416.66666666663</c:v>
                </c:pt>
                <c:pt idx="1211">
                  <c:v>910708.33333333326</c:v>
                </c:pt>
                <c:pt idx="1212">
                  <c:v>913000</c:v>
                </c:pt>
                <c:pt idx="1213">
                  <c:v>915291.66666666663</c:v>
                </c:pt>
                <c:pt idx="1214">
                  <c:v>917583.33333333326</c:v>
                </c:pt>
                <c:pt idx="1215">
                  <c:v>919875</c:v>
                </c:pt>
                <c:pt idx="1216">
                  <c:v>922166.66666666663</c:v>
                </c:pt>
                <c:pt idx="1217">
                  <c:v>924458.33333333326</c:v>
                </c:pt>
                <c:pt idx="1218">
                  <c:v>926750</c:v>
                </c:pt>
                <c:pt idx="1219">
                  <c:v>929041.66666666663</c:v>
                </c:pt>
                <c:pt idx="1220">
                  <c:v>931333.33333333326</c:v>
                </c:pt>
                <c:pt idx="1221">
                  <c:v>933625</c:v>
                </c:pt>
                <c:pt idx="1222">
                  <c:v>935916.66666666663</c:v>
                </c:pt>
                <c:pt idx="1223">
                  <c:v>938208.33333333326</c:v>
                </c:pt>
                <c:pt idx="1224">
                  <c:v>940500</c:v>
                </c:pt>
                <c:pt idx="1225">
                  <c:v>942791.66666666663</c:v>
                </c:pt>
                <c:pt idx="1226">
                  <c:v>945083.33333333326</c:v>
                </c:pt>
                <c:pt idx="1227">
                  <c:v>947375</c:v>
                </c:pt>
                <c:pt idx="1228">
                  <c:v>949666.66666666663</c:v>
                </c:pt>
                <c:pt idx="1229">
                  <c:v>951958.33333333326</c:v>
                </c:pt>
                <c:pt idx="1230">
                  <c:v>954250</c:v>
                </c:pt>
                <c:pt idx="1231">
                  <c:v>956541.66666666663</c:v>
                </c:pt>
                <c:pt idx="1232">
                  <c:v>958833.33333333326</c:v>
                </c:pt>
                <c:pt idx="1233">
                  <c:v>961125</c:v>
                </c:pt>
                <c:pt idx="1234">
                  <c:v>963416.66666666663</c:v>
                </c:pt>
                <c:pt idx="1235">
                  <c:v>965708.33333333326</c:v>
                </c:pt>
                <c:pt idx="1236">
                  <c:v>968000</c:v>
                </c:pt>
                <c:pt idx="1237">
                  <c:v>970291.66666666663</c:v>
                </c:pt>
                <c:pt idx="1238">
                  <c:v>972583.33333333326</c:v>
                </c:pt>
                <c:pt idx="1239">
                  <c:v>974875</c:v>
                </c:pt>
                <c:pt idx="1240">
                  <c:v>977166.66666666663</c:v>
                </c:pt>
                <c:pt idx="1241">
                  <c:v>979458.33333333326</c:v>
                </c:pt>
                <c:pt idx="1242">
                  <c:v>981750</c:v>
                </c:pt>
                <c:pt idx="1243">
                  <c:v>984041.66666666663</c:v>
                </c:pt>
                <c:pt idx="1244">
                  <c:v>986333.33333333326</c:v>
                </c:pt>
                <c:pt idx="1245">
                  <c:v>988625</c:v>
                </c:pt>
                <c:pt idx="1246">
                  <c:v>990916.66666666663</c:v>
                </c:pt>
                <c:pt idx="1247">
                  <c:v>993208.33333333326</c:v>
                </c:pt>
                <c:pt idx="1248">
                  <c:v>995500</c:v>
                </c:pt>
                <c:pt idx="1249">
                  <c:v>997791.66666666663</c:v>
                </c:pt>
                <c:pt idx="1250">
                  <c:v>1000083.3333333333</c:v>
                </c:pt>
                <c:pt idx="1251">
                  <c:v>1002375</c:v>
                </c:pt>
                <c:pt idx="1252">
                  <c:v>1004666.6666666666</c:v>
                </c:pt>
                <c:pt idx="1253">
                  <c:v>1006958.3333333333</c:v>
                </c:pt>
                <c:pt idx="1254">
                  <c:v>1009250</c:v>
                </c:pt>
                <c:pt idx="1255">
                  <c:v>1011541.6666666666</c:v>
                </c:pt>
                <c:pt idx="1256">
                  <c:v>1013833.3333333333</c:v>
                </c:pt>
                <c:pt idx="1257">
                  <c:v>1016125</c:v>
                </c:pt>
                <c:pt idx="1258">
                  <c:v>1018416.6666666666</c:v>
                </c:pt>
                <c:pt idx="1259">
                  <c:v>1020708.3333333333</c:v>
                </c:pt>
                <c:pt idx="1260">
                  <c:v>1023000</c:v>
                </c:pt>
                <c:pt idx="1261">
                  <c:v>1025291.6666666666</c:v>
                </c:pt>
                <c:pt idx="1262">
                  <c:v>1027583.3333333333</c:v>
                </c:pt>
                <c:pt idx="1263">
                  <c:v>1029875</c:v>
                </c:pt>
                <c:pt idx="1264">
                  <c:v>1032166.6666666666</c:v>
                </c:pt>
                <c:pt idx="1265">
                  <c:v>1034458.3333333333</c:v>
                </c:pt>
                <c:pt idx="1266">
                  <c:v>1036750</c:v>
                </c:pt>
                <c:pt idx="1267">
                  <c:v>1039041.6666666666</c:v>
                </c:pt>
                <c:pt idx="1268">
                  <c:v>1041333.3333333333</c:v>
                </c:pt>
                <c:pt idx="1269">
                  <c:v>1043625</c:v>
                </c:pt>
                <c:pt idx="1270">
                  <c:v>1045916.6666666666</c:v>
                </c:pt>
                <c:pt idx="1271">
                  <c:v>1048208.3333333333</c:v>
                </c:pt>
                <c:pt idx="1272">
                  <c:v>1050500</c:v>
                </c:pt>
                <c:pt idx="1273">
                  <c:v>1052791.6666666665</c:v>
                </c:pt>
                <c:pt idx="1274">
                  <c:v>1055083.3333333333</c:v>
                </c:pt>
                <c:pt idx="1275">
                  <c:v>1057375</c:v>
                </c:pt>
                <c:pt idx="1276">
                  <c:v>1059666.6666666665</c:v>
                </c:pt>
                <c:pt idx="1277">
                  <c:v>1061958.3333333333</c:v>
                </c:pt>
                <c:pt idx="1278">
                  <c:v>1064250</c:v>
                </c:pt>
                <c:pt idx="1279">
                  <c:v>1066541.6666666665</c:v>
                </c:pt>
                <c:pt idx="1280">
                  <c:v>1068833.3333333333</c:v>
                </c:pt>
                <c:pt idx="1281">
                  <c:v>1071125</c:v>
                </c:pt>
                <c:pt idx="1282">
                  <c:v>1073416.6666666665</c:v>
                </c:pt>
                <c:pt idx="1283">
                  <c:v>1075708.3333333333</c:v>
                </c:pt>
                <c:pt idx="1284">
                  <c:v>1078000</c:v>
                </c:pt>
                <c:pt idx="1285">
                  <c:v>1080291.6666666665</c:v>
                </c:pt>
                <c:pt idx="1286">
                  <c:v>1082583.3333333333</c:v>
                </c:pt>
                <c:pt idx="1287">
                  <c:v>1084875</c:v>
                </c:pt>
                <c:pt idx="1288">
                  <c:v>1087166.6666666665</c:v>
                </c:pt>
                <c:pt idx="1289">
                  <c:v>1089458.3333333333</c:v>
                </c:pt>
                <c:pt idx="1290">
                  <c:v>1091750</c:v>
                </c:pt>
                <c:pt idx="1291">
                  <c:v>1094041.6666666665</c:v>
                </c:pt>
                <c:pt idx="1292">
                  <c:v>1096333.3333333333</c:v>
                </c:pt>
                <c:pt idx="1293">
                  <c:v>1098625</c:v>
                </c:pt>
                <c:pt idx="1294">
                  <c:v>1100916.6666666665</c:v>
                </c:pt>
                <c:pt idx="1295">
                  <c:v>1103208.3333333333</c:v>
                </c:pt>
                <c:pt idx="1296">
                  <c:v>1105500</c:v>
                </c:pt>
                <c:pt idx="1297">
                  <c:v>1107791.6666666665</c:v>
                </c:pt>
                <c:pt idx="1298">
                  <c:v>1110083.3333333333</c:v>
                </c:pt>
                <c:pt idx="1299">
                  <c:v>1112375</c:v>
                </c:pt>
                <c:pt idx="1300">
                  <c:v>1114666.6666666665</c:v>
                </c:pt>
                <c:pt idx="1301">
                  <c:v>1116958.3333333333</c:v>
                </c:pt>
                <c:pt idx="1302">
                  <c:v>1119250</c:v>
                </c:pt>
                <c:pt idx="1303">
                  <c:v>1121541.6666666665</c:v>
                </c:pt>
                <c:pt idx="1304">
                  <c:v>1123833.3333333333</c:v>
                </c:pt>
                <c:pt idx="1305">
                  <c:v>1126125</c:v>
                </c:pt>
                <c:pt idx="1306">
                  <c:v>1128416.6666666665</c:v>
                </c:pt>
                <c:pt idx="1307">
                  <c:v>1130708.3333333333</c:v>
                </c:pt>
                <c:pt idx="1308">
                  <c:v>1133000</c:v>
                </c:pt>
                <c:pt idx="1309">
                  <c:v>1135291.6666666665</c:v>
                </c:pt>
                <c:pt idx="1310">
                  <c:v>1137583.3333333333</c:v>
                </c:pt>
                <c:pt idx="1311">
                  <c:v>1139875</c:v>
                </c:pt>
                <c:pt idx="1312">
                  <c:v>1142166.6666666665</c:v>
                </c:pt>
                <c:pt idx="1313">
                  <c:v>1144458.3333333333</c:v>
                </c:pt>
                <c:pt idx="1314">
                  <c:v>1146750</c:v>
                </c:pt>
                <c:pt idx="1315">
                  <c:v>1149041.6666666665</c:v>
                </c:pt>
                <c:pt idx="1316">
                  <c:v>1151333.3333333333</c:v>
                </c:pt>
                <c:pt idx="1317">
                  <c:v>1153625</c:v>
                </c:pt>
                <c:pt idx="1318">
                  <c:v>1155916.6666666665</c:v>
                </c:pt>
                <c:pt idx="1319">
                  <c:v>1158208.3333333333</c:v>
                </c:pt>
                <c:pt idx="1320">
                  <c:v>1160500</c:v>
                </c:pt>
                <c:pt idx="1321">
                  <c:v>1162791.6666666665</c:v>
                </c:pt>
                <c:pt idx="1322">
                  <c:v>1165083.3333333333</c:v>
                </c:pt>
                <c:pt idx="1323">
                  <c:v>1167375</c:v>
                </c:pt>
                <c:pt idx="1324">
                  <c:v>1169666.6666666665</c:v>
                </c:pt>
                <c:pt idx="1325">
                  <c:v>1171958.3333333333</c:v>
                </c:pt>
                <c:pt idx="1326">
                  <c:v>1174250</c:v>
                </c:pt>
                <c:pt idx="1327">
                  <c:v>1176541.6666666665</c:v>
                </c:pt>
                <c:pt idx="1328">
                  <c:v>1178833.3333333333</c:v>
                </c:pt>
                <c:pt idx="1329">
                  <c:v>1181125</c:v>
                </c:pt>
                <c:pt idx="1330">
                  <c:v>1183416.6666666665</c:v>
                </c:pt>
                <c:pt idx="1331">
                  <c:v>1185708.3333333333</c:v>
                </c:pt>
                <c:pt idx="1332">
                  <c:v>1188000</c:v>
                </c:pt>
                <c:pt idx="1333">
                  <c:v>1190291.6666666665</c:v>
                </c:pt>
                <c:pt idx="1334">
                  <c:v>1192583.3333333333</c:v>
                </c:pt>
                <c:pt idx="1335">
                  <c:v>1194875</c:v>
                </c:pt>
                <c:pt idx="1336">
                  <c:v>1197166.6666666665</c:v>
                </c:pt>
                <c:pt idx="1337">
                  <c:v>1199458.3333333333</c:v>
                </c:pt>
                <c:pt idx="1338">
                  <c:v>1201750</c:v>
                </c:pt>
                <c:pt idx="1339">
                  <c:v>1204041.6666666665</c:v>
                </c:pt>
                <c:pt idx="1340">
                  <c:v>1206333.3333333333</c:v>
                </c:pt>
                <c:pt idx="1341">
                  <c:v>1208625</c:v>
                </c:pt>
                <c:pt idx="1342">
                  <c:v>1210916.6666666665</c:v>
                </c:pt>
                <c:pt idx="1343">
                  <c:v>1213208.3333333333</c:v>
                </c:pt>
                <c:pt idx="1344">
                  <c:v>1215500</c:v>
                </c:pt>
                <c:pt idx="1345">
                  <c:v>1217791.6666666665</c:v>
                </c:pt>
                <c:pt idx="1346">
                  <c:v>1220083.3333333333</c:v>
                </c:pt>
                <c:pt idx="1347">
                  <c:v>1222375</c:v>
                </c:pt>
                <c:pt idx="1348">
                  <c:v>1224666.6666666665</c:v>
                </c:pt>
                <c:pt idx="1349">
                  <c:v>1226958.3333333333</c:v>
                </c:pt>
                <c:pt idx="1350">
                  <c:v>1229250</c:v>
                </c:pt>
                <c:pt idx="1351">
                  <c:v>1231541.6666666665</c:v>
                </c:pt>
                <c:pt idx="1352">
                  <c:v>1233833.3333333333</c:v>
                </c:pt>
                <c:pt idx="1353">
                  <c:v>1236125</c:v>
                </c:pt>
                <c:pt idx="1354">
                  <c:v>1238416.6666666665</c:v>
                </c:pt>
                <c:pt idx="1355">
                  <c:v>1240708.3333333333</c:v>
                </c:pt>
                <c:pt idx="1356">
                  <c:v>1243000</c:v>
                </c:pt>
                <c:pt idx="1357">
                  <c:v>1245291.6666666665</c:v>
                </c:pt>
                <c:pt idx="1358">
                  <c:v>1247583.3333333333</c:v>
                </c:pt>
                <c:pt idx="1359">
                  <c:v>1249875</c:v>
                </c:pt>
                <c:pt idx="1360">
                  <c:v>1252166.6666666665</c:v>
                </c:pt>
                <c:pt idx="1361">
                  <c:v>1254458.3333333333</c:v>
                </c:pt>
                <c:pt idx="1362">
                  <c:v>1256750</c:v>
                </c:pt>
                <c:pt idx="1363">
                  <c:v>1259041.6666666665</c:v>
                </c:pt>
                <c:pt idx="1364">
                  <c:v>1261333.3333333333</c:v>
                </c:pt>
                <c:pt idx="1365">
                  <c:v>1263625</c:v>
                </c:pt>
                <c:pt idx="1366">
                  <c:v>1265916.6666666665</c:v>
                </c:pt>
                <c:pt idx="1367">
                  <c:v>1268208.3333333333</c:v>
                </c:pt>
                <c:pt idx="1368">
                  <c:v>1270500</c:v>
                </c:pt>
                <c:pt idx="1369">
                  <c:v>1272791.6666666665</c:v>
                </c:pt>
                <c:pt idx="1370">
                  <c:v>1275083.3333333333</c:v>
                </c:pt>
                <c:pt idx="1371">
                  <c:v>1277375</c:v>
                </c:pt>
                <c:pt idx="1372">
                  <c:v>1279666.6666666665</c:v>
                </c:pt>
                <c:pt idx="1373">
                  <c:v>1281958.3333333333</c:v>
                </c:pt>
                <c:pt idx="1374">
                  <c:v>1284250</c:v>
                </c:pt>
                <c:pt idx="1375">
                  <c:v>1286541.6666666665</c:v>
                </c:pt>
                <c:pt idx="1376">
                  <c:v>1288833.3333333333</c:v>
                </c:pt>
                <c:pt idx="1377">
                  <c:v>1291125</c:v>
                </c:pt>
                <c:pt idx="1378">
                  <c:v>1293416.6666666665</c:v>
                </c:pt>
                <c:pt idx="1379">
                  <c:v>1295708.3333333333</c:v>
                </c:pt>
                <c:pt idx="1380">
                  <c:v>1298000</c:v>
                </c:pt>
                <c:pt idx="1381">
                  <c:v>1300291.6666666665</c:v>
                </c:pt>
                <c:pt idx="1382">
                  <c:v>1302583.3333333333</c:v>
                </c:pt>
                <c:pt idx="1383">
                  <c:v>1304875</c:v>
                </c:pt>
                <c:pt idx="1384">
                  <c:v>1307166.6666666665</c:v>
                </c:pt>
                <c:pt idx="1385">
                  <c:v>1309458.3333333333</c:v>
                </c:pt>
                <c:pt idx="1386">
                  <c:v>1311750</c:v>
                </c:pt>
                <c:pt idx="1387">
                  <c:v>1314041.6666666665</c:v>
                </c:pt>
                <c:pt idx="1388">
                  <c:v>1316333.3333333333</c:v>
                </c:pt>
                <c:pt idx="1389">
                  <c:v>1318625</c:v>
                </c:pt>
                <c:pt idx="1390">
                  <c:v>1320916.6666666665</c:v>
                </c:pt>
                <c:pt idx="1391">
                  <c:v>1323208.3333333333</c:v>
                </c:pt>
                <c:pt idx="1392">
                  <c:v>1325500</c:v>
                </c:pt>
                <c:pt idx="1393">
                  <c:v>1327791.6666666665</c:v>
                </c:pt>
                <c:pt idx="1394">
                  <c:v>1330083.3333333333</c:v>
                </c:pt>
                <c:pt idx="1395">
                  <c:v>1332375</c:v>
                </c:pt>
                <c:pt idx="1396">
                  <c:v>1334666.6666666665</c:v>
                </c:pt>
                <c:pt idx="1397">
                  <c:v>1336958.3333333333</c:v>
                </c:pt>
                <c:pt idx="1398">
                  <c:v>1339250</c:v>
                </c:pt>
                <c:pt idx="1399">
                  <c:v>1341541.6666666665</c:v>
                </c:pt>
                <c:pt idx="1400">
                  <c:v>1343833.3333333333</c:v>
                </c:pt>
                <c:pt idx="1401">
                  <c:v>1346125</c:v>
                </c:pt>
                <c:pt idx="1402">
                  <c:v>1348416.6666666665</c:v>
                </c:pt>
                <c:pt idx="1403">
                  <c:v>1350708.3333333333</c:v>
                </c:pt>
                <c:pt idx="1404">
                  <c:v>1353000</c:v>
                </c:pt>
                <c:pt idx="1405">
                  <c:v>1355291.6666666665</c:v>
                </c:pt>
                <c:pt idx="1406">
                  <c:v>1357583.3333333333</c:v>
                </c:pt>
                <c:pt idx="1407">
                  <c:v>1359875</c:v>
                </c:pt>
                <c:pt idx="1408">
                  <c:v>1362166.6666666665</c:v>
                </c:pt>
                <c:pt idx="1409">
                  <c:v>1364458.3333333333</c:v>
                </c:pt>
                <c:pt idx="1410">
                  <c:v>1366750</c:v>
                </c:pt>
                <c:pt idx="1411">
                  <c:v>1369041.6666666665</c:v>
                </c:pt>
                <c:pt idx="1412">
                  <c:v>1371333.3333333333</c:v>
                </c:pt>
                <c:pt idx="1413">
                  <c:v>1373625</c:v>
                </c:pt>
                <c:pt idx="1414">
                  <c:v>1375916.6666666665</c:v>
                </c:pt>
                <c:pt idx="1415">
                  <c:v>1378208.3333333333</c:v>
                </c:pt>
                <c:pt idx="1416">
                  <c:v>1380500</c:v>
                </c:pt>
                <c:pt idx="1417">
                  <c:v>1382791.6666666665</c:v>
                </c:pt>
                <c:pt idx="1418">
                  <c:v>1385083.3333333333</c:v>
                </c:pt>
                <c:pt idx="1419">
                  <c:v>1387375</c:v>
                </c:pt>
                <c:pt idx="1420">
                  <c:v>1389666.6666666665</c:v>
                </c:pt>
                <c:pt idx="1421">
                  <c:v>1391958.3333333333</c:v>
                </c:pt>
                <c:pt idx="1422">
                  <c:v>1394250</c:v>
                </c:pt>
                <c:pt idx="1423">
                  <c:v>1396541.6666666665</c:v>
                </c:pt>
                <c:pt idx="1424">
                  <c:v>1398833.3333333333</c:v>
                </c:pt>
                <c:pt idx="1425">
                  <c:v>1401125</c:v>
                </c:pt>
                <c:pt idx="1426">
                  <c:v>1403416.6666666665</c:v>
                </c:pt>
                <c:pt idx="1427">
                  <c:v>1405708.3333333333</c:v>
                </c:pt>
                <c:pt idx="1428">
                  <c:v>1408000</c:v>
                </c:pt>
                <c:pt idx="1429">
                  <c:v>1410291.6666666665</c:v>
                </c:pt>
                <c:pt idx="1430">
                  <c:v>1412583.3333333333</c:v>
                </c:pt>
                <c:pt idx="1431">
                  <c:v>1414875</c:v>
                </c:pt>
                <c:pt idx="1432">
                  <c:v>1417166.6666666665</c:v>
                </c:pt>
                <c:pt idx="1433">
                  <c:v>1419458.3333333333</c:v>
                </c:pt>
                <c:pt idx="1434">
                  <c:v>1421750</c:v>
                </c:pt>
                <c:pt idx="1435">
                  <c:v>1424041.6666666665</c:v>
                </c:pt>
                <c:pt idx="1436">
                  <c:v>1426333.3333333333</c:v>
                </c:pt>
                <c:pt idx="1437">
                  <c:v>1428625</c:v>
                </c:pt>
                <c:pt idx="1438">
                  <c:v>1430916.6666666665</c:v>
                </c:pt>
                <c:pt idx="1439">
                  <c:v>1433208.3333333333</c:v>
                </c:pt>
                <c:pt idx="1440">
                  <c:v>1435500</c:v>
                </c:pt>
                <c:pt idx="1441">
                  <c:v>1437791.6666666665</c:v>
                </c:pt>
                <c:pt idx="1442">
                  <c:v>1440083.3333333333</c:v>
                </c:pt>
                <c:pt idx="1443">
                  <c:v>1442375</c:v>
                </c:pt>
                <c:pt idx="1444">
                  <c:v>1444666.6666666665</c:v>
                </c:pt>
                <c:pt idx="1445">
                  <c:v>1446958.3333333333</c:v>
                </c:pt>
                <c:pt idx="1446">
                  <c:v>1449250</c:v>
                </c:pt>
                <c:pt idx="1447">
                  <c:v>1451541.6666666665</c:v>
                </c:pt>
                <c:pt idx="1448">
                  <c:v>1453833.3333333333</c:v>
                </c:pt>
                <c:pt idx="1449">
                  <c:v>1456125</c:v>
                </c:pt>
                <c:pt idx="1450">
                  <c:v>1458416.6666666665</c:v>
                </c:pt>
                <c:pt idx="1451">
                  <c:v>1460708.3333333333</c:v>
                </c:pt>
                <c:pt idx="1452">
                  <c:v>1463000</c:v>
                </c:pt>
                <c:pt idx="1453">
                  <c:v>1465291.6666666665</c:v>
                </c:pt>
                <c:pt idx="1454">
                  <c:v>1467583.3333333333</c:v>
                </c:pt>
                <c:pt idx="1455">
                  <c:v>1469875</c:v>
                </c:pt>
                <c:pt idx="1456">
                  <c:v>1472166.6666666665</c:v>
                </c:pt>
                <c:pt idx="1457">
                  <c:v>1474458.3333333333</c:v>
                </c:pt>
                <c:pt idx="1458">
                  <c:v>1476750</c:v>
                </c:pt>
                <c:pt idx="1459">
                  <c:v>1479041.6666666665</c:v>
                </c:pt>
                <c:pt idx="1460">
                  <c:v>1481333.3333333333</c:v>
                </c:pt>
                <c:pt idx="1461">
                  <c:v>1483625</c:v>
                </c:pt>
                <c:pt idx="1462">
                  <c:v>1485916.6666666665</c:v>
                </c:pt>
                <c:pt idx="1463">
                  <c:v>1488208.3333333333</c:v>
                </c:pt>
                <c:pt idx="1464">
                  <c:v>1490500</c:v>
                </c:pt>
                <c:pt idx="1465">
                  <c:v>1492791.6666666665</c:v>
                </c:pt>
                <c:pt idx="1466">
                  <c:v>1495083.3333333333</c:v>
                </c:pt>
                <c:pt idx="1467">
                  <c:v>1497375</c:v>
                </c:pt>
                <c:pt idx="1468">
                  <c:v>1499666.6666666665</c:v>
                </c:pt>
                <c:pt idx="1469">
                  <c:v>1501958.3333333333</c:v>
                </c:pt>
                <c:pt idx="1470">
                  <c:v>1504250</c:v>
                </c:pt>
                <c:pt idx="1471">
                  <c:v>1506541.6666666665</c:v>
                </c:pt>
                <c:pt idx="1472">
                  <c:v>1508833.3333333333</c:v>
                </c:pt>
                <c:pt idx="1473">
                  <c:v>1511125</c:v>
                </c:pt>
                <c:pt idx="1474">
                  <c:v>1513416.6666666665</c:v>
                </c:pt>
                <c:pt idx="1475">
                  <c:v>1515708.3333333333</c:v>
                </c:pt>
                <c:pt idx="1476">
                  <c:v>1518000</c:v>
                </c:pt>
                <c:pt idx="1477">
                  <c:v>1520291.6666666665</c:v>
                </c:pt>
                <c:pt idx="1478">
                  <c:v>1522583.3333333333</c:v>
                </c:pt>
                <c:pt idx="1479">
                  <c:v>1524875</c:v>
                </c:pt>
                <c:pt idx="1480">
                  <c:v>1527166.6666666665</c:v>
                </c:pt>
                <c:pt idx="1481">
                  <c:v>1529458.3333333333</c:v>
                </c:pt>
                <c:pt idx="1482">
                  <c:v>1531750</c:v>
                </c:pt>
                <c:pt idx="1483">
                  <c:v>1534041.6666666665</c:v>
                </c:pt>
                <c:pt idx="1484">
                  <c:v>1536333.3333333333</c:v>
                </c:pt>
                <c:pt idx="1485">
                  <c:v>1538625</c:v>
                </c:pt>
                <c:pt idx="1486">
                  <c:v>1540916.6666666665</c:v>
                </c:pt>
                <c:pt idx="1487">
                  <c:v>1543208.3333333333</c:v>
                </c:pt>
                <c:pt idx="1488">
                  <c:v>1545500</c:v>
                </c:pt>
                <c:pt idx="1489">
                  <c:v>1547791.6666666665</c:v>
                </c:pt>
                <c:pt idx="1490">
                  <c:v>1550083.3333333333</c:v>
                </c:pt>
                <c:pt idx="1491">
                  <c:v>1552375</c:v>
                </c:pt>
                <c:pt idx="1492">
                  <c:v>1554666.6666666665</c:v>
                </c:pt>
                <c:pt idx="1493">
                  <c:v>1556958.3333333333</c:v>
                </c:pt>
                <c:pt idx="1494">
                  <c:v>1559250</c:v>
                </c:pt>
                <c:pt idx="1495">
                  <c:v>1561541.6666666665</c:v>
                </c:pt>
                <c:pt idx="1496">
                  <c:v>1563833.3333333333</c:v>
                </c:pt>
                <c:pt idx="1497">
                  <c:v>1566125</c:v>
                </c:pt>
                <c:pt idx="1498">
                  <c:v>1568416.6666666665</c:v>
                </c:pt>
                <c:pt idx="1499">
                  <c:v>1570708.3333333333</c:v>
                </c:pt>
                <c:pt idx="1500">
                  <c:v>1573000</c:v>
                </c:pt>
                <c:pt idx="1501">
                  <c:v>1575291.6666666665</c:v>
                </c:pt>
                <c:pt idx="1502">
                  <c:v>1577583.3333333333</c:v>
                </c:pt>
                <c:pt idx="1503">
                  <c:v>1579875</c:v>
                </c:pt>
                <c:pt idx="1504">
                  <c:v>1582166.6666666665</c:v>
                </c:pt>
                <c:pt idx="1505">
                  <c:v>1584458.3333333333</c:v>
                </c:pt>
                <c:pt idx="1506">
                  <c:v>1586750</c:v>
                </c:pt>
                <c:pt idx="1507">
                  <c:v>1589041.6666666665</c:v>
                </c:pt>
                <c:pt idx="1508">
                  <c:v>1591333.3333333333</c:v>
                </c:pt>
                <c:pt idx="1509">
                  <c:v>1593625</c:v>
                </c:pt>
                <c:pt idx="1510">
                  <c:v>1595916.6666666665</c:v>
                </c:pt>
                <c:pt idx="1511">
                  <c:v>1598208.3333333333</c:v>
                </c:pt>
                <c:pt idx="1512">
                  <c:v>1600500</c:v>
                </c:pt>
                <c:pt idx="1513">
                  <c:v>1602791.6666666665</c:v>
                </c:pt>
                <c:pt idx="1514">
                  <c:v>1605083.3333333333</c:v>
                </c:pt>
                <c:pt idx="1515">
                  <c:v>1607375</c:v>
                </c:pt>
                <c:pt idx="1516">
                  <c:v>1609666.6666666665</c:v>
                </c:pt>
                <c:pt idx="1517">
                  <c:v>1611958.3333333333</c:v>
                </c:pt>
                <c:pt idx="1518">
                  <c:v>1614250</c:v>
                </c:pt>
                <c:pt idx="1519">
                  <c:v>1616541.6666666665</c:v>
                </c:pt>
                <c:pt idx="1520">
                  <c:v>1618833.3333333333</c:v>
                </c:pt>
                <c:pt idx="1521">
                  <c:v>1621125</c:v>
                </c:pt>
                <c:pt idx="1522">
                  <c:v>1623416.6666666665</c:v>
                </c:pt>
                <c:pt idx="1523">
                  <c:v>1625708.3333333333</c:v>
                </c:pt>
                <c:pt idx="1524">
                  <c:v>1628000</c:v>
                </c:pt>
                <c:pt idx="1525">
                  <c:v>1630291.6666666665</c:v>
                </c:pt>
                <c:pt idx="1526">
                  <c:v>1632583.3333333333</c:v>
                </c:pt>
                <c:pt idx="1527">
                  <c:v>1634875</c:v>
                </c:pt>
                <c:pt idx="1528">
                  <c:v>1637166.6666666665</c:v>
                </c:pt>
                <c:pt idx="1529">
                  <c:v>1639458.3333333333</c:v>
                </c:pt>
                <c:pt idx="1530">
                  <c:v>1641750</c:v>
                </c:pt>
                <c:pt idx="1531">
                  <c:v>1644041.6666666665</c:v>
                </c:pt>
                <c:pt idx="1532">
                  <c:v>1646333.3333333333</c:v>
                </c:pt>
                <c:pt idx="1533">
                  <c:v>1648625</c:v>
                </c:pt>
                <c:pt idx="1534">
                  <c:v>1650916.6666666665</c:v>
                </c:pt>
                <c:pt idx="1535">
                  <c:v>1653208.3333333333</c:v>
                </c:pt>
                <c:pt idx="1536">
                  <c:v>1655500</c:v>
                </c:pt>
                <c:pt idx="1537">
                  <c:v>1657791.6666666665</c:v>
                </c:pt>
                <c:pt idx="1538">
                  <c:v>1660083.3333333333</c:v>
                </c:pt>
                <c:pt idx="1539">
                  <c:v>1662375</c:v>
                </c:pt>
                <c:pt idx="1540">
                  <c:v>1664666.6666666665</c:v>
                </c:pt>
                <c:pt idx="1541">
                  <c:v>1666958.3333333333</c:v>
                </c:pt>
                <c:pt idx="1542">
                  <c:v>1669250</c:v>
                </c:pt>
                <c:pt idx="1543">
                  <c:v>1671541.6666666665</c:v>
                </c:pt>
                <c:pt idx="1544">
                  <c:v>1673833.3333333333</c:v>
                </c:pt>
                <c:pt idx="1545">
                  <c:v>1676125</c:v>
                </c:pt>
                <c:pt idx="1546">
                  <c:v>1678416.6666666665</c:v>
                </c:pt>
                <c:pt idx="1547">
                  <c:v>1680708.3333333333</c:v>
                </c:pt>
                <c:pt idx="1548">
                  <c:v>1683000</c:v>
                </c:pt>
                <c:pt idx="1549">
                  <c:v>1685291.6666666665</c:v>
                </c:pt>
                <c:pt idx="1550">
                  <c:v>1687583.3333333333</c:v>
                </c:pt>
                <c:pt idx="1551">
                  <c:v>1689875</c:v>
                </c:pt>
                <c:pt idx="1552">
                  <c:v>1692166.6666666665</c:v>
                </c:pt>
                <c:pt idx="1553">
                  <c:v>1694458.3333333333</c:v>
                </c:pt>
                <c:pt idx="1554">
                  <c:v>1696750</c:v>
                </c:pt>
                <c:pt idx="1555">
                  <c:v>1699041.6666666665</c:v>
                </c:pt>
                <c:pt idx="1556">
                  <c:v>1701333.3333333333</c:v>
                </c:pt>
                <c:pt idx="1557">
                  <c:v>1703625</c:v>
                </c:pt>
                <c:pt idx="1558">
                  <c:v>1705916.6666666665</c:v>
                </c:pt>
                <c:pt idx="1559">
                  <c:v>1708208.3333333333</c:v>
                </c:pt>
                <c:pt idx="1560">
                  <c:v>1710500</c:v>
                </c:pt>
                <c:pt idx="1561">
                  <c:v>1712791.6666666665</c:v>
                </c:pt>
                <c:pt idx="1562">
                  <c:v>1715083.3333333333</c:v>
                </c:pt>
                <c:pt idx="1563">
                  <c:v>1717375</c:v>
                </c:pt>
                <c:pt idx="1564">
                  <c:v>1719666.6666666665</c:v>
                </c:pt>
                <c:pt idx="1565">
                  <c:v>1721958.3333333333</c:v>
                </c:pt>
                <c:pt idx="1566">
                  <c:v>1724250</c:v>
                </c:pt>
                <c:pt idx="1567">
                  <c:v>1726541.6666666665</c:v>
                </c:pt>
                <c:pt idx="1568">
                  <c:v>1728833.3333333333</c:v>
                </c:pt>
                <c:pt idx="1569">
                  <c:v>1731125</c:v>
                </c:pt>
                <c:pt idx="1570">
                  <c:v>1733416.6666666665</c:v>
                </c:pt>
                <c:pt idx="1571">
                  <c:v>1735708.3333333333</c:v>
                </c:pt>
                <c:pt idx="1572">
                  <c:v>1738000</c:v>
                </c:pt>
                <c:pt idx="1573">
                  <c:v>1740291.6666666665</c:v>
                </c:pt>
                <c:pt idx="1574">
                  <c:v>1742583.3333333333</c:v>
                </c:pt>
                <c:pt idx="1575">
                  <c:v>1744875</c:v>
                </c:pt>
                <c:pt idx="1576">
                  <c:v>1747166.6666666665</c:v>
                </c:pt>
                <c:pt idx="1577">
                  <c:v>1749458.3333333333</c:v>
                </c:pt>
                <c:pt idx="1578">
                  <c:v>1751750</c:v>
                </c:pt>
                <c:pt idx="1579">
                  <c:v>1754041.6666666665</c:v>
                </c:pt>
                <c:pt idx="1580">
                  <c:v>1756333.3333333333</c:v>
                </c:pt>
                <c:pt idx="1581">
                  <c:v>1758625</c:v>
                </c:pt>
                <c:pt idx="1582">
                  <c:v>1760916.6666666665</c:v>
                </c:pt>
                <c:pt idx="1583">
                  <c:v>1763208.3333333333</c:v>
                </c:pt>
                <c:pt idx="1584">
                  <c:v>1765500</c:v>
                </c:pt>
                <c:pt idx="1585">
                  <c:v>1767791.6666666665</c:v>
                </c:pt>
                <c:pt idx="1586">
                  <c:v>1770083.3333333333</c:v>
                </c:pt>
                <c:pt idx="1587">
                  <c:v>1772375</c:v>
                </c:pt>
                <c:pt idx="1588">
                  <c:v>1774666.6666666665</c:v>
                </c:pt>
                <c:pt idx="1589">
                  <c:v>1776958.3333333333</c:v>
                </c:pt>
                <c:pt idx="1590">
                  <c:v>1779250</c:v>
                </c:pt>
                <c:pt idx="1591">
                  <c:v>1781541.6666666665</c:v>
                </c:pt>
                <c:pt idx="1592">
                  <c:v>1783833.3333333333</c:v>
                </c:pt>
                <c:pt idx="1593">
                  <c:v>1786125</c:v>
                </c:pt>
                <c:pt idx="1594">
                  <c:v>1788416.6666666665</c:v>
                </c:pt>
                <c:pt idx="1595">
                  <c:v>1790708.3333333333</c:v>
                </c:pt>
                <c:pt idx="1596">
                  <c:v>1793000</c:v>
                </c:pt>
                <c:pt idx="1597">
                  <c:v>1795291.6666666665</c:v>
                </c:pt>
                <c:pt idx="1598">
                  <c:v>1797583.3333333333</c:v>
                </c:pt>
                <c:pt idx="1599">
                  <c:v>1799875</c:v>
                </c:pt>
                <c:pt idx="1600">
                  <c:v>1802166.6666666665</c:v>
                </c:pt>
                <c:pt idx="1601">
                  <c:v>1804458.3333333333</c:v>
                </c:pt>
                <c:pt idx="1602">
                  <c:v>1806750</c:v>
                </c:pt>
                <c:pt idx="1603">
                  <c:v>1809041.6666666665</c:v>
                </c:pt>
                <c:pt idx="1604">
                  <c:v>1811333.3333333333</c:v>
                </c:pt>
                <c:pt idx="1605">
                  <c:v>1813625</c:v>
                </c:pt>
                <c:pt idx="1606">
                  <c:v>1815916.6666666665</c:v>
                </c:pt>
                <c:pt idx="1607">
                  <c:v>1818208.3333333333</c:v>
                </c:pt>
                <c:pt idx="1608">
                  <c:v>1820500</c:v>
                </c:pt>
                <c:pt idx="1609">
                  <c:v>1822791.6666666665</c:v>
                </c:pt>
                <c:pt idx="1610">
                  <c:v>1825083.3333333333</c:v>
                </c:pt>
                <c:pt idx="1611">
                  <c:v>1827375</c:v>
                </c:pt>
                <c:pt idx="1612">
                  <c:v>1829666.6666666665</c:v>
                </c:pt>
                <c:pt idx="1613">
                  <c:v>1831958.3333333333</c:v>
                </c:pt>
                <c:pt idx="1614">
                  <c:v>1834250</c:v>
                </c:pt>
                <c:pt idx="1615">
                  <c:v>1836541.6666666665</c:v>
                </c:pt>
                <c:pt idx="1616">
                  <c:v>1838833.3333333333</c:v>
                </c:pt>
                <c:pt idx="1617">
                  <c:v>1841125</c:v>
                </c:pt>
                <c:pt idx="1618">
                  <c:v>1843416.6666666665</c:v>
                </c:pt>
                <c:pt idx="1619">
                  <c:v>1845708.3333333333</c:v>
                </c:pt>
                <c:pt idx="1620">
                  <c:v>1848000</c:v>
                </c:pt>
                <c:pt idx="1621">
                  <c:v>1850291.6666666665</c:v>
                </c:pt>
                <c:pt idx="1622">
                  <c:v>1852583.3333333333</c:v>
                </c:pt>
                <c:pt idx="1623">
                  <c:v>1854875</c:v>
                </c:pt>
                <c:pt idx="1624">
                  <c:v>1857166.6666666665</c:v>
                </c:pt>
                <c:pt idx="1625">
                  <c:v>1859458.3333333333</c:v>
                </c:pt>
                <c:pt idx="1626">
                  <c:v>1861750</c:v>
                </c:pt>
                <c:pt idx="1627">
                  <c:v>1864041.6666666665</c:v>
                </c:pt>
                <c:pt idx="1628">
                  <c:v>1866333.3333333333</c:v>
                </c:pt>
                <c:pt idx="1629">
                  <c:v>1868625</c:v>
                </c:pt>
                <c:pt idx="1630">
                  <c:v>1870916.6666666665</c:v>
                </c:pt>
                <c:pt idx="1631">
                  <c:v>1873208.3333333333</c:v>
                </c:pt>
                <c:pt idx="1632">
                  <c:v>1875500</c:v>
                </c:pt>
                <c:pt idx="1633">
                  <c:v>1877791.6666666665</c:v>
                </c:pt>
                <c:pt idx="1634">
                  <c:v>1880083.3333333333</c:v>
                </c:pt>
                <c:pt idx="1635">
                  <c:v>1882375</c:v>
                </c:pt>
              </c:numCache>
            </c:numRef>
          </c:yVal>
          <c:smooth val="1"/>
          <c:extLst>
            <c:ext xmlns:c16="http://schemas.microsoft.com/office/drawing/2014/chart" uri="{C3380CC4-5D6E-409C-BE32-E72D297353CC}">
              <c16:uniqueId val="{00000002-B41E-DD44-9D16-0535B261D733}"/>
            </c:ext>
          </c:extLst>
        </c:ser>
        <c:dLbls>
          <c:showLegendKey val="0"/>
          <c:showVal val="0"/>
          <c:showCatName val="0"/>
          <c:showSerName val="0"/>
          <c:showPercent val="0"/>
          <c:showBubbleSize val="0"/>
        </c:dLbls>
        <c:axId val="1691808207"/>
        <c:axId val="1650359215"/>
      </c:scatterChart>
      <c:valAx>
        <c:axId val="1691808207"/>
        <c:scaling>
          <c:orientation val="minMax"/>
          <c:max val="30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Quantity (units)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50359215"/>
        <c:crosses val="autoZero"/>
        <c:crossBetween val="midCat"/>
      </c:valAx>
      <c:valAx>
        <c:axId val="1650359215"/>
        <c:scaling>
          <c:orientation val="minMax"/>
          <c:max val="2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Cost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18082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Periodic Review Inventory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v>On-Hand Inventory</c:v>
          </c:tx>
          <c:spPr>
            <a:ln w="19050" cap="rnd">
              <a:solidFill>
                <a:srgbClr val="000000"/>
              </a:solidFill>
              <a:prstDash val="solid"/>
              <a:round/>
            </a:ln>
            <a:effectLst/>
          </c:spPr>
          <c:marker>
            <c:symbol val="none"/>
          </c:marker>
          <c:xVal>
            <c:numRef>
              <c:f>'Periodic Review System'!$C$18:$C$63</c:f>
              <c:numCache>
                <c:formatCode>General</c:formatCode>
                <c:ptCount val="46"/>
                <c:pt idx="0">
                  <c:v>1</c:v>
                </c:pt>
                <c:pt idx="1">
                  <c:v>2</c:v>
                </c:pt>
                <c:pt idx="2">
                  <c:v>2</c:v>
                </c:pt>
                <c:pt idx="3">
                  <c:v>3</c:v>
                </c:pt>
                <c:pt idx="4">
                  <c:v>3</c:v>
                </c:pt>
                <c:pt idx="5">
                  <c:v>4</c:v>
                </c:pt>
                <c:pt idx="6">
                  <c:v>4</c:v>
                </c:pt>
                <c:pt idx="7">
                  <c:v>5</c:v>
                </c:pt>
                <c:pt idx="8">
                  <c:v>5</c:v>
                </c:pt>
                <c:pt idx="9">
                  <c:v>6</c:v>
                </c:pt>
                <c:pt idx="10">
                  <c:v>6</c:v>
                </c:pt>
                <c:pt idx="11">
                  <c:v>7</c:v>
                </c:pt>
                <c:pt idx="12">
                  <c:v>7</c:v>
                </c:pt>
                <c:pt idx="13">
                  <c:v>8</c:v>
                </c:pt>
                <c:pt idx="14">
                  <c:v>8</c:v>
                </c:pt>
                <c:pt idx="15">
                  <c:v>9</c:v>
                </c:pt>
                <c:pt idx="16">
                  <c:v>9</c:v>
                </c:pt>
                <c:pt idx="17">
                  <c:v>10</c:v>
                </c:pt>
                <c:pt idx="18">
                  <c:v>10</c:v>
                </c:pt>
                <c:pt idx="19">
                  <c:v>11</c:v>
                </c:pt>
                <c:pt idx="20">
                  <c:v>11</c:v>
                </c:pt>
                <c:pt idx="21">
                  <c:v>12</c:v>
                </c:pt>
                <c:pt idx="22">
                  <c:v>12</c:v>
                </c:pt>
                <c:pt idx="23">
                  <c:v>13</c:v>
                </c:pt>
                <c:pt idx="24">
                  <c:v>13</c:v>
                </c:pt>
                <c:pt idx="25">
                  <c:v>14</c:v>
                </c:pt>
                <c:pt idx="26">
                  <c:v>14</c:v>
                </c:pt>
                <c:pt idx="27">
                  <c:v>15</c:v>
                </c:pt>
                <c:pt idx="28">
                  <c:v>15</c:v>
                </c:pt>
                <c:pt idx="29">
                  <c:v>16</c:v>
                </c:pt>
                <c:pt idx="30">
                  <c:v>16</c:v>
                </c:pt>
                <c:pt idx="31">
                  <c:v>17</c:v>
                </c:pt>
                <c:pt idx="32">
                  <c:v>17</c:v>
                </c:pt>
                <c:pt idx="33">
                  <c:v>18</c:v>
                </c:pt>
                <c:pt idx="34">
                  <c:v>18</c:v>
                </c:pt>
                <c:pt idx="35">
                  <c:v>19</c:v>
                </c:pt>
                <c:pt idx="36">
                  <c:v>19</c:v>
                </c:pt>
                <c:pt idx="37">
                  <c:v>20</c:v>
                </c:pt>
                <c:pt idx="38">
                  <c:v>20</c:v>
                </c:pt>
                <c:pt idx="39">
                  <c:v>21</c:v>
                </c:pt>
                <c:pt idx="40">
                  <c:v>21</c:v>
                </c:pt>
                <c:pt idx="41">
                  <c:v>22</c:v>
                </c:pt>
                <c:pt idx="42">
                  <c:v>22</c:v>
                </c:pt>
                <c:pt idx="43">
                  <c:v>23</c:v>
                </c:pt>
                <c:pt idx="44">
                  <c:v>23</c:v>
                </c:pt>
                <c:pt idx="45">
                  <c:v>24</c:v>
                </c:pt>
              </c:numCache>
            </c:numRef>
          </c:xVal>
          <c:yVal>
            <c:numRef>
              <c:f>'Periodic Review System'!$D$18:$D$63</c:f>
              <c:numCache>
                <c:formatCode>#,##0</c:formatCode>
                <c:ptCount val="46"/>
                <c:pt idx="0">
                  <c:v>319165.55000170856</c:v>
                </c:pt>
                <c:pt idx="1">
                  <c:v>250083.55465430007</c:v>
                </c:pt>
                <c:pt idx="2">
                  <c:v>305349.15093222685</c:v>
                </c:pt>
                <c:pt idx="3">
                  <c:v>236267.15558481836</c:v>
                </c:pt>
                <c:pt idx="4">
                  <c:v>291532.75186274515</c:v>
                </c:pt>
                <c:pt idx="5">
                  <c:v>222450.75651533666</c:v>
                </c:pt>
                <c:pt idx="6">
                  <c:v>277716.35279326345</c:v>
                </c:pt>
                <c:pt idx="7">
                  <c:v>208634.35744585496</c:v>
                </c:pt>
                <c:pt idx="8">
                  <c:v>277716.35279326345</c:v>
                </c:pt>
                <c:pt idx="9">
                  <c:v>222450.75651533666</c:v>
                </c:pt>
                <c:pt idx="10">
                  <c:v>291532.75186274515</c:v>
                </c:pt>
                <c:pt idx="11">
                  <c:v>222450.75651533666</c:v>
                </c:pt>
                <c:pt idx="12">
                  <c:v>305349.15093222685</c:v>
                </c:pt>
                <c:pt idx="13">
                  <c:v>236267.15558481836</c:v>
                </c:pt>
                <c:pt idx="14">
                  <c:v>332981.94907119026</c:v>
                </c:pt>
                <c:pt idx="15">
                  <c:v>263899.95372378174</c:v>
                </c:pt>
                <c:pt idx="16">
                  <c:v>374431.14627963537</c:v>
                </c:pt>
                <c:pt idx="17">
                  <c:v>305349.15093222691</c:v>
                </c:pt>
                <c:pt idx="18">
                  <c:v>402063.94441859878</c:v>
                </c:pt>
                <c:pt idx="19">
                  <c:v>332981.94907119032</c:v>
                </c:pt>
                <c:pt idx="20">
                  <c:v>429696.74255756219</c:v>
                </c:pt>
                <c:pt idx="21">
                  <c:v>336738.83758878912</c:v>
                </c:pt>
                <c:pt idx="22">
                  <c:v>419637.23200567928</c:v>
                </c:pt>
                <c:pt idx="23">
                  <c:v>382454.07001817005</c:v>
                </c:pt>
                <c:pt idx="24">
                  <c:v>437719.66629609687</c:v>
                </c:pt>
                <c:pt idx="25">
                  <c:v>400536.50430858764</c:v>
                </c:pt>
                <c:pt idx="26">
                  <c:v>414352.90337806928</c:v>
                </c:pt>
                <c:pt idx="27">
                  <c:v>377169.74139056006</c:v>
                </c:pt>
                <c:pt idx="28">
                  <c:v>377169.74139056006</c:v>
                </c:pt>
                <c:pt idx="29">
                  <c:v>339986.57940305083</c:v>
                </c:pt>
                <c:pt idx="30">
                  <c:v>339986.57940305083</c:v>
                </c:pt>
                <c:pt idx="31">
                  <c:v>291667.71237100172</c:v>
                </c:pt>
                <c:pt idx="32">
                  <c:v>291667.71237100172</c:v>
                </c:pt>
                <c:pt idx="33">
                  <c:v>243348.84533895264</c:v>
                </c:pt>
                <c:pt idx="34">
                  <c:v>243348.84533895264</c:v>
                </c:pt>
                <c:pt idx="35">
                  <c:v>195029.97830690356</c:v>
                </c:pt>
                <c:pt idx="36">
                  <c:v>195029.97830690356</c:v>
                </c:pt>
                <c:pt idx="37">
                  <c:v>146711.11127485448</c:v>
                </c:pt>
                <c:pt idx="38">
                  <c:v>146711.11127485448</c:v>
                </c:pt>
                <c:pt idx="39">
                  <c:v>98392.244242805406</c:v>
                </c:pt>
                <c:pt idx="40">
                  <c:v>125890.08187351224</c:v>
                </c:pt>
                <c:pt idx="41">
                  <c:v>77571.214841463167</c:v>
                </c:pt>
                <c:pt idx="42">
                  <c:v>153387.91950421908</c:v>
                </c:pt>
                <c:pt idx="43">
                  <c:v>105069.05247217001</c:v>
                </c:pt>
                <c:pt idx="44">
                  <c:v>229204.624166975</c:v>
                </c:pt>
                <c:pt idx="45">
                  <c:v>180885.75713492592</c:v>
                </c:pt>
              </c:numCache>
            </c:numRef>
          </c:yVal>
          <c:smooth val="0"/>
          <c:extLst>
            <c:ext xmlns:c16="http://schemas.microsoft.com/office/drawing/2014/chart" uri="{C3380CC4-5D6E-409C-BE32-E72D297353CC}">
              <c16:uniqueId val="{00000001-C821-400C-8A29-F2E622E681B8}"/>
            </c:ext>
          </c:extLst>
        </c:ser>
        <c:ser>
          <c:idx val="1"/>
          <c:order val="1"/>
          <c:tx>
            <c:v>Safety Stock</c:v>
          </c:tx>
          <c:spPr>
            <a:ln w="19050" cap="rnd">
              <a:solidFill>
                <a:srgbClr val="FF0000"/>
              </a:solidFill>
              <a:prstDash val="solid"/>
              <a:round/>
            </a:ln>
            <a:effectLst/>
          </c:spPr>
          <c:marker>
            <c:symbol val="none"/>
          </c:marker>
          <c:xVal>
            <c:numRef>
              <c:f>'Periodic Review System'!$C$18:$C$63</c:f>
              <c:numCache>
                <c:formatCode>General</c:formatCode>
                <c:ptCount val="46"/>
                <c:pt idx="0">
                  <c:v>1</c:v>
                </c:pt>
                <c:pt idx="1">
                  <c:v>2</c:v>
                </c:pt>
                <c:pt idx="2">
                  <c:v>2</c:v>
                </c:pt>
                <c:pt idx="3">
                  <c:v>3</c:v>
                </c:pt>
                <c:pt idx="4">
                  <c:v>3</c:v>
                </c:pt>
                <c:pt idx="5">
                  <c:v>4</c:v>
                </c:pt>
                <c:pt idx="6">
                  <c:v>4</c:v>
                </c:pt>
                <c:pt idx="7">
                  <c:v>5</c:v>
                </c:pt>
                <c:pt idx="8">
                  <c:v>5</c:v>
                </c:pt>
                <c:pt idx="9">
                  <c:v>6</c:v>
                </c:pt>
                <c:pt idx="10">
                  <c:v>6</c:v>
                </c:pt>
                <c:pt idx="11">
                  <c:v>7</c:v>
                </c:pt>
                <c:pt idx="12">
                  <c:v>7</c:v>
                </c:pt>
                <c:pt idx="13">
                  <c:v>8</c:v>
                </c:pt>
                <c:pt idx="14">
                  <c:v>8</c:v>
                </c:pt>
                <c:pt idx="15">
                  <c:v>9</c:v>
                </c:pt>
                <c:pt idx="16">
                  <c:v>9</c:v>
                </c:pt>
                <c:pt idx="17">
                  <c:v>10</c:v>
                </c:pt>
                <c:pt idx="18">
                  <c:v>10</c:v>
                </c:pt>
                <c:pt idx="19">
                  <c:v>11</c:v>
                </c:pt>
                <c:pt idx="20">
                  <c:v>11</c:v>
                </c:pt>
                <c:pt idx="21">
                  <c:v>12</c:v>
                </c:pt>
                <c:pt idx="22">
                  <c:v>12</c:v>
                </c:pt>
                <c:pt idx="23">
                  <c:v>13</c:v>
                </c:pt>
                <c:pt idx="24">
                  <c:v>13</c:v>
                </c:pt>
                <c:pt idx="25">
                  <c:v>14</c:v>
                </c:pt>
                <c:pt idx="26">
                  <c:v>14</c:v>
                </c:pt>
                <c:pt idx="27">
                  <c:v>15</c:v>
                </c:pt>
                <c:pt idx="28">
                  <c:v>15</c:v>
                </c:pt>
                <c:pt idx="29">
                  <c:v>16</c:v>
                </c:pt>
                <c:pt idx="30">
                  <c:v>16</c:v>
                </c:pt>
                <c:pt idx="31">
                  <c:v>17</c:v>
                </c:pt>
                <c:pt idx="32">
                  <c:v>17</c:v>
                </c:pt>
                <c:pt idx="33">
                  <c:v>18</c:v>
                </c:pt>
                <c:pt idx="34">
                  <c:v>18</c:v>
                </c:pt>
                <c:pt idx="35">
                  <c:v>19</c:v>
                </c:pt>
                <c:pt idx="36">
                  <c:v>19</c:v>
                </c:pt>
                <c:pt idx="37">
                  <c:v>20</c:v>
                </c:pt>
                <c:pt idx="38">
                  <c:v>20</c:v>
                </c:pt>
                <c:pt idx="39">
                  <c:v>21</c:v>
                </c:pt>
                <c:pt idx="40">
                  <c:v>21</c:v>
                </c:pt>
                <c:pt idx="41">
                  <c:v>22</c:v>
                </c:pt>
                <c:pt idx="42">
                  <c:v>22</c:v>
                </c:pt>
                <c:pt idx="43">
                  <c:v>23</c:v>
                </c:pt>
                <c:pt idx="44">
                  <c:v>23</c:v>
                </c:pt>
                <c:pt idx="45">
                  <c:v>24</c:v>
                </c:pt>
              </c:numCache>
            </c:numRef>
          </c:xVal>
          <c:yVal>
            <c:numRef>
              <c:f>'Periodic Review System'!$E$18:$E$63</c:f>
              <c:numCache>
                <c:formatCode>#,##0</c:formatCode>
                <c:ptCount val="46"/>
                <c:pt idx="0">
                  <c:v>47464.187149943995</c:v>
                </c:pt>
                <c:pt idx="1">
                  <c:v>47464.187149943995</c:v>
                </c:pt>
                <c:pt idx="2">
                  <c:v>47464.187149943995</c:v>
                </c:pt>
                <c:pt idx="3">
                  <c:v>47464.187149943995</c:v>
                </c:pt>
                <c:pt idx="4">
                  <c:v>47464.187149943995</c:v>
                </c:pt>
                <c:pt idx="5">
                  <c:v>47464.187149943995</c:v>
                </c:pt>
                <c:pt idx="6">
                  <c:v>47464.187149943995</c:v>
                </c:pt>
                <c:pt idx="7">
                  <c:v>47464.187149943995</c:v>
                </c:pt>
                <c:pt idx="8">
                  <c:v>47464.187149943995</c:v>
                </c:pt>
                <c:pt idx="9">
                  <c:v>47464.187149943995</c:v>
                </c:pt>
                <c:pt idx="10">
                  <c:v>47464.187149943995</c:v>
                </c:pt>
                <c:pt idx="11">
                  <c:v>47464.187149943995</c:v>
                </c:pt>
                <c:pt idx="12">
                  <c:v>47464.187149943995</c:v>
                </c:pt>
                <c:pt idx="13">
                  <c:v>47464.187149943995</c:v>
                </c:pt>
                <c:pt idx="14">
                  <c:v>47464.187149943995</c:v>
                </c:pt>
                <c:pt idx="15">
                  <c:v>47464.187149943995</c:v>
                </c:pt>
                <c:pt idx="16">
                  <c:v>47464.187149943995</c:v>
                </c:pt>
                <c:pt idx="17">
                  <c:v>47464.187149943995</c:v>
                </c:pt>
                <c:pt idx="18">
                  <c:v>47464.187149943995</c:v>
                </c:pt>
                <c:pt idx="19">
                  <c:v>47464.187149943995</c:v>
                </c:pt>
                <c:pt idx="20">
                  <c:v>47464.187149943995</c:v>
                </c:pt>
                <c:pt idx="21">
                  <c:v>47464.187149943995</c:v>
                </c:pt>
                <c:pt idx="22">
                  <c:v>47464.187149943995</c:v>
                </c:pt>
                <c:pt idx="23">
                  <c:v>47464.187149943995</c:v>
                </c:pt>
                <c:pt idx="24">
                  <c:v>47464.187149943995</c:v>
                </c:pt>
                <c:pt idx="25">
                  <c:v>47464.187149943995</c:v>
                </c:pt>
                <c:pt idx="26">
                  <c:v>47464.187149943995</c:v>
                </c:pt>
                <c:pt idx="27">
                  <c:v>47464.187149943995</c:v>
                </c:pt>
                <c:pt idx="28">
                  <c:v>47464.187149943995</c:v>
                </c:pt>
                <c:pt idx="29">
                  <c:v>47464.187149943995</c:v>
                </c:pt>
                <c:pt idx="30">
                  <c:v>47464.187149943995</c:v>
                </c:pt>
                <c:pt idx="31">
                  <c:v>47464.187149943995</c:v>
                </c:pt>
                <c:pt idx="32">
                  <c:v>47464.187149943995</c:v>
                </c:pt>
                <c:pt idx="33">
                  <c:v>47464.187149943995</c:v>
                </c:pt>
                <c:pt idx="34">
                  <c:v>47464.187149943995</c:v>
                </c:pt>
                <c:pt idx="35">
                  <c:v>47464.187149943995</c:v>
                </c:pt>
                <c:pt idx="36">
                  <c:v>47464.187149943995</c:v>
                </c:pt>
                <c:pt idx="37">
                  <c:v>47464.187149943995</c:v>
                </c:pt>
                <c:pt idx="38">
                  <c:v>47464.187149943995</c:v>
                </c:pt>
                <c:pt idx="39">
                  <c:v>47464.187149943995</c:v>
                </c:pt>
                <c:pt idx="40">
                  <c:v>47464.187149943995</c:v>
                </c:pt>
                <c:pt idx="41">
                  <c:v>47464.187149943995</c:v>
                </c:pt>
                <c:pt idx="42">
                  <c:v>47464.187149943995</c:v>
                </c:pt>
                <c:pt idx="43">
                  <c:v>47464.187149943995</c:v>
                </c:pt>
                <c:pt idx="44">
                  <c:v>47464.187149943995</c:v>
                </c:pt>
                <c:pt idx="45">
                  <c:v>47464.187149943995</c:v>
                </c:pt>
              </c:numCache>
            </c:numRef>
          </c:yVal>
          <c:smooth val="0"/>
          <c:extLst>
            <c:ext xmlns:c16="http://schemas.microsoft.com/office/drawing/2014/chart" uri="{C3380CC4-5D6E-409C-BE32-E72D297353CC}">
              <c16:uniqueId val="{00000005-C821-400C-8A29-F2E622E681B8}"/>
            </c:ext>
          </c:extLst>
        </c:ser>
        <c:ser>
          <c:idx val="2"/>
          <c:order val="2"/>
          <c:tx>
            <c:v>Target Inventory</c:v>
          </c:tx>
          <c:spPr>
            <a:ln w="19050" cap="rnd">
              <a:solidFill>
                <a:srgbClr val="92D050"/>
              </a:solidFill>
              <a:prstDash val="solid"/>
              <a:round/>
            </a:ln>
            <a:effectLst/>
          </c:spPr>
          <c:marker>
            <c:symbol val="none"/>
          </c:marker>
          <c:xVal>
            <c:numRef>
              <c:f>'Periodic Review System'!$C$18:$C$63</c:f>
              <c:numCache>
                <c:formatCode>General</c:formatCode>
                <c:ptCount val="46"/>
                <c:pt idx="0">
                  <c:v>1</c:v>
                </c:pt>
                <c:pt idx="1">
                  <c:v>2</c:v>
                </c:pt>
                <c:pt idx="2">
                  <c:v>2</c:v>
                </c:pt>
                <c:pt idx="3">
                  <c:v>3</c:v>
                </c:pt>
                <c:pt idx="4">
                  <c:v>3</c:v>
                </c:pt>
                <c:pt idx="5">
                  <c:v>4</c:v>
                </c:pt>
                <c:pt idx="6">
                  <c:v>4</c:v>
                </c:pt>
                <c:pt idx="7">
                  <c:v>5</c:v>
                </c:pt>
                <c:pt idx="8">
                  <c:v>5</c:v>
                </c:pt>
                <c:pt idx="9">
                  <c:v>6</c:v>
                </c:pt>
                <c:pt idx="10">
                  <c:v>6</c:v>
                </c:pt>
                <c:pt idx="11">
                  <c:v>7</c:v>
                </c:pt>
                <c:pt idx="12">
                  <c:v>7</c:v>
                </c:pt>
                <c:pt idx="13">
                  <c:v>8</c:v>
                </c:pt>
                <c:pt idx="14">
                  <c:v>8</c:v>
                </c:pt>
                <c:pt idx="15">
                  <c:v>9</c:v>
                </c:pt>
                <c:pt idx="16">
                  <c:v>9</c:v>
                </c:pt>
                <c:pt idx="17">
                  <c:v>10</c:v>
                </c:pt>
                <c:pt idx="18">
                  <c:v>10</c:v>
                </c:pt>
                <c:pt idx="19">
                  <c:v>11</c:v>
                </c:pt>
                <c:pt idx="20">
                  <c:v>11</c:v>
                </c:pt>
                <c:pt idx="21">
                  <c:v>12</c:v>
                </c:pt>
                <c:pt idx="22">
                  <c:v>12</c:v>
                </c:pt>
                <c:pt idx="23">
                  <c:v>13</c:v>
                </c:pt>
                <c:pt idx="24">
                  <c:v>13</c:v>
                </c:pt>
                <c:pt idx="25">
                  <c:v>14</c:v>
                </c:pt>
                <c:pt idx="26">
                  <c:v>14</c:v>
                </c:pt>
                <c:pt idx="27">
                  <c:v>15</c:v>
                </c:pt>
                <c:pt idx="28">
                  <c:v>15</c:v>
                </c:pt>
                <c:pt idx="29">
                  <c:v>16</c:v>
                </c:pt>
                <c:pt idx="30">
                  <c:v>16</c:v>
                </c:pt>
                <c:pt idx="31">
                  <c:v>17</c:v>
                </c:pt>
                <c:pt idx="32">
                  <c:v>17</c:v>
                </c:pt>
                <c:pt idx="33">
                  <c:v>18</c:v>
                </c:pt>
                <c:pt idx="34">
                  <c:v>18</c:v>
                </c:pt>
                <c:pt idx="35">
                  <c:v>19</c:v>
                </c:pt>
                <c:pt idx="36">
                  <c:v>19</c:v>
                </c:pt>
                <c:pt idx="37">
                  <c:v>20</c:v>
                </c:pt>
                <c:pt idx="38">
                  <c:v>20</c:v>
                </c:pt>
                <c:pt idx="39">
                  <c:v>21</c:v>
                </c:pt>
                <c:pt idx="40">
                  <c:v>21</c:v>
                </c:pt>
                <c:pt idx="41">
                  <c:v>22</c:v>
                </c:pt>
                <c:pt idx="42">
                  <c:v>22</c:v>
                </c:pt>
                <c:pt idx="43">
                  <c:v>23</c:v>
                </c:pt>
                <c:pt idx="44">
                  <c:v>23</c:v>
                </c:pt>
                <c:pt idx="45">
                  <c:v>24</c:v>
                </c:pt>
              </c:numCache>
            </c:numRef>
          </c:xVal>
          <c:yVal>
            <c:numRef>
              <c:f>'Periodic Review System'!$F$18:$F$63</c:f>
              <c:numCache>
                <c:formatCode>#,##0</c:formatCode>
                <c:ptCount val="46"/>
                <c:pt idx="0">
                  <c:v>319165.55000170856</c:v>
                </c:pt>
                <c:pt idx="1">
                  <c:v>319165.55000170856</c:v>
                </c:pt>
                <c:pt idx="2">
                  <c:v>319165.55000170856</c:v>
                </c:pt>
                <c:pt idx="3">
                  <c:v>319165.55000170856</c:v>
                </c:pt>
                <c:pt idx="4">
                  <c:v>319165.55000170856</c:v>
                </c:pt>
                <c:pt idx="5">
                  <c:v>319165.55000170856</c:v>
                </c:pt>
                <c:pt idx="6">
                  <c:v>319165.55000170856</c:v>
                </c:pt>
                <c:pt idx="7">
                  <c:v>319165.55000170856</c:v>
                </c:pt>
                <c:pt idx="8">
                  <c:v>319165.55000170856</c:v>
                </c:pt>
                <c:pt idx="9">
                  <c:v>319165.55000170856</c:v>
                </c:pt>
                <c:pt idx="10">
                  <c:v>319165.55000170856</c:v>
                </c:pt>
                <c:pt idx="11">
                  <c:v>319165.55000170856</c:v>
                </c:pt>
                <c:pt idx="12">
                  <c:v>319165.55000170856</c:v>
                </c:pt>
                <c:pt idx="13">
                  <c:v>319165.55000170856</c:v>
                </c:pt>
                <c:pt idx="14">
                  <c:v>319165.55000170856</c:v>
                </c:pt>
                <c:pt idx="15">
                  <c:v>319165.55000170856</c:v>
                </c:pt>
                <c:pt idx="16">
                  <c:v>319165.55000170856</c:v>
                </c:pt>
                <c:pt idx="17">
                  <c:v>319165.55000170856</c:v>
                </c:pt>
                <c:pt idx="18">
                  <c:v>319165.55000170856</c:v>
                </c:pt>
                <c:pt idx="19">
                  <c:v>319165.55000170856</c:v>
                </c:pt>
                <c:pt idx="20">
                  <c:v>319165.55000170856</c:v>
                </c:pt>
                <c:pt idx="21">
                  <c:v>319165.55000170856</c:v>
                </c:pt>
                <c:pt idx="22">
                  <c:v>319165.55000170856</c:v>
                </c:pt>
                <c:pt idx="23">
                  <c:v>319165.55000170856</c:v>
                </c:pt>
                <c:pt idx="24">
                  <c:v>319165.55000170856</c:v>
                </c:pt>
                <c:pt idx="25">
                  <c:v>319165.55000170856</c:v>
                </c:pt>
                <c:pt idx="26">
                  <c:v>319165.55000170856</c:v>
                </c:pt>
                <c:pt idx="27">
                  <c:v>319165.55000170856</c:v>
                </c:pt>
                <c:pt idx="28">
                  <c:v>319165.55000170856</c:v>
                </c:pt>
                <c:pt idx="29">
                  <c:v>319165.55000170856</c:v>
                </c:pt>
                <c:pt idx="30">
                  <c:v>319165.55000170856</c:v>
                </c:pt>
                <c:pt idx="31">
                  <c:v>319165.55000170856</c:v>
                </c:pt>
                <c:pt idx="32">
                  <c:v>319165.55000170856</c:v>
                </c:pt>
                <c:pt idx="33">
                  <c:v>319165.55000170856</c:v>
                </c:pt>
                <c:pt idx="34">
                  <c:v>319165.55000170856</c:v>
                </c:pt>
                <c:pt idx="35">
                  <c:v>319165.55000170856</c:v>
                </c:pt>
                <c:pt idx="36">
                  <c:v>319165.55000170856</c:v>
                </c:pt>
                <c:pt idx="37">
                  <c:v>319165.55000170856</c:v>
                </c:pt>
                <c:pt idx="38">
                  <c:v>319165.55000170856</c:v>
                </c:pt>
                <c:pt idx="39">
                  <c:v>319165.55000170856</c:v>
                </c:pt>
                <c:pt idx="40">
                  <c:v>319165.55000170856</c:v>
                </c:pt>
                <c:pt idx="41">
                  <c:v>319165.55000170856</c:v>
                </c:pt>
                <c:pt idx="42">
                  <c:v>319165.55000170856</c:v>
                </c:pt>
                <c:pt idx="43">
                  <c:v>319165.55000170856</c:v>
                </c:pt>
                <c:pt idx="44">
                  <c:v>319165.55000170856</c:v>
                </c:pt>
                <c:pt idx="45">
                  <c:v>319165.55000170856</c:v>
                </c:pt>
              </c:numCache>
            </c:numRef>
          </c:yVal>
          <c:smooth val="0"/>
          <c:extLst>
            <c:ext xmlns:c16="http://schemas.microsoft.com/office/drawing/2014/chart" uri="{C3380CC4-5D6E-409C-BE32-E72D297353CC}">
              <c16:uniqueId val="{00000006-C821-400C-8A29-F2E622E681B8}"/>
            </c:ext>
          </c:extLst>
        </c:ser>
        <c:dLbls>
          <c:showLegendKey val="0"/>
          <c:showVal val="0"/>
          <c:showCatName val="0"/>
          <c:showSerName val="0"/>
          <c:showPercent val="0"/>
          <c:showBubbleSize val="0"/>
        </c:dLbls>
        <c:axId val="961414663"/>
        <c:axId val="961416711"/>
      </c:scatterChart>
      <c:valAx>
        <c:axId val="961414663"/>
        <c:scaling>
          <c:orientation val="minMax"/>
          <c:max val="24"/>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Working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61416711"/>
        <c:crosses val="autoZero"/>
        <c:crossBetween val="midCat"/>
      </c:valAx>
      <c:valAx>
        <c:axId val="961416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Inventory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6141466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b="1" i="0" u="none" strike="noStrike" cap="all" spc="150" baseline="0">
                <a:solidFill>
                  <a:sysClr val="windowText" lastClr="000000">
                    <a:lumMod val="50000"/>
                    <a:lumOff val="50000"/>
                  </a:sysClr>
                </a:solidFill>
                <a:latin typeface="Aptos Narrow" panose="02110004020202020204"/>
              </a:rPr>
              <a:t>Bose QC </a:t>
            </a:r>
            <a:r>
              <a:rPr lang="en-GB" sz="1800" b="1" i="0" u="none" strike="noStrike" cap="all" spc="150" baseline="0">
                <a:solidFill>
                  <a:sysClr val="windowText" lastClr="000000">
                    <a:lumMod val="50000"/>
                    <a:lumOff val="50000"/>
                  </a:sysClr>
                </a:solidFill>
                <a:effectLst/>
                <a:latin typeface="Aptos Narrow" panose="02110004020202020204"/>
                <a:ea typeface="Calibri" panose="020F0502020204030204" pitchFamily="34" charset="0"/>
                <a:cs typeface="Calibri" panose="020F0502020204030204" pitchFamily="34" charset="0"/>
              </a:rPr>
              <a:t>Inventory evolution</a:t>
            </a:r>
            <a:endParaRPr lang="en-IT">
              <a:effectLst/>
            </a:endParaRPr>
          </a:p>
        </cx:rich>
      </cx:tx>
    </cx:title>
    <cx:plotArea>
      <cx:plotAreaRegion>
        <cx:series layoutId="waterfall" uniqueId="{398EA379-82B0-9647-AA62-34C8DABAE061}">
          <cx:tx>
            <cx:txData>
              <cx:f>_xlchart.v1.7</cx:f>
              <cx:v>Units</cx:v>
            </cx:txData>
          </cx:tx>
          <cx:dataLabels pos="outEnd">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separator>, </cx:separator>
          </cx:dataLabels>
          <cx:dataId val="0"/>
          <cx:layoutPr>
            <cx:visibility connectorLines="0"/>
            <cx:subtotals/>
          </cx:layoutPr>
        </cx:series>
      </cx:plotAreaRegion>
      <cx:axis id="0">
        <cx:catScaling gapWidth="0.5"/>
        <cx:title>
          <cx:tx>
            <cx:txData>
              <cx:v>Time (days)</cx:v>
            </cx:txData>
          </cx:tx>
          <cx:txPr>
            <a:bodyPr spcFirstLastPara="1" vertOverflow="ellipsis" horzOverflow="overflow" wrap="square" lIns="0" tIns="0" rIns="0" bIns="0" anchor="ctr" anchorCtr="1"/>
            <a:lstStyle/>
            <a:p>
              <a:pPr algn="ctr" rtl="0">
                <a:defRPr/>
              </a:pPr>
              <a:r>
                <a:rPr lang="en-GB" sz="900" b="1" i="0" u="none" strike="noStrike" baseline="0">
                  <a:solidFill>
                    <a:sysClr val="windowText" lastClr="000000">
                      <a:lumMod val="65000"/>
                      <a:lumOff val="35000"/>
                    </a:sysClr>
                  </a:solidFill>
                  <a:latin typeface="Aptos Narrow" panose="02110004020202020204"/>
                </a:rPr>
                <a:t>Time (days)</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b="1" i="0" u="none" strike="noStrike" cap="all" spc="150" baseline="0">
                <a:solidFill>
                  <a:sysClr val="windowText" lastClr="000000">
                    <a:lumMod val="50000"/>
                    <a:lumOff val="50000"/>
                  </a:sysClr>
                </a:solidFill>
                <a:latin typeface="Aptos Narrow" panose="02110004020202020204"/>
              </a:rPr>
              <a:t> earcups assembly </a:t>
            </a:r>
            <a:r>
              <a:rPr lang="en-GB" sz="1800" b="1" i="0" u="none" strike="noStrike" cap="all" spc="150" baseline="0">
                <a:solidFill>
                  <a:sysClr val="windowText" lastClr="000000">
                    <a:lumMod val="50000"/>
                    <a:lumOff val="50000"/>
                  </a:sysClr>
                </a:solidFill>
                <a:effectLst/>
                <a:latin typeface="Aptos Narrow" panose="02110004020202020204"/>
                <a:ea typeface="Calibri" panose="020F0502020204030204" pitchFamily="34" charset="0"/>
                <a:cs typeface="Calibri" panose="020F0502020204030204" pitchFamily="34" charset="0"/>
              </a:rPr>
              <a:t>Inventory evolution</a:t>
            </a:r>
            <a:endParaRPr lang="en-IT">
              <a:effectLst/>
            </a:endParaRPr>
          </a:p>
        </cx:rich>
      </cx:tx>
    </cx:title>
    <cx:plotArea>
      <cx:plotAreaRegion>
        <cx:series layoutId="waterfall" uniqueId="{65E6E2FC-E556-0C43-8F6C-7707D6551526}">
          <cx:tx>
            <cx:txData>
              <cx:f>_xlchart.v1.4</cx:f>
              <cx:v>Units</cx:v>
            </cx:txData>
          </cx:tx>
          <cx:dataLabels pos="outEnd">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separator>, </cx:separator>
          </cx:dataLabels>
          <cx:dataId val="0"/>
          <cx:layoutPr>
            <cx:subtotals/>
          </cx:layoutPr>
        </cx:series>
      </cx:plotAreaRegion>
      <cx:axis id="0">
        <cx:catScaling gapWidth="0.5"/>
        <cx:title>
          <cx:tx>
            <cx:txData>
              <cx:v>Time (days)</cx:v>
            </cx:txData>
          </cx:tx>
          <cx:txPr>
            <a:bodyPr spcFirstLastPara="1" vertOverflow="ellipsis" horzOverflow="overflow" wrap="square" lIns="0" tIns="0" rIns="0" bIns="0" anchor="ctr" anchorCtr="1"/>
            <a:lstStyle/>
            <a:p>
              <a:pPr algn="ctr" rtl="0">
                <a:defRPr/>
              </a:pPr>
              <a:r>
                <a:rPr lang="en-GB" sz="900" b="1" i="0" u="none" strike="noStrike" baseline="0">
                  <a:solidFill>
                    <a:sysClr val="windowText" lastClr="000000">
                      <a:lumMod val="65000"/>
                      <a:lumOff val="35000"/>
                    </a:sysClr>
                  </a:solidFill>
                  <a:latin typeface="Aptos Narrow" panose="02110004020202020204"/>
                </a:rPr>
                <a:t>Time (days)</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b="1" i="0" u="none" strike="noStrike" cap="all" spc="150" baseline="0">
                <a:solidFill>
                  <a:sysClr val="windowText" lastClr="000000">
                    <a:lumMod val="50000"/>
                    <a:lumOff val="50000"/>
                  </a:sysClr>
                </a:solidFill>
                <a:latin typeface="Aptos Narrow" panose="02110004020202020204"/>
              </a:rPr>
              <a:t>speakers </a:t>
            </a:r>
            <a:r>
              <a:rPr lang="en-GB" sz="1800" b="1" i="0" u="none" strike="noStrike" cap="all" spc="150" baseline="0">
                <a:solidFill>
                  <a:sysClr val="windowText" lastClr="000000">
                    <a:lumMod val="50000"/>
                    <a:lumOff val="50000"/>
                  </a:sysClr>
                </a:solidFill>
                <a:effectLst/>
                <a:latin typeface="Aptos Narrow" panose="02110004020202020204"/>
                <a:ea typeface="Calibri" panose="020F0502020204030204" pitchFamily="34" charset="0"/>
                <a:cs typeface="Calibri" panose="020F0502020204030204" pitchFamily="34" charset="0"/>
              </a:rPr>
              <a:t>Inventory </a:t>
            </a:r>
          </a:p>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b="1" i="0" u="none" strike="noStrike" cap="all" spc="150" baseline="0">
                <a:solidFill>
                  <a:sysClr val="windowText" lastClr="000000">
                    <a:lumMod val="50000"/>
                    <a:lumOff val="50000"/>
                  </a:sysClr>
                </a:solidFill>
                <a:effectLst/>
                <a:latin typeface="Aptos Narrow" panose="02110004020202020204"/>
                <a:ea typeface="Calibri" panose="020F0502020204030204" pitchFamily="34" charset="0"/>
                <a:cs typeface="Calibri" panose="020F0502020204030204" pitchFamily="34" charset="0"/>
              </a:rPr>
              <a:t>evolution</a:t>
            </a:r>
            <a:endParaRPr lang="en-IT">
              <a:effectLst/>
            </a:endParaRPr>
          </a:p>
        </cx:rich>
      </cx:tx>
    </cx:title>
    <cx:plotArea>
      <cx:plotAreaRegion>
        <cx:series layoutId="waterfall" uniqueId="{57CA092A-D0DB-DE4C-A1D0-F777C2E1D94A}">
          <cx:tx>
            <cx:txData>
              <cx:f>_xlchart.v1.1</cx:f>
              <cx:v>Units</cx:v>
            </cx:txData>
          </cx:tx>
          <cx:dataLabels pos="outEnd">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separator>, </cx:separator>
          </cx:dataLabels>
          <cx:dataId val="0"/>
          <cx:layoutPr>
            <cx:subtotals/>
          </cx:layoutPr>
        </cx:series>
      </cx:plotAreaRegion>
      <cx:axis id="0">
        <cx:catScaling gapWidth="0.5"/>
        <cx:title>
          <cx:tx>
            <cx:txData>
              <cx:v>Time (Days)</cx:v>
            </cx:txData>
          </cx:tx>
          <cx:txPr>
            <a:bodyPr spcFirstLastPara="1" vertOverflow="ellipsis" horzOverflow="overflow" wrap="square" lIns="0" tIns="0" rIns="0" bIns="0" anchor="ctr" anchorCtr="1"/>
            <a:lstStyle/>
            <a:p>
              <a:pPr algn="ctr" rtl="0">
                <a:defRPr/>
              </a:pPr>
              <a:r>
                <a:rPr lang="en-GB" sz="900" b="1" i="0" u="none" strike="noStrike" baseline="0">
                  <a:solidFill>
                    <a:sysClr val="windowText" lastClr="000000">
                      <a:lumMod val="65000"/>
                      <a:lumOff val="35000"/>
                    </a:sysClr>
                  </a:solidFill>
                  <a:latin typeface="Aptos Narrow" panose="02110004020202020204"/>
                </a:rPr>
                <a:t>Time (Days)</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b="1" i="0" u="none" strike="noStrike" cap="all" spc="150" baseline="0">
                <a:solidFill>
                  <a:sysClr val="windowText" lastClr="000000">
                    <a:lumMod val="50000"/>
                    <a:lumOff val="50000"/>
                  </a:sysClr>
                </a:solidFill>
                <a:effectLst/>
                <a:latin typeface="Aptos Narrow" panose="02110004020202020204"/>
                <a:ea typeface="Calibri" panose="020F0502020204030204" pitchFamily="34" charset="0"/>
                <a:cs typeface="Calibri" panose="020F0502020204030204" pitchFamily="34" charset="0"/>
              </a:rPr>
              <a:t>diaphragm</a:t>
            </a:r>
            <a:endParaRPr lang="en-IT">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b="1" i="0" u="none" strike="noStrike" cap="all" spc="150" baseline="0">
                <a:solidFill>
                  <a:sysClr val="windowText" lastClr="000000">
                    <a:lumMod val="50000"/>
                    <a:lumOff val="50000"/>
                  </a:sysClr>
                </a:solidFill>
                <a:latin typeface="Aptos Narrow" panose="02110004020202020204"/>
              </a:rPr>
              <a:t>Inventory pattern</a:t>
            </a:r>
          </a:p>
        </cx:rich>
      </cx:tx>
    </cx:title>
    <cx:plotArea>
      <cx:plotAreaRegion>
        <cx:series layoutId="waterfall" uniqueId="{DAB08FB5-3CA8-864C-8C69-91984658ACB2}">
          <cx:tx>
            <cx:txData>
              <cx:f>_xlchart.v1.10</cx:f>
              <cx:v>Units</cx:v>
            </cx:txData>
          </cx:tx>
          <cx:dataLabels pos="outEnd">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separator>, </cx:separator>
          </cx:dataLabels>
          <cx:dataId val="0"/>
          <cx:layoutPr>
            <cx:subtotals/>
          </cx:layoutPr>
        </cx:series>
      </cx:plotAreaRegion>
      <cx:axis id="0">
        <cx:catScaling gapWidth="0.5"/>
        <cx:title>
          <cx:tx>
            <cx:txData>
              <cx:v>Time (days)</cx:v>
            </cx:txData>
          </cx:tx>
          <cx:txPr>
            <a:bodyPr spcFirstLastPara="1" vertOverflow="ellipsis" horzOverflow="overflow" wrap="square" lIns="0" tIns="0" rIns="0" bIns="0" anchor="ctr" anchorCtr="1"/>
            <a:lstStyle/>
            <a:p>
              <a:pPr algn="ctr" rtl="0">
                <a:defRPr/>
              </a:pPr>
              <a:r>
                <a:rPr lang="en-GB" sz="900" b="1" i="0" u="none" strike="noStrike" baseline="0">
                  <a:solidFill>
                    <a:sysClr val="windowText" lastClr="000000">
                      <a:lumMod val="65000"/>
                      <a:lumOff val="35000"/>
                    </a:sysClr>
                  </a:solidFill>
                  <a:latin typeface="Aptos Narrow" panose="02110004020202020204"/>
                </a:rPr>
                <a:t>Time (days)</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chartData>
  <cx:chart>
    <cx:title pos="t" align="ctr" overlay="0">
      <cx:tx>
        <cx:txData>
          <cx:v>Historical Demand Distribution</cx:v>
        </cx:txData>
      </cx:tx>
      <cx:txPr>
        <a:bodyPr spcFirstLastPara="1" vertOverflow="ellipsis" horzOverflow="overflow" wrap="square" lIns="0" tIns="0" rIns="0" bIns="0" anchor="ctr" anchorCtr="1"/>
        <a:lstStyle/>
        <a:p>
          <a:pPr algn="ctr" rtl="0">
            <a:defRPr b="1"/>
          </a:pPr>
          <a:r>
            <a:rPr lang="en-GB" sz="1400" b="1" i="0" u="none" strike="noStrike" baseline="0">
              <a:solidFill>
                <a:sysClr val="windowText" lastClr="000000">
                  <a:lumMod val="65000"/>
                  <a:lumOff val="35000"/>
                </a:sysClr>
              </a:solidFill>
              <a:latin typeface="Aptos Narrow" panose="02110004020202020204"/>
            </a:rPr>
            <a:t>Historical Demand Distribution</a:t>
          </a:r>
        </a:p>
      </cx:txPr>
    </cx:title>
    <cx:plotArea>
      <cx:plotAreaRegion>
        <cx:series layoutId="clusteredColumn" uniqueId="{7784225E-7339-2841-88BF-82500E2F4A99}">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96">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396">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396">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396">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2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5" Type="http://schemas.openxmlformats.org/officeDocument/2006/relationships/chart" Target="../charts/chart28.xml"/><Relationship Id="rId4" Type="http://schemas.openxmlformats.org/officeDocument/2006/relationships/chart" Target="../charts/chart2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5" Type="http://schemas.openxmlformats.org/officeDocument/2006/relationships/chart" Target="../charts/chart34.xml"/><Relationship Id="rId4" Type="http://schemas.openxmlformats.org/officeDocument/2006/relationships/chart" Target="../charts/chart33.xml"/></Relationships>
</file>

<file path=xl/drawings/_rels/drawing17.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jpg"/><Relationship Id="rId1" Type="http://schemas.microsoft.com/office/2014/relationships/chartEx" Target="../charts/chartEx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11418</xdr:rowOff>
    </xdr:from>
    <xdr:to>
      <xdr:col>7</xdr:col>
      <xdr:colOff>438150</xdr:colOff>
      <xdr:row>19</xdr:row>
      <xdr:rowOff>130434</xdr:rowOff>
    </xdr:to>
    <xdr:sp macro="" textlink="">
      <xdr:nvSpPr>
        <xdr:cNvPr id="2422" name="CasellaDiTesto 1">
          <a:extLst>
            <a:ext uri="{FF2B5EF4-FFF2-40B4-BE49-F238E27FC236}">
              <a16:creationId xmlns:a16="http://schemas.microsoft.com/office/drawing/2014/main" id="{ED78CA54-9CB2-442F-BBEC-E6CEC0617690}"/>
            </a:ext>
          </a:extLst>
        </xdr:cNvPr>
        <xdr:cNvSpPr txBox="1"/>
      </xdr:nvSpPr>
      <xdr:spPr>
        <a:xfrm>
          <a:off x="0" y="1734499"/>
          <a:ext cx="7412853" cy="2755124"/>
        </a:xfrm>
        <a:prstGeom prst="rect">
          <a:avLst/>
        </a:prstGeom>
        <a:solidFill>
          <a:schemeClr val="lt1"/>
        </a:solidFill>
        <a:ln w="19050" cmpd="sng">
          <a:solidFill>
            <a:srgbClr val="92D050"/>
          </a:solidFill>
        </a:ln>
      </xdr:spPr>
      <xdr:txBody>
        <a:bodyPr spcFirstLastPara="0" vertOverflow="clip" horzOverflow="clip" wrap="square" lIns="91440" tIns="45720" rIns="91440" bIns="45720" rtlCol="0" anchor="t">
          <a:noAutofit/>
        </a:bodyPr>
        <a:lstStyle/>
        <a:p>
          <a:pPr marL="0" indent="0" algn="l"/>
          <a:r>
            <a:rPr lang="en-US" sz="900">
              <a:latin typeface="Calibri" panose="020F0502020204030204" pitchFamily="34" charset="0"/>
              <a:cs typeface="Calibri" panose="020F0502020204030204" pitchFamily="34" charset="0"/>
            </a:rPr>
            <a:t>The </a:t>
          </a:r>
          <a:r>
            <a:rPr lang="en-US" sz="900" b="1">
              <a:latin typeface="Calibri" panose="020F0502020204030204" pitchFamily="34" charset="0"/>
              <a:cs typeface="Calibri" panose="020F0502020204030204" pitchFamily="34" charset="0"/>
            </a:rPr>
            <a:t>primary goal of forecasting at Bose is to enhance supply chain resilience while advancing the company’s sustainability efforts</a:t>
          </a:r>
          <a:r>
            <a:rPr lang="en-US" sz="900">
              <a:latin typeface="Calibri" panose="020F0502020204030204" pitchFamily="34" charset="0"/>
              <a:cs typeface="Calibri" panose="020F0502020204030204" pitchFamily="34" charset="0"/>
            </a:rPr>
            <a:t>. Bose’s resilience plan is underpinned by several key pillars, such as supplier diversification, improved inventory management, and optimized logistics coordination. Forecasting supports these pillars </a:t>
          </a:r>
          <a:r>
            <a:rPr lang="en-US" sz="900" u="sng">
              <a:latin typeface="Calibri" panose="020F0502020204030204" pitchFamily="34" charset="0"/>
              <a:cs typeface="Calibri" panose="020F0502020204030204" pitchFamily="34" charset="0"/>
            </a:rPr>
            <a:t>by anticipating supply chain risks, which allows for proactive decision-making to minimize delays and shortages</a:t>
          </a:r>
          <a:r>
            <a:rPr lang="en-US" sz="900">
              <a:latin typeface="Calibri" panose="020F0502020204030204" pitchFamily="34" charset="0"/>
              <a:cs typeface="Calibri" panose="020F0502020204030204" pitchFamily="34" charset="0"/>
            </a:rPr>
            <a:t>. By forecasting supplier performance and fluctuations in demand, Bose can better adjust inventory levels and optimize shipments, fortifying their resilience strategies.</a:t>
          </a:r>
        </a:p>
        <a:p>
          <a:pPr marL="0" indent="0" algn="l"/>
          <a:endParaRPr lang="en-US" sz="900">
            <a:latin typeface="Calibri" panose="020F0502020204030204" pitchFamily="34" charset="0"/>
            <a:cs typeface="Calibri" panose="020F0502020204030204" pitchFamily="34" charset="0"/>
          </a:endParaRPr>
        </a:p>
        <a:p>
          <a:pPr marL="0" indent="0" algn="l"/>
          <a:r>
            <a:rPr lang="en-US" sz="900">
              <a:latin typeface="Calibri" panose="020F0502020204030204" pitchFamily="34" charset="0"/>
              <a:cs typeface="Calibri" panose="020F0502020204030204" pitchFamily="34" charset="0"/>
            </a:rPr>
            <a:t>A crucial element in this plan is the strong relationship Bose maintains with its suppliers. These relationships not only enable the smooth execution of the resilience plan but also significantly enhance the accuracy and quality of forecasting. For example, Bose collaborates with smelters and other suppliers, as highlighted in the 2024 ESG Report, to ensure transparency and assess supplier resiliency. This collaboration aids in preventing supply chain disruptions while upholding environmental and social governance standards.</a:t>
          </a:r>
        </a:p>
        <a:p>
          <a:pPr marL="0" indent="0" algn="l"/>
          <a:r>
            <a:rPr lang="en-US" sz="900">
              <a:latin typeface="Calibri" panose="020F0502020204030204" pitchFamily="34" charset="0"/>
              <a:cs typeface="Calibri" panose="020F0502020204030204" pitchFamily="34" charset="0"/>
            </a:rPr>
            <a:t>Moreover, forecasting plays an integral role in supporting Bose’s sustainability strategy, particularly in reducing waste and promoting circularity. For instance, their Tijuana facility has achieved a 90% recycling rate by minimizing waste and reusing materials wherever possible. This is complemented by initiatives such as eliminating single-use plastics and enhancing e-waste recycling efforts, notably at facilities like the Yuma, Arizona site, which collects and recycles manufacturing and prototyping scrap. These actions highlight the importance of predictive planning in efficiently managing resources.</a:t>
          </a:r>
        </a:p>
        <a:p>
          <a:pPr marL="0" indent="0" algn="l"/>
          <a:endParaRPr lang="en-US" sz="900">
            <a:latin typeface="Calibri" panose="020F0502020204030204" pitchFamily="34" charset="0"/>
            <a:cs typeface="Calibri" panose="020F0502020204030204" pitchFamily="34" charset="0"/>
          </a:endParaRPr>
        </a:p>
        <a:p>
          <a:pPr marL="0" indent="0" algn="l"/>
          <a:r>
            <a:rPr lang="en-US" sz="900">
              <a:latin typeface="Calibri" panose="020F0502020204030204" pitchFamily="34" charset="0"/>
              <a:cs typeface="Calibri" panose="020F0502020204030204" pitchFamily="34" charset="0"/>
            </a:rPr>
            <a:t>Forecasting also aids in optimizing energy usage and reducing carbon emissions, which aligns with Bose’s goal of achieving a 42% reduction in Scope 1 and 2 carbon emissions by 2030. Through the integration of these forecasting practices, Bose not only strengthens its supply chain but also ensures that it meets its sustainability goals, such as waste reduction and carbon footprint minimization. This holistic approach helps Bose build a resilient, efficient, and environmentally responsible business model.</a:t>
          </a:r>
          <a:endParaRPr lang="en-US" sz="1100">
            <a:latin typeface="Calibri" panose="020F0502020204030204" pitchFamily="34" charset="0"/>
            <a:cs typeface="Calibri" panose="020F0502020204030204" pitchFamily="34" charset="0"/>
          </a:endParaRPr>
        </a:p>
        <a:p>
          <a:pPr marL="0" indent="0" algn="l"/>
          <a:endParaRPr lang="en-US" sz="1100">
            <a:latin typeface="Calibri" panose="020F0502020204030204" pitchFamily="34" charset="0"/>
            <a:cs typeface="Calibri" panose="020F0502020204030204" pitchFamily="34" charset="0"/>
          </a:endParaRPr>
        </a:p>
      </xdr:txBody>
    </xdr:sp>
    <xdr:clientData/>
  </xdr:twoCellAnchor>
  <xdr:twoCellAnchor>
    <xdr:from>
      <xdr:col>0</xdr:col>
      <xdr:colOff>13730</xdr:colOff>
      <xdr:row>36</xdr:row>
      <xdr:rowOff>91125</xdr:rowOff>
    </xdr:from>
    <xdr:to>
      <xdr:col>7</xdr:col>
      <xdr:colOff>488075</xdr:colOff>
      <xdr:row>47</xdr:row>
      <xdr:rowOff>151027</xdr:rowOff>
    </xdr:to>
    <xdr:sp macro="" textlink="">
      <xdr:nvSpPr>
        <xdr:cNvPr id="2523" name="CasellaDiTesto 2">
          <a:extLst>
            <a:ext uri="{FF2B5EF4-FFF2-40B4-BE49-F238E27FC236}">
              <a16:creationId xmlns:a16="http://schemas.microsoft.com/office/drawing/2014/main" id="{60A8A1C0-92C6-7C45-74FF-A4F469D36209}"/>
            </a:ext>
            <a:ext uri="{147F2762-F138-4A5C-976F-8EAC2B608ADB}">
              <a16:predDERef xmlns:a16="http://schemas.microsoft.com/office/drawing/2014/main" pred="{ED78CA54-9CB2-442F-BBEC-E6CEC0617690}"/>
            </a:ext>
          </a:extLst>
        </xdr:cNvPr>
        <xdr:cNvSpPr txBox="1"/>
      </xdr:nvSpPr>
      <xdr:spPr>
        <a:xfrm>
          <a:off x="13730" y="7601287"/>
          <a:ext cx="7449048" cy="2098767"/>
        </a:xfrm>
        <a:prstGeom prst="rect">
          <a:avLst/>
        </a:prstGeom>
        <a:solidFill>
          <a:schemeClr val="lt1"/>
        </a:solidFill>
        <a:ln w="19050" cmpd="sng">
          <a:solidFill>
            <a:srgbClr val="92D050"/>
          </a:solidFill>
        </a:ln>
      </xdr:spPr>
      <xdr:txBody>
        <a:bodyPr spcFirstLastPara="0" vertOverflow="clip" horzOverflow="clip" wrap="square" lIns="91440" tIns="45720" rIns="91440" bIns="45720" rtlCol="0" anchor="t">
          <a:noAutofit/>
        </a:bodyPr>
        <a:lstStyle/>
        <a:p>
          <a:pPr marL="0" indent="0" algn="l"/>
          <a:r>
            <a:rPr lang="en-US" sz="900">
              <a:latin typeface="Calibri" panose="020F0502020204030204" pitchFamily="34" charset="0"/>
              <a:ea typeface="Calibri" panose="020F0502020204030204" pitchFamily="34" charset="0"/>
              <a:cs typeface="Calibri" panose="020F0502020204030204" pitchFamily="34" charset="0"/>
            </a:rPr>
            <a:t>The sales data from 2021 to 2024 indicates a </a:t>
          </a:r>
          <a:r>
            <a:rPr lang="en-US" sz="900" b="1">
              <a:latin typeface="Calibri" panose="020F0502020204030204" pitchFamily="34" charset="0"/>
              <a:ea typeface="Calibri" panose="020F0502020204030204" pitchFamily="34" charset="0"/>
              <a:cs typeface="Calibri" panose="020F0502020204030204" pitchFamily="34" charset="0"/>
            </a:rPr>
            <a:t>noticeable trend </a:t>
          </a:r>
          <a:r>
            <a:rPr lang="en-US" sz="900">
              <a:latin typeface="Calibri" panose="020F0502020204030204" pitchFamily="34" charset="0"/>
              <a:ea typeface="Calibri" panose="020F0502020204030204" pitchFamily="34" charset="0"/>
              <a:cs typeface="Calibri" panose="020F0502020204030204" pitchFamily="34" charset="0"/>
            </a:rPr>
            <a:t>of modest growth for both the black and beige versions of the Bose QC headphones because,</a:t>
          </a:r>
          <a:r>
            <a:rPr lang="en-US" sz="900" baseline="0">
              <a:latin typeface="Calibri" panose="020F0502020204030204" pitchFamily="34" charset="0"/>
              <a:ea typeface="Calibri" panose="020F0502020204030204" pitchFamily="34" charset="0"/>
              <a:cs typeface="Calibri" panose="020F0502020204030204" pitchFamily="34" charset="0"/>
            </a:rPr>
            <a:t> when performing a linear correlation, the slope from both is positive</a:t>
          </a:r>
          <a:r>
            <a:rPr lang="en-US" sz="900">
              <a:latin typeface="Calibri" panose="020F0502020204030204" pitchFamily="34" charset="0"/>
              <a:ea typeface="Calibri" panose="020F0502020204030204" pitchFamily="34" charset="0"/>
              <a:cs typeface="Calibri" panose="020F0502020204030204" pitchFamily="34" charset="0"/>
            </a:rPr>
            <a:t>. The black version exhibits a more pronounced upward trend, as indicated by its higher slope number. In contrast, the beige version has a more modest growth, with a smaller</a:t>
          </a:r>
          <a:r>
            <a:rPr lang="en-US" sz="900" baseline="0">
              <a:latin typeface="Calibri" panose="020F0502020204030204" pitchFamily="34" charset="0"/>
              <a:ea typeface="Calibri" panose="020F0502020204030204" pitchFamily="34" charset="0"/>
              <a:cs typeface="Calibri" panose="020F0502020204030204" pitchFamily="34" charset="0"/>
            </a:rPr>
            <a:t> positive slope</a:t>
          </a:r>
          <a:r>
            <a:rPr lang="en-US" sz="900">
              <a:latin typeface="Calibri" panose="020F0502020204030204" pitchFamily="34" charset="0"/>
              <a:ea typeface="Calibri" panose="020F0502020204030204" pitchFamily="34" charset="0"/>
              <a:cs typeface="Calibri" panose="020F0502020204030204" pitchFamily="34" charset="0"/>
            </a:rPr>
            <a:t> (the trendline can be seen in the aggregated cleaned graphs). This, together with nearly double the sales figures,</a:t>
          </a:r>
          <a:r>
            <a:rPr lang="en-US" sz="900" baseline="0">
              <a:latin typeface="Calibri" panose="020F0502020204030204" pitchFamily="34" charset="0"/>
              <a:ea typeface="Calibri" panose="020F0502020204030204" pitchFamily="34" charset="0"/>
              <a:cs typeface="Calibri" panose="020F0502020204030204" pitchFamily="34" charset="0"/>
            </a:rPr>
            <a:t> </a:t>
          </a:r>
          <a:r>
            <a:rPr lang="en-US" sz="900">
              <a:latin typeface="Calibri" panose="020F0502020204030204" pitchFamily="34" charset="0"/>
              <a:ea typeface="Calibri" panose="020F0502020204030204" pitchFamily="34" charset="0"/>
              <a:cs typeface="Calibri" panose="020F0502020204030204" pitchFamily="34" charset="0"/>
            </a:rPr>
            <a:t>suggests a stronger market preference and demand growth for the black variant over time.</a:t>
          </a:r>
        </a:p>
        <a:p>
          <a:pPr marL="0" indent="0" algn="l"/>
          <a:endParaRPr lang="en-US" sz="900">
            <a:latin typeface="Calibri" panose="020F0502020204030204" pitchFamily="34" charset="0"/>
            <a:ea typeface="Calibri" panose="020F0502020204030204" pitchFamily="34" charset="0"/>
            <a:cs typeface="Calibri" panose="020F0502020204030204" pitchFamily="34" charset="0"/>
          </a:endParaRPr>
        </a:p>
        <a:p>
          <a:pPr marL="0" indent="0" algn="l"/>
          <a:r>
            <a:rPr lang="en-US" sz="900">
              <a:latin typeface="Calibri" panose="020F0502020204030204" pitchFamily="34" charset="0"/>
              <a:ea typeface="Calibri" panose="020F0502020204030204" pitchFamily="34" charset="0"/>
              <a:cs typeface="Calibri" panose="020F0502020204030204" pitchFamily="34" charset="0"/>
            </a:rPr>
            <a:t>In terms of </a:t>
          </a:r>
          <a:r>
            <a:rPr lang="en-US" sz="900" b="1">
              <a:latin typeface="Calibri" panose="020F0502020204030204" pitchFamily="34" charset="0"/>
              <a:ea typeface="Calibri" panose="020F0502020204030204" pitchFamily="34" charset="0"/>
              <a:cs typeface="Calibri" panose="020F0502020204030204" pitchFamily="34" charset="0"/>
            </a:rPr>
            <a:t>seasonality</a:t>
          </a:r>
          <a:r>
            <a:rPr lang="en-US" sz="900">
              <a:latin typeface="Calibri" panose="020F0502020204030204" pitchFamily="34" charset="0"/>
              <a:ea typeface="Calibri" panose="020F0502020204030204" pitchFamily="34" charset="0"/>
              <a:cs typeface="Calibri" panose="020F0502020204030204" pitchFamily="34" charset="0"/>
            </a:rPr>
            <a:t>, the data shows a </a:t>
          </a:r>
          <a:r>
            <a:rPr lang="en-US" sz="900" u="sng">
              <a:latin typeface="Calibri" panose="020F0502020204030204" pitchFamily="34" charset="0"/>
              <a:ea typeface="Calibri" panose="020F0502020204030204" pitchFamily="34" charset="0"/>
              <a:cs typeface="Calibri" panose="020F0502020204030204" pitchFamily="34" charset="0"/>
            </a:rPr>
            <a:t>recurring pattern </a:t>
          </a:r>
          <a:r>
            <a:rPr lang="en-US" sz="900">
              <a:latin typeface="Calibri" panose="020F0502020204030204" pitchFamily="34" charset="0"/>
              <a:ea typeface="Calibri" panose="020F0502020204030204" pitchFamily="34" charset="0"/>
              <a:cs typeface="Calibri" panose="020F0502020204030204" pitchFamily="34" charset="0"/>
            </a:rPr>
            <a:t>aligned with certain periods of the year. Peaks in sales are consistently observed in the weeks leading up to the Christmas holidays, which likely reflects consumer spending trends during the festive season. Conversely, the lowest sales figures are regularly recorded during the summer months, particularly between July and August,</a:t>
          </a:r>
          <a:r>
            <a:rPr lang="en-US" sz="900" baseline="0">
              <a:latin typeface="Calibri" panose="020F0502020204030204" pitchFamily="34" charset="0"/>
              <a:ea typeface="Calibri" panose="020F0502020204030204" pitchFamily="34" charset="0"/>
              <a:cs typeface="Calibri" panose="020F0502020204030204" pitchFamily="34" charset="0"/>
            </a:rPr>
            <a:t> and after the Christmas period</a:t>
          </a:r>
          <a:r>
            <a:rPr lang="en-US" sz="900">
              <a:latin typeface="Calibri" panose="020F0502020204030204" pitchFamily="34" charset="0"/>
              <a:ea typeface="Calibri" panose="020F0502020204030204" pitchFamily="34" charset="0"/>
              <a:cs typeface="Calibri" panose="020F0502020204030204" pitchFamily="34" charset="0"/>
            </a:rPr>
            <a:t>. This cyclical behavior suggests that sales are driven by seasonal factors, such as holiday gifting and seasonal promotions. Furthermore, weather could also be a factor of impact.</a:t>
          </a:r>
        </a:p>
        <a:p>
          <a:pPr marL="0" indent="0" algn="l"/>
          <a:r>
            <a:rPr lang="en-US" sz="900">
              <a:latin typeface="Calibri" panose="020F0502020204030204" pitchFamily="34" charset="0"/>
              <a:ea typeface="Calibri" panose="020F0502020204030204" pitchFamily="34" charset="0"/>
              <a:cs typeface="Calibri" panose="020F0502020204030204" pitchFamily="34" charset="0"/>
            </a:rPr>
            <a:t>Further analysis could explore the impact of external events, such as marketing campaigns or new product releases, which may also influence these sales peaks. Comparing the two models, it is evident that while both follow the same seasonal pattern, the black version shows a steeper overall growth trajectory. This might be attributed to consumer preferences, marketing strategies, or possibly price positioning in the market</a:t>
          </a:r>
          <a:r>
            <a:rPr lang="en-US" sz="900" baseline="0">
              <a:latin typeface="Calibri" panose="020F0502020204030204" pitchFamily="34" charset="0"/>
              <a:ea typeface="Calibri" panose="020F0502020204030204" pitchFamily="34" charset="0"/>
              <a:cs typeface="Calibri" panose="020F0502020204030204" pitchFamily="34" charset="0"/>
            </a:rPr>
            <a:t> as it is usually cheaper than the other color versions.</a:t>
          </a:r>
        </a:p>
        <a:p>
          <a:pPr marL="0" indent="0" algn="l"/>
          <a:r>
            <a:rPr lang="en-US" sz="900" baseline="0">
              <a:latin typeface="Calibri" panose="020F0502020204030204" pitchFamily="34" charset="0"/>
              <a:ea typeface="Calibri" panose="020F0502020204030204" pitchFamily="34" charset="0"/>
              <a:cs typeface="Calibri" panose="020F0502020204030204" pitchFamily="34" charset="0"/>
            </a:rPr>
            <a:t>The autocorrelation analysis proves the observed seasonality with a </a:t>
          </a:r>
          <a:r>
            <a:rPr lang="en-US" sz="900" u="sng" baseline="0">
              <a:latin typeface="Calibri" panose="020F0502020204030204" pitchFamily="34" charset="0"/>
              <a:ea typeface="Calibri" panose="020F0502020204030204" pitchFamily="34" charset="0"/>
              <a:cs typeface="Calibri" panose="020F0502020204030204" pitchFamily="34" charset="0"/>
            </a:rPr>
            <a:t>cycle of 12 months</a:t>
          </a:r>
          <a:r>
            <a:rPr lang="en-US" sz="900" baseline="0">
              <a:latin typeface="Calibri" panose="020F0502020204030204" pitchFamily="34" charset="0"/>
              <a:ea typeface="Calibri" panose="020F0502020204030204" pitchFamily="34" charset="0"/>
              <a:cs typeface="Calibri" panose="020F0502020204030204" pitchFamily="34" charset="0"/>
            </a:rPr>
            <a:t>.</a:t>
          </a:r>
          <a:endParaRPr lang="en-US" sz="900">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a:latin typeface="+mn-lt"/>
            <a:ea typeface="+mn-lt"/>
            <a:cs typeface="+mn-lt"/>
          </a:endParaRPr>
        </a:p>
      </xdr:txBody>
    </xdr:sp>
    <xdr:clientData/>
  </xdr:twoCellAnchor>
  <xdr:twoCellAnchor>
    <xdr:from>
      <xdr:col>0</xdr:col>
      <xdr:colOff>0</xdr:colOff>
      <xdr:row>23</xdr:row>
      <xdr:rowOff>103729</xdr:rowOff>
    </xdr:from>
    <xdr:to>
      <xdr:col>7</xdr:col>
      <xdr:colOff>447675</xdr:colOff>
      <xdr:row>33</xdr:row>
      <xdr:rowOff>176491</xdr:rowOff>
    </xdr:to>
    <xdr:sp macro="" textlink="">
      <xdr:nvSpPr>
        <xdr:cNvPr id="2522" name="CasellaDiTesto 3">
          <a:extLst>
            <a:ext uri="{FF2B5EF4-FFF2-40B4-BE49-F238E27FC236}">
              <a16:creationId xmlns:a16="http://schemas.microsoft.com/office/drawing/2014/main" id="{A666B550-FDE3-6739-98BF-494781E74EB3}"/>
            </a:ext>
            <a:ext uri="{147F2762-F138-4A5C-976F-8EAC2B608ADB}">
              <a16:predDERef xmlns:a16="http://schemas.microsoft.com/office/drawing/2014/main" pred="{60A8A1C0-92C6-7C45-74FF-A4F469D36209}"/>
            </a:ext>
          </a:extLst>
        </xdr:cNvPr>
        <xdr:cNvSpPr txBox="1"/>
      </xdr:nvSpPr>
      <xdr:spPr>
        <a:xfrm>
          <a:off x="0" y="5204324"/>
          <a:ext cx="7422378" cy="1926275"/>
        </a:xfrm>
        <a:prstGeom prst="rect">
          <a:avLst/>
        </a:prstGeom>
        <a:solidFill>
          <a:schemeClr val="lt1"/>
        </a:solidFill>
        <a:ln w="19050" cmpd="sng">
          <a:solidFill>
            <a:srgbClr val="92D050"/>
          </a:solidFill>
        </a:ln>
      </xdr:spPr>
      <xdr:txBody>
        <a:bodyPr spcFirstLastPara="0" vertOverflow="clip" horzOverflow="clip" wrap="square" lIns="91440" tIns="45720" rIns="91440" bIns="45720" rtlCol="0" anchor="t">
          <a:noAutofit/>
        </a:bodyPr>
        <a:lstStyle/>
        <a:p>
          <a:pPr marL="0" indent="0" algn="l"/>
          <a:r>
            <a:rPr lang="en-US" sz="900">
              <a:latin typeface="Calibri" panose="020F0502020204030204" pitchFamily="34" charset="0"/>
              <a:cs typeface="Calibri" panose="020F0502020204030204" pitchFamily="34" charset="0"/>
            </a:rPr>
            <a:t>As Bose is a company which uses a MTS</a:t>
          </a:r>
          <a:r>
            <a:rPr lang="en-US" sz="900" b="0" i="0" u="none" strike="noStrike">
              <a:solidFill>
                <a:srgbClr val="000000"/>
              </a:solidFill>
              <a:latin typeface="Calibri" panose="020F0502020204030204" pitchFamily="34" charset="0"/>
              <a:cs typeface="Calibri" panose="020F0502020204030204" pitchFamily="34" charset="0"/>
            </a:rPr>
            <a:t> (Make to Stock)</a:t>
          </a:r>
          <a:r>
            <a:rPr lang="en-US" sz="900">
              <a:latin typeface="Calibri" panose="020F0502020204030204" pitchFamily="34" charset="0"/>
              <a:cs typeface="Calibri" panose="020F0502020204030204" pitchFamily="34" charset="0"/>
            </a:rPr>
            <a:t> approach, it is critical to have all the products available to meet the customer’s demand without the risk of falling into a stockout. For this reason Lead Time (i.e. the total time taken from the initiation of a process to its completion) must be closely align to reference planning. For instance, if lead time is shorter than the reference planning time, the company might overestimate its schedule, leading to inefficiencies like excess inventory. According to these notions, and </a:t>
          </a:r>
          <a:r>
            <a:rPr lang="en-US" sz="900" u="sng">
              <a:latin typeface="Calibri" panose="020F0502020204030204" pitchFamily="34" charset="0"/>
              <a:cs typeface="Calibri" panose="020F0502020204030204" pitchFamily="34" charset="0"/>
            </a:rPr>
            <a:t>considering the Lead Time </a:t>
          </a:r>
          <a:r>
            <a:rPr lang="en-US" sz="900">
              <a:latin typeface="Calibri" panose="020F0502020204030204" pitchFamily="34" charset="0"/>
              <a:cs typeface="Calibri" panose="020F0502020204030204" pitchFamily="34" charset="0"/>
            </a:rPr>
            <a:t>of other competitors, we assume Bose’s headphones Lead Time is around one month.</a:t>
          </a:r>
        </a:p>
        <a:p>
          <a:pPr marL="0" indent="0" algn="l"/>
          <a:endParaRPr lang="en-US" sz="900">
            <a:latin typeface="Calibri" panose="020F0502020204030204" pitchFamily="34" charset="0"/>
            <a:cs typeface="Calibri" panose="020F0502020204030204" pitchFamily="34" charset="0"/>
          </a:endParaRPr>
        </a:p>
        <a:p>
          <a:pPr marL="0" indent="0" algn="l"/>
          <a:r>
            <a:rPr lang="en-US" sz="900">
              <a:latin typeface="Calibri" panose="020F0502020204030204" pitchFamily="34" charset="0"/>
              <a:cs typeface="Calibri" panose="020F0502020204030204" pitchFamily="34" charset="0"/>
            </a:rPr>
            <a:t>Moreover, given the information provided on the Materials and Information Flows Diagram, we assume that subsidiaries provide a </a:t>
          </a:r>
          <a:r>
            <a:rPr lang="en-US" sz="900" b="1">
              <a:latin typeface="Calibri" panose="020F0502020204030204" pitchFamily="34" charset="0"/>
              <a:cs typeface="Calibri" panose="020F0502020204030204" pitchFamily="34" charset="0"/>
            </a:rPr>
            <a:t>monthly forecast</a:t>
          </a:r>
          <a:r>
            <a:rPr lang="en-US" sz="900">
              <a:latin typeface="Calibri" panose="020F0502020204030204" pitchFamily="34" charset="0"/>
              <a:cs typeface="Calibri" panose="020F0502020204030204" pitchFamily="34" charset="0"/>
            </a:rPr>
            <a:t> per product family, and that the Production Planning team prepares a </a:t>
          </a:r>
          <a:r>
            <a:rPr lang="en-US" sz="900" b="1">
              <a:latin typeface="Calibri" panose="020F0502020204030204" pitchFamily="34" charset="0"/>
              <a:cs typeface="Calibri" panose="020F0502020204030204" pitchFamily="34" charset="0"/>
            </a:rPr>
            <a:t>weekly Master Production Schedule </a:t>
          </a:r>
          <a:r>
            <a:rPr lang="en-US" sz="900">
              <a:latin typeface="Calibri" panose="020F0502020204030204" pitchFamily="34" charset="0"/>
              <a:cs typeface="Calibri" panose="020F0502020204030204" pitchFamily="34" charset="0"/>
            </a:rPr>
            <a:t>(MPS). In both cases, the considered </a:t>
          </a:r>
          <a:r>
            <a:rPr lang="en-US" sz="900" b="1">
              <a:latin typeface="Calibri" panose="020F0502020204030204" pitchFamily="34" charset="0"/>
              <a:cs typeface="Calibri" panose="020F0502020204030204" pitchFamily="34" charset="0"/>
            </a:rPr>
            <a:t>horizon is 12 months</a:t>
          </a:r>
          <a:r>
            <a:rPr lang="en-US" sz="900">
              <a:latin typeface="Calibri" panose="020F0502020204030204" pitchFamily="34" charset="0"/>
              <a:cs typeface="Calibri" panose="020F0502020204030204" pitchFamily="34" charset="0"/>
            </a:rPr>
            <a:t>.</a:t>
          </a:r>
        </a:p>
        <a:p>
          <a:pPr marL="0" indent="0" algn="l"/>
          <a:r>
            <a:rPr lang="en-US" sz="900">
              <a:latin typeface="Calibri" panose="020F0502020204030204" pitchFamily="34" charset="0"/>
              <a:cs typeface="Calibri" panose="020F0502020204030204" pitchFamily="34" charset="0"/>
            </a:rPr>
            <a:t>Finally, taking into account the previous reasons and the fact that forecasting based on weekly data results in less robust predictions than with monthly data, we decided to </a:t>
          </a:r>
          <a:r>
            <a:rPr lang="en-US" sz="900" b="1">
              <a:latin typeface="Calibri" panose="020F0502020204030204" pitchFamily="34" charset="0"/>
              <a:cs typeface="Calibri" panose="020F0502020204030204" pitchFamily="34" charset="0"/>
            </a:rPr>
            <a:t>aggregate data on a monthly basis</a:t>
          </a:r>
          <a:r>
            <a:rPr lang="en-US" sz="900">
              <a:latin typeface="Calibri" panose="020F0502020204030204" pitchFamily="34" charset="0"/>
              <a:cs typeface="Calibri" panose="020F0502020204030204" pitchFamily="34" charset="0"/>
            </a:rPr>
            <a:t>. Nonetheless, weekly aggregations are still available for in depth analysis and to adhere to the Materials and Information Flows Diagram description.</a:t>
          </a:r>
          <a:endParaRPr lang="en-US" sz="1100">
            <a:latin typeface="+mn-lt"/>
            <a:ea typeface="+mn-lt"/>
            <a:cs typeface="+mn-lt"/>
          </a:endParaRPr>
        </a:p>
        <a:p>
          <a:pPr marL="0" indent="0" algn="l"/>
          <a:endParaRPr lang="en-US" sz="1100">
            <a:latin typeface="+mn-lt"/>
            <a:ea typeface="+mn-lt"/>
            <a:cs typeface="+mn-lt"/>
          </a:endParaRPr>
        </a:p>
      </xdr:txBody>
    </xdr:sp>
    <xdr:clientData/>
  </xdr:twoCellAnchor>
  <xdr:twoCellAnchor>
    <xdr:from>
      <xdr:col>0</xdr:col>
      <xdr:colOff>0</xdr:colOff>
      <xdr:row>50</xdr:row>
      <xdr:rowOff>117320</xdr:rowOff>
    </xdr:from>
    <xdr:to>
      <xdr:col>7</xdr:col>
      <xdr:colOff>474345</xdr:colOff>
      <xdr:row>61</xdr:row>
      <xdr:rowOff>82378</xdr:rowOff>
    </xdr:to>
    <xdr:sp macro="" textlink="">
      <xdr:nvSpPr>
        <xdr:cNvPr id="2527" name="CasellaDiTesto 2">
          <a:extLst>
            <a:ext uri="{FF2B5EF4-FFF2-40B4-BE49-F238E27FC236}">
              <a16:creationId xmlns:a16="http://schemas.microsoft.com/office/drawing/2014/main" id="{B9EBB48D-F749-4530-9A7D-66C86AD937B3}"/>
            </a:ext>
            <a:ext uri="{147F2762-F138-4A5C-976F-8EAC2B608ADB}">
              <a16:predDERef xmlns:a16="http://schemas.microsoft.com/office/drawing/2014/main" pred="{8A467322-1F37-10DB-6EF5-90F285BC7F76}"/>
            </a:ext>
          </a:extLst>
        </xdr:cNvPr>
        <xdr:cNvSpPr txBox="1"/>
      </xdr:nvSpPr>
      <xdr:spPr>
        <a:xfrm>
          <a:off x="0" y="10222401"/>
          <a:ext cx="7449048" cy="2003923"/>
        </a:xfrm>
        <a:prstGeom prst="rect">
          <a:avLst/>
        </a:prstGeom>
        <a:solidFill>
          <a:schemeClr val="lt1"/>
        </a:solidFill>
        <a:ln w="19050" cmpd="sng">
          <a:solidFill>
            <a:srgbClr val="92D050"/>
          </a:solidFill>
        </a:ln>
      </xdr:spPr>
      <xdr:txBody>
        <a:bodyPr spcFirstLastPara="0" vertOverflow="clip" horzOverflow="clip" wrap="square" lIns="91440" tIns="45720" rIns="91440" bIns="45720" rtlCol="0" anchor="t">
          <a:noAutofit/>
        </a:bodyPr>
        <a:lstStyle/>
        <a:p>
          <a:pPr marL="0" indent="0" algn="l"/>
          <a:r>
            <a:rPr lang="en-US" sz="900">
              <a:latin typeface="Calibri" panose="020F0502020204030204" pitchFamily="34" charset="0"/>
              <a:ea typeface="Calibri" panose="020F0502020204030204" pitchFamily="34" charset="0"/>
              <a:cs typeface="Calibri" panose="020F0502020204030204" pitchFamily="34" charset="0"/>
            </a:rPr>
            <a:t>Following the</a:t>
          </a:r>
          <a:r>
            <a:rPr lang="en-US" sz="900" baseline="0">
              <a:latin typeface="Calibri" panose="020F0502020204030204" pitchFamily="34" charset="0"/>
              <a:ea typeface="Calibri" panose="020F0502020204030204" pitchFamily="34" charset="0"/>
              <a:cs typeface="Calibri" panose="020F0502020204030204" pitchFamily="34" charset="0"/>
            </a:rPr>
            <a:t> decision flowchart for forecasting model selection from the handout (page 27):</a:t>
          </a:r>
        </a:p>
        <a:p>
          <a:pPr marL="0" indent="0" algn="l"/>
          <a:r>
            <a:rPr lang="en-US" sz="900" baseline="0">
              <a:latin typeface="Calibri" panose="020F0502020204030204" pitchFamily="34" charset="0"/>
              <a:ea typeface="Calibri" panose="020F0502020204030204" pitchFamily="34" charset="0"/>
              <a:cs typeface="Calibri" panose="020F0502020204030204" pitchFamily="34" charset="0"/>
            </a:rPr>
            <a:t>We observed seasonality from the graphical representation of the clean data, as described before. </a:t>
          </a:r>
        </a:p>
        <a:p>
          <a:pPr marL="0" indent="0" algn="l"/>
          <a:r>
            <a:rPr lang="en-US" sz="900" baseline="0">
              <a:latin typeface="Calibri" panose="020F0502020204030204" pitchFamily="34" charset="0"/>
              <a:ea typeface="Calibri" panose="020F0502020204030204" pitchFamily="34" charset="0"/>
              <a:cs typeface="Calibri" panose="020F0502020204030204" pitchFamily="34" charset="0"/>
            </a:rPr>
            <a:t>This seasonality has been confirmed by the autocorrelation analysis. </a:t>
          </a:r>
        </a:p>
        <a:p>
          <a:pPr marL="0" indent="0" algn="l"/>
          <a:r>
            <a:rPr lang="en-US" sz="900" baseline="0">
              <a:latin typeface="Calibri" panose="020F0502020204030204" pitchFamily="34" charset="0"/>
              <a:ea typeface="Calibri" panose="020F0502020204030204" pitchFamily="34" charset="0"/>
              <a:cs typeface="Calibri" panose="020F0502020204030204" pitchFamily="34" charset="0"/>
            </a:rPr>
            <a:t>The trend has been confirmed by the slope from the linear regression.</a:t>
          </a:r>
        </a:p>
        <a:p>
          <a:pPr marL="0" indent="0" algn="l"/>
          <a:r>
            <a:rPr lang="en-US" sz="900" baseline="0">
              <a:latin typeface="Calibri" panose="020F0502020204030204" pitchFamily="34" charset="0"/>
              <a:ea typeface="Calibri" panose="020F0502020204030204" pitchFamily="34" charset="0"/>
              <a:cs typeface="Calibri" panose="020F0502020204030204" pitchFamily="34" charset="0"/>
            </a:rPr>
            <a:t>Thus, the </a:t>
          </a:r>
          <a:r>
            <a:rPr lang="en-US" sz="900" b="1" baseline="0">
              <a:latin typeface="Calibri" panose="020F0502020204030204" pitchFamily="34" charset="0"/>
              <a:ea typeface="Calibri" panose="020F0502020204030204" pitchFamily="34" charset="0"/>
              <a:cs typeface="Calibri" panose="020F0502020204030204" pitchFamily="34" charset="0"/>
            </a:rPr>
            <a:t>Holt &amp; Winter Model </a:t>
          </a:r>
          <a:r>
            <a:rPr lang="en-US" sz="900" baseline="0">
              <a:latin typeface="Calibri" panose="020F0502020204030204" pitchFamily="34" charset="0"/>
              <a:ea typeface="Calibri" panose="020F0502020204030204" pitchFamily="34" charset="0"/>
              <a:cs typeface="Calibri" panose="020F0502020204030204" pitchFamily="34" charset="0"/>
            </a:rPr>
            <a:t>is the best fit.</a:t>
          </a:r>
        </a:p>
        <a:p>
          <a:pPr marL="0" indent="0" algn="l"/>
          <a:endParaRPr lang="en-US" sz="900" baseline="0">
            <a:latin typeface="Calibri" panose="020F0502020204030204" pitchFamily="34" charset="0"/>
            <a:ea typeface="Calibri" panose="020F0502020204030204" pitchFamily="34" charset="0"/>
            <a:cs typeface="Calibri" panose="020F0502020204030204" pitchFamily="34" charset="0"/>
          </a:endParaRPr>
        </a:p>
        <a:p>
          <a:pPr marL="0" indent="0" algn="l"/>
          <a:r>
            <a:rPr lang="en-US" sz="900" baseline="0">
              <a:latin typeface="Calibri" panose="020F0502020204030204" pitchFamily="34" charset="0"/>
              <a:ea typeface="Calibri" panose="020F0502020204030204" pitchFamily="34" charset="0"/>
              <a:cs typeface="Calibri" panose="020F0502020204030204" pitchFamily="34" charset="0"/>
            </a:rPr>
            <a:t>Furthermore, according to the classification from the handout, page 19: our data has additive trend component and multiplicative seasonal component. This also leads to the Holt &amp; Winter Model, confirming our choice. The multiplicative seasonal component cannot be clearly derived from the graph, so a qualitative reasoning is made: the seasonality in our product (Christmas and summer) is proportional to the trend observed during the year, not independent of it nor constant. Nevertheless, a multiplicative seasonal model would also work correctly if our data were to be additive.</a:t>
          </a:r>
        </a:p>
        <a:p>
          <a:pPr marL="0" indent="0" algn="l"/>
          <a:endParaRPr lang="en-US" sz="900">
            <a:latin typeface="Calibri" panose="020F0502020204030204" pitchFamily="34" charset="0"/>
            <a:ea typeface="Calibri" panose="020F0502020204030204" pitchFamily="34" charset="0"/>
            <a:cs typeface="Calibri" panose="020F0502020204030204" pitchFamily="34" charset="0"/>
          </a:endParaRPr>
        </a:p>
        <a:p>
          <a:pPr marL="0" indent="0" algn="l"/>
          <a:r>
            <a:rPr lang="en-US" sz="900">
              <a:latin typeface="Calibri" panose="020F0502020204030204" pitchFamily="34" charset="0"/>
              <a:ea typeface="Calibri" panose="020F0502020204030204" pitchFamily="34" charset="0"/>
              <a:cs typeface="Calibri" panose="020F0502020204030204" pitchFamily="34" charset="0"/>
            </a:rPr>
            <a:t>The</a:t>
          </a:r>
          <a:r>
            <a:rPr lang="en-US" sz="900" baseline="0">
              <a:latin typeface="Calibri" panose="020F0502020204030204" pitchFamily="34" charset="0"/>
              <a:ea typeface="Calibri" panose="020F0502020204030204" pitchFamily="34" charset="0"/>
              <a:cs typeface="Calibri" panose="020F0502020204030204" pitchFamily="34" charset="0"/>
            </a:rPr>
            <a:t> Initial Model shows slight bias and MAPE of 6.4%. Optimal smoothing coefficients are set at </a:t>
          </a:r>
          <a:r>
            <a:rPr lang="en-US" sz="900" u="sng" baseline="0">
              <a:latin typeface="Calibri" panose="020F0502020204030204" pitchFamily="34" charset="0"/>
              <a:ea typeface="Calibri" panose="020F0502020204030204" pitchFamily="34" charset="0"/>
              <a:cs typeface="Calibri" panose="020F0502020204030204" pitchFamily="34" charset="0"/>
            </a:rPr>
            <a:t>alpha=0.11, beta=0.11, gamma=0.9</a:t>
          </a:r>
          <a:r>
            <a:rPr lang="en-US" sz="900" baseline="0">
              <a:latin typeface="Calibri" panose="020F0502020204030204" pitchFamily="34" charset="0"/>
              <a:ea typeface="Calibri" panose="020F0502020204030204" pitchFamily="34" charset="0"/>
              <a:cs typeface="Calibri" panose="020F0502020204030204" pitchFamily="34" charset="0"/>
            </a:rPr>
            <a:t>.</a:t>
          </a:r>
        </a:p>
        <a:p>
          <a:pPr marL="0" indent="0" algn="l"/>
          <a:r>
            <a:rPr lang="en-US" sz="900" baseline="0">
              <a:latin typeface="Calibri" panose="020F0502020204030204" pitchFamily="34" charset="0"/>
              <a:ea typeface="Calibri" panose="020F0502020204030204" pitchFamily="34" charset="0"/>
              <a:cs typeface="Calibri" panose="020F0502020204030204" pitchFamily="34" charset="0"/>
            </a:rPr>
            <a:t>With the most recent data and the optimization of the model, </a:t>
          </a:r>
          <a:r>
            <a:rPr lang="en-US" sz="900" u="sng" baseline="0">
              <a:latin typeface="Calibri" panose="020F0502020204030204" pitchFamily="34" charset="0"/>
              <a:ea typeface="Calibri" panose="020F0502020204030204" pitchFamily="34" charset="0"/>
              <a:cs typeface="Calibri" panose="020F0502020204030204" pitchFamily="34" charset="0"/>
            </a:rPr>
            <a:t>MAPE lowers down to 5.9% without a clear bias</a:t>
          </a:r>
          <a:r>
            <a:rPr lang="en-US" sz="900" baseline="0">
              <a:latin typeface="Calibri" panose="020F0502020204030204" pitchFamily="34" charset="0"/>
              <a:ea typeface="Calibri" panose="020F0502020204030204" pitchFamily="34" charset="0"/>
              <a:cs typeface="Calibri" panose="020F0502020204030204" pitchFamily="34" charset="0"/>
            </a:rPr>
            <a:t>. Latest months achieve MAPE below 1%.</a:t>
          </a:r>
          <a:endParaRPr lang="en-US" sz="9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1977081</xdr:colOff>
      <xdr:row>62</xdr:row>
      <xdr:rowOff>56945</xdr:rowOff>
    </xdr:from>
    <xdr:to>
      <xdr:col>4</xdr:col>
      <xdr:colOff>44657</xdr:colOff>
      <xdr:row>72</xdr:row>
      <xdr:rowOff>57120</xdr:rowOff>
    </xdr:to>
    <xdr:pic>
      <xdr:nvPicPr>
        <xdr:cNvPr id="2391" name="Imagen 8">
          <a:extLst>
            <a:ext uri="{FF2B5EF4-FFF2-40B4-BE49-F238E27FC236}">
              <a16:creationId xmlns:a16="http://schemas.microsoft.com/office/drawing/2014/main" id="{9FDB189C-FE11-1AA4-16E7-5BC97C84F22C}"/>
            </a:ext>
            <a:ext uri="{147F2762-F138-4A5C-976F-8EAC2B608ADB}">
              <a16:predDERef xmlns:a16="http://schemas.microsoft.com/office/drawing/2014/main" pred="{B9EBB48D-F749-4530-9A7D-66C86AD937B3}"/>
            </a:ext>
          </a:extLst>
        </xdr:cNvPr>
        <xdr:cNvPicPr>
          <a:picLocks noChangeAspect="1"/>
        </xdr:cNvPicPr>
      </xdr:nvPicPr>
      <xdr:blipFill>
        <a:blip xmlns:r="http://schemas.openxmlformats.org/officeDocument/2006/relationships" r:embed="rId1"/>
        <a:stretch>
          <a:fillRect/>
        </a:stretch>
      </xdr:blipFill>
      <xdr:spPr>
        <a:xfrm>
          <a:off x="1977081" y="12386242"/>
          <a:ext cx="3287276" cy="1905175"/>
        </a:xfrm>
        <a:prstGeom prst="rect">
          <a:avLst/>
        </a:prstGeom>
      </xdr:spPr>
    </xdr:pic>
    <xdr:clientData/>
  </xdr:twoCellAnchor>
  <xdr:twoCellAnchor editAs="oneCell">
    <xdr:from>
      <xdr:col>8</xdr:col>
      <xdr:colOff>540883</xdr:colOff>
      <xdr:row>7</xdr:row>
      <xdr:rowOff>180928</xdr:rowOff>
    </xdr:from>
    <xdr:to>
      <xdr:col>10</xdr:col>
      <xdr:colOff>522447</xdr:colOff>
      <xdr:row>16</xdr:row>
      <xdr:rowOff>207747</xdr:rowOff>
    </xdr:to>
    <xdr:pic>
      <xdr:nvPicPr>
        <xdr:cNvPr id="2" name="Imagen 4" descr="Amazon.com: Bose QuietComfort - Auriculares Bluetooth ultra inalámbricos,  con audio espacial, cancelación de ruido sobre la oreja con micrófono,  hasta 24 horas de duración de la batería, color negro : Electrónica">
          <a:extLst>
            <a:ext uri="{FF2B5EF4-FFF2-40B4-BE49-F238E27FC236}">
              <a16:creationId xmlns:a16="http://schemas.microsoft.com/office/drawing/2014/main" id="{29FEE6CA-9B44-43C0-B883-F95A5E0C8F48}"/>
            </a:ext>
            <a:ext uri="{147F2762-F138-4A5C-976F-8EAC2B608ADB}">
              <a16:predDERef xmlns:a16="http://schemas.microsoft.com/office/drawing/2014/main" pred="{A666B550-FDE3-6739-98BF-494781E74E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33406" y="1931469"/>
          <a:ext cx="1674897" cy="2086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15827</xdr:colOff>
      <xdr:row>8</xdr:row>
      <xdr:rowOff>49577</xdr:rowOff>
    </xdr:from>
    <xdr:to>
      <xdr:col>14</xdr:col>
      <xdr:colOff>210983</xdr:colOff>
      <xdr:row>17</xdr:row>
      <xdr:rowOff>53306</xdr:rowOff>
    </xdr:to>
    <xdr:pic>
      <xdr:nvPicPr>
        <xdr:cNvPr id="4" name="Imagen 2" descr="Bose QuietComfort 45 Audífonos Inalámbricos con Cancelación de Ruido, White  Smoke : Amazon.com.mx: Electrónicos">
          <a:extLst>
            <a:ext uri="{FF2B5EF4-FFF2-40B4-BE49-F238E27FC236}">
              <a16:creationId xmlns:a16="http://schemas.microsoft.com/office/drawing/2014/main" id="{CD8EAFA3-0524-4687-9347-066FF07B1E01}"/>
            </a:ext>
            <a:ext uri="{147F2762-F138-4A5C-976F-8EAC2B608ADB}">
              <a16:predDERef xmlns:a16="http://schemas.microsoft.com/office/drawing/2014/main" pred="{29FEE6CA-9B44-43C0-B883-F95A5E0C8F4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995016" y="2028946"/>
          <a:ext cx="1888490" cy="2063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584252</xdr:colOff>
      <xdr:row>2</xdr:row>
      <xdr:rowOff>142990</xdr:rowOff>
    </xdr:from>
    <xdr:to>
      <xdr:col>11</xdr:col>
      <xdr:colOff>699156</xdr:colOff>
      <xdr:row>5</xdr:row>
      <xdr:rowOff>131549</xdr:rowOff>
    </xdr:to>
    <xdr:sp macro="" textlink="">
      <xdr:nvSpPr>
        <xdr:cNvPr id="3" name="CasellaDiTesto 1">
          <a:extLst>
            <a:ext uri="{FF2B5EF4-FFF2-40B4-BE49-F238E27FC236}">
              <a16:creationId xmlns:a16="http://schemas.microsoft.com/office/drawing/2014/main" id="{069EC836-1374-4A6F-827E-AA719537640B}"/>
            </a:ext>
          </a:extLst>
        </xdr:cNvPr>
        <xdr:cNvSpPr txBox="1"/>
      </xdr:nvSpPr>
      <xdr:spPr>
        <a:xfrm>
          <a:off x="3250108" y="783711"/>
          <a:ext cx="8581571" cy="640721"/>
        </a:xfrm>
        <a:prstGeom prst="rect">
          <a:avLst/>
        </a:prstGeom>
        <a:solidFill>
          <a:schemeClr val="lt1"/>
        </a:solidFill>
        <a:ln w="38100" cmpd="sng">
          <a:solidFill>
            <a:srgbClr val="FF0000"/>
          </a:solidFill>
        </a:ln>
      </xdr:spPr>
      <xdr:txBody>
        <a:bodyPr spcFirstLastPara="0" vertOverflow="clip" horzOverflow="clip" wrap="square" lIns="91440" tIns="45720" rIns="91440" bIns="45720" rtlCol="0" anchor="t">
          <a:noAutofit/>
        </a:bodyPr>
        <a:lstStyle/>
        <a:p>
          <a:pPr marL="0" indent="0" algn="l"/>
          <a:r>
            <a:rPr lang="en-US" sz="1000" b="1">
              <a:latin typeface="Calibri" panose="020F0502020204030204" pitchFamily="34" charset="0"/>
              <a:cs typeface="Calibri" panose="020F0502020204030204" pitchFamily="34" charset="0"/>
            </a:rPr>
            <a:t>IMPORTANT INFORMATION:</a:t>
          </a:r>
        </a:p>
        <a:p>
          <a:pPr marL="0" indent="0" algn="l"/>
          <a:r>
            <a:rPr lang="en-US" sz="1000" b="1" u="sng">
              <a:solidFill>
                <a:srgbClr val="FF0000"/>
              </a:solidFill>
              <a:latin typeface="Calibri" panose="020F0502020204030204" pitchFamily="34" charset="0"/>
              <a:cs typeface="Calibri" panose="020F0502020204030204" pitchFamily="34" charset="0"/>
            </a:rPr>
            <a:t>Many</a:t>
          </a:r>
          <a:r>
            <a:rPr lang="en-US" sz="1000" b="1" u="sng" baseline="0">
              <a:solidFill>
                <a:srgbClr val="FF0000"/>
              </a:solidFill>
              <a:latin typeface="Calibri" panose="020F0502020204030204" pitchFamily="34" charset="0"/>
              <a:cs typeface="Calibri" panose="020F0502020204030204" pitchFamily="34" charset="0"/>
            </a:rPr>
            <a:t> cells have a note attached, clarifying or justifying important information on their content </a:t>
          </a:r>
          <a:r>
            <a:rPr lang="en-US" sz="1000" baseline="0">
              <a:latin typeface="Calibri" panose="020F0502020204030204" pitchFamily="34" charset="0"/>
              <a:cs typeface="Calibri" panose="020F0502020204030204" pitchFamily="34" charset="0"/>
            </a:rPr>
            <a:t>(blue or red triangle at the right top of the cell). Please make sure to read them should you require more information.</a:t>
          </a:r>
          <a:endParaRPr lang="en-US" sz="1200">
            <a:latin typeface="Calibri" panose="020F0502020204030204" pitchFamily="34" charset="0"/>
            <a:cs typeface="Calibri" panose="020F0502020204030204" pitchFamily="34" charset="0"/>
          </a:endParaRPr>
        </a:p>
        <a:p>
          <a:pPr marL="0" indent="0" algn="l"/>
          <a:endParaRPr lang="en-US" sz="1200">
            <a:latin typeface="Calibri" panose="020F0502020204030204" pitchFamily="34" charset="0"/>
            <a:cs typeface="Calibri" panose="020F0502020204030204" pitchFamily="34" charset="0"/>
          </a:endParaRPr>
        </a:p>
      </xdr:txBody>
    </xdr:sp>
    <xdr:clientData/>
  </xdr:twoCellAnchor>
  <xdr:twoCellAnchor>
    <xdr:from>
      <xdr:col>0</xdr:col>
      <xdr:colOff>13729</xdr:colOff>
      <xdr:row>75</xdr:row>
      <xdr:rowOff>114411</xdr:rowOff>
    </xdr:from>
    <xdr:to>
      <xdr:col>7</xdr:col>
      <xdr:colOff>652160</xdr:colOff>
      <xdr:row>83</xdr:row>
      <xdr:rowOff>102973</xdr:rowOff>
    </xdr:to>
    <xdr:sp macro="" textlink="">
      <xdr:nvSpPr>
        <xdr:cNvPr id="2534" name="TextBox 5">
          <a:extLst>
            <a:ext uri="{FF2B5EF4-FFF2-40B4-BE49-F238E27FC236}">
              <a16:creationId xmlns:a16="http://schemas.microsoft.com/office/drawing/2014/main" id="{6F9DEF3A-3378-1E44-86B5-DE2CE4A6694E}"/>
            </a:ext>
            <a:ext uri="{147F2762-F138-4A5C-976F-8EAC2B608ADB}">
              <a16:predDERef xmlns:a16="http://schemas.microsoft.com/office/drawing/2014/main" pred="{185CD5F9-98CD-45C8-AD86-5EEB4C0FAB9D}"/>
            </a:ext>
          </a:extLst>
        </xdr:cNvPr>
        <xdr:cNvSpPr txBox="1"/>
      </xdr:nvSpPr>
      <xdr:spPr>
        <a:xfrm>
          <a:off x="13729" y="14853276"/>
          <a:ext cx="7613134" cy="1471373"/>
        </a:xfrm>
        <a:prstGeom prst="rect">
          <a:avLst/>
        </a:prstGeom>
        <a:ln/>
      </xdr:spPr>
      <xdr:style>
        <a:lnRef idx="2">
          <a:schemeClr val="accent6"/>
        </a:lnRef>
        <a:fillRef idx="1">
          <a:schemeClr val="lt1"/>
        </a:fillRef>
        <a:effectRef idx="0">
          <a:schemeClr val="accent6"/>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Aptos Narrow" panose="020B0004020202020204" pitchFamily="34" charset="0"/>
            </a:rPr>
            <a:t>Goal:</a:t>
          </a:r>
          <a:r>
            <a:rPr lang="en-US" sz="1100" b="1" i="0" u="none" strike="noStrike" baseline="0">
              <a:solidFill>
                <a:srgbClr val="000000"/>
              </a:solidFill>
              <a:latin typeface="Aptos Narrow" panose="020B0004020202020204" pitchFamily="34" charset="0"/>
            </a:rPr>
            <a:t> </a:t>
          </a:r>
          <a:r>
            <a:rPr lang="en-US" sz="900">
              <a:latin typeface="Calibri" panose="020F0502020204030204" pitchFamily="34" charset="0"/>
              <a:ea typeface="Calibri" panose="020F0502020204030204" pitchFamily="34" charset="0"/>
              <a:cs typeface="Calibri" panose="020F0502020204030204" pitchFamily="34" charset="0"/>
            </a:rPr>
            <a:t>Develop a high-level capacity plan for aggregated (both Black and Beige QC headphones) products in order to meet the forcast demand which was estimated previously,</a:t>
          </a:r>
          <a:r>
            <a:rPr lang="en-US" sz="900" baseline="0">
              <a:latin typeface="Calibri" panose="020F0502020204030204" pitchFamily="34" charset="0"/>
              <a:ea typeface="Calibri" panose="020F0502020204030204" pitchFamily="34" charset="0"/>
              <a:cs typeface="Calibri" panose="020F0502020204030204" pitchFamily="34" charset="0"/>
            </a:rPr>
            <a:t> which serves as a basis for both MPS and MRP. </a:t>
          </a:r>
        </a:p>
        <a:p>
          <a:pPr marL="0" indent="0" algn="l"/>
          <a:endParaRPr lang="en-US" sz="900" baseline="0">
            <a:latin typeface="Calibri" panose="020F0502020204030204" pitchFamily="34" charset="0"/>
            <a:ea typeface="Calibri" panose="020F0502020204030204" pitchFamily="34" charset="0"/>
            <a:cs typeface="Calibri" panose="020F0502020204030204" pitchFamily="34" charset="0"/>
          </a:endParaRPr>
        </a:p>
        <a:p>
          <a:pPr marL="0" indent="0" algn="l"/>
          <a:r>
            <a:rPr lang="en-US" sz="900" baseline="0">
              <a:latin typeface="Calibri" panose="020F0502020204030204" pitchFamily="34" charset="0"/>
              <a:ea typeface="Calibri" panose="020F0502020204030204" pitchFamily="34" charset="0"/>
              <a:cs typeface="Calibri" panose="020F0502020204030204" pitchFamily="34" charset="0"/>
            </a:rPr>
            <a:t>The cheapest plans proves to be the ones close to a chase plan. A </a:t>
          </a:r>
          <a:r>
            <a:rPr lang="en-US" sz="900" b="1" baseline="0">
              <a:latin typeface="Calibri" panose="020F0502020204030204" pitchFamily="34" charset="0"/>
              <a:ea typeface="Calibri" panose="020F0502020204030204" pitchFamily="34" charset="0"/>
              <a:cs typeface="Calibri" panose="020F0502020204030204" pitchFamily="34" charset="0"/>
            </a:rPr>
            <a:t>automated hydrid plan has been selected </a:t>
          </a:r>
          <a:r>
            <a:rPr lang="en-US" sz="900" baseline="0">
              <a:latin typeface="Calibri" panose="020F0502020204030204" pitchFamily="34" charset="0"/>
              <a:ea typeface="Calibri" panose="020F0502020204030204" pitchFamily="34" charset="0"/>
              <a:cs typeface="Calibri" panose="020F0502020204030204" pitchFamily="34" charset="0"/>
            </a:rPr>
            <a:t>for the best comprimise between cost and operational feasibility.</a:t>
          </a:r>
        </a:p>
        <a:p>
          <a:pPr marL="0" indent="0" algn="l"/>
          <a:endParaRPr lang="en-US" sz="900" baseline="0">
            <a:latin typeface="Calibri" panose="020F0502020204030204" pitchFamily="34" charset="0"/>
            <a:ea typeface="Calibri" panose="020F0502020204030204" pitchFamily="34" charset="0"/>
            <a:cs typeface="Calibri" panose="020F0502020204030204" pitchFamily="34" charset="0"/>
          </a:endParaRPr>
        </a:p>
        <a:p>
          <a:pPr marL="0" indent="0" algn="l"/>
          <a:r>
            <a:rPr lang="en-US" sz="900" u="sng" baseline="0">
              <a:latin typeface="Calibri" panose="020F0502020204030204" pitchFamily="34" charset="0"/>
              <a:ea typeface="Calibri" panose="020F0502020204030204" pitchFamily="34" charset="0"/>
              <a:cs typeface="Calibri" panose="020F0502020204030204" pitchFamily="34" charset="0"/>
            </a:rPr>
            <a:t>95.5% </a:t>
          </a:r>
          <a:r>
            <a:rPr lang="en-US" sz="900" baseline="0">
              <a:latin typeface="Calibri" panose="020F0502020204030204" pitchFamily="34" charset="0"/>
              <a:ea typeface="Calibri" panose="020F0502020204030204" pitchFamily="34" charset="0"/>
              <a:cs typeface="Calibri" panose="020F0502020204030204" pitchFamily="34" charset="0"/>
            </a:rPr>
            <a:t>of the orders can be accepted in MPS; with subcontracting, 99.1%.</a:t>
          </a:r>
        </a:p>
        <a:p>
          <a:pPr marL="0" indent="0" algn="l"/>
          <a:endParaRPr lang="en-US" sz="900" baseline="0">
            <a:latin typeface="Calibri" panose="020F0502020204030204" pitchFamily="34" charset="0"/>
            <a:ea typeface="Calibri" panose="020F0502020204030204" pitchFamily="34" charset="0"/>
            <a:cs typeface="Calibri" panose="020F0502020204030204" pitchFamily="34" charset="0"/>
          </a:endParaRPr>
        </a:p>
        <a:p>
          <a:pPr marL="0" indent="0" algn="l"/>
          <a:r>
            <a:rPr lang="en-US" sz="900" baseline="0">
              <a:latin typeface="Calibri" panose="020F0502020204030204" pitchFamily="34" charset="0"/>
              <a:ea typeface="Calibri" panose="020F0502020204030204" pitchFamily="34" charset="0"/>
              <a:cs typeface="Calibri" panose="020F0502020204030204" pitchFamily="34" charset="0"/>
            </a:rPr>
            <a:t>The </a:t>
          </a:r>
          <a:r>
            <a:rPr lang="en-US" sz="900" u="sng" baseline="0">
              <a:latin typeface="Calibri" panose="020F0502020204030204" pitchFamily="34" charset="0"/>
              <a:ea typeface="Calibri" panose="020F0502020204030204" pitchFamily="34" charset="0"/>
              <a:cs typeface="Calibri" panose="020F0502020204030204" pitchFamily="34" charset="0"/>
            </a:rPr>
            <a:t>3</a:t>
          </a:r>
          <a:r>
            <a:rPr lang="en-US" sz="900" u="sng" baseline="30000">
              <a:latin typeface="Calibri" panose="020F0502020204030204" pitchFamily="34" charset="0"/>
              <a:ea typeface="Calibri" panose="020F0502020204030204" pitchFamily="34" charset="0"/>
              <a:cs typeface="Calibri" panose="020F0502020204030204" pitchFamily="34" charset="0"/>
            </a:rPr>
            <a:t>rd</a:t>
          </a:r>
          <a:r>
            <a:rPr lang="en-US" sz="900" u="sng" baseline="0">
              <a:latin typeface="Calibri" panose="020F0502020204030204" pitchFamily="34" charset="0"/>
              <a:ea typeface="Calibri" panose="020F0502020204030204" pitchFamily="34" charset="0"/>
              <a:cs typeface="Calibri" panose="020F0502020204030204" pitchFamily="34" charset="0"/>
            </a:rPr>
            <a:t> level item</a:t>
          </a:r>
          <a:r>
            <a:rPr lang="en-US" sz="900" baseline="0">
              <a:latin typeface="Calibri" panose="020F0502020204030204" pitchFamily="34" charset="0"/>
              <a:ea typeface="Calibri" panose="020F0502020204030204" pitchFamily="34" charset="0"/>
              <a:cs typeface="Calibri" panose="020F0502020204030204" pitchFamily="34" charset="0"/>
            </a:rPr>
            <a:t>, the diaphragms, are critical in the supply chain because of high lead time while being low level.</a:t>
          </a:r>
          <a:endParaRPr lang="en-US" sz="9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0</xdr:colOff>
      <xdr:row>85</xdr:row>
      <xdr:rowOff>61784</xdr:rowOff>
    </xdr:from>
    <xdr:to>
      <xdr:col>7</xdr:col>
      <xdr:colOff>631567</xdr:colOff>
      <xdr:row>92</xdr:row>
      <xdr:rowOff>102972</xdr:rowOff>
    </xdr:to>
    <xdr:sp macro="" textlink="">
      <xdr:nvSpPr>
        <xdr:cNvPr id="2553" name="TextBox 6">
          <a:extLst>
            <a:ext uri="{FF2B5EF4-FFF2-40B4-BE49-F238E27FC236}">
              <a16:creationId xmlns:a16="http://schemas.microsoft.com/office/drawing/2014/main" id="{0AC9D66B-5671-074D-93FF-4C23445C949D}"/>
            </a:ext>
            <a:ext uri="{147F2762-F138-4A5C-976F-8EAC2B608ADB}">
              <a16:predDERef xmlns:a16="http://schemas.microsoft.com/office/drawing/2014/main" pred="{185CD5F9-98CD-45C8-AD86-5EEB4C0FAB9D}"/>
            </a:ext>
          </a:extLst>
        </xdr:cNvPr>
        <xdr:cNvSpPr txBox="1"/>
      </xdr:nvSpPr>
      <xdr:spPr>
        <a:xfrm>
          <a:off x="0" y="16654162"/>
          <a:ext cx="7606270" cy="1338648"/>
        </a:xfrm>
        <a:prstGeom prst="rect">
          <a:avLst/>
        </a:prstGeom>
        <a:ln/>
      </xdr:spPr>
      <xdr:style>
        <a:lnRef idx="2">
          <a:schemeClr val="accent6"/>
        </a:lnRef>
        <a:fillRef idx="1">
          <a:schemeClr val="lt1"/>
        </a:fillRef>
        <a:effectRef idx="0">
          <a:schemeClr val="accent6"/>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Aptos Narrow" panose="020B0004020202020204" pitchFamily="34" charset="0"/>
            </a:rPr>
            <a:t>Goal: </a:t>
          </a:r>
          <a:r>
            <a:rPr lang="en-GB" sz="900"/>
            <a:t>Develop an optimal strategy to efficiently manage the inventory of each item within a specific branch of the Bill of Materials (BOM), ensuring smooth and timely assembly of the final product in our factories.</a:t>
          </a:r>
        </a:p>
        <a:p>
          <a:pPr marL="0" indent="0" algn="l"/>
          <a:endParaRPr lang="en-GB" sz="900"/>
        </a:p>
        <a:p>
          <a:pPr marL="0" indent="0" algn="l"/>
          <a:r>
            <a:rPr lang="en-GB" sz="900" b="1">
              <a:latin typeface="Calibri" panose="020F0502020204030204" pitchFamily="34" charset="0"/>
              <a:ea typeface="Calibri" panose="020F0502020204030204" pitchFamily="34" charset="0"/>
              <a:cs typeface="Calibri" panose="020F0502020204030204" pitchFamily="34" charset="0"/>
            </a:rPr>
            <a:t>EOQ</a:t>
          </a:r>
          <a:r>
            <a:rPr lang="en-GB" sz="900" b="1" baseline="0">
              <a:latin typeface="Calibri" panose="020F0502020204030204" pitchFamily="34" charset="0"/>
              <a:ea typeface="Calibri" panose="020F0502020204030204" pitchFamily="34" charset="0"/>
              <a:cs typeface="Calibri" panose="020F0502020204030204" pitchFamily="34" charset="0"/>
            </a:rPr>
            <a:t> and EPQ</a:t>
          </a:r>
          <a:r>
            <a:rPr lang="en-GB" sz="900" baseline="0">
              <a:latin typeface="Calibri" panose="020F0502020204030204" pitchFamily="34" charset="0"/>
              <a:ea typeface="Calibri" panose="020F0502020204030204" pitchFamily="34" charset="0"/>
              <a:cs typeface="Calibri" panose="020F0502020204030204" pitchFamily="34" charset="0"/>
            </a:rPr>
            <a:t> are </a:t>
          </a:r>
          <a:r>
            <a:rPr lang="en-GB" sz="900" u="sng" baseline="0">
              <a:latin typeface="Calibri" panose="020F0502020204030204" pitchFamily="34" charset="0"/>
              <a:ea typeface="Calibri" panose="020F0502020204030204" pitchFamily="34" charset="0"/>
              <a:cs typeface="Calibri" panose="020F0502020204030204" pitchFamily="34" charset="0"/>
            </a:rPr>
            <a:t>not feasible </a:t>
          </a:r>
          <a:r>
            <a:rPr lang="en-GB" sz="900" baseline="0">
              <a:latin typeface="Calibri" panose="020F0502020204030204" pitchFamily="34" charset="0"/>
              <a:ea typeface="Calibri" panose="020F0502020204030204" pitchFamily="34" charset="0"/>
              <a:cs typeface="Calibri" panose="020F0502020204030204" pitchFamily="34" charset="0"/>
            </a:rPr>
            <a:t>for our items (see details in the corresponding tab).</a:t>
          </a:r>
        </a:p>
        <a:p>
          <a:pPr marL="0" indent="0" algn="l"/>
          <a:r>
            <a:rPr lang="en-GB" sz="900" b="1" baseline="0">
              <a:latin typeface="Calibri" panose="020F0502020204030204" pitchFamily="34" charset="0"/>
              <a:ea typeface="Calibri" panose="020F0502020204030204" pitchFamily="34" charset="0"/>
              <a:cs typeface="Calibri" panose="020F0502020204030204" pitchFamily="34" charset="0"/>
            </a:rPr>
            <a:t>Discount Model </a:t>
          </a:r>
          <a:r>
            <a:rPr lang="en-GB" sz="900" baseline="0">
              <a:latin typeface="Calibri" panose="020F0502020204030204" pitchFamily="34" charset="0"/>
              <a:ea typeface="Calibri" panose="020F0502020204030204" pitchFamily="34" charset="0"/>
              <a:cs typeface="Calibri" panose="020F0502020204030204" pitchFamily="34" charset="0"/>
            </a:rPr>
            <a:t>is suitable for cost-saving when ordering </a:t>
          </a:r>
          <a:r>
            <a:rPr lang="en-GB" sz="900" u="sng" baseline="0">
              <a:latin typeface="Calibri" panose="020F0502020204030204" pitchFamily="34" charset="0"/>
              <a:ea typeface="Calibri" panose="020F0502020204030204" pitchFamily="34" charset="0"/>
              <a:cs typeface="Calibri" panose="020F0502020204030204" pitchFamily="34" charset="0"/>
            </a:rPr>
            <a:t>outsourced items</a:t>
          </a:r>
          <a:r>
            <a:rPr lang="en-GB" sz="900" baseline="0">
              <a:latin typeface="Calibri" panose="020F0502020204030204" pitchFamily="34" charset="0"/>
              <a:ea typeface="Calibri" panose="020F0502020204030204" pitchFamily="34" charset="0"/>
              <a:cs typeface="Calibri" panose="020F0502020204030204" pitchFamily="34" charset="0"/>
            </a:rPr>
            <a:t>.</a:t>
          </a:r>
        </a:p>
        <a:p>
          <a:pPr marL="0" indent="0" algn="l"/>
          <a:r>
            <a:rPr lang="en-GB" sz="900" b="1" baseline="0">
              <a:latin typeface="Calibri" panose="020F0502020204030204" pitchFamily="34" charset="0"/>
              <a:ea typeface="Calibri" panose="020F0502020204030204" pitchFamily="34" charset="0"/>
              <a:cs typeface="Calibri" panose="020F0502020204030204" pitchFamily="34" charset="0"/>
            </a:rPr>
            <a:t>Optimal Service Level</a:t>
          </a:r>
          <a:r>
            <a:rPr lang="en-GB" sz="900" baseline="0">
              <a:latin typeface="Calibri" panose="020F0502020204030204" pitchFamily="34" charset="0"/>
              <a:ea typeface="Calibri" panose="020F0502020204030204" pitchFamily="34" charset="0"/>
              <a:cs typeface="Calibri" panose="020F0502020204030204" pitchFamily="34" charset="0"/>
            </a:rPr>
            <a:t> is set at </a:t>
          </a:r>
          <a:r>
            <a:rPr lang="en-GB" sz="900" u="sng" baseline="0">
              <a:latin typeface="Calibri" panose="020F0502020204030204" pitchFamily="34" charset="0"/>
              <a:ea typeface="Calibri" panose="020F0502020204030204" pitchFamily="34" charset="0"/>
              <a:cs typeface="Calibri" panose="020F0502020204030204" pitchFamily="34" charset="0"/>
            </a:rPr>
            <a:t>95%</a:t>
          </a:r>
          <a:r>
            <a:rPr lang="en-GB" sz="900" baseline="0">
              <a:latin typeface="Calibri" panose="020F0502020204030204" pitchFamily="34" charset="0"/>
              <a:ea typeface="Calibri" panose="020F0502020204030204" pitchFamily="34" charset="0"/>
              <a:cs typeface="Calibri" panose="020F0502020204030204" pitchFamily="34" charset="0"/>
            </a:rPr>
            <a:t>.</a:t>
          </a:r>
        </a:p>
        <a:p>
          <a:pPr marL="0" indent="0" algn="l"/>
          <a:r>
            <a:rPr lang="en-US" sz="900" b="1">
              <a:latin typeface="Calibri" panose="020F0502020204030204" pitchFamily="34" charset="0"/>
              <a:ea typeface="Calibri" panose="020F0502020204030204" pitchFamily="34" charset="0"/>
              <a:cs typeface="Calibri" panose="020F0502020204030204" pitchFamily="34" charset="0"/>
            </a:rPr>
            <a:t>Periodic Review</a:t>
          </a:r>
          <a:r>
            <a:rPr lang="en-US" sz="900" b="1" baseline="0">
              <a:latin typeface="Calibri" panose="020F0502020204030204" pitchFamily="34" charset="0"/>
              <a:ea typeface="Calibri" panose="020F0502020204030204" pitchFamily="34" charset="0"/>
              <a:cs typeface="Calibri" panose="020F0502020204030204" pitchFamily="34" charset="0"/>
            </a:rPr>
            <a:t> System</a:t>
          </a:r>
          <a:r>
            <a:rPr lang="en-US" sz="900" baseline="0">
              <a:latin typeface="Calibri" panose="020F0502020204030204" pitchFamily="34" charset="0"/>
              <a:ea typeface="Calibri" panose="020F0502020204030204" pitchFamily="34" charset="0"/>
              <a:cs typeface="Calibri" panose="020F0502020204030204" pitchFamily="34" charset="0"/>
            </a:rPr>
            <a:t> with </a:t>
          </a:r>
          <a:r>
            <a:rPr lang="en-US" sz="900" u="sng" baseline="0">
              <a:latin typeface="Calibri" panose="020F0502020204030204" pitchFamily="34" charset="0"/>
              <a:ea typeface="Calibri" panose="020F0502020204030204" pitchFamily="34" charset="0"/>
              <a:cs typeface="Calibri" panose="020F0502020204030204" pitchFamily="34" charset="0"/>
            </a:rPr>
            <a:t>1 working day review period </a:t>
          </a:r>
          <a:r>
            <a:rPr lang="en-US" sz="900" baseline="0">
              <a:latin typeface="Calibri" panose="020F0502020204030204" pitchFamily="34" charset="0"/>
              <a:ea typeface="Calibri" panose="020F0502020204030204" pitchFamily="34" charset="0"/>
              <a:cs typeface="Calibri" panose="020F0502020204030204" pitchFamily="34" charset="0"/>
            </a:rPr>
            <a:t>is suitable for managing the </a:t>
          </a:r>
          <a:r>
            <a:rPr lang="en-US" sz="900" u="sng" baseline="0">
              <a:latin typeface="Calibri" panose="020F0502020204030204" pitchFamily="34" charset="0"/>
              <a:ea typeface="Calibri" panose="020F0502020204030204" pitchFamily="34" charset="0"/>
              <a:cs typeface="Calibri" panose="020F0502020204030204" pitchFamily="34" charset="0"/>
            </a:rPr>
            <a:t>finished product</a:t>
          </a:r>
          <a:r>
            <a:rPr lang="en-US" sz="900" baseline="0">
              <a:latin typeface="Calibri" panose="020F0502020204030204" pitchFamily="34" charset="0"/>
              <a:ea typeface="Calibri" panose="020F0502020204030204" pitchFamily="34" charset="0"/>
              <a:cs typeface="Calibri" panose="020F0502020204030204" pitchFamily="34" charset="0"/>
            </a:rPr>
            <a:t>.</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b="1" baseline="0">
              <a:latin typeface="Calibri" panose="020F0502020204030204" pitchFamily="34" charset="0"/>
              <a:ea typeface="Calibri" panose="020F0502020204030204" pitchFamily="34" charset="0"/>
              <a:cs typeface="Calibri" panose="020F0502020204030204" pitchFamily="34" charset="0"/>
            </a:rPr>
            <a:t>Single-Period Model </a:t>
          </a:r>
          <a:r>
            <a:rPr lang="en-US" sz="900" u="sng" baseline="0">
              <a:latin typeface="Calibri" panose="020F0502020204030204" pitchFamily="34" charset="0"/>
              <a:ea typeface="Calibri" panose="020F0502020204030204" pitchFamily="34" charset="0"/>
              <a:cs typeface="Calibri" panose="020F0502020204030204" pitchFamily="34" charset="0"/>
            </a:rPr>
            <a:t>does not apply </a:t>
          </a:r>
          <a:r>
            <a:rPr lang="en-US" sz="900" baseline="0">
              <a:latin typeface="Calibri" panose="020F0502020204030204" pitchFamily="34" charset="0"/>
              <a:ea typeface="Calibri" panose="020F0502020204030204" pitchFamily="34" charset="0"/>
              <a:cs typeface="Calibri" panose="020F0502020204030204" pitchFamily="34" charset="0"/>
            </a:rPr>
            <a:t>to our product </a:t>
          </a:r>
          <a:r>
            <a:rPr lang="en-GB" sz="9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(see details in the corresponding tab).</a:t>
          </a:r>
          <a:endParaRPr lang="es-ES" sz="900">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895350</xdr:colOff>
      <xdr:row>5</xdr:row>
      <xdr:rowOff>57150</xdr:rowOff>
    </xdr:from>
    <xdr:to>
      <xdr:col>28</xdr:col>
      <xdr:colOff>28575</xdr:colOff>
      <xdr:row>43</xdr:row>
      <xdr:rowOff>180975</xdr:rowOff>
    </xdr:to>
    <xdr:graphicFrame macro="">
      <xdr:nvGraphicFramePr>
        <xdr:cNvPr id="5" name="Chart 7">
          <a:extLst>
            <a:ext uri="{FF2B5EF4-FFF2-40B4-BE49-F238E27FC236}">
              <a16:creationId xmlns:a16="http://schemas.microsoft.com/office/drawing/2014/main" id="{64548EE5-8A2A-777B-7167-0045F02A619B}"/>
            </a:ext>
            <a:ext uri="{147F2762-F138-4A5C-976F-8EAC2B608ADB}">
              <a16:predDERef xmlns:a16="http://schemas.microsoft.com/office/drawing/2014/main" pred="{22C5AE40-8DFA-8369-4D0B-C47FCF10D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476027</xdr:colOff>
      <xdr:row>83</xdr:row>
      <xdr:rowOff>168931</xdr:rowOff>
    </xdr:from>
    <xdr:to>
      <xdr:col>26</xdr:col>
      <xdr:colOff>99538</xdr:colOff>
      <xdr:row>94</xdr:row>
      <xdr:rowOff>111223</xdr:rowOff>
    </xdr:to>
    <xdr:sp macro="" textlink="">
      <xdr:nvSpPr>
        <xdr:cNvPr id="2" name="TextBox 1">
          <a:extLst>
            <a:ext uri="{FF2B5EF4-FFF2-40B4-BE49-F238E27FC236}">
              <a16:creationId xmlns:a16="http://schemas.microsoft.com/office/drawing/2014/main" id="{8FA55DF0-9927-5DAE-B66A-58769D2E889F}"/>
            </a:ext>
            <a:ext uri="{147F2762-F138-4A5C-976F-8EAC2B608ADB}">
              <a16:predDERef xmlns:a16="http://schemas.microsoft.com/office/drawing/2014/main" pred="{64548EE5-8A2A-777B-7167-0045F02A619B}"/>
            </a:ext>
          </a:extLst>
        </xdr:cNvPr>
        <xdr:cNvSpPr txBox="1"/>
      </xdr:nvSpPr>
      <xdr:spPr>
        <a:xfrm>
          <a:off x="16211327" y="17018656"/>
          <a:ext cx="13034711" cy="1933017"/>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GB"/>
            <a:t>Initially, we evaluated whether the values in the time series fell within a specified confidence interval (CI = ±1.96), calculated for the entire dataset. The factor 1.96 corresponds to a 95% confidence level assuming a normal distribution. However, due to the pronounced seasonality in the data, this method classified peak sales periods as outliers, as they exceeded the upper confidence limit. To address this issue, we refined our approach by calculating separate confidence intervals for each year and quarter to account for seasonal trends.</a:t>
          </a:r>
        </a:p>
        <a:p>
          <a:r>
            <a:rPr lang="en-GB"/>
            <a:t>Using this approach, outliers were identified only if they fell outside both the yearly and quarterly confidence bounds. These outliers are marked in red cells and text in the table. Nonetheless, many of these points, especially those occurring during peak sales periods, did not appear to be true outliers when plotted on the graph. These data points, representing the highest sales volumes of the year, are circled in red in the graph.</a:t>
          </a:r>
        </a:p>
        <a:p>
          <a:r>
            <a:rPr lang="en-GB"/>
            <a:t>To further refine our analysis, we applied a moving average on a monthly basis, recalculating the confidence intervals for each observation. This allowed us to more accurately detect outliers that truly fell beyond these newly established bounds. While no outliers were identified for Black products, one was detected for the Beige category.</a:t>
          </a:r>
        </a:p>
        <a:p>
          <a:endParaRPr lang="en-GB"/>
        </a:p>
        <a:p>
          <a:r>
            <a:rPr lang="en-GB" b="1"/>
            <a:t>Nota bene</a:t>
          </a:r>
          <a:r>
            <a:rPr lang="en-GB"/>
            <a:t>:</a:t>
          </a:r>
        </a:p>
        <a:p>
          <a:r>
            <a:rPr lang="en-GB"/>
            <a:t>- The green table</a:t>
          </a:r>
          <a:r>
            <a:rPr lang="en-GB" baseline="0"/>
            <a:t> </a:t>
          </a:r>
          <a:r>
            <a:rPr lang="en-GB"/>
            <a:t>reports the data aggregated per day, since we noticed that multiple orders for each day were present in the original raw data.</a:t>
          </a:r>
        </a:p>
        <a:p>
          <a:r>
            <a:rPr lang="en-GB"/>
            <a:t>-  The columns of lower and upper bounds values starting from cells N1 and O1 have been added just for plotting purposes.</a:t>
          </a:r>
        </a:p>
        <a:p>
          <a:pPr marL="0" indent="0"/>
          <a:endParaRPr lang="en-US" sz="1100" b="0" i="0" u="none" strike="noStrike">
            <a:solidFill>
              <a:schemeClr val="dk1"/>
            </a:solidFill>
            <a:latin typeface="+mn-lt"/>
            <a:ea typeface="+mn-lt"/>
            <a:cs typeface="+mn-lt"/>
          </a:endParaRPr>
        </a:p>
        <a:p>
          <a:pPr marL="0" indent="0"/>
          <a:endParaRPr lang="en-US" sz="1100">
            <a:solidFill>
              <a:schemeClr val="dk1"/>
            </a:solidFill>
            <a:latin typeface="+mn-lt"/>
            <a:ea typeface="+mn-lt"/>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347030</xdr:colOff>
      <xdr:row>4</xdr:row>
      <xdr:rowOff>93355</xdr:rowOff>
    </xdr:from>
    <xdr:to>
      <xdr:col>26</xdr:col>
      <xdr:colOff>1286965</xdr:colOff>
      <xdr:row>44</xdr:row>
      <xdr:rowOff>9146</xdr:rowOff>
    </xdr:to>
    <xdr:graphicFrame macro="">
      <xdr:nvGraphicFramePr>
        <xdr:cNvPr id="3" name="Chart 2">
          <a:extLst>
            <a:ext uri="{FF2B5EF4-FFF2-40B4-BE49-F238E27FC236}">
              <a16:creationId xmlns:a16="http://schemas.microsoft.com/office/drawing/2014/main" id="{CB2D005B-6281-8745-DCA7-0FD6D8859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815041</xdr:colOff>
      <xdr:row>2</xdr:row>
      <xdr:rowOff>739401</xdr:rowOff>
    </xdr:from>
    <xdr:to>
      <xdr:col>22</xdr:col>
      <xdr:colOff>1281766</xdr:colOff>
      <xdr:row>4</xdr:row>
      <xdr:rowOff>122330</xdr:rowOff>
    </xdr:to>
    <xdr:sp macro="" textlink="">
      <xdr:nvSpPr>
        <xdr:cNvPr id="2" name="CasellaDiTesto 1">
          <a:extLst>
            <a:ext uri="{FF2B5EF4-FFF2-40B4-BE49-F238E27FC236}">
              <a16:creationId xmlns:a16="http://schemas.microsoft.com/office/drawing/2014/main" id="{E8D428E9-0C49-2F98-D8DE-91A3370DB09B}"/>
            </a:ext>
            <a:ext uri="{147F2762-F138-4A5C-976F-8EAC2B608ADB}">
              <a16:predDERef xmlns:a16="http://schemas.microsoft.com/office/drawing/2014/main" pred="{CB2D005B-6281-8745-DCA7-0FD6D88597A3}"/>
            </a:ext>
          </a:extLst>
        </xdr:cNvPr>
        <xdr:cNvSpPr txBox="1"/>
      </xdr:nvSpPr>
      <xdr:spPr>
        <a:xfrm>
          <a:off x="16970188" y="1561166"/>
          <a:ext cx="7993343" cy="298076"/>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Look at the tab 'Raw Black and outliers handling' for a detailed description of the carried out processes.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1002030</xdr:colOff>
      <xdr:row>2</xdr:row>
      <xdr:rowOff>155257</xdr:rowOff>
    </xdr:from>
    <xdr:to>
      <xdr:col>20</xdr:col>
      <xdr:colOff>838200</xdr:colOff>
      <xdr:row>28</xdr:row>
      <xdr:rowOff>175260</xdr:rowOff>
    </xdr:to>
    <xdr:graphicFrame macro="">
      <xdr:nvGraphicFramePr>
        <xdr:cNvPr id="23" name="Chart 2">
          <a:extLst>
            <a:ext uri="{FF2B5EF4-FFF2-40B4-BE49-F238E27FC236}">
              <a16:creationId xmlns:a16="http://schemas.microsoft.com/office/drawing/2014/main" id="{0B1DF350-F7DC-418D-AA99-C2972A4959FD}"/>
            </a:ext>
            <a:ext uri="{147F2762-F138-4A5C-976F-8EAC2B608ADB}">
              <a16:predDERef xmlns:a16="http://schemas.microsoft.com/office/drawing/2014/main" pred="{B877BEC4-8C4D-4055-9E80-012CA713B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998220</xdr:colOff>
      <xdr:row>29</xdr:row>
      <xdr:rowOff>91440</xdr:rowOff>
    </xdr:from>
    <xdr:to>
      <xdr:col>20</xdr:col>
      <xdr:colOff>899160</xdr:colOff>
      <xdr:row>55</xdr:row>
      <xdr:rowOff>111443</xdr:rowOff>
    </xdr:to>
    <xdr:graphicFrame macro="">
      <xdr:nvGraphicFramePr>
        <xdr:cNvPr id="25" name="Chart 2">
          <a:extLst>
            <a:ext uri="{FF2B5EF4-FFF2-40B4-BE49-F238E27FC236}">
              <a16:creationId xmlns:a16="http://schemas.microsoft.com/office/drawing/2014/main" id="{B14D19CE-1DCB-4AC1-8DDD-E2D9562F07A7}"/>
            </a:ext>
            <a:ext uri="{147F2762-F138-4A5C-976F-8EAC2B608ADB}">
              <a16:predDERef xmlns:a16="http://schemas.microsoft.com/office/drawing/2014/main" pred="{0B1DF350-F7DC-418D-AA99-C2972A495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998220</xdr:colOff>
      <xdr:row>56</xdr:row>
      <xdr:rowOff>38100</xdr:rowOff>
    </xdr:from>
    <xdr:to>
      <xdr:col>20</xdr:col>
      <xdr:colOff>883920</xdr:colOff>
      <xdr:row>82</xdr:row>
      <xdr:rowOff>58103</xdr:rowOff>
    </xdr:to>
    <xdr:graphicFrame macro="">
      <xdr:nvGraphicFramePr>
        <xdr:cNvPr id="27" name="Chart 2">
          <a:extLst>
            <a:ext uri="{FF2B5EF4-FFF2-40B4-BE49-F238E27FC236}">
              <a16:creationId xmlns:a16="http://schemas.microsoft.com/office/drawing/2014/main" id="{8FFC1956-14EF-49F8-8833-83E016CD2FBD}"/>
            </a:ext>
            <a:ext uri="{147F2762-F138-4A5C-976F-8EAC2B608ADB}">
              <a16:predDERef xmlns:a16="http://schemas.microsoft.com/office/drawing/2014/main" pred="{B14D19CE-1DCB-4AC1-8DDD-E2D9562F0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236220</xdr:colOff>
      <xdr:row>2</xdr:row>
      <xdr:rowOff>3810</xdr:rowOff>
    </xdr:from>
    <xdr:to>
      <xdr:col>29</xdr:col>
      <xdr:colOff>167640</xdr:colOff>
      <xdr:row>27</xdr:row>
      <xdr:rowOff>91440</xdr:rowOff>
    </xdr:to>
    <xdr:graphicFrame macro="">
      <xdr:nvGraphicFramePr>
        <xdr:cNvPr id="3" name="Gráfico 5">
          <a:extLst>
            <a:ext uri="{FF2B5EF4-FFF2-40B4-BE49-F238E27FC236}">
              <a16:creationId xmlns:a16="http://schemas.microsoft.com/office/drawing/2014/main" id="{61279E0F-B487-ADD9-C586-2E71D5A29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30480</xdr:colOff>
      <xdr:row>4</xdr:row>
      <xdr:rowOff>91440</xdr:rowOff>
    </xdr:from>
    <xdr:to>
      <xdr:col>58</xdr:col>
      <xdr:colOff>121920</xdr:colOff>
      <xdr:row>27</xdr:row>
      <xdr:rowOff>152400</xdr:rowOff>
    </xdr:to>
    <xdr:graphicFrame macro="">
      <xdr:nvGraphicFramePr>
        <xdr:cNvPr id="5" name="Gráfico 4">
          <a:extLst>
            <a:ext uri="{FF2B5EF4-FFF2-40B4-BE49-F238E27FC236}">
              <a16:creationId xmlns:a16="http://schemas.microsoft.com/office/drawing/2014/main" id="{8D309A37-2438-452A-991E-9DD471CB4E2B}"/>
            </a:ext>
            <a:ext uri="{147F2762-F138-4A5C-976F-8EAC2B608ADB}">
              <a16:predDERef xmlns:a16="http://schemas.microsoft.com/office/drawing/2014/main" pred="{61279E0F-B487-ADD9-C586-2E71D5A29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142240</xdr:colOff>
      <xdr:row>8</xdr:row>
      <xdr:rowOff>146684</xdr:rowOff>
    </xdr:from>
    <xdr:to>
      <xdr:col>24</xdr:col>
      <xdr:colOff>365760</xdr:colOff>
      <xdr:row>29</xdr:row>
      <xdr:rowOff>40639</xdr:rowOff>
    </xdr:to>
    <xdr:graphicFrame macro="">
      <xdr:nvGraphicFramePr>
        <xdr:cNvPr id="5" name="Grafico 2">
          <a:extLst>
            <a:ext uri="{FF2B5EF4-FFF2-40B4-BE49-F238E27FC236}">
              <a16:creationId xmlns:a16="http://schemas.microsoft.com/office/drawing/2014/main" id="{2840F3C3-6D5D-C15A-243F-BF56F1688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142875</xdr:colOff>
      <xdr:row>4</xdr:row>
      <xdr:rowOff>180975</xdr:rowOff>
    </xdr:from>
    <xdr:to>
      <xdr:col>19</xdr:col>
      <xdr:colOff>1076325</xdr:colOff>
      <xdr:row>7</xdr:row>
      <xdr:rowOff>114300</xdr:rowOff>
    </xdr:to>
    <xdr:sp macro="" textlink="">
      <xdr:nvSpPr>
        <xdr:cNvPr id="4" name="CasellaDiTesto 3">
          <a:extLst>
            <a:ext uri="{FF2B5EF4-FFF2-40B4-BE49-F238E27FC236}">
              <a16:creationId xmlns:a16="http://schemas.microsoft.com/office/drawing/2014/main" id="{A77D3BF2-EDD7-9C20-0B17-57AC626994A3}"/>
            </a:ext>
            <a:ext uri="{147F2762-F138-4A5C-976F-8EAC2B608ADB}">
              <a16:predDERef xmlns:a16="http://schemas.microsoft.com/office/drawing/2014/main" pred="{2840F3C3-6D5D-C15A-243F-BF56F1688B12}"/>
            </a:ext>
          </a:extLst>
        </xdr:cNvPr>
        <xdr:cNvSpPr txBox="1"/>
      </xdr:nvSpPr>
      <xdr:spPr>
        <a:xfrm>
          <a:off x="7686675" y="942975"/>
          <a:ext cx="5657850" cy="504825"/>
        </a:xfrm>
        <a:prstGeom prst="rect">
          <a:avLst/>
        </a:prstGeom>
        <a:solidFill>
          <a:schemeClr val="lt1"/>
        </a:solidFill>
        <a:ln w="19050" cmpd="sng">
          <a:solidFill>
            <a:srgbClr val="92D050"/>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From the analysis and the graph, we can see a peak at month 12, which means that we have a seasonality of 1 year.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228600</xdr:colOff>
      <xdr:row>142</xdr:row>
      <xdr:rowOff>95250</xdr:rowOff>
    </xdr:from>
    <xdr:to>
      <xdr:col>23</xdr:col>
      <xdr:colOff>676276</xdr:colOff>
      <xdr:row>166</xdr:row>
      <xdr:rowOff>9525</xdr:rowOff>
    </xdr:to>
    <xdr:graphicFrame macro="">
      <xdr:nvGraphicFramePr>
        <xdr:cNvPr id="2" name="Grafico 1">
          <a:extLst>
            <a:ext uri="{FF2B5EF4-FFF2-40B4-BE49-F238E27FC236}">
              <a16:creationId xmlns:a16="http://schemas.microsoft.com/office/drawing/2014/main" id="{837A70B9-33FE-4F93-A9E7-70B9C70C7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771525</xdr:colOff>
      <xdr:row>693</xdr:row>
      <xdr:rowOff>57150</xdr:rowOff>
    </xdr:from>
    <xdr:to>
      <xdr:col>8</xdr:col>
      <xdr:colOff>228600</xdr:colOff>
      <xdr:row>707</xdr:row>
      <xdr:rowOff>85725</xdr:rowOff>
    </xdr:to>
    <xdr:graphicFrame macro="">
      <xdr:nvGraphicFramePr>
        <xdr:cNvPr id="4" name="Grafico 3">
          <a:extLst>
            <a:ext uri="{FF2B5EF4-FFF2-40B4-BE49-F238E27FC236}">
              <a16:creationId xmlns:a16="http://schemas.microsoft.com/office/drawing/2014/main" id="{15319FC0-8FA5-4C45-B5C2-F9EACD05F8DA}"/>
            </a:ext>
            <a:ext uri="{147F2762-F138-4A5C-976F-8EAC2B608ADB}">
              <a16:predDERef xmlns:a16="http://schemas.microsoft.com/office/drawing/2014/main" pred="{837A70B9-33FE-4F93-A9E7-70B9C70C7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361950</xdr:colOff>
      <xdr:row>3</xdr:row>
      <xdr:rowOff>123825</xdr:rowOff>
    </xdr:from>
    <xdr:to>
      <xdr:col>23</xdr:col>
      <xdr:colOff>590550</xdr:colOff>
      <xdr:row>28</xdr:row>
      <xdr:rowOff>38100</xdr:rowOff>
    </xdr:to>
    <xdr:graphicFrame macro="">
      <xdr:nvGraphicFramePr>
        <xdr:cNvPr id="6" name="Grafico 5">
          <a:extLst>
            <a:ext uri="{FF2B5EF4-FFF2-40B4-BE49-F238E27FC236}">
              <a16:creationId xmlns:a16="http://schemas.microsoft.com/office/drawing/2014/main" id="{1616D48E-7386-C651-19CE-F37B040E28F4}"/>
            </a:ext>
            <a:ext uri="{147F2762-F138-4A5C-976F-8EAC2B608ADB}">
              <a16:predDERef xmlns:a16="http://schemas.microsoft.com/office/drawing/2014/main" pred="{15319FC0-8FA5-4C45-B5C2-F9EACD05F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209550</xdr:colOff>
      <xdr:row>29</xdr:row>
      <xdr:rowOff>161925</xdr:rowOff>
    </xdr:from>
    <xdr:to>
      <xdr:col>22</xdr:col>
      <xdr:colOff>485775</xdr:colOff>
      <xdr:row>50</xdr:row>
      <xdr:rowOff>47625</xdr:rowOff>
    </xdr:to>
    <xdr:graphicFrame macro="">
      <xdr:nvGraphicFramePr>
        <xdr:cNvPr id="8" name="Grafico 7">
          <a:extLst>
            <a:ext uri="{FF2B5EF4-FFF2-40B4-BE49-F238E27FC236}">
              <a16:creationId xmlns:a16="http://schemas.microsoft.com/office/drawing/2014/main" id="{6A1C2D76-9AD2-7FA6-1CA1-77010AF5E470}"/>
            </a:ext>
            <a:ext uri="{147F2762-F138-4A5C-976F-8EAC2B608ADB}">
              <a16:predDERef xmlns:a16="http://schemas.microsoft.com/office/drawing/2014/main" pred="{1616D48E-7386-C651-19CE-F37B040E2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19050</xdr:colOff>
      <xdr:row>2</xdr:row>
      <xdr:rowOff>85725</xdr:rowOff>
    </xdr:from>
    <xdr:to>
      <xdr:col>24</xdr:col>
      <xdr:colOff>542925</xdr:colOff>
      <xdr:row>34</xdr:row>
      <xdr:rowOff>57150</xdr:rowOff>
    </xdr:to>
    <xdr:graphicFrame macro="">
      <xdr:nvGraphicFramePr>
        <xdr:cNvPr id="4" name="Grafico 3">
          <a:extLst>
            <a:ext uri="{FF2B5EF4-FFF2-40B4-BE49-F238E27FC236}">
              <a16:creationId xmlns:a16="http://schemas.microsoft.com/office/drawing/2014/main" id="{D59E8BD5-986D-A4B1-C4B7-13D9BC63AEDA}"/>
            </a:ext>
            <a:ext uri="{147F2762-F138-4A5C-976F-8EAC2B608ADB}">
              <a16:predDERef xmlns:a16="http://schemas.microsoft.com/office/drawing/2014/main" pred="{C46BF70E-1FCE-4192-A3D0-2C3D9A92B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552450</xdr:colOff>
      <xdr:row>41</xdr:row>
      <xdr:rowOff>66675</xdr:rowOff>
    </xdr:from>
    <xdr:to>
      <xdr:col>20</xdr:col>
      <xdr:colOff>323850</xdr:colOff>
      <xdr:row>60</xdr:row>
      <xdr:rowOff>142875</xdr:rowOff>
    </xdr:to>
    <xdr:graphicFrame macro="">
      <xdr:nvGraphicFramePr>
        <xdr:cNvPr id="5" name="Grafico 4">
          <a:extLst>
            <a:ext uri="{FF2B5EF4-FFF2-40B4-BE49-F238E27FC236}">
              <a16:creationId xmlns:a16="http://schemas.microsoft.com/office/drawing/2014/main" id="{C699D882-8794-809B-A85D-7302F8B9A8DA}"/>
            </a:ext>
            <a:ext uri="{147F2762-F138-4A5C-976F-8EAC2B608ADB}">
              <a16:predDERef xmlns:a16="http://schemas.microsoft.com/office/drawing/2014/main" pred="{D59E8BD5-986D-A4B1-C4B7-13D9BC63A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323665</xdr:colOff>
      <xdr:row>9</xdr:row>
      <xdr:rowOff>177877</xdr:rowOff>
    </xdr:from>
    <xdr:to>
      <xdr:col>21</xdr:col>
      <xdr:colOff>62753</xdr:colOff>
      <xdr:row>32</xdr:row>
      <xdr:rowOff>0</xdr:rowOff>
    </xdr:to>
    <xdr:graphicFrame macro="">
      <xdr:nvGraphicFramePr>
        <xdr:cNvPr id="6" name="Gráfico 5">
          <a:extLst>
            <a:ext uri="{FF2B5EF4-FFF2-40B4-BE49-F238E27FC236}">
              <a16:creationId xmlns:a16="http://schemas.microsoft.com/office/drawing/2014/main" id="{45AE656C-D332-4896-73AB-6E2A08D89052}"/>
            </a:ext>
            <a:ext uri="{147F2762-F138-4A5C-976F-8EAC2B608ADB}">
              <a16:predDERef xmlns:a16="http://schemas.microsoft.com/office/drawing/2014/main" pred="{EFFE8778-0DCC-4FCA-BA96-2F2997F14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551524</xdr:colOff>
      <xdr:row>58</xdr:row>
      <xdr:rowOff>146892</xdr:rowOff>
    </xdr:from>
    <xdr:to>
      <xdr:col>20</xdr:col>
      <xdr:colOff>330506</xdr:colOff>
      <xdr:row>81</xdr:row>
      <xdr:rowOff>60776</xdr:rowOff>
    </xdr:to>
    <xdr:graphicFrame macro="">
      <xdr:nvGraphicFramePr>
        <xdr:cNvPr id="2" name="Gráfico 6">
          <a:extLst>
            <a:ext uri="{FF2B5EF4-FFF2-40B4-BE49-F238E27FC236}">
              <a16:creationId xmlns:a16="http://schemas.microsoft.com/office/drawing/2014/main" id="{3A108F43-BE56-435B-BE3E-339F074E590B}"/>
            </a:ext>
            <a:ext uri="{147F2762-F138-4A5C-976F-8EAC2B608ADB}">
              <a16:predDERef xmlns:a16="http://schemas.microsoft.com/office/drawing/2014/main" pred="{45AE656C-D332-4896-73AB-6E2A08D89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286776</xdr:colOff>
      <xdr:row>98</xdr:row>
      <xdr:rowOff>122904</xdr:rowOff>
    </xdr:from>
    <xdr:to>
      <xdr:col>21</xdr:col>
      <xdr:colOff>196646</xdr:colOff>
      <xdr:row>121</xdr:row>
      <xdr:rowOff>0</xdr:rowOff>
    </xdr:to>
    <xdr:graphicFrame macro="">
      <xdr:nvGraphicFramePr>
        <xdr:cNvPr id="20" name="Gráfico 3">
          <a:extLst>
            <a:ext uri="{FF2B5EF4-FFF2-40B4-BE49-F238E27FC236}">
              <a16:creationId xmlns:a16="http://schemas.microsoft.com/office/drawing/2014/main" id="{6743DFDD-78CF-46F6-80C7-CF7EA05ADDC4}"/>
            </a:ext>
            <a:ext uri="{147F2762-F138-4A5C-976F-8EAC2B608ADB}">
              <a16:predDERef xmlns:a16="http://schemas.microsoft.com/office/drawing/2014/main" pred="{3A108F43-BE56-435B-BE3E-339F074E5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573291</xdr:colOff>
      <xdr:row>17</xdr:row>
      <xdr:rowOff>35415</xdr:rowOff>
    </xdr:from>
    <xdr:to>
      <xdr:col>6</xdr:col>
      <xdr:colOff>1598543</xdr:colOff>
      <xdr:row>39</xdr:row>
      <xdr:rowOff>24847</xdr:rowOff>
    </xdr:to>
    <xdr:graphicFrame macro="">
      <xdr:nvGraphicFramePr>
        <xdr:cNvPr id="3" name="Chart 4">
          <a:extLst>
            <a:ext uri="{FF2B5EF4-FFF2-40B4-BE49-F238E27FC236}">
              <a16:creationId xmlns:a16="http://schemas.microsoft.com/office/drawing/2014/main" id="{BC8CC25A-1DC4-B2BE-19C2-C562FA2F5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338199</xdr:colOff>
      <xdr:row>17</xdr:row>
      <xdr:rowOff>63531</xdr:rowOff>
    </xdr:from>
    <xdr:to>
      <xdr:col>18</xdr:col>
      <xdr:colOff>188011</xdr:colOff>
      <xdr:row>37</xdr:row>
      <xdr:rowOff>113554</xdr:rowOff>
    </xdr:to>
    <xdr:graphicFrame macro="">
      <xdr:nvGraphicFramePr>
        <xdr:cNvPr id="6" name="Chart 5">
          <a:extLst>
            <a:ext uri="{FF2B5EF4-FFF2-40B4-BE49-F238E27FC236}">
              <a16:creationId xmlns:a16="http://schemas.microsoft.com/office/drawing/2014/main" id="{793668EE-9A06-89F4-4A48-F5CAA5671C70}"/>
            </a:ext>
            <a:ext uri="{147F2762-F138-4A5C-976F-8EAC2B608ADB}">
              <a16:predDERef xmlns:a16="http://schemas.microsoft.com/office/drawing/2014/main" pred="{BC8CC25A-1DC4-B2BE-19C2-C562FA2F5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432483</xdr:colOff>
      <xdr:row>27</xdr:row>
      <xdr:rowOff>205836</xdr:rowOff>
    </xdr:from>
    <xdr:to>
      <xdr:col>19</xdr:col>
      <xdr:colOff>440652</xdr:colOff>
      <xdr:row>29</xdr:row>
      <xdr:rowOff>26170</xdr:rowOff>
    </xdr:to>
    <xdr:sp macro="" textlink="">
      <xdr:nvSpPr>
        <xdr:cNvPr id="7" name="Right Arrow 6">
          <a:extLst>
            <a:ext uri="{FF2B5EF4-FFF2-40B4-BE49-F238E27FC236}">
              <a16:creationId xmlns:a16="http://schemas.microsoft.com/office/drawing/2014/main" id="{55022815-3BF6-5659-33E7-32E342146A7E}"/>
            </a:ext>
          </a:extLst>
        </xdr:cNvPr>
        <xdr:cNvSpPr/>
      </xdr:nvSpPr>
      <xdr:spPr>
        <a:xfrm>
          <a:off x="19888883" y="6619336"/>
          <a:ext cx="846369" cy="633134"/>
        </a:xfrm>
        <a:prstGeom prst="rightArrow">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100" kern="1200"/>
            <a:t>Thus</a:t>
          </a:r>
        </a:p>
      </xdr:txBody>
    </xdr:sp>
    <xdr:clientData/>
  </xdr:twoCellAnchor>
  <xdr:twoCellAnchor>
    <xdr:from>
      <xdr:col>0</xdr:col>
      <xdr:colOff>548843</xdr:colOff>
      <xdr:row>40</xdr:row>
      <xdr:rowOff>19981</xdr:rowOff>
    </xdr:from>
    <xdr:to>
      <xdr:col>8</xdr:col>
      <xdr:colOff>495776</xdr:colOff>
      <xdr:row>62</xdr:row>
      <xdr:rowOff>35859</xdr:rowOff>
    </xdr:to>
    <xdr:graphicFrame macro="">
      <xdr:nvGraphicFramePr>
        <xdr:cNvPr id="4" name="Chart 7">
          <a:extLst>
            <a:ext uri="{FF2B5EF4-FFF2-40B4-BE49-F238E27FC236}">
              <a16:creationId xmlns:a16="http://schemas.microsoft.com/office/drawing/2014/main" id="{98759D28-3359-BF13-9CA6-49895A57589A}"/>
            </a:ext>
            <a:ext uri="{147F2762-F138-4A5C-976F-8EAC2B608ADB}">
              <a16:predDERef xmlns:a16="http://schemas.microsoft.com/office/drawing/2014/main" pred="{55022815-3BF6-5659-33E7-32E342146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12109</xdr:colOff>
      <xdr:row>21</xdr:row>
      <xdr:rowOff>18591</xdr:rowOff>
    </xdr:from>
    <xdr:to>
      <xdr:col>30</xdr:col>
      <xdr:colOff>54774</xdr:colOff>
      <xdr:row>29</xdr:row>
      <xdr:rowOff>174281</xdr:rowOff>
    </xdr:to>
    <xdr:sp macro="" textlink="">
      <xdr:nvSpPr>
        <xdr:cNvPr id="37" name="CasellaDiTesto 3">
          <a:extLst>
            <a:ext uri="{FF2B5EF4-FFF2-40B4-BE49-F238E27FC236}">
              <a16:creationId xmlns:a16="http://schemas.microsoft.com/office/drawing/2014/main" id="{FDA2E5BB-BC58-41A8-9CFF-66AF53C8A0AD}"/>
            </a:ext>
            <a:ext uri="{147F2762-F138-4A5C-976F-8EAC2B608ADB}">
              <a16:predDERef xmlns:a16="http://schemas.microsoft.com/office/drawing/2014/main" pred="{2840F3C3-6D5D-C15A-243F-BF56F1688B12}"/>
            </a:ext>
          </a:extLst>
        </xdr:cNvPr>
        <xdr:cNvSpPr txBox="1"/>
      </xdr:nvSpPr>
      <xdr:spPr>
        <a:xfrm>
          <a:off x="22824003" y="5108212"/>
          <a:ext cx="7008423" cy="2330084"/>
        </a:xfrm>
        <a:prstGeom prst="rect">
          <a:avLst/>
        </a:prstGeom>
        <a:solidFill>
          <a:schemeClr val="lt1"/>
        </a:solidFill>
        <a:ln w="19050" cmpd="sng">
          <a:solidFill>
            <a:srgbClr val="92D050"/>
          </a:solidFill>
        </a:ln>
      </xdr:spPr>
      <xdr:txBody>
        <a:bodyPr spcFirstLastPara="0" vertOverflow="clip" horzOverflow="clip" wrap="square" lIns="91440" tIns="45720" rIns="91440" bIns="45720" rtlCol="0" anchor="t">
          <a:noAutofit/>
        </a:bodyPr>
        <a:lstStyle/>
        <a:p>
          <a:r>
            <a:rPr lang="en-GB"/>
            <a:t>The initial model shows strong performance in capturing the overall pattern of the data, with monthly percentage error generally below 10% and always below 20%, and a MAPE of</a:t>
          </a:r>
          <a:r>
            <a:rPr lang="en-GB" baseline="0"/>
            <a:t> 6.4 </a:t>
          </a:r>
          <a:r>
            <a:rPr lang="en-GB"/>
            <a:t>%.</a:t>
          </a:r>
        </a:p>
        <a:p>
          <a:endParaRPr lang="en-GB"/>
        </a:p>
        <a:p>
          <a:r>
            <a:rPr lang="en-GB"/>
            <a:t>However, the model has a tendency to underestimate the actual orders, leading to possible, undesirable stock shortage.</a:t>
          </a:r>
          <a:r>
            <a:rPr lang="en-GB" baseline="0"/>
            <a:t> </a:t>
          </a:r>
          <a:r>
            <a:rPr lang="en-GB"/>
            <a:t>This systematic under-prediction suggests that the model needs slight adjustment, particularly by increasing the baseline component of the Holt-Winters model to better align predictions with real demand.</a:t>
          </a:r>
        </a:p>
        <a:p>
          <a:endParaRPr lang="en-GB"/>
        </a:p>
        <a:p>
          <a:r>
            <a:rPr lang="en-GB"/>
            <a:t>The point lying on the lower bound of the control chart can be attributed to a weaker seasonal effect observed in March 2024, compared to the previous year, which has led us to prepare for an</a:t>
          </a:r>
          <a:r>
            <a:rPr lang="en-GB" baseline="0"/>
            <a:t> higher demand than the actual one. This would have resulted in an </a:t>
          </a:r>
          <a:r>
            <a:rPr lang="en-GB"/>
            <a:t>overstock situation.</a:t>
          </a:r>
        </a:p>
      </xdr:txBody>
    </xdr:sp>
    <xdr:clientData/>
  </xdr:twoCellAnchor>
  <xdr:twoCellAnchor>
    <xdr:from>
      <xdr:col>9</xdr:col>
      <xdr:colOff>269490</xdr:colOff>
      <xdr:row>40</xdr:row>
      <xdr:rowOff>61397</xdr:rowOff>
    </xdr:from>
    <xdr:to>
      <xdr:col>17</xdr:col>
      <xdr:colOff>484094</xdr:colOff>
      <xdr:row>63</xdr:row>
      <xdr:rowOff>44823</xdr:rowOff>
    </xdr:to>
    <xdr:graphicFrame macro="">
      <xdr:nvGraphicFramePr>
        <xdr:cNvPr id="38" name="Chart 37">
          <a:extLst>
            <a:ext uri="{FF2B5EF4-FFF2-40B4-BE49-F238E27FC236}">
              <a16:creationId xmlns:a16="http://schemas.microsoft.com/office/drawing/2014/main" id="{94A92D4E-7678-3C5B-6A12-CA2F885575BF}"/>
            </a:ext>
            <a:ext uri="{147F2762-F138-4A5C-976F-8EAC2B608ADB}">
              <a16:predDERef xmlns:a16="http://schemas.microsoft.com/office/drawing/2014/main" pred="{FDA2E5BB-BC58-41A8-9CFF-66AF53C8A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644622</xdr:colOff>
      <xdr:row>27</xdr:row>
      <xdr:rowOff>0</xdr:rowOff>
    </xdr:from>
    <xdr:to>
      <xdr:col>21</xdr:col>
      <xdr:colOff>336743</xdr:colOff>
      <xdr:row>29</xdr:row>
      <xdr:rowOff>182803</xdr:rowOff>
    </xdr:to>
    <xdr:sp macro="" textlink="">
      <xdr:nvSpPr>
        <xdr:cNvPr id="2" name="TextBox 1">
          <a:extLst>
            <a:ext uri="{FF2B5EF4-FFF2-40B4-BE49-F238E27FC236}">
              <a16:creationId xmlns:a16="http://schemas.microsoft.com/office/drawing/2014/main" id="{7CEA8419-7C87-F023-3518-CC23B484EC34}"/>
            </a:ext>
          </a:extLst>
        </xdr:cNvPr>
        <xdr:cNvSpPr txBox="1"/>
      </xdr:nvSpPr>
      <xdr:spPr>
        <a:xfrm>
          <a:off x="20935758" y="6455833"/>
          <a:ext cx="1366212" cy="990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kern="1200">
              <a:solidFill>
                <a:srgbClr val="FF0000"/>
              </a:solidFill>
            </a:rPr>
            <a:t>SLIGHT BIAS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708659</xdr:colOff>
      <xdr:row>41</xdr:row>
      <xdr:rowOff>172401</xdr:rowOff>
    </xdr:from>
    <xdr:to>
      <xdr:col>13</xdr:col>
      <xdr:colOff>327660</xdr:colOff>
      <xdr:row>62</xdr:row>
      <xdr:rowOff>30480</xdr:rowOff>
    </xdr:to>
    <xdr:graphicFrame macro="">
      <xdr:nvGraphicFramePr>
        <xdr:cNvPr id="3" name="Gráfico 2">
          <a:extLst>
            <a:ext uri="{FF2B5EF4-FFF2-40B4-BE49-F238E27FC236}">
              <a16:creationId xmlns:a16="http://schemas.microsoft.com/office/drawing/2014/main" id="{DFE74948-9E5F-AC60-DCA4-4AD42FEF0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342900</xdr:colOff>
      <xdr:row>1</xdr:row>
      <xdr:rowOff>99060</xdr:rowOff>
    </xdr:from>
    <xdr:to>
      <xdr:col>12</xdr:col>
      <xdr:colOff>304800</xdr:colOff>
      <xdr:row>18</xdr:row>
      <xdr:rowOff>81070</xdr:rowOff>
    </xdr:to>
    <xdr:pic>
      <xdr:nvPicPr>
        <xdr:cNvPr id="6" name="Imagen 3">
          <a:extLst>
            <a:ext uri="{FF2B5EF4-FFF2-40B4-BE49-F238E27FC236}">
              <a16:creationId xmlns:a16="http://schemas.microsoft.com/office/drawing/2014/main" id="{346239F5-CE0A-A07A-7BF6-6679A2B1DA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964680" y="563880"/>
          <a:ext cx="3771900" cy="3220510"/>
        </a:xfrm>
        <a:prstGeom prst="rect">
          <a:avLst/>
        </a:prstGeom>
      </xdr:spPr>
    </xdr:pic>
    <xdr:clientData/>
  </xdr:twoCellAnchor>
  <xdr:twoCellAnchor>
    <xdr:from>
      <xdr:col>3</xdr:col>
      <xdr:colOff>167640</xdr:colOff>
      <xdr:row>4</xdr:row>
      <xdr:rowOff>121920</xdr:rowOff>
    </xdr:from>
    <xdr:to>
      <xdr:col>7</xdr:col>
      <xdr:colOff>365760</xdr:colOff>
      <xdr:row>7</xdr:row>
      <xdr:rowOff>50890</xdr:rowOff>
    </xdr:to>
    <xdr:sp macro="" textlink="">
      <xdr:nvSpPr>
        <xdr:cNvPr id="172" name="CasellaDiTesto 3">
          <a:extLst>
            <a:ext uri="{FF2B5EF4-FFF2-40B4-BE49-F238E27FC236}">
              <a16:creationId xmlns:a16="http://schemas.microsoft.com/office/drawing/2014/main" id="{EB82F270-03A1-4204-8312-56B7B370C22E}"/>
            </a:ext>
            <a:ext uri="{147F2762-F138-4A5C-976F-8EAC2B608ADB}">
              <a16:predDERef xmlns:a16="http://schemas.microsoft.com/office/drawing/2014/main" pred="{2840F3C3-6D5D-C15A-243F-BF56F1688B12}"/>
            </a:ext>
          </a:extLst>
        </xdr:cNvPr>
        <xdr:cNvSpPr txBox="1"/>
      </xdr:nvSpPr>
      <xdr:spPr>
        <a:xfrm>
          <a:off x="3268980" y="1135380"/>
          <a:ext cx="3718560" cy="477610"/>
        </a:xfrm>
        <a:prstGeom prst="rect">
          <a:avLst/>
        </a:prstGeom>
        <a:solidFill>
          <a:schemeClr val="lt1"/>
        </a:solidFill>
        <a:ln w="19050" cmpd="sng">
          <a:solidFill>
            <a:srgbClr val="92D050"/>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Additionally to the formal procedure below, a </a:t>
          </a:r>
          <a:r>
            <a:rPr lang="en-US" sz="1100" b="1" i="0" u="none" strike="noStrike">
              <a:solidFill>
                <a:srgbClr val="000000"/>
              </a:solidFill>
              <a:latin typeface="Calibri" panose="020F0502020204030204" pitchFamily="34" charset="0"/>
              <a:cs typeface="Calibri" panose="020F0502020204030204" pitchFamily="34" charset="0"/>
            </a:rPr>
            <a:t>Python</a:t>
          </a:r>
          <a:r>
            <a:rPr lang="en-US" sz="1100" b="0" i="0" u="none" strike="noStrike">
              <a:solidFill>
                <a:srgbClr val="000000"/>
              </a:solidFill>
              <a:latin typeface="Calibri" panose="020F0502020204030204" pitchFamily="34" charset="0"/>
              <a:cs typeface="Calibri" panose="020F0502020204030204" pitchFamily="34" charset="0"/>
            </a:rPr>
            <a:t> script has been</a:t>
          </a:r>
          <a:r>
            <a:rPr lang="en-US" sz="1100" b="0" i="0" u="none" strike="noStrike" baseline="0">
              <a:solidFill>
                <a:srgbClr val="000000"/>
              </a:solidFill>
              <a:latin typeface="Calibri" panose="020F0502020204030204" pitchFamily="34" charset="0"/>
              <a:cs typeface="Calibri" panose="020F0502020204030204" pitchFamily="34" charset="0"/>
            </a:rPr>
            <a:t> done to show all the combinations possible in 3D:</a:t>
          </a:r>
          <a:endParaRPr lang="en-US" sz="1100" b="0" i="0" u="none" strike="noStrike">
            <a:solidFill>
              <a:srgbClr val="000000"/>
            </a:solidFill>
            <a:latin typeface="Calibri" panose="020F0502020204030204" pitchFamily="34" charset="0"/>
            <a:cs typeface="Calibri" panose="020F050202020403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309403</xdr:colOff>
      <xdr:row>5</xdr:row>
      <xdr:rowOff>34439</xdr:rowOff>
    </xdr:from>
    <xdr:to>
      <xdr:col>12</xdr:col>
      <xdr:colOff>392317</xdr:colOff>
      <xdr:row>25</xdr:row>
      <xdr:rowOff>150890</xdr:rowOff>
    </xdr:to>
    <xdr:graphicFrame macro="">
      <xdr:nvGraphicFramePr>
        <xdr:cNvPr id="4" name="Gráfico 3">
          <a:extLst>
            <a:ext uri="{FF2B5EF4-FFF2-40B4-BE49-F238E27FC236}">
              <a16:creationId xmlns:a16="http://schemas.microsoft.com/office/drawing/2014/main" id="{92D140A9-0D6E-A6E1-B949-359A7D79D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45267</xdr:colOff>
      <xdr:row>42</xdr:row>
      <xdr:rowOff>150890</xdr:rowOff>
    </xdr:from>
    <xdr:to>
      <xdr:col>12</xdr:col>
      <xdr:colOff>196158</xdr:colOff>
      <xdr:row>48</xdr:row>
      <xdr:rowOff>113168</xdr:rowOff>
    </xdr:to>
    <xdr:sp macro="" textlink="">
      <xdr:nvSpPr>
        <xdr:cNvPr id="2" name="TextBox 1">
          <a:extLst>
            <a:ext uri="{FF2B5EF4-FFF2-40B4-BE49-F238E27FC236}">
              <a16:creationId xmlns:a16="http://schemas.microsoft.com/office/drawing/2014/main" id="{5C30E7AA-E80D-4EEA-9D31-8FFB8F138F56}"/>
            </a:ext>
            <a:ext uri="{147F2762-F138-4A5C-976F-8EAC2B608ADB}">
              <a16:predDERef xmlns:a16="http://schemas.microsoft.com/office/drawing/2014/main" pred="{185CD5F9-98CD-45C8-AD86-5EEB4C0FAB9D}"/>
            </a:ext>
          </a:extLst>
        </xdr:cNvPr>
        <xdr:cNvSpPr txBox="1"/>
      </xdr:nvSpPr>
      <xdr:spPr>
        <a:xfrm>
          <a:off x="8910118" y="8057583"/>
          <a:ext cx="4141961" cy="1048694"/>
        </a:xfrm>
        <a:prstGeom prst="rect">
          <a:avLst/>
        </a:prstGeom>
        <a:ln>
          <a:solidFill>
            <a:schemeClr val="accent6">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Noticable </a:t>
          </a:r>
          <a:r>
            <a:rPr lang="en-US" sz="1100" b="0" i="0" u="sng" strike="noStrike">
              <a:solidFill>
                <a:srgbClr val="000000"/>
              </a:solidFill>
              <a:latin typeface="Aptos Narrow" panose="020B0004020202020204" pitchFamily="34" charset="0"/>
            </a:rPr>
            <a:t>improvement</a:t>
          </a:r>
          <a:r>
            <a:rPr lang="en-US" sz="1100" b="0" i="0" u="none" strike="noStrike">
              <a:solidFill>
                <a:srgbClr val="000000"/>
              </a:solidFill>
              <a:latin typeface="Aptos Narrow" panose="020B0004020202020204" pitchFamily="34" charset="0"/>
            </a:rPr>
            <a:t> when the coefficients are applied to adjust the new cycle (last two months).</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sng" strike="noStrike">
              <a:solidFill>
                <a:srgbClr val="000000"/>
              </a:solidFill>
              <a:latin typeface="Aptos Narrow" panose="020B0004020202020204" pitchFamily="34" charset="0"/>
            </a:rPr>
            <a:t>No clear bias </a:t>
          </a:r>
          <a:r>
            <a:rPr lang="en-US" sz="1100" b="0" i="0" u="none" strike="noStrike">
              <a:solidFill>
                <a:srgbClr val="000000"/>
              </a:solidFill>
              <a:latin typeface="Aptos Narrow" panose="020B0004020202020204" pitchFamily="34" charset="0"/>
            </a:rPr>
            <a:t>between overstock and shortage can</a:t>
          </a:r>
          <a:r>
            <a:rPr lang="en-US" sz="1100" b="0" i="0" u="none" strike="noStrike" baseline="0">
              <a:solidFill>
                <a:srgbClr val="000000"/>
              </a:solidFill>
              <a:latin typeface="Aptos Narrow" panose="020B0004020202020204" pitchFamily="34" charset="0"/>
            </a:rPr>
            <a:t> be observed in the </a:t>
          </a:r>
          <a:r>
            <a:rPr lang="en-US" sz="1100" b="0" i="0" u="none" strike="noStrike">
              <a:solidFill>
                <a:srgbClr val="000000"/>
              </a:solidFill>
              <a:latin typeface="Aptos Narrow" panose="020B0004020202020204" pitchFamily="34" charset="0"/>
            </a:rPr>
            <a:t>percentage error (close to zero). Desirable tendency to </a:t>
          </a:r>
          <a:r>
            <a:rPr lang="en-US" sz="1100" b="0" i="0" u="sng" strike="noStrike">
              <a:solidFill>
                <a:srgbClr val="000000"/>
              </a:solidFill>
              <a:latin typeface="Aptos Narrow" panose="020B0004020202020204" pitchFamily="34" charset="0"/>
            </a:rPr>
            <a:t>stocking</a:t>
          </a:r>
          <a:r>
            <a:rPr lang="en-US" sz="1100" b="0" i="0" u="none" strike="noStrike">
              <a:solidFill>
                <a:srgbClr val="000000"/>
              </a:solidFill>
              <a:latin typeface="Aptos Narrow" panose="020B0004020202020204" pitchFamily="34" charset="0"/>
            </a:rPr>
            <a: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71717</xdr:colOff>
      <xdr:row>2</xdr:row>
      <xdr:rowOff>251596</xdr:rowOff>
    </xdr:from>
    <xdr:to>
      <xdr:col>15</xdr:col>
      <xdr:colOff>385481</xdr:colOff>
      <xdr:row>8</xdr:row>
      <xdr:rowOff>34365</xdr:rowOff>
    </xdr:to>
    <xdr:sp macro="" textlink="">
      <xdr:nvSpPr>
        <xdr:cNvPr id="3" name="CasellaDiTesto 3">
          <a:extLst>
            <a:ext uri="{FF2B5EF4-FFF2-40B4-BE49-F238E27FC236}">
              <a16:creationId xmlns:a16="http://schemas.microsoft.com/office/drawing/2014/main" id="{185CD5F9-98CD-45C8-AD86-5EEB4C0FAB9D}"/>
            </a:ext>
            <a:ext uri="{147F2762-F138-4A5C-976F-8EAC2B608ADB}">
              <a16:predDERef xmlns:a16="http://schemas.microsoft.com/office/drawing/2014/main" pred="{C3831983-083E-008E-32C3-6717C2FA7843}"/>
            </a:ext>
          </a:extLst>
        </xdr:cNvPr>
        <xdr:cNvSpPr txBox="1"/>
      </xdr:nvSpPr>
      <xdr:spPr>
        <a:xfrm>
          <a:off x="13787717" y="911996"/>
          <a:ext cx="6638364" cy="1027369"/>
        </a:xfrm>
        <a:prstGeom prst="rect">
          <a:avLst/>
        </a:prstGeom>
        <a:solidFill>
          <a:schemeClr val="lt1"/>
        </a:solidFill>
        <a:ln w="28575" cmpd="sng">
          <a:solidFill>
            <a:srgbClr val="92D05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Aptos Narrow" panose="020B0004020202020204" pitchFamily="34" charset="0"/>
            </a:rPr>
            <a:t>Strategy</a:t>
          </a:r>
          <a:r>
            <a:rPr lang="en-US" sz="1100" b="1" i="0" u="none" strike="noStrike" baseline="0">
              <a:solidFill>
                <a:srgbClr val="000000"/>
              </a:solidFill>
              <a:latin typeface="Aptos Narrow" panose="020B0004020202020204" pitchFamily="34" charset="0"/>
            </a:rPr>
            <a:t> conclusion</a:t>
          </a:r>
          <a:r>
            <a:rPr lang="en-US" sz="1100" b="1" i="0" u="none" strike="noStrike">
              <a:solidFill>
                <a:srgbClr val="000000"/>
              </a:solidFill>
              <a:latin typeface="Aptos Narrow" panose="020B0004020202020204" pitchFamily="34" charset="0"/>
            </a:rPr>
            <a:t>:</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The cheapest</a:t>
          </a:r>
          <a:r>
            <a:rPr lang="en-US" sz="1100" b="0" i="0" u="none" strike="noStrike" baseline="0">
              <a:solidFill>
                <a:srgbClr val="000000"/>
              </a:solidFill>
              <a:latin typeface="Aptos Narrow" panose="020B0004020202020204" pitchFamily="34" charset="0"/>
            </a:rPr>
            <a:t> plan has been the Hybrid Plan (the Manual one, very similar to Pure Chase), </a:t>
          </a:r>
          <a:r>
            <a:rPr lang="en-US" sz="1100" b="0" i="0" baseline="0">
              <a:effectLst/>
              <a:latin typeface="+mn-lt"/>
              <a:ea typeface="+mn-ea"/>
              <a:cs typeface="+mn-cs"/>
            </a:rPr>
            <a:t>closely followed by the Pure Chase Plan, </a:t>
          </a:r>
          <a:r>
            <a:rPr lang="en-US" sz="1100" b="0" i="0" u="none" strike="noStrike" baseline="0">
              <a:solidFill>
                <a:srgbClr val="000000"/>
              </a:solidFill>
              <a:latin typeface="Aptos Narrow" panose="020B0004020202020204" pitchFamily="34" charset="0"/>
            </a:rPr>
            <a:t>without out-of-stock in any circumstance. However, </a:t>
          </a:r>
          <a:r>
            <a:rPr lang="en-US" sz="1100" b="1" i="1" u="sng" strike="noStrike" baseline="0">
              <a:solidFill>
                <a:srgbClr val="000000"/>
              </a:solidFill>
              <a:latin typeface="Aptos Narrow" panose="020B0004020202020204" pitchFamily="34" charset="0"/>
            </a:rPr>
            <a:t>we chose the Automated Hybrid Plan </a:t>
          </a:r>
          <a:r>
            <a:rPr lang="en-US" sz="1100" b="0" i="0" u="none" strike="noStrike" baseline="0">
              <a:solidFill>
                <a:srgbClr val="000000"/>
              </a:solidFill>
              <a:latin typeface="Aptos Narrow" panose="020B0004020202020204" pitchFamily="34" charset="0"/>
            </a:rPr>
            <a:t>as it is operationally more viable (less workforce variation), easily computerized in the future and just 8% more expensive than the cheapest strategy.</a:t>
          </a:r>
          <a:endParaRPr lang="en-US" sz="1100" b="0" i="0" u="none" strike="noStrike">
            <a:solidFill>
              <a:srgbClr val="000000"/>
            </a:solidFill>
            <a:latin typeface="Aptos Narrow" panose="020B0004020202020204" pitchFamily="34" charset="0"/>
          </a:endParaRPr>
        </a:p>
      </xdr:txBody>
    </xdr:sp>
    <xdr:clientData/>
  </xdr:twoCellAnchor>
  <xdr:twoCellAnchor>
    <xdr:from>
      <xdr:col>4</xdr:col>
      <xdr:colOff>82827</xdr:colOff>
      <xdr:row>3</xdr:row>
      <xdr:rowOff>33130</xdr:rowOff>
    </xdr:from>
    <xdr:to>
      <xdr:col>10</xdr:col>
      <xdr:colOff>903111</xdr:colOff>
      <xdr:row>19</xdr:row>
      <xdr:rowOff>10159</xdr:rowOff>
    </xdr:to>
    <xdr:sp macro="" textlink="">
      <xdr:nvSpPr>
        <xdr:cNvPr id="6" name="TextBox 104">
          <a:extLst>
            <a:ext uri="{FF2B5EF4-FFF2-40B4-BE49-F238E27FC236}">
              <a16:creationId xmlns:a16="http://schemas.microsoft.com/office/drawing/2014/main" id="{8BA3B1DB-405F-4250-A606-C276D485D9B5}"/>
            </a:ext>
            <a:ext uri="{147F2762-F138-4A5C-976F-8EAC2B608ADB}">
              <a16:predDERef xmlns:a16="http://schemas.microsoft.com/office/drawing/2014/main" pred="{54E43A6F-A45B-C693-5684-B19CD457C2BA}"/>
            </a:ext>
          </a:extLst>
        </xdr:cNvPr>
        <xdr:cNvSpPr txBox="1"/>
      </xdr:nvSpPr>
      <xdr:spPr>
        <a:xfrm>
          <a:off x="5233947" y="978010"/>
          <a:ext cx="8348844" cy="3411109"/>
        </a:xfrm>
        <a:prstGeom prst="rect">
          <a:avLst/>
        </a:prstGeom>
        <a:ln/>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dk1"/>
              </a:solidFill>
              <a:latin typeface="+mn-lt"/>
              <a:ea typeface="+mn-lt"/>
              <a:cs typeface="+mn-lt"/>
            </a:rPr>
            <a:t>1) Bose's production manufacture plants are in two major centers:  Asia-Pasific center and American center. Hence, the </a:t>
          </a:r>
          <a:r>
            <a:rPr lang="en-US" sz="1100" b="1" u="sng">
              <a:solidFill>
                <a:schemeClr val="dk1"/>
              </a:solidFill>
              <a:latin typeface="+mn-lt"/>
              <a:ea typeface="+mn-lt"/>
              <a:cs typeface="+mn-lt"/>
            </a:rPr>
            <a:t>wages</a:t>
          </a:r>
          <a:r>
            <a:rPr lang="en-US" sz="1100">
              <a:solidFill>
                <a:schemeClr val="dk1"/>
              </a:solidFill>
              <a:latin typeface="+mn-lt"/>
              <a:ea typeface="+mn-lt"/>
              <a:cs typeface="+mn-lt"/>
            </a:rPr>
            <a:t> of the two centers are derived as the </a:t>
          </a:r>
          <a:r>
            <a:rPr lang="en-US" sz="1100">
              <a:solidFill>
                <a:srgbClr val="FF0000"/>
              </a:solidFill>
              <a:latin typeface="+mn-lt"/>
              <a:ea typeface="+mn-lt"/>
              <a:cs typeface="+mn-lt"/>
            </a:rPr>
            <a:t>weighted average</a:t>
          </a:r>
          <a:r>
            <a:rPr lang="en-US" sz="1100">
              <a:solidFill>
                <a:schemeClr val="dk1"/>
              </a:solidFill>
              <a:latin typeface="+mn-lt"/>
              <a:ea typeface="+mn-lt"/>
              <a:cs typeface="+mn-lt"/>
            </a:rPr>
            <a:t> of labour costs in these two countries  which were found on </a:t>
          </a:r>
          <a:r>
            <a:rPr lang="en-US" sz="1100" b="1">
              <a:solidFill>
                <a:schemeClr val="dk1"/>
              </a:solidFill>
              <a:latin typeface="+mn-lt"/>
              <a:ea typeface="+mn-lt"/>
              <a:cs typeface="+mn-lt"/>
            </a:rPr>
            <a:t>Trading Economics Database. </a:t>
          </a:r>
          <a:r>
            <a:rPr lang="en-GB" sz="1100" b="0" baseline="0">
              <a:solidFill>
                <a:schemeClr val="dk1"/>
              </a:solidFill>
              <a:effectLst/>
              <a:latin typeface="+mn-lt"/>
              <a:ea typeface="+mn-ea"/>
              <a:cs typeface="+mn-cs"/>
            </a:rPr>
            <a:t>The resulting cost per unit is a weighted average of the labor cost of the two factories.</a:t>
          </a:r>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2) Typical working week consists of </a:t>
          </a:r>
          <a:r>
            <a:rPr lang="en-US" sz="1100">
              <a:solidFill>
                <a:srgbClr val="FF0000"/>
              </a:solidFill>
              <a:latin typeface="+mn-lt"/>
              <a:ea typeface="+mn-lt"/>
              <a:cs typeface="+mn-lt"/>
            </a:rPr>
            <a:t>40 hours of work per worker</a:t>
          </a:r>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3) Typical working month consists of </a:t>
          </a:r>
          <a:r>
            <a:rPr lang="en-US" sz="1100">
              <a:solidFill>
                <a:srgbClr val="FF0000"/>
              </a:solidFill>
              <a:latin typeface="+mn-lt"/>
              <a:ea typeface="+mn-lt"/>
              <a:cs typeface="+mn-lt"/>
            </a:rPr>
            <a:t>4 weeks of work.</a:t>
          </a:r>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4) An anticipated</a:t>
          </a:r>
          <a:r>
            <a:rPr lang="en-US" sz="1100">
              <a:solidFill>
                <a:srgbClr val="FF0000"/>
              </a:solidFill>
              <a:latin typeface="+mn-lt"/>
              <a:ea typeface="+mn-lt"/>
              <a:cs typeface="+mn-lt"/>
            </a:rPr>
            <a:t> work force changes percentage</a:t>
          </a:r>
          <a:r>
            <a:rPr lang="en-US" sz="1100">
              <a:solidFill>
                <a:schemeClr val="dk1"/>
              </a:solidFill>
              <a:latin typeface="+mn-lt"/>
              <a:ea typeface="+mn-lt"/>
              <a:cs typeface="+mn-lt"/>
            </a:rPr>
            <a:t> is calcualted to determine hire/ layoff/stable:  </a:t>
          </a:r>
        </a:p>
        <a:p>
          <a:pPr marL="0" indent="0" algn="l"/>
          <a:r>
            <a:rPr lang="en-US" sz="1100">
              <a:solidFill>
                <a:schemeClr val="dk1"/>
              </a:solidFill>
              <a:latin typeface="+mn-lt"/>
              <a:ea typeface="+mn-lt"/>
              <a:cs typeface="+mn-lt"/>
            </a:rPr>
            <a:t>	1) </a:t>
          </a:r>
          <a:r>
            <a:rPr lang="en-US" sz="1100">
              <a:solidFill>
                <a:srgbClr val="FF0000"/>
              </a:solidFill>
              <a:latin typeface="+mn-lt"/>
              <a:ea typeface="+mn-lt"/>
              <a:cs typeface="+mn-lt"/>
            </a:rPr>
            <a:t>15%</a:t>
          </a:r>
          <a:r>
            <a:rPr lang="en-US" sz="1100">
              <a:solidFill>
                <a:schemeClr val="dk1"/>
              </a:solidFill>
              <a:latin typeface="+mn-lt"/>
              <a:ea typeface="+mn-lt"/>
              <a:cs typeface="+mn-lt"/>
            </a:rPr>
            <a:t> equivalent or above cooresponds to </a:t>
          </a:r>
          <a:r>
            <a:rPr lang="en-US" sz="1100">
              <a:solidFill>
                <a:srgbClr val="FF0000"/>
              </a:solidFill>
              <a:latin typeface="+mn-lt"/>
              <a:ea typeface="+mn-lt"/>
              <a:cs typeface="+mn-lt"/>
            </a:rPr>
            <a:t>hiring </a:t>
          </a:r>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 	2) under 15% </a:t>
          </a:r>
          <a:r>
            <a:rPr lang="en-US" sz="1100" b="0" i="0" u="none" strike="noStrike">
              <a:solidFill>
                <a:schemeClr val="dk1"/>
              </a:solidFill>
              <a:latin typeface="+mn-lt"/>
            </a:rPr>
            <a:t>, </a:t>
          </a:r>
          <a:r>
            <a:rPr lang="en-US" sz="1100">
              <a:solidFill>
                <a:srgbClr val="FF0000"/>
              </a:solidFill>
              <a:latin typeface="+mn-lt"/>
              <a:ea typeface="+mn-lt"/>
              <a:cs typeface="+mn-lt"/>
            </a:rPr>
            <a:t>overtime/subcontracting</a:t>
          </a:r>
          <a:r>
            <a:rPr lang="en-US" sz="1100">
              <a:solidFill>
                <a:schemeClr val="dk1"/>
              </a:solidFill>
              <a:latin typeface="+mn-lt"/>
              <a:ea typeface="+mn-lt"/>
              <a:cs typeface="+mn-lt"/>
            </a:rPr>
            <a:t> is used to cover excess production.</a:t>
          </a:r>
        </a:p>
        <a:p>
          <a:pPr marL="0" indent="0" algn="l"/>
          <a:r>
            <a:rPr lang="en-US" sz="1100">
              <a:solidFill>
                <a:schemeClr val="dk1"/>
              </a:solidFill>
              <a:latin typeface="+mn-lt"/>
              <a:ea typeface="+mn-lt"/>
              <a:cs typeface="+mn-lt"/>
            </a:rPr>
            <a:t>	3) negative percentage change  </a:t>
          </a:r>
          <a:r>
            <a:rPr lang="en-US" sz="1100">
              <a:solidFill>
                <a:srgbClr val="FF0000"/>
              </a:solidFill>
              <a:latin typeface="+mn-lt"/>
              <a:ea typeface="+mn-lt"/>
              <a:cs typeface="+mn-lt"/>
            </a:rPr>
            <a:t>(&lt; 0% )</a:t>
          </a:r>
          <a:r>
            <a:rPr lang="en-US" sz="1100">
              <a:solidFill>
                <a:schemeClr val="dk1"/>
              </a:solidFill>
              <a:latin typeface="+mn-lt"/>
              <a:ea typeface="+mn-lt"/>
              <a:cs typeface="+mn-lt"/>
            </a:rPr>
            <a:t> corresponds to layoff </a:t>
          </a:r>
        </a:p>
        <a:p>
          <a:pPr marL="0" indent="0" algn="l"/>
          <a:r>
            <a:rPr lang="en-US" sz="1100">
              <a:solidFill>
                <a:schemeClr val="dk1"/>
              </a:solidFill>
              <a:latin typeface="+mn-lt"/>
              <a:ea typeface="+mn-lt"/>
              <a:cs typeface="+mn-lt"/>
            </a:rPr>
            <a:t>5) Total number of workers at both factories is found to be 3500.</a:t>
          </a:r>
          <a:r>
            <a:rPr lang="en-US" sz="1100" baseline="0">
              <a:solidFill>
                <a:schemeClr val="dk1"/>
              </a:solidFill>
              <a:latin typeface="+mn-lt"/>
              <a:ea typeface="+mn-lt"/>
              <a:cs typeface="+mn-lt"/>
            </a:rPr>
            <a:t> Only 10% of them are dedicated to production. A coefficient 9 is used to adjust the magnitude of orders between ours and real orders in Bose's factories. Thus: </a:t>
          </a:r>
          <a:r>
            <a:rPr lang="en-US" sz="1100" baseline="0">
              <a:solidFill>
                <a:srgbClr val="FF0000"/>
              </a:solidFill>
              <a:latin typeface="+mn-lt"/>
              <a:ea typeface="+mn-lt"/>
              <a:cs typeface="+mn-lt"/>
            </a:rPr>
            <a:t>production_workforce </a:t>
          </a:r>
          <a:r>
            <a:rPr lang="en-US" sz="1100" baseline="0">
              <a:solidFill>
                <a:schemeClr val="dk1"/>
              </a:solidFill>
              <a:latin typeface="+mn-lt"/>
              <a:ea typeface="+mn-lt"/>
              <a:cs typeface="+mn-lt"/>
            </a:rPr>
            <a:t>= 3500 * 10% * 9.</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dk1"/>
              </a:solidFill>
              <a:effectLst/>
              <a:latin typeface="+mn-lt"/>
              <a:ea typeface="+mn-ea"/>
              <a:cs typeface="+mn-cs"/>
            </a:rPr>
            <a:t>6) </a:t>
          </a:r>
          <a:r>
            <a:rPr lang="en-GB" sz="1100" baseline="0">
              <a:solidFill>
                <a:schemeClr val="dk1"/>
              </a:solidFill>
              <a:effectLst/>
              <a:latin typeface="+mn-lt"/>
              <a:ea typeface="+mn-ea"/>
              <a:cs typeface="+mn-cs"/>
            </a:rPr>
            <a:t>The </a:t>
          </a:r>
          <a:r>
            <a:rPr lang="en-GB" sz="1100" baseline="0">
              <a:solidFill>
                <a:srgbClr val="FF0000"/>
              </a:solidFill>
              <a:effectLst/>
              <a:latin typeface="+mn-lt"/>
              <a:ea typeface="+mn-ea"/>
              <a:cs typeface="+mn-cs"/>
            </a:rPr>
            <a:t>share</a:t>
          </a:r>
          <a:r>
            <a:rPr lang="en-GB" sz="1100" baseline="0">
              <a:solidFill>
                <a:schemeClr val="dk1"/>
              </a:solidFill>
              <a:effectLst/>
              <a:latin typeface="+mn-lt"/>
              <a:ea typeface="+mn-ea"/>
              <a:cs typeface="+mn-cs"/>
            </a:rPr>
            <a:t> of workers dedicated to the production of our headphones has been derived from the share of the sales of QC over the total revenues of the company in order to get the allocation of the # workers in the two main factories who work on this product.</a:t>
          </a:r>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7) </a:t>
          </a:r>
          <a:r>
            <a:rPr lang="en-US" sz="1100" b="0" i="0" u="none" strike="noStrike" baseline="0">
              <a:solidFill>
                <a:schemeClr val="dk1"/>
              </a:solidFill>
              <a:latin typeface="+mn-lt"/>
              <a:ea typeface="+mn-ea"/>
              <a:cs typeface="+mn-cs"/>
            </a:rPr>
            <a:t>Annual </a:t>
          </a:r>
          <a:r>
            <a:rPr lang="en-US" sz="1100" b="0" i="0" u="none" strike="noStrike" baseline="0">
              <a:solidFill>
                <a:srgbClr val="FF0000"/>
              </a:solidFill>
              <a:latin typeface="+mn-lt"/>
              <a:ea typeface="+mn-ea"/>
              <a:cs typeface="+mn-cs"/>
            </a:rPr>
            <a:t>inventory holding cost </a:t>
          </a:r>
          <a:r>
            <a:rPr lang="en-US" sz="1100" b="0" i="0" u="none" strike="noStrike" baseline="0">
              <a:solidFill>
                <a:schemeClr val="dk1"/>
              </a:solidFill>
              <a:latin typeface="+mn-lt"/>
              <a:ea typeface="+mn-ea"/>
              <a:cs typeface="+mn-cs"/>
            </a:rPr>
            <a:t>per unit is 20% of the item cost without the gross margin (estimated at 60%  based on market analysis), as typical values for manufacturing companies range from 15% to 30%. Since Bose is strict with inventory costs (JIT strategy implemented), we assume that they have managed to position in the bottom part of the distribution.</a:t>
          </a:r>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8) Beginning inventory is 0 (JIT)</a:t>
          </a:r>
        </a:p>
        <a:p>
          <a:r>
            <a:rPr lang="en-US" sz="1100">
              <a:solidFill>
                <a:schemeClr val="dk1"/>
              </a:solidFill>
              <a:latin typeface="+mn-lt"/>
              <a:ea typeface="+mn-lt"/>
              <a:cs typeface="+mn-lt"/>
            </a:rPr>
            <a:t>9) </a:t>
          </a:r>
          <a:r>
            <a:rPr lang="en-GB"/>
            <a:t>Hiring and Layoff Costs have been taken from the example seen during the lecture and are reasonable in light of our context, considering legal expenses, basic training for hiring, and severance pay alongside the loss of expertise for layoffs</a:t>
          </a:r>
          <a:r>
            <a:rPr lang="en-GB" sz="1100" b="0" baseline="0">
              <a:solidFill>
                <a:schemeClr val="dk1"/>
              </a:solidFill>
              <a:effectLst/>
              <a:latin typeface="+mn-lt"/>
              <a:ea typeface="+mn-ea"/>
              <a:cs typeface="+mn-cs"/>
            </a:rPr>
            <a:t> .</a:t>
          </a:r>
        </a:p>
      </xdr:txBody>
    </xdr:sp>
    <xdr:clientData/>
  </xdr:twoCellAnchor>
  <xdr:twoCellAnchor>
    <xdr:from>
      <xdr:col>15</xdr:col>
      <xdr:colOff>505946</xdr:colOff>
      <xdr:row>2</xdr:row>
      <xdr:rowOff>254374</xdr:rowOff>
    </xdr:from>
    <xdr:to>
      <xdr:col>22</xdr:col>
      <xdr:colOff>125507</xdr:colOff>
      <xdr:row>8</xdr:row>
      <xdr:rowOff>104775</xdr:rowOff>
    </xdr:to>
    <xdr:sp macro="" textlink="">
      <xdr:nvSpPr>
        <xdr:cNvPr id="7" name="CasellaDiTesto 3">
          <a:extLst>
            <a:ext uri="{FF2B5EF4-FFF2-40B4-BE49-F238E27FC236}">
              <a16:creationId xmlns:a16="http://schemas.microsoft.com/office/drawing/2014/main" id="{201419D0-D9E2-419D-82DC-4AF1A79328A6}"/>
            </a:ext>
            <a:ext uri="{147F2762-F138-4A5C-976F-8EAC2B608ADB}">
              <a16:predDERef xmlns:a16="http://schemas.microsoft.com/office/drawing/2014/main" pred="{8BA3B1DB-405F-4250-A606-C276D485D9B5}"/>
            </a:ext>
          </a:extLst>
        </xdr:cNvPr>
        <xdr:cNvSpPr txBox="1"/>
      </xdr:nvSpPr>
      <xdr:spPr>
        <a:xfrm>
          <a:off x="18498111" y="899833"/>
          <a:ext cx="6576172" cy="1033742"/>
        </a:xfrm>
        <a:prstGeom prst="rect">
          <a:avLst/>
        </a:prstGeom>
        <a:ln/>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Given the JIT strategy undertaken by Bose Inc., and the fact that the Hybrid Plan</a:t>
          </a:r>
          <a:r>
            <a:rPr lang="en-US" sz="1100" b="0" i="0" u="none" strike="noStrike" baseline="0">
              <a:solidFill>
                <a:srgbClr val="000000"/>
              </a:solidFill>
              <a:latin typeface="Aptos Narrow" panose="020B0004020202020204" pitchFamily="34" charset="0"/>
            </a:rPr>
            <a:t> </a:t>
          </a:r>
          <a:r>
            <a:rPr lang="en-US" sz="1100" b="0" i="0" u="none" strike="noStrike">
              <a:solidFill>
                <a:srgbClr val="000000"/>
              </a:solidFill>
              <a:latin typeface="Aptos Narrow" panose="020B0004020202020204" pitchFamily="34" charset="0"/>
            </a:rPr>
            <a:t> close to a Chase Plan has been shown to require thebest compromise between labor changes and cost,</a:t>
          </a:r>
          <a:r>
            <a:rPr lang="en-US" sz="1100" b="0" i="0" u="none" strike="noStrike" baseline="0">
              <a:solidFill>
                <a:srgbClr val="000000"/>
              </a:solidFill>
              <a:latin typeface="Aptos Narrow" panose="020B0004020202020204" pitchFamily="34" charset="0"/>
            </a:rPr>
            <a:t> </a:t>
          </a:r>
          <a:r>
            <a:rPr lang="en-US" sz="1100" b="0" i="0" u="none" strike="noStrike">
              <a:solidFill>
                <a:srgbClr val="000000"/>
              </a:solidFill>
              <a:latin typeface="Aptos Narrow" panose="020B0004020202020204" pitchFamily="34" charset="0"/>
            </a:rPr>
            <a:t>the AP followed is this Hybrid</a:t>
          </a:r>
          <a:r>
            <a:rPr lang="en-US" sz="1100" b="0" i="0" u="none" strike="noStrike" baseline="0">
              <a:solidFill>
                <a:srgbClr val="000000"/>
              </a:solidFill>
              <a:latin typeface="Aptos Narrow" panose="020B0004020202020204" pitchFamily="34" charset="0"/>
            </a:rPr>
            <a:t> </a:t>
          </a:r>
          <a:r>
            <a:rPr lang="en-US" sz="1100" b="0" i="0" u="none" strike="noStrike">
              <a:solidFill>
                <a:srgbClr val="000000"/>
              </a:solidFill>
              <a:latin typeface="Aptos Narrow" panose="020B0004020202020204" pitchFamily="34" charset="0"/>
            </a:rPr>
            <a:t>Plan. Note</a:t>
          </a:r>
          <a:r>
            <a:rPr lang="en-US" sz="1100" b="0" i="0" u="none" strike="noStrike" baseline="0">
              <a:solidFill>
                <a:srgbClr val="000000"/>
              </a:solidFill>
              <a:latin typeface="Aptos Narrow" panose="020B0004020202020204" pitchFamily="34" charset="0"/>
            </a:rPr>
            <a:t> that this plan is fundamentally following a chase strategy. </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However, even though the company adjusts for possible disruptions using the JIT II, by having suppliers emplyees directly within the company, having very little inventory would still pose a high risk of stock shortage.</a:t>
          </a:r>
        </a:p>
      </xdr:txBody>
    </xdr:sp>
    <xdr:clientData/>
  </xdr:twoCellAnchor>
  <xdr:twoCellAnchor>
    <xdr:from>
      <xdr:col>16</xdr:col>
      <xdr:colOff>414129</xdr:colOff>
      <xdr:row>27</xdr:row>
      <xdr:rowOff>33131</xdr:rowOff>
    </xdr:from>
    <xdr:to>
      <xdr:col>25</xdr:col>
      <xdr:colOff>438978</xdr:colOff>
      <xdr:row>52</xdr:row>
      <xdr:rowOff>132522</xdr:rowOff>
    </xdr:to>
    <xdr:graphicFrame macro="">
      <xdr:nvGraphicFramePr>
        <xdr:cNvPr id="11" name="Chart 1">
          <a:extLst>
            <a:ext uri="{FF2B5EF4-FFF2-40B4-BE49-F238E27FC236}">
              <a16:creationId xmlns:a16="http://schemas.microsoft.com/office/drawing/2014/main" id="{5B6AA3F8-1FB4-48D5-88C8-825D6DABD1F0}"/>
            </a:ext>
            <a:ext uri="{147F2762-F138-4A5C-976F-8EAC2B608ADB}">
              <a16:predDERef xmlns:a16="http://schemas.microsoft.com/office/drawing/2014/main" pred="{201419D0-D9E2-419D-82DC-4AF1A7932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370114</xdr:colOff>
      <xdr:row>90</xdr:row>
      <xdr:rowOff>175593</xdr:rowOff>
    </xdr:from>
    <xdr:to>
      <xdr:col>26</xdr:col>
      <xdr:colOff>494354</xdr:colOff>
      <xdr:row>121</xdr:row>
      <xdr:rowOff>146484</xdr:rowOff>
    </xdr:to>
    <xdr:graphicFrame macro="">
      <xdr:nvGraphicFramePr>
        <xdr:cNvPr id="9" name="Chart 1">
          <a:extLst>
            <a:ext uri="{FF2B5EF4-FFF2-40B4-BE49-F238E27FC236}">
              <a16:creationId xmlns:a16="http://schemas.microsoft.com/office/drawing/2014/main" id="{4411729F-0BE0-4F40-A056-93AA9E73E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3677</xdr:colOff>
      <xdr:row>162</xdr:row>
      <xdr:rowOff>180309</xdr:rowOff>
    </xdr:from>
    <xdr:to>
      <xdr:col>6</xdr:col>
      <xdr:colOff>793289</xdr:colOff>
      <xdr:row>182</xdr:row>
      <xdr:rowOff>33645</xdr:rowOff>
    </xdr:to>
    <xdr:graphicFrame macro="">
      <xdr:nvGraphicFramePr>
        <xdr:cNvPr id="16" name="Gráfico 4">
          <a:extLst>
            <a:ext uri="{FF2B5EF4-FFF2-40B4-BE49-F238E27FC236}">
              <a16:creationId xmlns:a16="http://schemas.microsoft.com/office/drawing/2014/main" id="{C5E39134-FD1E-0A66-9F2A-34545B944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22198</xdr:colOff>
      <xdr:row>154</xdr:row>
      <xdr:rowOff>24020</xdr:rowOff>
    </xdr:from>
    <xdr:to>
      <xdr:col>14</xdr:col>
      <xdr:colOff>537085</xdr:colOff>
      <xdr:row>176</xdr:row>
      <xdr:rowOff>129026</xdr:rowOff>
    </xdr:to>
    <xdr:graphicFrame macro="">
      <xdr:nvGraphicFramePr>
        <xdr:cNvPr id="15" name="Chart 1">
          <a:extLst>
            <a:ext uri="{FF2B5EF4-FFF2-40B4-BE49-F238E27FC236}">
              <a16:creationId xmlns:a16="http://schemas.microsoft.com/office/drawing/2014/main" id="{0B8DD547-7AA8-79D7-9A75-CFD6873EE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402770</xdr:colOff>
      <xdr:row>122</xdr:row>
      <xdr:rowOff>48986</xdr:rowOff>
    </xdr:from>
    <xdr:to>
      <xdr:col>23</xdr:col>
      <xdr:colOff>664028</xdr:colOff>
      <xdr:row>143</xdr:row>
      <xdr:rowOff>0</xdr:rowOff>
    </xdr:to>
    <xdr:graphicFrame macro="">
      <xdr:nvGraphicFramePr>
        <xdr:cNvPr id="14" name="Gráfico 7">
          <a:extLst>
            <a:ext uri="{FF2B5EF4-FFF2-40B4-BE49-F238E27FC236}">
              <a16:creationId xmlns:a16="http://schemas.microsoft.com/office/drawing/2014/main" id="{F332B2D2-31A1-2E82-4292-71B146D30CB1}"/>
            </a:ext>
            <a:ext uri="{147F2762-F138-4A5C-976F-8EAC2B608ADB}">
              <a16:predDERef xmlns:a16="http://schemas.microsoft.com/office/drawing/2014/main" pred="{0B8DD547-7AA8-79D7-9A75-CFD6873EE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21</xdr:col>
      <xdr:colOff>565785</xdr:colOff>
      <xdr:row>10</xdr:row>
      <xdr:rowOff>34291</xdr:rowOff>
    </xdr:from>
    <xdr:to>
      <xdr:col>31</xdr:col>
      <xdr:colOff>0</xdr:colOff>
      <xdr:row>31</xdr:row>
      <xdr:rowOff>99060</xdr:rowOff>
    </xdr:to>
    <xdr:graphicFrame macro="">
      <xdr:nvGraphicFramePr>
        <xdr:cNvPr id="2" name="Gráfico 2">
          <a:extLst>
            <a:ext uri="{FF2B5EF4-FFF2-40B4-BE49-F238E27FC236}">
              <a16:creationId xmlns:a16="http://schemas.microsoft.com/office/drawing/2014/main" id="{4F749255-B91A-4739-9A99-49A29DE02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xdr:row>
      <xdr:rowOff>49531</xdr:rowOff>
    </xdr:from>
    <xdr:to>
      <xdr:col>3</xdr:col>
      <xdr:colOff>327660</xdr:colOff>
      <xdr:row>6</xdr:row>
      <xdr:rowOff>1</xdr:rowOff>
    </xdr:to>
    <xdr:sp macro="" textlink="">
      <xdr:nvSpPr>
        <xdr:cNvPr id="3" name="CasellaDiTesto 2">
          <a:extLst>
            <a:ext uri="{FF2B5EF4-FFF2-40B4-BE49-F238E27FC236}">
              <a16:creationId xmlns:a16="http://schemas.microsoft.com/office/drawing/2014/main" id="{F8B00B7E-9B56-4CCA-AAA7-5473C9C598BF}"/>
            </a:ext>
            <a:ext uri="{147F2762-F138-4A5C-976F-8EAC2B608ADB}">
              <a16:predDERef xmlns:a16="http://schemas.microsoft.com/office/drawing/2014/main" pred="{B76E1A3D-9A2E-2738-BC39-C113FBCD1540}"/>
            </a:ext>
          </a:extLst>
        </xdr:cNvPr>
        <xdr:cNvSpPr txBox="1"/>
      </xdr:nvSpPr>
      <xdr:spPr>
        <a:xfrm>
          <a:off x="38100" y="514351"/>
          <a:ext cx="2644140" cy="864870"/>
        </a:xfrm>
        <a:prstGeom prst="rect">
          <a:avLst/>
        </a:prstGeom>
        <a:ln/>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Aptos Narrow" panose="020B0004020202020204" pitchFamily="34" charset="0"/>
            </a:rPr>
            <a:t>Data from the line manager:</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 Improvement in production line labor: 10%</a:t>
          </a:r>
        </a:p>
        <a:p>
          <a:pPr marL="0" indent="0" algn="l"/>
          <a:r>
            <a:rPr lang="en-US" sz="1100" b="0" i="0" u="none" strike="noStrike">
              <a:solidFill>
                <a:srgbClr val="000000"/>
              </a:solidFill>
              <a:latin typeface="Aptos Narrow" panose="020B0004020202020204" pitchFamily="34" charset="0"/>
            </a:rPr>
            <a:t>- Labor hours/Unit (until now): 0,4</a:t>
          </a:r>
        </a:p>
        <a:p>
          <a:pPr marL="0" indent="0" algn="l"/>
          <a:r>
            <a:rPr lang="en-US" sz="1100" b="0" i="0" u="none" strike="noStrike">
              <a:solidFill>
                <a:srgbClr val="000000"/>
              </a:solidFill>
              <a:latin typeface="Aptos Narrow" panose="020B0004020202020204" pitchFamily="34" charset="0"/>
            </a:rPr>
            <a:t>- Machine hours/Unit: 0,12</a:t>
          </a:r>
          <a:endParaRPr lang="en-US" sz="1100" b="0" i="0" u="none" strike="noStrike">
            <a:solidFill>
              <a:srgbClr val="000000"/>
            </a:solidFill>
            <a:latin typeface="+mn-lt"/>
            <a:ea typeface="+mn-lt"/>
            <a:cs typeface="+mn-lt"/>
          </a:endParaRPr>
        </a:p>
      </xdr:txBody>
    </xdr:sp>
    <xdr:clientData/>
  </xdr:twoCellAnchor>
  <xdr:twoCellAnchor>
    <xdr:from>
      <xdr:col>3</xdr:col>
      <xdr:colOff>457200</xdr:colOff>
      <xdr:row>1</xdr:row>
      <xdr:rowOff>0</xdr:rowOff>
    </xdr:from>
    <xdr:to>
      <xdr:col>16</xdr:col>
      <xdr:colOff>647700</xdr:colOff>
      <xdr:row>7</xdr:row>
      <xdr:rowOff>171450</xdr:rowOff>
    </xdr:to>
    <xdr:sp macro="" textlink="">
      <xdr:nvSpPr>
        <xdr:cNvPr id="6" name="CasellaDiTesto 3">
          <a:extLst>
            <a:ext uri="{FF2B5EF4-FFF2-40B4-BE49-F238E27FC236}">
              <a16:creationId xmlns:a16="http://schemas.microsoft.com/office/drawing/2014/main" id="{B98F316A-B290-424C-97DD-A4FA42A35C44}"/>
            </a:ext>
            <a:ext uri="{147F2762-F138-4A5C-976F-8EAC2B608ADB}">
              <a16:predDERef xmlns:a16="http://schemas.microsoft.com/office/drawing/2014/main" pred="{F8B00B7E-9B56-4CCA-AAA7-5473C9C598BF}"/>
            </a:ext>
          </a:extLst>
        </xdr:cNvPr>
        <xdr:cNvSpPr txBox="1"/>
      </xdr:nvSpPr>
      <xdr:spPr>
        <a:xfrm>
          <a:off x="2743200" y="457200"/>
          <a:ext cx="9648825" cy="1257300"/>
        </a:xfrm>
        <a:prstGeom prst="rect">
          <a:avLst/>
        </a:prstGeom>
        <a:ln/>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Aptos Narrow" panose="020B0004020202020204" pitchFamily="34" charset="0"/>
            </a:rPr>
            <a:t>Actions</a:t>
          </a:r>
        </a:p>
        <a:p>
          <a:pPr marL="0" indent="0" algn="l"/>
          <a:r>
            <a:rPr lang="en-US" sz="1100" b="0" i="0" u="none" strike="noStrike">
              <a:solidFill>
                <a:srgbClr val="000000"/>
              </a:solidFill>
              <a:latin typeface="Aptos Narrow" panose="020B0004020202020204" pitchFamily="34" charset="0"/>
            </a:rPr>
            <a:t>In</a:t>
          </a:r>
          <a:r>
            <a:rPr lang="en-US" sz="1100" b="0" i="0" u="none" strike="noStrike" baseline="0">
              <a:solidFill>
                <a:srgbClr val="000000"/>
              </a:solidFill>
              <a:latin typeface="Aptos Narrow" panose="020B0004020202020204" pitchFamily="34" charset="0"/>
            </a:rPr>
            <a:t> order to fulfill the received customer orders (huge with respect to the forecast) with the previously decided capacity from AP, </a:t>
          </a:r>
          <a:r>
            <a:rPr lang="en-US" sz="1100" b="1" i="0" u="none" strike="noStrike" baseline="0">
              <a:solidFill>
                <a:srgbClr val="000000"/>
              </a:solidFill>
              <a:latin typeface="Aptos Narrow" panose="020B0004020202020204" pitchFamily="34" charset="0"/>
            </a:rPr>
            <a:t>a maximum delivery date (of all units together) is proposed for each set of orders (with a note in the original orders cell)</a:t>
          </a:r>
          <a:r>
            <a:rPr lang="en-US" sz="1100" b="0" i="0" u="none" strike="noStrike" baseline="0">
              <a:solidFill>
                <a:srgbClr val="000000"/>
              </a:solidFill>
              <a:latin typeface="Aptos Narrow" panose="020B0004020202020204" pitchFamily="34" charset="0"/>
            </a:rPr>
            <a:t>. The customer states that maximum 2 weeks of variation from the desired week is acceptable. </a:t>
          </a:r>
        </a:p>
        <a:p>
          <a:pPr marL="0" indent="0" algn="l"/>
          <a:r>
            <a:rPr lang="en-US" sz="1100" b="1" i="0" u="none" strike="noStrike" baseline="0">
              <a:solidFill>
                <a:srgbClr val="000000"/>
              </a:solidFill>
              <a:latin typeface="Aptos Narrow" panose="020B0004020202020204" pitchFamily="34" charset="0"/>
            </a:rPr>
            <a:t>Therefore, we can accept all orders, EXCEPT the one for December week 1 which we are able to produce only 1,262,814 units (84%) on time.</a:t>
          </a:r>
        </a:p>
        <a:p>
          <a:pPr marL="0" indent="0" algn="l"/>
          <a:r>
            <a:rPr lang="en-US" sz="1100" b="0" i="0" u="none" strike="noStrike" baseline="0">
              <a:solidFill>
                <a:srgbClr val="000000"/>
              </a:solidFill>
              <a:latin typeface="Aptos Narrow" panose="020B0004020202020204" pitchFamily="34" charset="0"/>
            </a:rPr>
            <a:t>To fulfill the huge demand, all MPS shipments are commited to promise for nearly the first 5 months </a:t>
          </a:r>
          <a:r>
            <a:rPr lang="en-US" sz="1100" b="0" i="0" baseline="0">
              <a:solidFill>
                <a:schemeClr val="dk1"/>
              </a:solidFill>
              <a:effectLst/>
              <a:latin typeface="+mn-lt"/>
              <a:ea typeface="+mn-ea"/>
              <a:cs typeface="+mn-cs"/>
            </a:rPr>
            <a:t>(no remaining available).</a:t>
          </a:r>
        </a:p>
        <a:p>
          <a:pPr marL="0" indent="0" algn="l"/>
          <a:r>
            <a:rPr lang="en-US" sz="1100" b="0" i="0" u="none" strike="noStrike" baseline="0">
              <a:solidFill>
                <a:schemeClr val="dk1"/>
              </a:solidFill>
              <a:effectLst/>
              <a:latin typeface="+mn-lt"/>
              <a:ea typeface="+mn-ea"/>
              <a:cs typeface="+mn-cs"/>
            </a:rPr>
            <a:t>We assume capacity can no longer be changed since real orders are received in Frozen (latest Slushy) time, so changes are kept to minimum (unless big necessity). </a:t>
          </a:r>
          <a:endParaRPr lang="en-US" sz="1100" b="0" i="0" u="none" strike="noStrike">
            <a:solidFill>
              <a:srgbClr val="000000"/>
            </a:solidFill>
            <a:latin typeface="Aptos Narrow" panose="020B0004020202020204" pitchFamily="34" charset="0"/>
          </a:endParaRPr>
        </a:p>
      </xdr:txBody>
    </xdr:sp>
    <xdr:clientData/>
  </xdr:twoCellAnchor>
  <xdr:twoCellAnchor>
    <xdr:from>
      <xdr:col>17</xdr:col>
      <xdr:colOff>38100</xdr:colOff>
      <xdr:row>1</xdr:row>
      <xdr:rowOff>57150</xdr:rowOff>
    </xdr:from>
    <xdr:to>
      <xdr:col>25</xdr:col>
      <xdr:colOff>523875</xdr:colOff>
      <xdr:row>7</xdr:row>
      <xdr:rowOff>104775</xdr:rowOff>
    </xdr:to>
    <xdr:sp macro="" textlink="">
      <xdr:nvSpPr>
        <xdr:cNvPr id="5" name="CasellaDiTesto 3">
          <a:extLst>
            <a:ext uri="{FF2B5EF4-FFF2-40B4-BE49-F238E27FC236}">
              <a16:creationId xmlns:a16="http://schemas.microsoft.com/office/drawing/2014/main" id="{3385825F-8A28-453D-BE82-FCC2216CC4AF}"/>
            </a:ext>
            <a:ext uri="{147F2762-F138-4A5C-976F-8EAC2B608ADB}">
              <a16:predDERef xmlns:a16="http://schemas.microsoft.com/office/drawing/2014/main" pred="{B98F316A-B290-424C-97DD-A4FA42A35C44}"/>
            </a:ext>
          </a:extLst>
        </xdr:cNvPr>
        <xdr:cNvSpPr txBox="1"/>
      </xdr:nvSpPr>
      <xdr:spPr>
        <a:xfrm>
          <a:off x="12449175" y="514350"/>
          <a:ext cx="6696075" cy="1133475"/>
        </a:xfrm>
        <a:prstGeom prst="rect">
          <a:avLst/>
        </a:prstGeom>
        <a:ln/>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Aptos Narrow" panose="020B0004020202020204" pitchFamily="34" charset="0"/>
            </a:rPr>
            <a:t>Additional comment</a:t>
          </a:r>
        </a:p>
        <a:p>
          <a:pPr marL="0" indent="0" algn="l"/>
          <a:r>
            <a:rPr lang="en-US" sz="1100" b="0" i="0" u="none" strike="noStrike">
              <a:solidFill>
                <a:srgbClr val="000000"/>
              </a:solidFill>
              <a:latin typeface="Aptos Narrow" panose="020B0004020202020204" pitchFamily="34" charset="0"/>
            </a:rPr>
            <a:t>If</a:t>
          </a:r>
          <a:r>
            <a:rPr lang="en-US" sz="1100" b="0" i="0" u="none" strike="noStrike" baseline="0">
              <a:solidFill>
                <a:srgbClr val="000000"/>
              </a:solidFill>
              <a:latin typeface="Aptos Narrow" panose="020B0004020202020204" pitchFamily="34" charset="0"/>
            </a:rPr>
            <a:t> we add the maximum </a:t>
          </a:r>
          <a:r>
            <a:rPr lang="en-US" sz="1100" b="0" i="0" u="sng" strike="noStrike" baseline="0">
              <a:solidFill>
                <a:srgbClr val="000000"/>
              </a:solidFill>
              <a:latin typeface="Aptos Narrow" panose="020B0004020202020204" pitchFamily="34" charset="0"/>
            </a:rPr>
            <a:t>subcontracting</a:t>
          </a:r>
          <a:r>
            <a:rPr lang="en-US" sz="1100" b="0" i="0" u="none" strike="noStrike" baseline="0">
              <a:solidFill>
                <a:srgbClr val="000000"/>
              </a:solidFill>
              <a:latin typeface="Aptos Narrow" panose="020B0004020202020204" pitchFamily="34" charset="0"/>
            </a:rPr>
            <a:t> capacity (set in AP) of 15% for December, we still cannot produce all the units for the partially-rejected order of December week 1, but we can produce </a:t>
          </a:r>
          <a:r>
            <a:rPr lang="en-US" sz="1100" b="0" i="0" u="sng" strike="noStrike" baseline="0">
              <a:solidFill>
                <a:srgbClr val="000000"/>
              </a:solidFill>
              <a:latin typeface="Aptos Narrow" panose="020B0004020202020204" pitchFamily="34" charset="0"/>
            </a:rPr>
            <a:t>97% of it on time</a:t>
          </a:r>
          <a:r>
            <a:rPr lang="en-US" sz="1100" b="0" i="0" u="none" strike="noStrike" baseline="0">
              <a:solidFill>
                <a:srgbClr val="000000"/>
              </a:solidFill>
              <a:latin typeface="Aptos Narrow" panose="020B0004020202020204" pitchFamily="34" charset="0"/>
            </a:rPr>
            <a:t>.</a:t>
          </a:r>
        </a:p>
        <a:p>
          <a:pPr marL="0" indent="0" algn="l"/>
          <a:r>
            <a:rPr lang="en-US" sz="1100" b="0" i="0" u="none" strike="noStrike" baseline="0">
              <a:solidFill>
                <a:srgbClr val="000000"/>
              </a:solidFill>
              <a:latin typeface="Aptos Narrow" panose="020B0004020202020204" pitchFamily="34" charset="0"/>
            </a:rPr>
            <a:t>This adjustment would only be possible if we consider subcontracting as not a change in the AP capacity, since the latter is already frozen. Timing (1 month in advance) may be enough to find an external company to outsource the production.</a:t>
          </a:r>
          <a:endParaRPr lang="en-US" sz="1100" b="0" i="0" u="none" strike="noStrike">
            <a:solidFill>
              <a:srgbClr val="000000"/>
            </a:solidFill>
            <a:latin typeface="Aptos Narrow" panose="020B000402020202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742950</xdr:colOff>
      <xdr:row>1</xdr:row>
      <xdr:rowOff>28575</xdr:rowOff>
    </xdr:from>
    <xdr:to>
      <xdr:col>6</xdr:col>
      <xdr:colOff>714375</xdr:colOff>
      <xdr:row>3</xdr:row>
      <xdr:rowOff>161925</xdr:rowOff>
    </xdr:to>
    <xdr:sp macro="" textlink="">
      <xdr:nvSpPr>
        <xdr:cNvPr id="3" name="TextBox 1">
          <a:extLst>
            <a:ext uri="{FF2B5EF4-FFF2-40B4-BE49-F238E27FC236}">
              <a16:creationId xmlns:a16="http://schemas.microsoft.com/office/drawing/2014/main" id="{8C4A2699-D79A-4276-8155-9173D291DB52}"/>
            </a:ext>
            <a:ext uri="{147F2762-F138-4A5C-976F-8EAC2B608ADB}">
              <a16:predDERef xmlns:a16="http://schemas.microsoft.com/office/drawing/2014/main" pred="{185CD5F9-98CD-45C8-AD86-5EEB4C0FAB9D}"/>
            </a:ext>
          </a:extLst>
        </xdr:cNvPr>
        <xdr:cNvSpPr txBox="1"/>
      </xdr:nvSpPr>
      <xdr:spPr>
        <a:xfrm>
          <a:off x="742950" y="495300"/>
          <a:ext cx="4762500" cy="514350"/>
        </a:xfrm>
        <a:prstGeom prst="rect">
          <a:avLst/>
        </a:prstGeom>
        <a:ln/>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200" b="1" i="0" u="none" strike="noStrike">
              <a:solidFill>
                <a:srgbClr val="000000"/>
              </a:solidFill>
              <a:latin typeface="Aptos Narrow" panose="020B0004020202020204" pitchFamily="34" charset="0"/>
            </a:rPr>
            <a:t>Goal:</a:t>
          </a:r>
          <a:r>
            <a:rPr lang="en-US" sz="1200" b="1" i="1" u="none" strike="noStrike" baseline="0">
              <a:solidFill>
                <a:srgbClr val="000000"/>
              </a:solidFill>
              <a:latin typeface="Aptos Narrow" panose="020B0004020202020204" pitchFamily="34" charset="0"/>
            </a:rPr>
            <a:t>  </a:t>
          </a:r>
          <a:r>
            <a:rPr lang="en-US" sz="1200" b="0" i="1" u="none" strike="noStrike">
              <a:solidFill>
                <a:srgbClr val="000000"/>
              </a:solidFill>
              <a:latin typeface="Aptos Narrow" panose="020B0004020202020204" pitchFamily="34" charset="0"/>
            </a:rPr>
            <a:t>Backward scheduling of dependent demand (dependent items)</a:t>
          </a:r>
          <a:endParaRPr lang="en-US" sz="1200" b="1" i="1" u="none" strike="noStrike">
            <a:solidFill>
              <a:srgbClr val="000000"/>
            </a:solidFill>
            <a:latin typeface="Aptos Narrow" panose="020B0004020202020204" pitchFamily="34" charset="0"/>
          </a:endParaRPr>
        </a:p>
        <a:p>
          <a:pPr marL="0" indent="0" algn="l"/>
          <a:r>
            <a:rPr lang="en-US" sz="1200" b="1" i="0" u="none" strike="noStrike">
              <a:solidFill>
                <a:srgbClr val="000000"/>
              </a:solidFill>
              <a:latin typeface="Aptos Narrow" panose="020B0004020202020204" pitchFamily="34" charset="0"/>
            </a:rPr>
            <a:t>Cumulative lead time: </a:t>
          </a:r>
          <a:r>
            <a:rPr lang="en-US" sz="1200" b="1" i="0" u="none" strike="noStrike" baseline="0">
              <a:solidFill>
                <a:srgbClr val="000000"/>
              </a:solidFill>
              <a:latin typeface="Aptos Narrow" panose="020B0004020202020204" pitchFamily="34" charset="0"/>
            </a:rPr>
            <a:t> </a:t>
          </a:r>
          <a:r>
            <a:rPr lang="en-US" sz="1200" b="0" i="1" u="none" strike="noStrike">
              <a:solidFill>
                <a:srgbClr val="000000"/>
              </a:solidFill>
              <a:latin typeface="Aptos Narrow" panose="020B0004020202020204" pitchFamily="34" charset="0"/>
            </a:rPr>
            <a:t>7 weeks</a:t>
          </a:r>
        </a:p>
        <a:p>
          <a:pPr marL="0" indent="0" algn="l"/>
          <a:endParaRPr lang="en-US" sz="1200" b="0" i="0" u="none" strike="noStrike">
            <a:solidFill>
              <a:srgbClr val="000000"/>
            </a:solidFill>
            <a:latin typeface="Aptos Narrow" panose="020B0004020202020204" pitchFamily="34" charset="0"/>
          </a:endParaRPr>
        </a:p>
      </xdr:txBody>
    </xdr:sp>
    <xdr:clientData/>
  </xdr:twoCellAnchor>
  <xdr:twoCellAnchor>
    <xdr:from>
      <xdr:col>28</xdr:col>
      <xdr:colOff>25400</xdr:colOff>
      <xdr:row>4</xdr:row>
      <xdr:rowOff>12700</xdr:rowOff>
    </xdr:from>
    <xdr:to>
      <xdr:col>33</xdr:col>
      <xdr:colOff>584200</xdr:colOff>
      <xdr:row>9</xdr:row>
      <xdr:rowOff>190500</xdr:rowOff>
    </xdr:to>
    <xdr:sp macro="" textlink="">
      <xdr:nvSpPr>
        <xdr:cNvPr id="2" name="TextBox 1">
          <a:extLst>
            <a:ext uri="{FF2B5EF4-FFF2-40B4-BE49-F238E27FC236}">
              <a16:creationId xmlns:a16="http://schemas.microsoft.com/office/drawing/2014/main" id="{C5C87A03-BB4E-9107-DD0F-60B16848DDCF}"/>
            </a:ext>
          </a:extLst>
        </xdr:cNvPr>
        <xdr:cNvSpPr txBox="1"/>
      </xdr:nvSpPr>
      <xdr:spPr>
        <a:xfrm>
          <a:off x="26416000" y="1054100"/>
          <a:ext cx="57658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kern="1200"/>
            <a:t>Nota</a:t>
          </a:r>
          <a:r>
            <a:rPr lang="en-GB" sz="1100" b="1" kern="1200" baseline="0"/>
            <a:t> Bene: </a:t>
          </a:r>
          <a:br>
            <a:rPr lang="en-GB" sz="1100" kern="1200" baseline="0"/>
          </a:br>
          <a:r>
            <a:rPr lang="en-GB" sz="1100" kern="0" baseline="0"/>
            <a:t>B</a:t>
          </a:r>
          <a:r>
            <a:rPr lang="en-GB"/>
            <a:t>ased on the partial information available, the orders for diaphragms appear to be managed by the supplier responsible for providing the speakers, who coordinates directly with the sub-supplier producing the diaphragms. Consequently, Bose does not directly intervene in the material planning for this item. However, due to the limited clarity on this process, we have still computed the MRP for the diaphragms to ensure a comprehensive analysis.</a:t>
          </a:r>
          <a:endParaRPr lang="en-GB" sz="1100" kern="12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558800</xdr:colOff>
      <xdr:row>30</xdr:row>
      <xdr:rowOff>16935</xdr:rowOff>
    </xdr:from>
    <xdr:to>
      <xdr:col>17</xdr:col>
      <xdr:colOff>333376</xdr:colOff>
      <xdr:row>57</xdr:row>
      <xdr:rowOff>50800</xdr:rowOff>
    </xdr:to>
    <xdr:graphicFrame macro="">
      <xdr:nvGraphicFramePr>
        <xdr:cNvPr id="2" name="Chart 1">
          <a:extLst>
            <a:ext uri="{FF2B5EF4-FFF2-40B4-BE49-F238E27FC236}">
              <a16:creationId xmlns:a16="http://schemas.microsoft.com/office/drawing/2014/main" id="{1D80002D-11F8-874B-8543-01DDA11D7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85912</xdr:colOff>
      <xdr:row>28</xdr:row>
      <xdr:rowOff>104775</xdr:rowOff>
    </xdr:from>
    <xdr:to>
      <xdr:col>33</xdr:col>
      <xdr:colOff>1333500</xdr:colOff>
      <xdr:row>56</xdr:row>
      <xdr:rowOff>152400</xdr:rowOff>
    </xdr:to>
    <xdr:graphicFrame macro="">
      <xdr:nvGraphicFramePr>
        <xdr:cNvPr id="3" name="Chart 2">
          <a:extLst>
            <a:ext uri="{FF2B5EF4-FFF2-40B4-BE49-F238E27FC236}">
              <a16:creationId xmlns:a16="http://schemas.microsoft.com/office/drawing/2014/main" id="{F00F552A-2C5C-2D40-9F90-DC13478F3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491612</xdr:colOff>
      <xdr:row>5</xdr:row>
      <xdr:rowOff>4776</xdr:rowOff>
    </xdr:from>
    <xdr:to>
      <xdr:col>13</xdr:col>
      <xdr:colOff>1485899</xdr:colOff>
      <xdr:row>28</xdr:row>
      <xdr:rowOff>114300</xdr:rowOff>
    </xdr:to>
    <xdr:graphicFrame macro="">
      <xdr:nvGraphicFramePr>
        <xdr:cNvPr id="4" name="Chart 3">
          <a:extLst>
            <a:ext uri="{FF2B5EF4-FFF2-40B4-BE49-F238E27FC236}">
              <a16:creationId xmlns:a16="http://schemas.microsoft.com/office/drawing/2014/main" id="{7CC770AC-763A-5D4E-9E77-967D12A87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278064</xdr:colOff>
      <xdr:row>59</xdr:row>
      <xdr:rowOff>31884</xdr:rowOff>
    </xdr:from>
    <xdr:to>
      <xdr:col>14</xdr:col>
      <xdr:colOff>104776</xdr:colOff>
      <xdr:row>89</xdr:row>
      <xdr:rowOff>123825</xdr:rowOff>
    </xdr:to>
    <xdr:graphicFrame macro="">
      <xdr:nvGraphicFramePr>
        <xdr:cNvPr id="5" name="Chart 4">
          <a:extLst>
            <a:ext uri="{FF2B5EF4-FFF2-40B4-BE49-F238E27FC236}">
              <a16:creationId xmlns:a16="http://schemas.microsoft.com/office/drawing/2014/main" id="{A9367FCA-8392-2F43-B282-1A27DDAC1F7F}"/>
            </a:ext>
            <a:ext uri="{147F2762-F138-4A5C-976F-8EAC2B608ADB}">
              <a16:predDERef xmlns:a16="http://schemas.microsoft.com/office/drawing/2014/main" pred="{7CC770AC-763A-5D4E-9E77-967D12A87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309359</xdr:colOff>
      <xdr:row>95</xdr:row>
      <xdr:rowOff>77721</xdr:rowOff>
    </xdr:from>
    <xdr:to>
      <xdr:col>14</xdr:col>
      <xdr:colOff>57151</xdr:colOff>
      <xdr:row>127</xdr:row>
      <xdr:rowOff>38101</xdr:rowOff>
    </xdr:to>
    <xdr:graphicFrame macro="">
      <xdr:nvGraphicFramePr>
        <xdr:cNvPr id="6" name="Chart 5">
          <a:extLst>
            <a:ext uri="{FF2B5EF4-FFF2-40B4-BE49-F238E27FC236}">
              <a16:creationId xmlns:a16="http://schemas.microsoft.com/office/drawing/2014/main" id="{788C7197-E834-9943-862C-035F89911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741680</xdr:colOff>
      <xdr:row>48</xdr:row>
      <xdr:rowOff>40900</xdr:rowOff>
    </xdr:from>
    <xdr:to>
      <xdr:col>5</xdr:col>
      <xdr:colOff>909971</xdr:colOff>
      <xdr:row>57</xdr:row>
      <xdr:rowOff>71119</xdr:rowOff>
    </xdr:to>
    <xdr:sp macro="" textlink="">
      <xdr:nvSpPr>
        <xdr:cNvPr id="7" name="Oval 6">
          <a:extLst>
            <a:ext uri="{FF2B5EF4-FFF2-40B4-BE49-F238E27FC236}">
              <a16:creationId xmlns:a16="http://schemas.microsoft.com/office/drawing/2014/main" id="{F3E94EF3-5EDB-D343-AB4C-23AF2F7834F6}"/>
            </a:ext>
          </a:extLst>
        </xdr:cNvPr>
        <xdr:cNvSpPr/>
      </xdr:nvSpPr>
      <xdr:spPr>
        <a:xfrm>
          <a:off x="5021580" y="10086600"/>
          <a:ext cx="1920891" cy="1770119"/>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5</xdr:col>
      <xdr:colOff>908050</xdr:colOff>
      <xdr:row>39</xdr:row>
      <xdr:rowOff>26694</xdr:rowOff>
    </xdr:from>
    <xdr:to>
      <xdr:col>23</xdr:col>
      <xdr:colOff>687916</xdr:colOff>
      <xdr:row>52</xdr:row>
      <xdr:rowOff>30833</xdr:rowOff>
    </xdr:to>
    <xdr:cxnSp macro="">
      <xdr:nvCxnSpPr>
        <xdr:cNvPr id="8" name="Curved Connector 7">
          <a:extLst>
            <a:ext uri="{FF2B5EF4-FFF2-40B4-BE49-F238E27FC236}">
              <a16:creationId xmlns:a16="http://schemas.microsoft.com/office/drawing/2014/main" id="{29015A31-4AFD-B44E-9E92-99016887C204}"/>
            </a:ext>
          </a:extLst>
        </xdr:cNvPr>
        <xdr:cNvCxnSpPr/>
      </xdr:nvCxnSpPr>
      <xdr:spPr>
        <a:xfrm flipV="1">
          <a:off x="6394450" y="8294394"/>
          <a:ext cx="16220016" cy="2785439"/>
        </a:xfrm>
        <a:prstGeom prst="curvedConnector3">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266699</xdr:colOff>
      <xdr:row>2</xdr:row>
      <xdr:rowOff>104775</xdr:rowOff>
    </xdr:from>
    <xdr:to>
      <xdr:col>4</xdr:col>
      <xdr:colOff>152399</xdr:colOff>
      <xdr:row>7</xdr:row>
      <xdr:rowOff>342900</xdr:rowOff>
    </xdr:to>
    <xdr:sp macro="" textlink="">
      <xdr:nvSpPr>
        <xdr:cNvPr id="9" name="TextBox 8">
          <a:extLst>
            <a:ext uri="{FF2B5EF4-FFF2-40B4-BE49-F238E27FC236}">
              <a16:creationId xmlns:a16="http://schemas.microsoft.com/office/drawing/2014/main" id="{4559425A-12CB-8FD0-FED8-39CEC54DACBC}"/>
            </a:ext>
            <a:ext uri="{147F2762-F138-4A5C-976F-8EAC2B608ADB}">
              <a16:predDERef xmlns:a16="http://schemas.microsoft.com/office/drawing/2014/main" pred="{29015A31-4AFD-B44E-9E92-99016887C204}"/>
            </a:ext>
          </a:extLst>
        </xdr:cNvPr>
        <xdr:cNvSpPr txBox="1"/>
      </xdr:nvSpPr>
      <xdr:spPr>
        <a:xfrm>
          <a:off x="266699" y="838200"/>
          <a:ext cx="4600575" cy="12096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kern="1200" baseline="0"/>
            <a:t>Assuming the following Ordering Costs (see comments for info on how they have been computed) we can see that EOQ model does not </a:t>
          </a:r>
          <a:r>
            <a:rPr lang="en-GB"/>
            <a:t>fully align with our operational realities, and adjustments are necessary.</a:t>
          </a:r>
        </a:p>
        <a:p>
          <a:endParaRPr lang="en-GB"/>
        </a:p>
        <a:p>
          <a:r>
            <a:rPr lang="en-GB"/>
            <a:t>In fact,</a:t>
          </a:r>
          <a:r>
            <a:rPr lang="en-GB" baseline="0"/>
            <a:t> </a:t>
          </a:r>
          <a:r>
            <a:rPr lang="en-GB" b="1" baseline="0"/>
            <a:t>we obtain an optimal order quantity  far below the Reorder Point, thus making this strategy impracticable.</a:t>
          </a:r>
          <a:br>
            <a:rPr lang="en-GB"/>
          </a:br>
          <a:endParaRPr lang="en-GB" sz="1100" kern="1200" baseline="0"/>
        </a:p>
      </xdr:txBody>
    </xdr:sp>
    <xdr:clientData/>
  </xdr:twoCellAnchor>
  <xdr:twoCellAnchor>
    <xdr:from>
      <xdr:col>4</xdr:col>
      <xdr:colOff>317500</xdr:colOff>
      <xdr:row>92</xdr:row>
      <xdr:rowOff>0</xdr:rowOff>
    </xdr:from>
    <xdr:to>
      <xdr:col>14</xdr:col>
      <xdr:colOff>75596</xdr:colOff>
      <xdr:row>95</xdr:row>
      <xdr:rowOff>181429</xdr:rowOff>
    </xdr:to>
    <xdr:sp macro="" textlink="">
      <xdr:nvSpPr>
        <xdr:cNvPr id="10" name="TextBox 9">
          <a:extLst>
            <a:ext uri="{FF2B5EF4-FFF2-40B4-BE49-F238E27FC236}">
              <a16:creationId xmlns:a16="http://schemas.microsoft.com/office/drawing/2014/main" id="{134EBCAC-7D95-7D93-0C43-A28803E5870E}"/>
            </a:ext>
          </a:extLst>
        </xdr:cNvPr>
        <xdr:cNvSpPr txBox="1"/>
      </xdr:nvSpPr>
      <xdr:spPr>
        <a:xfrm>
          <a:off x="5563810" y="19503571"/>
          <a:ext cx="11157857" cy="771072"/>
        </a:xfrm>
        <a:prstGeom prst="rect">
          <a:avLst/>
        </a:prstGeom>
        <a:solidFill>
          <a:sysClr val="window" lastClr="FFFFFF"/>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kern="1200"/>
            <a:t>Nota</a:t>
          </a:r>
          <a:r>
            <a:rPr lang="en-GB" sz="1100" b="1" kern="1200" baseline="0"/>
            <a:t> Bene: </a:t>
          </a:r>
          <a:br>
            <a:rPr lang="en-GB" sz="1100" kern="1200" baseline="0"/>
          </a:br>
          <a:r>
            <a:rPr lang="en-GB"/>
            <a:t>For this item, both EOQ and EPQ have been calculated; however, based on the partial information gathered, the diaphragms appear to be produced by a sub-supplier and delivered directly to the supplier responsible for providing us with the speakers. As a result, Bose does not hold this item in inventory, and inventory models are not applicable in this case.</a:t>
          </a:r>
          <a:endParaRPr lang="en-GB" sz="1100" kern="12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120650</xdr:colOff>
      <xdr:row>19</xdr:row>
      <xdr:rowOff>155100</xdr:rowOff>
    </xdr:from>
    <xdr:to>
      <xdr:col>3</xdr:col>
      <xdr:colOff>710629</xdr:colOff>
      <xdr:row>37</xdr:row>
      <xdr:rowOff>94179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672086D-C8A1-EFF6-D424-60E43AFB20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0650" y="4714400"/>
              <a:ext cx="5631879" cy="354587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23582</xdr:colOff>
      <xdr:row>19</xdr:row>
      <xdr:rowOff>146038</xdr:rowOff>
    </xdr:from>
    <xdr:to>
      <xdr:col>8</xdr:col>
      <xdr:colOff>269162</xdr:colOff>
      <xdr:row>37</xdr:row>
      <xdr:rowOff>92752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C2E5174-1276-1914-0A92-149035532324}"/>
                </a:ext>
                <a:ext uri="{147F2762-F138-4A5C-976F-8EAC2B608ADB}">
                  <a16:predDERef xmlns:a16="http://schemas.microsoft.com/office/drawing/2014/main" pred="{4672086D-C8A1-EFF6-D424-60E43AFB20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41782" y="4705338"/>
              <a:ext cx="5884380" cy="355351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368129</xdr:colOff>
      <xdr:row>19</xdr:row>
      <xdr:rowOff>145143</xdr:rowOff>
    </xdr:from>
    <xdr:to>
      <xdr:col>12</xdr:col>
      <xdr:colOff>572571</xdr:colOff>
      <xdr:row>38</xdr:row>
      <xdr:rowOff>76285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AA20F5B-DAD5-082D-C326-38CEDF42FC93}"/>
                </a:ext>
                <a:ext uri="{147F2762-F138-4A5C-976F-8EAC2B608ADB}">
                  <a16:predDERef xmlns:a16="http://schemas.microsoft.com/office/drawing/2014/main" pred="{EC2E5174-1276-1914-0A92-1490355323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925129" y="4704443"/>
              <a:ext cx="6465542" cy="372844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676275</xdr:colOff>
      <xdr:row>19</xdr:row>
      <xdr:rowOff>161925</xdr:rowOff>
    </xdr:from>
    <xdr:to>
      <xdr:col>19</xdr:col>
      <xdr:colOff>47625</xdr:colOff>
      <xdr:row>38</xdr:row>
      <xdr:rowOff>76200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564C1319-836B-2496-D0B3-026C1CD2EC82}"/>
                </a:ext>
                <a:ext uri="{147F2762-F138-4A5C-976F-8EAC2B608ADB}">
                  <a16:predDERef xmlns:a16="http://schemas.microsoft.com/office/drawing/2014/main" pred="{6AA20F5B-DAD5-082D-C326-38CEDF42FC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494375" y="4721225"/>
              <a:ext cx="7727950" cy="37115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332618</xdr:colOff>
      <xdr:row>3</xdr:row>
      <xdr:rowOff>54429</xdr:rowOff>
    </xdr:from>
    <xdr:to>
      <xdr:col>25</xdr:col>
      <xdr:colOff>76199</xdr:colOff>
      <xdr:row>14</xdr:row>
      <xdr:rowOff>94343</xdr:rowOff>
    </xdr:to>
    <xdr:sp macro="" textlink="">
      <xdr:nvSpPr>
        <xdr:cNvPr id="8" name="TextBox 7">
          <a:extLst>
            <a:ext uri="{FF2B5EF4-FFF2-40B4-BE49-F238E27FC236}">
              <a16:creationId xmlns:a16="http://schemas.microsoft.com/office/drawing/2014/main" id="{2B63DFCD-EAA3-9F95-924F-3C8E064903C3}"/>
            </a:ext>
          </a:extLst>
        </xdr:cNvPr>
        <xdr:cNvSpPr txBox="1"/>
      </xdr:nvSpPr>
      <xdr:spPr>
        <a:xfrm>
          <a:off x="23051104" y="838200"/>
          <a:ext cx="5229981" cy="24783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kern="1200"/>
            <a:t>Assumptions:</a:t>
          </a:r>
        </a:p>
        <a:p>
          <a:endParaRPr lang="en-GB" sz="1200" b="1" kern="1200"/>
        </a:p>
        <a:p>
          <a:pPr marL="0" marR="0" lvl="0" indent="0" defTabSz="914400" eaLnBrk="1" fontAlgn="auto" latinLnBrk="0" hangingPunct="1">
            <a:lnSpc>
              <a:spcPct val="100000"/>
            </a:lnSpc>
            <a:spcBef>
              <a:spcPts val="0"/>
            </a:spcBef>
            <a:spcAft>
              <a:spcPts val="0"/>
            </a:spcAft>
            <a:buClrTx/>
            <a:buSzTx/>
            <a:buFontTx/>
            <a:buNone/>
            <a:tabLst/>
            <a:defRPr/>
          </a:pPr>
          <a:r>
            <a:rPr lang="en-GB" sz="1200" b="0" kern="1200"/>
            <a:t>-</a:t>
          </a:r>
          <a:r>
            <a:rPr lang="en-GB" sz="1200" b="0" kern="1200" baseline="0"/>
            <a:t> The production rate for the headphones has been directly computed from the average production rate established by the Aggregated Plan that we chose to implement.</a:t>
          </a:r>
          <a:endParaRPr lang="en-GB" sz="1200" b="0" kern="1200"/>
        </a:p>
        <a:p>
          <a:pPr marL="0" marR="0" lvl="0" indent="0" defTabSz="914400" eaLnBrk="1" fontAlgn="auto" latinLnBrk="0" hangingPunct="1">
            <a:lnSpc>
              <a:spcPct val="100000"/>
            </a:lnSpc>
            <a:spcBef>
              <a:spcPts val="0"/>
            </a:spcBef>
            <a:spcAft>
              <a:spcPts val="0"/>
            </a:spcAft>
            <a:buClrTx/>
            <a:buSzTx/>
            <a:buFontTx/>
            <a:buNone/>
            <a:tabLst/>
            <a:defRPr/>
          </a:pPr>
          <a:endParaRPr lang="en-GB" sz="1200" b="1" kern="1200"/>
        </a:p>
        <a:p>
          <a:pPr marL="0" marR="0" lvl="0" indent="0" defTabSz="914400" eaLnBrk="1" fontAlgn="auto" latinLnBrk="0" hangingPunct="1">
            <a:lnSpc>
              <a:spcPct val="100000"/>
            </a:lnSpc>
            <a:spcBef>
              <a:spcPts val="0"/>
            </a:spcBef>
            <a:spcAft>
              <a:spcPts val="0"/>
            </a:spcAft>
            <a:buClrTx/>
            <a:buSzTx/>
            <a:buFontTx/>
            <a:buNone/>
            <a:tabLst/>
            <a:defRPr/>
          </a:pPr>
          <a:r>
            <a:rPr lang="en-GB" sz="1200" b="1" kern="1200"/>
            <a:t>-</a:t>
          </a:r>
          <a:r>
            <a:rPr lang="en-GB" sz="1200" b="1" kern="1200" baseline="0"/>
            <a:t> </a:t>
          </a:r>
          <a:r>
            <a:rPr lang="en-GB" sz="1200" b="0" kern="1200" baseline="0"/>
            <a:t>The production rate for each component (level 1,2,3) which is not produced within the company  has been computed considering the highest order issued to the supplier from the MRP.</a:t>
          </a:r>
        </a:p>
        <a:p>
          <a:pPr marL="0" marR="0" lvl="0" indent="0" defTabSz="914400" eaLnBrk="1" fontAlgn="auto" latinLnBrk="0" hangingPunct="1">
            <a:lnSpc>
              <a:spcPct val="100000"/>
            </a:lnSpc>
            <a:spcBef>
              <a:spcPts val="0"/>
            </a:spcBef>
            <a:spcAft>
              <a:spcPts val="0"/>
            </a:spcAft>
            <a:buClrTx/>
            <a:buSzTx/>
            <a:buFontTx/>
            <a:buNone/>
            <a:tabLst/>
            <a:defRPr/>
          </a:pPr>
          <a:endParaRPr lang="en-GB" sz="1200" b="0" kern="1200" baseline="0"/>
        </a:p>
        <a:p>
          <a:pPr marL="0" marR="0" lvl="0" indent="0" defTabSz="914400" eaLnBrk="1" fontAlgn="auto" latinLnBrk="0" hangingPunct="1">
            <a:lnSpc>
              <a:spcPct val="100000"/>
            </a:lnSpc>
            <a:spcBef>
              <a:spcPts val="0"/>
            </a:spcBef>
            <a:spcAft>
              <a:spcPts val="0"/>
            </a:spcAft>
            <a:buClrTx/>
            <a:buSzTx/>
            <a:buFontTx/>
            <a:buNone/>
            <a:tabLst/>
            <a:defRPr/>
          </a:pPr>
          <a:r>
            <a:rPr lang="en-GB" sz="1200" b="0" kern="1200" baseline="0"/>
            <a:t>- The consumption rate has been computed using the MRP gross requirements for each level</a:t>
          </a:r>
        </a:p>
        <a:p>
          <a:pPr marL="0" marR="0" lvl="0" indent="0" defTabSz="914400" eaLnBrk="1" fontAlgn="auto" latinLnBrk="0" hangingPunct="1">
            <a:lnSpc>
              <a:spcPct val="100000"/>
            </a:lnSpc>
            <a:spcBef>
              <a:spcPts val="0"/>
            </a:spcBef>
            <a:spcAft>
              <a:spcPts val="0"/>
            </a:spcAft>
            <a:buClrTx/>
            <a:buSzTx/>
            <a:buFontTx/>
            <a:buNone/>
            <a:tabLst/>
            <a:defRPr/>
          </a:pPr>
          <a:endParaRPr lang="en-GB" sz="1200" b="1" kern="1200"/>
        </a:p>
      </xdr:txBody>
    </xdr:sp>
    <xdr:clientData/>
  </xdr:twoCellAnchor>
  <xdr:twoCellAnchor>
    <xdr:from>
      <xdr:col>0</xdr:col>
      <xdr:colOff>108857</xdr:colOff>
      <xdr:row>1</xdr:row>
      <xdr:rowOff>43543</xdr:rowOff>
    </xdr:from>
    <xdr:to>
      <xdr:col>6</xdr:col>
      <xdr:colOff>1088572</xdr:colOff>
      <xdr:row>2</xdr:row>
      <xdr:rowOff>141515</xdr:rowOff>
    </xdr:to>
    <xdr:sp macro="" textlink="">
      <xdr:nvSpPr>
        <xdr:cNvPr id="3" name="TextBox 8">
          <a:extLst>
            <a:ext uri="{FF2B5EF4-FFF2-40B4-BE49-F238E27FC236}">
              <a16:creationId xmlns:a16="http://schemas.microsoft.com/office/drawing/2014/main" id="{9CA66A2A-4C0F-460D-BE71-9A6D2CD15D1D}"/>
            </a:ext>
            <a:ext uri="{147F2762-F138-4A5C-976F-8EAC2B608ADB}">
              <a16:predDERef xmlns:a16="http://schemas.microsoft.com/office/drawing/2014/main" pred="{29015A31-4AFD-B44E-9E92-99016887C204}"/>
            </a:ext>
          </a:extLst>
        </xdr:cNvPr>
        <xdr:cNvSpPr txBox="1"/>
      </xdr:nvSpPr>
      <xdr:spPr>
        <a:xfrm>
          <a:off x="108857" y="642257"/>
          <a:ext cx="9318172" cy="28302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aseline="0"/>
            <a:t>As in EOQ, </a:t>
          </a:r>
          <a:r>
            <a:rPr lang="en-GB" b="1" baseline="0"/>
            <a:t>we obtain an optimal order quantity below the Reorder Point, thus making this strategy impracticable </a:t>
          </a:r>
          <a:r>
            <a:rPr lang="en-GB" b="0" baseline="0"/>
            <a:t>since out-of-stock is going to occur.</a:t>
          </a:r>
          <a:endParaRPr lang="en-GB" sz="1100" b="0" kern="1200" baseline="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7</xdr:col>
      <xdr:colOff>600075</xdr:colOff>
      <xdr:row>2</xdr:row>
      <xdr:rowOff>133351</xdr:rowOff>
    </xdr:from>
    <xdr:to>
      <xdr:col>16</xdr:col>
      <xdr:colOff>542925</xdr:colOff>
      <xdr:row>5</xdr:row>
      <xdr:rowOff>177801</xdr:rowOff>
    </xdr:to>
    <xdr:sp macro="" textlink="">
      <xdr:nvSpPr>
        <xdr:cNvPr id="2" name="TextBox 1">
          <a:extLst>
            <a:ext uri="{FF2B5EF4-FFF2-40B4-BE49-F238E27FC236}">
              <a16:creationId xmlns:a16="http://schemas.microsoft.com/office/drawing/2014/main" id="{AA1375DD-A65F-4B71-9612-0B5085B98207}"/>
            </a:ext>
            <a:ext uri="{147F2762-F138-4A5C-976F-8EAC2B608ADB}">
              <a16:predDERef xmlns:a16="http://schemas.microsoft.com/office/drawing/2014/main" pred="{185CD5F9-98CD-45C8-AD86-5EEB4C0FAB9D}"/>
            </a:ext>
          </a:extLst>
        </xdr:cNvPr>
        <xdr:cNvSpPr txBox="1"/>
      </xdr:nvSpPr>
      <xdr:spPr>
        <a:xfrm>
          <a:off x="8029575" y="793751"/>
          <a:ext cx="7829550" cy="628650"/>
        </a:xfrm>
        <a:prstGeom prst="rect">
          <a:avLst/>
        </a:prstGeom>
        <a:ln/>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endParaRPr lang="en-US" sz="1100" b="1" i="0" u="none" strike="noStrike">
            <a:solidFill>
              <a:srgbClr val="000000"/>
            </a:solidFill>
            <a:latin typeface="Aptos Narrow" panose="020B0004020202020204" pitchFamily="34" charset="0"/>
          </a:endParaRPr>
        </a:p>
        <a:p>
          <a:pPr marL="0" indent="0" algn="l"/>
          <a:r>
            <a:rPr lang="en-US" sz="1100" b="1" i="0" u="none" strike="noStrike">
              <a:solidFill>
                <a:srgbClr val="000000"/>
              </a:solidFill>
              <a:latin typeface="Aptos Narrow" panose="020B0004020202020204" pitchFamily="34" charset="0"/>
            </a:rPr>
            <a:t>Conclusion:</a:t>
          </a:r>
          <a:r>
            <a:rPr lang="en-US" sz="1100" b="0" i="0" u="none" strike="noStrike" baseline="0">
              <a:solidFill>
                <a:srgbClr val="000000"/>
              </a:solidFill>
              <a:latin typeface="Aptos Narrow" panose="020B0004020202020204" pitchFamily="34" charset="0"/>
            </a:rPr>
            <a:t> </a:t>
          </a:r>
          <a:r>
            <a:rPr lang="es-ES" sz="1100" b="0" i="0" u="none" strike="noStrike" baseline="0">
              <a:solidFill>
                <a:srgbClr val="000000"/>
              </a:solidFill>
              <a:latin typeface="Aptos Narrow" panose="020B0004020202020204" pitchFamily="34" charset="0"/>
              <a:ea typeface="+mn-ea"/>
              <a:cs typeface="+mn-cs"/>
            </a:rPr>
            <a:t>The minimum total annual cost is achived by ordering </a:t>
          </a:r>
          <a:r>
            <a:rPr lang="es-ES" sz="1100" b="1" i="0" u="sng" strike="noStrike" baseline="0">
              <a:solidFill>
                <a:srgbClr val="000000"/>
              </a:solidFill>
              <a:latin typeface="Aptos Narrow" panose="020B0004020202020204" pitchFamily="34" charset="0"/>
              <a:ea typeface="+mn-ea"/>
              <a:cs typeface="+mn-cs"/>
            </a:rPr>
            <a:t>the minimum quantity of the cheapest range</a:t>
          </a:r>
          <a:r>
            <a:rPr lang="es-ES" sz="1100" b="0" i="0" u="none" strike="noStrike" baseline="0">
              <a:solidFill>
                <a:srgbClr val="000000"/>
              </a:solidFill>
              <a:latin typeface="Aptos Narrow" panose="020B0004020202020204" pitchFamily="34" charset="0"/>
              <a:ea typeface="+mn-ea"/>
              <a:cs typeface="+mn-cs"/>
            </a:rPr>
            <a:t>.</a:t>
          </a:r>
          <a:endParaRPr lang="en-US" sz="1100" b="0" i="0" u="none" strike="noStrike" baseline="0">
            <a:solidFill>
              <a:srgbClr val="000000"/>
            </a:solidFill>
            <a:latin typeface="Aptos Narrow" panose="020B0004020202020204" pitchFamily="34" charset="0"/>
            <a:ea typeface="+mn-ea"/>
            <a:cs typeface="+mn-cs"/>
          </a:endParaRPr>
        </a:p>
      </xdr:txBody>
    </xdr:sp>
    <xdr:clientData/>
  </xdr:twoCellAnchor>
  <xdr:twoCellAnchor editAs="oneCell">
    <xdr:from>
      <xdr:col>8</xdr:col>
      <xdr:colOff>627379</xdr:colOff>
      <xdr:row>7</xdr:row>
      <xdr:rowOff>193676</xdr:rowOff>
    </xdr:from>
    <xdr:to>
      <xdr:col>18</xdr:col>
      <xdr:colOff>4505</xdr:colOff>
      <xdr:row>29</xdr:row>
      <xdr:rowOff>99060</xdr:rowOff>
    </xdr:to>
    <xdr:pic>
      <xdr:nvPicPr>
        <xdr:cNvPr id="5" name="Imagen 4">
          <a:extLst>
            <a:ext uri="{FF2B5EF4-FFF2-40B4-BE49-F238E27FC236}">
              <a16:creationId xmlns:a16="http://schemas.microsoft.com/office/drawing/2014/main" id="{4D8E8CC9-FA91-A6B7-5E53-50F7C4C65629}"/>
            </a:ext>
            <a:ext uri="{147F2762-F138-4A5C-976F-8EAC2B608ADB}">
              <a16:predDERef xmlns:a16="http://schemas.microsoft.com/office/drawing/2014/main" pred="{AA1375DD-A65F-4B71-9612-0B5085B98207}"/>
            </a:ext>
          </a:extLst>
        </xdr:cNvPr>
        <xdr:cNvPicPr>
          <a:picLocks noChangeAspect="1"/>
        </xdr:cNvPicPr>
      </xdr:nvPicPr>
      <xdr:blipFill>
        <a:blip xmlns:r="http://schemas.openxmlformats.org/officeDocument/2006/relationships" r:embed="rId1"/>
        <a:stretch>
          <a:fillRect/>
        </a:stretch>
      </xdr:blipFill>
      <xdr:spPr>
        <a:xfrm>
          <a:off x="8928099" y="1849756"/>
          <a:ext cx="8050591" cy="4172584"/>
        </a:xfrm>
        <a:prstGeom prst="rect">
          <a:avLst/>
        </a:prstGeom>
      </xdr:spPr>
    </xdr:pic>
    <xdr:clientData/>
  </xdr:twoCellAnchor>
  <xdr:twoCellAnchor>
    <xdr:from>
      <xdr:col>16</xdr:col>
      <xdr:colOff>198120</xdr:colOff>
      <xdr:row>25</xdr:row>
      <xdr:rowOff>137160</xdr:rowOff>
    </xdr:from>
    <xdr:to>
      <xdr:col>16</xdr:col>
      <xdr:colOff>411480</xdr:colOff>
      <xdr:row>26</xdr:row>
      <xdr:rowOff>167640</xdr:rowOff>
    </xdr:to>
    <xdr:sp macro="" textlink="">
      <xdr:nvSpPr>
        <xdr:cNvPr id="3" name="Elipse 2">
          <a:extLst>
            <a:ext uri="{FF2B5EF4-FFF2-40B4-BE49-F238E27FC236}">
              <a16:creationId xmlns:a16="http://schemas.microsoft.com/office/drawing/2014/main" id="{D470192E-A295-2B2C-6564-D5AD5C29D1A3}"/>
            </a:ext>
          </a:extLst>
        </xdr:cNvPr>
        <xdr:cNvSpPr/>
      </xdr:nvSpPr>
      <xdr:spPr>
        <a:xfrm>
          <a:off x="13952220" y="5067300"/>
          <a:ext cx="213360" cy="213360"/>
        </a:xfrm>
        <a:prstGeom prst="ellipse">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kern="12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3</xdr:col>
      <xdr:colOff>182880</xdr:colOff>
      <xdr:row>1</xdr:row>
      <xdr:rowOff>91440</xdr:rowOff>
    </xdr:from>
    <xdr:to>
      <xdr:col>11</xdr:col>
      <xdr:colOff>701040</xdr:colOff>
      <xdr:row>7</xdr:row>
      <xdr:rowOff>37629</xdr:rowOff>
    </xdr:to>
    <xdr:sp macro="" textlink="">
      <xdr:nvSpPr>
        <xdr:cNvPr id="14" name="TextBox 1">
          <a:extLst>
            <a:ext uri="{FF2B5EF4-FFF2-40B4-BE49-F238E27FC236}">
              <a16:creationId xmlns:a16="http://schemas.microsoft.com/office/drawing/2014/main" id="{67B94AEA-3F69-4494-BD47-434E03114E52}"/>
            </a:ext>
            <a:ext uri="{147F2762-F138-4A5C-976F-8EAC2B608ADB}">
              <a16:predDERef xmlns:a16="http://schemas.microsoft.com/office/drawing/2014/main" pred="{185CD5F9-98CD-45C8-AD86-5EEB4C0FAB9D}"/>
            </a:ext>
          </a:extLst>
        </xdr:cNvPr>
        <xdr:cNvSpPr txBox="1"/>
      </xdr:nvSpPr>
      <xdr:spPr>
        <a:xfrm>
          <a:off x="5309917" y="693514"/>
          <a:ext cx="8834308" cy="1018634"/>
        </a:xfrm>
        <a:prstGeom prst="rect">
          <a:avLst/>
        </a:prstGeom>
        <a:ln/>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Aptos Narrow" panose="020B0004020202020204" pitchFamily="34" charset="0"/>
            </a:rPr>
            <a:t>Demand distribution: </a:t>
          </a:r>
          <a:r>
            <a:rPr lang="en-US" sz="1100" b="1" i="0" u="none" strike="noStrike" baseline="0">
              <a:solidFill>
                <a:srgbClr val="000000"/>
              </a:solidFill>
              <a:latin typeface="Aptos Narrow" panose="020B0004020202020204" pitchFamily="34" charset="0"/>
            </a:rPr>
            <a:t> </a:t>
          </a:r>
          <a:r>
            <a:rPr lang="en-US" sz="1100" b="0" i="0" u="sng" strike="noStrike" baseline="0">
              <a:solidFill>
                <a:srgbClr val="000000"/>
              </a:solidFill>
              <a:latin typeface="Aptos Narrow" panose="020B0004020202020204" pitchFamily="34" charset="0"/>
            </a:rPr>
            <a:t>Lognormal distribution</a:t>
          </a:r>
          <a:r>
            <a:rPr lang="en-US" sz="1100" b="0" i="0" u="none" strike="noStrike" baseline="0">
              <a:solidFill>
                <a:srgbClr val="000000"/>
              </a:solidFill>
              <a:latin typeface="Aptos Narrow" panose="020B0004020202020204" pitchFamily="34" charset="0"/>
            </a:rPr>
            <a:t>, since it nicely fits our yeary forecasted demand distribution, which is skewed to the right. </a:t>
          </a:r>
        </a:p>
        <a:p>
          <a:pPr marL="0" indent="0" algn="l"/>
          <a:endParaRPr lang="en-US" sz="1100" b="0" i="0" u="none" strike="noStrike" baseline="0">
            <a:solidFill>
              <a:srgbClr val="000000"/>
            </a:solidFill>
            <a:latin typeface="Aptos Narrow" panose="020B0004020202020204" pitchFamily="34" charset="0"/>
          </a:endParaRPr>
        </a:p>
        <a:p>
          <a:pPr marL="0" indent="0" algn="l"/>
          <a:r>
            <a:rPr lang="en-US" sz="1100" b="1" i="0" u="none" strike="noStrike">
              <a:solidFill>
                <a:srgbClr val="000000"/>
              </a:solidFill>
              <a:latin typeface="Aptos Narrow" panose="020B0004020202020204" pitchFamily="34" charset="0"/>
            </a:rPr>
            <a:t>Conclusion:</a:t>
          </a:r>
          <a:r>
            <a:rPr lang="en-US" sz="1100" b="0" i="0" u="none" strike="noStrike" baseline="0">
              <a:solidFill>
                <a:srgbClr val="000000"/>
              </a:solidFill>
              <a:latin typeface="Aptos Narrow" panose="020B0004020202020204" pitchFamily="34" charset="0"/>
            </a:rPr>
            <a:t> </a:t>
          </a:r>
          <a:r>
            <a:rPr lang="en-GB"/>
            <a:t>Increasing the service level from 90% to 95% is crucial in a competitive market, where losing even 5% of orders could result in significant customer churn. The 3% increase in stock required for this improvement strikes a reasonable balance. However, aiming for 98% service level is not practical, as it demands a 4% stock increase for a marginal gain (3%), making it inefficient under a JIT policy.</a:t>
          </a:r>
          <a:endParaRPr lang="en-US" sz="1100" b="0" i="0" u="none" strike="noStrike" baseline="0">
            <a:solidFill>
              <a:srgbClr val="000000"/>
            </a:solidFill>
            <a:latin typeface="Aptos Narrow" panose="020B0004020202020204" pitchFamily="34" charset="0"/>
            <a:ea typeface="+mn-ea"/>
            <a:cs typeface="+mn-cs"/>
          </a:endParaRPr>
        </a:p>
      </xdr:txBody>
    </xdr:sp>
    <xdr:clientData/>
  </xdr:twoCellAnchor>
  <xdr:twoCellAnchor>
    <xdr:from>
      <xdr:col>3</xdr:col>
      <xdr:colOff>863600</xdr:colOff>
      <xdr:row>14</xdr:row>
      <xdr:rowOff>139700</xdr:rowOff>
    </xdr:from>
    <xdr:to>
      <xdr:col>9</xdr:col>
      <xdr:colOff>358140</xdr:colOff>
      <xdr:row>36</xdr:row>
      <xdr:rowOff>121920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3D810970-C3C6-7548-9142-7552065358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53200" y="3225800"/>
              <a:ext cx="7012940" cy="41732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490157</xdr:colOff>
      <xdr:row>15</xdr:row>
      <xdr:rowOff>9783</xdr:rowOff>
    </xdr:from>
    <xdr:to>
      <xdr:col>14</xdr:col>
      <xdr:colOff>732355</xdr:colOff>
      <xdr:row>36</xdr:row>
      <xdr:rowOff>106680</xdr:rowOff>
    </xdr:to>
    <xdr:pic>
      <xdr:nvPicPr>
        <xdr:cNvPr id="3" name="Imagen 2">
          <a:extLst>
            <a:ext uri="{FF2B5EF4-FFF2-40B4-BE49-F238E27FC236}">
              <a16:creationId xmlns:a16="http://schemas.microsoft.com/office/drawing/2014/main" id="{E7B6FDEC-0D23-0034-9B81-F886E2B77B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69737" y="3179703"/>
          <a:ext cx="4166498" cy="393737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76200</xdr:colOff>
      <xdr:row>1</xdr:row>
      <xdr:rowOff>137160</xdr:rowOff>
    </xdr:from>
    <xdr:to>
      <xdr:col>11</xdr:col>
      <xdr:colOff>505690</xdr:colOff>
      <xdr:row>6</xdr:row>
      <xdr:rowOff>30480</xdr:rowOff>
    </xdr:to>
    <xdr:sp macro="" textlink="">
      <xdr:nvSpPr>
        <xdr:cNvPr id="2" name="TextBox 1">
          <a:extLst>
            <a:ext uri="{FF2B5EF4-FFF2-40B4-BE49-F238E27FC236}">
              <a16:creationId xmlns:a16="http://schemas.microsoft.com/office/drawing/2014/main" id="{132E3CFB-925D-4D0B-B8C7-A958012A63C4}"/>
            </a:ext>
            <a:ext uri="{147F2762-F138-4A5C-976F-8EAC2B608ADB}">
              <a16:predDERef xmlns:a16="http://schemas.microsoft.com/office/drawing/2014/main" pred="{185CD5F9-98CD-45C8-AD86-5EEB4C0FAB9D}"/>
            </a:ext>
          </a:extLst>
        </xdr:cNvPr>
        <xdr:cNvSpPr txBox="1"/>
      </xdr:nvSpPr>
      <xdr:spPr>
        <a:xfrm>
          <a:off x="76200" y="594360"/>
          <a:ext cx="8535265" cy="845820"/>
        </a:xfrm>
        <a:prstGeom prst="rect">
          <a:avLst/>
        </a:prstGeom>
        <a:ln/>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r>
            <a:rPr lang="es-ES" sz="1100" b="1" i="0" u="none" strike="noStrike">
              <a:solidFill>
                <a:srgbClr val="000000"/>
              </a:solidFill>
              <a:latin typeface="Aptos Narrow" panose="020B0004020202020204" pitchFamily="34" charset="0"/>
            </a:rPr>
            <a:t>Period Review System implementation for the finished product</a:t>
          </a:r>
          <a:r>
            <a:rPr lang="es-ES" sz="1100" b="0" i="0" u="none" strike="noStrike">
              <a:solidFill>
                <a:srgbClr val="000000"/>
              </a:solidFill>
              <a:latin typeface="Aptos Narrow" panose="020B0004020202020204" pitchFamily="34" charset="0"/>
            </a:rPr>
            <a:t> according to our historical</a:t>
          </a:r>
          <a:r>
            <a:rPr lang="es-ES" sz="1100" b="0" i="0" u="none" strike="noStrike" baseline="0">
              <a:solidFill>
                <a:srgbClr val="000000"/>
              </a:solidFill>
              <a:latin typeface="Aptos Narrow" panose="020B0004020202020204" pitchFamily="34" charset="0"/>
            </a:rPr>
            <a:t> demand and MRP lead time, while using the service level and the demand distribution type determined in the Safety Stock section.</a:t>
          </a:r>
        </a:p>
        <a:p>
          <a:pPr marL="0" indent="0" algn="l"/>
          <a:r>
            <a:rPr lang="en-US" sz="1100" b="0" i="0" u="none" strike="noStrike" baseline="0">
              <a:solidFill>
                <a:srgbClr val="000000"/>
              </a:solidFill>
              <a:latin typeface="Aptos Narrow" panose="020B0004020202020204" pitchFamily="34" charset="0"/>
              <a:ea typeface="+mn-ea"/>
              <a:cs typeface="+mn-cs"/>
            </a:rPr>
            <a:t>The </a:t>
          </a:r>
          <a:r>
            <a:rPr lang="en-US" sz="1100" b="1" i="0" u="none" strike="noStrike" baseline="0">
              <a:solidFill>
                <a:srgbClr val="000000"/>
              </a:solidFill>
              <a:latin typeface="Aptos Narrow" panose="020B0004020202020204" pitchFamily="34" charset="0"/>
              <a:ea typeface="+mn-ea"/>
              <a:cs typeface="+mn-cs"/>
            </a:rPr>
            <a:t>Review Period </a:t>
          </a:r>
          <a:r>
            <a:rPr lang="en-US" sz="1100" b="0" i="0" u="none" strike="noStrike" baseline="0">
              <a:solidFill>
                <a:srgbClr val="000000"/>
              </a:solidFill>
              <a:latin typeface="Aptos Narrow" panose="020B0004020202020204" pitchFamily="34" charset="0"/>
              <a:ea typeface="+mn-ea"/>
              <a:cs typeface="+mn-cs"/>
            </a:rPr>
            <a:t>(or Time Between Orders) has been set at </a:t>
          </a:r>
          <a:r>
            <a:rPr lang="en-US" sz="1100" b="0" i="0" u="sng" strike="noStrike" baseline="0">
              <a:solidFill>
                <a:srgbClr val="000000"/>
              </a:solidFill>
              <a:latin typeface="Aptos Narrow" panose="020B0004020202020204" pitchFamily="34" charset="0"/>
              <a:ea typeface="+mn-ea"/>
              <a:cs typeface="+mn-cs"/>
            </a:rPr>
            <a:t>1 day</a:t>
          </a:r>
          <a:r>
            <a:rPr lang="en-US" sz="1100" b="0" i="0" u="none" strike="noStrike" baseline="0">
              <a:solidFill>
                <a:srgbClr val="000000"/>
              </a:solidFill>
              <a:latin typeface="Aptos Narrow" panose="020B0004020202020204" pitchFamily="34" charset="0"/>
              <a:ea typeface="+mn-ea"/>
              <a:cs typeface="+mn-cs"/>
            </a:rPr>
            <a:t> (every working day at closing time) since it is the minimum non-continuous review period which is constant every week (to avoid mistakes due to changing review day every week), because of the low inventory level and high depletion rate.</a:t>
          </a:r>
        </a:p>
      </xdr:txBody>
    </xdr:sp>
    <xdr:clientData/>
  </xdr:twoCellAnchor>
  <xdr:twoCellAnchor>
    <xdr:from>
      <xdr:col>8</xdr:col>
      <xdr:colOff>587953</xdr:colOff>
      <xdr:row>20</xdr:row>
      <xdr:rowOff>86935</xdr:rowOff>
    </xdr:from>
    <xdr:to>
      <xdr:col>18</xdr:col>
      <xdr:colOff>103043</xdr:colOff>
      <xdr:row>25</xdr:row>
      <xdr:rowOff>140277</xdr:rowOff>
    </xdr:to>
    <xdr:sp macro="" textlink="">
      <xdr:nvSpPr>
        <xdr:cNvPr id="3" name="TextBox 1">
          <a:extLst>
            <a:ext uri="{FF2B5EF4-FFF2-40B4-BE49-F238E27FC236}">
              <a16:creationId xmlns:a16="http://schemas.microsoft.com/office/drawing/2014/main" id="{95DE2937-16E6-4A19-95C9-A36FAE21E0E5}"/>
            </a:ext>
            <a:ext uri="{147F2762-F138-4A5C-976F-8EAC2B608ADB}">
              <a16:predDERef xmlns:a16="http://schemas.microsoft.com/office/drawing/2014/main" pred="{132E3CFB-925D-4D0B-B8C7-A958012A63C4}"/>
            </a:ext>
          </a:extLst>
        </xdr:cNvPr>
        <xdr:cNvSpPr txBox="1"/>
      </xdr:nvSpPr>
      <xdr:spPr>
        <a:xfrm>
          <a:off x="6407728" y="4163635"/>
          <a:ext cx="7135090" cy="1005842"/>
        </a:xfrm>
        <a:prstGeom prst="rect">
          <a:avLst/>
        </a:prstGeom>
        <a:ln/>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r>
            <a:rPr lang="es-ES" sz="1100" b="1" i="0" u="none" strike="noStrike">
              <a:solidFill>
                <a:srgbClr val="000000"/>
              </a:solidFill>
              <a:latin typeface="Aptos Narrow" panose="020B0004020202020204" pitchFamily="34" charset="0"/>
            </a:rPr>
            <a:t>Further thinking:</a:t>
          </a:r>
        </a:p>
        <a:p>
          <a:pPr marL="0" indent="0" algn="l"/>
          <a:r>
            <a:rPr lang="es-ES" sz="1100" b="0" i="0" u="none" strike="noStrike" baseline="0">
              <a:solidFill>
                <a:srgbClr val="000000"/>
              </a:solidFill>
              <a:latin typeface="Aptos Narrow" panose="020B0004020202020204" pitchFamily="34" charset="0"/>
              <a:ea typeface="+mn-ea"/>
              <a:cs typeface="+mn-cs"/>
            </a:rPr>
            <a:t>Since we have 3 clear demand periods: High (November and December), Medium (August to October) and Low (the rest), it would be interesting to establish one target inventory level for each demand-level period instead of using an average overall demand. This would correct  the overstocking during low demand and avoid the risk of consuming safety stock during high demand.</a:t>
          </a:r>
          <a:endParaRPr lang="en-US" sz="1100" b="0" i="0" u="none" strike="noStrike" baseline="0">
            <a:solidFill>
              <a:srgbClr val="000000"/>
            </a:solidFill>
            <a:latin typeface="Aptos Narrow" panose="020B0004020202020204" pitchFamily="34" charset="0"/>
            <a:ea typeface="+mn-ea"/>
            <a:cs typeface="+mn-cs"/>
          </a:endParaRPr>
        </a:p>
      </xdr:txBody>
    </xdr:sp>
    <xdr:clientData/>
  </xdr:twoCellAnchor>
  <xdr:twoCellAnchor>
    <xdr:from>
      <xdr:col>8</xdr:col>
      <xdr:colOff>626054</xdr:colOff>
      <xdr:row>8</xdr:row>
      <xdr:rowOff>157940</xdr:rowOff>
    </xdr:from>
    <xdr:to>
      <xdr:col>17</xdr:col>
      <xdr:colOff>480583</xdr:colOff>
      <xdr:row>19</xdr:row>
      <xdr:rowOff>142875</xdr:rowOff>
    </xdr:to>
    <xdr:sp macro="" textlink="">
      <xdr:nvSpPr>
        <xdr:cNvPr id="4" name="TextBox 1">
          <a:extLst>
            <a:ext uri="{FF2B5EF4-FFF2-40B4-BE49-F238E27FC236}">
              <a16:creationId xmlns:a16="http://schemas.microsoft.com/office/drawing/2014/main" id="{92AF6163-1C70-4B07-88EF-A703A4E71BB8}"/>
            </a:ext>
            <a:ext uri="{147F2762-F138-4A5C-976F-8EAC2B608ADB}">
              <a16:predDERef xmlns:a16="http://schemas.microsoft.com/office/drawing/2014/main" pred="{95DE2937-16E6-4A19-95C9-A36FAE21E0E5}"/>
            </a:ext>
          </a:extLst>
        </xdr:cNvPr>
        <xdr:cNvSpPr txBox="1"/>
      </xdr:nvSpPr>
      <xdr:spPr>
        <a:xfrm>
          <a:off x="9589079" y="1891490"/>
          <a:ext cx="6883979" cy="1975660"/>
        </a:xfrm>
        <a:prstGeom prst="rect">
          <a:avLst/>
        </a:prstGeom>
        <a:ln>
          <a:solidFill>
            <a:srgbClr val="00B050"/>
          </a:solidFill>
        </a:ln>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r>
            <a:rPr lang="es-ES" sz="1100" b="1" i="0" u="none" strike="noStrike">
              <a:solidFill>
                <a:srgbClr val="000000"/>
              </a:solidFill>
              <a:latin typeface="Aptos Narrow" panose="020B0004020202020204" pitchFamily="34" charset="0"/>
            </a:rPr>
            <a:t>Hypothetical replenishment exemplification</a:t>
          </a:r>
          <a:r>
            <a:rPr lang="es-ES" sz="1100" b="1" i="0" u="none" strike="noStrike" baseline="0">
              <a:solidFill>
                <a:srgbClr val="000000"/>
              </a:solidFill>
              <a:latin typeface="Aptos Narrow" panose="020B0004020202020204" pitchFamily="34" charset="0"/>
            </a:rPr>
            <a:t> for </a:t>
          </a:r>
          <a:r>
            <a:rPr lang="es-ES" sz="1100" b="1" i="0" u="sng" strike="noStrike" baseline="0">
              <a:solidFill>
                <a:srgbClr val="000000"/>
              </a:solidFill>
              <a:latin typeface="Aptos Narrow" panose="020B0004020202020204" pitchFamily="34" charset="0"/>
            </a:rPr>
            <a:t>the worst-case scenario: transition between demand seasons</a:t>
          </a:r>
          <a:r>
            <a:rPr lang="es-ES" sz="1100" b="1" i="0" u="none" strike="noStrike" baseline="0">
              <a:solidFill>
                <a:srgbClr val="000000"/>
              </a:solidFill>
              <a:latin typeface="Aptos Narrow" panose="020B0004020202020204" pitchFamily="34" charset="0"/>
            </a:rPr>
            <a:t>.</a:t>
          </a:r>
        </a:p>
        <a:p>
          <a:pPr marL="0" indent="0" algn="l"/>
          <a:endParaRPr lang="es-ES" sz="1100" b="1" i="0" u="none" strike="noStrike" baseline="0">
            <a:solidFill>
              <a:srgbClr val="000000"/>
            </a:solidFill>
            <a:latin typeface="Aptos Narrow" panose="020B0004020202020204" pitchFamily="34" charset="0"/>
          </a:endParaRPr>
        </a:p>
        <a:p>
          <a:pPr marL="0" indent="0" algn="l"/>
          <a:r>
            <a:rPr lang="es-ES" sz="1100" b="0" i="0" u="none" strike="noStrike" baseline="0">
              <a:solidFill>
                <a:srgbClr val="000000"/>
              </a:solidFill>
              <a:latin typeface="Aptos Narrow" panose="020B0004020202020204" pitchFamily="34" charset="0"/>
            </a:rPr>
            <a:t>Overstocking can be observed in the middle season due to the orders performed after the high demand season (low stock). However, it is worth noting that the safety stock is never consumed even during high demand, and maximum overstock is of 33%.</a:t>
          </a:r>
        </a:p>
        <a:p>
          <a:pPr marL="0" indent="0" algn="l"/>
          <a:r>
            <a:rPr lang="es-ES" sz="1100" b="0" i="0" u="none" strike="noStrike" baseline="0">
              <a:solidFill>
                <a:srgbClr val="000000"/>
              </a:solidFill>
              <a:latin typeface="Aptos Narrow" panose="020B0004020202020204" pitchFamily="34" charset="0"/>
            </a:rPr>
            <a:t>During the same demand season, which lasts for months, the inventory level gets stabilized.</a:t>
          </a:r>
        </a:p>
        <a:p>
          <a:pPr marL="0" indent="0" algn="l"/>
          <a:endParaRPr lang="es-ES" sz="1100" b="0" i="0" u="none" strike="noStrike" baseline="0">
            <a:solidFill>
              <a:srgbClr val="000000"/>
            </a:solidFill>
            <a:latin typeface="Aptos Narrow" panose="020B0004020202020204" pitchFamily="34" charset="0"/>
            <a:ea typeface="+mn-ea"/>
            <a:cs typeface="+mn-cs"/>
          </a:endParaRPr>
        </a:p>
        <a:p>
          <a:pPr marL="0" indent="0" algn="l"/>
          <a:r>
            <a:rPr lang="es-ES" sz="1100" b="0" i="0" u="sng" strike="noStrike" baseline="0">
              <a:solidFill>
                <a:srgbClr val="000000"/>
              </a:solidFill>
              <a:latin typeface="Aptos Narrow" panose="020B0004020202020204" pitchFamily="34" charset="0"/>
              <a:ea typeface="+mn-ea"/>
              <a:cs typeface="+mn-cs"/>
            </a:rPr>
            <a:t>Assumptions</a:t>
          </a:r>
          <a:r>
            <a:rPr lang="es-ES" sz="1100" b="0" i="0" u="none" strike="noStrike" baseline="0">
              <a:solidFill>
                <a:srgbClr val="000000"/>
              </a:solidFill>
              <a:latin typeface="Aptos Narrow" panose="020B0004020202020204" pitchFamily="34" charset="0"/>
              <a:ea typeface="+mn-ea"/>
              <a:cs typeface="+mn-cs"/>
            </a:rPr>
            <a:t> for the simulation: during the first week, the quantity of the orders that arrive from last week is 80% of the demand (not 100% to challenge the model's adaptability). In the morning (opening) orders from last week arrive. In the evening (closing), the review is performed and, if necessary, orders are placed.</a:t>
          </a:r>
          <a:endParaRPr lang="en-US" sz="1100" b="0" i="0" u="none" strike="noStrike" baseline="0">
            <a:solidFill>
              <a:srgbClr val="000000"/>
            </a:solidFill>
            <a:latin typeface="Aptos Narrow" panose="020B0004020202020204" pitchFamily="34" charset="0"/>
            <a:ea typeface="+mn-ea"/>
            <a:cs typeface="+mn-cs"/>
          </a:endParaRPr>
        </a:p>
      </xdr:txBody>
    </xdr:sp>
    <xdr:clientData/>
  </xdr:twoCellAnchor>
  <xdr:twoCellAnchor>
    <xdr:from>
      <xdr:col>8</xdr:col>
      <xdr:colOff>581025</xdr:colOff>
      <xdr:row>26</xdr:row>
      <xdr:rowOff>47626</xdr:rowOff>
    </xdr:from>
    <xdr:to>
      <xdr:col>18</xdr:col>
      <xdr:colOff>371475</xdr:colOff>
      <xdr:row>48</xdr:row>
      <xdr:rowOff>123825</xdr:rowOff>
    </xdr:to>
    <xdr:graphicFrame macro="">
      <xdr:nvGraphicFramePr>
        <xdr:cNvPr id="6" name="Grafico 7">
          <a:extLst>
            <a:ext uri="{FF2B5EF4-FFF2-40B4-BE49-F238E27FC236}">
              <a16:creationId xmlns:a16="http://schemas.microsoft.com/office/drawing/2014/main" id="{9E5813D9-BCEB-B8B9-8273-2F8DC99620D9}"/>
            </a:ext>
            <a:ext uri="{147F2762-F138-4A5C-976F-8EAC2B608ADB}">
              <a16:predDERef xmlns:a16="http://schemas.microsoft.com/office/drawing/2014/main" pred="{92AF6163-1C70-4B07-88EF-A703A4E71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301945</xdr:colOff>
      <xdr:row>38</xdr:row>
      <xdr:rowOff>149223</xdr:rowOff>
    </xdr:from>
    <xdr:to>
      <xdr:col>14</xdr:col>
      <xdr:colOff>195580</xdr:colOff>
      <xdr:row>40</xdr:row>
      <xdr:rowOff>134936</xdr:rowOff>
    </xdr:to>
    <xdr:sp macro="" textlink="">
      <xdr:nvSpPr>
        <xdr:cNvPr id="25" name="Abrir llave 6">
          <a:extLst>
            <a:ext uri="{FF2B5EF4-FFF2-40B4-BE49-F238E27FC236}">
              <a16:creationId xmlns:a16="http://schemas.microsoft.com/office/drawing/2014/main" id="{2BCD4B41-8101-0636-AB72-2493A1468A36}"/>
            </a:ext>
          </a:extLst>
        </xdr:cNvPr>
        <xdr:cNvSpPr/>
      </xdr:nvSpPr>
      <xdr:spPr>
        <a:xfrm rot="16200000">
          <a:off x="12958446" y="6824662"/>
          <a:ext cx="351473" cy="1463355"/>
        </a:xfrm>
        <a:prstGeom prst="leftBrace">
          <a:avLst/>
        </a:prstGeom>
      </xdr:spPr>
      <xdr:style>
        <a:lnRef idx="3">
          <a:schemeClr val="accent4"/>
        </a:lnRef>
        <a:fillRef idx="0">
          <a:schemeClr val="accent4"/>
        </a:fillRef>
        <a:effectRef idx="2">
          <a:schemeClr val="accent4"/>
        </a:effectRef>
        <a:fontRef idx="minor">
          <a:schemeClr val="tx1"/>
        </a:fontRef>
      </xdr:style>
      <xdr:txBody>
        <a:bodyPr rtlCol="0" anchor="ctr"/>
        <a:lstStyle/>
        <a:p>
          <a:pPr algn="l"/>
          <a:endParaRPr lang="es-ES" sz="1100" kern="1200"/>
        </a:p>
      </xdr:txBody>
    </xdr:sp>
    <xdr:clientData/>
  </xdr:twoCellAnchor>
  <xdr:twoCellAnchor>
    <xdr:from>
      <xdr:col>12</xdr:col>
      <xdr:colOff>628593</xdr:colOff>
      <xdr:row>40</xdr:row>
      <xdr:rowOff>163136</xdr:rowOff>
    </xdr:from>
    <xdr:to>
      <xdr:col>13</xdr:col>
      <xdr:colOff>779780</xdr:colOff>
      <xdr:row>42</xdr:row>
      <xdr:rowOff>57150</xdr:rowOff>
    </xdr:to>
    <xdr:sp macro="" textlink="">
      <xdr:nvSpPr>
        <xdr:cNvPr id="24" name="TextBox 1">
          <a:extLst>
            <a:ext uri="{FF2B5EF4-FFF2-40B4-BE49-F238E27FC236}">
              <a16:creationId xmlns:a16="http://schemas.microsoft.com/office/drawing/2014/main" id="{065D396C-673B-4E58-BB35-7E11F62D7E62}"/>
            </a:ext>
            <a:ext uri="{147F2762-F138-4A5C-976F-8EAC2B608ADB}">
              <a16:predDERef xmlns:a16="http://schemas.microsoft.com/office/drawing/2014/main" pred="{132E3CFB-925D-4D0B-B8C7-A958012A63C4}"/>
            </a:ext>
          </a:extLst>
        </xdr:cNvPr>
        <xdr:cNvSpPr txBox="1"/>
      </xdr:nvSpPr>
      <xdr:spPr>
        <a:xfrm>
          <a:off x="12729153" y="7760276"/>
          <a:ext cx="936047" cy="259774"/>
        </a:xfrm>
        <a:prstGeom prst="rect">
          <a:avLst/>
        </a:prstGeom>
        <a:ln/>
      </xdr:spPr>
      <xdr:style>
        <a:lnRef idx="2">
          <a:schemeClr val="accent4"/>
        </a:lnRef>
        <a:fillRef idx="1">
          <a:schemeClr val="lt1"/>
        </a:fillRef>
        <a:effectRef idx="0">
          <a:schemeClr val="accent4"/>
        </a:effectRef>
        <a:fontRef idx="minor">
          <a:schemeClr val="dk1"/>
        </a:fontRef>
      </xdr:style>
      <xdr:txBody>
        <a:bodyPr spcFirstLastPara="0" vertOverflow="clip" horzOverflow="clip" wrap="square" lIns="91440" tIns="45720" rIns="91440" bIns="45720" rtlCol="0" anchor="ctr">
          <a:noAutofit/>
        </a:bodyPr>
        <a:lstStyle/>
        <a:p>
          <a:pPr marL="0" indent="0" algn="ctr"/>
          <a:r>
            <a:rPr lang="es-ES" sz="1100" b="0" i="0" u="none" strike="noStrike">
              <a:solidFill>
                <a:srgbClr val="000000"/>
              </a:solidFill>
              <a:latin typeface="Aptos Narrow" panose="020B0004020202020204" pitchFamily="34" charset="0"/>
            </a:rPr>
            <a:t>Lead time</a:t>
          </a:r>
          <a:endParaRPr lang="en-US" sz="1100" b="0" i="0" u="none" strike="noStrike" baseline="0">
            <a:solidFill>
              <a:srgbClr val="000000"/>
            </a:solidFill>
            <a:latin typeface="Aptos Narrow" panose="020B0004020202020204" pitchFamily="34" charset="0"/>
            <a:ea typeface="+mn-ea"/>
            <a:cs typeface="+mn-cs"/>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8819</xdr:colOff>
      <xdr:row>2</xdr:row>
      <xdr:rowOff>11641</xdr:rowOff>
    </xdr:from>
    <xdr:to>
      <xdr:col>11</xdr:col>
      <xdr:colOff>8819</xdr:colOff>
      <xdr:row>27</xdr:row>
      <xdr:rowOff>102454</xdr:rowOff>
    </xdr:to>
    <xdr:sp macro="" textlink="">
      <xdr:nvSpPr>
        <xdr:cNvPr id="189" name="TextBox 1">
          <a:extLst>
            <a:ext uri="{FF2B5EF4-FFF2-40B4-BE49-F238E27FC236}">
              <a16:creationId xmlns:a16="http://schemas.microsoft.com/office/drawing/2014/main" id="{EADC1D33-3F70-F512-4F41-BD3915F8EB75}"/>
            </a:ext>
          </a:extLst>
        </xdr:cNvPr>
        <xdr:cNvSpPr txBox="1"/>
      </xdr:nvSpPr>
      <xdr:spPr>
        <a:xfrm>
          <a:off x="796432" y="664784"/>
          <a:ext cx="7876135" cy="473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We have chosen not to implement the Single-Period Model due to the following factors:</a:t>
          </a:r>
          <a:br>
            <a:rPr lang="en-GB"/>
          </a:br>
          <a:endParaRPr lang="en-GB"/>
        </a:p>
        <a:p>
          <a:r>
            <a:rPr lang="en-GB" b="1"/>
            <a:t>- Product Availability Over Multiple Periods</a:t>
          </a:r>
          <a:r>
            <a:rPr lang="en-GB"/>
            <a:t>: One of the main assumptions of this model is that the product is sold at a regular price for a single time period. This is not our case since our product usually remains in the market for </a:t>
          </a:r>
          <a:r>
            <a:rPr lang="en-GB" b="1"/>
            <a:t>two years</a:t>
          </a:r>
          <a:r>
            <a:rPr lang="en-GB"/>
            <a:t> (two cycles) from its release date. It is sold at the same price on the Bose website and through official retailers, except for some discount policies that are implemented not to dispose of a perishable product but to incentivize demand over certain periods.</a:t>
          </a:r>
        </a:p>
        <a:p>
          <a:endParaRPr lang="en-GB"/>
        </a:p>
        <a:p>
          <a:r>
            <a:rPr lang="en-GB" b="1"/>
            <a:t>- Salvage Value Exceeds Production Cost</a:t>
          </a:r>
          <a:r>
            <a:rPr lang="en-GB"/>
            <a:t>: Another important assumption behind this model is that the salvage value is less than the original cost of the product. Again, this does not apply to our situation. On the marketplace as well as on the Bose website, previous versions of our product have been sold at a </a:t>
          </a:r>
          <a:r>
            <a:rPr lang="en-GB" b="1"/>
            <a:t>40% discount</a:t>
          </a:r>
          <a:r>
            <a:rPr lang="en-GB"/>
            <a:t> (with respect to the original selling price), which—according to our assumption of a </a:t>
          </a:r>
          <a:r>
            <a:rPr lang="en-GB" b="1"/>
            <a:t>gross margin of 60%</a:t>
          </a:r>
          <a:r>
            <a:rPr lang="en-GB"/>
            <a:t> (as we have explained thoroughly in the report and previously in the section for AP)—is still higher than the production cost, even after a period of two years from the product launch.</a:t>
          </a:r>
          <a:r>
            <a:rPr lang="en-GB" baseline="0"/>
            <a:t> Therefore, w</a:t>
          </a:r>
          <a:r>
            <a:rPr lang="en-GB"/>
            <a:t>e can continue to sell the product after peak demand periods at a profit, possibly even at a higher price. This means that overstocking does not pose a significant risk to our profitability. We prioritize avoiding stockouts, which are more costly than holding excess inventory, as we know we can sell the product afterwards, maintaining or even increasing our profit margins.</a:t>
          </a:r>
        </a:p>
        <a:p>
          <a:endParaRPr lang="en-GB"/>
        </a:p>
        <a:p>
          <a:r>
            <a:rPr lang="en-GB" b="1"/>
            <a:t>- Just-in-Time (JIT) Strategy Implementation</a:t>
          </a:r>
          <a:r>
            <a:rPr lang="en-GB"/>
            <a:t>: Moreover, we have already implemented a </a:t>
          </a:r>
          <a:r>
            <a:rPr lang="en-GB" b="1"/>
            <a:t>Just-in-Time (JIT)</a:t>
          </a:r>
          <a:r>
            <a:rPr lang="en-GB"/>
            <a:t> strategy, which allows us to release orders very close to the actual demand. This strategy ensures that we do not incur problems of overstocking, and we can produce quantities that prevent stockouts. Our JIT approach aligns production closely with demand forecasts, enhancing our ability to meet customer needs promptly;</a:t>
          </a:r>
          <a:r>
            <a:rPr lang="en-GB" baseline="0"/>
            <a:t> but with little room for accomodating more orders, even in low-demand seasons (since production for the high-demand season takes places).</a:t>
          </a:r>
          <a:br>
            <a:rPr lang="en-GB"/>
          </a:br>
          <a:endParaRPr lang="en-GB"/>
        </a:p>
        <a:p>
          <a:r>
            <a:rPr lang="en-GB"/>
            <a:t>Therefore, we conclude that the Single-Period Model is not the best fit for our product since it doesn't meet several of the important assumptions behind it (the remaining assumption being knowing the demand distribution, which we in fact know based on historical data). Our product's characteristics—such as multi-period availability, the ability to sell excess inventory profitably, and our JIT production strategy—make alternative inventory management approaches more suitable.</a:t>
          </a:r>
        </a:p>
      </xdr:txBody>
    </xdr:sp>
    <xdr:clientData/>
  </xdr:twoCellAnchor>
</xdr:wsDr>
</file>

<file path=xl/persons/person.xml><?xml version="1.0" encoding="utf-8"?>
<personList xmlns="http://schemas.microsoft.com/office/spreadsheetml/2018/threadedcomments" xmlns:x="http://schemas.openxmlformats.org/spreadsheetml/2006/main">
  <person displayName="Joan Vidal Torrent" id="{0D1462B6-96D9-4CE8-BECB-BD8B3B383D06}" userId="S::joan.vidaltorrent@epfl.ch::83eb30ad-6c95-4d71-b894-67ee61bd5307" providerId="AD"/>
  <person displayName="Simone Orazio Palazzotto" id="{149E826E-542F-A04B-80F2-485100297541}" userId="S::simone.palazzotto@epfl.ch::25cf66db-f9dc-49db-b7a0-ba2e0109f77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e Orazio Palazzotto" refreshedDate="45574.430841666668" createdVersion="8" refreshedVersion="8" minRefreshableVersion="3" recordCount="803" xr:uid="{CAA93E6D-D444-6D47-8591-27C0E5C1BAA6}">
  <cacheSource type="worksheet">
    <worksheetSource name="Table3"/>
  </cacheSource>
  <cacheFields count="5">
    <cacheField name="Date" numFmtId="14">
      <sharedItems containsSemiMixedTypes="0" containsNonDate="0" containsDate="1" containsString="0" minDate="2021-09-01T00:00:00" maxDate="2024-09-28T00:00:00" count="803">
        <d v="2024-09-27T00:00:00"/>
        <d v="2024-09-26T00:00:00"/>
        <d v="2024-09-25T00:00:00"/>
        <d v="2024-09-24T00:00:00"/>
        <d v="2024-09-23T00:00:00"/>
        <d v="2024-09-20T00:00:00"/>
        <d v="2024-09-19T00:00:00"/>
        <d v="2024-09-18T00:00:00"/>
        <d v="2024-09-17T00:00:00"/>
        <d v="2024-09-16T00:00:00"/>
        <d v="2024-09-13T00:00:00"/>
        <d v="2024-09-12T00:00:00"/>
        <d v="2024-09-11T00:00:00"/>
        <d v="2024-09-10T00:00:00"/>
        <d v="2024-09-09T00:00:00"/>
        <d v="2024-09-06T00:00:00"/>
        <d v="2024-09-05T00:00:00"/>
        <d v="2024-09-04T00:00:00"/>
        <d v="2024-09-03T00:00:00"/>
        <d v="2024-09-02T00:00:00"/>
        <d v="2024-08-30T00:00:00"/>
        <d v="2024-08-29T00:00:00"/>
        <d v="2024-08-28T00:00:00"/>
        <d v="2024-08-27T00:00:00"/>
        <d v="2024-08-26T00:00:00"/>
        <d v="2024-08-23T00:00:00"/>
        <d v="2024-08-22T00:00:00"/>
        <d v="2024-08-21T00:00:00"/>
        <d v="2024-08-20T00:00:00"/>
        <d v="2024-08-19T00:00:00"/>
        <d v="2024-08-16T00:00:00"/>
        <d v="2024-08-15T00:00:00"/>
        <d v="2024-08-14T00:00:00"/>
        <d v="2024-08-13T00:00:00"/>
        <d v="2024-08-12T00:00:00"/>
        <d v="2024-08-09T00:00:00"/>
        <d v="2024-08-08T00:00:00"/>
        <d v="2024-08-07T00:00:00"/>
        <d v="2024-08-06T00:00:00"/>
        <d v="2024-08-05T00:00:00"/>
        <d v="2024-08-02T00:00:00"/>
        <d v="2024-08-01T00:00:00"/>
        <d v="2024-07-31T00:00:00"/>
        <d v="2024-07-30T00:00:00"/>
        <d v="2024-07-29T00:00:00"/>
        <d v="2024-07-26T00:00:00"/>
        <d v="2024-07-25T00:00:00"/>
        <d v="2024-07-24T00:00:00"/>
        <d v="2024-07-23T00:00:00"/>
        <d v="2024-07-22T00:00:00"/>
        <d v="2024-07-19T00:00:00"/>
        <d v="2024-07-18T00:00:00"/>
        <d v="2024-07-17T00:00:00"/>
        <d v="2024-07-16T00:00:00"/>
        <d v="2024-07-15T00:00:00"/>
        <d v="2024-07-12T00:00:00"/>
        <d v="2024-07-11T00:00:00"/>
        <d v="2024-07-10T00:00:00"/>
        <d v="2024-07-09T00:00:00"/>
        <d v="2024-07-08T00:00:00"/>
        <d v="2024-07-05T00:00:00"/>
        <d v="2024-07-04T00:00:00"/>
        <d v="2024-07-03T00:00:00"/>
        <d v="2024-07-02T00:00:00"/>
        <d v="2024-07-01T00:00:00"/>
        <d v="2024-06-28T00:00:00"/>
        <d v="2024-06-27T00:00:00"/>
        <d v="2024-06-26T00:00:00"/>
        <d v="2024-06-25T00:00:00"/>
        <d v="2024-06-24T00:00:00"/>
        <d v="2024-06-21T00:00:00"/>
        <d v="2024-06-20T00:00:00"/>
        <d v="2024-06-19T00:00:00"/>
        <d v="2024-06-18T00:00:00"/>
        <d v="2024-06-17T00:00:00"/>
        <d v="2024-06-14T00:00:00"/>
        <d v="2024-06-13T00:00:00"/>
        <d v="2024-06-12T00:00:00"/>
        <d v="2024-06-11T00:00:00"/>
        <d v="2024-06-10T00:00:00"/>
        <d v="2024-06-07T00:00:00"/>
        <d v="2024-06-06T00:00:00"/>
        <d v="2024-06-05T00:00:00"/>
        <d v="2024-06-04T00:00:00"/>
        <d v="2024-06-03T00:00:00"/>
        <d v="2024-05-31T00:00:00"/>
        <d v="2024-05-30T00:00:00"/>
        <d v="2024-05-29T00:00:00"/>
        <d v="2024-05-28T00:00:00"/>
        <d v="2024-05-27T00:00:00"/>
        <d v="2024-05-24T00:00:00"/>
        <d v="2024-05-23T00:00:00"/>
        <d v="2024-05-22T00:00:00"/>
        <d v="2024-05-21T00:00:00"/>
        <d v="2024-05-20T00:00:00"/>
        <d v="2024-05-17T00:00:00"/>
        <d v="2024-05-16T00:00:00"/>
        <d v="2024-05-15T00:00:00"/>
        <d v="2024-05-14T00:00:00"/>
        <d v="2024-05-13T00:00:00"/>
        <d v="2024-05-10T00:00:00"/>
        <d v="2024-05-09T00:00:00"/>
        <d v="2024-05-08T00:00:00"/>
        <d v="2024-05-07T00:00:00"/>
        <d v="2024-05-06T00:00:00"/>
        <d v="2024-05-03T00:00:00"/>
        <d v="2024-05-02T00:00:00"/>
        <d v="2024-05-01T00:00:00"/>
        <d v="2024-04-30T00:00:00"/>
        <d v="2024-04-29T00:00:00"/>
        <d v="2024-04-26T00:00:00"/>
        <d v="2024-04-25T00:00:00"/>
        <d v="2024-04-24T00:00:00"/>
        <d v="2024-04-23T00:00:00"/>
        <d v="2024-04-22T00:00:00"/>
        <d v="2024-04-19T00:00:00"/>
        <d v="2024-04-18T00:00:00"/>
        <d v="2024-04-17T00:00:00"/>
        <d v="2024-04-16T00:00:00"/>
        <d v="2024-04-15T00:00:00"/>
        <d v="2024-04-12T00:00:00"/>
        <d v="2024-04-11T00:00:00"/>
        <d v="2024-04-10T00:00:00"/>
        <d v="2024-04-09T00:00:00"/>
        <d v="2024-04-08T00:00:00"/>
        <d v="2024-04-05T00:00:00"/>
        <d v="2024-04-04T00:00:00"/>
        <d v="2024-04-03T00:00:00"/>
        <d v="2024-04-02T00:00:00"/>
        <d v="2024-04-01T00:00:00"/>
        <d v="2024-03-29T00:00:00"/>
        <d v="2024-03-28T00:00:00"/>
        <d v="2024-03-27T00:00:00"/>
        <d v="2024-03-26T00:00:00"/>
        <d v="2024-03-25T00:00:00"/>
        <d v="2024-03-22T00:00:00"/>
        <d v="2024-03-21T00:00:00"/>
        <d v="2024-03-20T00:00:00"/>
        <d v="2024-03-19T00:00:00"/>
        <d v="2024-03-18T00:00:00"/>
        <d v="2024-03-15T00:00:00"/>
        <d v="2024-03-14T00:00:00"/>
        <d v="2024-03-13T00:00:00"/>
        <d v="2024-03-12T00:00:00"/>
        <d v="2024-03-11T00:00:00"/>
        <d v="2024-03-08T00:00:00"/>
        <d v="2024-03-07T00:00:00"/>
        <d v="2024-03-06T00:00:00"/>
        <d v="2024-03-05T00:00:00"/>
        <d v="2024-03-04T00:00:00"/>
        <d v="2024-03-01T00:00:00"/>
        <d v="2024-02-29T00:00:00"/>
        <d v="2024-02-28T00:00:00"/>
        <d v="2024-02-27T00:00:00"/>
        <d v="2024-02-26T00:00:00"/>
        <d v="2024-02-23T00:00:00"/>
        <d v="2024-02-22T00:00:00"/>
        <d v="2024-02-21T00:00:00"/>
        <d v="2024-02-20T00:00:00"/>
        <d v="2024-02-19T00:00:00"/>
        <d v="2024-02-16T00:00:00"/>
        <d v="2024-02-15T00:00:00"/>
        <d v="2024-02-14T00:00:00"/>
        <d v="2024-02-13T00:00:00"/>
        <d v="2024-02-12T00:00:00"/>
        <d v="2024-02-09T00:00:00"/>
        <d v="2024-02-08T00:00:00"/>
        <d v="2024-02-07T00:00:00"/>
        <d v="2024-02-06T00:00:00"/>
        <d v="2024-02-05T00:00:00"/>
        <d v="2024-02-02T00:00:00"/>
        <d v="2024-02-01T00:00:00"/>
        <d v="2024-01-31T00:00:00"/>
        <d v="2024-01-30T00:00:00"/>
        <d v="2024-01-29T00:00:00"/>
        <d v="2024-01-26T00:00:00"/>
        <d v="2024-01-25T00:00:00"/>
        <d v="2024-01-24T00:00:00"/>
        <d v="2024-01-23T00:00:00"/>
        <d v="2024-01-22T00:00:00"/>
        <d v="2024-01-19T00:00:00"/>
        <d v="2024-01-18T00:00:00"/>
        <d v="2024-01-17T00:00:00"/>
        <d v="2024-01-16T00:00:00"/>
        <d v="2024-01-15T00:00:00"/>
        <d v="2024-01-12T00:00:00"/>
        <d v="2024-01-11T00:00:00"/>
        <d v="2024-01-10T00:00:00"/>
        <d v="2024-01-09T00:00:00"/>
        <d v="2024-01-08T00:00:00"/>
        <d v="2024-01-05T00:00:00"/>
        <d v="2024-01-04T00:00:00"/>
        <d v="2024-01-03T00:00:00"/>
        <d v="2024-01-02T00:00:00"/>
        <d v="2024-01-01T00:00:00"/>
        <d v="2023-12-29T00:00:00"/>
        <d v="2023-12-28T00:00:00"/>
        <d v="2023-12-27T00:00:00"/>
        <d v="2023-12-26T00:00:00"/>
        <d v="2023-12-25T00:00:00"/>
        <d v="2023-12-22T00:00:00"/>
        <d v="2023-12-21T00:00:00"/>
        <d v="2023-12-20T00:00:00"/>
        <d v="2023-12-19T00:00:00"/>
        <d v="2023-12-18T00:00:00"/>
        <d v="2023-12-15T00:00:00"/>
        <d v="2023-12-14T00:00:00"/>
        <d v="2023-12-13T00:00:00"/>
        <d v="2023-12-12T00:00:00"/>
        <d v="2023-12-11T00:00:00"/>
        <d v="2023-12-08T00:00:00"/>
        <d v="2023-12-07T00:00:00"/>
        <d v="2023-12-06T00:00:00"/>
        <d v="2023-12-05T00:00:00"/>
        <d v="2023-12-04T00:00:00"/>
        <d v="2023-12-01T00:00:00"/>
        <d v="2023-11-30T00:00:00"/>
        <d v="2023-11-29T00:00:00"/>
        <d v="2023-11-28T00:00:00"/>
        <d v="2023-11-27T00:00:00"/>
        <d v="2023-11-24T00:00:00"/>
        <d v="2023-11-23T00:00:00"/>
        <d v="2023-11-22T00:00:00"/>
        <d v="2023-11-21T00:00:00"/>
        <d v="2023-11-20T00:00:00"/>
        <d v="2023-11-17T00:00:00"/>
        <d v="2023-11-16T00:00:00"/>
        <d v="2023-11-15T00:00:00"/>
        <d v="2023-11-14T00:00:00"/>
        <d v="2023-11-13T00:00:00"/>
        <d v="2023-11-10T00:00:00"/>
        <d v="2023-11-09T00:00:00"/>
        <d v="2023-11-08T00:00:00"/>
        <d v="2023-11-07T00:00:00"/>
        <d v="2023-11-06T00:00:00"/>
        <d v="2023-11-03T00:00:00"/>
        <d v="2023-11-02T00:00:00"/>
        <d v="2023-11-01T00:00:00"/>
        <d v="2023-10-31T00:00:00"/>
        <d v="2023-10-30T00:00:00"/>
        <d v="2023-10-27T00:00:00"/>
        <d v="2023-10-26T00:00:00"/>
        <d v="2023-10-25T00:00:00"/>
        <d v="2023-10-24T00:00:00"/>
        <d v="2023-10-23T00:00:00"/>
        <d v="2023-10-20T00:00:00"/>
        <d v="2023-10-19T00:00:00"/>
        <d v="2023-10-18T00:00:00"/>
        <d v="2023-10-17T00:00:00"/>
        <d v="2023-10-16T00:00:00"/>
        <d v="2023-10-13T00:00:00"/>
        <d v="2023-10-12T00:00:00"/>
        <d v="2023-10-11T00:00:00"/>
        <d v="2023-10-10T00:00:00"/>
        <d v="2023-10-09T00:00:00"/>
        <d v="2023-10-06T00:00:00"/>
        <d v="2023-10-05T00:00:00"/>
        <d v="2023-10-04T00:00:00"/>
        <d v="2023-10-03T00:00:00"/>
        <d v="2023-10-02T00:00:00"/>
        <d v="2023-09-29T00:00:00"/>
        <d v="2023-09-28T00:00:00"/>
        <d v="2023-09-27T00:00:00"/>
        <d v="2023-09-26T00:00:00"/>
        <d v="2023-09-25T00:00:00"/>
        <d v="2023-09-22T00:00:00"/>
        <d v="2023-09-21T00:00:00"/>
        <d v="2023-09-20T00:00:00"/>
        <d v="2023-09-19T00:00:00"/>
        <d v="2023-09-18T00:00:00"/>
        <d v="2023-09-15T00:00:00"/>
        <d v="2023-09-14T00:00:00"/>
        <d v="2023-09-13T00:00:00"/>
        <d v="2023-09-12T00:00:00"/>
        <d v="2023-09-11T00:00:00"/>
        <d v="2023-09-08T00:00:00"/>
        <d v="2023-09-07T00:00:00"/>
        <d v="2023-09-06T00:00:00"/>
        <d v="2023-09-05T00:00:00"/>
        <d v="2023-09-04T00:00:00"/>
        <d v="2023-09-01T00:00:00"/>
        <d v="2023-08-31T00:00:00"/>
        <d v="2023-08-30T00:00:00"/>
        <d v="2023-08-29T00:00:00"/>
        <d v="2023-08-28T00:00:00"/>
        <d v="2023-08-25T00:00:00"/>
        <d v="2023-08-24T00:00:00"/>
        <d v="2023-08-23T00:00:00"/>
        <d v="2023-08-22T00:00:00"/>
        <d v="2023-08-21T00:00:00"/>
        <d v="2023-08-18T00:00:00"/>
        <d v="2023-08-17T00:00:00"/>
        <d v="2023-08-16T00:00:00"/>
        <d v="2023-08-15T00:00:00"/>
        <d v="2023-08-14T00:00:00"/>
        <d v="2023-08-11T00:00:00"/>
        <d v="2023-08-10T00:00:00"/>
        <d v="2023-08-09T00:00:00"/>
        <d v="2023-08-08T00:00:00"/>
        <d v="2023-08-07T00:00:00"/>
        <d v="2023-08-04T00:00:00"/>
        <d v="2023-08-03T00:00:00"/>
        <d v="2023-08-02T00:00:00"/>
        <d v="2023-08-01T00:00:00"/>
        <d v="2023-07-31T00:00:00"/>
        <d v="2023-07-28T00:00:00"/>
        <d v="2023-07-27T00:00:00"/>
        <d v="2023-07-26T00:00:00"/>
        <d v="2023-07-25T00:00:00"/>
        <d v="2023-07-24T00:00:00"/>
        <d v="2023-07-21T00:00:00"/>
        <d v="2023-07-20T00:00:00"/>
        <d v="2023-07-19T00:00:00"/>
        <d v="2023-07-18T00:00:00"/>
        <d v="2023-07-17T00:00:00"/>
        <d v="2023-07-14T00:00:00"/>
        <d v="2023-07-13T00:00:00"/>
        <d v="2023-07-12T00:00:00"/>
        <d v="2023-07-11T00:00:00"/>
        <d v="2023-07-10T00:00:00"/>
        <d v="2023-07-07T00:00:00"/>
        <d v="2023-07-06T00:00:00"/>
        <d v="2023-07-05T00:00:00"/>
        <d v="2023-07-04T00:00:00"/>
        <d v="2023-07-03T00:00:00"/>
        <d v="2023-06-30T00:00:00"/>
        <d v="2023-06-29T00:00:00"/>
        <d v="2023-06-28T00:00:00"/>
        <d v="2023-06-27T00:00:00"/>
        <d v="2023-06-26T00:00:00"/>
        <d v="2023-06-23T00:00:00"/>
        <d v="2023-06-22T00:00:00"/>
        <d v="2023-06-21T00:00:00"/>
        <d v="2023-06-20T00:00:00"/>
        <d v="2023-06-19T00:00:00"/>
        <d v="2023-06-16T00:00:00"/>
        <d v="2023-06-15T00:00:00"/>
        <d v="2023-06-14T00:00:00"/>
        <d v="2023-06-13T00:00:00"/>
        <d v="2023-06-12T00:00:00"/>
        <d v="2023-06-09T00:00:00"/>
        <d v="2023-06-08T00:00:00"/>
        <d v="2023-06-07T00:00:00"/>
        <d v="2023-06-06T00:00:00"/>
        <d v="2023-06-05T00:00:00"/>
        <d v="2023-06-02T00:00:00"/>
        <d v="2023-06-01T00:00:00"/>
        <d v="2023-05-31T00:00:00"/>
        <d v="2023-05-30T00:00:00"/>
        <d v="2023-05-29T00:00:00"/>
        <d v="2023-05-26T00:00:00"/>
        <d v="2023-05-25T00:00:00"/>
        <d v="2023-05-24T00:00:00"/>
        <d v="2023-05-23T00:00:00"/>
        <d v="2023-05-22T00:00:00"/>
        <d v="2023-05-19T00:00:00"/>
        <d v="2023-05-18T00:00:00"/>
        <d v="2023-05-17T00:00:00"/>
        <d v="2023-05-16T00:00:00"/>
        <d v="2023-05-15T00:00:00"/>
        <d v="2023-05-12T00:00:00"/>
        <d v="2023-05-11T00:00:00"/>
        <d v="2023-05-10T00:00:00"/>
        <d v="2023-05-09T00:00:00"/>
        <d v="2023-05-08T00:00:00"/>
        <d v="2023-05-05T00:00:00"/>
        <d v="2023-05-04T00:00:00"/>
        <d v="2023-05-03T00:00:00"/>
        <d v="2023-05-02T00:00:00"/>
        <d v="2023-05-01T00:00:00"/>
        <d v="2023-04-28T00:00:00"/>
        <d v="2023-04-27T00:00:00"/>
        <d v="2023-04-26T00:00:00"/>
        <d v="2023-04-25T00:00:00"/>
        <d v="2023-04-24T00:00:00"/>
        <d v="2023-04-21T00:00:00"/>
        <d v="2023-04-20T00:00:00"/>
        <d v="2023-04-19T00:00:00"/>
        <d v="2023-04-18T00:00:00"/>
        <d v="2023-04-17T00:00:00"/>
        <d v="2023-04-14T00:00:00"/>
        <d v="2023-04-13T00:00:00"/>
        <d v="2023-04-12T00:00:00"/>
        <d v="2023-04-11T00:00:00"/>
        <d v="2023-04-10T00:00:00"/>
        <d v="2023-04-07T00:00:00"/>
        <d v="2023-04-06T00:00:00"/>
        <d v="2023-04-05T00:00:00"/>
        <d v="2023-04-04T00:00:00"/>
        <d v="2023-04-03T00:00:00"/>
        <d v="2023-03-31T00:00:00"/>
        <d v="2023-03-30T00:00:00"/>
        <d v="2023-03-29T00:00:00"/>
        <d v="2023-03-28T00:00:00"/>
        <d v="2023-03-27T00:00:00"/>
        <d v="2023-03-24T00:00:00"/>
        <d v="2023-03-23T00:00:00"/>
        <d v="2023-03-22T00:00:00"/>
        <d v="2023-03-21T00:00:00"/>
        <d v="2023-03-20T00:00:00"/>
        <d v="2023-03-17T00:00:00"/>
        <d v="2023-03-16T00:00:00"/>
        <d v="2023-03-15T00:00:00"/>
        <d v="2023-03-14T00:00:00"/>
        <d v="2023-03-13T00:00:00"/>
        <d v="2023-03-10T00:00:00"/>
        <d v="2023-03-09T00:00:00"/>
        <d v="2023-03-08T00:00:00"/>
        <d v="2023-03-07T00:00:00"/>
        <d v="2023-03-06T00:00:00"/>
        <d v="2023-03-03T00:00:00"/>
        <d v="2023-03-02T00:00:00"/>
        <d v="2023-03-01T00:00:00"/>
        <d v="2023-02-28T00:00:00"/>
        <d v="2023-02-27T00:00:00"/>
        <d v="2023-02-24T00:00:00"/>
        <d v="2023-02-23T00:00:00"/>
        <d v="2023-02-22T00:00:00"/>
        <d v="2023-02-21T00:00:00"/>
        <d v="2023-02-20T00:00:00"/>
        <d v="2023-02-17T00:00:00"/>
        <d v="2023-02-16T00:00:00"/>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6T00:00:00"/>
        <d v="2023-01-13T00:00:00"/>
        <d v="2023-01-12T00:00:00"/>
        <d v="2023-01-11T00:00:00"/>
        <d v="2023-01-10T00:00:00"/>
        <d v="2023-01-09T00:00:00"/>
        <d v="2023-01-06T00:00:00"/>
        <d v="2023-01-05T00:00:00"/>
        <d v="2023-01-04T00:00:00"/>
        <d v="2023-01-03T00:00:00"/>
        <d v="2023-01-02T00:00:00"/>
        <d v="2022-12-30T00:00:00"/>
        <d v="2022-12-29T00:00:00"/>
        <d v="2022-12-28T00:00:00"/>
        <d v="2022-12-27T00:00:00"/>
        <d v="2022-12-26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4T00:00:00"/>
        <d v="2022-11-23T00:00:00"/>
        <d v="2022-11-22T00:00:00"/>
        <d v="2022-11-21T00:00:00"/>
        <d v="2022-11-18T00:00:00"/>
        <d v="2022-11-17T00:00:00"/>
        <d v="2022-11-16T00:00:00"/>
        <d v="2022-11-15T00:00:00"/>
        <d v="2022-11-14T00:00:00"/>
        <d v="2022-11-11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10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5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4T00:00:00"/>
        <d v="2022-07-01T00:00:00"/>
        <d v="2022-06-30T00:00:00"/>
        <d v="2022-06-29T00:00:00"/>
        <d v="2022-06-28T00:00:00"/>
        <d v="2022-06-27T00:00:00"/>
        <d v="2022-06-24T00:00:00"/>
        <d v="2022-06-23T00:00:00"/>
        <d v="2022-06-22T00:00:00"/>
        <d v="2022-06-21T00:00:00"/>
        <d v="2022-06-20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30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21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7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5T00:00:00"/>
        <d v="2021-11-24T00:00:00"/>
        <d v="2021-11-23T00:00:00"/>
        <d v="2021-11-22T00:00:00"/>
        <d v="2021-11-19T00:00:00"/>
        <d v="2021-11-18T00:00:00"/>
        <d v="2021-11-17T00:00:00"/>
        <d v="2021-11-16T00:00:00"/>
        <d v="2021-11-15T00:00:00"/>
        <d v="2021-11-12T00:00:00"/>
        <d v="2021-11-11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11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6T00:00:00"/>
        <d v="2021-09-03T00:00:00"/>
        <d v="2021-09-02T00:00:00"/>
        <d v="2021-09-01T00:00:00"/>
      </sharedItems>
      <fieldGroup par="4"/>
    </cacheField>
    <cacheField name="Orders aggregated" numFmtId="0">
      <sharedItems containsSemiMixedTypes="0" containsString="0" containsNumber="1" containsInteger="1" minValue="10441" maxValue="68328"/>
    </cacheField>
    <cacheField name="Months (Date)" numFmtId="0" databaseField="0">
      <fieldGroup base="0">
        <rangePr groupBy="months" startDate="2021-09-01T00:00:00" endDate="2024-09-28T00:00:00"/>
        <groupItems count="14">
          <s v="&lt;01/09/21"/>
          <s v="Jan"/>
          <s v="Feb"/>
          <s v="Mar"/>
          <s v="Apr"/>
          <s v="May"/>
          <s v="Jun"/>
          <s v="Jul"/>
          <s v="Aug"/>
          <s v="Sep"/>
          <s v="Oct"/>
          <s v="Nov"/>
          <s v="Dec"/>
          <s v="&gt;28/09/24"/>
        </groupItems>
      </fieldGroup>
    </cacheField>
    <cacheField name="Quarters (Date)" numFmtId="0" databaseField="0">
      <fieldGroup base="0">
        <rangePr groupBy="quarters" startDate="2021-09-01T00:00:00" endDate="2024-09-28T00:00:00"/>
        <groupItems count="6">
          <s v="&lt;01/09/21"/>
          <s v="Qtr1"/>
          <s v="Qtr2"/>
          <s v="Qtr3"/>
          <s v="Qtr4"/>
          <s v="&gt;28/09/24"/>
        </groupItems>
      </fieldGroup>
    </cacheField>
    <cacheField name="Years (Date)" numFmtId="0" databaseField="0">
      <fieldGroup base="0">
        <rangePr groupBy="years" startDate="2021-09-01T00:00:00" endDate="2024-09-28T00:00:00"/>
        <groupItems count="6">
          <s v="&lt;01/09/21"/>
          <s v="2021"/>
          <s v="2022"/>
          <s v="2023"/>
          <s v="2024"/>
          <s v="&gt;28/09/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e Orazio Palazzotto" refreshedDate="45574.514914120373" createdVersion="8" refreshedVersion="8" minRefreshableVersion="3" recordCount="803" xr:uid="{48CFF7F6-CE63-3341-AEC6-D647A9FEDDAF}">
  <cacheSource type="worksheet">
    <worksheetSource name="Table5"/>
  </cacheSource>
  <cacheFields count="5">
    <cacheField name="Unique Date" numFmtId="14">
      <sharedItems containsSemiMixedTypes="0" containsNonDate="0" containsDate="1" containsString="0" minDate="2021-09-01T00:00:00" maxDate="2024-09-28T00:00:00" count="803">
        <d v="2024-09-27T00:00:00"/>
        <d v="2024-09-26T00:00:00"/>
        <d v="2024-09-25T00:00:00"/>
        <d v="2024-09-24T00:00:00"/>
        <d v="2024-09-23T00:00:00"/>
        <d v="2024-09-20T00:00:00"/>
        <d v="2024-09-19T00:00:00"/>
        <d v="2024-09-18T00:00:00"/>
        <d v="2024-09-17T00:00:00"/>
        <d v="2024-09-16T00:00:00"/>
        <d v="2024-09-13T00:00:00"/>
        <d v="2024-09-12T00:00:00"/>
        <d v="2024-09-11T00:00:00"/>
        <d v="2024-09-10T00:00:00"/>
        <d v="2024-09-09T00:00:00"/>
        <d v="2024-09-06T00:00:00"/>
        <d v="2024-09-05T00:00:00"/>
        <d v="2024-09-04T00:00:00"/>
        <d v="2024-09-03T00:00:00"/>
        <d v="2024-09-02T00:00:00"/>
        <d v="2024-08-30T00:00:00"/>
        <d v="2024-08-29T00:00:00"/>
        <d v="2024-08-28T00:00:00"/>
        <d v="2024-08-27T00:00:00"/>
        <d v="2024-08-26T00:00:00"/>
        <d v="2024-08-23T00:00:00"/>
        <d v="2024-08-22T00:00:00"/>
        <d v="2024-08-21T00:00:00"/>
        <d v="2024-08-20T00:00:00"/>
        <d v="2024-08-19T00:00:00"/>
        <d v="2024-08-16T00:00:00"/>
        <d v="2024-08-15T00:00:00"/>
        <d v="2024-08-14T00:00:00"/>
        <d v="2024-08-13T00:00:00"/>
        <d v="2024-08-12T00:00:00"/>
        <d v="2024-08-09T00:00:00"/>
        <d v="2024-08-08T00:00:00"/>
        <d v="2024-08-07T00:00:00"/>
        <d v="2024-08-06T00:00:00"/>
        <d v="2024-08-05T00:00:00"/>
        <d v="2024-08-02T00:00:00"/>
        <d v="2024-08-01T00:00:00"/>
        <d v="2024-07-31T00:00:00"/>
        <d v="2024-07-30T00:00:00"/>
        <d v="2024-07-29T00:00:00"/>
        <d v="2024-07-26T00:00:00"/>
        <d v="2024-07-25T00:00:00"/>
        <d v="2024-07-24T00:00:00"/>
        <d v="2024-07-23T00:00:00"/>
        <d v="2024-07-22T00:00:00"/>
        <d v="2024-07-19T00:00:00"/>
        <d v="2024-07-18T00:00:00"/>
        <d v="2024-07-17T00:00:00"/>
        <d v="2024-07-16T00:00:00"/>
        <d v="2024-07-15T00:00:00"/>
        <d v="2024-07-12T00:00:00"/>
        <d v="2024-07-11T00:00:00"/>
        <d v="2024-07-10T00:00:00"/>
        <d v="2024-07-09T00:00:00"/>
        <d v="2024-07-08T00:00:00"/>
        <d v="2024-07-05T00:00:00"/>
        <d v="2024-07-04T00:00:00"/>
        <d v="2024-07-03T00:00:00"/>
        <d v="2024-07-02T00:00:00"/>
        <d v="2024-07-01T00:00:00"/>
        <d v="2024-06-28T00:00:00"/>
        <d v="2024-06-27T00:00:00"/>
        <d v="2024-06-26T00:00:00"/>
        <d v="2024-06-25T00:00:00"/>
        <d v="2024-06-24T00:00:00"/>
        <d v="2024-06-21T00:00:00"/>
        <d v="2024-06-20T00:00:00"/>
        <d v="2024-06-19T00:00:00"/>
        <d v="2024-06-18T00:00:00"/>
        <d v="2024-06-17T00:00:00"/>
        <d v="2024-06-14T00:00:00"/>
        <d v="2024-06-13T00:00:00"/>
        <d v="2024-06-12T00:00:00"/>
        <d v="2024-06-11T00:00:00"/>
        <d v="2024-06-10T00:00:00"/>
        <d v="2024-06-07T00:00:00"/>
        <d v="2024-06-06T00:00:00"/>
        <d v="2024-06-05T00:00:00"/>
        <d v="2024-06-04T00:00:00"/>
        <d v="2024-06-03T00:00:00"/>
        <d v="2024-05-31T00:00:00"/>
        <d v="2024-05-30T00:00:00"/>
        <d v="2024-05-29T00:00:00"/>
        <d v="2024-05-28T00:00:00"/>
        <d v="2024-05-27T00:00:00"/>
        <d v="2024-05-24T00:00:00"/>
        <d v="2024-05-23T00:00:00"/>
        <d v="2024-05-22T00:00:00"/>
        <d v="2024-05-21T00:00:00"/>
        <d v="2024-05-20T00:00:00"/>
        <d v="2024-05-17T00:00:00"/>
        <d v="2024-05-16T00:00:00"/>
        <d v="2024-05-15T00:00:00"/>
        <d v="2024-05-14T00:00:00"/>
        <d v="2024-05-13T00:00:00"/>
        <d v="2024-05-10T00:00:00"/>
        <d v="2024-05-09T00:00:00"/>
        <d v="2024-05-08T00:00:00"/>
        <d v="2024-05-07T00:00:00"/>
        <d v="2024-05-06T00:00:00"/>
        <d v="2024-05-03T00:00:00"/>
        <d v="2024-05-02T00:00:00"/>
        <d v="2024-05-01T00:00:00"/>
        <d v="2024-04-30T00:00:00"/>
        <d v="2024-04-29T00:00:00"/>
        <d v="2024-04-26T00:00:00"/>
        <d v="2024-04-25T00:00:00"/>
        <d v="2024-04-24T00:00:00"/>
        <d v="2024-04-23T00:00:00"/>
        <d v="2024-04-22T00:00:00"/>
        <d v="2024-04-19T00:00:00"/>
        <d v="2024-04-18T00:00:00"/>
        <d v="2024-04-17T00:00:00"/>
        <d v="2024-04-16T00:00:00"/>
        <d v="2024-04-15T00:00:00"/>
        <d v="2024-04-12T00:00:00"/>
        <d v="2024-04-11T00:00:00"/>
        <d v="2024-04-10T00:00:00"/>
        <d v="2024-04-09T00:00:00"/>
        <d v="2024-04-08T00:00:00"/>
        <d v="2024-04-05T00:00:00"/>
        <d v="2024-04-04T00:00:00"/>
        <d v="2024-04-03T00:00:00"/>
        <d v="2024-04-02T00:00:00"/>
        <d v="2024-04-01T00:00:00"/>
        <d v="2024-03-29T00:00:00"/>
        <d v="2024-03-28T00:00:00"/>
        <d v="2024-03-27T00:00:00"/>
        <d v="2024-03-26T00:00:00"/>
        <d v="2024-03-25T00:00:00"/>
        <d v="2024-03-22T00:00:00"/>
        <d v="2024-03-21T00:00:00"/>
        <d v="2024-03-20T00:00:00"/>
        <d v="2024-03-19T00:00:00"/>
        <d v="2024-03-18T00:00:00"/>
        <d v="2024-03-15T00:00:00"/>
        <d v="2024-03-14T00:00:00"/>
        <d v="2024-03-13T00:00:00"/>
        <d v="2024-03-12T00:00:00"/>
        <d v="2024-03-11T00:00:00"/>
        <d v="2024-03-08T00:00:00"/>
        <d v="2024-03-07T00:00:00"/>
        <d v="2024-03-06T00:00:00"/>
        <d v="2024-03-05T00:00:00"/>
        <d v="2024-03-04T00:00:00"/>
        <d v="2024-03-01T00:00:00"/>
        <d v="2024-02-29T00:00:00"/>
        <d v="2024-02-28T00:00:00"/>
        <d v="2024-02-27T00:00:00"/>
        <d v="2024-02-26T00:00:00"/>
        <d v="2024-02-23T00:00:00"/>
        <d v="2024-02-22T00:00:00"/>
        <d v="2024-02-21T00:00:00"/>
        <d v="2024-02-20T00:00:00"/>
        <d v="2024-02-19T00:00:00"/>
        <d v="2024-02-16T00:00:00"/>
        <d v="2024-02-15T00:00:00"/>
        <d v="2024-02-14T00:00:00"/>
        <d v="2024-02-13T00:00:00"/>
        <d v="2024-02-12T00:00:00"/>
        <d v="2024-02-09T00:00:00"/>
        <d v="2024-02-08T00:00:00"/>
        <d v="2024-02-07T00:00:00"/>
        <d v="2024-02-06T00:00:00"/>
        <d v="2024-02-05T00:00:00"/>
        <d v="2024-02-02T00:00:00"/>
        <d v="2024-02-01T00:00:00"/>
        <d v="2024-01-31T00:00:00"/>
        <d v="2024-01-30T00:00:00"/>
        <d v="2024-01-29T00:00:00"/>
        <d v="2024-01-26T00:00:00"/>
        <d v="2024-01-25T00:00:00"/>
        <d v="2024-01-24T00:00:00"/>
        <d v="2024-01-23T00:00:00"/>
        <d v="2024-01-22T00:00:00"/>
        <d v="2024-01-19T00:00:00"/>
        <d v="2024-01-18T00:00:00"/>
        <d v="2024-01-17T00:00:00"/>
        <d v="2024-01-16T00:00:00"/>
        <d v="2024-01-15T00:00:00"/>
        <d v="2024-01-12T00:00:00"/>
        <d v="2024-01-11T00:00:00"/>
        <d v="2024-01-10T00:00:00"/>
        <d v="2024-01-09T00:00:00"/>
        <d v="2024-01-08T00:00:00"/>
        <d v="2024-01-05T00:00:00"/>
        <d v="2024-01-04T00:00:00"/>
        <d v="2024-01-03T00:00:00"/>
        <d v="2024-01-02T00:00:00"/>
        <d v="2024-01-01T00:00:00"/>
        <d v="2023-12-29T00:00:00"/>
        <d v="2023-12-28T00:00:00"/>
        <d v="2023-12-27T00:00:00"/>
        <d v="2023-12-26T00:00:00"/>
        <d v="2023-12-25T00:00:00"/>
        <d v="2023-12-22T00:00:00"/>
        <d v="2023-12-21T00:00:00"/>
        <d v="2023-12-20T00:00:00"/>
        <d v="2023-12-19T00:00:00"/>
        <d v="2023-12-18T00:00:00"/>
        <d v="2023-12-15T00:00:00"/>
        <d v="2023-12-14T00:00:00"/>
        <d v="2023-12-13T00:00:00"/>
        <d v="2023-12-12T00:00:00"/>
        <d v="2023-12-11T00:00:00"/>
        <d v="2023-12-08T00:00:00"/>
        <d v="2023-12-07T00:00:00"/>
        <d v="2023-12-06T00:00:00"/>
        <d v="2023-12-05T00:00:00"/>
        <d v="2023-12-04T00:00:00"/>
        <d v="2023-12-01T00:00:00"/>
        <d v="2023-11-30T00:00:00"/>
        <d v="2023-11-29T00:00:00"/>
        <d v="2023-11-28T00:00:00"/>
        <d v="2023-11-27T00:00:00"/>
        <d v="2023-11-24T00:00:00"/>
        <d v="2023-11-23T00:00:00"/>
        <d v="2023-11-22T00:00:00"/>
        <d v="2023-11-21T00:00:00"/>
        <d v="2023-11-20T00:00:00"/>
        <d v="2023-11-17T00:00:00"/>
        <d v="2023-11-16T00:00:00"/>
        <d v="2023-11-15T00:00:00"/>
        <d v="2023-11-14T00:00:00"/>
        <d v="2023-11-13T00:00:00"/>
        <d v="2023-11-10T00:00:00"/>
        <d v="2023-11-09T00:00:00"/>
        <d v="2023-11-08T00:00:00"/>
        <d v="2023-11-07T00:00:00"/>
        <d v="2023-11-06T00:00:00"/>
        <d v="2023-11-03T00:00:00"/>
        <d v="2023-11-02T00:00:00"/>
        <d v="2023-11-01T00:00:00"/>
        <d v="2023-10-31T00:00:00"/>
        <d v="2023-10-30T00:00:00"/>
        <d v="2023-10-27T00:00:00"/>
        <d v="2023-10-26T00:00:00"/>
        <d v="2023-10-25T00:00:00"/>
        <d v="2023-10-24T00:00:00"/>
        <d v="2023-10-23T00:00:00"/>
        <d v="2023-10-20T00:00:00"/>
        <d v="2023-10-19T00:00:00"/>
        <d v="2023-10-18T00:00:00"/>
        <d v="2023-10-17T00:00:00"/>
        <d v="2023-10-16T00:00:00"/>
        <d v="2023-10-13T00:00:00"/>
        <d v="2023-10-12T00:00:00"/>
        <d v="2023-10-11T00:00:00"/>
        <d v="2023-10-10T00:00:00"/>
        <d v="2023-10-09T00:00:00"/>
        <d v="2023-10-06T00:00:00"/>
        <d v="2023-10-05T00:00:00"/>
        <d v="2023-10-04T00:00:00"/>
        <d v="2023-10-03T00:00:00"/>
        <d v="2023-10-02T00:00:00"/>
        <d v="2023-09-29T00:00:00"/>
        <d v="2023-09-28T00:00:00"/>
        <d v="2023-09-27T00:00:00"/>
        <d v="2023-09-26T00:00:00"/>
        <d v="2023-09-25T00:00:00"/>
        <d v="2023-09-22T00:00:00"/>
        <d v="2023-09-21T00:00:00"/>
        <d v="2023-09-20T00:00:00"/>
        <d v="2023-09-19T00:00:00"/>
        <d v="2023-09-18T00:00:00"/>
        <d v="2023-09-15T00:00:00"/>
        <d v="2023-09-14T00:00:00"/>
        <d v="2023-09-13T00:00:00"/>
        <d v="2023-09-12T00:00:00"/>
        <d v="2023-09-11T00:00:00"/>
        <d v="2023-09-08T00:00:00"/>
        <d v="2023-09-07T00:00:00"/>
        <d v="2023-09-06T00:00:00"/>
        <d v="2023-09-05T00:00:00"/>
        <d v="2023-09-04T00:00:00"/>
        <d v="2023-09-01T00:00:00"/>
        <d v="2023-08-31T00:00:00"/>
        <d v="2023-08-30T00:00:00"/>
        <d v="2023-08-29T00:00:00"/>
        <d v="2023-08-28T00:00:00"/>
        <d v="2023-08-25T00:00:00"/>
        <d v="2023-08-24T00:00:00"/>
        <d v="2023-08-23T00:00:00"/>
        <d v="2023-08-22T00:00:00"/>
        <d v="2023-08-21T00:00:00"/>
        <d v="2023-08-18T00:00:00"/>
        <d v="2023-08-17T00:00:00"/>
        <d v="2023-08-16T00:00:00"/>
        <d v="2023-08-15T00:00:00"/>
        <d v="2023-08-14T00:00:00"/>
        <d v="2023-08-11T00:00:00"/>
        <d v="2023-08-10T00:00:00"/>
        <d v="2023-08-09T00:00:00"/>
        <d v="2023-08-08T00:00:00"/>
        <d v="2023-08-07T00:00:00"/>
        <d v="2023-08-04T00:00:00"/>
        <d v="2023-08-03T00:00:00"/>
        <d v="2023-08-02T00:00:00"/>
        <d v="2023-08-01T00:00:00"/>
        <d v="2023-07-31T00:00:00"/>
        <d v="2023-07-28T00:00:00"/>
        <d v="2023-07-27T00:00:00"/>
        <d v="2023-07-26T00:00:00"/>
        <d v="2023-07-25T00:00:00"/>
        <d v="2023-07-24T00:00:00"/>
        <d v="2023-07-21T00:00:00"/>
        <d v="2023-07-20T00:00:00"/>
        <d v="2023-07-19T00:00:00"/>
        <d v="2023-07-18T00:00:00"/>
        <d v="2023-07-17T00:00:00"/>
        <d v="2023-07-14T00:00:00"/>
        <d v="2023-07-13T00:00:00"/>
        <d v="2023-07-12T00:00:00"/>
        <d v="2023-07-11T00:00:00"/>
        <d v="2023-07-10T00:00:00"/>
        <d v="2023-07-07T00:00:00"/>
        <d v="2023-07-06T00:00:00"/>
        <d v="2023-07-05T00:00:00"/>
        <d v="2023-07-04T00:00:00"/>
        <d v="2023-07-03T00:00:00"/>
        <d v="2023-06-30T00:00:00"/>
        <d v="2023-06-29T00:00:00"/>
        <d v="2023-06-28T00:00:00"/>
        <d v="2023-06-27T00:00:00"/>
        <d v="2023-06-26T00:00:00"/>
        <d v="2023-06-23T00:00:00"/>
        <d v="2023-06-22T00:00:00"/>
        <d v="2023-06-21T00:00:00"/>
        <d v="2023-06-20T00:00:00"/>
        <d v="2023-06-19T00:00:00"/>
        <d v="2023-06-16T00:00:00"/>
        <d v="2023-06-15T00:00:00"/>
        <d v="2023-06-14T00:00:00"/>
        <d v="2023-06-13T00:00:00"/>
        <d v="2023-06-12T00:00:00"/>
        <d v="2023-06-09T00:00:00"/>
        <d v="2023-06-08T00:00:00"/>
        <d v="2023-06-07T00:00:00"/>
        <d v="2023-06-06T00:00:00"/>
        <d v="2023-06-05T00:00:00"/>
        <d v="2023-06-02T00:00:00"/>
        <d v="2023-06-01T00:00:00"/>
        <d v="2023-05-31T00:00:00"/>
        <d v="2023-05-30T00:00:00"/>
        <d v="2023-05-29T00:00:00"/>
        <d v="2023-05-26T00:00:00"/>
        <d v="2023-05-25T00:00:00"/>
        <d v="2023-05-24T00:00:00"/>
        <d v="2023-05-23T00:00:00"/>
        <d v="2023-05-22T00:00:00"/>
        <d v="2023-05-19T00:00:00"/>
        <d v="2023-05-18T00:00:00"/>
        <d v="2023-05-17T00:00:00"/>
        <d v="2023-05-16T00:00:00"/>
        <d v="2023-05-15T00:00:00"/>
        <d v="2023-05-12T00:00:00"/>
        <d v="2023-05-11T00:00:00"/>
        <d v="2023-05-10T00:00:00"/>
        <d v="2023-05-09T00:00:00"/>
        <d v="2023-05-08T00:00:00"/>
        <d v="2023-05-05T00:00:00"/>
        <d v="2023-05-04T00:00:00"/>
        <d v="2023-05-03T00:00:00"/>
        <d v="2023-05-02T00:00:00"/>
        <d v="2023-05-01T00:00:00"/>
        <d v="2023-04-28T00:00:00"/>
        <d v="2023-04-27T00:00:00"/>
        <d v="2023-04-26T00:00:00"/>
        <d v="2023-04-25T00:00:00"/>
        <d v="2023-04-24T00:00:00"/>
        <d v="2023-04-21T00:00:00"/>
        <d v="2023-04-20T00:00:00"/>
        <d v="2023-04-19T00:00:00"/>
        <d v="2023-04-18T00:00:00"/>
        <d v="2023-04-17T00:00:00"/>
        <d v="2023-04-14T00:00:00"/>
        <d v="2023-04-13T00:00:00"/>
        <d v="2023-04-12T00:00:00"/>
        <d v="2023-04-11T00:00:00"/>
        <d v="2023-04-10T00:00:00"/>
        <d v="2023-04-07T00:00:00"/>
        <d v="2023-04-06T00:00:00"/>
        <d v="2023-04-05T00:00:00"/>
        <d v="2023-04-04T00:00:00"/>
        <d v="2023-04-03T00:00:00"/>
        <d v="2023-03-31T00:00:00"/>
        <d v="2023-03-30T00:00:00"/>
        <d v="2023-03-29T00:00:00"/>
        <d v="2023-03-28T00:00:00"/>
        <d v="2023-03-27T00:00:00"/>
        <d v="2023-03-24T00:00:00"/>
        <d v="2023-03-23T00:00:00"/>
        <d v="2023-03-22T00:00:00"/>
        <d v="2023-03-21T00:00:00"/>
        <d v="2023-03-20T00:00:00"/>
        <d v="2023-03-17T00:00:00"/>
        <d v="2023-03-16T00:00:00"/>
        <d v="2023-03-15T00:00:00"/>
        <d v="2023-03-14T00:00:00"/>
        <d v="2023-03-13T00:00:00"/>
        <d v="2023-03-10T00:00:00"/>
        <d v="2023-03-09T00:00:00"/>
        <d v="2023-03-08T00:00:00"/>
        <d v="2023-03-07T00:00:00"/>
        <d v="2023-03-06T00:00:00"/>
        <d v="2023-03-03T00:00:00"/>
        <d v="2023-03-02T00:00:00"/>
        <d v="2023-03-01T00:00:00"/>
        <d v="2023-02-28T00:00:00"/>
        <d v="2023-02-27T00:00:00"/>
        <d v="2023-02-24T00:00:00"/>
        <d v="2023-02-23T00:00:00"/>
        <d v="2023-02-22T00:00:00"/>
        <d v="2023-02-21T00:00:00"/>
        <d v="2023-02-20T00:00:00"/>
        <d v="2023-02-17T00:00:00"/>
        <d v="2023-02-16T00:00:00"/>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6T00:00:00"/>
        <d v="2023-01-13T00:00:00"/>
        <d v="2023-01-12T00:00:00"/>
        <d v="2023-01-11T00:00:00"/>
        <d v="2023-01-10T00:00:00"/>
        <d v="2023-01-09T00:00:00"/>
        <d v="2023-01-06T00:00:00"/>
        <d v="2023-01-05T00:00:00"/>
        <d v="2023-01-04T00:00:00"/>
        <d v="2023-01-03T00:00:00"/>
        <d v="2023-01-02T00:00:00"/>
        <d v="2022-12-30T00:00:00"/>
        <d v="2022-12-29T00:00:00"/>
        <d v="2022-12-28T00:00:00"/>
        <d v="2022-12-27T00:00:00"/>
        <d v="2022-12-26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4T00:00:00"/>
        <d v="2022-11-23T00:00:00"/>
        <d v="2022-11-22T00:00:00"/>
        <d v="2022-11-21T00:00:00"/>
        <d v="2022-11-18T00:00:00"/>
        <d v="2022-11-17T00:00:00"/>
        <d v="2022-11-16T00:00:00"/>
        <d v="2022-11-15T00:00:00"/>
        <d v="2022-11-14T00:00:00"/>
        <d v="2022-11-11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10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5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4T00:00:00"/>
        <d v="2022-07-01T00:00:00"/>
        <d v="2022-06-30T00:00:00"/>
        <d v="2022-06-29T00:00:00"/>
        <d v="2022-06-28T00:00:00"/>
        <d v="2022-06-27T00:00:00"/>
        <d v="2022-06-24T00:00:00"/>
        <d v="2022-06-23T00:00:00"/>
        <d v="2022-06-22T00:00:00"/>
        <d v="2022-06-21T00:00:00"/>
        <d v="2022-06-20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30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21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7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5T00:00:00"/>
        <d v="2021-11-24T00:00:00"/>
        <d v="2021-11-23T00:00:00"/>
        <d v="2021-11-22T00:00:00"/>
        <d v="2021-11-19T00:00:00"/>
        <d v="2021-11-18T00:00:00"/>
        <d v="2021-11-17T00:00:00"/>
        <d v="2021-11-16T00:00:00"/>
        <d v="2021-11-15T00:00:00"/>
        <d v="2021-11-12T00:00:00"/>
        <d v="2021-11-11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11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6T00:00:00"/>
        <d v="2021-09-03T00:00:00"/>
        <d v="2021-09-02T00:00:00"/>
        <d v="2021-09-01T00:00:00"/>
      </sharedItems>
      <fieldGroup par="4"/>
    </cacheField>
    <cacheField name="Orders Aggregated" numFmtId="0">
      <sharedItems containsSemiMixedTypes="0" containsString="0" containsNumber="1" containsInteger="1" minValue="5465" maxValue="38505"/>
    </cacheField>
    <cacheField name="Months (Unique Date)" numFmtId="0" databaseField="0">
      <fieldGroup base="0">
        <rangePr groupBy="months" startDate="2021-09-01T00:00:00" endDate="2024-09-28T00:00:00"/>
        <groupItems count="14">
          <s v="&lt;01/09/21"/>
          <s v="Jan"/>
          <s v="Feb"/>
          <s v="Mar"/>
          <s v="Apr"/>
          <s v="May"/>
          <s v="Jun"/>
          <s v="Jul"/>
          <s v="Aug"/>
          <s v="Sep"/>
          <s v="Oct"/>
          <s v="Nov"/>
          <s v="Dec"/>
          <s v="&gt;28/09/24"/>
        </groupItems>
      </fieldGroup>
    </cacheField>
    <cacheField name="Quarters (Unique Date)" numFmtId="0" databaseField="0">
      <fieldGroup base="0">
        <rangePr groupBy="quarters" startDate="2021-09-01T00:00:00" endDate="2024-09-28T00:00:00"/>
        <groupItems count="6">
          <s v="&lt;01/09/21"/>
          <s v="Qtr1"/>
          <s v="Qtr2"/>
          <s v="Qtr3"/>
          <s v="Qtr4"/>
          <s v="&gt;28/09/24"/>
        </groupItems>
      </fieldGroup>
    </cacheField>
    <cacheField name="Years (Unique Date)" numFmtId="0" databaseField="0">
      <fieldGroup base="0">
        <rangePr groupBy="years" startDate="2021-09-01T00:00:00" endDate="2024-09-28T00:00:00"/>
        <groupItems count="6">
          <s v="&lt;01/09/21"/>
          <s v="2021"/>
          <s v="2022"/>
          <s v="2023"/>
          <s v="2024"/>
          <s v="&gt;28/09/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an Vidal Torrent" refreshedDate="45581.835802662034" createdVersion="8" refreshedVersion="8" minRefreshableVersion="3" recordCount="803" xr:uid="{910D7522-12C7-4F9F-A344-716C6E478E68}">
  <cacheSource type="worksheet">
    <worksheetSource name="Table2"/>
  </cacheSource>
  <cacheFields count="7">
    <cacheField name="Date" numFmtId="14">
      <sharedItems containsSemiMixedTypes="0" containsNonDate="0" containsDate="1" containsString="0" minDate="2021-09-01T00:00:00" maxDate="2024-09-28T00:00:00" count="803">
        <d v="2024-09-27T00:00:00"/>
        <d v="2024-09-26T00:00:00"/>
        <d v="2024-09-25T00:00:00"/>
        <d v="2024-09-24T00:00:00"/>
        <d v="2024-09-23T00:00:00"/>
        <d v="2024-09-20T00:00:00"/>
        <d v="2024-09-19T00:00:00"/>
        <d v="2024-09-18T00:00:00"/>
        <d v="2024-09-17T00:00:00"/>
        <d v="2024-09-16T00:00:00"/>
        <d v="2024-09-13T00:00:00"/>
        <d v="2024-09-12T00:00:00"/>
        <d v="2024-09-11T00:00:00"/>
        <d v="2024-09-10T00:00:00"/>
        <d v="2024-09-09T00:00:00"/>
        <d v="2024-09-06T00:00:00"/>
        <d v="2024-09-05T00:00:00"/>
        <d v="2024-09-04T00:00:00"/>
        <d v="2024-09-03T00:00:00"/>
        <d v="2024-09-02T00:00:00"/>
        <d v="2024-08-30T00:00:00"/>
        <d v="2024-08-29T00:00:00"/>
        <d v="2024-08-28T00:00:00"/>
        <d v="2024-08-27T00:00:00"/>
        <d v="2024-08-26T00:00:00"/>
        <d v="2024-08-23T00:00:00"/>
        <d v="2024-08-22T00:00:00"/>
        <d v="2024-08-21T00:00:00"/>
        <d v="2024-08-20T00:00:00"/>
        <d v="2024-08-19T00:00:00"/>
        <d v="2024-08-16T00:00:00"/>
        <d v="2024-08-15T00:00:00"/>
        <d v="2024-08-14T00:00:00"/>
        <d v="2024-08-13T00:00:00"/>
        <d v="2024-08-12T00:00:00"/>
        <d v="2024-08-09T00:00:00"/>
        <d v="2024-08-08T00:00:00"/>
        <d v="2024-08-07T00:00:00"/>
        <d v="2024-08-06T00:00:00"/>
        <d v="2024-08-05T00:00:00"/>
        <d v="2024-08-02T00:00:00"/>
        <d v="2024-08-01T00:00:00"/>
        <d v="2024-07-31T00:00:00"/>
        <d v="2024-07-30T00:00:00"/>
        <d v="2024-07-29T00:00:00"/>
        <d v="2024-07-26T00:00:00"/>
        <d v="2024-07-25T00:00:00"/>
        <d v="2024-07-24T00:00:00"/>
        <d v="2024-07-23T00:00:00"/>
        <d v="2024-07-22T00:00:00"/>
        <d v="2024-07-19T00:00:00"/>
        <d v="2024-07-18T00:00:00"/>
        <d v="2024-07-17T00:00:00"/>
        <d v="2024-07-16T00:00:00"/>
        <d v="2024-07-15T00:00:00"/>
        <d v="2024-07-12T00:00:00"/>
        <d v="2024-07-11T00:00:00"/>
        <d v="2024-07-10T00:00:00"/>
        <d v="2024-07-09T00:00:00"/>
        <d v="2024-07-08T00:00:00"/>
        <d v="2024-07-05T00:00:00"/>
        <d v="2024-07-04T00:00:00"/>
        <d v="2024-07-03T00:00:00"/>
        <d v="2024-07-02T00:00:00"/>
        <d v="2024-07-01T00:00:00"/>
        <d v="2024-06-28T00:00:00"/>
        <d v="2024-06-27T00:00:00"/>
        <d v="2024-06-26T00:00:00"/>
        <d v="2024-06-25T00:00:00"/>
        <d v="2024-06-24T00:00:00"/>
        <d v="2024-06-21T00:00:00"/>
        <d v="2024-06-20T00:00:00"/>
        <d v="2024-06-19T00:00:00"/>
        <d v="2024-06-18T00:00:00"/>
        <d v="2024-06-17T00:00:00"/>
        <d v="2024-06-14T00:00:00"/>
        <d v="2024-06-13T00:00:00"/>
        <d v="2024-06-12T00:00:00"/>
        <d v="2024-06-11T00:00:00"/>
        <d v="2024-06-10T00:00:00"/>
        <d v="2024-06-07T00:00:00"/>
        <d v="2024-06-06T00:00:00"/>
        <d v="2024-06-05T00:00:00"/>
        <d v="2024-06-04T00:00:00"/>
        <d v="2024-06-03T00:00:00"/>
        <d v="2024-05-31T00:00:00"/>
        <d v="2024-05-30T00:00:00"/>
        <d v="2024-05-29T00:00:00"/>
        <d v="2024-05-28T00:00:00"/>
        <d v="2024-05-27T00:00:00"/>
        <d v="2024-05-24T00:00:00"/>
        <d v="2024-05-23T00:00:00"/>
        <d v="2024-05-22T00:00:00"/>
        <d v="2024-05-21T00:00:00"/>
        <d v="2024-05-20T00:00:00"/>
        <d v="2024-05-17T00:00:00"/>
        <d v="2024-05-16T00:00:00"/>
        <d v="2024-05-15T00:00:00"/>
        <d v="2024-05-14T00:00:00"/>
        <d v="2024-05-13T00:00:00"/>
        <d v="2024-05-10T00:00:00"/>
        <d v="2024-05-09T00:00:00"/>
        <d v="2024-05-08T00:00:00"/>
        <d v="2024-05-07T00:00:00"/>
        <d v="2024-05-06T00:00:00"/>
        <d v="2024-05-03T00:00:00"/>
        <d v="2024-05-02T00:00:00"/>
        <d v="2024-05-01T00:00:00"/>
        <d v="2024-04-30T00:00:00"/>
        <d v="2024-04-29T00:00:00"/>
        <d v="2024-04-26T00:00:00"/>
        <d v="2024-04-25T00:00:00"/>
        <d v="2024-04-24T00:00:00"/>
        <d v="2024-04-23T00:00:00"/>
        <d v="2024-04-22T00:00:00"/>
        <d v="2024-04-19T00:00:00"/>
        <d v="2024-04-18T00:00:00"/>
        <d v="2024-04-17T00:00:00"/>
        <d v="2024-04-16T00:00:00"/>
        <d v="2024-04-15T00:00:00"/>
        <d v="2024-04-12T00:00:00"/>
        <d v="2024-04-11T00:00:00"/>
        <d v="2024-04-10T00:00:00"/>
        <d v="2024-04-09T00:00:00"/>
        <d v="2024-04-08T00:00:00"/>
        <d v="2024-04-05T00:00:00"/>
        <d v="2024-04-04T00:00:00"/>
        <d v="2024-04-03T00:00:00"/>
        <d v="2024-04-02T00:00:00"/>
        <d v="2024-04-01T00:00:00"/>
        <d v="2024-03-29T00:00:00"/>
        <d v="2024-03-28T00:00:00"/>
        <d v="2024-03-27T00:00:00"/>
        <d v="2024-03-26T00:00:00"/>
        <d v="2024-03-25T00:00:00"/>
        <d v="2024-03-22T00:00:00"/>
        <d v="2024-03-21T00:00:00"/>
        <d v="2024-03-20T00:00:00"/>
        <d v="2024-03-19T00:00:00"/>
        <d v="2024-03-18T00:00:00"/>
        <d v="2024-03-15T00:00:00"/>
        <d v="2024-03-14T00:00:00"/>
        <d v="2024-03-13T00:00:00"/>
        <d v="2024-03-12T00:00:00"/>
        <d v="2024-03-11T00:00:00"/>
        <d v="2024-03-08T00:00:00"/>
        <d v="2024-03-07T00:00:00"/>
        <d v="2024-03-06T00:00:00"/>
        <d v="2024-03-05T00:00:00"/>
        <d v="2024-03-04T00:00:00"/>
        <d v="2024-03-01T00:00:00"/>
        <d v="2024-02-29T00:00:00"/>
        <d v="2024-02-28T00:00:00"/>
        <d v="2024-02-27T00:00:00"/>
        <d v="2024-02-26T00:00:00"/>
        <d v="2024-02-23T00:00:00"/>
        <d v="2024-02-22T00:00:00"/>
        <d v="2024-02-21T00:00:00"/>
        <d v="2024-02-20T00:00:00"/>
        <d v="2024-02-19T00:00:00"/>
        <d v="2024-02-16T00:00:00"/>
        <d v="2024-02-15T00:00:00"/>
        <d v="2024-02-14T00:00:00"/>
        <d v="2024-02-13T00:00:00"/>
        <d v="2024-02-12T00:00:00"/>
        <d v="2024-02-09T00:00:00"/>
        <d v="2024-02-08T00:00:00"/>
        <d v="2024-02-07T00:00:00"/>
        <d v="2024-02-06T00:00:00"/>
        <d v="2024-02-05T00:00:00"/>
        <d v="2024-02-02T00:00:00"/>
        <d v="2024-02-01T00:00:00"/>
        <d v="2024-01-31T00:00:00"/>
        <d v="2024-01-30T00:00:00"/>
        <d v="2024-01-29T00:00:00"/>
        <d v="2024-01-26T00:00:00"/>
        <d v="2024-01-25T00:00:00"/>
        <d v="2024-01-24T00:00:00"/>
        <d v="2024-01-23T00:00:00"/>
        <d v="2024-01-22T00:00:00"/>
        <d v="2024-01-19T00:00:00"/>
        <d v="2024-01-18T00:00:00"/>
        <d v="2024-01-17T00:00:00"/>
        <d v="2024-01-16T00:00:00"/>
        <d v="2024-01-15T00:00:00"/>
        <d v="2024-01-12T00:00:00"/>
        <d v="2024-01-11T00:00:00"/>
        <d v="2024-01-10T00:00:00"/>
        <d v="2024-01-09T00:00:00"/>
        <d v="2024-01-08T00:00:00"/>
        <d v="2024-01-05T00:00:00"/>
        <d v="2024-01-04T00:00:00"/>
        <d v="2024-01-03T00:00:00"/>
        <d v="2024-01-02T00:00:00"/>
        <d v="2024-01-01T00:00:00"/>
        <d v="2023-12-29T00:00:00"/>
        <d v="2023-12-28T00:00:00"/>
        <d v="2023-12-27T00:00:00"/>
        <d v="2023-12-26T00:00:00"/>
        <d v="2023-12-25T00:00:00"/>
        <d v="2023-12-22T00:00:00"/>
        <d v="2023-12-21T00:00:00"/>
        <d v="2023-12-20T00:00:00"/>
        <d v="2023-12-19T00:00:00"/>
        <d v="2023-12-18T00:00:00"/>
        <d v="2023-12-15T00:00:00"/>
        <d v="2023-12-14T00:00:00"/>
        <d v="2023-12-13T00:00:00"/>
        <d v="2023-12-12T00:00:00"/>
        <d v="2023-12-11T00:00:00"/>
        <d v="2023-12-08T00:00:00"/>
        <d v="2023-12-07T00:00:00"/>
        <d v="2023-12-06T00:00:00"/>
        <d v="2023-12-05T00:00:00"/>
        <d v="2023-12-04T00:00:00"/>
        <d v="2023-12-01T00:00:00"/>
        <d v="2023-11-30T00:00:00"/>
        <d v="2023-11-29T00:00:00"/>
        <d v="2023-11-28T00:00:00"/>
        <d v="2023-11-27T00:00:00"/>
        <d v="2023-11-24T00:00:00"/>
        <d v="2023-11-23T00:00:00"/>
        <d v="2023-11-22T00:00:00"/>
        <d v="2023-11-21T00:00:00"/>
        <d v="2023-11-20T00:00:00"/>
        <d v="2023-11-17T00:00:00"/>
        <d v="2023-11-16T00:00:00"/>
        <d v="2023-11-15T00:00:00"/>
        <d v="2023-11-14T00:00:00"/>
        <d v="2023-11-13T00:00:00"/>
        <d v="2023-11-10T00:00:00"/>
        <d v="2023-11-09T00:00:00"/>
        <d v="2023-11-08T00:00:00"/>
        <d v="2023-11-07T00:00:00"/>
        <d v="2023-11-06T00:00:00"/>
        <d v="2023-11-03T00:00:00"/>
        <d v="2023-11-02T00:00:00"/>
        <d v="2023-11-01T00:00:00"/>
        <d v="2023-10-31T00:00:00"/>
        <d v="2023-10-30T00:00:00"/>
        <d v="2023-10-27T00:00:00"/>
        <d v="2023-10-26T00:00:00"/>
        <d v="2023-10-25T00:00:00"/>
        <d v="2023-10-24T00:00:00"/>
        <d v="2023-10-23T00:00:00"/>
        <d v="2023-10-20T00:00:00"/>
        <d v="2023-10-19T00:00:00"/>
        <d v="2023-10-18T00:00:00"/>
        <d v="2023-10-17T00:00:00"/>
        <d v="2023-10-16T00:00:00"/>
        <d v="2023-10-13T00:00:00"/>
        <d v="2023-10-12T00:00:00"/>
        <d v="2023-10-11T00:00:00"/>
        <d v="2023-10-10T00:00:00"/>
        <d v="2023-10-09T00:00:00"/>
        <d v="2023-10-06T00:00:00"/>
        <d v="2023-10-05T00:00:00"/>
        <d v="2023-10-04T00:00:00"/>
        <d v="2023-10-03T00:00:00"/>
        <d v="2023-10-02T00:00:00"/>
        <d v="2023-09-29T00:00:00"/>
        <d v="2023-09-28T00:00:00"/>
        <d v="2023-09-27T00:00:00"/>
        <d v="2023-09-26T00:00:00"/>
        <d v="2023-09-25T00:00:00"/>
        <d v="2023-09-22T00:00:00"/>
        <d v="2023-09-21T00:00:00"/>
        <d v="2023-09-20T00:00:00"/>
        <d v="2023-09-19T00:00:00"/>
        <d v="2023-09-18T00:00:00"/>
        <d v="2023-09-15T00:00:00"/>
        <d v="2023-09-14T00:00:00"/>
        <d v="2023-09-13T00:00:00"/>
        <d v="2023-09-12T00:00:00"/>
        <d v="2023-09-11T00:00:00"/>
        <d v="2023-09-08T00:00:00"/>
        <d v="2023-09-07T00:00:00"/>
        <d v="2023-09-06T00:00:00"/>
        <d v="2023-09-05T00:00:00"/>
        <d v="2023-09-04T00:00:00"/>
        <d v="2023-09-01T00:00:00"/>
        <d v="2023-08-31T00:00:00"/>
        <d v="2023-08-30T00:00:00"/>
        <d v="2023-08-29T00:00:00"/>
        <d v="2023-08-28T00:00:00"/>
        <d v="2023-08-25T00:00:00"/>
        <d v="2023-08-24T00:00:00"/>
        <d v="2023-08-23T00:00:00"/>
        <d v="2023-08-22T00:00:00"/>
        <d v="2023-08-21T00:00:00"/>
        <d v="2023-08-18T00:00:00"/>
        <d v="2023-08-17T00:00:00"/>
        <d v="2023-08-16T00:00:00"/>
        <d v="2023-08-15T00:00:00"/>
        <d v="2023-08-14T00:00:00"/>
        <d v="2023-08-11T00:00:00"/>
        <d v="2023-08-10T00:00:00"/>
        <d v="2023-08-09T00:00:00"/>
        <d v="2023-08-08T00:00:00"/>
        <d v="2023-08-07T00:00:00"/>
        <d v="2023-08-04T00:00:00"/>
        <d v="2023-08-03T00:00:00"/>
        <d v="2023-08-02T00:00:00"/>
        <d v="2023-08-01T00:00:00"/>
        <d v="2023-07-31T00:00:00"/>
        <d v="2023-07-28T00:00:00"/>
        <d v="2023-07-27T00:00:00"/>
        <d v="2023-07-26T00:00:00"/>
        <d v="2023-07-25T00:00:00"/>
        <d v="2023-07-24T00:00:00"/>
        <d v="2023-07-21T00:00:00"/>
        <d v="2023-07-20T00:00:00"/>
        <d v="2023-07-19T00:00:00"/>
        <d v="2023-07-18T00:00:00"/>
        <d v="2023-07-17T00:00:00"/>
        <d v="2023-07-14T00:00:00"/>
        <d v="2023-07-13T00:00:00"/>
        <d v="2023-07-12T00:00:00"/>
        <d v="2023-07-11T00:00:00"/>
        <d v="2023-07-10T00:00:00"/>
        <d v="2023-07-07T00:00:00"/>
        <d v="2023-07-06T00:00:00"/>
        <d v="2023-07-05T00:00:00"/>
        <d v="2023-07-04T00:00:00"/>
        <d v="2023-07-03T00:00:00"/>
        <d v="2023-06-30T00:00:00"/>
        <d v="2023-06-29T00:00:00"/>
        <d v="2023-06-28T00:00:00"/>
        <d v="2023-06-27T00:00:00"/>
        <d v="2023-06-26T00:00:00"/>
        <d v="2023-06-23T00:00:00"/>
        <d v="2023-06-22T00:00:00"/>
        <d v="2023-06-21T00:00:00"/>
        <d v="2023-06-20T00:00:00"/>
        <d v="2023-06-19T00:00:00"/>
        <d v="2023-06-16T00:00:00"/>
        <d v="2023-06-15T00:00:00"/>
        <d v="2023-06-14T00:00:00"/>
        <d v="2023-06-13T00:00:00"/>
        <d v="2023-06-12T00:00:00"/>
        <d v="2023-06-09T00:00:00"/>
        <d v="2023-06-08T00:00:00"/>
        <d v="2023-06-07T00:00:00"/>
        <d v="2023-06-06T00:00:00"/>
        <d v="2023-06-05T00:00:00"/>
        <d v="2023-06-02T00:00:00"/>
        <d v="2023-06-01T00:00:00"/>
        <d v="2023-05-31T00:00:00"/>
        <d v="2023-05-30T00:00:00"/>
        <d v="2023-05-29T00:00:00"/>
        <d v="2023-05-26T00:00:00"/>
        <d v="2023-05-25T00:00:00"/>
        <d v="2023-05-24T00:00:00"/>
        <d v="2023-05-23T00:00:00"/>
        <d v="2023-05-22T00:00:00"/>
        <d v="2023-05-19T00:00:00"/>
        <d v="2023-05-18T00:00:00"/>
        <d v="2023-05-17T00:00:00"/>
        <d v="2023-05-16T00:00:00"/>
        <d v="2023-05-15T00:00:00"/>
        <d v="2023-05-12T00:00:00"/>
        <d v="2023-05-11T00:00:00"/>
        <d v="2023-05-10T00:00:00"/>
        <d v="2023-05-09T00:00:00"/>
        <d v="2023-05-08T00:00:00"/>
        <d v="2023-05-05T00:00:00"/>
        <d v="2023-05-04T00:00:00"/>
        <d v="2023-05-03T00:00:00"/>
        <d v="2023-05-02T00:00:00"/>
        <d v="2023-05-01T00:00:00"/>
        <d v="2023-04-28T00:00:00"/>
        <d v="2023-04-27T00:00:00"/>
        <d v="2023-04-26T00:00:00"/>
        <d v="2023-04-25T00:00:00"/>
        <d v="2023-04-24T00:00:00"/>
        <d v="2023-04-21T00:00:00"/>
        <d v="2023-04-20T00:00:00"/>
        <d v="2023-04-19T00:00:00"/>
        <d v="2023-04-18T00:00:00"/>
        <d v="2023-04-17T00:00:00"/>
        <d v="2023-04-14T00:00:00"/>
        <d v="2023-04-13T00:00:00"/>
        <d v="2023-04-12T00:00:00"/>
        <d v="2023-04-11T00:00:00"/>
        <d v="2023-04-10T00:00:00"/>
        <d v="2023-04-07T00:00:00"/>
        <d v="2023-04-06T00:00:00"/>
        <d v="2023-04-05T00:00:00"/>
        <d v="2023-04-04T00:00:00"/>
        <d v="2023-04-03T00:00:00"/>
        <d v="2023-03-31T00:00:00"/>
        <d v="2023-03-30T00:00:00"/>
        <d v="2023-03-29T00:00:00"/>
        <d v="2023-03-28T00:00:00"/>
        <d v="2023-03-27T00:00:00"/>
        <d v="2023-03-24T00:00:00"/>
        <d v="2023-03-23T00:00:00"/>
        <d v="2023-03-22T00:00:00"/>
        <d v="2023-03-21T00:00:00"/>
        <d v="2023-03-20T00:00:00"/>
        <d v="2023-03-17T00:00:00"/>
        <d v="2023-03-16T00:00:00"/>
        <d v="2023-03-15T00:00:00"/>
        <d v="2023-03-14T00:00:00"/>
        <d v="2023-03-13T00:00:00"/>
        <d v="2023-03-10T00:00:00"/>
        <d v="2023-03-09T00:00:00"/>
        <d v="2023-03-08T00:00:00"/>
        <d v="2023-03-07T00:00:00"/>
        <d v="2023-03-06T00:00:00"/>
        <d v="2023-03-03T00:00:00"/>
        <d v="2023-03-02T00:00:00"/>
        <d v="2023-03-01T00:00:00"/>
        <d v="2023-02-28T00:00:00"/>
        <d v="2023-02-27T00:00:00"/>
        <d v="2023-02-24T00:00:00"/>
        <d v="2023-02-23T00:00:00"/>
        <d v="2023-02-22T00:00:00"/>
        <d v="2023-02-21T00:00:00"/>
        <d v="2023-02-20T00:00:00"/>
        <d v="2023-02-17T00:00:00"/>
        <d v="2023-02-16T00:00:00"/>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6T00:00:00"/>
        <d v="2023-01-13T00:00:00"/>
        <d v="2023-01-12T00:00:00"/>
        <d v="2023-01-11T00:00:00"/>
        <d v="2023-01-10T00:00:00"/>
        <d v="2023-01-09T00:00:00"/>
        <d v="2023-01-06T00:00:00"/>
        <d v="2023-01-05T00:00:00"/>
        <d v="2023-01-04T00:00:00"/>
        <d v="2023-01-03T00:00:00"/>
        <d v="2023-01-02T00:00:00"/>
        <d v="2022-12-30T00:00:00"/>
        <d v="2022-12-29T00:00:00"/>
        <d v="2022-12-28T00:00:00"/>
        <d v="2022-12-27T00:00:00"/>
        <d v="2022-12-26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4T00:00:00"/>
        <d v="2022-11-23T00:00:00"/>
        <d v="2022-11-22T00:00:00"/>
        <d v="2022-11-21T00:00:00"/>
        <d v="2022-11-18T00:00:00"/>
        <d v="2022-11-17T00:00:00"/>
        <d v="2022-11-16T00:00:00"/>
        <d v="2022-11-15T00:00:00"/>
        <d v="2022-11-14T00:00:00"/>
        <d v="2022-11-11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10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5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4T00:00:00"/>
        <d v="2022-07-01T00:00:00"/>
        <d v="2022-06-30T00:00:00"/>
        <d v="2022-06-29T00:00:00"/>
        <d v="2022-06-28T00:00:00"/>
        <d v="2022-06-27T00:00:00"/>
        <d v="2022-06-24T00:00:00"/>
        <d v="2022-06-23T00:00:00"/>
        <d v="2022-06-22T00:00:00"/>
        <d v="2022-06-21T00:00:00"/>
        <d v="2022-06-20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30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21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7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5T00:00:00"/>
        <d v="2021-11-24T00:00:00"/>
        <d v="2021-11-23T00:00:00"/>
        <d v="2021-11-22T00:00:00"/>
        <d v="2021-11-19T00:00:00"/>
        <d v="2021-11-18T00:00:00"/>
        <d v="2021-11-17T00:00:00"/>
        <d v="2021-11-16T00:00:00"/>
        <d v="2021-11-15T00:00:00"/>
        <d v="2021-11-12T00:00:00"/>
        <d v="2021-11-11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11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6T00:00:00"/>
        <d v="2021-09-03T00:00:00"/>
        <d v="2021-09-02T00:00:00"/>
        <d v="2021-09-01T00:00:00"/>
      </sharedItems>
      <fieldGroup par="6"/>
    </cacheField>
    <cacheField name="Orders BLACK" numFmtId="0">
      <sharedItems containsSemiMixedTypes="0" containsString="0" containsNumber="1" containsInteger="1" minValue="10441" maxValue="68328"/>
    </cacheField>
    <cacheField name="Orders BEIGE" numFmtId="0">
      <sharedItems containsSemiMixedTypes="0" containsString="0" containsNumber="1" containsInteger="1" minValue="5465" maxValue="34282"/>
    </cacheField>
    <cacheField name="Orders TOTAL" numFmtId="0">
      <sharedItems containsSemiMixedTypes="0" containsString="0" containsNumber="1" containsInteger="1" minValue="16384" maxValue="102610"/>
    </cacheField>
    <cacheField name="Meses (Date)" numFmtId="0" databaseField="0">
      <fieldGroup base="0">
        <rangePr groupBy="months" startDate="2021-09-01T00:00:00" endDate="2024-09-28T00:00:00"/>
        <groupItems count="14">
          <s v="&lt;01/09/2021"/>
          <s v="ene"/>
          <s v="feb"/>
          <s v="mar"/>
          <s v="abr"/>
          <s v="may"/>
          <s v="jun"/>
          <s v="jul"/>
          <s v="ago"/>
          <s v="sep"/>
          <s v="oct"/>
          <s v="nov"/>
          <s v="dic"/>
          <s v="&gt;28/09/2024"/>
        </groupItems>
      </fieldGroup>
    </cacheField>
    <cacheField name="Trimestres (Date)" numFmtId="0" databaseField="0">
      <fieldGroup base="0">
        <rangePr groupBy="quarters" startDate="2021-09-01T00:00:00" endDate="2024-09-28T00:00:00"/>
        <groupItems count="6">
          <s v="&lt;01/09/2021"/>
          <s v="Trim.1"/>
          <s v="Trim.2"/>
          <s v="Trim.3"/>
          <s v="Trim.4"/>
          <s v="&gt;28/09/2024"/>
        </groupItems>
      </fieldGroup>
    </cacheField>
    <cacheField name="Años (Date)" numFmtId="0" databaseField="0">
      <fieldGroup base="0">
        <rangePr groupBy="years" startDate="2021-09-01T00:00:00" endDate="2024-09-28T00:00:00"/>
        <groupItems count="6">
          <s v="&lt;01/09/2021"/>
          <s v="2021"/>
          <s v="2022"/>
          <s v="2023"/>
          <s v="2024"/>
          <s v="&gt;28/09/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3">
  <r>
    <x v="0"/>
    <n v="25910"/>
  </r>
  <r>
    <x v="1"/>
    <n v="36491"/>
  </r>
  <r>
    <x v="2"/>
    <n v="26068"/>
  </r>
  <r>
    <x v="3"/>
    <n v="40865"/>
  </r>
  <r>
    <x v="4"/>
    <n v="27032"/>
  </r>
  <r>
    <x v="5"/>
    <n v="25465"/>
  </r>
  <r>
    <x v="6"/>
    <n v="36114"/>
  </r>
  <r>
    <x v="7"/>
    <n v="25049"/>
  </r>
  <r>
    <x v="8"/>
    <n v="36767"/>
  </r>
  <r>
    <x v="9"/>
    <n v="27301"/>
  </r>
  <r>
    <x v="10"/>
    <n v="35320"/>
  </r>
  <r>
    <x v="11"/>
    <n v="25240"/>
  </r>
  <r>
    <x v="12"/>
    <n v="39060"/>
  </r>
  <r>
    <x v="13"/>
    <n v="24227"/>
  </r>
  <r>
    <x v="14"/>
    <n v="26751"/>
  </r>
  <r>
    <x v="15"/>
    <n v="42169"/>
  </r>
  <r>
    <x v="16"/>
    <n v="24206"/>
  </r>
  <r>
    <x v="17"/>
    <n v="39550"/>
  </r>
  <r>
    <x v="18"/>
    <n v="24805"/>
  </r>
  <r>
    <x v="19"/>
    <n v="38326"/>
  </r>
  <r>
    <x v="20"/>
    <n v="23906"/>
  </r>
  <r>
    <x v="21"/>
    <n v="35106"/>
  </r>
  <r>
    <x v="22"/>
    <n v="22341"/>
  </r>
  <r>
    <x v="23"/>
    <n v="36157"/>
  </r>
  <r>
    <x v="24"/>
    <n v="24171"/>
  </r>
  <r>
    <x v="25"/>
    <n v="33437"/>
  </r>
  <r>
    <x v="26"/>
    <n v="24428"/>
  </r>
  <r>
    <x v="27"/>
    <n v="34087"/>
  </r>
  <r>
    <x v="28"/>
    <n v="23986"/>
  </r>
  <r>
    <x v="29"/>
    <n v="32081"/>
  </r>
  <r>
    <x v="30"/>
    <n v="20663"/>
  </r>
  <r>
    <x v="31"/>
    <n v="33098"/>
  </r>
  <r>
    <x v="32"/>
    <n v="21747"/>
  </r>
  <r>
    <x v="33"/>
    <n v="31923"/>
  </r>
  <r>
    <x v="34"/>
    <n v="19960"/>
  </r>
  <r>
    <x v="35"/>
    <n v="33096"/>
  </r>
  <r>
    <x v="36"/>
    <n v="30740"/>
  </r>
  <r>
    <x v="37"/>
    <n v="19252"/>
  </r>
  <r>
    <x v="38"/>
    <n v="28224"/>
  </r>
  <r>
    <x v="39"/>
    <n v="19855"/>
  </r>
  <r>
    <x v="40"/>
    <n v="18323"/>
  </r>
  <r>
    <x v="41"/>
    <n v="26878"/>
  </r>
  <r>
    <x v="42"/>
    <n v="18550"/>
  </r>
  <r>
    <x v="43"/>
    <n v="27300"/>
  </r>
  <r>
    <x v="44"/>
    <n v="16609"/>
  </r>
  <r>
    <x v="45"/>
    <n v="25310"/>
  </r>
  <r>
    <x v="46"/>
    <n v="17112"/>
  </r>
  <r>
    <x v="47"/>
    <n v="23316"/>
  </r>
  <r>
    <x v="48"/>
    <n v="15130"/>
  </r>
  <r>
    <x v="49"/>
    <n v="22197"/>
  </r>
  <r>
    <x v="50"/>
    <n v="13948"/>
  </r>
  <r>
    <x v="51"/>
    <n v="21952"/>
  </r>
  <r>
    <x v="52"/>
    <n v="14458"/>
  </r>
  <r>
    <x v="53"/>
    <n v="20693"/>
  </r>
  <r>
    <x v="54"/>
    <n v="13335"/>
  </r>
  <r>
    <x v="55"/>
    <n v="20776"/>
  </r>
  <r>
    <x v="56"/>
    <n v="15005"/>
  </r>
  <r>
    <x v="57"/>
    <n v="21943"/>
  </r>
  <r>
    <x v="58"/>
    <n v="14519"/>
  </r>
  <r>
    <x v="59"/>
    <n v="21416"/>
  </r>
  <r>
    <x v="60"/>
    <n v="13990"/>
  </r>
  <r>
    <x v="61"/>
    <n v="22843"/>
  </r>
  <r>
    <x v="62"/>
    <n v="15901"/>
  </r>
  <r>
    <x v="63"/>
    <n v="22666"/>
  </r>
  <r>
    <x v="64"/>
    <n v="22105"/>
  </r>
  <r>
    <x v="65"/>
    <n v="16911"/>
  </r>
  <r>
    <x v="66"/>
    <n v="23820"/>
  </r>
  <r>
    <x v="67"/>
    <n v="17037"/>
  </r>
  <r>
    <x v="68"/>
    <n v="24073"/>
  </r>
  <r>
    <x v="69"/>
    <n v="17779"/>
  </r>
  <r>
    <x v="70"/>
    <n v="25669"/>
  </r>
  <r>
    <x v="71"/>
    <n v="18334"/>
  </r>
  <r>
    <x v="72"/>
    <n v="25203"/>
  </r>
  <r>
    <x v="73"/>
    <n v="18041"/>
  </r>
  <r>
    <x v="74"/>
    <n v="27417"/>
  </r>
  <r>
    <x v="75"/>
    <n v="17813"/>
  </r>
  <r>
    <x v="76"/>
    <n v="25711"/>
  </r>
  <r>
    <x v="77"/>
    <n v="16870"/>
  </r>
  <r>
    <x v="78"/>
    <n v="24567"/>
  </r>
  <r>
    <x v="79"/>
    <n v="17281"/>
  </r>
  <r>
    <x v="80"/>
    <n v="26440"/>
  </r>
  <r>
    <x v="81"/>
    <n v="16966"/>
  </r>
  <r>
    <x v="82"/>
    <n v="29723"/>
  </r>
  <r>
    <x v="83"/>
    <n v="18976"/>
  </r>
  <r>
    <x v="84"/>
    <n v="28601"/>
  </r>
  <r>
    <x v="85"/>
    <n v="28261"/>
  </r>
  <r>
    <x v="86"/>
    <n v="18124"/>
  </r>
  <r>
    <x v="87"/>
    <n v="28075"/>
  </r>
  <r>
    <x v="88"/>
    <n v="17865"/>
  </r>
  <r>
    <x v="89"/>
    <n v="28751"/>
  </r>
  <r>
    <x v="90"/>
    <n v="19996"/>
  </r>
  <r>
    <x v="91"/>
    <n v="29402"/>
  </r>
  <r>
    <x v="92"/>
    <n v="18011"/>
  </r>
  <r>
    <x v="93"/>
    <n v="28659"/>
  </r>
  <r>
    <x v="94"/>
    <n v="17437"/>
  </r>
  <r>
    <x v="95"/>
    <n v="29233"/>
  </r>
  <r>
    <x v="96"/>
    <n v="19215"/>
  </r>
  <r>
    <x v="97"/>
    <n v="28978"/>
  </r>
  <r>
    <x v="98"/>
    <n v="18957"/>
  </r>
  <r>
    <x v="99"/>
    <n v="27362"/>
  </r>
  <r>
    <x v="100"/>
    <n v="18591"/>
  </r>
  <r>
    <x v="101"/>
    <n v="27161"/>
  </r>
  <r>
    <x v="102"/>
    <n v="17787"/>
  </r>
  <r>
    <x v="103"/>
    <n v="28939"/>
  </r>
  <r>
    <x v="104"/>
    <n v="17133"/>
  </r>
  <r>
    <x v="105"/>
    <n v="28589"/>
  </r>
  <r>
    <x v="106"/>
    <n v="30537"/>
  </r>
  <r>
    <x v="107"/>
    <n v="18989"/>
  </r>
  <r>
    <x v="108"/>
    <n v="27741"/>
  </r>
  <r>
    <x v="109"/>
    <n v="19332"/>
  </r>
  <r>
    <x v="110"/>
    <n v="28193"/>
  </r>
  <r>
    <x v="111"/>
    <n v="17945"/>
  </r>
  <r>
    <x v="112"/>
    <n v="28287"/>
  </r>
  <r>
    <x v="113"/>
    <n v="18799"/>
  </r>
  <r>
    <x v="114"/>
    <n v="26891"/>
  </r>
  <r>
    <x v="115"/>
    <n v="17761"/>
  </r>
  <r>
    <x v="116"/>
    <n v="27987"/>
  </r>
  <r>
    <x v="117"/>
    <n v="19234"/>
  </r>
  <r>
    <x v="118"/>
    <n v="29538"/>
  </r>
  <r>
    <x v="119"/>
    <n v="18614"/>
  </r>
  <r>
    <x v="120"/>
    <n v="29119"/>
  </r>
  <r>
    <x v="121"/>
    <n v="19350"/>
  </r>
  <r>
    <x v="122"/>
    <n v="25303"/>
  </r>
  <r>
    <x v="123"/>
    <n v="18102"/>
  </r>
  <r>
    <x v="124"/>
    <n v="27527"/>
  </r>
  <r>
    <x v="125"/>
    <n v="18277"/>
  </r>
  <r>
    <x v="126"/>
    <n v="29041"/>
  </r>
  <r>
    <x v="127"/>
    <n v="17942"/>
  </r>
  <r>
    <x v="128"/>
    <n v="25508"/>
  </r>
  <r>
    <x v="129"/>
    <n v="18310"/>
  </r>
  <r>
    <x v="130"/>
    <n v="26303"/>
  </r>
  <r>
    <x v="131"/>
    <n v="17864"/>
  </r>
  <r>
    <x v="132"/>
    <n v="27650"/>
  </r>
  <r>
    <x v="133"/>
    <n v="17106"/>
  </r>
  <r>
    <x v="134"/>
    <n v="27116"/>
  </r>
  <r>
    <x v="135"/>
    <n v="26838"/>
  </r>
  <r>
    <x v="136"/>
    <n v="17106"/>
  </r>
  <r>
    <x v="137"/>
    <n v="27911"/>
  </r>
  <r>
    <x v="138"/>
    <n v="17103"/>
  </r>
  <r>
    <x v="139"/>
    <n v="25628"/>
  </r>
  <r>
    <x v="140"/>
    <n v="16320"/>
  </r>
  <r>
    <x v="141"/>
    <n v="27338"/>
  </r>
  <r>
    <x v="142"/>
    <n v="18728"/>
  </r>
  <r>
    <x v="143"/>
    <n v="24925"/>
  </r>
  <r>
    <x v="144"/>
    <n v="16544"/>
  </r>
  <r>
    <x v="145"/>
    <n v="24017"/>
  </r>
  <r>
    <x v="146"/>
    <n v="24205"/>
  </r>
  <r>
    <x v="147"/>
    <n v="17874"/>
  </r>
  <r>
    <x v="148"/>
    <n v="26114"/>
  </r>
  <r>
    <x v="149"/>
    <n v="17542"/>
  </r>
  <r>
    <x v="150"/>
    <n v="27099"/>
  </r>
  <r>
    <x v="151"/>
    <n v="16782"/>
  </r>
  <r>
    <x v="152"/>
    <n v="26792"/>
  </r>
  <r>
    <x v="153"/>
    <n v="18362"/>
  </r>
  <r>
    <x v="154"/>
    <n v="25070"/>
  </r>
  <r>
    <x v="155"/>
    <n v="24034"/>
  </r>
  <r>
    <x v="156"/>
    <n v="17331"/>
  </r>
  <r>
    <x v="157"/>
    <n v="24665"/>
  </r>
  <r>
    <x v="158"/>
    <n v="17863"/>
  </r>
  <r>
    <x v="159"/>
    <n v="25491"/>
  </r>
  <r>
    <x v="160"/>
    <n v="16829"/>
  </r>
  <r>
    <x v="161"/>
    <n v="23045"/>
  </r>
  <r>
    <x v="162"/>
    <n v="16169"/>
  </r>
  <r>
    <x v="163"/>
    <n v="23269"/>
  </r>
  <r>
    <x v="164"/>
    <n v="16152"/>
  </r>
  <r>
    <x v="165"/>
    <n v="25461"/>
  </r>
  <r>
    <x v="166"/>
    <n v="17460"/>
  </r>
  <r>
    <x v="167"/>
    <n v="24664"/>
  </r>
  <r>
    <x v="168"/>
    <n v="16736"/>
  </r>
  <r>
    <x v="169"/>
    <n v="23223"/>
  </r>
  <r>
    <x v="170"/>
    <n v="16556"/>
  </r>
  <r>
    <x v="171"/>
    <n v="25508"/>
  </r>
  <r>
    <x v="172"/>
    <n v="24693"/>
  </r>
  <r>
    <x v="173"/>
    <n v="14640"/>
  </r>
  <r>
    <x v="174"/>
    <n v="16295"/>
  </r>
  <r>
    <x v="175"/>
    <n v="25498"/>
  </r>
  <r>
    <x v="176"/>
    <n v="16029"/>
  </r>
  <r>
    <x v="177"/>
    <n v="24497"/>
  </r>
  <r>
    <x v="178"/>
    <n v="25816"/>
  </r>
  <r>
    <x v="179"/>
    <n v="15778"/>
  </r>
  <r>
    <x v="180"/>
    <n v="25076"/>
  </r>
  <r>
    <x v="181"/>
    <n v="17494"/>
  </r>
  <r>
    <x v="182"/>
    <n v="25759"/>
  </r>
  <r>
    <x v="183"/>
    <n v="16259"/>
  </r>
  <r>
    <x v="184"/>
    <n v="24238"/>
  </r>
  <r>
    <x v="185"/>
    <n v="18036"/>
  </r>
  <r>
    <x v="186"/>
    <n v="27833"/>
  </r>
  <r>
    <x v="187"/>
    <n v="21954"/>
  </r>
  <r>
    <x v="188"/>
    <n v="30258"/>
  </r>
  <r>
    <x v="189"/>
    <n v="22551"/>
  </r>
  <r>
    <x v="190"/>
    <n v="37373"/>
  </r>
  <r>
    <x v="191"/>
    <n v="25641"/>
  </r>
  <r>
    <x v="192"/>
    <n v="40101"/>
  </r>
  <r>
    <x v="193"/>
    <n v="28461"/>
  </r>
  <r>
    <x v="194"/>
    <n v="42191"/>
  </r>
  <r>
    <x v="195"/>
    <n v="32667"/>
  </r>
  <r>
    <x v="196"/>
    <n v="46651"/>
  </r>
  <r>
    <x v="197"/>
    <n v="33123"/>
  </r>
  <r>
    <x v="198"/>
    <n v="52401"/>
  </r>
  <r>
    <x v="199"/>
    <n v="34112"/>
  </r>
  <r>
    <x v="200"/>
    <n v="58062"/>
  </r>
  <r>
    <x v="201"/>
    <n v="35552"/>
  </r>
  <r>
    <x v="202"/>
    <n v="59942"/>
  </r>
  <r>
    <x v="203"/>
    <n v="40854"/>
  </r>
  <r>
    <x v="204"/>
    <n v="62931"/>
  </r>
  <r>
    <x v="205"/>
    <n v="47159"/>
  </r>
  <r>
    <x v="206"/>
    <n v="68328"/>
  </r>
  <r>
    <x v="207"/>
    <n v="44155"/>
  </r>
  <r>
    <x v="208"/>
    <n v="57283"/>
  </r>
  <r>
    <x v="209"/>
    <n v="44001"/>
  </r>
  <r>
    <x v="210"/>
    <n v="63744"/>
  </r>
  <r>
    <x v="211"/>
    <n v="38632"/>
  </r>
  <r>
    <x v="212"/>
    <n v="60173"/>
  </r>
  <r>
    <x v="213"/>
    <n v="41855"/>
  </r>
  <r>
    <x v="214"/>
    <n v="61216"/>
  </r>
  <r>
    <x v="215"/>
    <n v="41329"/>
  </r>
  <r>
    <x v="216"/>
    <n v="62400"/>
  </r>
  <r>
    <x v="217"/>
    <n v="54037"/>
  </r>
  <r>
    <x v="218"/>
    <n v="41760"/>
  </r>
  <r>
    <x v="219"/>
    <n v="55530"/>
  </r>
  <r>
    <x v="220"/>
    <n v="37040"/>
  </r>
  <r>
    <x v="221"/>
    <n v="59515"/>
  </r>
  <r>
    <x v="222"/>
    <n v="34289"/>
  </r>
  <r>
    <x v="223"/>
    <n v="32433"/>
  </r>
  <r>
    <x v="224"/>
    <n v="53625"/>
  </r>
  <r>
    <x v="225"/>
    <n v="54360"/>
  </r>
  <r>
    <x v="226"/>
    <n v="35114"/>
  </r>
  <r>
    <x v="227"/>
    <n v="53288"/>
  </r>
  <r>
    <x v="228"/>
    <n v="33220"/>
  </r>
  <r>
    <x v="229"/>
    <n v="33806"/>
  </r>
  <r>
    <x v="230"/>
    <n v="46016"/>
  </r>
  <r>
    <x v="231"/>
    <n v="32882"/>
  </r>
  <r>
    <x v="232"/>
    <n v="49687"/>
  </r>
  <r>
    <x v="233"/>
    <n v="32256"/>
  </r>
  <r>
    <x v="234"/>
    <n v="48069"/>
  </r>
  <r>
    <x v="235"/>
    <n v="28387"/>
  </r>
  <r>
    <x v="236"/>
    <n v="43498"/>
  </r>
  <r>
    <x v="237"/>
    <n v="27108"/>
  </r>
  <r>
    <x v="238"/>
    <n v="45808"/>
  </r>
  <r>
    <x v="239"/>
    <n v="28689"/>
  </r>
  <r>
    <x v="240"/>
    <n v="25458"/>
  </r>
  <r>
    <x v="241"/>
    <n v="41637"/>
  </r>
  <r>
    <x v="242"/>
    <n v="26322"/>
  </r>
  <r>
    <x v="243"/>
    <n v="42657"/>
  </r>
  <r>
    <x v="244"/>
    <n v="26466"/>
  </r>
  <r>
    <x v="245"/>
    <n v="24039"/>
  </r>
  <r>
    <x v="246"/>
    <n v="38939"/>
  </r>
  <r>
    <x v="247"/>
    <n v="23123"/>
  </r>
  <r>
    <x v="248"/>
    <n v="30327"/>
  </r>
  <r>
    <x v="249"/>
    <n v="24055"/>
  </r>
  <r>
    <x v="250"/>
    <n v="25064"/>
  </r>
  <r>
    <x v="251"/>
    <n v="35743"/>
  </r>
  <r>
    <x v="252"/>
    <n v="25372"/>
  </r>
  <r>
    <x v="253"/>
    <n v="38086"/>
  </r>
  <r>
    <x v="254"/>
    <n v="25570"/>
  </r>
  <r>
    <x v="255"/>
    <n v="37671"/>
  </r>
  <r>
    <x v="256"/>
    <n v="25040"/>
  </r>
  <r>
    <x v="257"/>
    <n v="38783"/>
  </r>
  <r>
    <x v="258"/>
    <n v="24408"/>
  </r>
  <r>
    <x v="259"/>
    <n v="38018"/>
  </r>
  <r>
    <x v="260"/>
    <n v="37646"/>
  </r>
  <r>
    <x v="261"/>
    <n v="26049"/>
  </r>
  <r>
    <x v="262"/>
    <n v="22494"/>
  </r>
  <r>
    <x v="263"/>
    <n v="36053"/>
  </r>
  <r>
    <x v="264"/>
    <n v="22750"/>
  </r>
  <r>
    <x v="265"/>
    <n v="34131"/>
  </r>
  <r>
    <x v="266"/>
    <n v="25679"/>
  </r>
  <r>
    <x v="267"/>
    <n v="33779"/>
  </r>
  <r>
    <x v="268"/>
    <n v="25798"/>
  </r>
  <r>
    <x v="269"/>
    <n v="37317"/>
  </r>
  <r>
    <x v="270"/>
    <n v="25703"/>
  </r>
  <r>
    <x v="271"/>
    <n v="37706"/>
  </r>
  <r>
    <x v="272"/>
    <n v="23896"/>
  </r>
  <r>
    <x v="273"/>
    <n v="34757"/>
  </r>
  <r>
    <x v="274"/>
    <n v="25036"/>
  </r>
  <r>
    <x v="275"/>
    <n v="31665"/>
  </r>
  <r>
    <x v="276"/>
    <n v="22356"/>
  </r>
  <r>
    <x v="277"/>
    <n v="35420"/>
  </r>
  <r>
    <x v="278"/>
    <n v="22205"/>
  </r>
  <r>
    <x v="279"/>
    <n v="35437"/>
  </r>
  <r>
    <x v="280"/>
    <n v="22149"/>
  </r>
  <r>
    <x v="281"/>
    <n v="33615"/>
  </r>
  <r>
    <x v="282"/>
    <n v="20097"/>
  </r>
  <r>
    <x v="283"/>
    <n v="34921"/>
  </r>
  <r>
    <x v="284"/>
    <n v="21033"/>
  </r>
  <r>
    <x v="285"/>
    <n v="32132"/>
  </r>
  <r>
    <x v="286"/>
    <n v="23267"/>
  </r>
  <r>
    <x v="287"/>
    <n v="31406"/>
  </r>
  <r>
    <x v="288"/>
    <n v="21873"/>
  </r>
  <r>
    <x v="289"/>
    <n v="32305"/>
  </r>
  <r>
    <x v="290"/>
    <n v="33093"/>
  </r>
  <r>
    <x v="291"/>
    <n v="20116"/>
  </r>
  <r>
    <x v="292"/>
    <n v="31308"/>
  </r>
  <r>
    <x v="293"/>
    <n v="19043"/>
  </r>
  <r>
    <x v="294"/>
    <n v="32989"/>
  </r>
  <r>
    <x v="295"/>
    <n v="19799"/>
  </r>
  <r>
    <x v="296"/>
    <n v="29655"/>
  </r>
  <r>
    <x v="297"/>
    <n v="19181"/>
  </r>
  <r>
    <x v="298"/>
    <n v="25689"/>
  </r>
  <r>
    <x v="299"/>
    <n v="16992"/>
  </r>
  <r>
    <x v="300"/>
    <n v="24754"/>
  </r>
  <r>
    <x v="301"/>
    <n v="17042"/>
  </r>
  <r>
    <x v="302"/>
    <n v="25938"/>
  </r>
  <r>
    <x v="303"/>
    <n v="16422"/>
  </r>
  <r>
    <x v="304"/>
    <n v="25520"/>
  </r>
  <r>
    <x v="305"/>
    <n v="22239"/>
  </r>
  <r>
    <x v="306"/>
    <n v="14515"/>
  </r>
  <r>
    <x v="307"/>
    <n v="22104"/>
  </r>
  <r>
    <x v="308"/>
    <n v="14036"/>
  </r>
  <r>
    <x v="309"/>
    <n v="21108"/>
  </r>
  <r>
    <x v="310"/>
    <n v="13938"/>
  </r>
  <r>
    <x v="311"/>
    <n v="21249"/>
  </r>
  <r>
    <x v="312"/>
    <n v="14292"/>
  </r>
  <r>
    <x v="313"/>
    <n v="18621"/>
  </r>
  <r>
    <x v="314"/>
    <n v="12504"/>
  </r>
  <r>
    <x v="315"/>
    <n v="17345"/>
  </r>
  <r>
    <x v="316"/>
    <n v="11536"/>
  </r>
  <r>
    <x v="317"/>
    <n v="17062"/>
  </r>
  <r>
    <x v="318"/>
    <n v="12476"/>
  </r>
  <r>
    <x v="319"/>
    <n v="18615"/>
  </r>
  <r>
    <x v="320"/>
    <n v="12399"/>
  </r>
  <r>
    <x v="321"/>
    <n v="18448"/>
  </r>
  <r>
    <x v="322"/>
    <n v="10966"/>
  </r>
  <r>
    <x v="323"/>
    <n v="18011"/>
  </r>
  <r>
    <x v="324"/>
    <n v="13611"/>
  </r>
  <r>
    <x v="325"/>
    <n v="19953"/>
  </r>
  <r>
    <x v="326"/>
    <n v="14184"/>
  </r>
  <r>
    <x v="327"/>
    <n v="21249"/>
  </r>
  <r>
    <x v="328"/>
    <n v="12059"/>
  </r>
  <r>
    <x v="329"/>
    <n v="20165"/>
  </r>
  <r>
    <x v="330"/>
    <n v="12876"/>
  </r>
  <r>
    <x v="331"/>
    <n v="22688"/>
  </r>
  <r>
    <x v="332"/>
    <n v="12554"/>
  </r>
  <r>
    <x v="333"/>
    <n v="22587"/>
  </r>
  <r>
    <x v="334"/>
    <n v="14718"/>
  </r>
  <r>
    <x v="335"/>
    <n v="21128"/>
  </r>
  <r>
    <x v="336"/>
    <n v="15008"/>
  </r>
  <r>
    <x v="337"/>
    <n v="20377"/>
  </r>
  <r>
    <x v="338"/>
    <n v="16187"/>
  </r>
  <r>
    <x v="339"/>
    <n v="21799"/>
  </r>
  <r>
    <x v="340"/>
    <n v="15844"/>
  </r>
  <r>
    <x v="341"/>
    <n v="25117"/>
  </r>
  <r>
    <x v="342"/>
    <n v="15992"/>
  </r>
  <r>
    <x v="343"/>
    <n v="23534"/>
  </r>
  <r>
    <x v="344"/>
    <n v="14356"/>
  </r>
  <r>
    <x v="345"/>
    <n v="16346"/>
  </r>
  <r>
    <x v="346"/>
    <n v="23588"/>
  </r>
  <r>
    <x v="347"/>
    <n v="23644"/>
  </r>
  <r>
    <x v="348"/>
    <n v="16515"/>
  </r>
  <r>
    <x v="349"/>
    <n v="25453"/>
  </r>
  <r>
    <x v="350"/>
    <n v="17381"/>
  </r>
  <r>
    <x v="351"/>
    <n v="25730"/>
  </r>
  <r>
    <x v="352"/>
    <n v="17251"/>
  </r>
  <r>
    <x v="353"/>
    <n v="26916"/>
  </r>
  <r>
    <x v="354"/>
    <n v="19346"/>
  </r>
  <r>
    <x v="355"/>
    <n v="18348"/>
  </r>
  <r>
    <x v="356"/>
    <n v="25938"/>
  </r>
  <r>
    <x v="357"/>
    <n v="17059"/>
  </r>
  <r>
    <x v="358"/>
    <n v="28434"/>
  </r>
  <r>
    <x v="359"/>
    <n v="18182"/>
  </r>
  <r>
    <x v="360"/>
    <n v="27012"/>
  </r>
  <r>
    <x v="361"/>
    <n v="18422"/>
  </r>
  <r>
    <x v="362"/>
    <n v="27949"/>
  </r>
  <r>
    <x v="363"/>
    <n v="19283"/>
  </r>
  <r>
    <x v="364"/>
    <n v="27004"/>
  </r>
  <r>
    <x v="365"/>
    <n v="19775"/>
  </r>
  <r>
    <x v="366"/>
    <n v="29075"/>
  </r>
  <r>
    <x v="367"/>
    <n v="18648"/>
  </r>
  <r>
    <x v="368"/>
    <n v="28009"/>
  </r>
  <r>
    <x v="369"/>
    <n v="20026"/>
  </r>
  <r>
    <x v="370"/>
    <n v="28049"/>
  </r>
  <r>
    <x v="371"/>
    <n v="18823"/>
  </r>
  <r>
    <x v="372"/>
    <n v="25804"/>
  </r>
  <r>
    <x v="373"/>
    <n v="18404"/>
  </r>
  <r>
    <x v="374"/>
    <n v="27486"/>
  </r>
  <r>
    <x v="375"/>
    <n v="18007"/>
  </r>
  <r>
    <x v="376"/>
    <n v="28853"/>
  </r>
  <r>
    <x v="377"/>
    <n v="17195"/>
  </r>
  <r>
    <x v="378"/>
    <n v="24913"/>
  </r>
  <r>
    <x v="379"/>
    <n v="18956"/>
  </r>
  <r>
    <x v="380"/>
    <n v="25647"/>
  </r>
  <r>
    <x v="381"/>
    <n v="18341"/>
  </r>
  <r>
    <x v="382"/>
    <n v="28519"/>
  </r>
  <r>
    <x v="383"/>
    <n v="19879"/>
  </r>
  <r>
    <x v="384"/>
    <n v="27733"/>
  </r>
  <r>
    <x v="385"/>
    <n v="20034"/>
  </r>
  <r>
    <x v="386"/>
    <n v="28303"/>
  </r>
  <r>
    <x v="387"/>
    <n v="18037"/>
  </r>
  <r>
    <x v="388"/>
    <n v="26882"/>
  </r>
  <r>
    <x v="389"/>
    <n v="17677"/>
  </r>
  <r>
    <x v="390"/>
    <n v="27964"/>
  </r>
  <r>
    <x v="391"/>
    <n v="18855"/>
  </r>
  <r>
    <x v="392"/>
    <n v="27277"/>
  </r>
  <r>
    <x v="393"/>
    <n v="18445"/>
  </r>
  <r>
    <x v="394"/>
    <n v="28040"/>
  </r>
  <r>
    <x v="395"/>
    <n v="17988"/>
  </r>
  <r>
    <x v="396"/>
    <n v="28372"/>
  </r>
  <r>
    <x v="397"/>
    <n v="28293"/>
  </r>
  <r>
    <x v="398"/>
    <n v="18998"/>
  </r>
  <r>
    <x v="399"/>
    <n v="27364"/>
  </r>
  <r>
    <x v="400"/>
    <n v="19089"/>
  </r>
  <r>
    <x v="401"/>
    <n v="27780"/>
  </r>
  <r>
    <x v="402"/>
    <n v="18375"/>
  </r>
  <r>
    <x v="403"/>
    <n v="25982"/>
  </r>
  <r>
    <x v="404"/>
    <n v="19694"/>
  </r>
  <r>
    <x v="405"/>
    <n v="26818"/>
  </r>
  <r>
    <x v="406"/>
    <n v="17677"/>
  </r>
  <r>
    <x v="407"/>
    <n v="24371"/>
  </r>
  <r>
    <x v="408"/>
    <n v="15606"/>
  </r>
  <r>
    <x v="409"/>
    <n v="24613"/>
  </r>
  <r>
    <x v="410"/>
    <n v="23984"/>
  </r>
  <r>
    <x v="411"/>
    <n v="14673"/>
  </r>
  <r>
    <x v="412"/>
    <n v="17121"/>
  </r>
  <r>
    <x v="413"/>
    <n v="23022"/>
  </r>
  <r>
    <x v="414"/>
    <n v="14506"/>
  </r>
  <r>
    <x v="415"/>
    <n v="23775"/>
  </r>
  <r>
    <x v="416"/>
    <n v="22488"/>
  </r>
  <r>
    <x v="417"/>
    <n v="13115"/>
  </r>
  <r>
    <x v="418"/>
    <n v="15712"/>
  </r>
  <r>
    <x v="419"/>
    <n v="22344"/>
  </r>
  <r>
    <x v="420"/>
    <n v="14426"/>
  </r>
  <r>
    <x v="421"/>
    <n v="20267"/>
  </r>
  <r>
    <x v="422"/>
    <n v="14431"/>
  </r>
  <r>
    <x v="423"/>
    <n v="19720"/>
  </r>
  <r>
    <x v="424"/>
    <n v="13220"/>
  </r>
  <r>
    <x v="425"/>
    <n v="13566"/>
  </r>
  <r>
    <x v="426"/>
    <n v="21936"/>
  </r>
  <r>
    <x v="427"/>
    <n v="12638"/>
  </r>
  <r>
    <x v="428"/>
    <n v="21536"/>
  </r>
  <r>
    <x v="429"/>
    <n v="12259"/>
  </r>
  <r>
    <x v="430"/>
    <n v="13449"/>
  </r>
  <r>
    <x v="431"/>
    <n v="20719"/>
  </r>
  <r>
    <x v="432"/>
    <n v="20633"/>
  </r>
  <r>
    <x v="433"/>
    <n v="12777"/>
  </r>
  <r>
    <x v="434"/>
    <n v="14241"/>
  </r>
  <r>
    <x v="435"/>
    <n v="14697"/>
  </r>
  <r>
    <x v="436"/>
    <n v="19321"/>
  </r>
  <r>
    <x v="437"/>
    <n v="12735"/>
  </r>
  <r>
    <x v="438"/>
    <n v="20687"/>
  </r>
  <r>
    <x v="439"/>
    <n v="12739"/>
  </r>
  <r>
    <x v="440"/>
    <n v="20419"/>
  </r>
  <r>
    <x v="441"/>
    <n v="12941"/>
  </r>
  <r>
    <x v="442"/>
    <n v="18915"/>
  </r>
  <r>
    <x v="443"/>
    <n v="14727"/>
  </r>
  <r>
    <x v="444"/>
    <n v="20188"/>
  </r>
  <r>
    <x v="445"/>
    <n v="16077"/>
  </r>
  <r>
    <x v="446"/>
    <n v="23051"/>
  </r>
  <r>
    <x v="447"/>
    <n v="18397"/>
  </r>
  <r>
    <x v="448"/>
    <n v="27893"/>
  </r>
  <r>
    <x v="449"/>
    <n v="18850"/>
  </r>
  <r>
    <x v="450"/>
    <n v="33415"/>
  </r>
  <r>
    <x v="451"/>
    <n v="23292"/>
  </r>
  <r>
    <x v="452"/>
    <n v="34914"/>
  </r>
  <r>
    <x v="453"/>
    <n v="23722"/>
  </r>
  <r>
    <x v="454"/>
    <n v="37002"/>
  </r>
  <r>
    <x v="455"/>
    <n v="29322"/>
  </r>
  <r>
    <x v="456"/>
    <n v="39595"/>
  </r>
  <r>
    <x v="457"/>
    <n v="27749"/>
  </r>
  <r>
    <x v="458"/>
    <n v="43851"/>
  </r>
  <r>
    <x v="459"/>
    <n v="32542"/>
  </r>
  <r>
    <x v="460"/>
    <n v="47760"/>
  </r>
  <r>
    <x v="461"/>
    <n v="32344"/>
  </r>
  <r>
    <x v="462"/>
    <n v="49552"/>
  </r>
  <r>
    <x v="463"/>
    <n v="32709"/>
  </r>
  <r>
    <x v="464"/>
    <n v="55407"/>
  </r>
  <r>
    <x v="465"/>
    <n v="40198"/>
  </r>
  <r>
    <x v="466"/>
    <n v="53370"/>
  </r>
  <r>
    <x v="467"/>
    <n v="38245"/>
  </r>
  <r>
    <x v="468"/>
    <n v="57775"/>
  </r>
  <r>
    <x v="469"/>
    <n v="36123"/>
  </r>
  <r>
    <x v="470"/>
    <n v="55526"/>
  </r>
  <r>
    <x v="471"/>
    <n v="34011"/>
  </r>
  <r>
    <x v="472"/>
    <n v="52585"/>
  </r>
  <r>
    <x v="473"/>
    <n v="34283"/>
  </r>
  <r>
    <x v="474"/>
    <n v="50603"/>
  </r>
  <r>
    <x v="475"/>
    <n v="33381"/>
  </r>
  <r>
    <x v="476"/>
    <n v="44791"/>
  </r>
  <r>
    <x v="477"/>
    <n v="33786"/>
  </r>
  <r>
    <x v="478"/>
    <n v="47807"/>
  </r>
  <r>
    <x v="479"/>
    <n v="32127"/>
  </r>
  <r>
    <x v="480"/>
    <n v="47318"/>
  </r>
  <r>
    <x v="481"/>
    <n v="30185"/>
  </r>
  <r>
    <x v="482"/>
    <n v="29848"/>
  </r>
  <r>
    <x v="483"/>
    <n v="45971"/>
  </r>
  <r>
    <x v="484"/>
    <n v="28479"/>
  </r>
  <r>
    <x v="485"/>
    <n v="45783"/>
  </r>
  <r>
    <x v="486"/>
    <n v="27909"/>
  </r>
  <r>
    <x v="487"/>
    <n v="41901"/>
  </r>
  <r>
    <x v="488"/>
    <n v="24931"/>
  </r>
  <r>
    <x v="489"/>
    <n v="40072"/>
  </r>
  <r>
    <x v="490"/>
    <n v="24931"/>
  </r>
  <r>
    <x v="491"/>
    <n v="42824"/>
  </r>
  <r>
    <x v="492"/>
    <n v="26087"/>
  </r>
  <r>
    <x v="493"/>
    <n v="42243"/>
  </r>
  <r>
    <x v="494"/>
    <n v="26655"/>
  </r>
  <r>
    <x v="495"/>
    <n v="28036"/>
  </r>
  <r>
    <x v="496"/>
    <n v="40311"/>
  </r>
  <r>
    <x v="497"/>
    <n v="41234"/>
  </r>
  <r>
    <x v="498"/>
    <n v="25521"/>
  </r>
  <r>
    <x v="499"/>
    <n v="24315"/>
  </r>
  <r>
    <x v="500"/>
    <n v="38190"/>
  </r>
  <r>
    <x v="501"/>
    <n v="22726"/>
  </r>
  <r>
    <x v="502"/>
    <n v="38131"/>
  </r>
  <r>
    <x v="503"/>
    <n v="26054"/>
  </r>
  <r>
    <x v="504"/>
    <n v="32518"/>
  </r>
  <r>
    <x v="505"/>
    <n v="23448"/>
  </r>
  <r>
    <x v="506"/>
    <n v="30923"/>
  </r>
  <r>
    <x v="507"/>
    <n v="22329"/>
  </r>
  <r>
    <x v="508"/>
    <n v="24533"/>
  </r>
  <r>
    <x v="509"/>
    <n v="31601"/>
  </r>
  <r>
    <x v="510"/>
    <n v="19945"/>
  </r>
  <r>
    <x v="511"/>
    <n v="35395"/>
  </r>
  <r>
    <x v="512"/>
    <n v="22864"/>
  </r>
  <r>
    <x v="513"/>
    <n v="31336"/>
  </r>
  <r>
    <x v="514"/>
    <n v="19645"/>
  </r>
  <r>
    <x v="515"/>
    <n v="20871"/>
  </r>
  <r>
    <x v="516"/>
    <n v="32538"/>
  </r>
  <r>
    <x v="517"/>
    <n v="19485"/>
  </r>
  <r>
    <x v="518"/>
    <n v="28880"/>
  </r>
  <r>
    <x v="519"/>
    <n v="21914"/>
  </r>
  <r>
    <x v="520"/>
    <n v="29419"/>
  </r>
  <r>
    <x v="521"/>
    <n v="19252"/>
  </r>
  <r>
    <x v="522"/>
    <n v="31428"/>
  </r>
  <r>
    <x v="523"/>
    <n v="19447"/>
  </r>
  <r>
    <x v="524"/>
    <n v="30097"/>
  </r>
  <r>
    <x v="525"/>
    <n v="21192"/>
  </r>
  <r>
    <x v="526"/>
    <n v="29511"/>
  </r>
  <r>
    <x v="527"/>
    <n v="20743"/>
  </r>
  <r>
    <x v="528"/>
    <n v="30295"/>
  </r>
  <r>
    <x v="529"/>
    <n v="21643"/>
  </r>
  <r>
    <x v="530"/>
    <n v="30513"/>
  </r>
  <r>
    <x v="531"/>
    <n v="18939"/>
  </r>
  <r>
    <x v="532"/>
    <n v="28419"/>
  </r>
  <r>
    <x v="533"/>
    <n v="20309"/>
  </r>
  <r>
    <x v="534"/>
    <n v="30840"/>
  </r>
  <r>
    <x v="535"/>
    <n v="20016"/>
  </r>
  <r>
    <x v="536"/>
    <n v="28931"/>
  </r>
  <r>
    <x v="537"/>
    <n v="19104"/>
  </r>
  <r>
    <x v="538"/>
    <n v="28719"/>
  </r>
  <r>
    <x v="539"/>
    <n v="19061"/>
  </r>
  <r>
    <x v="540"/>
    <n v="30138"/>
  </r>
  <r>
    <x v="541"/>
    <n v="18454"/>
  </r>
  <r>
    <x v="542"/>
    <n v="27500"/>
  </r>
  <r>
    <x v="543"/>
    <n v="19132"/>
  </r>
  <r>
    <x v="544"/>
    <n v="28097"/>
  </r>
  <r>
    <x v="545"/>
    <n v="17728"/>
  </r>
  <r>
    <x v="546"/>
    <n v="28772"/>
  </r>
  <r>
    <x v="547"/>
    <n v="18292"/>
  </r>
  <r>
    <x v="548"/>
    <n v="27340"/>
  </r>
  <r>
    <x v="549"/>
    <n v="18442"/>
  </r>
  <r>
    <x v="550"/>
    <n v="19467"/>
  </r>
  <r>
    <x v="551"/>
    <n v="26887"/>
  </r>
  <r>
    <x v="552"/>
    <n v="18506"/>
  </r>
  <r>
    <x v="553"/>
    <n v="26736"/>
  </r>
  <r>
    <x v="554"/>
    <n v="17502"/>
  </r>
  <r>
    <x v="555"/>
    <n v="24820"/>
  </r>
  <r>
    <x v="556"/>
    <n v="15430"/>
  </r>
  <r>
    <x v="557"/>
    <n v="15075"/>
  </r>
  <r>
    <x v="558"/>
    <n v="25750"/>
  </r>
  <r>
    <x v="559"/>
    <n v="16967"/>
  </r>
  <r>
    <x v="560"/>
    <n v="23248"/>
  </r>
  <r>
    <x v="561"/>
    <n v="15218"/>
  </r>
  <r>
    <x v="562"/>
    <n v="23407"/>
  </r>
  <r>
    <x v="563"/>
    <n v="15733"/>
  </r>
  <r>
    <x v="564"/>
    <n v="21658"/>
  </r>
  <r>
    <x v="565"/>
    <n v="14106"/>
  </r>
  <r>
    <x v="566"/>
    <n v="20171"/>
  </r>
  <r>
    <x v="567"/>
    <n v="14417"/>
  </r>
  <r>
    <x v="568"/>
    <n v="21128"/>
  </r>
  <r>
    <x v="569"/>
    <n v="13030"/>
  </r>
  <r>
    <x v="570"/>
    <n v="18903"/>
  </r>
  <r>
    <x v="571"/>
    <n v="13202"/>
  </r>
  <r>
    <x v="572"/>
    <n v="18351"/>
  </r>
  <r>
    <x v="573"/>
    <n v="12898"/>
  </r>
  <r>
    <x v="574"/>
    <n v="16669"/>
  </r>
  <r>
    <x v="575"/>
    <n v="10441"/>
  </r>
  <r>
    <x v="576"/>
    <n v="15835"/>
  </r>
  <r>
    <x v="577"/>
    <n v="11404"/>
  </r>
  <r>
    <x v="578"/>
    <n v="15743"/>
  </r>
  <r>
    <x v="579"/>
    <n v="11714"/>
  </r>
  <r>
    <x v="580"/>
    <n v="17470"/>
  </r>
  <r>
    <x v="581"/>
    <n v="11720"/>
  </r>
  <r>
    <x v="582"/>
    <n v="16281"/>
  </r>
  <r>
    <x v="583"/>
    <n v="11954"/>
  </r>
  <r>
    <x v="584"/>
    <n v="13180"/>
  </r>
  <r>
    <x v="585"/>
    <n v="17714"/>
  </r>
  <r>
    <x v="586"/>
    <n v="12679"/>
  </r>
  <r>
    <x v="587"/>
    <n v="19377"/>
  </r>
  <r>
    <x v="588"/>
    <n v="12315"/>
  </r>
  <r>
    <x v="589"/>
    <n v="17810"/>
  </r>
  <r>
    <x v="590"/>
    <n v="13242"/>
  </r>
  <r>
    <x v="591"/>
    <n v="18647"/>
  </r>
  <r>
    <x v="592"/>
    <n v="11933"/>
  </r>
  <r>
    <x v="593"/>
    <n v="12168"/>
  </r>
  <r>
    <x v="594"/>
    <n v="19305"/>
  </r>
  <r>
    <x v="595"/>
    <n v="21133"/>
  </r>
  <r>
    <x v="596"/>
    <n v="12421"/>
  </r>
  <r>
    <x v="597"/>
    <n v="18205"/>
  </r>
  <r>
    <x v="598"/>
    <n v="13626"/>
  </r>
  <r>
    <x v="599"/>
    <n v="21622"/>
  </r>
  <r>
    <x v="600"/>
    <n v="13548"/>
  </r>
  <r>
    <x v="601"/>
    <n v="20355"/>
  </r>
  <r>
    <x v="602"/>
    <n v="12727"/>
  </r>
  <r>
    <x v="603"/>
    <n v="22149"/>
  </r>
  <r>
    <x v="604"/>
    <n v="14971"/>
  </r>
  <r>
    <x v="605"/>
    <n v="21733"/>
  </r>
  <r>
    <x v="606"/>
    <n v="13791"/>
  </r>
  <r>
    <x v="607"/>
    <n v="21490"/>
  </r>
  <r>
    <x v="608"/>
    <n v="13893"/>
  </r>
  <r>
    <x v="609"/>
    <n v="21762"/>
  </r>
  <r>
    <x v="610"/>
    <n v="14736"/>
  </r>
  <r>
    <x v="611"/>
    <n v="22409"/>
  </r>
  <r>
    <x v="612"/>
    <n v="15903"/>
  </r>
  <r>
    <x v="613"/>
    <n v="21254"/>
  </r>
  <r>
    <x v="614"/>
    <n v="15555"/>
  </r>
  <r>
    <x v="615"/>
    <n v="24238"/>
  </r>
  <r>
    <x v="616"/>
    <n v="14678"/>
  </r>
  <r>
    <x v="617"/>
    <n v="21453"/>
  </r>
  <r>
    <x v="618"/>
    <n v="16006"/>
  </r>
  <r>
    <x v="619"/>
    <n v="25002"/>
  </r>
  <r>
    <x v="620"/>
    <n v="16100"/>
  </r>
  <r>
    <x v="621"/>
    <n v="23363"/>
  </r>
  <r>
    <x v="622"/>
    <n v="13927"/>
  </r>
  <r>
    <x v="623"/>
    <n v="24132"/>
  </r>
  <r>
    <x v="624"/>
    <n v="23449"/>
  </r>
  <r>
    <x v="625"/>
    <n v="23815"/>
  </r>
  <r>
    <x v="626"/>
    <n v="14165"/>
  </r>
  <r>
    <x v="627"/>
    <n v="23449"/>
  </r>
  <r>
    <x v="628"/>
    <n v="14474"/>
  </r>
  <r>
    <x v="629"/>
    <n v="23585"/>
  </r>
  <r>
    <x v="630"/>
    <n v="14842"/>
  </r>
  <r>
    <x v="631"/>
    <n v="24044"/>
  </r>
  <r>
    <x v="632"/>
    <n v="15916"/>
  </r>
  <r>
    <x v="633"/>
    <n v="14104"/>
  </r>
  <r>
    <x v="634"/>
    <n v="22685"/>
  </r>
  <r>
    <x v="635"/>
    <n v="21863"/>
  </r>
  <r>
    <x v="636"/>
    <n v="15398"/>
  </r>
  <r>
    <x v="637"/>
    <n v="22631"/>
  </r>
  <r>
    <x v="638"/>
    <n v="15946"/>
  </r>
  <r>
    <x v="639"/>
    <n v="21721"/>
  </r>
  <r>
    <x v="640"/>
    <n v="13562"/>
  </r>
  <r>
    <x v="641"/>
    <n v="23071"/>
  </r>
  <r>
    <x v="642"/>
    <n v="16345"/>
  </r>
  <r>
    <x v="643"/>
    <n v="22616"/>
  </r>
  <r>
    <x v="644"/>
    <n v="22545"/>
  </r>
  <r>
    <x v="645"/>
    <n v="14219"/>
  </r>
  <r>
    <x v="646"/>
    <n v="22746"/>
  </r>
  <r>
    <x v="647"/>
    <n v="16761"/>
  </r>
  <r>
    <x v="648"/>
    <n v="24016"/>
  </r>
  <r>
    <x v="649"/>
    <n v="15548"/>
  </r>
  <r>
    <x v="650"/>
    <n v="23642"/>
  </r>
  <r>
    <x v="651"/>
    <n v="16902"/>
  </r>
  <r>
    <x v="652"/>
    <n v="25328"/>
  </r>
  <r>
    <x v="653"/>
    <n v="15528"/>
  </r>
  <r>
    <x v="654"/>
    <n v="25068"/>
  </r>
  <r>
    <x v="655"/>
    <n v="16003"/>
  </r>
  <r>
    <x v="656"/>
    <n v="26036"/>
  </r>
  <r>
    <x v="657"/>
    <n v="14694"/>
  </r>
  <r>
    <x v="658"/>
    <n v="23643"/>
  </r>
  <r>
    <x v="659"/>
    <n v="15379"/>
  </r>
  <r>
    <x v="660"/>
    <n v="24326"/>
  </r>
  <r>
    <x v="661"/>
    <n v="15807"/>
  </r>
  <r>
    <x v="662"/>
    <n v="23728"/>
  </r>
  <r>
    <x v="663"/>
    <n v="17724"/>
  </r>
  <r>
    <x v="664"/>
    <n v="22909"/>
  </r>
  <r>
    <x v="665"/>
    <n v="16911"/>
  </r>
  <r>
    <x v="666"/>
    <n v="16801"/>
  </r>
  <r>
    <x v="667"/>
    <n v="23023"/>
  </r>
  <r>
    <x v="668"/>
    <n v="14658"/>
  </r>
  <r>
    <x v="669"/>
    <n v="22925"/>
  </r>
  <r>
    <x v="670"/>
    <n v="16967"/>
  </r>
  <r>
    <x v="671"/>
    <n v="23116"/>
  </r>
  <r>
    <x v="672"/>
    <n v="23052"/>
  </r>
  <r>
    <x v="673"/>
    <n v="14966"/>
  </r>
  <r>
    <x v="674"/>
    <n v="24001"/>
  </r>
  <r>
    <x v="675"/>
    <n v="21884"/>
  </r>
  <r>
    <x v="676"/>
    <n v="16916"/>
  </r>
  <r>
    <x v="677"/>
    <n v="21558"/>
  </r>
  <r>
    <x v="678"/>
    <n v="15966"/>
  </r>
  <r>
    <x v="679"/>
    <n v="22105"/>
  </r>
  <r>
    <x v="680"/>
    <n v="15621"/>
  </r>
  <r>
    <x v="681"/>
    <n v="21798"/>
  </r>
  <r>
    <x v="682"/>
    <n v="14624"/>
  </r>
  <r>
    <x v="683"/>
    <n v="23712"/>
  </r>
  <r>
    <x v="684"/>
    <n v="15045"/>
  </r>
  <r>
    <x v="685"/>
    <n v="22152"/>
  </r>
  <r>
    <x v="686"/>
    <n v="14619"/>
  </r>
  <r>
    <x v="687"/>
    <n v="21192"/>
  </r>
  <r>
    <x v="688"/>
    <n v="22621"/>
  </r>
  <r>
    <x v="689"/>
    <n v="14529"/>
  </r>
  <r>
    <x v="690"/>
    <n v="14285"/>
  </r>
  <r>
    <x v="691"/>
    <n v="21933"/>
  </r>
  <r>
    <x v="692"/>
    <n v="14688"/>
  </r>
  <r>
    <x v="693"/>
    <n v="20066"/>
  </r>
  <r>
    <x v="694"/>
    <n v="15191"/>
  </r>
  <r>
    <x v="695"/>
    <n v="21681"/>
  </r>
  <r>
    <x v="696"/>
    <n v="13513"/>
  </r>
  <r>
    <x v="697"/>
    <n v="19813"/>
  </r>
  <r>
    <x v="698"/>
    <n v="12916"/>
  </r>
  <r>
    <x v="699"/>
    <n v="19801"/>
  </r>
  <r>
    <x v="700"/>
    <n v="14072"/>
  </r>
  <r>
    <x v="701"/>
    <n v="19636"/>
  </r>
  <r>
    <x v="702"/>
    <n v="13316"/>
  </r>
  <r>
    <x v="703"/>
    <n v="18658"/>
  </r>
  <r>
    <x v="704"/>
    <n v="13092"/>
  </r>
  <r>
    <x v="705"/>
    <n v="19463"/>
  </r>
  <r>
    <x v="706"/>
    <n v="15293"/>
  </r>
  <r>
    <x v="707"/>
    <n v="23801"/>
  </r>
  <r>
    <x v="708"/>
    <n v="15911"/>
  </r>
  <r>
    <x v="709"/>
    <n v="24548"/>
  </r>
  <r>
    <x v="710"/>
    <n v="18670"/>
  </r>
  <r>
    <x v="711"/>
    <n v="30885"/>
  </r>
  <r>
    <x v="712"/>
    <n v="21261"/>
  </r>
  <r>
    <x v="713"/>
    <n v="34090"/>
  </r>
  <r>
    <x v="714"/>
    <n v="21738"/>
  </r>
  <r>
    <x v="715"/>
    <n v="25441"/>
  </r>
  <r>
    <x v="716"/>
    <n v="23324"/>
  </r>
  <r>
    <x v="717"/>
    <n v="38333"/>
  </r>
  <r>
    <x v="718"/>
    <n v="42066"/>
  </r>
  <r>
    <x v="719"/>
    <n v="30405"/>
  </r>
  <r>
    <x v="720"/>
    <n v="46110"/>
  </r>
  <r>
    <x v="721"/>
    <n v="34218"/>
  </r>
  <r>
    <x v="722"/>
    <n v="50873"/>
  </r>
  <r>
    <x v="723"/>
    <n v="31671"/>
  </r>
  <r>
    <x v="724"/>
    <n v="54864"/>
  </r>
  <r>
    <x v="725"/>
    <n v="38024"/>
  </r>
  <r>
    <x v="726"/>
    <n v="59103"/>
  </r>
  <r>
    <x v="727"/>
    <n v="40718"/>
  </r>
  <r>
    <x v="728"/>
    <n v="59668"/>
  </r>
  <r>
    <x v="729"/>
    <n v="37767"/>
  </r>
  <r>
    <x v="730"/>
    <n v="59609"/>
  </r>
  <r>
    <x v="731"/>
    <n v="36879"/>
  </r>
  <r>
    <x v="732"/>
    <n v="56799"/>
  </r>
  <r>
    <x v="733"/>
    <n v="38127"/>
  </r>
  <r>
    <x v="734"/>
    <n v="56804"/>
  </r>
  <r>
    <x v="735"/>
    <n v="37187"/>
  </r>
  <r>
    <x v="736"/>
    <n v="56249"/>
  </r>
  <r>
    <x v="737"/>
    <n v="35444"/>
  </r>
  <r>
    <x v="738"/>
    <n v="49137"/>
  </r>
  <r>
    <x v="739"/>
    <n v="34877"/>
  </r>
  <r>
    <x v="740"/>
    <n v="52909"/>
  </r>
  <r>
    <x v="741"/>
    <n v="31381"/>
  </r>
  <r>
    <x v="742"/>
    <n v="47836"/>
  </r>
  <r>
    <x v="743"/>
    <n v="32687"/>
  </r>
  <r>
    <x v="744"/>
    <n v="29972"/>
  </r>
  <r>
    <x v="745"/>
    <n v="52886"/>
  </r>
  <r>
    <x v="746"/>
    <n v="31834"/>
  </r>
  <r>
    <x v="747"/>
    <n v="49384"/>
  </r>
  <r>
    <x v="748"/>
    <n v="45045"/>
  </r>
  <r>
    <x v="749"/>
    <n v="32169"/>
  </r>
  <r>
    <x v="750"/>
    <n v="45786"/>
  </r>
  <r>
    <x v="751"/>
    <n v="27948"/>
  </r>
  <r>
    <x v="752"/>
    <n v="47213"/>
  </r>
  <r>
    <x v="753"/>
    <n v="28106"/>
  </r>
  <r>
    <x v="754"/>
    <n v="41973"/>
  </r>
  <r>
    <x v="755"/>
    <n v="27526"/>
  </r>
  <r>
    <x v="756"/>
    <n v="37274"/>
  </r>
  <r>
    <x v="757"/>
    <n v="24967"/>
  </r>
  <r>
    <x v="758"/>
    <n v="39861"/>
  </r>
  <r>
    <x v="759"/>
    <n v="24065"/>
  </r>
  <r>
    <x v="760"/>
    <n v="27230"/>
  </r>
  <r>
    <x v="761"/>
    <n v="37638"/>
  </r>
  <r>
    <x v="762"/>
    <n v="37998"/>
  </r>
  <r>
    <x v="763"/>
    <n v="22265"/>
  </r>
  <r>
    <x v="764"/>
    <n v="38159"/>
  </r>
  <r>
    <x v="765"/>
    <n v="23380"/>
  </r>
  <r>
    <x v="766"/>
    <n v="32190"/>
  </r>
  <r>
    <x v="767"/>
    <n v="22924"/>
  </r>
  <r>
    <x v="768"/>
    <n v="31723"/>
  </r>
  <r>
    <x v="769"/>
    <n v="21786"/>
  </r>
  <r>
    <x v="770"/>
    <n v="19898"/>
  </r>
  <r>
    <x v="771"/>
    <n v="31446"/>
  </r>
  <r>
    <x v="772"/>
    <n v="20707"/>
  </r>
  <r>
    <x v="773"/>
    <n v="28575"/>
  </r>
  <r>
    <x v="774"/>
    <n v="21152"/>
  </r>
  <r>
    <x v="775"/>
    <n v="28406"/>
  </r>
  <r>
    <x v="776"/>
    <n v="18204"/>
  </r>
  <r>
    <x v="777"/>
    <n v="28649"/>
  </r>
  <r>
    <x v="778"/>
    <n v="17709"/>
  </r>
  <r>
    <x v="779"/>
    <n v="29277"/>
  </r>
  <r>
    <x v="780"/>
    <n v="19426"/>
  </r>
  <r>
    <x v="781"/>
    <n v="29431"/>
  </r>
  <r>
    <x v="782"/>
    <n v="20631"/>
  </r>
  <r>
    <x v="783"/>
    <n v="29147"/>
  </r>
  <r>
    <x v="784"/>
    <n v="20182"/>
  </r>
  <r>
    <x v="785"/>
    <n v="29175"/>
  </r>
  <r>
    <x v="786"/>
    <n v="22123"/>
  </r>
  <r>
    <x v="787"/>
    <n v="29469"/>
  </r>
  <r>
    <x v="788"/>
    <n v="18835"/>
  </r>
  <r>
    <x v="789"/>
    <n v="31179"/>
  </r>
  <r>
    <x v="790"/>
    <n v="21191"/>
  </r>
  <r>
    <x v="791"/>
    <n v="20293"/>
  </r>
  <r>
    <x v="792"/>
    <n v="29964"/>
  </r>
  <r>
    <x v="793"/>
    <n v="18957"/>
  </r>
  <r>
    <x v="794"/>
    <n v="27681"/>
  </r>
  <r>
    <x v="795"/>
    <n v="19071"/>
  </r>
  <r>
    <x v="796"/>
    <n v="31617"/>
  </r>
  <r>
    <x v="797"/>
    <n v="18693"/>
  </r>
  <r>
    <x v="798"/>
    <n v="29927"/>
  </r>
  <r>
    <x v="799"/>
    <n v="19772"/>
  </r>
  <r>
    <x v="800"/>
    <n v="29366"/>
  </r>
  <r>
    <x v="801"/>
    <n v="21183"/>
  </r>
  <r>
    <x v="802"/>
    <n v="301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3">
  <r>
    <x v="0"/>
    <n v="12033"/>
  </r>
  <r>
    <x v="1"/>
    <n v="18563"/>
  </r>
  <r>
    <x v="2"/>
    <n v="12821"/>
  </r>
  <r>
    <x v="3"/>
    <n v="19276"/>
  </r>
  <r>
    <x v="4"/>
    <n v="12583"/>
  </r>
  <r>
    <x v="5"/>
    <n v="18787"/>
  </r>
  <r>
    <x v="6"/>
    <n v="11693"/>
  </r>
  <r>
    <x v="7"/>
    <n v="11473"/>
  </r>
  <r>
    <x v="8"/>
    <n v="18928"/>
  </r>
  <r>
    <x v="9"/>
    <n v="13779"/>
  </r>
  <r>
    <x v="10"/>
    <n v="18795"/>
  </r>
  <r>
    <x v="11"/>
    <n v="11667"/>
  </r>
  <r>
    <x v="12"/>
    <n v="17317"/>
  </r>
  <r>
    <x v="13"/>
    <n v="12128"/>
  </r>
  <r>
    <x v="14"/>
    <n v="19007"/>
  </r>
  <r>
    <x v="15"/>
    <n v="17738"/>
  </r>
  <r>
    <x v="16"/>
    <n v="10845"/>
  </r>
  <r>
    <x v="17"/>
    <n v="17695"/>
  </r>
  <r>
    <x v="18"/>
    <n v="12392"/>
  </r>
  <r>
    <x v="19"/>
    <n v="16595"/>
  </r>
  <r>
    <x v="20"/>
    <n v="11528"/>
  </r>
  <r>
    <x v="21"/>
    <n v="11871"/>
  </r>
  <r>
    <x v="22"/>
    <n v="18509"/>
  </r>
  <r>
    <x v="23"/>
    <n v="11886"/>
  </r>
  <r>
    <x v="24"/>
    <n v="16893"/>
  </r>
  <r>
    <x v="25"/>
    <n v="12189"/>
  </r>
  <r>
    <x v="26"/>
    <n v="16463"/>
  </r>
  <r>
    <x v="27"/>
    <n v="11188"/>
  </r>
  <r>
    <x v="28"/>
    <n v="16932"/>
  </r>
  <r>
    <x v="29"/>
    <n v="11730"/>
  </r>
  <r>
    <x v="30"/>
    <n v="16885"/>
  </r>
  <r>
    <x v="31"/>
    <n v="10249"/>
  </r>
  <r>
    <x v="32"/>
    <n v="15808"/>
  </r>
  <r>
    <x v="33"/>
    <n v="14079"/>
  </r>
  <r>
    <x v="34"/>
    <n v="10354"/>
  </r>
  <r>
    <x v="35"/>
    <n v="14539"/>
  </r>
  <r>
    <x v="36"/>
    <n v="9372"/>
  </r>
  <r>
    <x v="37"/>
    <n v="9242"/>
  </r>
  <r>
    <x v="38"/>
    <n v="14792"/>
  </r>
  <r>
    <x v="39"/>
    <n v="8842"/>
  </r>
  <r>
    <x v="40"/>
    <n v="13816"/>
  </r>
  <r>
    <x v="41"/>
    <n v="8437"/>
  </r>
  <r>
    <x v="42"/>
    <n v="12711"/>
  </r>
  <r>
    <x v="43"/>
    <n v="8729"/>
  </r>
  <r>
    <x v="44"/>
    <n v="12264"/>
  </r>
  <r>
    <x v="45"/>
    <n v="12629"/>
  </r>
  <r>
    <x v="46"/>
    <n v="8391"/>
  </r>
  <r>
    <x v="47"/>
    <n v="12118"/>
  </r>
  <r>
    <x v="48"/>
    <n v="8541"/>
  </r>
  <r>
    <x v="49"/>
    <n v="11675"/>
  </r>
  <r>
    <x v="50"/>
    <n v="7658"/>
  </r>
  <r>
    <x v="51"/>
    <n v="10787"/>
  </r>
  <r>
    <x v="52"/>
    <n v="6622"/>
  </r>
  <r>
    <x v="53"/>
    <n v="10144"/>
  </r>
  <r>
    <x v="54"/>
    <n v="7493"/>
  </r>
  <r>
    <x v="55"/>
    <n v="10492"/>
  </r>
  <r>
    <x v="56"/>
    <n v="6389"/>
  </r>
  <r>
    <x v="57"/>
    <n v="11695"/>
  </r>
  <r>
    <x v="58"/>
    <n v="6735"/>
  </r>
  <r>
    <x v="59"/>
    <n v="11371"/>
  </r>
  <r>
    <x v="60"/>
    <n v="7414"/>
  </r>
  <r>
    <x v="61"/>
    <n v="11192"/>
  </r>
  <r>
    <x v="62"/>
    <n v="7397"/>
  </r>
  <r>
    <x v="63"/>
    <n v="10799"/>
  </r>
  <r>
    <x v="64"/>
    <n v="7780"/>
  </r>
  <r>
    <x v="65"/>
    <n v="12079"/>
  </r>
  <r>
    <x v="66"/>
    <n v="8424"/>
  </r>
  <r>
    <x v="67"/>
    <n v="11926"/>
  </r>
  <r>
    <x v="68"/>
    <n v="8050"/>
  </r>
  <r>
    <x v="69"/>
    <n v="12825"/>
  </r>
  <r>
    <x v="70"/>
    <n v="12226"/>
  </r>
  <r>
    <x v="71"/>
    <n v="13483"/>
  </r>
  <r>
    <x v="72"/>
    <n v="7606"/>
  </r>
  <r>
    <x v="73"/>
    <n v="8642"/>
  </r>
  <r>
    <x v="74"/>
    <n v="12725"/>
  </r>
  <r>
    <x v="75"/>
    <n v="11785"/>
  </r>
  <r>
    <x v="76"/>
    <n v="9363"/>
  </r>
  <r>
    <x v="77"/>
    <n v="13596"/>
  </r>
  <r>
    <x v="78"/>
    <n v="8300"/>
  </r>
  <r>
    <x v="79"/>
    <n v="8967"/>
  </r>
  <r>
    <x v="80"/>
    <n v="13554"/>
  </r>
  <r>
    <x v="81"/>
    <n v="13334"/>
  </r>
  <r>
    <x v="82"/>
    <n v="8600"/>
  </r>
  <r>
    <x v="83"/>
    <n v="9232"/>
  </r>
  <r>
    <x v="84"/>
    <n v="14816"/>
  </r>
  <r>
    <x v="85"/>
    <n v="14358"/>
  </r>
  <r>
    <x v="86"/>
    <n v="9305"/>
  </r>
  <r>
    <x v="87"/>
    <n v="13861"/>
  </r>
  <r>
    <x v="88"/>
    <n v="8949"/>
  </r>
  <r>
    <x v="89"/>
    <n v="14424"/>
  </r>
  <r>
    <x v="90"/>
    <n v="8718"/>
  </r>
  <r>
    <x v="91"/>
    <n v="13534"/>
  </r>
  <r>
    <x v="92"/>
    <n v="9608"/>
  </r>
  <r>
    <x v="93"/>
    <n v="15692"/>
  </r>
  <r>
    <x v="94"/>
    <n v="9351"/>
  </r>
  <r>
    <x v="95"/>
    <n v="14435"/>
  </r>
  <r>
    <x v="96"/>
    <n v="10931"/>
  </r>
  <r>
    <x v="97"/>
    <n v="16030"/>
  </r>
  <r>
    <x v="98"/>
    <n v="9897"/>
  </r>
  <r>
    <x v="99"/>
    <n v="14461"/>
  </r>
  <r>
    <x v="100"/>
    <n v="10690"/>
  </r>
  <r>
    <x v="101"/>
    <n v="15635"/>
  </r>
  <r>
    <x v="102"/>
    <n v="9358"/>
  </r>
  <r>
    <x v="103"/>
    <n v="14108"/>
  </r>
  <r>
    <x v="104"/>
    <n v="10763"/>
  </r>
  <r>
    <x v="105"/>
    <n v="14105"/>
  </r>
  <r>
    <x v="106"/>
    <n v="8833"/>
  </r>
  <r>
    <x v="107"/>
    <n v="14450"/>
  </r>
  <r>
    <x v="108"/>
    <n v="10373"/>
  </r>
  <r>
    <x v="109"/>
    <n v="14902"/>
  </r>
  <r>
    <x v="110"/>
    <n v="9503"/>
  </r>
  <r>
    <x v="111"/>
    <n v="12835"/>
  </r>
  <r>
    <x v="112"/>
    <n v="9222"/>
  </r>
  <r>
    <x v="113"/>
    <n v="14294"/>
  </r>
  <r>
    <x v="114"/>
    <n v="8820"/>
  </r>
  <r>
    <x v="115"/>
    <n v="13233"/>
  </r>
  <r>
    <x v="116"/>
    <n v="8844"/>
  </r>
  <r>
    <x v="117"/>
    <n v="13300"/>
  </r>
  <r>
    <x v="118"/>
    <n v="8726"/>
  </r>
  <r>
    <x v="119"/>
    <n v="12448"/>
  </r>
  <r>
    <x v="120"/>
    <n v="8105"/>
  </r>
  <r>
    <x v="121"/>
    <n v="12810"/>
  </r>
  <r>
    <x v="122"/>
    <n v="9231"/>
  </r>
  <r>
    <x v="123"/>
    <n v="12990"/>
  </r>
  <r>
    <x v="124"/>
    <n v="9259"/>
  </r>
  <r>
    <x v="125"/>
    <n v="8960"/>
  </r>
  <r>
    <x v="126"/>
    <n v="13271"/>
  </r>
  <r>
    <x v="127"/>
    <n v="13691"/>
  </r>
  <r>
    <x v="128"/>
    <n v="8586"/>
  </r>
  <r>
    <x v="129"/>
    <n v="13521"/>
  </r>
  <r>
    <x v="130"/>
    <n v="9684"/>
  </r>
  <r>
    <x v="131"/>
    <n v="14451"/>
  </r>
  <r>
    <x v="132"/>
    <n v="9035"/>
  </r>
  <r>
    <x v="133"/>
    <n v="14178"/>
  </r>
  <r>
    <x v="134"/>
    <n v="9124"/>
  </r>
  <r>
    <x v="135"/>
    <n v="13981"/>
  </r>
  <r>
    <x v="136"/>
    <n v="10796"/>
  </r>
  <r>
    <x v="137"/>
    <n v="14068"/>
  </r>
  <r>
    <x v="138"/>
    <n v="8977"/>
  </r>
  <r>
    <x v="139"/>
    <n v="15001"/>
  </r>
  <r>
    <x v="140"/>
    <n v="10197"/>
  </r>
  <r>
    <x v="141"/>
    <n v="14290"/>
  </r>
  <r>
    <x v="142"/>
    <n v="14359"/>
  </r>
  <r>
    <x v="143"/>
    <n v="10959"/>
  </r>
  <r>
    <x v="144"/>
    <n v="9501"/>
  </r>
  <r>
    <x v="145"/>
    <n v="13299"/>
  </r>
  <r>
    <x v="146"/>
    <n v="9091"/>
  </r>
  <r>
    <x v="147"/>
    <n v="14277"/>
  </r>
  <r>
    <x v="148"/>
    <n v="12583"/>
  </r>
  <r>
    <x v="149"/>
    <n v="9768"/>
  </r>
  <r>
    <x v="150"/>
    <n v="8369"/>
  </r>
  <r>
    <x v="151"/>
    <n v="12335"/>
  </r>
  <r>
    <x v="152"/>
    <n v="13162"/>
  </r>
  <r>
    <x v="153"/>
    <n v="9251"/>
  </r>
  <r>
    <x v="154"/>
    <n v="8492"/>
  </r>
  <r>
    <x v="155"/>
    <n v="13412"/>
  </r>
  <r>
    <x v="156"/>
    <n v="7663"/>
  </r>
  <r>
    <x v="157"/>
    <n v="12550"/>
  </r>
  <r>
    <x v="158"/>
    <n v="12958"/>
  </r>
  <r>
    <x v="159"/>
    <n v="7878"/>
  </r>
  <r>
    <x v="160"/>
    <n v="7229"/>
  </r>
  <r>
    <x v="161"/>
    <n v="11790"/>
  </r>
  <r>
    <x v="162"/>
    <n v="7673"/>
  </r>
  <r>
    <x v="163"/>
    <n v="11378"/>
  </r>
  <r>
    <x v="164"/>
    <n v="7650"/>
  </r>
  <r>
    <x v="165"/>
    <n v="10752"/>
  </r>
  <r>
    <x v="166"/>
    <n v="7658"/>
  </r>
  <r>
    <x v="167"/>
    <n v="11127"/>
  </r>
  <r>
    <x v="168"/>
    <n v="7162"/>
  </r>
  <r>
    <x v="169"/>
    <n v="11463"/>
  </r>
  <r>
    <x v="170"/>
    <n v="12205"/>
  </r>
  <r>
    <x v="171"/>
    <n v="7146"/>
  </r>
  <r>
    <x v="172"/>
    <n v="12656"/>
  </r>
  <r>
    <x v="173"/>
    <n v="7566"/>
  </r>
  <r>
    <x v="174"/>
    <n v="12352"/>
  </r>
  <r>
    <x v="175"/>
    <n v="7728"/>
  </r>
  <r>
    <x v="176"/>
    <n v="7897"/>
  </r>
  <r>
    <x v="177"/>
    <n v="11600"/>
  </r>
  <r>
    <x v="178"/>
    <n v="12280"/>
  </r>
  <r>
    <x v="179"/>
    <n v="7719"/>
  </r>
  <r>
    <x v="180"/>
    <n v="12174"/>
  </r>
  <r>
    <x v="181"/>
    <n v="7239"/>
  </r>
  <r>
    <x v="182"/>
    <n v="12560"/>
  </r>
  <r>
    <x v="183"/>
    <n v="7412"/>
  </r>
  <r>
    <x v="184"/>
    <n v="12006"/>
  </r>
  <r>
    <x v="185"/>
    <n v="8379"/>
  </r>
  <r>
    <x v="186"/>
    <n v="14930"/>
  </r>
  <r>
    <x v="187"/>
    <n v="10460"/>
  </r>
  <r>
    <x v="188"/>
    <n v="15840"/>
  </r>
  <r>
    <x v="189"/>
    <n v="10706"/>
  </r>
  <r>
    <x v="190"/>
    <n v="20229"/>
  </r>
  <r>
    <x v="191"/>
    <n v="14168"/>
  </r>
  <r>
    <x v="192"/>
    <n v="20801"/>
  </r>
  <r>
    <x v="193"/>
    <n v="14383"/>
  </r>
  <r>
    <x v="194"/>
    <n v="23719"/>
  </r>
  <r>
    <x v="195"/>
    <n v="17075"/>
  </r>
  <r>
    <x v="196"/>
    <n v="24266"/>
  </r>
  <r>
    <x v="197"/>
    <n v="18959"/>
  </r>
  <r>
    <x v="198"/>
    <n v="27940"/>
  </r>
  <r>
    <x v="199"/>
    <n v="17741"/>
  </r>
  <r>
    <x v="200"/>
    <n v="31027"/>
  </r>
  <r>
    <x v="201"/>
    <n v="19190"/>
  </r>
  <r>
    <x v="202"/>
    <n v="32636"/>
  </r>
  <r>
    <x v="203"/>
    <n v="21896"/>
  </r>
  <r>
    <x v="204"/>
    <n v="31054"/>
  </r>
  <r>
    <x v="205"/>
    <n v="23503"/>
  </r>
  <r>
    <x v="206"/>
    <n v="34282"/>
  </r>
  <r>
    <x v="207"/>
    <n v="22101"/>
  </r>
  <r>
    <x v="208"/>
    <n v="33181"/>
  </r>
  <r>
    <x v="209"/>
    <n v="23218"/>
  </r>
  <r>
    <x v="210"/>
    <n v="30552"/>
  </r>
  <r>
    <x v="211"/>
    <n v="19611"/>
  </r>
  <r>
    <x v="212"/>
    <n v="31505"/>
  </r>
  <r>
    <x v="213"/>
    <n v="21414"/>
  </r>
  <r>
    <x v="214"/>
    <n v="31054"/>
  </r>
  <r>
    <x v="215"/>
    <n v="20596"/>
  </r>
  <r>
    <x v="216"/>
    <n v="28033"/>
  </r>
  <r>
    <x v="217"/>
    <n v="19869"/>
  </r>
  <r>
    <x v="218"/>
    <n v="29156"/>
  </r>
  <r>
    <x v="219"/>
    <n v="19694"/>
  </r>
  <r>
    <x v="220"/>
    <n v="18650"/>
  </r>
  <r>
    <x v="221"/>
    <n v="30236"/>
  </r>
  <r>
    <x v="222"/>
    <n v="16550"/>
  </r>
  <r>
    <x v="223"/>
    <n v="25676"/>
  </r>
  <r>
    <x v="224"/>
    <n v="17633"/>
  </r>
  <r>
    <x v="225"/>
    <n v="27613"/>
  </r>
  <r>
    <x v="226"/>
    <n v="27367"/>
  </r>
  <r>
    <x v="227"/>
    <n v="17601"/>
  </r>
  <r>
    <x v="228"/>
    <n v="25538"/>
  </r>
  <r>
    <x v="229"/>
    <n v="16477"/>
  </r>
  <r>
    <x v="230"/>
    <n v="14940"/>
  </r>
  <r>
    <x v="231"/>
    <n v="23684"/>
  </r>
  <r>
    <x v="232"/>
    <n v="15683"/>
  </r>
  <r>
    <x v="233"/>
    <n v="22686"/>
  </r>
  <r>
    <x v="234"/>
    <n v="14615"/>
  </r>
  <r>
    <x v="235"/>
    <n v="13685"/>
  </r>
  <r>
    <x v="236"/>
    <n v="21552"/>
  </r>
  <r>
    <x v="237"/>
    <n v="15588"/>
  </r>
  <r>
    <x v="238"/>
    <n v="14257"/>
  </r>
  <r>
    <x v="239"/>
    <n v="22041"/>
  </r>
  <r>
    <x v="240"/>
    <n v="20695"/>
  </r>
  <r>
    <x v="241"/>
    <n v="13352"/>
  </r>
  <r>
    <x v="242"/>
    <n v="20160"/>
  </r>
  <r>
    <x v="243"/>
    <n v="12824"/>
  </r>
  <r>
    <x v="244"/>
    <n v="19256"/>
  </r>
  <r>
    <x v="245"/>
    <n v="12974"/>
  </r>
  <r>
    <x v="246"/>
    <n v="19135"/>
  </r>
  <r>
    <x v="247"/>
    <n v="11523"/>
  </r>
  <r>
    <x v="248"/>
    <n v="16457"/>
  </r>
  <r>
    <x v="249"/>
    <n v="11168"/>
  </r>
  <r>
    <x v="250"/>
    <n v="17746"/>
  </r>
  <r>
    <x v="251"/>
    <n v="11320"/>
  </r>
  <r>
    <x v="252"/>
    <n v="16918"/>
  </r>
  <r>
    <x v="253"/>
    <n v="9770"/>
  </r>
  <r>
    <x v="254"/>
    <n v="16282"/>
  </r>
  <r>
    <x v="255"/>
    <n v="12534"/>
  </r>
  <r>
    <x v="256"/>
    <n v="16865"/>
  </r>
  <r>
    <x v="257"/>
    <n v="16047"/>
  </r>
  <r>
    <x v="258"/>
    <n v="10869"/>
  </r>
  <r>
    <x v="259"/>
    <n v="16374"/>
  </r>
  <r>
    <x v="260"/>
    <n v="11826"/>
  </r>
  <r>
    <x v="261"/>
    <n v="16693"/>
  </r>
  <r>
    <x v="262"/>
    <n v="11395"/>
  </r>
  <r>
    <x v="263"/>
    <n v="11608"/>
  </r>
  <r>
    <x v="264"/>
    <n v="16792"/>
  </r>
  <r>
    <x v="265"/>
    <n v="11052"/>
  </r>
  <r>
    <x v="266"/>
    <n v="17072"/>
  </r>
  <r>
    <x v="267"/>
    <n v="11618"/>
  </r>
  <r>
    <x v="268"/>
    <n v="18095"/>
  </r>
  <r>
    <x v="269"/>
    <n v="12610"/>
  </r>
  <r>
    <x v="270"/>
    <n v="11556"/>
  </r>
  <r>
    <x v="271"/>
    <n v="17240"/>
  </r>
  <r>
    <x v="272"/>
    <n v="17635"/>
  </r>
  <r>
    <x v="273"/>
    <n v="11697"/>
  </r>
  <r>
    <x v="274"/>
    <n v="16345"/>
  </r>
  <r>
    <x v="275"/>
    <n v="12223"/>
  </r>
  <r>
    <x v="276"/>
    <n v="17510"/>
  </r>
  <r>
    <x v="277"/>
    <n v="11760"/>
  </r>
  <r>
    <x v="278"/>
    <n v="15892"/>
  </r>
  <r>
    <x v="279"/>
    <n v="11931"/>
  </r>
  <r>
    <x v="280"/>
    <n v="16100"/>
  </r>
  <r>
    <x v="281"/>
    <n v="15866"/>
  </r>
  <r>
    <x v="282"/>
    <n v="12268"/>
  </r>
  <r>
    <x v="283"/>
    <n v="16825"/>
  </r>
  <r>
    <x v="284"/>
    <n v="10071"/>
  </r>
  <r>
    <x v="285"/>
    <n v="15958"/>
  </r>
  <r>
    <x v="286"/>
    <n v="10371"/>
  </r>
  <r>
    <x v="287"/>
    <n v="15711"/>
  </r>
  <r>
    <x v="288"/>
    <n v="11282"/>
  </r>
  <r>
    <x v="289"/>
    <n v="9391"/>
  </r>
  <r>
    <x v="290"/>
    <n v="10271"/>
  </r>
  <r>
    <x v="291"/>
    <n v="9138"/>
  </r>
  <r>
    <x v="292"/>
    <n v="15866"/>
  </r>
  <r>
    <x v="293"/>
    <n v="10579"/>
  </r>
  <r>
    <x v="294"/>
    <n v="14174"/>
  </r>
  <r>
    <x v="295"/>
    <n v="8914"/>
  </r>
  <r>
    <x v="296"/>
    <n v="13286"/>
  </r>
  <r>
    <x v="297"/>
    <n v="9050"/>
  </r>
  <r>
    <x v="298"/>
    <n v="13710"/>
  </r>
  <r>
    <x v="299"/>
    <n v="8939"/>
  </r>
  <r>
    <x v="300"/>
    <n v="12800"/>
  </r>
  <r>
    <x v="301"/>
    <n v="8660"/>
  </r>
  <r>
    <x v="302"/>
    <n v="12822"/>
  </r>
  <r>
    <x v="303"/>
    <n v="8123"/>
  </r>
  <r>
    <x v="304"/>
    <n v="11484"/>
  </r>
  <r>
    <x v="305"/>
    <n v="8187"/>
  </r>
  <r>
    <x v="306"/>
    <n v="11453"/>
  </r>
  <r>
    <x v="307"/>
    <n v="8453"/>
  </r>
  <r>
    <x v="308"/>
    <n v="7811"/>
  </r>
  <r>
    <x v="309"/>
    <n v="11826"/>
  </r>
  <r>
    <x v="310"/>
    <n v="7842"/>
  </r>
  <r>
    <x v="311"/>
    <n v="10806"/>
  </r>
  <r>
    <x v="312"/>
    <n v="6738"/>
  </r>
  <r>
    <x v="313"/>
    <n v="10296"/>
  </r>
  <r>
    <x v="314"/>
    <n v="7112"/>
  </r>
  <r>
    <x v="315"/>
    <n v="9951"/>
  </r>
  <r>
    <x v="316"/>
    <n v="7039"/>
  </r>
  <r>
    <x v="317"/>
    <n v="10588"/>
  </r>
  <r>
    <x v="318"/>
    <n v="6911"/>
  </r>
  <r>
    <x v="319"/>
    <n v="10425"/>
  </r>
  <r>
    <x v="320"/>
    <n v="7003"/>
  </r>
  <r>
    <x v="321"/>
    <n v="10289"/>
  </r>
  <r>
    <x v="322"/>
    <n v="7396"/>
  </r>
  <r>
    <x v="323"/>
    <n v="10392"/>
  </r>
  <r>
    <x v="324"/>
    <n v="6974"/>
  </r>
  <r>
    <x v="325"/>
    <n v="10244"/>
  </r>
  <r>
    <x v="326"/>
    <n v="10703"/>
  </r>
  <r>
    <x v="327"/>
    <n v="6887"/>
  </r>
  <r>
    <x v="328"/>
    <n v="10898"/>
  </r>
  <r>
    <x v="329"/>
    <n v="7064"/>
  </r>
  <r>
    <x v="330"/>
    <n v="11430"/>
  </r>
  <r>
    <x v="331"/>
    <n v="7525"/>
  </r>
  <r>
    <x v="332"/>
    <n v="11777"/>
  </r>
  <r>
    <x v="333"/>
    <n v="7831"/>
  </r>
  <r>
    <x v="334"/>
    <n v="11328"/>
  </r>
  <r>
    <x v="335"/>
    <n v="11206"/>
  </r>
  <r>
    <x v="336"/>
    <n v="7366"/>
  </r>
  <r>
    <x v="337"/>
    <n v="12095"/>
  </r>
  <r>
    <x v="338"/>
    <n v="7668"/>
  </r>
  <r>
    <x v="339"/>
    <n v="12376"/>
  </r>
  <r>
    <x v="340"/>
    <n v="7807"/>
  </r>
  <r>
    <x v="341"/>
    <n v="11514"/>
  </r>
  <r>
    <x v="342"/>
    <n v="8667"/>
  </r>
  <r>
    <x v="343"/>
    <n v="7968"/>
  </r>
  <r>
    <x v="344"/>
    <n v="13051"/>
  </r>
  <r>
    <x v="345"/>
    <n v="7883"/>
  </r>
  <r>
    <x v="346"/>
    <n v="12135"/>
  </r>
  <r>
    <x v="347"/>
    <n v="8383"/>
  </r>
  <r>
    <x v="348"/>
    <n v="12785"/>
  </r>
  <r>
    <x v="349"/>
    <n v="8279"/>
  </r>
  <r>
    <x v="350"/>
    <n v="11873"/>
  </r>
  <r>
    <x v="351"/>
    <n v="8499"/>
  </r>
  <r>
    <x v="352"/>
    <n v="14660"/>
  </r>
  <r>
    <x v="353"/>
    <n v="12210"/>
  </r>
  <r>
    <x v="354"/>
    <n v="8662"/>
  </r>
  <r>
    <x v="355"/>
    <n v="13607"/>
  </r>
  <r>
    <x v="356"/>
    <n v="8619"/>
  </r>
  <r>
    <x v="357"/>
    <n v="14942"/>
  </r>
  <r>
    <x v="358"/>
    <n v="10010"/>
  </r>
  <r>
    <x v="359"/>
    <n v="13903"/>
  </r>
  <r>
    <x v="360"/>
    <n v="13245"/>
  </r>
  <r>
    <x v="361"/>
    <n v="8852"/>
  </r>
  <r>
    <x v="362"/>
    <n v="13653"/>
  </r>
  <r>
    <x v="363"/>
    <n v="9828"/>
  </r>
  <r>
    <x v="364"/>
    <n v="13366"/>
  </r>
  <r>
    <x v="365"/>
    <n v="9520"/>
  </r>
  <r>
    <x v="366"/>
    <n v="14297"/>
  </r>
  <r>
    <x v="367"/>
    <n v="9536"/>
  </r>
  <r>
    <x v="368"/>
    <n v="13423"/>
  </r>
  <r>
    <x v="369"/>
    <n v="8495"/>
  </r>
  <r>
    <x v="370"/>
    <n v="13941"/>
  </r>
  <r>
    <x v="371"/>
    <n v="8870"/>
  </r>
  <r>
    <x v="372"/>
    <n v="13942"/>
  </r>
  <r>
    <x v="373"/>
    <n v="9793"/>
  </r>
  <r>
    <x v="374"/>
    <n v="13494"/>
  </r>
  <r>
    <x v="375"/>
    <n v="9024"/>
  </r>
  <r>
    <x v="376"/>
    <n v="13063"/>
  </r>
  <r>
    <x v="377"/>
    <n v="12759"/>
  </r>
  <r>
    <x v="378"/>
    <n v="38505"/>
  </r>
  <r>
    <x v="379"/>
    <n v="13715"/>
  </r>
  <r>
    <x v="380"/>
    <n v="8264"/>
  </r>
  <r>
    <x v="381"/>
    <n v="8391"/>
  </r>
  <r>
    <x v="382"/>
    <n v="12803"/>
  </r>
  <r>
    <x v="383"/>
    <n v="9795"/>
  </r>
  <r>
    <x v="384"/>
    <n v="13783"/>
  </r>
  <r>
    <x v="385"/>
    <n v="13237"/>
  </r>
  <r>
    <x v="386"/>
    <n v="9698"/>
  </r>
  <r>
    <x v="387"/>
    <n v="8536"/>
  </r>
  <r>
    <x v="388"/>
    <n v="12896"/>
  </r>
  <r>
    <x v="389"/>
    <n v="12616"/>
  </r>
  <r>
    <x v="390"/>
    <n v="14343"/>
  </r>
  <r>
    <x v="391"/>
    <n v="9211"/>
  </r>
  <r>
    <x v="392"/>
    <n v="13834"/>
  </r>
  <r>
    <x v="393"/>
    <n v="8528"/>
  </r>
  <r>
    <x v="394"/>
    <n v="13240"/>
  </r>
  <r>
    <x v="395"/>
    <n v="14371"/>
  </r>
  <r>
    <x v="396"/>
    <n v="9222"/>
  </r>
  <r>
    <x v="397"/>
    <n v="9497"/>
  </r>
  <r>
    <x v="398"/>
    <n v="13697"/>
  </r>
  <r>
    <x v="399"/>
    <n v="8265"/>
  </r>
  <r>
    <x v="400"/>
    <n v="14167"/>
  </r>
  <r>
    <x v="401"/>
    <n v="9149"/>
  </r>
  <r>
    <x v="402"/>
    <n v="13806"/>
  </r>
  <r>
    <x v="403"/>
    <n v="13393"/>
  </r>
  <r>
    <x v="404"/>
    <n v="8587"/>
  </r>
  <r>
    <x v="405"/>
    <n v="12596"/>
  </r>
  <r>
    <x v="406"/>
    <n v="9150"/>
  </r>
  <r>
    <x v="407"/>
    <n v="12198"/>
  </r>
  <r>
    <x v="408"/>
    <n v="8075"/>
  </r>
  <r>
    <x v="409"/>
    <n v="12215"/>
  </r>
  <r>
    <x v="410"/>
    <n v="7594"/>
  </r>
  <r>
    <x v="411"/>
    <n v="11877"/>
  </r>
  <r>
    <x v="412"/>
    <n v="7486"/>
  </r>
  <r>
    <x v="413"/>
    <n v="11288"/>
  </r>
  <r>
    <x v="414"/>
    <n v="8184"/>
  </r>
  <r>
    <x v="415"/>
    <n v="10368"/>
  </r>
  <r>
    <x v="416"/>
    <n v="7372"/>
  </r>
  <r>
    <x v="417"/>
    <n v="11061"/>
  </r>
  <r>
    <x v="418"/>
    <n v="7265"/>
  </r>
  <r>
    <x v="419"/>
    <n v="10750"/>
  </r>
  <r>
    <x v="420"/>
    <n v="6717"/>
  </r>
  <r>
    <x v="421"/>
    <n v="9843"/>
  </r>
  <r>
    <x v="422"/>
    <n v="7458"/>
  </r>
  <r>
    <x v="423"/>
    <n v="10630"/>
  </r>
  <r>
    <x v="424"/>
    <n v="6989"/>
  </r>
  <r>
    <x v="425"/>
    <n v="11439"/>
  </r>
  <r>
    <x v="426"/>
    <n v="6359"/>
  </r>
  <r>
    <x v="427"/>
    <n v="11106"/>
  </r>
  <r>
    <x v="428"/>
    <n v="6699"/>
  </r>
  <r>
    <x v="429"/>
    <n v="11176"/>
  </r>
  <r>
    <x v="430"/>
    <n v="7186"/>
  </r>
  <r>
    <x v="431"/>
    <n v="10158"/>
  </r>
  <r>
    <x v="432"/>
    <n v="7090"/>
  </r>
  <r>
    <x v="433"/>
    <n v="10326"/>
  </r>
  <r>
    <x v="434"/>
    <n v="6947"/>
  </r>
  <r>
    <x v="435"/>
    <n v="11685"/>
  </r>
  <r>
    <x v="436"/>
    <n v="7930"/>
  </r>
  <r>
    <x v="437"/>
    <n v="7701"/>
  </r>
  <r>
    <x v="438"/>
    <n v="11027"/>
  </r>
  <r>
    <x v="439"/>
    <n v="7582"/>
  </r>
  <r>
    <x v="440"/>
    <n v="7415"/>
  </r>
  <r>
    <x v="441"/>
    <n v="11602"/>
  </r>
  <r>
    <x v="442"/>
    <n v="7096"/>
  </r>
  <r>
    <x v="443"/>
    <n v="11562"/>
  </r>
  <r>
    <x v="444"/>
    <n v="7101"/>
  </r>
  <r>
    <x v="445"/>
    <n v="11981"/>
  </r>
  <r>
    <x v="446"/>
    <n v="9745"/>
  </r>
  <r>
    <x v="447"/>
    <n v="13653"/>
  </r>
  <r>
    <x v="448"/>
    <n v="9722"/>
  </r>
  <r>
    <x v="449"/>
    <n v="15450"/>
  </r>
  <r>
    <x v="450"/>
    <n v="12355"/>
  </r>
  <r>
    <x v="451"/>
    <n v="18969"/>
  </r>
  <r>
    <x v="452"/>
    <n v="13076"/>
  </r>
  <r>
    <x v="453"/>
    <n v="17694"/>
  </r>
  <r>
    <x v="454"/>
    <n v="20405"/>
  </r>
  <r>
    <x v="455"/>
    <n v="15162"/>
  </r>
  <r>
    <x v="456"/>
    <n v="24284"/>
  </r>
  <r>
    <x v="457"/>
    <n v="17435"/>
  </r>
  <r>
    <x v="458"/>
    <n v="24025"/>
  </r>
  <r>
    <x v="459"/>
    <n v="17036"/>
  </r>
  <r>
    <x v="460"/>
    <n v="27892"/>
  </r>
  <r>
    <x v="461"/>
    <n v="18986"/>
  </r>
  <r>
    <x v="462"/>
    <n v="26962"/>
  </r>
  <r>
    <x v="463"/>
    <n v="20334"/>
  </r>
  <r>
    <x v="464"/>
    <n v="29226"/>
  </r>
  <r>
    <x v="465"/>
    <n v="20859"/>
  </r>
  <r>
    <x v="466"/>
    <n v="30136"/>
  </r>
  <r>
    <x v="467"/>
    <n v="19796"/>
  </r>
  <r>
    <x v="468"/>
    <n v="31682"/>
  </r>
  <r>
    <x v="469"/>
    <n v="20156"/>
  </r>
  <r>
    <x v="470"/>
    <n v="30787"/>
  </r>
  <r>
    <x v="471"/>
    <n v="20746"/>
  </r>
  <r>
    <x v="472"/>
    <n v="31240"/>
  </r>
  <r>
    <x v="473"/>
    <n v="17535"/>
  </r>
  <r>
    <x v="474"/>
    <n v="28407"/>
  </r>
  <r>
    <x v="475"/>
    <n v="28363"/>
  </r>
  <r>
    <x v="476"/>
    <n v="18131"/>
  </r>
  <r>
    <x v="477"/>
    <n v="29011"/>
  </r>
  <r>
    <x v="478"/>
    <n v="20360"/>
  </r>
  <r>
    <x v="479"/>
    <n v="28017"/>
  </r>
  <r>
    <x v="480"/>
    <n v="17558"/>
  </r>
  <r>
    <x v="481"/>
    <n v="25397"/>
  </r>
  <r>
    <x v="482"/>
    <n v="16190"/>
  </r>
  <r>
    <x v="483"/>
    <n v="25337"/>
  </r>
  <r>
    <x v="484"/>
    <n v="15741"/>
  </r>
  <r>
    <x v="485"/>
    <n v="24258"/>
  </r>
  <r>
    <x v="486"/>
    <n v="16321"/>
  </r>
  <r>
    <x v="487"/>
    <n v="22719"/>
  </r>
  <r>
    <x v="488"/>
    <n v="13562"/>
  </r>
  <r>
    <x v="489"/>
    <n v="22859"/>
  </r>
  <r>
    <x v="490"/>
    <n v="22597"/>
  </r>
  <r>
    <x v="491"/>
    <n v="14511"/>
  </r>
  <r>
    <x v="492"/>
    <n v="20744"/>
  </r>
  <r>
    <x v="493"/>
    <n v="15068"/>
  </r>
  <r>
    <x v="494"/>
    <n v="14506"/>
  </r>
  <r>
    <x v="495"/>
    <n v="19601"/>
  </r>
  <r>
    <x v="496"/>
    <n v="14277"/>
  </r>
  <r>
    <x v="497"/>
    <n v="19568"/>
  </r>
  <r>
    <x v="498"/>
    <n v="12463"/>
  </r>
  <r>
    <x v="499"/>
    <n v="20132"/>
  </r>
  <r>
    <x v="500"/>
    <n v="18366"/>
  </r>
  <r>
    <x v="501"/>
    <n v="13289"/>
  </r>
  <r>
    <x v="502"/>
    <n v="19813"/>
  </r>
  <r>
    <x v="503"/>
    <n v="12599"/>
  </r>
  <r>
    <x v="504"/>
    <n v="17255"/>
  </r>
  <r>
    <x v="505"/>
    <n v="12857"/>
  </r>
  <r>
    <x v="506"/>
    <n v="18206"/>
  </r>
  <r>
    <x v="507"/>
    <n v="11867"/>
  </r>
  <r>
    <x v="508"/>
    <n v="16753"/>
  </r>
  <r>
    <x v="509"/>
    <n v="11950"/>
  </r>
  <r>
    <x v="510"/>
    <n v="16675"/>
  </r>
  <r>
    <x v="511"/>
    <n v="11034"/>
  </r>
  <r>
    <x v="512"/>
    <n v="15895"/>
  </r>
  <r>
    <x v="513"/>
    <n v="11065"/>
  </r>
  <r>
    <x v="514"/>
    <n v="16099"/>
  </r>
  <r>
    <x v="515"/>
    <n v="11753"/>
  </r>
  <r>
    <x v="516"/>
    <n v="17561"/>
  </r>
  <r>
    <x v="517"/>
    <n v="16836"/>
  </r>
  <r>
    <x v="518"/>
    <n v="12211"/>
  </r>
  <r>
    <x v="519"/>
    <n v="10945"/>
  </r>
  <r>
    <x v="520"/>
    <n v="11548"/>
  </r>
  <r>
    <x v="521"/>
    <n v="17062"/>
  </r>
  <r>
    <x v="522"/>
    <n v="11367"/>
  </r>
  <r>
    <x v="523"/>
    <n v="11647"/>
  </r>
  <r>
    <x v="524"/>
    <n v="17658"/>
  </r>
  <r>
    <x v="525"/>
    <n v="16753"/>
  </r>
  <r>
    <x v="526"/>
    <n v="10455"/>
  </r>
  <r>
    <x v="527"/>
    <n v="10340"/>
  </r>
  <r>
    <x v="528"/>
    <n v="16652"/>
  </r>
  <r>
    <x v="529"/>
    <n v="11058"/>
  </r>
  <r>
    <x v="530"/>
    <n v="16160"/>
  </r>
  <r>
    <x v="531"/>
    <n v="11761"/>
  </r>
  <r>
    <x v="532"/>
    <n v="16482"/>
  </r>
  <r>
    <x v="533"/>
    <n v="11770"/>
  </r>
  <r>
    <x v="534"/>
    <n v="15889"/>
  </r>
  <r>
    <x v="535"/>
    <n v="11614"/>
  </r>
  <r>
    <x v="536"/>
    <n v="16726"/>
  </r>
  <r>
    <x v="537"/>
    <n v="10475"/>
  </r>
  <r>
    <x v="538"/>
    <n v="16895"/>
  </r>
  <r>
    <x v="539"/>
    <n v="11125"/>
  </r>
  <r>
    <x v="540"/>
    <n v="16428"/>
  </r>
  <r>
    <x v="541"/>
    <n v="11437"/>
  </r>
  <r>
    <x v="542"/>
    <n v="16211"/>
  </r>
  <r>
    <x v="543"/>
    <n v="10021"/>
  </r>
  <r>
    <x v="544"/>
    <n v="14736"/>
  </r>
  <r>
    <x v="545"/>
    <n v="10365"/>
  </r>
  <r>
    <x v="546"/>
    <n v="15945"/>
  </r>
  <r>
    <x v="547"/>
    <n v="9484"/>
  </r>
  <r>
    <x v="548"/>
    <n v="15709"/>
  </r>
  <r>
    <x v="549"/>
    <n v="10577"/>
  </r>
  <r>
    <x v="550"/>
    <n v="15481"/>
  </r>
  <r>
    <x v="551"/>
    <n v="10474"/>
  </r>
  <r>
    <x v="552"/>
    <n v="15035"/>
  </r>
  <r>
    <x v="553"/>
    <n v="9249"/>
  </r>
  <r>
    <x v="554"/>
    <n v="14880"/>
  </r>
  <r>
    <x v="555"/>
    <n v="9162"/>
  </r>
  <r>
    <x v="556"/>
    <n v="12910"/>
  </r>
  <r>
    <x v="557"/>
    <n v="9728"/>
  </r>
  <r>
    <x v="558"/>
    <n v="13859"/>
  </r>
  <r>
    <x v="559"/>
    <n v="8124"/>
  </r>
  <r>
    <x v="560"/>
    <n v="13857"/>
  </r>
  <r>
    <x v="561"/>
    <n v="9244"/>
  </r>
  <r>
    <x v="562"/>
    <n v="12390"/>
  </r>
  <r>
    <x v="563"/>
    <n v="7380"/>
  </r>
  <r>
    <x v="564"/>
    <n v="11329"/>
  </r>
  <r>
    <x v="565"/>
    <n v="12018"/>
  </r>
  <r>
    <x v="566"/>
    <n v="7582"/>
  </r>
  <r>
    <x v="567"/>
    <n v="11442"/>
  </r>
  <r>
    <x v="568"/>
    <n v="7313"/>
  </r>
  <r>
    <x v="569"/>
    <n v="11007"/>
  </r>
  <r>
    <x v="570"/>
    <n v="7130"/>
  </r>
  <r>
    <x v="571"/>
    <n v="9417"/>
  </r>
  <r>
    <x v="572"/>
    <n v="6857"/>
  </r>
  <r>
    <x v="573"/>
    <n v="9319"/>
  </r>
  <r>
    <x v="574"/>
    <n v="6766"/>
  </r>
  <r>
    <x v="575"/>
    <n v="5943"/>
  </r>
  <r>
    <x v="576"/>
    <n v="9055"/>
  </r>
  <r>
    <x v="577"/>
    <n v="5865"/>
  </r>
  <r>
    <x v="578"/>
    <n v="8860"/>
  </r>
  <r>
    <x v="579"/>
    <n v="8679"/>
  </r>
  <r>
    <x v="580"/>
    <n v="5755"/>
  </r>
  <r>
    <x v="581"/>
    <n v="9106"/>
  </r>
  <r>
    <x v="582"/>
    <n v="6121"/>
  </r>
  <r>
    <x v="583"/>
    <n v="9233"/>
  </r>
  <r>
    <x v="584"/>
    <n v="5465"/>
  </r>
  <r>
    <x v="585"/>
    <n v="9433"/>
  </r>
  <r>
    <x v="586"/>
    <n v="5568"/>
  </r>
  <r>
    <x v="587"/>
    <n v="9274"/>
  </r>
  <r>
    <x v="588"/>
    <n v="6118"/>
  </r>
  <r>
    <x v="589"/>
    <n v="9106"/>
  </r>
  <r>
    <x v="590"/>
    <n v="6791"/>
  </r>
  <r>
    <x v="591"/>
    <n v="6061"/>
  </r>
  <r>
    <x v="592"/>
    <n v="9546"/>
  </r>
  <r>
    <x v="593"/>
    <n v="6378"/>
  </r>
  <r>
    <x v="594"/>
    <n v="9051"/>
  </r>
  <r>
    <x v="595"/>
    <n v="9970"/>
  </r>
  <r>
    <x v="596"/>
    <n v="6444"/>
  </r>
  <r>
    <x v="597"/>
    <n v="10351"/>
  </r>
  <r>
    <x v="598"/>
    <n v="6821"/>
  </r>
  <r>
    <x v="599"/>
    <n v="6710"/>
  </r>
  <r>
    <x v="600"/>
    <n v="9684"/>
  </r>
  <r>
    <x v="601"/>
    <n v="6275"/>
  </r>
  <r>
    <x v="602"/>
    <n v="10522"/>
  </r>
  <r>
    <x v="603"/>
    <n v="6261"/>
  </r>
  <r>
    <x v="604"/>
    <n v="10289"/>
  </r>
  <r>
    <x v="605"/>
    <n v="6437"/>
  </r>
  <r>
    <x v="606"/>
    <n v="10618"/>
  </r>
  <r>
    <x v="607"/>
    <n v="7302"/>
  </r>
  <r>
    <x v="608"/>
    <n v="10879"/>
  </r>
  <r>
    <x v="609"/>
    <n v="6640"/>
  </r>
  <r>
    <x v="610"/>
    <n v="11004"/>
  </r>
  <r>
    <x v="611"/>
    <n v="8154"/>
  </r>
  <r>
    <x v="612"/>
    <n v="12066"/>
  </r>
  <r>
    <x v="613"/>
    <n v="8548"/>
  </r>
  <r>
    <x v="614"/>
    <n v="7793"/>
  </r>
  <r>
    <x v="615"/>
    <n v="12182"/>
  </r>
  <r>
    <x v="616"/>
    <n v="8506"/>
  </r>
  <r>
    <x v="617"/>
    <n v="12214"/>
  </r>
  <r>
    <x v="618"/>
    <n v="8090"/>
  </r>
  <r>
    <x v="619"/>
    <n v="13040"/>
  </r>
  <r>
    <x v="620"/>
    <n v="12562"/>
  </r>
  <r>
    <x v="621"/>
    <n v="7993"/>
  </r>
  <r>
    <x v="622"/>
    <n v="7794"/>
  </r>
  <r>
    <x v="623"/>
    <n v="11492"/>
  </r>
  <r>
    <x v="624"/>
    <n v="8334"/>
  </r>
  <r>
    <x v="625"/>
    <n v="11876"/>
  </r>
  <r>
    <x v="626"/>
    <n v="7679"/>
  </r>
  <r>
    <x v="627"/>
    <n v="11570"/>
  </r>
  <r>
    <x v="628"/>
    <n v="8304"/>
  </r>
  <r>
    <x v="629"/>
    <n v="11961"/>
  </r>
  <r>
    <x v="630"/>
    <n v="11593"/>
  </r>
  <r>
    <x v="631"/>
    <n v="8066"/>
  </r>
  <r>
    <x v="632"/>
    <n v="11713"/>
  </r>
  <r>
    <x v="633"/>
    <n v="8449"/>
  </r>
  <r>
    <x v="634"/>
    <n v="7902"/>
  </r>
  <r>
    <x v="635"/>
    <n v="12310"/>
  </r>
  <r>
    <x v="636"/>
    <n v="7526"/>
  </r>
  <r>
    <x v="637"/>
    <n v="12945"/>
  </r>
  <r>
    <x v="638"/>
    <n v="7701"/>
  </r>
  <r>
    <x v="639"/>
    <n v="12733"/>
  </r>
  <r>
    <x v="640"/>
    <n v="7484"/>
  </r>
  <r>
    <x v="641"/>
    <n v="11673"/>
  </r>
  <r>
    <x v="642"/>
    <n v="7298"/>
  </r>
  <r>
    <x v="643"/>
    <n v="11132"/>
  </r>
  <r>
    <x v="644"/>
    <n v="7730"/>
  </r>
  <r>
    <x v="645"/>
    <n v="12051"/>
  </r>
  <r>
    <x v="646"/>
    <n v="8308"/>
  </r>
  <r>
    <x v="647"/>
    <n v="12732"/>
  </r>
  <r>
    <x v="648"/>
    <n v="7251"/>
  </r>
  <r>
    <x v="649"/>
    <n v="11575"/>
  </r>
  <r>
    <x v="650"/>
    <n v="8396"/>
  </r>
  <r>
    <x v="651"/>
    <n v="11067"/>
  </r>
  <r>
    <x v="652"/>
    <n v="8016"/>
  </r>
  <r>
    <x v="653"/>
    <n v="11937"/>
  </r>
  <r>
    <x v="654"/>
    <n v="7078"/>
  </r>
  <r>
    <x v="655"/>
    <n v="12468"/>
  </r>
  <r>
    <x v="656"/>
    <n v="8668"/>
  </r>
  <r>
    <x v="657"/>
    <n v="8690"/>
  </r>
  <r>
    <x v="658"/>
    <n v="12718"/>
  </r>
  <r>
    <x v="659"/>
    <n v="7379"/>
  </r>
  <r>
    <x v="660"/>
    <n v="12302"/>
  </r>
  <r>
    <x v="661"/>
    <n v="8541"/>
  </r>
  <r>
    <x v="662"/>
    <n v="11878"/>
  </r>
  <r>
    <x v="663"/>
    <n v="8168"/>
  </r>
  <r>
    <x v="664"/>
    <n v="12074"/>
  </r>
  <r>
    <x v="665"/>
    <n v="7809"/>
  </r>
  <r>
    <x v="666"/>
    <n v="12105"/>
  </r>
  <r>
    <x v="667"/>
    <n v="8184"/>
  </r>
  <r>
    <x v="668"/>
    <n v="8966"/>
  </r>
  <r>
    <x v="669"/>
    <n v="12068"/>
  </r>
  <r>
    <x v="670"/>
    <n v="11812"/>
  </r>
  <r>
    <x v="671"/>
    <n v="7510"/>
  </r>
  <r>
    <x v="672"/>
    <n v="11604"/>
  </r>
  <r>
    <x v="673"/>
    <n v="8458"/>
  </r>
  <r>
    <x v="674"/>
    <n v="10838"/>
  </r>
  <r>
    <x v="675"/>
    <n v="7600"/>
  </r>
  <r>
    <x v="676"/>
    <n v="11683"/>
  </r>
  <r>
    <x v="677"/>
    <n v="7985"/>
  </r>
  <r>
    <x v="678"/>
    <n v="11487"/>
  </r>
  <r>
    <x v="679"/>
    <n v="6588"/>
  </r>
  <r>
    <x v="680"/>
    <n v="6765"/>
  </r>
  <r>
    <x v="681"/>
    <n v="11125"/>
  </r>
  <r>
    <x v="682"/>
    <n v="10909"/>
  </r>
  <r>
    <x v="683"/>
    <n v="6342"/>
  </r>
  <r>
    <x v="684"/>
    <n v="10944"/>
  </r>
  <r>
    <x v="685"/>
    <n v="7016"/>
  </r>
  <r>
    <x v="686"/>
    <n v="10677"/>
  </r>
  <r>
    <x v="687"/>
    <n v="7110"/>
  </r>
  <r>
    <x v="688"/>
    <n v="10555"/>
  </r>
  <r>
    <x v="689"/>
    <n v="6830"/>
  </r>
  <r>
    <x v="690"/>
    <n v="10030"/>
  </r>
  <r>
    <x v="691"/>
    <n v="6685"/>
  </r>
  <r>
    <x v="692"/>
    <n v="11394"/>
  </r>
  <r>
    <x v="693"/>
    <n v="6993"/>
  </r>
  <r>
    <x v="694"/>
    <n v="10373"/>
  </r>
  <r>
    <x v="695"/>
    <n v="7502"/>
  </r>
  <r>
    <x v="696"/>
    <n v="10460"/>
  </r>
  <r>
    <x v="697"/>
    <n v="6779"/>
  </r>
  <r>
    <x v="698"/>
    <n v="10583"/>
  </r>
  <r>
    <x v="699"/>
    <n v="7537"/>
  </r>
  <r>
    <x v="700"/>
    <n v="10210"/>
  </r>
  <r>
    <x v="701"/>
    <n v="7441"/>
  </r>
  <r>
    <x v="702"/>
    <n v="10577"/>
  </r>
  <r>
    <x v="703"/>
    <n v="7266"/>
  </r>
  <r>
    <x v="704"/>
    <n v="11481"/>
  </r>
  <r>
    <x v="705"/>
    <n v="7739"/>
  </r>
  <r>
    <x v="706"/>
    <n v="12086"/>
  </r>
  <r>
    <x v="707"/>
    <n v="7343"/>
  </r>
  <r>
    <x v="708"/>
    <n v="12395"/>
  </r>
  <r>
    <x v="709"/>
    <n v="8624"/>
  </r>
  <r>
    <x v="710"/>
    <n v="15160"/>
  </r>
  <r>
    <x v="711"/>
    <n v="10517"/>
  </r>
  <r>
    <x v="712"/>
    <n v="16607"/>
  </r>
  <r>
    <x v="713"/>
    <n v="12628"/>
  </r>
  <r>
    <x v="714"/>
    <n v="18929"/>
  </r>
  <r>
    <x v="715"/>
    <n v="11707"/>
  </r>
  <r>
    <x v="716"/>
    <n v="19315"/>
  </r>
  <r>
    <x v="717"/>
    <n v="12639"/>
  </r>
  <r>
    <x v="718"/>
    <n v="21410"/>
  </r>
  <r>
    <x v="719"/>
    <n v="14272"/>
  </r>
  <r>
    <x v="720"/>
    <n v="22597"/>
  </r>
  <r>
    <x v="721"/>
    <n v="15505"/>
  </r>
  <r>
    <x v="722"/>
    <n v="23982"/>
  </r>
  <r>
    <x v="723"/>
    <n v="25109"/>
  </r>
  <r>
    <x v="724"/>
    <n v="17955"/>
  </r>
  <r>
    <x v="725"/>
    <n v="29165"/>
  </r>
  <r>
    <x v="726"/>
    <n v="19407"/>
  </r>
  <r>
    <x v="727"/>
    <n v="30106"/>
  </r>
  <r>
    <x v="728"/>
    <n v="18386"/>
  </r>
  <r>
    <x v="729"/>
    <n v="17666"/>
  </r>
  <r>
    <x v="730"/>
    <n v="28652"/>
  </r>
  <r>
    <x v="731"/>
    <n v="19046"/>
  </r>
  <r>
    <x v="732"/>
    <n v="24696"/>
  </r>
  <r>
    <x v="733"/>
    <n v="27321"/>
  </r>
  <r>
    <x v="734"/>
    <n v="15469"/>
  </r>
  <r>
    <x v="735"/>
    <n v="24815"/>
  </r>
  <r>
    <x v="736"/>
    <n v="16726"/>
  </r>
  <r>
    <x v="737"/>
    <n v="25963"/>
  </r>
  <r>
    <x v="738"/>
    <n v="15257"/>
  </r>
  <r>
    <x v="739"/>
    <n v="23559"/>
  </r>
  <r>
    <x v="740"/>
    <n v="16136"/>
  </r>
  <r>
    <x v="741"/>
    <n v="24125"/>
  </r>
  <r>
    <x v="742"/>
    <n v="16891"/>
  </r>
  <r>
    <x v="743"/>
    <n v="13927"/>
  </r>
  <r>
    <x v="744"/>
    <n v="20488"/>
  </r>
  <r>
    <x v="745"/>
    <n v="20826"/>
  </r>
  <r>
    <x v="746"/>
    <n v="12652"/>
  </r>
  <r>
    <x v="747"/>
    <n v="19752"/>
  </r>
  <r>
    <x v="748"/>
    <n v="12371"/>
  </r>
  <r>
    <x v="749"/>
    <n v="21292"/>
  </r>
  <r>
    <x v="750"/>
    <n v="19307"/>
  </r>
  <r>
    <x v="751"/>
    <n v="13871"/>
  </r>
  <r>
    <x v="752"/>
    <n v="18735"/>
  </r>
  <r>
    <x v="753"/>
    <n v="13105"/>
  </r>
  <r>
    <x v="754"/>
    <n v="18717"/>
  </r>
  <r>
    <x v="755"/>
    <n v="13390"/>
  </r>
  <r>
    <x v="756"/>
    <n v="17697"/>
  </r>
  <r>
    <x v="757"/>
    <n v="12150"/>
  </r>
  <r>
    <x v="758"/>
    <n v="19720"/>
  </r>
  <r>
    <x v="759"/>
    <n v="13035"/>
  </r>
  <r>
    <x v="760"/>
    <n v="18192"/>
  </r>
  <r>
    <x v="761"/>
    <n v="11915"/>
  </r>
  <r>
    <x v="762"/>
    <n v="17865"/>
  </r>
  <r>
    <x v="763"/>
    <n v="11164"/>
  </r>
  <r>
    <x v="764"/>
    <n v="16265"/>
  </r>
  <r>
    <x v="765"/>
    <n v="11868"/>
  </r>
  <r>
    <x v="766"/>
    <n v="16099"/>
  </r>
  <r>
    <x v="767"/>
    <n v="11517"/>
  </r>
  <r>
    <x v="768"/>
    <n v="16720"/>
  </r>
  <r>
    <x v="769"/>
    <n v="11130"/>
  </r>
  <r>
    <x v="770"/>
    <n v="15405"/>
  </r>
  <r>
    <x v="771"/>
    <n v="11452"/>
  </r>
  <r>
    <x v="772"/>
    <n v="15943"/>
  </r>
  <r>
    <x v="773"/>
    <n v="10037"/>
  </r>
  <r>
    <x v="774"/>
    <n v="16324"/>
  </r>
  <r>
    <x v="775"/>
    <n v="10838"/>
  </r>
  <r>
    <x v="776"/>
    <n v="14914"/>
  </r>
  <r>
    <x v="777"/>
    <n v="10474"/>
  </r>
  <r>
    <x v="778"/>
    <n v="15257"/>
  </r>
  <r>
    <x v="779"/>
    <n v="10999"/>
  </r>
  <r>
    <x v="780"/>
    <n v="15402"/>
  </r>
  <r>
    <x v="781"/>
    <n v="9649"/>
  </r>
  <r>
    <x v="782"/>
    <n v="14710"/>
  </r>
  <r>
    <x v="783"/>
    <n v="10813"/>
  </r>
  <r>
    <x v="784"/>
    <n v="15999"/>
  </r>
  <r>
    <x v="785"/>
    <n v="10769"/>
  </r>
  <r>
    <x v="786"/>
    <n v="15052"/>
  </r>
  <r>
    <x v="787"/>
    <n v="10597"/>
  </r>
  <r>
    <x v="788"/>
    <n v="15342"/>
  </r>
  <r>
    <x v="789"/>
    <n v="8913"/>
  </r>
  <r>
    <x v="790"/>
    <n v="10007"/>
  </r>
  <r>
    <x v="791"/>
    <n v="15345"/>
  </r>
  <r>
    <x v="792"/>
    <n v="10204"/>
  </r>
  <r>
    <x v="793"/>
    <n v="13722"/>
  </r>
  <r>
    <x v="794"/>
    <n v="9865"/>
  </r>
  <r>
    <x v="795"/>
    <n v="14513"/>
  </r>
  <r>
    <x v="796"/>
    <n v="9372"/>
  </r>
  <r>
    <x v="797"/>
    <n v="14420"/>
  </r>
  <r>
    <x v="798"/>
    <n v="9546"/>
  </r>
  <r>
    <x v="799"/>
    <n v="13141"/>
  </r>
  <r>
    <x v="800"/>
    <n v="8413"/>
  </r>
  <r>
    <x v="801"/>
    <n v="14501"/>
  </r>
  <r>
    <x v="802"/>
    <n v="95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3">
  <r>
    <x v="0"/>
    <n v="25910"/>
    <n v="12033"/>
    <n v="37943"/>
  </r>
  <r>
    <x v="1"/>
    <n v="36491"/>
    <n v="18563"/>
    <n v="55054"/>
  </r>
  <r>
    <x v="2"/>
    <n v="26068"/>
    <n v="12821"/>
    <n v="38889"/>
  </r>
  <r>
    <x v="3"/>
    <n v="40865"/>
    <n v="19276"/>
    <n v="60141"/>
  </r>
  <r>
    <x v="4"/>
    <n v="27032"/>
    <n v="12583"/>
    <n v="39615"/>
  </r>
  <r>
    <x v="5"/>
    <n v="25465"/>
    <n v="18787"/>
    <n v="44252"/>
  </r>
  <r>
    <x v="6"/>
    <n v="36114"/>
    <n v="11693"/>
    <n v="47807"/>
  </r>
  <r>
    <x v="7"/>
    <n v="25049"/>
    <n v="11473"/>
    <n v="36522"/>
  </r>
  <r>
    <x v="8"/>
    <n v="36767"/>
    <n v="18928"/>
    <n v="55695"/>
  </r>
  <r>
    <x v="9"/>
    <n v="27301"/>
    <n v="13779"/>
    <n v="41080"/>
  </r>
  <r>
    <x v="10"/>
    <n v="35320"/>
    <n v="18795"/>
    <n v="54115"/>
  </r>
  <r>
    <x v="11"/>
    <n v="25240"/>
    <n v="11667"/>
    <n v="36907"/>
  </r>
  <r>
    <x v="12"/>
    <n v="39060"/>
    <n v="17317"/>
    <n v="56377"/>
  </r>
  <r>
    <x v="13"/>
    <n v="24227"/>
    <n v="12128"/>
    <n v="36355"/>
  </r>
  <r>
    <x v="14"/>
    <n v="26751"/>
    <n v="19007"/>
    <n v="45758"/>
  </r>
  <r>
    <x v="15"/>
    <n v="42169"/>
    <n v="17738"/>
    <n v="59907"/>
  </r>
  <r>
    <x v="16"/>
    <n v="24206"/>
    <n v="10845"/>
    <n v="35051"/>
  </r>
  <r>
    <x v="17"/>
    <n v="39550"/>
    <n v="17695"/>
    <n v="57245"/>
  </r>
  <r>
    <x v="18"/>
    <n v="24805"/>
    <n v="12392"/>
    <n v="37197"/>
  </r>
  <r>
    <x v="19"/>
    <n v="38326"/>
    <n v="16595"/>
    <n v="54921"/>
  </r>
  <r>
    <x v="20"/>
    <n v="23906"/>
    <n v="11528"/>
    <n v="35434"/>
  </r>
  <r>
    <x v="21"/>
    <n v="35106"/>
    <n v="11871"/>
    <n v="46977"/>
  </r>
  <r>
    <x v="22"/>
    <n v="22341"/>
    <n v="18509"/>
    <n v="40850"/>
  </r>
  <r>
    <x v="23"/>
    <n v="36157"/>
    <n v="11886"/>
    <n v="48043"/>
  </r>
  <r>
    <x v="24"/>
    <n v="24171"/>
    <n v="16893"/>
    <n v="41064"/>
  </r>
  <r>
    <x v="25"/>
    <n v="33437"/>
    <n v="12189"/>
    <n v="45626"/>
  </r>
  <r>
    <x v="26"/>
    <n v="24428"/>
    <n v="16463"/>
    <n v="40891"/>
  </r>
  <r>
    <x v="27"/>
    <n v="34087"/>
    <n v="11188"/>
    <n v="45275"/>
  </r>
  <r>
    <x v="28"/>
    <n v="23986"/>
    <n v="16932"/>
    <n v="40918"/>
  </r>
  <r>
    <x v="29"/>
    <n v="32081"/>
    <n v="11730"/>
    <n v="43811"/>
  </r>
  <r>
    <x v="30"/>
    <n v="20663"/>
    <n v="16885"/>
    <n v="37548"/>
  </r>
  <r>
    <x v="31"/>
    <n v="33098"/>
    <n v="10249"/>
    <n v="43347"/>
  </r>
  <r>
    <x v="32"/>
    <n v="21747"/>
    <n v="15808"/>
    <n v="37555"/>
  </r>
  <r>
    <x v="33"/>
    <n v="31923"/>
    <n v="14079"/>
    <n v="46002"/>
  </r>
  <r>
    <x v="34"/>
    <n v="19960"/>
    <n v="10354"/>
    <n v="30314"/>
  </r>
  <r>
    <x v="35"/>
    <n v="33096"/>
    <n v="14539"/>
    <n v="47635"/>
  </r>
  <r>
    <x v="36"/>
    <n v="30740"/>
    <n v="9372"/>
    <n v="40112"/>
  </r>
  <r>
    <x v="37"/>
    <n v="19252"/>
    <n v="9242"/>
    <n v="28494"/>
  </r>
  <r>
    <x v="38"/>
    <n v="28224"/>
    <n v="14792"/>
    <n v="43016"/>
  </r>
  <r>
    <x v="39"/>
    <n v="19855"/>
    <n v="8842"/>
    <n v="28697"/>
  </r>
  <r>
    <x v="40"/>
    <n v="18323"/>
    <n v="13816"/>
    <n v="32139"/>
  </r>
  <r>
    <x v="41"/>
    <n v="26878"/>
    <n v="8437"/>
    <n v="35315"/>
  </r>
  <r>
    <x v="42"/>
    <n v="18550"/>
    <n v="12711"/>
    <n v="31261"/>
  </r>
  <r>
    <x v="43"/>
    <n v="27300"/>
    <n v="8729"/>
    <n v="36029"/>
  </r>
  <r>
    <x v="44"/>
    <n v="16609"/>
    <n v="12264"/>
    <n v="28873"/>
  </r>
  <r>
    <x v="45"/>
    <n v="25310"/>
    <n v="12629"/>
    <n v="37939"/>
  </r>
  <r>
    <x v="46"/>
    <n v="17112"/>
    <n v="8391"/>
    <n v="25503"/>
  </r>
  <r>
    <x v="47"/>
    <n v="23316"/>
    <n v="12118"/>
    <n v="35434"/>
  </r>
  <r>
    <x v="48"/>
    <n v="15130"/>
    <n v="8541"/>
    <n v="23671"/>
  </r>
  <r>
    <x v="49"/>
    <n v="22197"/>
    <n v="11675"/>
    <n v="33872"/>
  </r>
  <r>
    <x v="50"/>
    <n v="13948"/>
    <n v="7658"/>
    <n v="21606"/>
  </r>
  <r>
    <x v="51"/>
    <n v="21952"/>
    <n v="10787"/>
    <n v="32739"/>
  </r>
  <r>
    <x v="52"/>
    <n v="14458"/>
    <n v="6622"/>
    <n v="21080"/>
  </r>
  <r>
    <x v="53"/>
    <n v="20693"/>
    <n v="10144"/>
    <n v="30837"/>
  </r>
  <r>
    <x v="54"/>
    <n v="13335"/>
    <n v="7493"/>
    <n v="20828"/>
  </r>
  <r>
    <x v="55"/>
    <n v="20776"/>
    <n v="10492"/>
    <n v="31268"/>
  </r>
  <r>
    <x v="56"/>
    <n v="15005"/>
    <n v="6389"/>
    <n v="21394"/>
  </r>
  <r>
    <x v="57"/>
    <n v="21943"/>
    <n v="11695"/>
    <n v="33638"/>
  </r>
  <r>
    <x v="58"/>
    <n v="14519"/>
    <n v="6735"/>
    <n v="21254"/>
  </r>
  <r>
    <x v="59"/>
    <n v="21416"/>
    <n v="11371"/>
    <n v="32787"/>
  </r>
  <r>
    <x v="60"/>
    <n v="13990"/>
    <n v="7414"/>
    <n v="21404"/>
  </r>
  <r>
    <x v="61"/>
    <n v="22843"/>
    <n v="11192"/>
    <n v="34035"/>
  </r>
  <r>
    <x v="62"/>
    <n v="15901"/>
    <n v="7397"/>
    <n v="23298"/>
  </r>
  <r>
    <x v="63"/>
    <n v="22666"/>
    <n v="10799"/>
    <n v="33465"/>
  </r>
  <r>
    <x v="64"/>
    <n v="22105"/>
    <n v="7780"/>
    <n v="29885"/>
  </r>
  <r>
    <x v="65"/>
    <n v="16911"/>
    <n v="12079"/>
    <n v="28990"/>
  </r>
  <r>
    <x v="66"/>
    <n v="23820"/>
    <n v="8424"/>
    <n v="32244"/>
  </r>
  <r>
    <x v="67"/>
    <n v="17037"/>
    <n v="11926"/>
    <n v="28963"/>
  </r>
  <r>
    <x v="68"/>
    <n v="24073"/>
    <n v="8050"/>
    <n v="32123"/>
  </r>
  <r>
    <x v="69"/>
    <n v="17779"/>
    <n v="12825"/>
    <n v="30604"/>
  </r>
  <r>
    <x v="70"/>
    <n v="25669"/>
    <n v="12226"/>
    <n v="37895"/>
  </r>
  <r>
    <x v="71"/>
    <n v="18334"/>
    <n v="13483"/>
    <n v="31817"/>
  </r>
  <r>
    <x v="72"/>
    <n v="25203"/>
    <n v="7606"/>
    <n v="32809"/>
  </r>
  <r>
    <x v="73"/>
    <n v="18041"/>
    <n v="8642"/>
    <n v="26683"/>
  </r>
  <r>
    <x v="74"/>
    <n v="27417"/>
    <n v="12725"/>
    <n v="40142"/>
  </r>
  <r>
    <x v="75"/>
    <n v="17813"/>
    <n v="11785"/>
    <n v="29598"/>
  </r>
  <r>
    <x v="76"/>
    <n v="25711"/>
    <n v="9363"/>
    <n v="35074"/>
  </r>
  <r>
    <x v="77"/>
    <n v="16870"/>
    <n v="13596"/>
    <n v="30466"/>
  </r>
  <r>
    <x v="78"/>
    <n v="24567"/>
    <n v="8300"/>
    <n v="32867"/>
  </r>
  <r>
    <x v="79"/>
    <n v="17281"/>
    <n v="8967"/>
    <n v="26248"/>
  </r>
  <r>
    <x v="80"/>
    <n v="26440"/>
    <n v="13554"/>
    <n v="39994"/>
  </r>
  <r>
    <x v="81"/>
    <n v="16966"/>
    <n v="13334"/>
    <n v="30300"/>
  </r>
  <r>
    <x v="82"/>
    <n v="29723"/>
    <n v="8600"/>
    <n v="38323"/>
  </r>
  <r>
    <x v="83"/>
    <n v="18976"/>
    <n v="9232"/>
    <n v="28208"/>
  </r>
  <r>
    <x v="84"/>
    <n v="28601"/>
    <n v="14816"/>
    <n v="43417"/>
  </r>
  <r>
    <x v="85"/>
    <n v="28261"/>
    <n v="14358"/>
    <n v="42619"/>
  </r>
  <r>
    <x v="86"/>
    <n v="18124"/>
    <n v="9305"/>
    <n v="27429"/>
  </r>
  <r>
    <x v="87"/>
    <n v="28075"/>
    <n v="13861"/>
    <n v="41936"/>
  </r>
  <r>
    <x v="88"/>
    <n v="17865"/>
    <n v="8949"/>
    <n v="26814"/>
  </r>
  <r>
    <x v="89"/>
    <n v="28751"/>
    <n v="14424"/>
    <n v="43175"/>
  </r>
  <r>
    <x v="90"/>
    <n v="19996"/>
    <n v="8718"/>
    <n v="28714"/>
  </r>
  <r>
    <x v="91"/>
    <n v="29402"/>
    <n v="13534"/>
    <n v="42936"/>
  </r>
  <r>
    <x v="92"/>
    <n v="18011"/>
    <n v="9608"/>
    <n v="27619"/>
  </r>
  <r>
    <x v="93"/>
    <n v="28659"/>
    <n v="15692"/>
    <n v="44351"/>
  </r>
  <r>
    <x v="94"/>
    <n v="17437"/>
    <n v="9351"/>
    <n v="26788"/>
  </r>
  <r>
    <x v="95"/>
    <n v="29233"/>
    <n v="14435"/>
    <n v="43668"/>
  </r>
  <r>
    <x v="96"/>
    <n v="19215"/>
    <n v="10931"/>
    <n v="30146"/>
  </r>
  <r>
    <x v="97"/>
    <n v="28978"/>
    <n v="16030"/>
    <n v="45008"/>
  </r>
  <r>
    <x v="98"/>
    <n v="18957"/>
    <n v="9897"/>
    <n v="28854"/>
  </r>
  <r>
    <x v="99"/>
    <n v="27362"/>
    <n v="14461"/>
    <n v="41823"/>
  </r>
  <r>
    <x v="100"/>
    <n v="18591"/>
    <n v="10690"/>
    <n v="29281"/>
  </r>
  <r>
    <x v="101"/>
    <n v="27161"/>
    <n v="15635"/>
    <n v="42796"/>
  </r>
  <r>
    <x v="102"/>
    <n v="17787"/>
    <n v="9358"/>
    <n v="27145"/>
  </r>
  <r>
    <x v="103"/>
    <n v="28939"/>
    <n v="14108"/>
    <n v="43047"/>
  </r>
  <r>
    <x v="104"/>
    <n v="17133"/>
    <n v="10763"/>
    <n v="27896"/>
  </r>
  <r>
    <x v="105"/>
    <n v="28589"/>
    <n v="14105"/>
    <n v="42694"/>
  </r>
  <r>
    <x v="106"/>
    <n v="30537"/>
    <n v="8833"/>
    <n v="39370"/>
  </r>
  <r>
    <x v="107"/>
    <n v="18989"/>
    <n v="14450"/>
    <n v="33439"/>
  </r>
  <r>
    <x v="108"/>
    <n v="27741"/>
    <n v="10373"/>
    <n v="38114"/>
  </r>
  <r>
    <x v="109"/>
    <n v="19332"/>
    <n v="14902"/>
    <n v="34234"/>
  </r>
  <r>
    <x v="110"/>
    <n v="28193"/>
    <n v="9503"/>
    <n v="37696"/>
  </r>
  <r>
    <x v="111"/>
    <n v="17945"/>
    <n v="12835"/>
    <n v="30780"/>
  </r>
  <r>
    <x v="112"/>
    <n v="28287"/>
    <n v="9222"/>
    <n v="37509"/>
  </r>
  <r>
    <x v="113"/>
    <n v="18799"/>
    <n v="14294"/>
    <n v="33093"/>
  </r>
  <r>
    <x v="114"/>
    <n v="26891"/>
    <n v="8820"/>
    <n v="35711"/>
  </r>
  <r>
    <x v="115"/>
    <n v="17761"/>
    <n v="13233"/>
    <n v="30994"/>
  </r>
  <r>
    <x v="116"/>
    <n v="27987"/>
    <n v="8844"/>
    <n v="36831"/>
  </r>
  <r>
    <x v="117"/>
    <n v="19234"/>
    <n v="13300"/>
    <n v="32534"/>
  </r>
  <r>
    <x v="118"/>
    <n v="29538"/>
    <n v="8726"/>
    <n v="38264"/>
  </r>
  <r>
    <x v="119"/>
    <n v="18614"/>
    <n v="12448"/>
    <n v="31062"/>
  </r>
  <r>
    <x v="120"/>
    <n v="29119"/>
    <n v="8105"/>
    <n v="37224"/>
  </r>
  <r>
    <x v="121"/>
    <n v="19350"/>
    <n v="12810"/>
    <n v="32160"/>
  </r>
  <r>
    <x v="122"/>
    <n v="25303"/>
    <n v="9231"/>
    <n v="34534"/>
  </r>
  <r>
    <x v="123"/>
    <n v="18102"/>
    <n v="12990"/>
    <n v="31092"/>
  </r>
  <r>
    <x v="124"/>
    <n v="27527"/>
    <n v="9259"/>
    <n v="36786"/>
  </r>
  <r>
    <x v="125"/>
    <n v="18277"/>
    <n v="8960"/>
    <n v="27237"/>
  </r>
  <r>
    <x v="126"/>
    <n v="29041"/>
    <n v="13271"/>
    <n v="42312"/>
  </r>
  <r>
    <x v="127"/>
    <n v="17942"/>
    <n v="13691"/>
    <n v="31633"/>
  </r>
  <r>
    <x v="128"/>
    <n v="25508"/>
    <n v="8586"/>
    <n v="34094"/>
  </r>
  <r>
    <x v="129"/>
    <n v="18310"/>
    <n v="13521"/>
    <n v="31831"/>
  </r>
  <r>
    <x v="130"/>
    <n v="26303"/>
    <n v="9684"/>
    <n v="35987"/>
  </r>
  <r>
    <x v="131"/>
    <n v="17864"/>
    <n v="14451"/>
    <n v="32315"/>
  </r>
  <r>
    <x v="132"/>
    <n v="27650"/>
    <n v="9035"/>
    <n v="36685"/>
  </r>
  <r>
    <x v="133"/>
    <n v="17106"/>
    <n v="14178"/>
    <n v="31284"/>
  </r>
  <r>
    <x v="134"/>
    <n v="27116"/>
    <n v="9124"/>
    <n v="36240"/>
  </r>
  <r>
    <x v="135"/>
    <n v="26838"/>
    <n v="13981"/>
    <n v="40819"/>
  </r>
  <r>
    <x v="136"/>
    <n v="17106"/>
    <n v="10796"/>
    <n v="27902"/>
  </r>
  <r>
    <x v="137"/>
    <n v="27911"/>
    <n v="14068"/>
    <n v="41979"/>
  </r>
  <r>
    <x v="138"/>
    <n v="17103"/>
    <n v="8977"/>
    <n v="26080"/>
  </r>
  <r>
    <x v="139"/>
    <n v="25628"/>
    <n v="15001"/>
    <n v="40629"/>
  </r>
  <r>
    <x v="140"/>
    <n v="16320"/>
    <n v="10197"/>
    <n v="26517"/>
  </r>
  <r>
    <x v="141"/>
    <n v="27338"/>
    <n v="14290"/>
    <n v="41628"/>
  </r>
  <r>
    <x v="142"/>
    <n v="18728"/>
    <n v="14359"/>
    <n v="33087"/>
  </r>
  <r>
    <x v="143"/>
    <n v="24925"/>
    <n v="10959"/>
    <n v="35884"/>
  </r>
  <r>
    <x v="144"/>
    <n v="16544"/>
    <n v="9501"/>
    <n v="26045"/>
  </r>
  <r>
    <x v="145"/>
    <n v="24017"/>
    <n v="13299"/>
    <n v="37316"/>
  </r>
  <r>
    <x v="146"/>
    <n v="24205"/>
    <n v="9091"/>
    <n v="33296"/>
  </r>
  <r>
    <x v="147"/>
    <n v="17874"/>
    <n v="14277"/>
    <n v="32151"/>
  </r>
  <r>
    <x v="148"/>
    <n v="26114"/>
    <n v="12583"/>
    <n v="38697"/>
  </r>
  <r>
    <x v="149"/>
    <n v="17542"/>
    <n v="9768"/>
    <n v="27310"/>
  </r>
  <r>
    <x v="150"/>
    <n v="27099"/>
    <n v="8369"/>
    <n v="35468"/>
  </r>
  <r>
    <x v="151"/>
    <n v="16782"/>
    <n v="12335"/>
    <n v="29117"/>
  </r>
  <r>
    <x v="152"/>
    <n v="26792"/>
    <n v="13162"/>
    <n v="39954"/>
  </r>
  <r>
    <x v="153"/>
    <n v="18362"/>
    <n v="9251"/>
    <n v="27613"/>
  </r>
  <r>
    <x v="154"/>
    <n v="25070"/>
    <n v="8492"/>
    <n v="33562"/>
  </r>
  <r>
    <x v="155"/>
    <n v="24034"/>
    <n v="13412"/>
    <n v="37446"/>
  </r>
  <r>
    <x v="156"/>
    <n v="17331"/>
    <n v="7663"/>
    <n v="24994"/>
  </r>
  <r>
    <x v="157"/>
    <n v="24665"/>
    <n v="12550"/>
    <n v="37215"/>
  </r>
  <r>
    <x v="158"/>
    <n v="17863"/>
    <n v="12958"/>
    <n v="30821"/>
  </r>
  <r>
    <x v="159"/>
    <n v="25491"/>
    <n v="7878"/>
    <n v="33369"/>
  </r>
  <r>
    <x v="160"/>
    <n v="16829"/>
    <n v="7229"/>
    <n v="24058"/>
  </r>
  <r>
    <x v="161"/>
    <n v="23045"/>
    <n v="11790"/>
    <n v="34835"/>
  </r>
  <r>
    <x v="162"/>
    <n v="16169"/>
    <n v="7673"/>
    <n v="23842"/>
  </r>
  <r>
    <x v="163"/>
    <n v="23269"/>
    <n v="11378"/>
    <n v="34647"/>
  </r>
  <r>
    <x v="164"/>
    <n v="16152"/>
    <n v="7650"/>
    <n v="23802"/>
  </r>
  <r>
    <x v="165"/>
    <n v="25461"/>
    <n v="10752"/>
    <n v="36213"/>
  </r>
  <r>
    <x v="166"/>
    <n v="17460"/>
    <n v="7658"/>
    <n v="25118"/>
  </r>
  <r>
    <x v="167"/>
    <n v="24664"/>
    <n v="11127"/>
    <n v="35791"/>
  </r>
  <r>
    <x v="168"/>
    <n v="16736"/>
    <n v="7162"/>
    <n v="23898"/>
  </r>
  <r>
    <x v="169"/>
    <n v="23223"/>
    <n v="11463"/>
    <n v="34686"/>
  </r>
  <r>
    <x v="170"/>
    <n v="16556"/>
    <n v="12205"/>
    <n v="28761"/>
  </r>
  <r>
    <x v="171"/>
    <n v="25508"/>
    <n v="7146"/>
    <n v="32654"/>
  </r>
  <r>
    <x v="172"/>
    <n v="24693"/>
    <n v="12656"/>
    <n v="37349"/>
  </r>
  <r>
    <x v="173"/>
    <n v="14640"/>
    <n v="7566"/>
    <n v="22206"/>
  </r>
  <r>
    <x v="174"/>
    <n v="16295"/>
    <n v="12352"/>
    <n v="28647"/>
  </r>
  <r>
    <x v="175"/>
    <n v="25498"/>
    <n v="7728"/>
    <n v="33226"/>
  </r>
  <r>
    <x v="176"/>
    <n v="16029"/>
    <n v="7897"/>
    <n v="23926"/>
  </r>
  <r>
    <x v="177"/>
    <n v="24497"/>
    <n v="11600"/>
    <n v="36097"/>
  </r>
  <r>
    <x v="178"/>
    <n v="25816"/>
    <n v="12280"/>
    <n v="38096"/>
  </r>
  <r>
    <x v="179"/>
    <n v="15778"/>
    <n v="7719"/>
    <n v="23497"/>
  </r>
  <r>
    <x v="180"/>
    <n v="25076"/>
    <n v="12174"/>
    <n v="37250"/>
  </r>
  <r>
    <x v="181"/>
    <n v="17494"/>
    <n v="7239"/>
    <n v="24733"/>
  </r>
  <r>
    <x v="182"/>
    <n v="25759"/>
    <n v="12560"/>
    <n v="38319"/>
  </r>
  <r>
    <x v="183"/>
    <n v="16259"/>
    <n v="7412"/>
    <n v="23671"/>
  </r>
  <r>
    <x v="184"/>
    <n v="24238"/>
    <n v="12006"/>
    <n v="36244"/>
  </r>
  <r>
    <x v="185"/>
    <n v="18036"/>
    <n v="8379"/>
    <n v="26415"/>
  </r>
  <r>
    <x v="186"/>
    <n v="27833"/>
    <n v="14930"/>
    <n v="42763"/>
  </r>
  <r>
    <x v="187"/>
    <n v="21954"/>
    <n v="10460"/>
    <n v="32414"/>
  </r>
  <r>
    <x v="188"/>
    <n v="30258"/>
    <n v="15840"/>
    <n v="46098"/>
  </r>
  <r>
    <x v="189"/>
    <n v="22551"/>
    <n v="10706"/>
    <n v="33257"/>
  </r>
  <r>
    <x v="190"/>
    <n v="37373"/>
    <n v="20229"/>
    <n v="57602"/>
  </r>
  <r>
    <x v="191"/>
    <n v="25641"/>
    <n v="14168"/>
    <n v="39809"/>
  </r>
  <r>
    <x v="192"/>
    <n v="40101"/>
    <n v="20801"/>
    <n v="60902"/>
  </r>
  <r>
    <x v="193"/>
    <n v="28461"/>
    <n v="14383"/>
    <n v="42844"/>
  </r>
  <r>
    <x v="194"/>
    <n v="42191"/>
    <n v="23719"/>
    <n v="65910"/>
  </r>
  <r>
    <x v="195"/>
    <n v="32667"/>
    <n v="17075"/>
    <n v="49742"/>
  </r>
  <r>
    <x v="196"/>
    <n v="46651"/>
    <n v="24266"/>
    <n v="70917"/>
  </r>
  <r>
    <x v="197"/>
    <n v="33123"/>
    <n v="18959"/>
    <n v="52082"/>
  </r>
  <r>
    <x v="198"/>
    <n v="52401"/>
    <n v="27940"/>
    <n v="80341"/>
  </r>
  <r>
    <x v="199"/>
    <n v="34112"/>
    <n v="17741"/>
    <n v="51853"/>
  </r>
  <r>
    <x v="200"/>
    <n v="58062"/>
    <n v="31027"/>
    <n v="89089"/>
  </r>
  <r>
    <x v="201"/>
    <n v="35552"/>
    <n v="19190"/>
    <n v="54742"/>
  </r>
  <r>
    <x v="202"/>
    <n v="59942"/>
    <n v="32636"/>
    <n v="92578"/>
  </r>
  <r>
    <x v="203"/>
    <n v="40854"/>
    <n v="21896"/>
    <n v="62750"/>
  </r>
  <r>
    <x v="204"/>
    <n v="62931"/>
    <n v="31054"/>
    <n v="93985"/>
  </r>
  <r>
    <x v="205"/>
    <n v="47159"/>
    <n v="23503"/>
    <n v="70662"/>
  </r>
  <r>
    <x v="206"/>
    <n v="68328"/>
    <n v="34282"/>
    <n v="102610"/>
  </r>
  <r>
    <x v="207"/>
    <n v="44155"/>
    <n v="22101"/>
    <n v="66256"/>
  </r>
  <r>
    <x v="208"/>
    <n v="57283"/>
    <n v="33181"/>
    <n v="90464"/>
  </r>
  <r>
    <x v="209"/>
    <n v="44001"/>
    <n v="23218"/>
    <n v="67219"/>
  </r>
  <r>
    <x v="210"/>
    <n v="63744"/>
    <n v="30552"/>
    <n v="94296"/>
  </r>
  <r>
    <x v="211"/>
    <n v="38632"/>
    <n v="19611"/>
    <n v="58243"/>
  </r>
  <r>
    <x v="212"/>
    <n v="60173"/>
    <n v="31505"/>
    <n v="91678"/>
  </r>
  <r>
    <x v="213"/>
    <n v="41855"/>
    <n v="21414"/>
    <n v="63269"/>
  </r>
  <r>
    <x v="214"/>
    <n v="61216"/>
    <n v="31054"/>
    <n v="92270"/>
  </r>
  <r>
    <x v="215"/>
    <n v="41329"/>
    <n v="20596"/>
    <n v="61925"/>
  </r>
  <r>
    <x v="216"/>
    <n v="62400"/>
    <n v="28033"/>
    <n v="90433"/>
  </r>
  <r>
    <x v="217"/>
    <n v="54037"/>
    <n v="19869"/>
    <n v="73906"/>
  </r>
  <r>
    <x v="218"/>
    <n v="41760"/>
    <n v="29156"/>
    <n v="70916"/>
  </r>
  <r>
    <x v="219"/>
    <n v="55530"/>
    <n v="19694"/>
    <n v="75224"/>
  </r>
  <r>
    <x v="220"/>
    <n v="37040"/>
    <n v="18650"/>
    <n v="55690"/>
  </r>
  <r>
    <x v="221"/>
    <n v="59515"/>
    <n v="30236"/>
    <n v="89751"/>
  </r>
  <r>
    <x v="222"/>
    <n v="34289"/>
    <n v="16550"/>
    <n v="50839"/>
  </r>
  <r>
    <x v="223"/>
    <n v="32433"/>
    <n v="25676"/>
    <n v="58109"/>
  </r>
  <r>
    <x v="224"/>
    <n v="53625"/>
    <n v="17633"/>
    <n v="71258"/>
  </r>
  <r>
    <x v="225"/>
    <n v="54360"/>
    <n v="27613"/>
    <n v="81973"/>
  </r>
  <r>
    <x v="226"/>
    <n v="35114"/>
    <n v="27367"/>
    <n v="62481"/>
  </r>
  <r>
    <x v="227"/>
    <n v="53288"/>
    <n v="17601"/>
    <n v="70889"/>
  </r>
  <r>
    <x v="228"/>
    <n v="33220"/>
    <n v="25538"/>
    <n v="58758"/>
  </r>
  <r>
    <x v="229"/>
    <n v="33806"/>
    <n v="16477"/>
    <n v="50283"/>
  </r>
  <r>
    <x v="230"/>
    <n v="46016"/>
    <n v="14940"/>
    <n v="60956"/>
  </r>
  <r>
    <x v="231"/>
    <n v="32882"/>
    <n v="23684"/>
    <n v="56566"/>
  </r>
  <r>
    <x v="232"/>
    <n v="49687"/>
    <n v="15683"/>
    <n v="65370"/>
  </r>
  <r>
    <x v="233"/>
    <n v="32256"/>
    <n v="22686"/>
    <n v="54942"/>
  </r>
  <r>
    <x v="234"/>
    <n v="48069"/>
    <n v="14615"/>
    <n v="62684"/>
  </r>
  <r>
    <x v="235"/>
    <n v="28387"/>
    <n v="13685"/>
    <n v="42072"/>
  </r>
  <r>
    <x v="236"/>
    <n v="43498"/>
    <n v="21552"/>
    <n v="65050"/>
  </r>
  <r>
    <x v="237"/>
    <n v="27108"/>
    <n v="15588"/>
    <n v="42696"/>
  </r>
  <r>
    <x v="238"/>
    <n v="45808"/>
    <n v="14257"/>
    <n v="60065"/>
  </r>
  <r>
    <x v="239"/>
    <n v="28689"/>
    <n v="22041"/>
    <n v="50730"/>
  </r>
  <r>
    <x v="240"/>
    <n v="25458"/>
    <n v="20695"/>
    <n v="46153"/>
  </r>
  <r>
    <x v="241"/>
    <n v="41637"/>
    <n v="13352"/>
    <n v="54989"/>
  </r>
  <r>
    <x v="242"/>
    <n v="26322"/>
    <n v="20160"/>
    <n v="46482"/>
  </r>
  <r>
    <x v="243"/>
    <n v="42657"/>
    <n v="12824"/>
    <n v="55481"/>
  </r>
  <r>
    <x v="244"/>
    <n v="26466"/>
    <n v="19256"/>
    <n v="45722"/>
  </r>
  <r>
    <x v="245"/>
    <n v="24039"/>
    <n v="12974"/>
    <n v="37013"/>
  </r>
  <r>
    <x v="246"/>
    <n v="38939"/>
    <n v="19135"/>
    <n v="58074"/>
  </r>
  <r>
    <x v="247"/>
    <n v="23123"/>
    <n v="11523"/>
    <n v="34646"/>
  </r>
  <r>
    <x v="248"/>
    <n v="30327"/>
    <n v="16457"/>
    <n v="46784"/>
  </r>
  <r>
    <x v="249"/>
    <n v="24055"/>
    <n v="11168"/>
    <n v="35223"/>
  </r>
  <r>
    <x v="250"/>
    <n v="25064"/>
    <n v="17746"/>
    <n v="42810"/>
  </r>
  <r>
    <x v="251"/>
    <n v="35743"/>
    <n v="11320"/>
    <n v="47063"/>
  </r>
  <r>
    <x v="252"/>
    <n v="25372"/>
    <n v="16918"/>
    <n v="42290"/>
  </r>
  <r>
    <x v="253"/>
    <n v="38086"/>
    <n v="9770"/>
    <n v="47856"/>
  </r>
  <r>
    <x v="254"/>
    <n v="25570"/>
    <n v="16282"/>
    <n v="41852"/>
  </r>
  <r>
    <x v="255"/>
    <n v="37671"/>
    <n v="12534"/>
    <n v="50205"/>
  </r>
  <r>
    <x v="256"/>
    <n v="25040"/>
    <n v="16865"/>
    <n v="41905"/>
  </r>
  <r>
    <x v="257"/>
    <n v="38783"/>
    <n v="16047"/>
    <n v="54830"/>
  </r>
  <r>
    <x v="258"/>
    <n v="24408"/>
    <n v="10869"/>
    <n v="35277"/>
  </r>
  <r>
    <x v="259"/>
    <n v="38018"/>
    <n v="16374"/>
    <n v="54392"/>
  </r>
  <r>
    <x v="260"/>
    <n v="37646"/>
    <n v="11826"/>
    <n v="49472"/>
  </r>
  <r>
    <x v="261"/>
    <n v="26049"/>
    <n v="16693"/>
    <n v="42742"/>
  </r>
  <r>
    <x v="262"/>
    <n v="22494"/>
    <n v="11395"/>
    <n v="33889"/>
  </r>
  <r>
    <x v="263"/>
    <n v="36053"/>
    <n v="11608"/>
    <n v="47661"/>
  </r>
  <r>
    <x v="264"/>
    <n v="22750"/>
    <n v="16792"/>
    <n v="39542"/>
  </r>
  <r>
    <x v="265"/>
    <n v="34131"/>
    <n v="11052"/>
    <n v="45183"/>
  </r>
  <r>
    <x v="266"/>
    <n v="25679"/>
    <n v="17072"/>
    <n v="42751"/>
  </r>
  <r>
    <x v="267"/>
    <n v="33779"/>
    <n v="11618"/>
    <n v="45397"/>
  </r>
  <r>
    <x v="268"/>
    <n v="25798"/>
    <n v="18095"/>
    <n v="43893"/>
  </r>
  <r>
    <x v="269"/>
    <n v="37317"/>
    <n v="12610"/>
    <n v="49927"/>
  </r>
  <r>
    <x v="270"/>
    <n v="25703"/>
    <n v="11556"/>
    <n v="37259"/>
  </r>
  <r>
    <x v="271"/>
    <n v="37706"/>
    <n v="17240"/>
    <n v="54946"/>
  </r>
  <r>
    <x v="272"/>
    <n v="23896"/>
    <n v="17635"/>
    <n v="41531"/>
  </r>
  <r>
    <x v="273"/>
    <n v="34757"/>
    <n v="11697"/>
    <n v="46454"/>
  </r>
  <r>
    <x v="274"/>
    <n v="25036"/>
    <n v="16345"/>
    <n v="41381"/>
  </r>
  <r>
    <x v="275"/>
    <n v="31665"/>
    <n v="12223"/>
    <n v="43888"/>
  </r>
  <r>
    <x v="276"/>
    <n v="22356"/>
    <n v="17510"/>
    <n v="39866"/>
  </r>
  <r>
    <x v="277"/>
    <n v="35420"/>
    <n v="11760"/>
    <n v="47180"/>
  </r>
  <r>
    <x v="278"/>
    <n v="22205"/>
    <n v="15892"/>
    <n v="38097"/>
  </r>
  <r>
    <x v="279"/>
    <n v="35437"/>
    <n v="11931"/>
    <n v="47368"/>
  </r>
  <r>
    <x v="280"/>
    <n v="22149"/>
    <n v="16100"/>
    <n v="38249"/>
  </r>
  <r>
    <x v="281"/>
    <n v="33615"/>
    <n v="15866"/>
    <n v="49481"/>
  </r>
  <r>
    <x v="282"/>
    <n v="20097"/>
    <n v="12268"/>
    <n v="32365"/>
  </r>
  <r>
    <x v="283"/>
    <n v="34921"/>
    <n v="16825"/>
    <n v="51746"/>
  </r>
  <r>
    <x v="284"/>
    <n v="21033"/>
    <n v="10071"/>
    <n v="31104"/>
  </r>
  <r>
    <x v="285"/>
    <n v="32132"/>
    <n v="15958"/>
    <n v="48090"/>
  </r>
  <r>
    <x v="286"/>
    <n v="23267"/>
    <n v="10371"/>
    <n v="33638"/>
  </r>
  <r>
    <x v="287"/>
    <n v="31406"/>
    <n v="15711"/>
    <n v="47117"/>
  </r>
  <r>
    <x v="288"/>
    <n v="21873"/>
    <n v="11282"/>
    <n v="33155"/>
  </r>
  <r>
    <x v="289"/>
    <n v="32305"/>
    <n v="9391"/>
    <n v="41696"/>
  </r>
  <r>
    <x v="290"/>
    <n v="33093"/>
    <n v="10271"/>
    <n v="43364"/>
  </r>
  <r>
    <x v="291"/>
    <n v="20116"/>
    <n v="9138"/>
    <n v="29254"/>
  </r>
  <r>
    <x v="292"/>
    <n v="31308"/>
    <n v="15866"/>
    <n v="47174"/>
  </r>
  <r>
    <x v="293"/>
    <n v="19043"/>
    <n v="10579"/>
    <n v="29622"/>
  </r>
  <r>
    <x v="294"/>
    <n v="32989"/>
    <n v="14174"/>
    <n v="47163"/>
  </r>
  <r>
    <x v="295"/>
    <n v="19799"/>
    <n v="8914"/>
    <n v="28713"/>
  </r>
  <r>
    <x v="296"/>
    <n v="29655"/>
    <n v="13286"/>
    <n v="42941"/>
  </r>
  <r>
    <x v="297"/>
    <n v="19181"/>
    <n v="9050"/>
    <n v="28231"/>
  </r>
  <r>
    <x v="298"/>
    <n v="25689"/>
    <n v="13710"/>
    <n v="39399"/>
  </r>
  <r>
    <x v="299"/>
    <n v="16992"/>
    <n v="8939"/>
    <n v="25931"/>
  </r>
  <r>
    <x v="300"/>
    <n v="24754"/>
    <n v="12800"/>
    <n v="37554"/>
  </r>
  <r>
    <x v="301"/>
    <n v="17042"/>
    <n v="8660"/>
    <n v="25702"/>
  </r>
  <r>
    <x v="302"/>
    <n v="25938"/>
    <n v="12822"/>
    <n v="38760"/>
  </r>
  <r>
    <x v="303"/>
    <n v="16422"/>
    <n v="8123"/>
    <n v="24545"/>
  </r>
  <r>
    <x v="304"/>
    <n v="25520"/>
    <n v="11484"/>
    <n v="37004"/>
  </r>
  <r>
    <x v="305"/>
    <n v="22239"/>
    <n v="8187"/>
    <n v="30426"/>
  </r>
  <r>
    <x v="306"/>
    <n v="14515"/>
    <n v="11453"/>
    <n v="25968"/>
  </r>
  <r>
    <x v="307"/>
    <n v="22104"/>
    <n v="8453"/>
    <n v="30557"/>
  </r>
  <r>
    <x v="308"/>
    <n v="14036"/>
    <n v="7811"/>
    <n v="21847"/>
  </r>
  <r>
    <x v="309"/>
    <n v="21108"/>
    <n v="11826"/>
    <n v="32934"/>
  </r>
  <r>
    <x v="310"/>
    <n v="13938"/>
    <n v="7842"/>
    <n v="21780"/>
  </r>
  <r>
    <x v="311"/>
    <n v="21249"/>
    <n v="10806"/>
    <n v="32055"/>
  </r>
  <r>
    <x v="312"/>
    <n v="14292"/>
    <n v="6738"/>
    <n v="21030"/>
  </r>
  <r>
    <x v="313"/>
    <n v="18621"/>
    <n v="10296"/>
    <n v="28917"/>
  </r>
  <r>
    <x v="314"/>
    <n v="12504"/>
    <n v="7112"/>
    <n v="19616"/>
  </r>
  <r>
    <x v="315"/>
    <n v="17345"/>
    <n v="9951"/>
    <n v="27296"/>
  </r>
  <r>
    <x v="316"/>
    <n v="11536"/>
    <n v="7039"/>
    <n v="18575"/>
  </r>
  <r>
    <x v="317"/>
    <n v="17062"/>
    <n v="10588"/>
    <n v="27650"/>
  </r>
  <r>
    <x v="318"/>
    <n v="12476"/>
    <n v="6911"/>
    <n v="19387"/>
  </r>
  <r>
    <x v="319"/>
    <n v="18615"/>
    <n v="10425"/>
    <n v="29040"/>
  </r>
  <r>
    <x v="320"/>
    <n v="12399"/>
    <n v="7003"/>
    <n v="19402"/>
  </r>
  <r>
    <x v="321"/>
    <n v="18448"/>
    <n v="10289"/>
    <n v="28737"/>
  </r>
  <r>
    <x v="322"/>
    <n v="10966"/>
    <n v="7396"/>
    <n v="18362"/>
  </r>
  <r>
    <x v="323"/>
    <n v="18011"/>
    <n v="10392"/>
    <n v="28403"/>
  </r>
  <r>
    <x v="324"/>
    <n v="13611"/>
    <n v="6974"/>
    <n v="20585"/>
  </r>
  <r>
    <x v="325"/>
    <n v="19953"/>
    <n v="10244"/>
    <n v="30197"/>
  </r>
  <r>
    <x v="326"/>
    <n v="14184"/>
    <n v="10703"/>
    <n v="24887"/>
  </r>
  <r>
    <x v="327"/>
    <n v="21249"/>
    <n v="6887"/>
    <n v="28136"/>
  </r>
  <r>
    <x v="328"/>
    <n v="12059"/>
    <n v="10898"/>
    <n v="22957"/>
  </r>
  <r>
    <x v="329"/>
    <n v="20165"/>
    <n v="7064"/>
    <n v="27229"/>
  </r>
  <r>
    <x v="330"/>
    <n v="12876"/>
    <n v="11430"/>
    <n v="24306"/>
  </r>
  <r>
    <x v="331"/>
    <n v="22688"/>
    <n v="7525"/>
    <n v="30213"/>
  </r>
  <r>
    <x v="332"/>
    <n v="12554"/>
    <n v="11777"/>
    <n v="24331"/>
  </r>
  <r>
    <x v="333"/>
    <n v="22587"/>
    <n v="7831"/>
    <n v="30418"/>
  </r>
  <r>
    <x v="334"/>
    <n v="14718"/>
    <n v="11328"/>
    <n v="26046"/>
  </r>
  <r>
    <x v="335"/>
    <n v="21128"/>
    <n v="11206"/>
    <n v="32334"/>
  </r>
  <r>
    <x v="336"/>
    <n v="15008"/>
    <n v="7366"/>
    <n v="22374"/>
  </r>
  <r>
    <x v="337"/>
    <n v="20377"/>
    <n v="12095"/>
    <n v="32472"/>
  </r>
  <r>
    <x v="338"/>
    <n v="16187"/>
    <n v="7668"/>
    <n v="23855"/>
  </r>
  <r>
    <x v="339"/>
    <n v="21799"/>
    <n v="12376"/>
    <n v="34175"/>
  </r>
  <r>
    <x v="340"/>
    <n v="15844"/>
    <n v="7807"/>
    <n v="23651"/>
  </r>
  <r>
    <x v="341"/>
    <n v="25117"/>
    <n v="11514"/>
    <n v="36631"/>
  </r>
  <r>
    <x v="342"/>
    <n v="15992"/>
    <n v="8667"/>
    <n v="24659"/>
  </r>
  <r>
    <x v="343"/>
    <n v="23534"/>
    <n v="7968"/>
    <n v="31502"/>
  </r>
  <r>
    <x v="344"/>
    <n v="14356"/>
    <n v="13051"/>
    <n v="27407"/>
  </r>
  <r>
    <x v="345"/>
    <n v="16346"/>
    <n v="7883"/>
    <n v="24229"/>
  </r>
  <r>
    <x v="346"/>
    <n v="23588"/>
    <n v="12135"/>
    <n v="35723"/>
  </r>
  <r>
    <x v="347"/>
    <n v="23644"/>
    <n v="8383"/>
    <n v="32027"/>
  </r>
  <r>
    <x v="348"/>
    <n v="16515"/>
    <n v="12785"/>
    <n v="29300"/>
  </r>
  <r>
    <x v="349"/>
    <n v="25453"/>
    <n v="8279"/>
    <n v="33732"/>
  </r>
  <r>
    <x v="350"/>
    <n v="17381"/>
    <n v="11873"/>
    <n v="29254"/>
  </r>
  <r>
    <x v="351"/>
    <n v="25730"/>
    <n v="8499"/>
    <n v="34229"/>
  </r>
  <r>
    <x v="352"/>
    <n v="17251"/>
    <n v="14660"/>
    <n v="31911"/>
  </r>
  <r>
    <x v="353"/>
    <n v="26916"/>
    <n v="12210"/>
    <n v="39126"/>
  </r>
  <r>
    <x v="354"/>
    <n v="19346"/>
    <n v="8662"/>
    <n v="28008"/>
  </r>
  <r>
    <x v="355"/>
    <n v="18348"/>
    <n v="13607"/>
    <n v="31955"/>
  </r>
  <r>
    <x v="356"/>
    <n v="25938"/>
    <n v="8619"/>
    <n v="34557"/>
  </r>
  <r>
    <x v="357"/>
    <n v="17059"/>
    <n v="14942"/>
    <n v="32001"/>
  </r>
  <r>
    <x v="358"/>
    <n v="28434"/>
    <n v="10010"/>
    <n v="38444"/>
  </r>
  <r>
    <x v="359"/>
    <n v="18182"/>
    <n v="13903"/>
    <n v="32085"/>
  </r>
  <r>
    <x v="360"/>
    <n v="27012"/>
    <n v="13245"/>
    <n v="40257"/>
  </r>
  <r>
    <x v="361"/>
    <n v="18422"/>
    <n v="8852"/>
    <n v="27274"/>
  </r>
  <r>
    <x v="362"/>
    <n v="27949"/>
    <n v="13653"/>
    <n v="41602"/>
  </r>
  <r>
    <x v="363"/>
    <n v="19283"/>
    <n v="9828"/>
    <n v="29111"/>
  </r>
  <r>
    <x v="364"/>
    <n v="27004"/>
    <n v="13366"/>
    <n v="40370"/>
  </r>
  <r>
    <x v="365"/>
    <n v="19775"/>
    <n v="9520"/>
    <n v="29295"/>
  </r>
  <r>
    <x v="366"/>
    <n v="29075"/>
    <n v="14297"/>
    <n v="43372"/>
  </r>
  <r>
    <x v="367"/>
    <n v="18648"/>
    <n v="9536"/>
    <n v="28184"/>
  </r>
  <r>
    <x v="368"/>
    <n v="28009"/>
    <n v="13423"/>
    <n v="41432"/>
  </r>
  <r>
    <x v="369"/>
    <n v="20026"/>
    <n v="8495"/>
    <n v="28521"/>
  </r>
  <r>
    <x v="370"/>
    <n v="28049"/>
    <n v="13941"/>
    <n v="41990"/>
  </r>
  <r>
    <x v="371"/>
    <n v="18823"/>
    <n v="8870"/>
    <n v="27693"/>
  </r>
  <r>
    <x v="372"/>
    <n v="25804"/>
    <n v="13942"/>
    <n v="39746"/>
  </r>
  <r>
    <x v="373"/>
    <n v="18404"/>
    <n v="9793"/>
    <n v="28197"/>
  </r>
  <r>
    <x v="374"/>
    <n v="27486"/>
    <n v="13494"/>
    <n v="40980"/>
  </r>
  <r>
    <x v="375"/>
    <n v="18007"/>
    <n v="9024"/>
    <n v="27031"/>
  </r>
  <r>
    <x v="376"/>
    <n v="28853"/>
    <n v="13063"/>
    <n v="41916"/>
  </r>
  <r>
    <x v="377"/>
    <n v="17195"/>
    <n v="12759"/>
    <n v="29954"/>
  </r>
  <r>
    <x v="378"/>
    <n v="24913"/>
    <n v="13237"/>
    <n v="38150"/>
  </r>
  <r>
    <x v="379"/>
    <n v="18956"/>
    <n v="13715"/>
    <n v="32671"/>
  </r>
  <r>
    <x v="380"/>
    <n v="25647"/>
    <n v="8264"/>
    <n v="33911"/>
  </r>
  <r>
    <x v="381"/>
    <n v="18341"/>
    <n v="8391"/>
    <n v="26732"/>
  </r>
  <r>
    <x v="382"/>
    <n v="28519"/>
    <n v="12803"/>
    <n v="41322"/>
  </r>
  <r>
    <x v="383"/>
    <n v="19879"/>
    <n v="9795"/>
    <n v="29674"/>
  </r>
  <r>
    <x v="384"/>
    <n v="27733"/>
    <n v="13783"/>
    <n v="41516"/>
  </r>
  <r>
    <x v="385"/>
    <n v="20034"/>
    <n v="13237"/>
    <n v="33271"/>
  </r>
  <r>
    <x v="386"/>
    <n v="28303"/>
    <n v="9698"/>
    <n v="38001"/>
  </r>
  <r>
    <x v="387"/>
    <n v="18037"/>
    <n v="8536"/>
    <n v="26573"/>
  </r>
  <r>
    <x v="388"/>
    <n v="26882"/>
    <n v="12896"/>
    <n v="39778"/>
  </r>
  <r>
    <x v="389"/>
    <n v="17677"/>
    <n v="12616"/>
    <n v="30293"/>
  </r>
  <r>
    <x v="390"/>
    <n v="27964"/>
    <n v="14343"/>
    <n v="42307"/>
  </r>
  <r>
    <x v="391"/>
    <n v="18855"/>
    <n v="9211"/>
    <n v="28066"/>
  </r>
  <r>
    <x v="392"/>
    <n v="27277"/>
    <n v="13834"/>
    <n v="41111"/>
  </r>
  <r>
    <x v="393"/>
    <n v="18445"/>
    <n v="8528"/>
    <n v="26973"/>
  </r>
  <r>
    <x v="394"/>
    <n v="28040"/>
    <n v="13240"/>
    <n v="41280"/>
  </r>
  <r>
    <x v="395"/>
    <n v="17988"/>
    <n v="14371"/>
    <n v="32359"/>
  </r>
  <r>
    <x v="396"/>
    <n v="28372"/>
    <n v="9222"/>
    <n v="37594"/>
  </r>
  <r>
    <x v="397"/>
    <n v="28293"/>
    <n v="9497"/>
    <n v="37790"/>
  </r>
  <r>
    <x v="398"/>
    <n v="18998"/>
    <n v="13697"/>
    <n v="32695"/>
  </r>
  <r>
    <x v="399"/>
    <n v="27364"/>
    <n v="8265"/>
    <n v="35629"/>
  </r>
  <r>
    <x v="400"/>
    <n v="19089"/>
    <n v="14167"/>
    <n v="33256"/>
  </r>
  <r>
    <x v="401"/>
    <n v="27780"/>
    <n v="9149"/>
    <n v="36929"/>
  </r>
  <r>
    <x v="402"/>
    <n v="18375"/>
    <n v="13806"/>
    <n v="32181"/>
  </r>
  <r>
    <x v="403"/>
    <n v="25982"/>
    <n v="13393"/>
    <n v="39375"/>
  </r>
  <r>
    <x v="404"/>
    <n v="19694"/>
    <n v="8587"/>
    <n v="28281"/>
  </r>
  <r>
    <x v="405"/>
    <n v="26818"/>
    <n v="12596"/>
    <n v="39414"/>
  </r>
  <r>
    <x v="406"/>
    <n v="17677"/>
    <n v="9150"/>
    <n v="26827"/>
  </r>
  <r>
    <x v="407"/>
    <n v="24371"/>
    <n v="12198"/>
    <n v="36569"/>
  </r>
  <r>
    <x v="408"/>
    <n v="15606"/>
    <n v="8075"/>
    <n v="23681"/>
  </r>
  <r>
    <x v="409"/>
    <n v="24613"/>
    <n v="12215"/>
    <n v="36828"/>
  </r>
  <r>
    <x v="410"/>
    <n v="23984"/>
    <n v="7594"/>
    <n v="31578"/>
  </r>
  <r>
    <x v="411"/>
    <n v="14673"/>
    <n v="11877"/>
    <n v="26550"/>
  </r>
  <r>
    <x v="412"/>
    <n v="17121"/>
    <n v="7486"/>
    <n v="24607"/>
  </r>
  <r>
    <x v="413"/>
    <n v="23022"/>
    <n v="11288"/>
    <n v="34310"/>
  </r>
  <r>
    <x v="414"/>
    <n v="14506"/>
    <n v="8184"/>
    <n v="22690"/>
  </r>
  <r>
    <x v="415"/>
    <n v="23775"/>
    <n v="10368"/>
    <n v="34143"/>
  </r>
  <r>
    <x v="416"/>
    <n v="22488"/>
    <n v="7372"/>
    <n v="29860"/>
  </r>
  <r>
    <x v="417"/>
    <n v="13115"/>
    <n v="11061"/>
    <n v="24176"/>
  </r>
  <r>
    <x v="418"/>
    <n v="15712"/>
    <n v="7265"/>
    <n v="22977"/>
  </r>
  <r>
    <x v="419"/>
    <n v="22344"/>
    <n v="10750"/>
    <n v="33094"/>
  </r>
  <r>
    <x v="420"/>
    <n v="14426"/>
    <n v="6717"/>
    <n v="21143"/>
  </r>
  <r>
    <x v="421"/>
    <n v="20267"/>
    <n v="9843"/>
    <n v="30110"/>
  </r>
  <r>
    <x v="422"/>
    <n v="14431"/>
    <n v="7458"/>
    <n v="21889"/>
  </r>
  <r>
    <x v="423"/>
    <n v="19720"/>
    <n v="10630"/>
    <n v="30350"/>
  </r>
  <r>
    <x v="424"/>
    <n v="13220"/>
    <n v="6989"/>
    <n v="20209"/>
  </r>
  <r>
    <x v="425"/>
    <n v="13566"/>
    <n v="11439"/>
    <n v="25005"/>
  </r>
  <r>
    <x v="426"/>
    <n v="21936"/>
    <n v="6359"/>
    <n v="28295"/>
  </r>
  <r>
    <x v="427"/>
    <n v="12638"/>
    <n v="11106"/>
    <n v="23744"/>
  </r>
  <r>
    <x v="428"/>
    <n v="21536"/>
    <n v="6699"/>
    <n v="28235"/>
  </r>
  <r>
    <x v="429"/>
    <n v="12259"/>
    <n v="11176"/>
    <n v="23435"/>
  </r>
  <r>
    <x v="430"/>
    <n v="13449"/>
    <n v="7186"/>
    <n v="20635"/>
  </r>
  <r>
    <x v="431"/>
    <n v="20719"/>
    <n v="10158"/>
    <n v="30877"/>
  </r>
  <r>
    <x v="432"/>
    <n v="20633"/>
    <n v="7090"/>
    <n v="27723"/>
  </r>
  <r>
    <x v="433"/>
    <n v="12777"/>
    <n v="10326"/>
    <n v="23103"/>
  </r>
  <r>
    <x v="434"/>
    <n v="14241"/>
    <n v="6947"/>
    <n v="21188"/>
  </r>
  <r>
    <x v="435"/>
    <n v="14697"/>
    <n v="11685"/>
    <n v="26382"/>
  </r>
  <r>
    <x v="436"/>
    <n v="19321"/>
    <n v="7930"/>
    <n v="27251"/>
  </r>
  <r>
    <x v="437"/>
    <n v="12735"/>
    <n v="7701"/>
    <n v="20436"/>
  </r>
  <r>
    <x v="438"/>
    <n v="20687"/>
    <n v="11027"/>
    <n v="31714"/>
  </r>
  <r>
    <x v="439"/>
    <n v="12739"/>
    <n v="7582"/>
    <n v="20321"/>
  </r>
  <r>
    <x v="440"/>
    <n v="20419"/>
    <n v="7415"/>
    <n v="27834"/>
  </r>
  <r>
    <x v="441"/>
    <n v="12941"/>
    <n v="11602"/>
    <n v="24543"/>
  </r>
  <r>
    <x v="442"/>
    <n v="18915"/>
    <n v="7096"/>
    <n v="26011"/>
  </r>
  <r>
    <x v="443"/>
    <n v="14727"/>
    <n v="11562"/>
    <n v="26289"/>
  </r>
  <r>
    <x v="444"/>
    <n v="20188"/>
    <n v="7101"/>
    <n v="27289"/>
  </r>
  <r>
    <x v="445"/>
    <n v="16077"/>
    <n v="11981"/>
    <n v="28058"/>
  </r>
  <r>
    <x v="446"/>
    <n v="23051"/>
    <n v="9745"/>
    <n v="32796"/>
  </r>
  <r>
    <x v="447"/>
    <n v="18397"/>
    <n v="13653"/>
    <n v="32050"/>
  </r>
  <r>
    <x v="448"/>
    <n v="27893"/>
    <n v="9722"/>
    <n v="37615"/>
  </r>
  <r>
    <x v="449"/>
    <n v="18850"/>
    <n v="15450"/>
    <n v="34300"/>
  </r>
  <r>
    <x v="450"/>
    <n v="33415"/>
    <n v="12355"/>
    <n v="45770"/>
  </r>
  <r>
    <x v="451"/>
    <n v="23292"/>
    <n v="18969"/>
    <n v="42261"/>
  </r>
  <r>
    <x v="452"/>
    <n v="34914"/>
    <n v="13076"/>
    <n v="47990"/>
  </r>
  <r>
    <x v="453"/>
    <n v="23722"/>
    <n v="17694"/>
    <n v="41416"/>
  </r>
  <r>
    <x v="454"/>
    <n v="37002"/>
    <n v="20405"/>
    <n v="57407"/>
  </r>
  <r>
    <x v="455"/>
    <n v="29322"/>
    <n v="15162"/>
    <n v="44484"/>
  </r>
  <r>
    <x v="456"/>
    <n v="39595"/>
    <n v="24284"/>
    <n v="63879"/>
  </r>
  <r>
    <x v="457"/>
    <n v="27749"/>
    <n v="17435"/>
    <n v="45184"/>
  </r>
  <r>
    <x v="458"/>
    <n v="43851"/>
    <n v="24025"/>
    <n v="67876"/>
  </r>
  <r>
    <x v="459"/>
    <n v="32542"/>
    <n v="17036"/>
    <n v="49578"/>
  </r>
  <r>
    <x v="460"/>
    <n v="47760"/>
    <n v="27892"/>
    <n v="75652"/>
  </r>
  <r>
    <x v="461"/>
    <n v="32344"/>
    <n v="18986"/>
    <n v="51330"/>
  </r>
  <r>
    <x v="462"/>
    <n v="49552"/>
    <n v="26962"/>
    <n v="76514"/>
  </r>
  <r>
    <x v="463"/>
    <n v="32709"/>
    <n v="20334"/>
    <n v="53043"/>
  </r>
  <r>
    <x v="464"/>
    <n v="55407"/>
    <n v="29226"/>
    <n v="84633"/>
  </r>
  <r>
    <x v="465"/>
    <n v="40198"/>
    <n v="20859"/>
    <n v="61057"/>
  </r>
  <r>
    <x v="466"/>
    <n v="53370"/>
    <n v="30136"/>
    <n v="83506"/>
  </r>
  <r>
    <x v="467"/>
    <n v="38245"/>
    <n v="19796"/>
    <n v="58041"/>
  </r>
  <r>
    <x v="468"/>
    <n v="57775"/>
    <n v="31682"/>
    <n v="89457"/>
  </r>
  <r>
    <x v="469"/>
    <n v="36123"/>
    <n v="20156"/>
    <n v="56279"/>
  </r>
  <r>
    <x v="470"/>
    <n v="55526"/>
    <n v="30787"/>
    <n v="86313"/>
  </r>
  <r>
    <x v="471"/>
    <n v="34011"/>
    <n v="20746"/>
    <n v="54757"/>
  </r>
  <r>
    <x v="472"/>
    <n v="52585"/>
    <n v="31240"/>
    <n v="83825"/>
  </r>
  <r>
    <x v="473"/>
    <n v="34283"/>
    <n v="17535"/>
    <n v="51818"/>
  </r>
  <r>
    <x v="474"/>
    <n v="50603"/>
    <n v="28407"/>
    <n v="79010"/>
  </r>
  <r>
    <x v="475"/>
    <n v="33381"/>
    <n v="28363"/>
    <n v="61744"/>
  </r>
  <r>
    <x v="476"/>
    <n v="44791"/>
    <n v="18131"/>
    <n v="62922"/>
  </r>
  <r>
    <x v="477"/>
    <n v="33786"/>
    <n v="29011"/>
    <n v="62797"/>
  </r>
  <r>
    <x v="478"/>
    <n v="47807"/>
    <n v="20360"/>
    <n v="68167"/>
  </r>
  <r>
    <x v="479"/>
    <n v="32127"/>
    <n v="28017"/>
    <n v="60144"/>
  </r>
  <r>
    <x v="480"/>
    <n v="47318"/>
    <n v="17558"/>
    <n v="64876"/>
  </r>
  <r>
    <x v="481"/>
    <n v="30185"/>
    <n v="25397"/>
    <n v="55582"/>
  </r>
  <r>
    <x v="482"/>
    <n v="29848"/>
    <n v="16190"/>
    <n v="46038"/>
  </r>
  <r>
    <x v="483"/>
    <n v="45971"/>
    <n v="25337"/>
    <n v="71308"/>
  </r>
  <r>
    <x v="484"/>
    <n v="28479"/>
    <n v="15741"/>
    <n v="44220"/>
  </r>
  <r>
    <x v="485"/>
    <n v="45783"/>
    <n v="24258"/>
    <n v="70041"/>
  </r>
  <r>
    <x v="486"/>
    <n v="27909"/>
    <n v="16321"/>
    <n v="44230"/>
  </r>
  <r>
    <x v="487"/>
    <n v="41901"/>
    <n v="22719"/>
    <n v="64620"/>
  </r>
  <r>
    <x v="488"/>
    <n v="24931"/>
    <n v="13562"/>
    <n v="38493"/>
  </r>
  <r>
    <x v="489"/>
    <n v="40072"/>
    <n v="22859"/>
    <n v="62931"/>
  </r>
  <r>
    <x v="490"/>
    <n v="24931"/>
    <n v="22597"/>
    <n v="47528"/>
  </r>
  <r>
    <x v="491"/>
    <n v="42824"/>
    <n v="14511"/>
    <n v="57335"/>
  </r>
  <r>
    <x v="492"/>
    <n v="26087"/>
    <n v="20744"/>
    <n v="46831"/>
  </r>
  <r>
    <x v="493"/>
    <n v="42243"/>
    <n v="15068"/>
    <n v="57311"/>
  </r>
  <r>
    <x v="494"/>
    <n v="26655"/>
    <n v="14506"/>
    <n v="41161"/>
  </r>
  <r>
    <x v="495"/>
    <n v="28036"/>
    <n v="19601"/>
    <n v="47637"/>
  </r>
  <r>
    <x v="496"/>
    <n v="40311"/>
    <n v="14277"/>
    <n v="54588"/>
  </r>
  <r>
    <x v="497"/>
    <n v="41234"/>
    <n v="19568"/>
    <n v="60802"/>
  </r>
  <r>
    <x v="498"/>
    <n v="25521"/>
    <n v="12463"/>
    <n v="37984"/>
  </r>
  <r>
    <x v="499"/>
    <n v="24315"/>
    <n v="20132"/>
    <n v="44447"/>
  </r>
  <r>
    <x v="500"/>
    <n v="38190"/>
    <n v="18366"/>
    <n v="56556"/>
  </r>
  <r>
    <x v="501"/>
    <n v="22726"/>
    <n v="13289"/>
    <n v="36015"/>
  </r>
  <r>
    <x v="502"/>
    <n v="38131"/>
    <n v="19813"/>
    <n v="57944"/>
  </r>
  <r>
    <x v="503"/>
    <n v="26054"/>
    <n v="12599"/>
    <n v="38653"/>
  </r>
  <r>
    <x v="504"/>
    <n v="32518"/>
    <n v="17255"/>
    <n v="49773"/>
  </r>
  <r>
    <x v="505"/>
    <n v="23448"/>
    <n v="12857"/>
    <n v="36305"/>
  </r>
  <r>
    <x v="506"/>
    <n v="30923"/>
    <n v="18206"/>
    <n v="49129"/>
  </r>
  <r>
    <x v="507"/>
    <n v="22329"/>
    <n v="11867"/>
    <n v="34196"/>
  </r>
  <r>
    <x v="508"/>
    <n v="24533"/>
    <n v="16753"/>
    <n v="41286"/>
  </r>
  <r>
    <x v="509"/>
    <n v="31601"/>
    <n v="11950"/>
    <n v="43551"/>
  </r>
  <r>
    <x v="510"/>
    <n v="19945"/>
    <n v="16675"/>
    <n v="36620"/>
  </r>
  <r>
    <x v="511"/>
    <n v="35395"/>
    <n v="11034"/>
    <n v="46429"/>
  </r>
  <r>
    <x v="512"/>
    <n v="22864"/>
    <n v="15895"/>
    <n v="38759"/>
  </r>
  <r>
    <x v="513"/>
    <n v="31336"/>
    <n v="11065"/>
    <n v="42401"/>
  </r>
  <r>
    <x v="514"/>
    <n v="19645"/>
    <n v="16099"/>
    <n v="35744"/>
  </r>
  <r>
    <x v="515"/>
    <n v="20871"/>
    <n v="11753"/>
    <n v="32624"/>
  </r>
  <r>
    <x v="516"/>
    <n v="32538"/>
    <n v="17561"/>
    <n v="50099"/>
  </r>
  <r>
    <x v="517"/>
    <n v="19485"/>
    <n v="16836"/>
    <n v="36321"/>
  </r>
  <r>
    <x v="518"/>
    <n v="28880"/>
    <n v="12211"/>
    <n v="41091"/>
  </r>
  <r>
    <x v="519"/>
    <n v="21914"/>
    <n v="10945"/>
    <n v="32859"/>
  </r>
  <r>
    <x v="520"/>
    <n v="29419"/>
    <n v="11548"/>
    <n v="40967"/>
  </r>
  <r>
    <x v="521"/>
    <n v="19252"/>
    <n v="17062"/>
    <n v="36314"/>
  </r>
  <r>
    <x v="522"/>
    <n v="31428"/>
    <n v="11367"/>
    <n v="42795"/>
  </r>
  <r>
    <x v="523"/>
    <n v="19447"/>
    <n v="11647"/>
    <n v="31094"/>
  </r>
  <r>
    <x v="524"/>
    <n v="30097"/>
    <n v="17658"/>
    <n v="47755"/>
  </r>
  <r>
    <x v="525"/>
    <n v="21192"/>
    <n v="16753"/>
    <n v="37945"/>
  </r>
  <r>
    <x v="526"/>
    <n v="29511"/>
    <n v="10455"/>
    <n v="39966"/>
  </r>
  <r>
    <x v="527"/>
    <n v="20743"/>
    <n v="10340"/>
    <n v="31083"/>
  </r>
  <r>
    <x v="528"/>
    <n v="30295"/>
    <n v="16652"/>
    <n v="46947"/>
  </r>
  <r>
    <x v="529"/>
    <n v="21643"/>
    <n v="11058"/>
    <n v="32701"/>
  </r>
  <r>
    <x v="530"/>
    <n v="30513"/>
    <n v="16160"/>
    <n v="46673"/>
  </r>
  <r>
    <x v="531"/>
    <n v="18939"/>
    <n v="11761"/>
    <n v="30700"/>
  </r>
  <r>
    <x v="532"/>
    <n v="28419"/>
    <n v="16482"/>
    <n v="44901"/>
  </r>
  <r>
    <x v="533"/>
    <n v="20309"/>
    <n v="11770"/>
    <n v="32079"/>
  </r>
  <r>
    <x v="534"/>
    <n v="30840"/>
    <n v="15889"/>
    <n v="46729"/>
  </r>
  <r>
    <x v="535"/>
    <n v="20016"/>
    <n v="11614"/>
    <n v="31630"/>
  </r>
  <r>
    <x v="536"/>
    <n v="28931"/>
    <n v="16726"/>
    <n v="45657"/>
  </r>
  <r>
    <x v="537"/>
    <n v="19104"/>
    <n v="10475"/>
    <n v="29579"/>
  </r>
  <r>
    <x v="538"/>
    <n v="28719"/>
    <n v="16895"/>
    <n v="45614"/>
  </r>
  <r>
    <x v="539"/>
    <n v="19061"/>
    <n v="11125"/>
    <n v="30186"/>
  </r>
  <r>
    <x v="540"/>
    <n v="30138"/>
    <n v="16428"/>
    <n v="46566"/>
  </r>
  <r>
    <x v="541"/>
    <n v="18454"/>
    <n v="11437"/>
    <n v="29891"/>
  </r>
  <r>
    <x v="542"/>
    <n v="27500"/>
    <n v="16211"/>
    <n v="43711"/>
  </r>
  <r>
    <x v="543"/>
    <n v="19132"/>
    <n v="10021"/>
    <n v="29153"/>
  </r>
  <r>
    <x v="544"/>
    <n v="28097"/>
    <n v="14736"/>
    <n v="42833"/>
  </r>
  <r>
    <x v="545"/>
    <n v="17728"/>
    <n v="10365"/>
    <n v="28093"/>
  </r>
  <r>
    <x v="546"/>
    <n v="28772"/>
    <n v="15945"/>
    <n v="44717"/>
  </r>
  <r>
    <x v="547"/>
    <n v="18292"/>
    <n v="9484"/>
    <n v="27776"/>
  </r>
  <r>
    <x v="548"/>
    <n v="27340"/>
    <n v="15709"/>
    <n v="43049"/>
  </r>
  <r>
    <x v="549"/>
    <n v="18442"/>
    <n v="10577"/>
    <n v="29019"/>
  </r>
  <r>
    <x v="550"/>
    <n v="19467"/>
    <n v="15481"/>
    <n v="34948"/>
  </r>
  <r>
    <x v="551"/>
    <n v="26887"/>
    <n v="10474"/>
    <n v="37361"/>
  </r>
  <r>
    <x v="552"/>
    <n v="18506"/>
    <n v="15035"/>
    <n v="33541"/>
  </r>
  <r>
    <x v="553"/>
    <n v="26736"/>
    <n v="9249"/>
    <n v="35985"/>
  </r>
  <r>
    <x v="554"/>
    <n v="17502"/>
    <n v="14880"/>
    <n v="32382"/>
  </r>
  <r>
    <x v="555"/>
    <n v="24820"/>
    <n v="9162"/>
    <n v="33982"/>
  </r>
  <r>
    <x v="556"/>
    <n v="15430"/>
    <n v="12910"/>
    <n v="28340"/>
  </r>
  <r>
    <x v="557"/>
    <n v="15075"/>
    <n v="9728"/>
    <n v="24803"/>
  </r>
  <r>
    <x v="558"/>
    <n v="25750"/>
    <n v="13859"/>
    <n v="39609"/>
  </r>
  <r>
    <x v="559"/>
    <n v="16967"/>
    <n v="8124"/>
    <n v="25091"/>
  </r>
  <r>
    <x v="560"/>
    <n v="23248"/>
    <n v="13857"/>
    <n v="37105"/>
  </r>
  <r>
    <x v="561"/>
    <n v="15218"/>
    <n v="9244"/>
    <n v="24462"/>
  </r>
  <r>
    <x v="562"/>
    <n v="23407"/>
    <n v="12390"/>
    <n v="35797"/>
  </r>
  <r>
    <x v="563"/>
    <n v="15733"/>
    <n v="7380"/>
    <n v="23113"/>
  </r>
  <r>
    <x v="564"/>
    <n v="21658"/>
    <n v="11329"/>
    <n v="32987"/>
  </r>
  <r>
    <x v="565"/>
    <n v="14106"/>
    <n v="12018"/>
    <n v="26124"/>
  </r>
  <r>
    <x v="566"/>
    <n v="20171"/>
    <n v="7582"/>
    <n v="27753"/>
  </r>
  <r>
    <x v="567"/>
    <n v="14417"/>
    <n v="11442"/>
    <n v="25859"/>
  </r>
  <r>
    <x v="568"/>
    <n v="21128"/>
    <n v="7313"/>
    <n v="28441"/>
  </r>
  <r>
    <x v="569"/>
    <n v="13030"/>
    <n v="11007"/>
    <n v="24037"/>
  </r>
  <r>
    <x v="570"/>
    <n v="18903"/>
    <n v="7130"/>
    <n v="26033"/>
  </r>
  <r>
    <x v="571"/>
    <n v="13202"/>
    <n v="9417"/>
    <n v="22619"/>
  </r>
  <r>
    <x v="572"/>
    <n v="18351"/>
    <n v="6857"/>
    <n v="25208"/>
  </r>
  <r>
    <x v="573"/>
    <n v="12898"/>
    <n v="9319"/>
    <n v="22217"/>
  </r>
  <r>
    <x v="574"/>
    <n v="16669"/>
    <n v="6766"/>
    <n v="23435"/>
  </r>
  <r>
    <x v="575"/>
    <n v="10441"/>
    <n v="5943"/>
    <n v="16384"/>
  </r>
  <r>
    <x v="576"/>
    <n v="15835"/>
    <n v="9055"/>
    <n v="24890"/>
  </r>
  <r>
    <x v="577"/>
    <n v="11404"/>
    <n v="5865"/>
    <n v="17269"/>
  </r>
  <r>
    <x v="578"/>
    <n v="15743"/>
    <n v="8860"/>
    <n v="24603"/>
  </r>
  <r>
    <x v="579"/>
    <n v="11714"/>
    <n v="8679"/>
    <n v="20393"/>
  </r>
  <r>
    <x v="580"/>
    <n v="17470"/>
    <n v="5755"/>
    <n v="23225"/>
  </r>
  <r>
    <x v="581"/>
    <n v="11720"/>
    <n v="9106"/>
    <n v="20826"/>
  </r>
  <r>
    <x v="582"/>
    <n v="16281"/>
    <n v="6121"/>
    <n v="22402"/>
  </r>
  <r>
    <x v="583"/>
    <n v="11954"/>
    <n v="9233"/>
    <n v="21187"/>
  </r>
  <r>
    <x v="584"/>
    <n v="13180"/>
    <n v="5465"/>
    <n v="18645"/>
  </r>
  <r>
    <x v="585"/>
    <n v="17714"/>
    <n v="9433"/>
    <n v="27147"/>
  </r>
  <r>
    <x v="586"/>
    <n v="12679"/>
    <n v="5568"/>
    <n v="18247"/>
  </r>
  <r>
    <x v="587"/>
    <n v="19377"/>
    <n v="9274"/>
    <n v="28651"/>
  </r>
  <r>
    <x v="588"/>
    <n v="12315"/>
    <n v="6118"/>
    <n v="18433"/>
  </r>
  <r>
    <x v="589"/>
    <n v="17810"/>
    <n v="9106"/>
    <n v="26916"/>
  </r>
  <r>
    <x v="590"/>
    <n v="13242"/>
    <n v="6791"/>
    <n v="20033"/>
  </r>
  <r>
    <x v="591"/>
    <n v="18647"/>
    <n v="6061"/>
    <n v="24708"/>
  </r>
  <r>
    <x v="592"/>
    <n v="11933"/>
    <n v="9546"/>
    <n v="21479"/>
  </r>
  <r>
    <x v="593"/>
    <n v="12168"/>
    <n v="6378"/>
    <n v="18546"/>
  </r>
  <r>
    <x v="594"/>
    <n v="19305"/>
    <n v="9051"/>
    <n v="28356"/>
  </r>
  <r>
    <x v="595"/>
    <n v="21133"/>
    <n v="9970"/>
    <n v="31103"/>
  </r>
  <r>
    <x v="596"/>
    <n v="12421"/>
    <n v="6444"/>
    <n v="18865"/>
  </r>
  <r>
    <x v="597"/>
    <n v="18205"/>
    <n v="10351"/>
    <n v="28556"/>
  </r>
  <r>
    <x v="598"/>
    <n v="13626"/>
    <n v="6821"/>
    <n v="20447"/>
  </r>
  <r>
    <x v="599"/>
    <n v="21622"/>
    <n v="6710"/>
    <n v="28332"/>
  </r>
  <r>
    <x v="600"/>
    <n v="13548"/>
    <n v="9684"/>
    <n v="23232"/>
  </r>
  <r>
    <x v="601"/>
    <n v="20355"/>
    <n v="6275"/>
    <n v="26630"/>
  </r>
  <r>
    <x v="602"/>
    <n v="12727"/>
    <n v="10522"/>
    <n v="23249"/>
  </r>
  <r>
    <x v="603"/>
    <n v="22149"/>
    <n v="6261"/>
    <n v="28410"/>
  </r>
  <r>
    <x v="604"/>
    <n v="14971"/>
    <n v="10289"/>
    <n v="25260"/>
  </r>
  <r>
    <x v="605"/>
    <n v="21733"/>
    <n v="6437"/>
    <n v="28170"/>
  </r>
  <r>
    <x v="606"/>
    <n v="13791"/>
    <n v="10618"/>
    <n v="24409"/>
  </r>
  <r>
    <x v="607"/>
    <n v="21490"/>
    <n v="7302"/>
    <n v="28792"/>
  </r>
  <r>
    <x v="608"/>
    <n v="13893"/>
    <n v="10879"/>
    <n v="24772"/>
  </r>
  <r>
    <x v="609"/>
    <n v="21762"/>
    <n v="6640"/>
    <n v="28402"/>
  </r>
  <r>
    <x v="610"/>
    <n v="14736"/>
    <n v="11004"/>
    <n v="25740"/>
  </r>
  <r>
    <x v="611"/>
    <n v="22409"/>
    <n v="8154"/>
    <n v="30563"/>
  </r>
  <r>
    <x v="612"/>
    <n v="15903"/>
    <n v="12066"/>
    <n v="27969"/>
  </r>
  <r>
    <x v="613"/>
    <n v="21254"/>
    <n v="8548"/>
    <n v="29802"/>
  </r>
  <r>
    <x v="614"/>
    <n v="15555"/>
    <n v="7793"/>
    <n v="23348"/>
  </r>
  <r>
    <x v="615"/>
    <n v="24238"/>
    <n v="12182"/>
    <n v="36420"/>
  </r>
  <r>
    <x v="616"/>
    <n v="14678"/>
    <n v="8506"/>
    <n v="23184"/>
  </r>
  <r>
    <x v="617"/>
    <n v="21453"/>
    <n v="12214"/>
    <n v="33667"/>
  </r>
  <r>
    <x v="618"/>
    <n v="16006"/>
    <n v="8090"/>
    <n v="24096"/>
  </r>
  <r>
    <x v="619"/>
    <n v="25002"/>
    <n v="13040"/>
    <n v="38042"/>
  </r>
  <r>
    <x v="620"/>
    <n v="16100"/>
    <n v="12562"/>
    <n v="28662"/>
  </r>
  <r>
    <x v="621"/>
    <n v="23363"/>
    <n v="7993"/>
    <n v="31356"/>
  </r>
  <r>
    <x v="622"/>
    <n v="13927"/>
    <n v="7794"/>
    <n v="21721"/>
  </r>
  <r>
    <x v="623"/>
    <n v="24132"/>
    <n v="11492"/>
    <n v="35624"/>
  </r>
  <r>
    <x v="624"/>
    <n v="23449"/>
    <n v="8334"/>
    <n v="31783"/>
  </r>
  <r>
    <x v="625"/>
    <n v="23815"/>
    <n v="11876"/>
    <n v="35691"/>
  </r>
  <r>
    <x v="626"/>
    <n v="14165"/>
    <n v="7679"/>
    <n v="21844"/>
  </r>
  <r>
    <x v="627"/>
    <n v="23449"/>
    <n v="11570"/>
    <n v="35019"/>
  </r>
  <r>
    <x v="628"/>
    <n v="14474"/>
    <n v="8304"/>
    <n v="22778"/>
  </r>
  <r>
    <x v="629"/>
    <n v="23585"/>
    <n v="11961"/>
    <n v="35546"/>
  </r>
  <r>
    <x v="630"/>
    <n v="14842"/>
    <n v="11593"/>
    <n v="26435"/>
  </r>
  <r>
    <x v="631"/>
    <n v="24044"/>
    <n v="8066"/>
    <n v="32110"/>
  </r>
  <r>
    <x v="632"/>
    <n v="15916"/>
    <n v="11713"/>
    <n v="27629"/>
  </r>
  <r>
    <x v="633"/>
    <n v="14104"/>
    <n v="8449"/>
    <n v="22553"/>
  </r>
  <r>
    <x v="634"/>
    <n v="22685"/>
    <n v="7902"/>
    <n v="30587"/>
  </r>
  <r>
    <x v="635"/>
    <n v="21863"/>
    <n v="12310"/>
    <n v="34173"/>
  </r>
  <r>
    <x v="636"/>
    <n v="15398"/>
    <n v="7526"/>
    <n v="22924"/>
  </r>
  <r>
    <x v="637"/>
    <n v="22631"/>
    <n v="12945"/>
    <n v="35576"/>
  </r>
  <r>
    <x v="638"/>
    <n v="15946"/>
    <n v="7701"/>
    <n v="23647"/>
  </r>
  <r>
    <x v="639"/>
    <n v="21721"/>
    <n v="12733"/>
    <n v="34454"/>
  </r>
  <r>
    <x v="640"/>
    <n v="13562"/>
    <n v="7484"/>
    <n v="21046"/>
  </r>
  <r>
    <x v="641"/>
    <n v="23071"/>
    <n v="11673"/>
    <n v="34744"/>
  </r>
  <r>
    <x v="642"/>
    <n v="16345"/>
    <n v="7298"/>
    <n v="23643"/>
  </r>
  <r>
    <x v="643"/>
    <n v="22616"/>
    <n v="11132"/>
    <n v="33748"/>
  </r>
  <r>
    <x v="644"/>
    <n v="22545"/>
    <n v="7730"/>
    <n v="30275"/>
  </r>
  <r>
    <x v="645"/>
    <n v="14219"/>
    <n v="12051"/>
    <n v="26270"/>
  </r>
  <r>
    <x v="646"/>
    <n v="22746"/>
    <n v="8308"/>
    <n v="31054"/>
  </r>
  <r>
    <x v="647"/>
    <n v="16761"/>
    <n v="12732"/>
    <n v="29493"/>
  </r>
  <r>
    <x v="648"/>
    <n v="24016"/>
    <n v="7251"/>
    <n v="31267"/>
  </r>
  <r>
    <x v="649"/>
    <n v="15548"/>
    <n v="11575"/>
    <n v="27123"/>
  </r>
  <r>
    <x v="650"/>
    <n v="23642"/>
    <n v="8396"/>
    <n v="32038"/>
  </r>
  <r>
    <x v="651"/>
    <n v="16902"/>
    <n v="11067"/>
    <n v="27969"/>
  </r>
  <r>
    <x v="652"/>
    <n v="25328"/>
    <n v="8016"/>
    <n v="33344"/>
  </r>
  <r>
    <x v="653"/>
    <n v="15528"/>
    <n v="11937"/>
    <n v="27465"/>
  </r>
  <r>
    <x v="654"/>
    <n v="25068"/>
    <n v="7078"/>
    <n v="32146"/>
  </r>
  <r>
    <x v="655"/>
    <n v="16003"/>
    <n v="12468"/>
    <n v="28471"/>
  </r>
  <r>
    <x v="656"/>
    <n v="26036"/>
    <n v="8668"/>
    <n v="34704"/>
  </r>
  <r>
    <x v="657"/>
    <n v="14694"/>
    <n v="8690"/>
    <n v="23384"/>
  </r>
  <r>
    <x v="658"/>
    <n v="23643"/>
    <n v="12718"/>
    <n v="36361"/>
  </r>
  <r>
    <x v="659"/>
    <n v="15379"/>
    <n v="7379"/>
    <n v="22758"/>
  </r>
  <r>
    <x v="660"/>
    <n v="24326"/>
    <n v="12302"/>
    <n v="36628"/>
  </r>
  <r>
    <x v="661"/>
    <n v="15807"/>
    <n v="8541"/>
    <n v="24348"/>
  </r>
  <r>
    <x v="662"/>
    <n v="23728"/>
    <n v="11878"/>
    <n v="35606"/>
  </r>
  <r>
    <x v="663"/>
    <n v="17724"/>
    <n v="8168"/>
    <n v="25892"/>
  </r>
  <r>
    <x v="664"/>
    <n v="22909"/>
    <n v="12074"/>
    <n v="34983"/>
  </r>
  <r>
    <x v="665"/>
    <n v="16911"/>
    <n v="7809"/>
    <n v="24720"/>
  </r>
  <r>
    <x v="666"/>
    <n v="16801"/>
    <n v="12105"/>
    <n v="28906"/>
  </r>
  <r>
    <x v="667"/>
    <n v="23023"/>
    <n v="8184"/>
    <n v="31207"/>
  </r>
  <r>
    <x v="668"/>
    <n v="14658"/>
    <n v="8966"/>
    <n v="23624"/>
  </r>
  <r>
    <x v="669"/>
    <n v="22925"/>
    <n v="12068"/>
    <n v="34993"/>
  </r>
  <r>
    <x v="670"/>
    <n v="16967"/>
    <n v="11812"/>
    <n v="28779"/>
  </r>
  <r>
    <x v="671"/>
    <n v="23116"/>
    <n v="7510"/>
    <n v="30626"/>
  </r>
  <r>
    <x v="672"/>
    <n v="23052"/>
    <n v="11604"/>
    <n v="34656"/>
  </r>
  <r>
    <x v="673"/>
    <n v="14966"/>
    <n v="8458"/>
    <n v="23424"/>
  </r>
  <r>
    <x v="674"/>
    <n v="24001"/>
    <n v="10838"/>
    <n v="34839"/>
  </r>
  <r>
    <x v="675"/>
    <n v="21884"/>
    <n v="7600"/>
    <n v="29484"/>
  </r>
  <r>
    <x v="676"/>
    <n v="16916"/>
    <n v="11683"/>
    <n v="28599"/>
  </r>
  <r>
    <x v="677"/>
    <n v="21558"/>
    <n v="7985"/>
    <n v="29543"/>
  </r>
  <r>
    <x v="678"/>
    <n v="15966"/>
    <n v="11487"/>
    <n v="27453"/>
  </r>
  <r>
    <x v="679"/>
    <n v="22105"/>
    <n v="6588"/>
    <n v="28693"/>
  </r>
  <r>
    <x v="680"/>
    <n v="15621"/>
    <n v="6765"/>
    <n v="22386"/>
  </r>
  <r>
    <x v="681"/>
    <n v="21798"/>
    <n v="11125"/>
    <n v="32923"/>
  </r>
  <r>
    <x v="682"/>
    <n v="14624"/>
    <n v="10909"/>
    <n v="25533"/>
  </r>
  <r>
    <x v="683"/>
    <n v="23712"/>
    <n v="6342"/>
    <n v="30054"/>
  </r>
  <r>
    <x v="684"/>
    <n v="15045"/>
    <n v="10944"/>
    <n v="25989"/>
  </r>
  <r>
    <x v="685"/>
    <n v="22152"/>
    <n v="7016"/>
    <n v="29168"/>
  </r>
  <r>
    <x v="686"/>
    <n v="14619"/>
    <n v="10677"/>
    <n v="25296"/>
  </r>
  <r>
    <x v="687"/>
    <n v="21192"/>
    <n v="7110"/>
    <n v="28302"/>
  </r>
  <r>
    <x v="688"/>
    <n v="22621"/>
    <n v="10555"/>
    <n v="33176"/>
  </r>
  <r>
    <x v="689"/>
    <n v="14529"/>
    <n v="6830"/>
    <n v="21359"/>
  </r>
  <r>
    <x v="690"/>
    <n v="14285"/>
    <n v="10030"/>
    <n v="24315"/>
  </r>
  <r>
    <x v="691"/>
    <n v="21933"/>
    <n v="6685"/>
    <n v="28618"/>
  </r>
  <r>
    <x v="692"/>
    <n v="14688"/>
    <n v="11394"/>
    <n v="26082"/>
  </r>
  <r>
    <x v="693"/>
    <n v="20066"/>
    <n v="6993"/>
    <n v="27059"/>
  </r>
  <r>
    <x v="694"/>
    <n v="15191"/>
    <n v="10373"/>
    <n v="25564"/>
  </r>
  <r>
    <x v="695"/>
    <n v="21681"/>
    <n v="7502"/>
    <n v="29183"/>
  </r>
  <r>
    <x v="696"/>
    <n v="13513"/>
    <n v="10460"/>
    <n v="23973"/>
  </r>
  <r>
    <x v="697"/>
    <n v="19813"/>
    <n v="6779"/>
    <n v="26592"/>
  </r>
  <r>
    <x v="698"/>
    <n v="12916"/>
    <n v="10583"/>
    <n v="23499"/>
  </r>
  <r>
    <x v="699"/>
    <n v="19801"/>
    <n v="7537"/>
    <n v="27338"/>
  </r>
  <r>
    <x v="700"/>
    <n v="14072"/>
    <n v="10210"/>
    <n v="24282"/>
  </r>
  <r>
    <x v="701"/>
    <n v="19636"/>
    <n v="7441"/>
    <n v="27077"/>
  </r>
  <r>
    <x v="702"/>
    <n v="13316"/>
    <n v="10577"/>
    <n v="23893"/>
  </r>
  <r>
    <x v="703"/>
    <n v="18658"/>
    <n v="7266"/>
    <n v="25924"/>
  </r>
  <r>
    <x v="704"/>
    <n v="13092"/>
    <n v="11481"/>
    <n v="24573"/>
  </r>
  <r>
    <x v="705"/>
    <n v="19463"/>
    <n v="7739"/>
    <n v="27202"/>
  </r>
  <r>
    <x v="706"/>
    <n v="15293"/>
    <n v="12086"/>
    <n v="27379"/>
  </r>
  <r>
    <x v="707"/>
    <n v="23801"/>
    <n v="7343"/>
    <n v="31144"/>
  </r>
  <r>
    <x v="708"/>
    <n v="15911"/>
    <n v="12395"/>
    <n v="28306"/>
  </r>
  <r>
    <x v="709"/>
    <n v="24548"/>
    <n v="8624"/>
    <n v="33172"/>
  </r>
  <r>
    <x v="710"/>
    <n v="18670"/>
    <n v="15160"/>
    <n v="33830"/>
  </r>
  <r>
    <x v="711"/>
    <n v="30885"/>
    <n v="10517"/>
    <n v="41402"/>
  </r>
  <r>
    <x v="712"/>
    <n v="21261"/>
    <n v="16607"/>
    <n v="37868"/>
  </r>
  <r>
    <x v="713"/>
    <n v="34090"/>
    <n v="12628"/>
    <n v="46718"/>
  </r>
  <r>
    <x v="714"/>
    <n v="21738"/>
    <n v="18929"/>
    <n v="40667"/>
  </r>
  <r>
    <x v="715"/>
    <n v="25441"/>
    <n v="11707"/>
    <n v="37148"/>
  </r>
  <r>
    <x v="716"/>
    <n v="23324"/>
    <n v="19315"/>
    <n v="42639"/>
  </r>
  <r>
    <x v="717"/>
    <n v="38333"/>
    <n v="12639"/>
    <n v="50972"/>
  </r>
  <r>
    <x v="718"/>
    <n v="42066"/>
    <n v="21410"/>
    <n v="63476"/>
  </r>
  <r>
    <x v="719"/>
    <n v="30405"/>
    <n v="14272"/>
    <n v="44677"/>
  </r>
  <r>
    <x v="720"/>
    <n v="46110"/>
    <n v="22597"/>
    <n v="68707"/>
  </r>
  <r>
    <x v="721"/>
    <n v="34218"/>
    <n v="15505"/>
    <n v="49723"/>
  </r>
  <r>
    <x v="722"/>
    <n v="50873"/>
    <n v="23982"/>
    <n v="74855"/>
  </r>
  <r>
    <x v="723"/>
    <n v="31671"/>
    <n v="25109"/>
    <n v="56780"/>
  </r>
  <r>
    <x v="724"/>
    <n v="54864"/>
    <n v="17955"/>
    <n v="72819"/>
  </r>
  <r>
    <x v="725"/>
    <n v="38024"/>
    <n v="29165"/>
    <n v="67189"/>
  </r>
  <r>
    <x v="726"/>
    <n v="59103"/>
    <n v="19407"/>
    <n v="78510"/>
  </r>
  <r>
    <x v="727"/>
    <n v="40718"/>
    <n v="30106"/>
    <n v="70824"/>
  </r>
  <r>
    <x v="728"/>
    <n v="59668"/>
    <n v="18386"/>
    <n v="78054"/>
  </r>
  <r>
    <x v="729"/>
    <n v="37767"/>
    <n v="17666"/>
    <n v="55433"/>
  </r>
  <r>
    <x v="730"/>
    <n v="59609"/>
    <n v="28652"/>
    <n v="88261"/>
  </r>
  <r>
    <x v="731"/>
    <n v="36879"/>
    <n v="19046"/>
    <n v="55925"/>
  </r>
  <r>
    <x v="732"/>
    <n v="56799"/>
    <n v="24696"/>
    <n v="81495"/>
  </r>
  <r>
    <x v="733"/>
    <n v="38127"/>
    <n v="27321"/>
    <n v="65448"/>
  </r>
  <r>
    <x v="734"/>
    <n v="56804"/>
    <n v="15469"/>
    <n v="72273"/>
  </r>
  <r>
    <x v="735"/>
    <n v="37187"/>
    <n v="24815"/>
    <n v="62002"/>
  </r>
  <r>
    <x v="736"/>
    <n v="56249"/>
    <n v="16726"/>
    <n v="72975"/>
  </r>
  <r>
    <x v="737"/>
    <n v="35444"/>
    <n v="25963"/>
    <n v="61407"/>
  </r>
  <r>
    <x v="738"/>
    <n v="49137"/>
    <n v="15257"/>
    <n v="64394"/>
  </r>
  <r>
    <x v="739"/>
    <n v="34877"/>
    <n v="23559"/>
    <n v="58436"/>
  </r>
  <r>
    <x v="740"/>
    <n v="52909"/>
    <n v="16136"/>
    <n v="69045"/>
  </r>
  <r>
    <x v="741"/>
    <n v="31381"/>
    <n v="24125"/>
    <n v="55506"/>
  </r>
  <r>
    <x v="742"/>
    <n v="47836"/>
    <n v="16891"/>
    <n v="64727"/>
  </r>
  <r>
    <x v="743"/>
    <n v="32687"/>
    <n v="13927"/>
    <n v="46614"/>
  </r>
  <r>
    <x v="744"/>
    <n v="29972"/>
    <n v="20488"/>
    <n v="50460"/>
  </r>
  <r>
    <x v="745"/>
    <n v="52886"/>
    <n v="20826"/>
    <n v="73712"/>
  </r>
  <r>
    <x v="746"/>
    <n v="31834"/>
    <n v="12652"/>
    <n v="44486"/>
  </r>
  <r>
    <x v="747"/>
    <n v="49384"/>
    <n v="19752"/>
    <n v="69136"/>
  </r>
  <r>
    <x v="748"/>
    <n v="45045"/>
    <n v="12371"/>
    <n v="57416"/>
  </r>
  <r>
    <x v="749"/>
    <n v="32169"/>
    <n v="21292"/>
    <n v="53461"/>
  </r>
  <r>
    <x v="750"/>
    <n v="45786"/>
    <n v="19307"/>
    <n v="65093"/>
  </r>
  <r>
    <x v="751"/>
    <n v="27948"/>
    <n v="13871"/>
    <n v="41819"/>
  </r>
  <r>
    <x v="752"/>
    <n v="47213"/>
    <n v="18735"/>
    <n v="65948"/>
  </r>
  <r>
    <x v="753"/>
    <n v="28106"/>
    <n v="13105"/>
    <n v="41211"/>
  </r>
  <r>
    <x v="754"/>
    <n v="41973"/>
    <n v="18717"/>
    <n v="60690"/>
  </r>
  <r>
    <x v="755"/>
    <n v="27526"/>
    <n v="13390"/>
    <n v="40916"/>
  </r>
  <r>
    <x v="756"/>
    <n v="37274"/>
    <n v="17697"/>
    <n v="54971"/>
  </r>
  <r>
    <x v="757"/>
    <n v="24967"/>
    <n v="12150"/>
    <n v="37117"/>
  </r>
  <r>
    <x v="758"/>
    <n v="39861"/>
    <n v="19720"/>
    <n v="59581"/>
  </r>
  <r>
    <x v="759"/>
    <n v="24065"/>
    <n v="13035"/>
    <n v="37100"/>
  </r>
  <r>
    <x v="760"/>
    <n v="27230"/>
    <n v="18192"/>
    <n v="45422"/>
  </r>
  <r>
    <x v="761"/>
    <n v="37638"/>
    <n v="11915"/>
    <n v="49553"/>
  </r>
  <r>
    <x v="762"/>
    <n v="37998"/>
    <n v="17865"/>
    <n v="55863"/>
  </r>
  <r>
    <x v="763"/>
    <n v="22265"/>
    <n v="11164"/>
    <n v="33429"/>
  </r>
  <r>
    <x v="764"/>
    <n v="38159"/>
    <n v="16265"/>
    <n v="54424"/>
  </r>
  <r>
    <x v="765"/>
    <n v="23380"/>
    <n v="11868"/>
    <n v="35248"/>
  </r>
  <r>
    <x v="766"/>
    <n v="32190"/>
    <n v="16099"/>
    <n v="48289"/>
  </r>
  <r>
    <x v="767"/>
    <n v="22924"/>
    <n v="11517"/>
    <n v="34441"/>
  </r>
  <r>
    <x v="768"/>
    <n v="31723"/>
    <n v="16720"/>
    <n v="48443"/>
  </r>
  <r>
    <x v="769"/>
    <n v="21786"/>
    <n v="11130"/>
    <n v="32916"/>
  </r>
  <r>
    <x v="770"/>
    <n v="19898"/>
    <n v="15405"/>
    <n v="35303"/>
  </r>
  <r>
    <x v="771"/>
    <n v="31446"/>
    <n v="11452"/>
    <n v="42898"/>
  </r>
  <r>
    <x v="772"/>
    <n v="20707"/>
    <n v="15943"/>
    <n v="36650"/>
  </r>
  <r>
    <x v="773"/>
    <n v="28575"/>
    <n v="10037"/>
    <n v="38612"/>
  </r>
  <r>
    <x v="774"/>
    <n v="21152"/>
    <n v="16324"/>
    <n v="37476"/>
  </r>
  <r>
    <x v="775"/>
    <n v="28406"/>
    <n v="10838"/>
    <n v="39244"/>
  </r>
  <r>
    <x v="776"/>
    <n v="18204"/>
    <n v="14914"/>
    <n v="33118"/>
  </r>
  <r>
    <x v="777"/>
    <n v="28649"/>
    <n v="10474"/>
    <n v="39123"/>
  </r>
  <r>
    <x v="778"/>
    <n v="17709"/>
    <n v="15257"/>
    <n v="32966"/>
  </r>
  <r>
    <x v="779"/>
    <n v="29277"/>
    <n v="10999"/>
    <n v="40276"/>
  </r>
  <r>
    <x v="780"/>
    <n v="19426"/>
    <n v="15402"/>
    <n v="34828"/>
  </r>
  <r>
    <x v="781"/>
    <n v="29431"/>
    <n v="9649"/>
    <n v="39080"/>
  </r>
  <r>
    <x v="782"/>
    <n v="20631"/>
    <n v="14710"/>
    <n v="35341"/>
  </r>
  <r>
    <x v="783"/>
    <n v="29147"/>
    <n v="10813"/>
    <n v="39960"/>
  </r>
  <r>
    <x v="784"/>
    <n v="20182"/>
    <n v="15999"/>
    <n v="36181"/>
  </r>
  <r>
    <x v="785"/>
    <n v="29175"/>
    <n v="10769"/>
    <n v="39944"/>
  </r>
  <r>
    <x v="786"/>
    <n v="22123"/>
    <n v="15052"/>
    <n v="37175"/>
  </r>
  <r>
    <x v="787"/>
    <n v="29469"/>
    <n v="10597"/>
    <n v="40066"/>
  </r>
  <r>
    <x v="788"/>
    <n v="18835"/>
    <n v="15342"/>
    <n v="34177"/>
  </r>
  <r>
    <x v="789"/>
    <n v="31179"/>
    <n v="8913"/>
    <n v="40092"/>
  </r>
  <r>
    <x v="790"/>
    <n v="21191"/>
    <n v="10007"/>
    <n v="31198"/>
  </r>
  <r>
    <x v="791"/>
    <n v="20293"/>
    <n v="15345"/>
    <n v="35638"/>
  </r>
  <r>
    <x v="792"/>
    <n v="29964"/>
    <n v="10204"/>
    <n v="40168"/>
  </r>
  <r>
    <x v="793"/>
    <n v="18957"/>
    <n v="13722"/>
    <n v="32679"/>
  </r>
  <r>
    <x v="794"/>
    <n v="27681"/>
    <n v="9865"/>
    <n v="37546"/>
  </r>
  <r>
    <x v="795"/>
    <n v="19071"/>
    <n v="14513"/>
    <n v="33584"/>
  </r>
  <r>
    <x v="796"/>
    <n v="31617"/>
    <n v="9372"/>
    <n v="40989"/>
  </r>
  <r>
    <x v="797"/>
    <n v="18693"/>
    <n v="14420"/>
    <n v="33113"/>
  </r>
  <r>
    <x v="798"/>
    <n v="29927"/>
    <n v="9546"/>
    <n v="39473"/>
  </r>
  <r>
    <x v="799"/>
    <n v="19772"/>
    <n v="13141"/>
    <n v="32913"/>
  </r>
  <r>
    <x v="800"/>
    <n v="29366"/>
    <n v="8413"/>
    <n v="37779"/>
  </r>
  <r>
    <x v="801"/>
    <n v="21183"/>
    <n v="14501"/>
    <n v="35684"/>
  </r>
  <r>
    <x v="802"/>
    <n v="30157"/>
    <n v="9514"/>
    <n v="396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7CDD32-5CF0-8640-864F-D7CF1F847B5E}" name="PivotTable3" cacheId="18"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Q71:AA78" firstHeaderRow="1" firstDataRow="3" firstDataCol="1"/>
  <pivotFields count="5">
    <pivotField axis="axisRow" numFmtId="14" showAll="0">
      <items count="804">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2">
    <field x="3"/>
    <field x="0"/>
  </rowFields>
  <rowItems count="5">
    <i>
      <x v="1"/>
    </i>
    <i>
      <x v="2"/>
    </i>
    <i>
      <x v="3"/>
    </i>
    <i>
      <x v="4"/>
    </i>
    <i t="grand">
      <x/>
    </i>
  </rowItems>
  <colFields count="2">
    <field x="4"/>
    <field x="-2"/>
  </colFields>
  <colItems count="10">
    <i>
      <x v="1"/>
      <x/>
    </i>
    <i r="1" i="1">
      <x v="1"/>
    </i>
    <i>
      <x v="2"/>
      <x/>
    </i>
    <i r="1" i="1">
      <x v="1"/>
    </i>
    <i>
      <x v="3"/>
      <x/>
    </i>
    <i r="1" i="1">
      <x v="1"/>
    </i>
    <i>
      <x v="4"/>
      <x/>
    </i>
    <i r="1" i="1">
      <x v="1"/>
    </i>
    <i t="grand">
      <x/>
    </i>
    <i t="grand" i="1">
      <x/>
    </i>
  </colItems>
  <dataFields count="2">
    <dataField name="Average of Orders aggregated" fld="1" subtotal="average" baseField="0" baseItem="0"/>
    <dataField name="StdDev of Orders aggregated" fld="1" subtotal="stdDev"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403698-33A8-6147-B408-119B230B3796}"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72:AC79" firstHeaderRow="1" firstDataRow="3" firstDataCol="1"/>
  <pivotFields count="5">
    <pivotField numFmtId="14" showAll="0">
      <items count="804">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3"/>
  </rowFields>
  <rowItems count="5">
    <i>
      <x v="1"/>
    </i>
    <i>
      <x v="2"/>
    </i>
    <i>
      <x v="3"/>
    </i>
    <i>
      <x v="4"/>
    </i>
    <i t="grand">
      <x/>
    </i>
  </rowItems>
  <colFields count="2">
    <field x="4"/>
    <field x="-2"/>
  </colFields>
  <colItems count="10">
    <i>
      <x v="1"/>
      <x/>
    </i>
    <i r="1" i="1">
      <x v="1"/>
    </i>
    <i>
      <x v="2"/>
      <x/>
    </i>
    <i r="1" i="1">
      <x v="1"/>
    </i>
    <i>
      <x v="3"/>
      <x/>
    </i>
    <i r="1" i="1">
      <x v="1"/>
    </i>
    <i>
      <x v="4"/>
      <x/>
    </i>
    <i r="1" i="1">
      <x v="1"/>
    </i>
    <i t="grand">
      <x/>
    </i>
    <i t="grand" i="1">
      <x/>
    </i>
  </colItems>
  <dataFields count="2">
    <dataField name="Average of Orders Aggregated" fld="1" subtotal="average" baseField="0" baseItem="0"/>
    <dataField name="StdDev of Orders Aggregated2" fld="1" subtotal="stdDev"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F40CDC-506F-492B-B41D-F2D2692B6B8D}" name="TablaDinámica2" cacheId="2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rowHeaderCaption="Period">
  <location ref="B3:E58" firstHeaderRow="0" firstDataRow="1" firstDataCol="1"/>
  <pivotFields count="7">
    <pivotField axis="axisRow" showAll="0">
      <items count="804">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4">
    <field x="6"/>
    <field x="5"/>
    <field x="4"/>
    <field x="0"/>
  </rowFields>
  <rowItems count="55">
    <i>
      <x v="1"/>
    </i>
    <i r="1">
      <x v="3"/>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t="grand">
      <x/>
    </i>
  </rowItems>
  <colFields count="1">
    <field x="-2"/>
  </colFields>
  <colItems count="3">
    <i>
      <x/>
    </i>
    <i i="1">
      <x v="1"/>
    </i>
    <i i="2">
      <x v="2"/>
    </i>
  </colItems>
  <dataFields count="3">
    <dataField name="Sum of Orders BLACK" fld="1" baseField="0" baseItem="0"/>
    <dataField name="Sum of Orders BEIGE" fld="2" baseField="0" baseItem="0"/>
    <dataField name="Sum of Orders TOTAL" fld="3" baseField="0" baseItem="0"/>
  </dataFields>
  <chartFormats count="9">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 chart="1" format="8" series="1">
      <pivotArea type="data" outline="0" fieldPosition="0">
        <references count="1">
          <reference field="4294967294" count="1" selected="0">
            <x v="2"/>
          </reference>
        </references>
      </pivotArea>
    </chartFormat>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01CB2F-76CB-E545-AFCC-EC1BF766DDDF}" name="Table1" displayName="Table1" ref="B3:D2008" totalsRowShown="0" headerRowCellStyle="Normal 2">
  <autoFilter ref="B3:D2008" xr:uid="{6C01CB2F-76CB-E545-AFCC-EC1BF766DDDF}"/>
  <tableColumns count="3">
    <tableColumn id="1" xr3:uid="{0F03ACD9-77D1-9546-8C68-DDF4BB6B311B}" name="Date" dataDxfId="47" dataCellStyle="Normal 2"/>
    <tableColumn id="4" xr3:uid="{DC4D7317-89C2-3247-A96F-318A3CBC23B3}" name="Date Cleaned" dataDxfId="46" dataCellStyle="Normal 2">
      <calculatedColumnFormula>INT(B4)</calculatedColumnFormula>
    </tableColumn>
    <tableColumn id="2" xr3:uid="{1496B719-173F-0F4C-90EC-342DFCABB68D}" name="Orders"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EEB3A5-0751-BA4A-BCFC-F9C1A763DDA8}" name="Table3" displayName="Table3" ref="F3:L806" totalsRowShown="0" headerRowCellStyle="Normal 2">
  <autoFilter ref="F3:L806" xr:uid="{C2EEB3A5-0751-BA4A-BCFC-F9C1A763DDA8}"/>
  <tableColumns count="7">
    <tableColumn id="1" xr3:uid="{11EDED25-BC25-494A-A34A-E111A02BA357}" name="Date" dataDxfId="45" dataCellStyle="Normal 2">
      <calculatedColumnFormula>WORKDAY(F3,-1)</calculatedColumnFormula>
    </tableColumn>
    <tableColumn id="2" xr3:uid="{618FD3DB-C20E-B74A-9378-2747883CC3FE}" name="Combined_x000a_Daily order" dataCellStyle="Normal 2">
      <calculatedColumnFormula>SUMIF(C:C, F4, D:D)</calculatedColumnFormula>
    </tableColumn>
    <tableColumn id="3" xr3:uid="{34534BC5-0702-BE42-B187-A88971A06C2A}" name="Quarters" dataCellStyle="Normal 2">
      <calculatedColumnFormula>ROUNDUP(MONTH(Table3[[#This Row],[Date]])/3, 0)</calculatedColumnFormula>
    </tableColumn>
    <tableColumn id="4" xr3:uid="{51D6D1B1-6978-8746-AB1F-13505711B669}" name="Moving Average on Months" dataCellStyle="Normal 2"/>
    <tableColumn id="9" xr3:uid="{EA5E0C02-11BD-0D41-BF24-DF89D4C25567}" name="Lower Bound Computed on Moving Average" dataCellStyle="Normal 2"/>
    <tableColumn id="10" xr3:uid="{61CEADBC-4036-1245-9279-D02E5B1FAE85}" name="Upper Bound Computed on Moving Average" dataCellStyle="Normal 2"/>
    <tableColumn id="13" xr3:uid="{8D27377E-263A-784E-A4BA-0F5959BE1114}" name="Presumed Outliers" dataCellStyle="Normal 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E783E5-AB93-234A-9D5F-CEF6D10CBA01}" name="Table4" displayName="Table4" ref="B3:D2012" totalsRowShown="0" headerRowCellStyle="Normal 2">
  <autoFilter ref="B3:D2012" xr:uid="{9BE783E5-AB93-234A-9D5F-CEF6D10CBA01}"/>
  <tableColumns count="3">
    <tableColumn id="1" xr3:uid="{422A6C17-CB7A-FE45-8981-C2100CE65012}" name="Date" dataDxfId="44" dataCellStyle="Normal 2"/>
    <tableColumn id="3" xr3:uid="{47AF7E7E-7A40-DB40-8B33-599E9B4A192F}" name="Column1" dataDxfId="43" dataCellStyle="Normal 2">
      <calculatedColumnFormula>INT(B4)</calculatedColumnFormula>
    </tableColumn>
    <tableColumn id="2" xr3:uid="{B55A7E95-4FC2-F54E-B909-49A9DA200C7D}" name="Orders"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80C176-D808-BF47-8443-1B5BF27890C5}" name="Table5" displayName="Table5" ref="F3:L806" totalsRowShown="0" headerRowCellStyle="Normal 2">
  <autoFilter ref="F3:L806" xr:uid="{1480C176-D808-BF47-8443-1B5BF27890C5}"/>
  <tableColumns count="7">
    <tableColumn id="1" xr3:uid="{18578757-EAA1-374A-8D9C-3CF6ADE1AC63}" name="Unique Date" dataDxfId="42" dataCellStyle="Normal 2">
      <calculatedColumnFormula>WORKDAY(F3,-1)</calculatedColumnFormula>
    </tableColumn>
    <tableColumn id="2" xr3:uid="{7DC1E12F-D8A4-484A-9AFE-51FEE224595A}" name="Combined _x000a_Daily Order" dataCellStyle="Normal 2">
      <calculatedColumnFormula>SUMIF(C:C, F4, D:D)</calculatedColumnFormula>
    </tableColumn>
    <tableColumn id="3" xr3:uid="{A01083B8-47DF-CA49-8928-C49603EFA3D4}" name="Quarter" dataCellStyle="Normal 2">
      <calculatedColumnFormula>ROUNDUP(MONTH(Table3[[#This Row],[Date]])/3, 0)</calculatedColumnFormula>
    </tableColumn>
    <tableColumn id="4" xr3:uid="{9F5A15A8-C81C-444F-B7ED-84EB98A93BEA}" name="Moving Average on Months" dataDxfId="41" dataCellStyle="Normal 2">
      <calculatedColumnFormula array="1" xml:space="preserve"> (SUM(OFFSET(G4, -$M$4/2+1, 0, $M$4-1, 1)) + (INDIRECT("G" &amp; ROW(G4) - $M$4/2) + INDIRECT("G" &amp; ROW(G4) + $M$4/2))/2) / $M$4</calculatedColumnFormula>
    </tableColumn>
    <tableColumn id="5" xr3:uid="{58C296C8-BCD2-8849-9A01-EC2CE132B5B3}" name="Lower Bound Computed on Moving Average" dataDxfId="40" dataCellStyle="Normal 2">
      <calculatedColumnFormula>Table5[[#This Row],[Moving Average on Months]] - 1.96*STDEV(OFFSET(Table5[[#This Row],[Combined 
Daily Order]], -$M$4/2, 0, $M$4+1, 1))</calculatedColumnFormula>
    </tableColumn>
    <tableColumn id="6" xr3:uid="{F35DBB39-79F2-614C-9781-65EEE1C981C6}" name="Upper Bound Computed on Moving Average" dataDxfId="39" dataCellStyle="Normal 2">
      <calculatedColumnFormula>Table5[[#This Row],[Moving Average on Months]] + 1.96*STDEV(OFFSET(Table5[[#This Row],[Combined 
Daily Order]], -$M$4/2, 0, $M$4+1, 1))</calculatedColumnFormula>
    </tableColumn>
    <tableColumn id="7" xr3:uid="{7072BCFA-038D-C541-B02D-609F88A3C858}" name="Presumed Outliers" dataDxfId="38" dataCellStyle="Normal 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EBF6D3-44E1-D948-98BC-2E12D43EA3EE}" name="Table2" displayName="Table2" ref="B3:E806" totalsRowShown="0" headerRowDxfId="37" headerRowCellStyle="Normal 2 2">
  <autoFilter ref="B3:E806" xr:uid="{62EBF6D3-44E1-D948-98BC-2E12D43EA3EE}"/>
  <tableColumns count="4">
    <tableColumn id="1" xr3:uid="{23200469-09F5-0648-AD94-0856A9965AB0}" name="Date" dataDxfId="36" dataCellStyle="Normal 2 2"/>
    <tableColumn id="2" xr3:uid="{CFF097E1-ED6B-6F46-93F7-088532808B77}" name="Orders BLACK" dataCellStyle="Normal 2 2">
      <calculatedColumnFormula>Table3[[#This Row],[Combined
Daily order]]</calculatedColumnFormula>
    </tableColumn>
    <tableColumn id="3" xr3:uid="{6167E884-053A-E846-802F-3B74A98EE6BF}" name="Orders BEIGE" dataCellStyle="Normal 2 2">
      <calculatedColumnFormula>Table5[[#This Row],[Combined 
Daily Order]]</calculatedColumnFormula>
    </tableColumn>
    <tableColumn id="4" xr3:uid="{EED4AFE8-D650-034B-B552-C7CA0EAAACCE}" name="Orders TOTAL">
      <calculatedColumnFormula>C4+D4</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47" dT="2024-10-16T18:12:03.85" personId="{0D1462B6-96D9-4CE8-BECB-BD8B3B383D06}" id="{F7D28BB1-5F9F-449F-BAE1-3963B71CB90C}">
    <text>Corresponding to the slope of the linear regression from the cycle moving average.</text>
  </threadedComment>
  <threadedComment ref="F47" dT="2024-10-16T18:12:09.75" personId="{0D1462B6-96D9-4CE8-BECB-BD8B3B383D06}" id="{E3B8CD14-BB2B-43B1-847D-89822818A0AC}" parentId="{F7D28BB1-5F9F-449F-BAE1-3963B71CB90C}">
    <text>This slope is different with respect to the slope from the Orders dataset because in the latter there is still missing the 2024 Christmas seasonal pic.</text>
  </threadedComment>
</ThreadedComments>
</file>

<file path=xl/threadedComments/threadedComment2.xml><?xml version="1.0" encoding="utf-8"?>
<ThreadedComments xmlns="http://schemas.microsoft.com/office/spreadsheetml/2018/threadedcomments" xmlns:x="http://schemas.openxmlformats.org/spreadsheetml/2006/main">
  <threadedComment ref="C41" dT="2024-12-10T11:53:22.32" personId="{0D1462B6-96D9-4CE8-BECB-BD8B3B383D06}" id="{3D9D1085-6D25-4D9E-A6C1-83D62AD5DF03}">
    <text>New data provided.</text>
  </threadedComment>
</ThreadedComments>
</file>

<file path=xl/threadedComments/threadedComment3.xml><?xml version="1.0" encoding="utf-8"?>
<ThreadedComments xmlns="http://schemas.microsoft.com/office/spreadsheetml/2018/threadedcomments" xmlns:x="http://schemas.openxmlformats.org/spreadsheetml/2006/main">
  <threadedComment ref="K5" dT="2024-11-20T13:00:34.63" personId="{149E826E-542F-A04B-80F2-485100297541}" id="{87D14267-A36E-7E41-9BE6-CDCB8301A580}">
    <text xml:space="preserve">It is outsourced, for this reason is directly the price of the product) </text>
  </threadedComment>
  <threadedComment ref="O5" dT="2024-11-20T13:00:51.14" personId="{149E826E-542F-A04B-80F2-485100297541}" id="{67858CA0-1B9A-F544-818E-F0DD80AFEF48}">
    <text>It is outsourced, for this reason is directly the price of the product)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2.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9.xml"/><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2.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2.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4.xml"/><Relationship Id="rId1" Type="http://schemas.openxmlformats.org/officeDocument/2006/relationships/printerSettings" Target="../printerSettings/printerSettings3.bin"/><Relationship Id="rId4" Type="http://schemas.openxmlformats.org/officeDocument/2006/relationships/comments" Target="../comments7.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7.xml"/><Relationship Id="rId4" Type="http://schemas.microsoft.com/office/2017/10/relationships/threadedComment" Target="../threadedComments/threadedComment3.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9B47D-3A42-4D9B-AFE7-E26646A6C484}">
  <sheetPr>
    <tabColor theme="1"/>
  </sheetPr>
  <dimension ref="A1:N99"/>
  <sheetViews>
    <sheetView showGridLines="0" zoomScale="111" workbookViewId="0">
      <selection activeCell="A22" sqref="A22"/>
    </sheetView>
  </sheetViews>
  <sheetFormatPr baseColWidth="10" defaultColWidth="11.1640625" defaultRowHeight="15" x14ac:dyDescent="0.2"/>
  <cols>
    <col min="1" max="1" width="35" customWidth="1"/>
  </cols>
  <sheetData>
    <row r="1" spans="1:14" ht="35.75" customHeight="1" x14ac:dyDescent="0.2">
      <c r="A1" s="358" t="s">
        <v>0</v>
      </c>
      <c r="B1" s="358"/>
      <c r="C1" s="359" t="s">
        <v>1</v>
      </c>
      <c r="D1" s="359"/>
    </row>
    <row r="2" spans="1:14" x14ac:dyDescent="0.2">
      <c r="A2" s="17"/>
      <c r="B2" s="17"/>
      <c r="C2" s="17"/>
      <c r="D2" s="17"/>
    </row>
    <row r="4" spans="1:14" ht="18" customHeight="1" x14ac:dyDescent="0.2">
      <c r="A4" s="16" t="s">
        <v>3</v>
      </c>
      <c r="B4" s="11"/>
    </row>
    <row r="5" spans="1:14" ht="18" customHeight="1" x14ac:dyDescent="0.2">
      <c r="A5" s="12"/>
      <c r="B5" s="11"/>
      <c r="C5" s="13"/>
      <c r="D5" s="13"/>
      <c r="E5" s="13"/>
      <c r="F5" s="13"/>
      <c r="G5" s="13"/>
      <c r="H5" s="13"/>
      <c r="I5" s="13"/>
      <c r="J5" s="13"/>
      <c r="K5" s="11"/>
      <c r="L5" s="11"/>
    </row>
    <row r="6" spans="1:14" ht="18" customHeight="1" x14ac:dyDescent="0.2">
      <c r="A6" s="12" t="s">
        <v>2</v>
      </c>
      <c r="B6" s="11"/>
      <c r="C6" s="13"/>
      <c r="D6" s="13"/>
      <c r="E6" s="13"/>
      <c r="F6" s="13"/>
      <c r="G6" s="13"/>
      <c r="H6" s="13"/>
      <c r="I6" s="13"/>
      <c r="J6" s="13"/>
      <c r="K6" s="11"/>
      <c r="L6" s="11"/>
    </row>
    <row r="7" spans="1:14" ht="18" customHeight="1" x14ac:dyDescent="0.2">
      <c r="C7" s="13"/>
      <c r="D7" s="13"/>
      <c r="E7" s="13"/>
      <c r="F7" s="13"/>
      <c r="G7" s="13"/>
      <c r="H7" s="13"/>
      <c r="I7" s="13"/>
      <c r="J7" s="13"/>
      <c r="K7" s="11"/>
      <c r="L7" s="11"/>
    </row>
    <row r="8" spans="1:14" ht="18" customHeight="1" x14ac:dyDescent="0.2">
      <c r="C8" s="13"/>
      <c r="D8" s="13"/>
      <c r="E8" s="13"/>
      <c r="F8" s="13"/>
      <c r="G8" s="13"/>
      <c r="H8" s="13"/>
      <c r="I8" s="13"/>
      <c r="J8" s="13"/>
      <c r="K8" s="11"/>
      <c r="L8" s="11"/>
    </row>
    <row r="9" spans="1:14" ht="18" customHeight="1" x14ac:dyDescent="0.2">
      <c r="C9" s="13"/>
      <c r="D9" s="13"/>
      <c r="E9" s="13"/>
      <c r="F9" s="13"/>
      <c r="G9" s="13"/>
      <c r="H9" s="13"/>
      <c r="I9" s="13"/>
      <c r="J9" s="13"/>
      <c r="K9" s="11"/>
      <c r="L9" s="11"/>
    </row>
    <row r="10" spans="1:14" ht="18" customHeight="1" x14ac:dyDescent="0.2">
      <c r="C10" s="13"/>
      <c r="D10" s="13"/>
      <c r="E10" s="13"/>
      <c r="F10" s="13"/>
      <c r="G10" s="13"/>
      <c r="H10" s="13"/>
      <c r="I10" s="13"/>
      <c r="J10" s="13"/>
      <c r="K10" s="11"/>
      <c r="L10" s="11"/>
    </row>
    <row r="11" spans="1:14" ht="18" customHeight="1" x14ac:dyDescent="0.2">
      <c r="C11" s="13"/>
      <c r="D11" s="13"/>
      <c r="E11" s="13"/>
      <c r="F11" s="13"/>
      <c r="G11" s="13"/>
      <c r="H11" s="13"/>
      <c r="I11" s="13"/>
      <c r="J11" s="13"/>
      <c r="K11" s="11"/>
      <c r="L11" s="11"/>
    </row>
    <row r="12" spans="1:14" ht="18" customHeight="1" x14ac:dyDescent="0.2">
      <c r="C12" s="13"/>
      <c r="D12" s="13"/>
      <c r="E12" s="13"/>
      <c r="F12" s="13"/>
      <c r="G12" s="13"/>
      <c r="H12" s="13"/>
      <c r="I12" s="13"/>
      <c r="J12" s="13"/>
      <c r="K12" s="11"/>
      <c r="L12" s="11"/>
    </row>
    <row r="13" spans="1:14" ht="18" customHeight="1" x14ac:dyDescent="0.2">
      <c r="C13" s="11"/>
      <c r="D13" s="11"/>
      <c r="E13" s="11"/>
      <c r="F13" s="11"/>
      <c r="G13" s="11"/>
      <c r="H13" s="11"/>
      <c r="I13" s="11"/>
      <c r="J13" s="11"/>
      <c r="K13" s="11"/>
      <c r="L13" s="11"/>
      <c r="M13" s="11"/>
      <c r="N13" s="11"/>
    </row>
    <row r="14" spans="1:14" ht="18" customHeight="1" x14ac:dyDescent="0.2">
      <c r="C14" s="11"/>
      <c r="D14" s="11"/>
      <c r="E14" s="11"/>
      <c r="F14" s="11"/>
      <c r="G14" s="11"/>
      <c r="H14" s="11"/>
      <c r="I14" s="11"/>
      <c r="J14" s="11"/>
      <c r="K14" s="11"/>
      <c r="L14" s="11"/>
      <c r="M14" s="11"/>
      <c r="N14" s="11"/>
    </row>
    <row r="15" spans="1:14" ht="18" customHeight="1" x14ac:dyDescent="0.2">
      <c r="C15" s="11"/>
      <c r="D15" s="11"/>
      <c r="E15" s="11"/>
      <c r="F15" s="11"/>
      <c r="G15" s="11"/>
      <c r="H15" s="11"/>
      <c r="I15" s="11"/>
      <c r="J15" s="11"/>
      <c r="K15" s="11"/>
      <c r="L15" s="11"/>
      <c r="M15" s="11"/>
      <c r="N15" s="11"/>
    </row>
    <row r="16" spans="1:14" ht="18" customHeight="1" x14ac:dyDescent="0.2">
      <c r="C16" s="11"/>
      <c r="D16" s="11"/>
      <c r="E16" s="11"/>
      <c r="F16" s="11"/>
      <c r="G16" s="11"/>
      <c r="H16" s="11"/>
      <c r="I16" s="11"/>
      <c r="J16" s="11"/>
      <c r="K16" s="11"/>
      <c r="L16" s="11"/>
      <c r="M16" s="11"/>
      <c r="N16" s="11"/>
    </row>
    <row r="17" spans="1:14" ht="18" customHeight="1" x14ac:dyDescent="0.2">
      <c r="A17" s="11"/>
      <c r="B17" s="11"/>
      <c r="C17" s="11"/>
      <c r="D17" s="11"/>
      <c r="E17" s="11"/>
      <c r="F17" s="11"/>
      <c r="G17" s="11"/>
      <c r="H17" s="11"/>
      <c r="I17" s="11"/>
      <c r="J17" s="11"/>
      <c r="K17" s="11"/>
      <c r="L17" s="11"/>
      <c r="M17" s="11"/>
      <c r="N17" s="11"/>
    </row>
    <row r="18" spans="1:14" x14ac:dyDescent="0.2">
      <c r="A18" s="11"/>
      <c r="B18" s="13"/>
      <c r="C18" s="11"/>
      <c r="D18" s="11"/>
      <c r="E18" s="11"/>
      <c r="F18" s="11"/>
      <c r="G18" s="11"/>
      <c r="H18" s="11"/>
      <c r="I18" s="11"/>
      <c r="J18" s="11"/>
      <c r="K18" s="11"/>
      <c r="L18" s="11"/>
      <c r="M18" s="11"/>
      <c r="N18" s="11"/>
    </row>
    <row r="19" spans="1:14" x14ac:dyDescent="0.2">
      <c r="A19" s="11"/>
      <c r="B19" s="11"/>
      <c r="C19" s="11"/>
      <c r="D19" s="11"/>
      <c r="E19" s="11"/>
      <c r="F19" s="11"/>
      <c r="G19" s="11"/>
      <c r="H19" s="11"/>
      <c r="I19" s="11"/>
      <c r="J19" s="11"/>
      <c r="K19" s="11"/>
      <c r="L19" s="11"/>
      <c r="M19" s="11"/>
      <c r="N19" s="11"/>
    </row>
    <row r="20" spans="1:14" x14ac:dyDescent="0.2">
      <c r="C20" s="11"/>
      <c r="D20" s="11"/>
      <c r="E20" s="11"/>
      <c r="F20" s="11"/>
      <c r="G20" s="11"/>
      <c r="H20" s="11"/>
      <c r="I20" s="11"/>
      <c r="J20" s="11"/>
      <c r="K20" s="11"/>
      <c r="L20" s="11"/>
      <c r="M20" s="11"/>
      <c r="N20" s="11"/>
    </row>
    <row r="21" spans="1:14" x14ac:dyDescent="0.2">
      <c r="C21" s="11"/>
      <c r="D21" s="11"/>
      <c r="E21" s="11"/>
      <c r="F21" s="11"/>
      <c r="G21" s="11"/>
      <c r="H21" s="11"/>
      <c r="I21" s="11"/>
      <c r="J21" s="11"/>
      <c r="K21" s="11"/>
      <c r="L21" s="11"/>
      <c r="M21" s="11"/>
      <c r="N21" s="11"/>
    </row>
    <row r="22" spans="1:14" x14ac:dyDescent="0.2">
      <c r="C22" s="11"/>
      <c r="D22" s="11"/>
      <c r="E22" s="11"/>
      <c r="F22" s="11"/>
      <c r="G22" s="11"/>
      <c r="H22" s="11"/>
      <c r="I22" s="11"/>
      <c r="J22" s="11"/>
      <c r="K22" s="11"/>
      <c r="L22" s="11"/>
      <c r="M22" s="11"/>
      <c r="N22" s="11"/>
    </row>
    <row r="23" spans="1:14" x14ac:dyDescent="0.2">
      <c r="A23" s="12" t="s">
        <v>4</v>
      </c>
      <c r="B23" s="11"/>
      <c r="C23" s="11"/>
      <c r="D23" s="11"/>
      <c r="E23" s="11"/>
      <c r="F23" s="11"/>
      <c r="G23" s="11"/>
      <c r="H23" s="11"/>
      <c r="I23" s="11"/>
      <c r="J23" s="11"/>
      <c r="K23" s="11"/>
      <c r="L23" s="11"/>
      <c r="M23" s="11"/>
      <c r="N23" s="11"/>
    </row>
    <row r="24" spans="1:14" x14ac:dyDescent="0.2">
      <c r="A24" s="14"/>
      <c r="B24" s="11"/>
      <c r="C24" s="11"/>
      <c r="D24" s="11"/>
      <c r="E24" s="11"/>
      <c r="F24" s="11"/>
      <c r="G24" s="11"/>
      <c r="H24" s="11"/>
      <c r="I24" s="11"/>
      <c r="J24" s="11"/>
      <c r="K24" s="11"/>
      <c r="L24" s="11"/>
      <c r="M24" s="11"/>
      <c r="N24" s="11"/>
    </row>
    <row r="25" spans="1:14" x14ac:dyDescent="0.2">
      <c r="A25" s="14"/>
      <c r="B25" s="11"/>
      <c r="C25" s="11"/>
      <c r="D25" s="11"/>
      <c r="E25" s="11"/>
      <c r="F25" s="11"/>
      <c r="G25" s="11"/>
      <c r="H25" s="11"/>
      <c r="I25" s="11"/>
      <c r="J25" s="11"/>
      <c r="K25" s="11"/>
      <c r="L25" s="11"/>
      <c r="M25" s="11"/>
      <c r="N25" s="11"/>
    </row>
    <row r="26" spans="1:14" x14ac:dyDescent="0.2">
      <c r="A26" s="15"/>
      <c r="B26" s="11"/>
      <c r="C26" s="11"/>
      <c r="D26" s="11"/>
      <c r="E26" s="11"/>
      <c r="F26" s="11"/>
      <c r="G26" s="11"/>
      <c r="H26" s="11"/>
      <c r="I26" s="11"/>
      <c r="J26" s="11"/>
      <c r="K26" s="11"/>
      <c r="L26" s="11"/>
      <c r="M26" s="11"/>
      <c r="N26" s="11"/>
    </row>
    <row r="27" spans="1:14" x14ac:dyDescent="0.2">
      <c r="A27" s="11"/>
      <c r="B27" s="11"/>
      <c r="C27" s="11"/>
      <c r="D27" s="11"/>
      <c r="E27" s="11"/>
      <c r="F27" s="11"/>
      <c r="G27" s="11"/>
      <c r="H27" s="11"/>
      <c r="I27" s="11"/>
      <c r="J27" s="11"/>
      <c r="K27" s="11"/>
      <c r="L27" s="11"/>
      <c r="M27" s="11"/>
      <c r="N27" s="11"/>
    </row>
    <row r="28" spans="1:14" x14ac:dyDescent="0.2">
      <c r="A28" s="11"/>
      <c r="B28" s="11"/>
      <c r="C28" s="11"/>
      <c r="D28" s="11"/>
      <c r="E28" s="11"/>
      <c r="F28" s="11"/>
      <c r="G28" s="11"/>
      <c r="H28" s="11"/>
      <c r="I28" s="11"/>
      <c r="J28" s="11"/>
      <c r="K28" s="11"/>
      <c r="L28" s="11"/>
      <c r="M28" s="11"/>
      <c r="N28" s="11"/>
    </row>
    <row r="29" spans="1:14" x14ac:dyDescent="0.2">
      <c r="A29" s="11"/>
      <c r="B29" s="11"/>
      <c r="C29" s="11"/>
      <c r="D29" s="11"/>
      <c r="E29" s="11"/>
      <c r="F29" s="11"/>
      <c r="G29" s="11"/>
      <c r="H29" s="11"/>
      <c r="I29" s="11"/>
      <c r="J29" s="11"/>
      <c r="K29" s="11"/>
      <c r="L29" s="11"/>
      <c r="M29" s="11"/>
      <c r="N29" s="11"/>
    </row>
    <row r="30" spans="1:14" x14ac:dyDescent="0.2">
      <c r="A30" s="11"/>
      <c r="B30" s="11"/>
      <c r="C30" s="11"/>
      <c r="D30" s="11"/>
      <c r="E30" s="11"/>
      <c r="F30" s="11"/>
      <c r="G30" s="11"/>
      <c r="H30" s="11"/>
      <c r="I30" s="11"/>
      <c r="J30" s="11"/>
      <c r="K30" s="11"/>
      <c r="L30" s="11"/>
      <c r="M30" s="11"/>
      <c r="N30" s="11"/>
    </row>
    <row r="31" spans="1:14" x14ac:dyDescent="0.2">
      <c r="A31" s="11"/>
      <c r="B31" s="11"/>
      <c r="C31" s="11"/>
      <c r="D31" s="11"/>
      <c r="E31" s="11"/>
      <c r="F31" s="11"/>
      <c r="G31" s="11"/>
      <c r="H31" s="11"/>
      <c r="I31" s="11"/>
      <c r="J31" s="11"/>
      <c r="K31" s="11"/>
      <c r="L31" s="11"/>
      <c r="M31" s="11"/>
      <c r="N31" s="11"/>
    </row>
    <row r="32" spans="1:14" x14ac:dyDescent="0.2">
      <c r="A32" s="11"/>
      <c r="B32" s="11"/>
      <c r="C32" s="11"/>
      <c r="D32" s="11"/>
      <c r="E32" s="11"/>
      <c r="F32" s="11"/>
      <c r="G32" s="11"/>
      <c r="H32" s="11"/>
      <c r="I32" s="11"/>
      <c r="J32" s="11"/>
      <c r="K32" s="11"/>
      <c r="L32" s="11"/>
      <c r="M32" s="11"/>
      <c r="N32" s="11"/>
    </row>
    <row r="33" spans="1:14" x14ac:dyDescent="0.2">
      <c r="A33" s="11"/>
      <c r="B33" s="11"/>
      <c r="C33" s="11"/>
      <c r="D33" s="11"/>
      <c r="E33" s="11"/>
      <c r="F33" s="11"/>
      <c r="G33" s="11"/>
      <c r="H33" s="11"/>
      <c r="I33" s="11"/>
      <c r="J33" s="11"/>
      <c r="K33" s="11"/>
      <c r="L33" s="11"/>
      <c r="M33" s="11"/>
      <c r="N33" s="11"/>
    </row>
    <row r="34" spans="1:14" x14ac:dyDescent="0.2">
      <c r="A34" s="11"/>
      <c r="B34" s="11"/>
      <c r="C34" s="11"/>
      <c r="D34" s="11"/>
      <c r="E34" s="11"/>
      <c r="F34" s="11"/>
      <c r="G34" s="11"/>
      <c r="H34" s="11"/>
      <c r="I34" s="11"/>
      <c r="J34" s="11"/>
      <c r="K34" s="11"/>
      <c r="L34" s="11"/>
      <c r="M34" s="11"/>
      <c r="N34" s="11"/>
    </row>
    <row r="35" spans="1:14" x14ac:dyDescent="0.2">
      <c r="A35" s="11"/>
      <c r="B35" s="11"/>
      <c r="C35" s="11"/>
      <c r="D35" s="11"/>
      <c r="E35" s="11"/>
      <c r="F35" s="11"/>
      <c r="G35" s="11"/>
      <c r="H35" s="11"/>
      <c r="I35" s="11"/>
      <c r="J35" s="11"/>
      <c r="K35" s="11"/>
      <c r="L35" s="11"/>
      <c r="M35" s="11"/>
      <c r="N35" s="11"/>
    </row>
    <row r="36" spans="1:14" x14ac:dyDescent="0.2">
      <c r="A36" s="12" t="s">
        <v>5</v>
      </c>
      <c r="B36" s="11"/>
      <c r="C36" s="11"/>
      <c r="D36" s="11"/>
      <c r="E36" s="11"/>
      <c r="F36" s="11"/>
      <c r="G36" s="11"/>
      <c r="H36" s="11"/>
      <c r="I36" s="11"/>
      <c r="J36" s="11"/>
      <c r="K36" s="11"/>
      <c r="L36" s="11"/>
      <c r="M36" s="11"/>
      <c r="N36" s="11"/>
    </row>
    <row r="37" spans="1:14" x14ac:dyDescent="0.2">
      <c r="A37" s="11"/>
      <c r="B37" s="11"/>
      <c r="C37" s="11"/>
      <c r="D37" s="11"/>
      <c r="E37" s="11"/>
      <c r="F37" s="11"/>
      <c r="G37" s="11"/>
      <c r="H37" s="11"/>
      <c r="I37" s="11"/>
      <c r="J37" s="11"/>
      <c r="K37" s="11"/>
      <c r="L37" s="11"/>
      <c r="M37" s="11"/>
      <c r="N37" s="11"/>
    </row>
    <row r="38" spans="1:14" x14ac:dyDescent="0.2">
      <c r="A38" s="11"/>
      <c r="B38" s="11"/>
      <c r="C38" s="11"/>
      <c r="D38" s="11"/>
      <c r="E38" s="11"/>
      <c r="F38" s="11"/>
      <c r="G38" s="11"/>
      <c r="H38" s="11"/>
      <c r="I38" s="11"/>
      <c r="J38" s="11"/>
      <c r="K38" s="11"/>
      <c r="L38" s="11"/>
      <c r="M38" s="11"/>
      <c r="N38" s="11"/>
    </row>
    <row r="39" spans="1:14" x14ac:dyDescent="0.2">
      <c r="B39" s="11"/>
      <c r="C39" s="11"/>
      <c r="D39" s="11"/>
      <c r="E39" s="11"/>
      <c r="F39" s="11"/>
      <c r="G39" s="11"/>
      <c r="H39" s="11"/>
      <c r="I39" s="11"/>
      <c r="J39" s="11"/>
      <c r="K39" s="11"/>
      <c r="L39" s="11"/>
      <c r="M39" s="11"/>
      <c r="N39" s="11"/>
    </row>
    <row r="40" spans="1:14" x14ac:dyDescent="0.2">
      <c r="C40" s="11"/>
      <c r="D40" s="11"/>
      <c r="E40" s="11"/>
      <c r="F40" s="11"/>
      <c r="G40" s="11"/>
      <c r="H40" s="11"/>
      <c r="I40" s="11"/>
      <c r="J40" s="11"/>
      <c r="K40" s="11"/>
      <c r="L40" s="11"/>
      <c r="M40" s="11"/>
      <c r="N40" s="11"/>
    </row>
    <row r="50" spans="1:1" x14ac:dyDescent="0.2">
      <c r="A50" s="12" t="s">
        <v>181</v>
      </c>
    </row>
    <row r="75" spans="1:1" x14ac:dyDescent="0.2">
      <c r="A75" s="12" t="s">
        <v>403</v>
      </c>
    </row>
    <row r="85" spans="1:1" x14ac:dyDescent="0.2">
      <c r="A85" s="12" t="s">
        <v>404</v>
      </c>
    </row>
    <row r="99" spans="1:1" x14ac:dyDescent="0.2">
      <c r="A99" s="12"/>
    </row>
  </sheetData>
  <mergeCells count="2">
    <mergeCell ref="A1:B1"/>
    <mergeCell ref="C1:D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25B16-B480-4B46-9178-8CB9F38B295E}">
  <sheetPr>
    <tabColor theme="0" tint="-0.249977111117893"/>
  </sheetPr>
  <dimension ref="A1:AJ2835"/>
  <sheetViews>
    <sheetView zoomScale="70" zoomScaleNormal="70" workbookViewId="0">
      <selection activeCell="A3" sqref="A3"/>
    </sheetView>
  </sheetViews>
  <sheetFormatPr baseColWidth="10" defaultColWidth="10.6640625" defaultRowHeight="12.75" customHeight="1" x14ac:dyDescent="0.2"/>
  <cols>
    <col min="1" max="1" width="13" style="1" customWidth="1"/>
    <col min="2" max="2" width="12.6640625" style="1" customWidth="1"/>
    <col min="3" max="3" width="13.33203125" style="1" customWidth="1"/>
    <col min="4" max="5" width="10.6640625" style="1"/>
    <col min="6" max="6" width="24.33203125" style="1" customWidth="1"/>
    <col min="7" max="7" width="17.1640625" style="1" customWidth="1"/>
    <col min="8" max="8" width="12.5" style="1" customWidth="1"/>
    <col min="9" max="11" width="15" style="1" customWidth="1"/>
    <col min="12" max="12" width="20.1640625" style="1" customWidth="1"/>
    <col min="13" max="17" width="15" style="1" customWidth="1"/>
    <col min="18" max="18" width="26.33203125" style="1" customWidth="1"/>
    <col min="19" max="19" width="24.33203125" style="1" customWidth="1"/>
    <col min="20" max="20" width="26.1640625" style="1" customWidth="1"/>
    <col min="21" max="21" width="25.1640625" style="1" customWidth="1"/>
    <col min="22" max="22" width="25.33203125" customWidth="1"/>
    <col min="23" max="23" width="25" style="1" customWidth="1"/>
    <col min="24" max="24" width="25.6640625" style="1" customWidth="1"/>
    <col min="25" max="25" width="23.5" style="1" customWidth="1"/>
    <col min="26" max="26" width="29.6640625" style="1" customWidth="1"/>
    <col min="27" max="27" width="23.5" style="1" customWidth="1"/>
    <col min="28" max="28" width="24" style="1" customWidth="1"/>
    <col min="29" max="29" width="23.5" style="1" customWidth="1"/>
    <col min="30" max="30" width="24" style="1" customWidth="1"/>
    <col min="31" max="31" width="23.5" style="1" customWidth="1"/>
    <col min="32" max="32" width="28.33203125" style="1" customWidth="1"/>
    <col min="33" max="33" width="27.6640625" style="1" customWidth="1"/>
    <col min="34" max="35" width="11.6640625" style="1" customWidth="1"/>
    <col min="36" max="36" width="15" style="1" customWidth="1"/>
    <col min="37" max="37" width="15.6640625" style="1" customWidth="1"/>
    <col min="38" max="38" width="11.6640625" style="1" customWidth="1"/>
    <col min="39" max="16384" width="10.6640625" style="1"/>
  </cols>
  <sheetData>
    <row r="1" spans="1:35" ht="51.75" customHeight="1" x14ac:dyDescent="0.15">
      <c r="A1" s="360" t="s">
        <v>6</v>
      </c>
      <c r="B1" s="361"/>
      <c r="C1" s="361"/>
      <c r="D1" s="361"/>
      <c r="E1" s="361"/>
      <c r="F1" s="361"/>
      <c r="G1" s="361"/>
      <c r="H1" s="361"/>
      <c r="I1" s="361"/>
      <c r="J1" s="361"/>
      <c r="K1" s="361"/>
      <c r="L1" s="361"/>
      <c r="M1" s="361"/>
      <c r="N1" s="361"/>
      <c r="O1" s="361"/>
      <c r="P1" s="361"/>
      <c r="Q1" s="361"/>
      <c r="R1" s="361"/>
      <c r="S1" s="361"/>
      <c r="T1" s="361"/>
      <c r="U1" s="361"/>
      <c r="V1" s="361"/>
      <c r="W1" s="361"/>
      <c r="X1" s="361"/>
      <c r="Y1" s="361"/>
      <c r="Z1" s="361"/>
      <c r="AA1" s="361"/>
      <c r="AB1" s="361"/>
      <c r="AC1" s="361"/>
      <c r="AD1" s="361"/>
      <c r="AE1" s="361"/>
      <c r="AF1" s="361"/>
      <c r="AG1" s="361"/>
      <c r="AH1" s="361"/>
      <c r="AI1" s="361"/>
    </row>
    <row r="3" spans="1:35" ht="59" x14ac:dyDescent="0.3">
      <c r="B3" s="1" t="s">
        <v>7</v>
      </c>
      <c r="C3" s="1" t="s">
        <v>8</v>
      </c>
      <c r="D3" s="1" t="s">
        <v>9</v>
      </c>
      <c r="F3" s="1" t="s">
        <v>7</v>
      </c>
      <c r="G3" s="41" t="s">
        <v>10</v>
      </c>
      <c r="H3" s="1" t="s">
        <v>11</v>
      </c>
      <c r="I3" s="41" t="s">
        <v>12</v>
      </c>
      <c r="J3" s="41" t="s">
        <v>13</v>
      </c>
      <c r="K3" s="41" t="s">
        <v>14</v>
      </c>
      <c r="L3" s="1" t="s">
        <v>15</v>
      </c>
      <c r="M3" s="25" t="s">
        <v>16</v>
      </c>
      <c r="N3" s="25" t="s">
        <v>17</v>
      </c>
      <c r="O3" s="25" t="s">
        <v>18</v>
      </c>
      <c r="P3"/>
      <c r="Q3" s="26" t="s">
        <v>19</v>
      </c>
      <c r="V3" s="1"/>
      <c r="AD3"/>
      <c r="AE3"/>
      <c r="AF3"/>
    </row>
    <row r="4" spans="1:35" ht="15" x14ac:dyDescent="0.2">
      <c r="B4" s="2">
        <v>45562.730036670997</v>
      </c>
      <c r="C4" s="2">
        <f>INT(B4)</f>
        <v>45562</v>
      </c>
      <c r="D4" s="1">
        <v>13614</v>
      </c>
      <c r="F4" s="2">
        <v>45562</v>
      </c>
      <c r="G4" s="1">
        <f t="shared" ref="G4:G67" si="0">SUMIF(C:C, F4, D:D)</f>
        <v>25910</v>
      </c>
      <c r="H4" s="1">
        <f>ROUNDUP(MONTH(Table3[[#This Row],[Date]])/3, 0)</f>
        <v>3</v>
      </c>
      <c r="L4" s="1" t="e">
        <v>#N/A</v>
      </c>
      <c r="M4" s="1">
        <v>22</v>
      </c>
      <c r="N4" s="1">
        <f t="shared" ref="N4:N67" si="1">$V$46</f>
        <v>45729.882621720331</v>
      </c>
      <c r="O4" s="1">
        <f t="shared" ref="O4:O67" si="2">$U$46</f>
        <v>5411.2257219907515</v>
      </c>
      <c r="P4"/>
      <c r="V4" s="1"/>
      <c r="AD4"/>
      <c r="AE4"/>
      <c r="AF4"/>
    </row>
    <row r="5" spans="1:35" ht="15" x14ac:dyDescent="0.2">
      <c r="B5" s="2">
        <v>45562.342216034194</v>
      </c>
      <c r="C5" s="2">
        <f t="shared" ref="C5:C67" si="3">INT(B5)</f>
        <v>45562</v>
      </c>
      <c r="D5" s="1">
        <v>12296</v>
      </c>
      <c r="F5" s="2">
        <f>WORKDAY(F4,-1)</f>
        <v>45561</v>
      </c>
      <c r="G5" s="1">
        <f t="shared" si="0"/>
        <v>36491</v>
      </c>
      <c r="H5" s="1">
        <f>ROUNDUP(MONTH(Table3[[#This Row],[Date]])/3, 0)</f>
        <v>3</v>
      </c>
      <c r="L5" s="1">
        <f>Table3[[#This Row],[Combined
Daily order]]</f>
        <v>36491</v>
      </c>
      <c r="N5" s="1">
        <f t="shared" si="1"/>
        <v>45729.882621720331</v>
      </c>
      <c r="O5" s="1">
        <f t="shared" si="2"/>
        <v>5411.2257219907515</v>
      </c>
      <c r="P5"/>
      <c r="V5" s="1"/>
      <c r="AD5"/>
      <c r="AE5"/>
      <c r="AF5"/>
    </row>
    <row r="6" spans="1:35" ht="15" x14ac:dyDescent="0.2">
      <c r="B6" s="2">
        <v>45561.927255932911</v>
      </c>
      <c r="C6" s="2">
        <f t="shared" si="3"/>
        <v>45561</v>
      </c>
      <c r="D6" s="1">
        <v>13540</v>
      </c>
      <c r="F6" s="2">
        <f t="shared" ref="F6:F69" si="4">WORKDAY(F5,-1)</f>
        <v>45560</v>
      </c>
      <c r="G6" s="1">
        <f t="shared" si="0"/>
        <v>26068</v>
      </c>
      <c r="H6" s="1">
        <f>ROUNDUP(MONTH(Table3[[#This Row],[Date]])/3, 0)</f>
        <v>3</v>
      </c>
      <c r="L6" s="1" t="e">
        <v>#N/A</v>
      </c>
      <c r="N6" s="1">
        <f t="shared" si="1"/>
        <v>45729.882621720331</v>
      </c>
      <c r="O6" s="1">
        <f t="shared" si="2"/>
        <v>5411.2257219907515</v>
      </c>
      <c r="P6"/>
      <c r="V6" s="1"/>
      <c r="AD6"/>
      <c r="AE6"/>
      <c r="AF6"/>
    </row>
    <row r="7" spans="1:35" ht="22" x14ac:dyDescent="0.25">
      <c r="B7" s="2">
        <v>45561.508189285465</v>
      </c>
      <c r="C7" s="2">
        <f t="shared" si="3"/>
        <v>45561</v>
      </c>
      <c r="D7" s="1">
        <v>11675</v>
      </c>
      <c r="F7" s="2">
        <f t="shared" si="4"/>
        <v>45559</v>
      </c>
      <c r="G7" s="1">
        <f t="shared" si="0"/>
        <v>40865</v>
      </c>
      <c r="H7" s="1">
        <f>ROUNDUP(MONTH(Table3[[#This Row],[Date]])/3, 0)</f>
        <v>3</v>
      </c>
      <c r="L7" s="1">
        <f>Table3[[#This Row],[Combined
Daily order]]</f>
        <v>40865</v>
      </c>
      <c r="N7" s="1">
        <f t="shared" si="1"/>
        <v>45729.882621720331</v>
      </c>
      <c r="O7" s="1">
        <f t="shared" si="2"/>
        <v>5411.2257219907515</v>
      </c>
      <c r="P7"/>
      <c r="S7" s="27"/>
      <c r="V7" s="1"/>
      <c r="AD7"/>
      <c r="AE7"/>
      <c r="AF7"/>
    </row>
    <row r="8" spans="1:35" ht="21" x14ac:dyDescent="0.25">
      <c r="B8" s="2">
        <v>45561.087506135569</v>
      </c>
      <c r="C8" s="2">
        <f t="shared" si="3"/>
        <v>45561</v>
      </c>
      <c r="D8" s="1">
        <v>11276</v>
      </c>
      <c r="F8" s="2">
        <f t="shared" si="4"/>
        <v>45558</v>
      </c>
      <c r="G8" s="1">
        <f t="shared" si="0"/>
        <v>27032</v>
      </c>
      <c r="H8" s="1">
        <f>ROUNDUP(MONTH(Table3[[#This Row],[Date]])/3, 0)</f>
        <v>3</v>
      </c>
      <c r="L8" s="1" t="e">
        <v>#N/A</v>
      </c>
      <c r="N8" s="1">
        <f t="shared" si="1"/>
        <v>45729.882621720331</v>
      </c>
      <c r="O8" s="1">
        <f t="shared" si="2"/>
        <v>5411.2257219907515</v>
      </c>
      <c r="P8"/>
      <c r="Q8" s="28"/>
      <c r="V8" s="1"/>
      <c r="AD8"/>
      <c r="AE8"/>
      <c r="AF8"/>
    </row>
    <row r="9" spans="1:35" ht="15" x14ac:dyDescent="0.2">
      <c r="B9" s="2">
        <v>45560.712023581982</v>
      </c>
      <c r="C9" s="2">
        <f t="shared" si="3"/>
        <v>45560</v>
      </c>
      <c r="D9" s="1">
        <v>12662</v>
      </c>
      <c r="F9" s="2">
        <f t="shared" si="4"/>
        <v>45555</v>
      </c>
      <c r="G9" s="1">
        <f t="shared" si="0"/>
        <v>25465</v>
      </c>
      <c r="H9" s="1">
        <f>ROUNDUP(MONTH(Table3[[#This Row],[Date]])/3, 0)</f>
        <v>3</v>
      </c>
      <c r="L9" s="1" t="e">
        <v>#N/A</v>
      </c>
      <c r="N9" s="1">
        <f t="shared" si="1"/>
        <v>45729.882621720331</v>
      </c>
      <c r="O9" s="1">
        <f t="shared" si="2"/>
        <v>5411.2257219907515</v>
      </c>
      <c r="P9"/>
      <c r="V9" s="1"/>
      <c r="AD9"/>
      <c r="AE9"/>
      <c r="AF9"/>
    </row>
    <row r="10" spans="1:35" ht="15" x14ac:dyDescent="0.2">
      <c r="B10" s="2">
        <v>45560.314862626677</v>
      </c>
      <c r="C10" s="2">
        <f t="shared" si="3"/>
        <v>45560</v>
      </c>
      <c r="D10" s="1">
        <v>13406</v>
      </c>
      <c r="F10" s="2">
        <f t="shared" si="4"/>
        <v>45554</v>
      </c>
      <c r="G10" s="1">
        <f t="shared" si="0"/>
        <v>36114</v>
      </c>
      <c r="H10" s="1">
        <f>ROUNDUP(MONTH(Table3[[#This Row],[Date]])/3, 0)</f>
        <v>3</v>
      </c>
      <c r="L10" s="1">
        <f>Table3[[#This Row],[Combined
Daily order]]</f>
        <v>36114</v>
      </c>
      <c r="N10" s="1">
        <f t="shared" si="1"/>
        <v>45729.882621720331</v>
      </c>
      <c r="O10" s="1">
        <f t="shared" si="2"/>
        <v>5411.2257219907515</v>
      </c>
      <c r="P10"/>
      <c r="V10" s="1"/>
      <c r="AD10"/>
      <c r="AE10"/>
      <c r="AF10"/>
    </row>
    <row r="11" spans="1:35" ht="15" x14ac:dyDescent="0.2">
      <c r="B11" s="2">
        <v>45559.924337153287</v>
      </c>
      <c r="C11" s="2">
        <f t="shared" si="3"/>
        <v>45559</v>
      </c>
      <c r="D11" s="1">
        <v>14628</v>
      </c>
      <c r="F11" s="2">
        <f t="shared" si="4"/>
        <v>45553</v>
      </c>
      <c r="G11" s="1">
        <f t="shared" si="0"/>
        <v>25049</v>
      </c>
      <c r="H11" s="1">
        <f>ROUNDUP(MONTH(Table3[[#This Row],[Date]])/3, 0)</f>
        <v>3</v>
      </c>
      <c r="L11" s="1" t="e">
        <v>#N/A</v>
      </c>
      <c r="N11" s="1">
        <f t="shared" si="1"/>
        <v>45729.882621720331</v>
      </c>
      <c r="O11" s="1">
        <f t="shared" si="2"/>
        <v>5411.2257219907515</v>
      </c>
      <c r="P11"/>
      <c r="V11" s="1"/>
      <c r="AD11"/>
      <c r="AE11"/>
      <c r="AF11"/>
    </row>
    <row r="12" spans="1:35" ht="15" x14ac:dyDescent="0.2">
      <c r="B12" s="2">
        <v>45559.553050659561</v>
      </c>
      <c r="C12" s="2">
        <f t="shared" si="3"/>
        <v>45559</v>
      </c>
      <c r="D12" s="1">
        <v>12678</v>
      </c>
      <c r="F12" s="2">
        <f t="shared" si="4"/>
        <v>45552</v>
      </c>
      <c r="G12" s="1">
        <f t="shared" si="0"/>
        <v>36767</v>
      </c>
      <c r="H12" s="1">
        <f>ROUNDUP(MONTH(Table3[[#This Row],[Date]])/3, 0)</f>
        <v>3</v>
      </c>
      <c r="L12" s="1">
        <f>Table3[[#This Row],[Combined
Daily order]]</f>
        <v>36767</v>
      </c>
      <c r="N12" s="1">
        <f t="shared" si="1"/>
        <v>45729.882621720331</v>
      </c>
      <c r="O12" s="1">
        <f t="shared" si="2"/>
        <v>5411.2257219907515</v>
      </c>
      <c r="P12"/>
      <c r="V12" s="1"/>
      <c r="AD12"/>
      <c r="AE12"/>
      <c r="AF12"/>
    </row>
    <row r="13" spans="1:35" ht="15" x14ac:dyDescent="0.2">
      <c r="B13" s="2">
        <v>45559.149469331693</v>
      </c>
      <c r="C13" s="2">
        <f t="shared" si="3"/>
        <v>45559</v>
      </c>
      <c r="D13" s="1">
        <v>13559</v>
      </c>
      <c r="F13" s="2">
        <f t="shared" si="4"/>
        <v>45551</v>
      </c>
      <c r="G13" s="1">
        <f t="shared" si="0"/>
        <v>27301</v>
      </c>
      <c r="H13" s="1">
        <f>ROUNDUP(MONTH(Table3[[#This Row],[Date]])/3, 0)</f>
        <v>3</v>
      </c>
      <c r="L13" s="1" t="e">
        <v>#N/A</v>
      </c>
      <c r="N13" s="1">
        <f t="shared" si="1"/>
        <v>45729.882621720331</v>
      </c>
      <c r="O13" s="1">
        <f t="shared" si="2"/>
        <v>5411.2257219907515</v>
      </c>
      <c r="P13"/>
      <c r="V13" s="1"/>
      <c r="AD13"/>
      <c r="AE13"/>
      <c r="AF13"/>
    </row>
    <row r="14" spans="1:35" ht="15" x14ac:dyDescent="0.2">
      <c r="B14" s="2">
        <v>45558.734722374866</v>
      </c>
      <c r="C14" s="2">
        <f t="shared" si="3"/>
        <v>45558</v>
      </c>
      <c r="D14" s="1">
        <v>13248</v>
      </c>
      <c r="F14" s="2">
        <f t="shared" si="4"/>
        <v>45548</v>
      </c>
      <c r="G14" s="1">
        <f t="shared" si="0"/>
        <v>35320</v>
      </c>
      <c r="H14" s="1">
        <f>ROUNDUP(MONTH(Table3[[#This Row],[Date]])/3, 0)</f>
        <v>3</v>
      </c>
      <c r="L14" s="1" t="e">
        <v>#N/A</v>
      </c>
      <c r="N14" s="1">
        <f t="shared" si="1"/>
        <v>45729.882621720331</v>
      </c>
      <c r="O14" s="1">
        <f t="shared" si="2"/>
        <v>5411.2257219907515</v>
      </c>
      <c r="P14"/>
      <c r="V14" s="1"/>
      <c r="AD14"/>
      <c r="AE14"/>
      <c r="AF14"/>
    </row>
    <row r="15" spans="1:35" ht="15" x14ac:dyDescent="0.2">
      <c r="B15" s="2">
        <v>45558.345577947075</v>
      </c>
      <c r="C15" s="2">
        <f t="shared" si="3"/>
        <v>45558</v>
      </c>
      <c r="D15" s="1">
        <v>13784</v>
      </c>
      <c r="F15" s="2">
        <f t="shared" si="4"/>
        <v>45547</v>
      </c>
      <c r="G15" s="1">
        <f t="shared" si="0"/>
        <v>25240</v>
      </c>
      <c r="H15" s="1">
        <f>ROUNDUP(MONTH(Table3[[#This Row],[Date]])/3, 0)</f>
        <v>3</v>
      </c>
      <c r="I15" s="1" cm="1">
        <f t="array" aca="1" ref="I15" ca="1" xml:space="preserve"> (SUM(OFFSET(G15, -$M$4/2+1, 0, $M$4-1, 1)) + (INDIRECT("G" &amp; ROW(G15) - $M$4/2) + INDIRECT("G" &amp; ROW(G15) + $M$4/2))/2) / $M$4</f>
        <v>31088.340909090908</v>
      </c>
      <c r="J15" s="1">
        <f ca="1">Table3[[#This Row],[Moving Average on Months]] - 1.96*STDEV(OFFSET(Table3[[#This Row],[Combined
Daily order]], -$M$4/2, 0, $M$4+1, 1))</f>
        <v>17937.04972040722</v>
      </c>
      <c r="K15" s="1">
        <f ca="1">Table3[[#This Row],[Moving Average on Months]] + 1.96*STDEV(OFFSET(Table3[[#This Row],[Combined
Daily order]], -$M$4/2, 0, $M$4+1, 1))</f>
        <v>44239.632097774593</v>
      </c>
      <c r="L15" s="1" t="e">
        <v>#N/A</v>
      </c>
      <c r="N15" s="1">
        <f t="shared" si="1"/>
        <v>45729.882621720331</v>
      </c>
      <c r="O15" s="1">
        <f t="shared" si="2"/>
        <v>5411.2257219907515</v>
      </c>
      <c r="P15"/>
      <c r="V15" s="1"/>
      <c r="AD15"/>
      <c r="AE15"/>
      <c r="AF15"/>
    </row>
    <row r="16" spans="1:35" ht="15" x14ac:dyDescent="0.2">
      <c r="B16" s="2">
        <v>45555.653521975197</v>
      </c>
      <c r="C16" s="2">
        <f t="shared" si="3"/>
        <v>45555</v>
      </c>
      <c r="D16" s="1">
        <v>12449</v>
      </c>
      <c r="F16" s="2">
        <f t="shared" si="4"/>
        <v>45546</v>
      </c>
      <c r="G16" s="1">
        <f t="shared" si="0"/>
        <v>39060</v>
      </c>
      <c r="H16" s="1">
        <f>ROUNDUP(MONTH(Table3[[#This Row],[Date]])/3, 0)</f>
        <v>3</v>
      </c>
      <c r="I16" s="1" cm="1">
        <f t="array" aca="1" ref="I16" ca="1" xml:space="preserve"> (SUM(OFFSET(G16, -$M$4/2+1, 0, $M$4-1, 1)) + (INDIRECT("G" &amp; ROW(G16) - $M$4/2) + INDIRECT("G" &amp; ROW(G16) + $M$4/2))/2) / $M$4</f>
        <v>30999.636363636364</v>
      </c>
      <c r="J16" s="1">
        <f ca="1">Table3[[#This Row],[Moving Average on Months]] - 1.96*STDEV(OFFSET(Table3[[#This Row],[Combined
Daily order]], -$M$4/2, 0, $M$4+1, 1))</f>
        <v>17844.92647203555</v>
      </c>
      <c r="K16" s="1">
        <f ca="1">Table3[[#This Row],[Moving Average on Months]] + 1.96*STDEV(OFFSET(Table3[[#This Row],[Combined
Daily order]], -$M$4/2, 0, $M$4+1, 1))</f>
        <v>44154.346255237178</v>
      </c>
      <c r="L16" s="1">
        <f>Table3[[#This Row],[Combined
Daily order]]</f>
        <v>39060</v>
      </c>
      <c r="N16" s="1">
        <f t="shared" si="1"/>
        <v>45729.882621720331</v>
      </c>
      <c r="O16" s="1">
        <f t="shared" si="2"/>
        <v>5411.2257219907515</v>
      </c>
      <c r="P16"/>
      <c r="V16" s="1"/>
      <c r="AD16"/>
      <c r="AE16"/>
      <c r="AF16"/>
    </row>
    <row r="17" spans="2:32" ht="15" x14ac:dyDescent="0.2">
      <c r="B17" s="2">
        <v>45555.223838396094</v>
      </c>
      <c r="C17" s="2">
        <f t="shared" si="3"/>
        <v>45555</v>
      </c>
      <c r="D17" s="1">
        <v>13016</v>
      </c>
      <c r="F17" s="2">
        <f t="shared" si="4"/>
        <v>45545</v>
      </c>
      <c r="G17" s="1">
        <f t="shared" si="0"/>
        <v>24227</v>
      </c>
      <c r="H17" s="1">
        <f>ROUNDUP(MONTH(Table3[[#This Row],[Date]])/3, 0)</f>
        <v>3</v>
      </c>
      <c r="I17" s="1" cm="1">
        <f t="array" aca="1" ref="I17" ca="1" xml:space="preserve"> (SUM(OFFSET(G17, -$M$4/2+1, 0, $M$4-1, 1)) + (INDIRECT("G" &amp; ROW(G17) - $M$4/2) + INDIRECT("G" &amp; ROW(G17) + $M$4/2))/2) / $M$4</f>
        <v>30948.93181818182</v>
      </c>
      <c r="J17" s="1">
        <f ca="1">Table3[[#This Row],[Moving Average on Months]] - 1.96*STDEV(OFFSET(Table3[[#This Row],[Combined
Daily order]], -$M$4/2, 0, $M$4+1, 1))</f>
        <v>17691.219347295213</v>
      </c>
      <c r="K17" s="1">
        <f ca="1">Table3[[#This Row],[Moving Average on Months]] + 1.96*STDEV(OFFSET(Table3[[#This Row],[Combined
Daily order]], -$M$4/2, 0, $M$4+1, 1))</f>
        <v>44206.644289068427</v>
      </c>
      <c r="L17" s="1" t="e">
        <v>#N/A</v>
      </c>
      <c r="N17" s="1">
        <f t="shared" si="1"/>
        <v>45729.882621720331</v>
      </c>
      <c r="O17" s="1">
        <f t="shared" si="2"/>
        <v>5411.2257219907515</v>
      </c>
      <c r="P17"/>
      <c r="V17" s="1"/>
      <c r="AD17"/>
      <c r="AE17"/>
      <c r="AF17"/>
    </row>
    <row r="18" spans="2:32" ht="15" x14ac:dyDescent="0.2">
      <c r="B18" s="2">
        <v>45554.820173190608</v>
      </c>
      <c r="C18" s="2">
        <f t="shared" si="3"/>
        <v>45554</v>
      </c>
      <c r="D18" s="1">
        <v>12256</v>
      </c>
      <c r="F18" s="2">
        <f t="shared" si="4"/>
        <v>45544</v>
      </c>
      <c r="G18" s="1">
        <f t="shared" si="0"/>
        <v>26751</v>
      </c>
      <c r="H18" s="1">
        <f>ROUNDUP(MONTH(Table3[[#This Row],[Date]])/3, 0)</f>
        <v>3</v>
      </c>
      <c r="I18" s="1" cm="1">
        <f t="array" aca="1" ref="I18" ca="1" xml:space="preserve"> (SUM(OFFSET(G18, -$M$4/2+1, 0, $M$4-1, 1)) + (INDIRECT("G" &amp; ROW(G18) - $M$4/2) + INDIRECT("G" &amp; ROW(G18) + $M$4/2))/2) / $M$4</f>
        <v>30737</v>
      </c>
      <c r="J18" s="1">
        <f ca="1">Table3[[#This Row],[Moving Average on Months]] - 1.96*STDEV(OFFSET(Table3[[#This Row],[Combined
Daily order]], -$M$4/2, 0, $M$4+1, 1))</f>
        <v>17586.794800717566</v>
      </c>
      <c r="K18" s="1">
        <f ca="1">Table3[[#This Row],[Moving Average on Months]] + 1.96*STDEV(OFFSET(Table3[[#This Row],[Combined
Daily order]], -$M$4/2, 0, $M$4+1, 1))</f>
        <v>43887.205199282434</v>
      </c>
      <c r="L18" s="1" t="e">
        <v>#N/A</v>
      </c>
      <c r="N18" s="1">
        <f t="shared" si="1"/>
        <v>45729.882621720331</v>
      </c>
      <c r="O18" s="1">
        <f t="shared" si="2"/>
        <v>5411.2257219907515</v>
      </c>
      <c r="P18"/>
      <c r="V18" s="1"/>
      <c r="AD18"/>
      <c r="AE18"/>
      <c r="AF18"/>
    </row>
    <row r="19" spans="2:32" ht="15" x14ac:dyDescent="0.2">
      <c r="B19" s="2">
        <v>45554.405827018505</v>
      </c>
      <c r="C19" s="2">
        <f t="shared" si="3"/>
        <v>45554</v>
      </c>
      <c r="D19" s="1">
        <v>11650</v>
      </c>
      <c r="F19" s="2">
        <f t="shared" si="4"/>
        <v>45541</v>
      </c>
      <c r="G19" s="1">
        <f t="shared" si="0"/>
        <v>42169</v>
      </c>
      <c r="H19" s="1">
        <f>ROUNDUP(MONTH(Table3[[#This Row],[Date]])/3, 0)</f>
        <v>3</v>
      </c>
      <c r="I19" s="1" cm="1">
        <f t="array" aca="1" ref="I19" ca="1" xml:space="preserve"> (SUM(OFFSET(G19, -$M$4/2+1, 0, $M$4-1, 1)) + (INDIRECT("G" &amp; ROW(G19) - $M$4/2) + INDIRECT("G" &amp; ROW(G19) + $M$4/2))/2) / $M$4</f>
        <v>30509</v>
      </c>
      <c r="J19" s="1">
        <f ca="1">Table3[[#This Row],[Moving Average on Months]] - 1.96*STDEV(OFFSET(Table3[[#This Row],[Combined
Daily order]], -$M$4/2, 0, $M$4+1, 1))</f>
        <v>17800.096234336786</v>
      </c>
      <c r="K19" s="1">
        <f ca="1">Table3[[#This Row],[Moving Average on Months]] + 1.96*STDEV(OFFSET(Table3[[#This Row],[Combined
Daily order]], -$M$4/2, 0, $M$4+1, 1))</f>
        <v>43217.903765663214</v>
      </c>
      <c r="L19" s="1">
        <f>Table3[[#This Row],[Combined
Daily order]]</f>
        <v>42169</v>
      </c>
      <c r="N19" s="1">
        <f t="shared" si="1"/>
        <v>45729.882621720331</v>
      </c>
      <c r="O19" s="1">
        <f t="shared" si="2"/>
        <v>5411.2257219907515</v>
      </c>
      <c r="P19"/>
      <c r="V19" s="1"/>
      <c r="AD19"/>
      <c r="AE19"/>
      <c r="AF19"/>
    </row>
    <row r="20" spans="2:32" ht="15" x14ac:dyDescent="0.2">
      <c r="B20" s="2">
        <v>45554.011574268996</v>
      </c>
      <c r="C20" s="2">
        <f t="shared" si="3"/>
        <v>45554</v>
      </c>
      <c r="D20" s="1">
        <v>12208</v>
      </c>
      <c r="F20" s="2">
        <f t="shared" si="4"/>
        <v>45540</v>
      </c>
      <c r="G20" s="1">
        <f t="shared" si="0"/>
        <v>24206</v>
      </c>
      <c r="H20" s="1">
        <f>ROUNDUP(MONTH(Table3[[#This Row],[Date]])/3, 0)</f>
        <v>3</v>
      </c>
      <c r="I20" s="1" cm="1">
        <f t="array" aca="1" ref="I20" ca="1" xml:space="preserve"> (SUM(OFFSET(G20, -$M$4/2+1, 0, $M$4-1, 1)) + (INDIRECT("G" &amp; ROW(G20) - $M$4/2) + INDIRECT("G" &amp; ROW(G20) + $M$4/2))/2) / $M$4</f>
        <v>30645.772727272728</v>
      </c>
      <c r="J20" s="1">
        <f ca="1">Table3[[#This Row],[Moving Average on Months]] - 1.96*STDEV(OFFSET(Table3[[#This Row],[Combined
Daily order]], -$M$4/2, 0, $M$4+1, 1))</f>
        <v>17926.703333514241</v>
      </c>
      <c r="K20" s="1">
        <f ca="1">Table3[[#This Row],[Moving Average on Months]] + 1.96*STDEV(OFFSET(Table3[[#This Row],[Combined
Daily order]], -$M$4/2, 0, $M$4+1, 1))</f>
        <v>43364.842121031215</v>
      </c>
      <c r="L20" s="1" t="e">
        <v>#N/A</v>
      </c>
      <c r="N20" s="1">
        <f t="shared" si="1"/>
        <v>45729.882621720331</v>
      </c>
      <c r="O20" s="1">
        <f t="shared" si="2"/>
        <v>5411.2257219907515</v>
      </c>
      <c r="P20"/>
      <c r="V20" s="1"/>
      <c r="AD20"/>
      <c r="AE20"/>
      <c r="AF20"/>
    </row>
    <row r="21" spans="2:32" ht="15" x14ac:dyDescent="0.2">
      <c r="B21" s="2">
        <v>45553.629680250902</v>
      </c>
      <c r="C21" s="2">
        <f t="shared" si="3"/>
        <v>45553</v>
      </c>
      <c r="D21" s="1">
        <v>11847</v>
      </c>
      <c r="F21" s="2">
        <f t="shared" si="4"/>
        <v>45539</v>
      </c>
      <c r="G21" s="1">
        <f t="shared" si="0"/>
        <v>39550</v>
      </c>
      <c r="H21" s="1">
        <f>ROUNDUP(MONTH(Table3[[#This Row],[Date]])/3, 0)</f>
        <v>3</v>
      </c>
      <c r="I21" s="1" cm="1">
        <f t="array" aca="1" ref="I21" ca="1" xml:space="preserve"> (SUM(OFFSET(G21, -$M$4/2+1, 0, $M$4-1, 1)) + (INDIRECT("G" &amp; ROW(G21) - $M$4/2) + INDIRECT("G" &amp; ROW(G21) + $M$4/2))/2) / $M$4</f>
        <v>30566.090909090908</v>
      </c>
      <c r="J21" s="1">
        <f ca="1">Table3[[#This Row],[Moving Average on Months]] - 1.96*STDEV(OFFSET(Table3[[#This Row],[Combined
Daily order]], -$M$4/2, 0, $M$4+1, 1))</f>
        <v>17728.780877437199</v>
      </c>
      <c r="K21" s="1">
        <f ca="1">Table3[[#This Row],[Moving Average on Months]] + 1.96*STDEV(OFFSET(Table3[[#This Row],[Combined
Daily order]], -$M$4/2, 0, $M$4+1, 1))</f>
        <v>43403.400940744614</v>
      </c>
      <c r="L21" s="1">
        <f>Table3[[#This Row],[Combined
Daily order]]</f>
        <v>39550</v>
      </c>
      <c r="N21" s="1">
        <f t="shared" si="1"/>
        <v>45729.882621720331</v>
      </c>
      <c r="O21" s="1">
        <f t="shared" si="2"/>
        <v>5411.2257219907515</v>
      </c>
      <c r="P21"/>
      <c r="V21" s="1"/>
      <c r="AD21"/>
      <c r="AE21"/>
      <c r="AF21"/>
    </row>
    <row r="22" spans="2:32" ht="15" x14ac:dyDescent="0.2">
      <c r="B22" s="2">
        <v>45553.238713017716</v>
      </c>
      <c r="C22" s="2">
        <f t="shared" si="3"/>
        <v>45553</v>
      </c>
      <c r="D22" s="1">
        <v>13202</v>
      </c>
      <c r="F22" s="2">
        <f t="shared" si="4"/>
        <v>45538</v>
      </c>
      <c r="G22" s="1">
        <f t="shared" si="0"/>
        <v>24805</v>
      </c>
      <c r="H22" s="1">
        <f>ROUNDUP(MONTH(Table3[[#This Row],[Date]])/3, 0)</f>
        <v>3</v>
      </c>
      <c r="I22" s="1" cm="1">
        <f t="array" aca="1" ref="I22" ca="1" xml:space="preserve"> (SUM(OFFSET(G22, -$M$4/2+1, 0, $M$4-1, 1)) + (INDIRECT("G" &amp; ROW(G22) - $M$4/2) + INDIRECT("G" &amp; ROW(G22) + $M$4/2))/2) / $M$4</f>
        <v>30450.272727272728</v>
      </c>
      <c r="J22" s="1">
        <f ca="1">Table3[[#This Row],[Moving Average on Months]] - 1.96*STDEV(OFFSET(Table3[[#This Row],[Combined
Daily order]], -$M$4/2, 0, $M$4+1, 1))</f>
        <v>17814.310009776651</v>
      </c>
      <c r="K22" s="1">
        <f ca="1">Table3[[#This Row],[Moving Average on Months]] + 1.96*STDEV(OFFSET(Table3[[#This Row],[Combined
Daily order]], -$M$4/2, 0, $M$4+1, 1))</f>
        <v>43086.235444768805</v>
      </c>
      <c r="L22" s="1" t="e">
        <v>#N/A</v>
      </c>
      <c r="N22" s="1">
        <f t="shared" si="1"/>
        <v>45729.882621720331</v>
      </c>
      <c r="O22" s="1">
        <f t="shared" si="2"/>
        <v>5411.2257219907515</v>
      </c>
      <c r="P22"/>
      <c r="V22" s="1"/>
      <c r="AD22"/>
      <c r="AE22"/>
      <c r="AF22"/>
    </row>
    <row r="23" spans="2:32" ht="15" x14ac:dyDescent="0.2">
      <c r="B23" s="2">
        <v>45552.865606142412</v>
      </c>
      <c r="C23" s="2">
        <f t="shared" si="3"/>
        <v>45552</v>
      </c>
      <c r="D23" s="1">
        <v>11602</v>
      </c>
      <c r="F23" s="2">
        <f t="shared" si="4"/>
        <v>45537</v>
      </c>
      <c r="G23" s="1">
        <f t="shared" si="0"/>
        <v>38326</v>
      </c>
      <c r="H23" s="1">
        <f>ROUNDUP(MONTH(Table3[[#This Row],[Date]])/3, 0)</f>
        <v>3</v>
      </c>
      <c r="I23" s="1" cm="1">
        <f t="array" aca="1" ref="I23" ca="1" xml:space="preserve"> (SUM(OFFSET(G23, -$M$4/2+1, 0, $M$4-1, 1)) + (INDIRECT("G" &amp; ROW(G23) - $M$4/2) + INDIRECT("G" &amp; ROW(G23) + $M$4/2))/2) / $M$4</f>
        <v>30244.090909090908</v>
      </c>
      <c r="J23" s="1">
        <f ca="1">Table3[[#This Row],[Moving Average on Months]] - 1.96*STDEV(OFFSET(Table3[[#This Row],[Combined
Daily order]], -$M$4/2, 0, $M$4+1, 1))</f>
        <v>17166.30508447337</v>
      </c>
      <c r="K23" s="1">
        <f ca="1">Table3[[#This Row],[Moving Average on Months]] + 1.96*STDEV(OFFSET(Table3[[#This Row],[Combined
Daily order]], -$M$4/2, 0, $M$4+1, 1))</f>
        <v>43321.876733708443</v>
      </c>
      <c r="L23" s="1">
        <f>Table3[[#This Row],[Combined
Daily order]]</f>
        <v>38326</v>
      </c>
      <c r="N23" s="1">
        <f t="shared" si="1"/>
        <v>45729.882621720331</v>
      </c>
      <c r="O23" s="1">
        <f t="shared" si="2"/>
        <v>5411.2257219907515</v>
      </c>
      <c r="P23"/>
      <c r="V23" s="1"/>
      <c r="AD23"/>
      <c r="AE23"/>
      <c r="AF23"/>
    </row>
    <row r="24" spans="2:32" ht="15" x14ac:dyDescent="0.2">
      <c r="B24" s="2">
        <v>45552.472667544425</v>
      </c>
      <c r="C24" s="2">
        <f t="shared" si="3"/>
        <v>45552</v>
      </c>
      <c r="D24" s="1">
        <v>12174</v>
      </c>
      <c r="F24" s="2">
        <f t="shared" si="4"/>
        <v>45534</v>
      </c>
      <c r="G24" s="1">
        <f t="shared" si="0"/>
        <v>23906</v>
      </c>
      <c r="H24" s="1">
        <f>ROUNDUP(MONTH(Table3[[#This Row],[Date]])/3, 0)</f>
        <v>3</v>
      </c>
      <c r="I24" s="1" cm="1">
        <f t="array" aca="1" ref="I24" ca="1" xml:space="preserve"> (SUM(OFFSET(G24, -$M$4/2+1, 0, $M$4-1, 1)) + (INDIRECT("G" &amp; ROW(G24) - $M$4/2) + INDIRECT("G" &amp; ROW(G24) + $M$4/2))/2) / $M$4</f>
        <v>30009.840909090908</v>
      </c>
      <c r="J24" s="1">
        <f ca="1">Table3[[#This Row],[Moving Average on Months]] - 1.96*STDEV(OFFSET(Table3[[#This Row],[Combined
Daily order]], -$M$4/2, 0, $M$4+1, 1))</f>
        <v>17171.086720074149</v>
      </c>
      <c r="K24" s="1">
        <f ca="1">Table3[[#This Row],[Moving Average on Months]] + 1.96*STDEV(OFFSET(Table3[[#This Row],[Combined
Daily order]], -$M$4/2, 0, $M$4+1, 1))</f>
        <v>42848.595098107668</v>
      </c>
      <c r="L24" s="1" t="e">
        <v>#N/A</v>
      </c>
      <c r="N24" s="1">
        <f t="shared" si="1"/>
        <v>45729.882621720331</v>
      </c>
      <c r="O24" s="1">
        <f t="shared" si="2"/>
        <v>5411.2257219907515</v>
      </c>
      <c r="P24"/>
      <c r="V24" s="1"/>
      <c r="AD24"/>
      <c r="AE24"/>
      <c r="AF24"/>
    </row>
    <row r="25" spans="2:32" ht="15" x14ac:dyDescent="0.2">
      <c r="B25" s="2">
        <v>45552.086272205102</v>
      </c>
      <c r="C25" s="2">
        <f t="shared" si="3"/>
        <v>45552</v>
      </c>
      <c r="D25" s="1">
        <v>12991</v>
      </c>
      <c r="F25" s="2">
        <f t="shared" si="4"/>
        <v>45533</v>
      </c>
      <c r="G25" s="1">
        <f t="shared" si="0"/>
        <v>35106</v>
      </c>
      <c r="H25" s="1">
        <f>ROUNDUP(MONTH(Table3[[#This Row],[Date]])/3, 0)</f>
        <v>3</v>
      </c>
      <c r="I25" s="1" cm="1">
        <f t="array" aca="1" ref="I25" ca="1" xml:space="preserve"> (SUM(OFFSET(G25, -$M$4/2+1, 0, $M$4-1, 1)) + (INDIRECT("G" &amp; ROW(G25) - $M$4/2) + INDIRECT("G" &amp; ROW(G25) + $M$4/2))/2) / $M$4</f>
        <v>29833.113636363636</v>
      </c>
      <c r="J25" s="1">
        <f ca="1">Table3[[#This Row],[Moving Average on Months]] - 1.96*STDEV(OFFSET(Table3[[#This Row],[Combined
Daily order]], -$M$4/2, 0, $M$4+1, 1))</f>
        <v>16594.682070391365</v>
      </c>
      <c r="K25" s="1">
        <f ca="1">Table3[[#This Row],[Moving Average on Months]] + 1.96*STDEV(OFFSET(Table3[[#This Row],[Combined
Daily order]], -$M$4/2, 0, $M$4+1, 1))</f>
        <v>43071.54520233591</v>
      </c>
      <c r="L25" s="1" t="e">
        <v>#N/A</v>
      </c>
      <c r="N25" s="1">
        <f t="shared" si="1"/>
        <v>45729.882621720331</v>
      </c>
      <c r="O25" s="1">
        <f t="shared" si="2"/>
        <v>5411.2257219907515</v>
      </c>
      <c r="P25"/>
      <c r="V25" s="1"/>
      <c r="AD25"/>
      <c r="AE25"/>
      <c r="AF25"/>
    </row>
    <row r="26" spans="2:32" ht="15" x14ac:dyDescent="0.2">
      <c r="B26" s="2">
        <v>45551.666022252233</v>
      </c>
      <c r="C26" s="2">
        <f t="shared" si="3"/>
        <v>45551</v>
      </c>
      <c r="D26" s="1">
        <v>13471</v>
      </c>
      <c r="F26" s="2">
        <f t="shared" si="4"/>
        <v>45532</v>
      </c>
      <c r="G26" s="1">
        <f t="shared" si="0"/>
        <v>22341</v>
      </c>
      <c r="H26" s="1">
        <f>ROUNDUP(MONTH(Table3[[#This Row],[Date]])/3, 0)</f>
        <v>3</v>
      </c>
      <c r="I26" s="1" cm="1">
        <f t="array" aca="1" ref="I26" ca="1" xml:space="preserve"> (SUM(OFFSET(G26, -$M$4/2+1, 0, $M$4-1, 1)) + (INDIRECT("G" &amp; ROW(G26) - $M$4/2) + INDIRECT("G" &amp; ROW(G26) + $M$4/2))/2) / $M$4</f>
        <v>29676.522727272728</v>
      </c>
      <c r="J26" s="1">
        <f ca="1">Table3[[#This Row],[Moving Average on Months]] - 1.96*STDEV(OFFSET(Table3[[#This Row],[Combined
Daily order]], -$M$4/2, 0, $M$4+1, 1))</f>
        <v>16614.859321254928</v>
      </c>
      <c r="K26" s="1">
        <f ca="1">Table3[[#This Row],[Moving Average on Months]] + 1.96*STDEV(OFFSET(Table3[[#This Row],[Combined
Daily order]], -$M$4/2, 0, $M$4+1, 1))</f>
        <v>42738.186133290525</v>
      </c>
      <c r="L26" s="1" t="e">
        <v>#N/A</v>
      </c>
      <c r="N26" s="1">
        <f t="shared" si="1"/>
        <v>45729.882621720331</v>
      </c>
      <c r="O26" s="1">
        <f t="shared" si="2"/>
        <v>5411.2257219907515</v>
      </c>
      <c r="P26"/>
      <c r="V26" s="1"/>
      <c r="AD26"/>
      <c r="AE26"/>
      <c r="AF26"/>
    </row>
    <row r="27" spans="2:32" ht="15" x14ac:dyDescent="0.2">
      <c r="B27" s="2">
        <v>45551.289571076435</v>
      </c>
      <c r="C27" s="2">
        <f t="shared" si="3"/>
        <v>45551</v>
      </c>
      <c r="D27" s="1">
        <v>13830</v>
      </c>
      <c r="F27" s="2">
        <f t="shared" si="4"/>
        <v>45531</v>
      </c>
      <c r="G27" s="1">
        <f t="shared" si="0"/>
        <v>36157</v>
      </c>
      <c r="H27" s="1">
        <f>ROUNDUP(MONTH(Table3[[#This Row],[Date]])/3, 0)</f>
        <v>3</v>
      </c>
      <c r="I27" s="1" cm="1">
        <f t="array" aca="1" ref="I27" ca="1" xml:space="preserve"> (SUM(OFFSET(G27, -$M$4/2+1, 0, $M$4-1, 1)) + (INDIRECT("G" &amp; ROW(G27) - $M$4/2) + INDIRECT("G" &amp; ROW(G27) + $M$4/2))/2) / $M$4</f>
        <v>29394.31818181818</v>
      </c>
      <c r="J27" s="1">
        <f ca="1">Table3[[#This Row],[Moving Average on Months]] - 1.96*STDEV(OFFSET(Table3[[#This Row],[Combined
Daily order]], -$M$4/2, 0, $M$4+1, 1))</f>
        <v>15853.399224758077</v>
      </c>
      <c r="K27" s="1">
        <f ca="1">Table3[[#This Row],[Moving Average on Months]] + 1.96*STDEV(OFFSET(Table3[[#This Row],[Combined
Daily order]], -$M$4/2, 0, $M$4+1, 1))</f>
        <v>42935.237138878285</v>
      </c>
      <c r="L27" s="1">
        <f>Table3[[#This Row],[Combined
Daily order]]</f>
        <v>36157</v>
      </c>
      <c r="N27" s="1">
        <f t="shared" si="1"/>
        <v>45729.882621720331</v>
      </c>
      <c r="O27" s="1">
        <f t="shared" si="2"/>
        <v>5411.2257219907515</v>
      </c>
      <c r="P27"/>
      <c r="V27" s="1"/>
      <c r="AD27"/>
      <c r="AE27"/>
      <c r="AF27"/>
    </row>
    <row r="28" spans="2:32" ht="15" x14ac:dyDescent="0.2">
      <c r="B28" s="2">
        <v>45548.814817184153</v>
      </c>
      <c r="C28" s="2">
        <f t="shared" si="3"/>
        <v>45548</v>
      </c>
      <c r="D28" s="1">
        <v>11982</v>
      </c>
      <c r="F28" s="2">
        <f t="shared" si="4"/>
        <v>45530</v>
      </c>
      <c r="G28" s="1">
        <f t="shared" si="0"/>
        <v>24171</v>
      </c>
      <c r="H28" s="1">
        <f>ROUNDUP(MONTH(Table3[[#This Row],[Date]])/3, 0)</f>
        <v>3</v>
      </c>
      <c r="I28" s="1" cm="1">
        <f t="array" aca="1" ref="I28" ca="1" xml:space="preserve"> (SUM(OFFSET(G28, -$M$4/2+1, 0, $M$4-1, 1)) + (INDIRECT("G" &amp; ROW(G28) - $M$4/2) + INDIRECT("G" &amp; ROW(G28) + $M$4/2))/2) / $M$4</f>
        <v>29161.795454545456</v>
      </c>
      <c r="J28" s="1">
        <f ca="1">Table3[[#This Row],[Moving Average on Months]] - 1.96*STDEV(OFFSET(Table3[[#This Row],[Combined
Daily order]], -$M$4/2, 0, $M$4+1, 1))</f>
        <v>16155.034176187593</v>
      </c>
      <c r="K28" s="1">
        <f ca="1">Table3[[#This Row],[Moving Average on Months]] + 1.96*STDEV(OFFSET(Table3[[#This Row],[Combined
Daily order]], -$M$4/2, 0, $M$4+1, 1))</f>
        <v>42168.556732903322</v>
      </c>
      <c r="L28" s="1" t="e">
        <v>#N/A</v>
      </c>
      <c r="N28" s="1">
        <f t="shared" si="1"/>
        <v>45729.882621720331</v>
      </c>
      <c r="O28" s="1">
        <f t="shared" si="2"/>
        <v>5411.2257219907515</v>
      </c>
      <c r="P28"/>
      <c r="V28" s="1"/>
      <c r="AD28"/>
      <c r="AE28"/>
      <c r="AF28"/>
    </row>
    <row r="29" spans="2:32" ht="15" x14ac:dyDescent="0.2">
      <c r="B29" s="2">
        <v>45548.404490786554</v>
      </c>
      <c r="C29" s="2">
        <f t="shared" si="3"/>
        <v>45548</v>
      </c>
      <c r="D29" s="1">
        <v>11995</v>
      </c>
      <c r="F29" s="2">
        <f t="shared" si="4"/>
        <v>45527</v>
      </c>
      <c r="G29" s="1">
        <f t="shared" si="0"/>
        <v>33437</v>
      </c>
      <c r="H29" s="1">
        <f>ROUNDUP(MONTH(Table3[[#This Row],[Date]])/3, 0)</f>
        <v>3</v>
      </c>
      <c r="I29" s="1" cm="1">
        <f t="array" aca="1" ref="I29" ca="1" xml:space="preserve"> (SUM(OFFSET(G29, -$M$4/2+1, 0, $M$4-1, 1)) + (INDIRECT("G" &amp; ROW(G29) - $M$4/2) + INDIRECT("G" &amp; ROW(G29) + $M$4/2))/2) / $M$4</f>
        <v>29454.022727272728</v>
      </c>
      <c r="J29" s="1">
        <f ca="1">Table3[[#This Row],[Moving Average on Months]] - 1.96*STDEV(OFFSET(Table3[[#This Row],[Combined
Daily order]], -$M$4/2, 0, $M$4+1, 1))</f>
        <v>16605.448727185212</v>
      </c>
      <c r="K29" s="1">
        <f ca="1">Table3[[#This Row],[Moving Average on Months]] + 1.96*STDEV(OFFSET(Table3[[#This Row],[Combined
Daily order]], -$M$4/2, 0, $M$4+1, 1))</f>
        <v>42302.596727360244</v>
      </c>
      <c r="L29" s="1" t="e">
        <v>#N/A</v>
      </c>
      <c r="N29" s="1">
        <f t="shared" si="1"/>
        <v>45729.882621720331</v>
      </c>
      <c r="O29" s="1">
        <f t="shared" si="2"/>
        <v>5411.2257219907515</v>
      </c>
      <c r="P29"/>
      <c r="V29" s="1"/>
      <c r="AD29"/>
      <c r="AE29"/>
      <c r="AF29"/>
    </row>
    <row r="30" spans="2:32" ht="15" x14ac:dyDescent="0.2">
      <c r="B30" s="2">
        <v>45548.02876175219</v>
      </c>
      <c r="C30" s="2">
        <f t="shared" si="3"/>
        <v>45548</v>
      </c>
      <c r="D30" s="1">
        <v>11343</v>
      </c>
      <c r="F30" s="2">
        <f t="shared" si="4"/>
        <v>45526</v>
      </c>
      <c r="G30" s="1">
        <f t="shared" si="0"/>
        <v>24428</v>
      </c>
      <c r="H30" s="1">
        <f>ROUNDUP(MONTH(Table3[[#This Row],[Date]])/3, 0)</f>
        <v>3</v>
      </c>
      <c r="I30" s="1" cm="1">
        <f t="array" aca="1" ref="I30" ca="1" xml:space="preserve"> (SUM(OFFSET(G30, -$M$4/2+1, 0, $M$4-1, 1)) + (INDIRECT("G" &amp; ROW(G30) - $M$4/2) + INDIRECT("G" &amp; ROW(G30) + $M$4/2))/2) / $M$4</f>
        <v>29023.840909090908</v>
      </c>
      <c r="J30" s="1">
        <f ca="1">Table3[[#This Row],[Moving Average on Months]] - 1.96*STDEV(OFFSET(Table3[[#This Row],[Combined
Daily order]], -$M$4/2, 0, $M$4+1, 1))</f>
        <v>15552.504713239592</v>
      </c>
      <c r="K30" s="1">
        <f ca="1">Table3[[#This Row],[Moving Average on Months]] + 1.96*STDEV(OFFSET(Table3[[#This Row],[Combined
Daily order]], -$M$4/2, 0, $M$4+1, 1))</f>
        <v>42495.177104942224</v>
      </c>
      <c r="L30" s="1" t="e">
        <v>#N/A</v>
      </c>
      <c r="N30" s="1">
        <f t="shared" si="1"/>
        <v>45729.882621720331</v>
      </c>
      <c r="O30" s="1">
        <f t="shared" si="2"/>
        <v>5411.2257219907515</v>
      </c>
      <c r="P30"/>
      <c r="V30" s="1"/>
      <c r="AD30"/>
      <c r="AE30"/>
      <c r="AF30"/>
    </row>
    <row r="31" spans="2:32" ht="15" x14ac:dyDescent="0.2">
      <c r="B31" s="2">
        <v>45547.613256171426</v>
      </c>
      <c r="C31" s="2">
        <f t="shared" si="3"/>
        <v>45547</v>
      </c>
      <c r="D31" s="1">
        <v>11358</v>
      </c>
      <c r="F31" s="2">
        <f t="shared" si="4"/>
        <v>45525</v>
      </c>
      <c r="G31" s="1">
        <f t="shared" si="0"/>
        <v>34087</v>
      </c>
      <c r="H31" s="1">
        <f>ROUNDUP(MONTH(Table3[[#This Row],[Date]])/3, 0)</f>
        <v>3</v>
      </c>
      <c r="I31" s="1" cm="1">
        <f t="array" aca="1" ref="I31" ca="1" xml:space="preserve"> (SUM(OFFSET(G31, -$M$4/2+1, 0, $M$4-1, 1)) + (INDIRECT("G" &amp; ROW(G31) - $M$4/2) + INDIRECT("G" &amp; ROW(G31) + $M$4/2))/2) / $M$4</f>
        <v>28594.31818181818</v>
      </c>
      <c r="J31" s="1">
        <f ca="1">Table3[[#This Row],[Moving Average on Months]] - 1.96*STDEV(OFFSET(Table3[[#This Row],[Combined
Daily order]], -$M$4/2, 0, $M$4+1, 1))</f>
        <v>16334.783829369422</v>
      </c>
      <c r="K31" s="1">
        <f ca="1">Table3[[#This Row],[Moving Average on Months]] + 1.96*STDEV(OFFSET(Table3[[#This Row],[Combined
Daily order]], -$M$4/2, 0, $M$4+1, 1))</f>
        <v>40853.852534266938</v>
      </c>
      <c r="L31" s="1" t="e">
        <v>#N/A</v>
      </c>
      <c r="N31" s="1">
        <f t="shared" si="1"/>
        <v>45729.882621720331</v>
      </c>
      <c r="O31" s="1">
        <f t="shared" si="2"/>
        <v>5411.2257219907515</v>
      </c>
      <c r="P31"/>
      <c r="V31" s="1"/>
      <c r="AD31"/>
      <c r="AE31"/>
      <c r="AF31"/>
    </row>
    <row r="32" spans="2:32" ht="15" x14ac:dyDescent="0.2">
      <c r="B32" s="2">
        <v>45547.189372019267</v>
      </c>
      <c r="C32" s="2">
        <f t="shared" si="3"/>
        <v>45547</v>
      </c>
      <c r="D32" s="1">
        <v>13882</v>
      </c>
      <c r="F32" s="2">
        <f t="shared" si="4"/>
        <v>45524</v>
      </c>
      <c r="G32" s="1">
        <f t="shared" si="0"/>
        <v>23986</v>
      </c>
      <c r="H32" s="1">
        <f>ROUNDUP(MONTH(Table3[[#This Row],[Date]])/3, 0)</f>
        <v>3</v>
      </c>
      <c r="I32" s="1" cm="1">
        <f t="array" aca="1" ref="I32" ca="1" xml:space="preserve"> (SUM(OFFSET(G32, -$M$4/2+1, 0, $M$4-1, 1)) + (INDIRECT("G" &amp; ROW(G32) - $M$4/2) + INDIRECT("G" &amp; ROW(G32) + $M$4/2))/2) / $M$4</f>
        <v>28238.022727272728</v>
      </c>
      <c r="J32" s="1">
        <f ca="1">Table3[[#This Row],[Moving Average on Months]] - 1.96*STDEV(OFFSET(Table3[[#This Row],[Combined
Daily order]], -$M$4/2, 0, $M$4+1, 1))</f>
        <v>15590.131055101869</v>
      </c>
      <c r="K32" s="1">
        <f ca="1">Table3[[#This Row],[Moving Average on Months]] + 1.96*STDEV(OFFSET(Table3[[#This Row],[Combined
Daily order]], -$M$4/2, 0, $M$4+1, 1))</f>
        <v>40885.914399443587</v>
      </c>
      <c r="L32" s="1" t="e">
        <v>#N/A</v>
      </c>
      <c r="N32" s="1">
        <f t="shared" si="1"/>
        <v>45729.882621720331</v>
      </c>
      <c r="O32" s="1">
        <f t="shared" si="2"/>
        <v>5411.2257219907515</v>
      </c>
      <c r="P32"/>
      <c r="V32" s="1"/>
      <c r="AD32"/>
      <c r="AE32"/>
      <c r="AF32"/>
    </row>
    <row r="33" spans="2:32" ht="15" x14ac:dyDescent="0.2">
      <c r="B33" s="2">
        <v>45546.774410991748</v>
      </c>
      <c r="C33" s="2">
        <f t="shared" si="3"/>
        <v>45546</v>
      </c>
      <c r="D33" s="1">
        <v>14222</v>
      </c>
      <c r="F33" s="2">
        <f t="shared" si="4"/>
        <v>45523</v>
      </c>
      <c r="G33" s="1">
        <f t="shared" si="0"/>
        <v>32081</v>
      </c>
      <c r="H33" s="1">
        <f>ROUNDUP(MONTH(Table3[[#This Row],[Date]])/3, 0)</f>
        <v>3</v>
      </c>
      <c r="I33" s="1" cm="1">
        <f t="array" aca="1" ref="I33" ca="1" xml:space="preserve"> (SUM(OFFSET(G33, -$M$4/2+1, 0, $M$4-1, 1)) + (INDIRECT("G" &amp; ROW(G33) - $M$4/2) + INDIRECT("G" &amp; ROW(G33) + $M$4/2))/2) / $M$4</f>
        <v>27643.090909090908</v>
      </c>
      <c r="J33" s="1">
        <f ca="1">Table3[[#This Row],[Moving Average on Months]] - 1.96*STDEV(OFFSET(Table3[[#This Row],[Combined
Daily order]], -$M$4/2, 0, $M$4+1, 1))</f>
        <v>15320.659391595615</v>
      </c>
      <c r="K33" s="1">
        <f ca="1">Table3[[#This Row],[Moving Average on Months]] + 1.96*STDEV(OFFSET(Table3[[#This Row],[Combined
Daily order]], -$M$4/2, 0, $M$4+1, 1))</f>
        <v>39965.522426586205</v>
      </c>
      <c r="L33" s="1" t="e">
        <v>#N/A</v>
      </c>
      <c r="N33" s="1">
        <f t="shared" si="1"/>
        <v>45729.882621720331</v>
      </c>
      <c r="O33" s="1">
        <f t="shared" si="2"/>
        <v>5411.2257219907515</v>
      </c>
      <c r="P33"/>
      <c r="V33" s="1"/>
      <c r="AD33"/>
      <c r="AE33"/>
      <c r="AF33"/>
    </row>
    <row r="34" spans="2:32" ht="15" x14ac:dyDescent="0.2">
      <c r="B34" s="2">
        <v>45546.379061894033</v>
      </c>
      <c r="C34" s="2">
        <f t="shared" si="3"/>
        <v>45546</v>
      </c>
      <c r="D34" s="1">
        <v>12161</v>
      </c>
      <c r="F34" s="2">
        <f t="shared" si="4"/>
        <v>45520</v>
      </c>
      <c r="G34" s="1">
        <f t="shared" si="0"/>
        <v>20663</v>
      </c>
      <c r="H34" s="1">
        <f>ROUNDUP(MONTH(Table3[[#This Row],[Date]])/3, 0)</f>
        <v>3</v>
      </c>
      <c r="I34" s="1" cm="1">
        <f t="array" aca="1" ref="I34" ca="1" xml:space="preserve"> (SUM(OFFSET(G34, -$M$4/2+1, 0, $M$4-1, 1)) + (INDIRECT("G" &amp; ROW(G34) - $M$4/2) + INDIRECT("G" &amp; ROW(G34) + $M$4/2))/2) / $M$4</f>
        <v>27235.590909090908</v>
      </c>
      <c r="J34" s="1">
        <f ca="1">Table3[[#This Row],[Moving Average on Months]] - 1.96*STDEV(OFFSET(Table3[[#This Row],[Combined
Daily order]], -$M$4/2, 0, $M$4+1, 1))</f>
        <v>14959.730412835555</v>
      </c>
      <c r="K34" s="1">
        <f ca="1">Table3[[#This Row],[Moving Average on Months]] + 1.96*STDEV(OFFSET(Table3[[#This Row],[Combined
Daily order]], -$M$4/2, 0, $M$4+1, 1))</f>
        <v>39511.451405346263</v>
      </c>
      <c r="L34" s="1" t="e">
        <v>#N/A</v>
      </c>
      <c r="N34" s="1">
        <f t="shared" si="1"/>
        <v>45729.882621720331</v>
      </c>
      <c r="O34" s="1">
        <f t="shared" si="2"/>
        <v>5411.2257219907515</v>
      </c>
      <c r="P34"/>
      <c r="V34" s="1"/>
      <c r="AD34"/>
      <c r="AE34"/>
      <c r="AF34"/>
    </row>
    <row r="35" spans="2:32" ht="15" x14ac:dyDescent="0.2">
      <c r="B35" s="2">
        <v>45546.00155279896</v>
      </c>
      <c r="C35" s="2">
        <f t="shared" si="3"/>
        <v>45546</v>
      </c>
      <c r="D35" s="1">
        <v>12677</v>
      </c>
      <c r="F35" s="2">
        <f t="shared" si="4"/>
        <v>45519</v>
      </c>
      <c r="G35" s="1">
        <f t="shared" si="0"/>
        <v>33098</v>
      </c>
      <c r="H35" s="1">
        <f>ROUNDUP(MONTH(Table3[[#This Row],[Date]])/3, 0)</f>
        <v>3</v>
      </c>
      <c r="I35" s="1" cm="1">
        <f t="array" aca="1" ref="I35" ca="1" xml:space="preserve"> (SUM(OFFSET(G35, -$M$4/2+1, 0, $M$4-1, 1)) + (INDIRECT("G" &amp; ROW(G35) - $M$4/2) + INDIRECT("G" &amp; ROW(G35) + $M$4/2))/2) / $M$4</f>
        <v>26853.68181818182</v>
      </c>
      <c r="J35" s="1">
        <f ca="1">Table3[[#This Row],[Moving Average on Months]] - 1.96*STDEV(OFFSET(Table3[[#This Row],[Combined
Daily order]], -$M$4/2, 0, $M$4+1, 1))</f>
        <v>14977.884591735596</v>
      </c>
      <c r="K35" s="1">
        <f ca="1">Table3[[#This Row],[Moving Average on Months]] + 1.96*STDEV(OFFSET(Table3[[#This Row],[Combined
Daily order]], -$M$4/2, 0, $M$4+1, 1))</f>
        <v>38729.479044628046</v>
      </c>
      <c r="L35" s="1" t="e">
        <v>#N/A</v>
      </c>
      <c r="N35" s="1">
        <f t="shared" si="1"/>
        <v>45729.882621720331</v>
      </c>
      <c r="O35" s="1">
        <f t="shared" si="2"/>
        <v>5411.2257219907515</v>
      </c>
      <c r="P35"/>
      <c r="V35" s="1"/>
      <c r="AD35"/>
      <c r="AE35"/>
      <c r="AF35"/>
    </row>
    <row r="36" spans="2:32" ht="13.25" customHeight="1" x14ac:dyDescent="0.2">
      <c r="B36" s="2">
        <v>45545.599505687955</v>
      </c>
      <c r="C36" s="2">
        <f t="shared" si="3"/>
        <v>45545</v>
      </c>
      <c r="D36" s="1">
        <v>13017</v>
      </c>
      <c r="F36" s="2">
        <f t="shared" si="4"/>
        <v>45518</v>
      </c>
      <c r="G36" s="1">
        <f t="shared" si="0"/>
        <v>21747</v>
      </c>
      <c r="H36" s="1">
        <f>ROUNDUP(MONTH(Table3[[#This Row],[Date]])/3, 0)</f>
        <v>3</v>
      </c>
      <c r="I36" s="1" cm="1">
        <f t="array" aca="1" ref="I36" ca="1" xml:space="preserve"> (SUM(OFFSET(G36, -$M$4/2+1, 0, $M$4-1, 1)) + (INDIRECT("G" &amp; ROW(G36) - $M$4/2) + INDIRECT("G" &amp; ROW(G36) + $M$4/2))/2) / $M$4</f>
        <v>26554.545454545456</v>
      </c>
      <c r="J36" s="1">
        <f ca="1">Table3[[#This Row],[Moving Average on Months]] - 1.96*STDEV(OFFSET(Table3[[#This Row],[Combined
Daily order]], -$M$4/2, 0, $M$4+1, 1))</f>
        <v>14732.761262070468</v>
      </c>
      <c r="K36" s="1">
        <f ca="1">Table3[[#This Row],[Moving Average on Months]] + 1.96*STDEV(OFFSET(Table3[[#This Row],[Combined
Daily order]], -$M$4/2, 0, $M$4+1, 1))</f>
        <v>38376.329647020444</v>
      </c>
      <c r="L36" s="1" t="e">
        <v>#N/A</v>
      </c>
      <c r="N36" s="1">
        <f t="shared" si="1"/>
        <v>45729.882621720331</v>
      </c>
      <c r="O36" s="1">
        <f t="shared" si="2"/>
        <v>5411.2257219907515</v>
      </c>
      <c r="P36"/>
      <c r="V36" s="1"/>
      <c r="AD36"/>
      <c r="AE36"/>
      <c r="AF36"/>
    </row>
    <row r="37" spans="2:32" ht="15" x14ac:dyDescent="0.2">
      <c r="B37" s="2">
        <v>45545.195954703107</v>
      </c>
      <c r="C37" s="2">
        <f t="shared" si="3"/>
        <v>45545</v>
      </c>
      <c r="D37" s="1">
        <v>11210</v>
      </c>
      <c r="F37" s="2">
        <f t="shared" si="4"/>
        <v>45517</v>
      </c>
      <c r="G37" s="1">
        <f t="shared" si="0"/>
        <v>31923</v>
      </c>
      <c r="H37" s="1">
        <f>ROUNDUP(MONTH(Table3[[#This Row],[Date]])/3, 0)</f>
        <v>3</v>
      </c>
      <c r="I37" s="1" cm="1">
        <f t="array" aca="1" ref="I37" ca="1" xml:space="preserve"> (SUM(OFFSET(G37, -$M$4/2+1, 0, $M$4-1, 1)) + (INDIRECT("G" &amp; ROW(G37) - $M$4/2) + INDIRECT("G" &amp; ROW(G37) + $M$4/2))/2) / $M$4</f>
        <v>26246.863636363636</v>
      </c>
      <c r="J37" s="1">
        <f ca="1">Table3[[#This Row],[Moving Average on Months]] - 1.96*STDEV(OFFSET(Table3[[#This Row],[Combined
Daily order]], -$M$4/2, 0, $M$4+1, 1))</f>
        <v>14290.049872260548</v>
      </c>
      <c r="K37" s="1">
        <f ca="1">Table3[[#This Row],[Moving Average on Months]] + 1.96*STDEV(OFFSET(Table3[[#This Row],[Combined
Daily order]], -$M$4/2, 0, $M$4+1, 1))</f>
        <v>38203.677400466724</v>
      </c>
      <c r="L37" s="1" t="e">
        <v>#N/A</v>
      </c>
      <c r="N37" s="1">
        <f t="shared" si="1"/>
        <v>45729.882621720331</v>
      </c>
      <c r="O37" s="1">
        <f t="shared" si="2"/>
        <v>5411.2257219907515</v>
      </c>
      <c r="P37"/>
      <c r="V37" s="1"/>
      <c r="AD37"/>
      <c r="AE37"/>
      <c r="AF37"/>
    </row>
    <row r="38" spans="2:32" ht="13.25" customHeight="1" x14ac:dyDescent="0.2">
      <c r="B38" s="2">
        <v>45544.796686436275</v>
      </c>
      <c r="C38" s="2">
        <f t="shared" si="3"/>
        <v>45544</v>
      </c>
      <c r="D38" s="1">
        <v>13133</v>
      </c>
      <c r="F38" s="2">
        <f t="shared" si="4"/>
        <v>45516</v>
      </c>
      <c r="G38" s="1">
        <f t="shared" si="0"/>
        <v>19960</v>
      </c>
      <c r="H38" s="1">
        <f>ROUNDUP(MONTH(Table3[[#This Row],[Date]])/3, 0)</f>
        <v>3</v>
      </c>
      <c r="I38" s="1" cm="1">
        <f t="array" aca="1" ref="I38" ca="1" xml:space="preserve"> (SUM(OFFSET(G38, -$M$4/2+1, 0, $M$4-1, 1)) + (INDIRECT("G" &amp; ROW(G38) - $M$4/2) + INDIRECT("G" &amp; ROW(G38) + $M$4/2))/2) / $M$4</f>
        <v>25870.06818181818</v>
      </c>
      <c r="J38" s="1">
        <f ca="1">Table3[[#This Row],[Moving Average on Months]] - 1.96*STDEV(OFFSET(Table3[[#This Row],[Combined
Daily order]], -$M$4/2, 0, $M$4+1, 1))</f>
        <v>14008.656404383526</v>
      </c>
      <c r="K38" s="1">
        <f ca="1">Table3[[#This Row],[Moving Average on Months]] + 1.96*STDEV(OFFSET(Table3[[#This Row],[Combined
Daily order]], -$M$4/2, 0, $M$4+1, 1))</f>
        <v>37731.479959252836</v>
      </c>
      <c r="L38" s="1" t="e">
        <v>#N/A</v>
      </c>
      <c r="N38" s="1">
        <f t="shared" si="1"/>
        <v>45729.882621720331</v>
      </c>
      <c r="O38" s="1">
        <f t="shared" si="2"/>
        <v>5411.2257219907515</v>
      </c>
      <c r="P38"/>
      <c r="V38" s="1"/>
      <c r="AD38"/>
      <c r="AE38"/>
      <c r="AF38"/>
    </row>
    <row r="39" spans="2:32" ht="15" x14ac:dyDescent="0.2">
      <c r="B39" s="2">
        <v>45544.420661980461</v>
      </c>
      <c r="C39" s="2">
        <f t="shared" si="3"/>
        <v>45544</v>
      </c>
      <c r="D39" s="1">
        <v>13618</v>
      </c>
      <c r="F39" s="2">
        <f t="shared" si="4"/>
        <v>45513</v>
      </c>
      <c r="G39" s="1">
        <f t="shared" si="0"/>
        <v>33096</v>
      </c>
      <c r="H39" s="1">
        <f>ROUNDUP(MONTH(Table3[[#This Row],[Date]])/3, 0)</f>
        <v>3</v>
      </c>
      <c r="I39" s="1" cm="1">
        <f t="array" aca="1" ref="I39" ca="1" xml:space="preserve"> (SUM(OFFSET(G39, -$M$4/2+1, 0, $M$4-1, 1)) + (INDIRECT("G" &amp; ROW(G39) - $M$4/2) + INDIRECT("G" &amp; ROW(G39) + $M$4/2))/2) / $M$4</f>
        <v>25463.113636363636</v>
      </c>
      <c r="J39" s="1">
        <f ca="1">Table3[[#This Row],[Moving Average on Months]] - 1.96*STDEV(OFFSET(Table3[[#This Row],[Combined
Daily order]], -$M$4/2, 0, $M$4+1, 1))</f>
        <v>13875.992655532764</v>
      </c>
      <c r="K39" s="1">
        <f ca="1">Table3[[#This Row],[Moving Average on Months]] + 1.96*STDEV(OFFSET(Table3[[#This Row],[Combined
Daily order]], -$M$4/2, 0, $M$4+1, 1))</f>
        <v>37050.23461719451</v>
      </c>
      <c r="L39" s="1" t="e">
        <v>#N/A</v>
      </c>
      <c r="N39" s="1">
        <f t="shared" si="1"/>
        <v>45729.882621720331</v>
      </c>
      <c r="O39" s="1">
        <f t="shared" si="2"/>
        <v>5411.2257219907515</v>
      </c>
      <c r="P39"/>
      <c r="V39" s="1"/>
      <c r="AD39"/>
      <c r="AE39"/>
      <c r="AF39"/>
    </row>
    <row r="40" spans="2:32" ht="15" x14ac:dyDescent="0.2">
      <c r="B40" s="2">
        <v>45541.89552992877</v>
      </c>
      <c r="C40" s="2">
        <f t="shared" si="3"/>
        <v>45541</v>
      </c>
      <c r="D40" s="1">
        <v>17980</v>
      </c>
      <c r="F40" s="2">
        <f t="shared" si="4"/>
        <v>45512</v>
      </c>
      <c r="G40" s="1">
        <f t="shared" si="0"/>
        <v>30740</v>
      </c>
      <c r="H40" s="1">
        <f>ROUNDUP(MONTH(Table3[[#This Row],[Date]])/3, 0)</f>
        <v>3</v>
      </c>
      <c r="I40" s="1" cm="1">
        <f t="array" aca="1" ref="I40" ca="1" xml:space="preserve"> (SUM(OFFSET(G40, -$M$4/2+1, 0, $M$4-1, 1)) + (INDIRECT("G" &amp; ROW(G40) - $M$4/2) + INDIRECT("G" &amp; ROW(G40) + $M$4/2))/2) / $M$4</f>
        <v>25072.659090909092</v>
      </c>
      <c r="J40" s="1">
        <f ca="1">Table3[[#This Row],[Moving Average on Months]] - 1.96*STDEV(OFFSET(Table3[[#This Row],[Combined
Daily order]], -$M$4/2, 0, $M$4+1, 1))</f>
        <v>13466.337635370452</v>
      </c>
      <c r="K40" s="1">
        <f ca="1">Table3[[#This Row],[Moving Average on Months]] + 1.96*STDEV(OFFSET(Table3[[#This Row],[Combined
Daily order]], -$M$4/2, 0, $M$4+1, 1))</f>
        <v>36678.980546447732</v>
      </c>
      <c r="L40" s="1" t="e">
        <v>#N/A</v>
      </c>
      <c r="N40" s="1">
        <f t="shared" si="1"/>
        <v>45729.882621720331</v>
      </c>
      <c r="O40" s="1">
        <f t="shared" si="2"/>
        <v>5411.2257219907515</v>
      </c>
      <c r="P40"/>
      <c r="V40" s="1"/>
      <c r="AD40"/>
      <c r="AE40"/>
      <c r="AF40"/>
    </row>
    <row r="41" spans="2:32" ht="15" x14ac:dyDescent="0.2">
      <c r="B41" s="2">
        <v>45541.505349561005</v>
      </c>
      <c r="C41" s="2">
        <f t="shared" si="3"/>
        <v>45541</v>
      </c>
      <c r="D41" s="1">
        <v>13099</v>
      </c>
      <c r="F41" s="2">
        <f t="shared" si="4"/>
        <v>45511</v>
      </c>
      <c r="G41" s="1">
        <f t="shared" si="0"/>
        <v>19252</v>
      </c>
      <c r="H41" s="1">
        <f>ROUNDUP(MONTH(Table3[[#This Row],[Date]])/3, 0)</f>
        <v>3</v>
      </c>
      <c r="I41" s="1" cm="1">
        <f t="array" aca="1" ref="I41" ca="1" xml:space="preserve"> (SUM(OFFSET(G41, -$M$4/2+1, 0, $M$4-1, 1)) + (INDIRECT("G" &amp; ROW(G41) - $M$4/2) + INDIRECT("G" &amp; ROW(G41) + $M$4/2))/2) / $M$4</f>
        <v>24631.31818181818</v>
      </c>
      <c r="J41" s="1">
        <f ca="1">Table3[[#This Row],[Moving Average on Months]] - 1.96*STDEV(OFFSET(Table3[[#This Row],[Combined
Daily order]], -$M$4/2, 0, $M$4+1, 1))</f>
        <v>12878.612436764613</v>
      </c>
      <c r="K41" s="1">
        <f ca="1">Table3[[#This Row],[Moving Average on Months]] + 1.96*STDEV(OFFSET(Table3[[#This Row],[Combined
Daily order]], -$M$4/2, 0, $M$4+1, 1))</f>
        <v>36384.023926871749</v>
      </c>
      <c r="L41" s="1" t="e">
        <v>#N/A</v>
      </c>
      <c r="N41" s="1">
        <f t="shared" si="1"/>
        <v>45729.882621720331</v>
      </c>
      <c r="O41" s="1">
        <f t="shared" si="2"/>
        <v>5411.2257219907515</v>
      </c>
      <c r="P41"/>
      <c r="V41" s="1"/>
      <c r="AD41"/>
      <c r="AE41"/>
      <c r="AF41"/>
    </row>
    <row r="42" spans="2:32" ht="15" x14ac:dyDescent="0.2">
      <c r="B42" s="2">
        <v>45541.1315091695</v>
      </c>
      <c r="C42" s="2">
        <f t="shared" si="3"/>
        <v>45541</v>
      </c>
      <c r="D42" s="1">
        <v>11090</v>
      </c>
      <c r="F42" s="2">
        <f t="shared" si="4"/>
        <v>45510</v>
      </c>
      <c r="G42" s="1">
        <f t="shared" si="0"/>
        <v>28224</v>
      </c>
      <c r="H42" s="1">
        <f>ROUNDUP(MONTH(Table3[[#This Row],[Date]])/3, 0)</f>
        <v>3</v>
      </c>
      <c r="I42" s="1" cm="1">
        <f t="array" aca="1" ref="I42" ca="1" xml:space="preserve"> (SUM(OFFSET(G42, -$M$4/2+1, 0, $M$4-1, 1)) + (INDIRECT("G" &amp; ROW(G42) - $M$4/2) + INDIRECT("G" &amp; ROW(G42) + $M$4/2))/2) / $M$4</f>
        <v>24149.772727272728</v>
      </c>
      <c r="J42" s="1">
        <f ca="1">Table3[[#This Row],[Moving Average on Months]] - 1.96*STDEV(OFFSET(Table3[[#This Row],[Combined
Daily order]], -$M$4/2, 0, $M$4+1, 1))</f>
        <v>12362.00452044854</v>
      </c>
      <c r="K42" s="1">
        <f ca="1">Table3[[#This Row],[Moving Average on Months]] + 1.96*STDEV(OFFSET(Table3[[#This Row],[Combined
Daily order]], -$M$4/2, 0, $M$4+1, 1))</f>
        <v>35937.54093409692</v>
      </c>
      <c r="L42" s="1" t="e">
        <v>#N/A</v>
      </c>
      <c r="N42" s="1">
        <f t="shared" si="1"/>
        <v>45729.882621720331</v>
      </c>
      <c r="O42" s="1">
        <f t="shared" si="2"/>
        <v>5411.2257219907515</v>
      </c>
      <c r="P42"/>
      <c r="V42" s="1"/>
      <c r="AD42"/>
      <c r="AE42"/>
      <c r="AF42"/>
    </row>
    <row r="43" spans="2:32" ht="20" customHeight="1" x14ac:dyDescent="0.2">
      <c r="B43" s="2">
        <v>45540.746834297643</v>
      </c>
      <c r="C43" s="2">
        <f t="shared" si="3"/>
        <v>45540</v>
      </c>
      <c r="D43" s="1">
        <v>12739</v>
      </c>
      <c r="F43" s="2">
        <f t="shared" si="4"/>
        <v>45509</v>
      </c>
      <c r="G43" s="1">
        <f t="shared" si="0"/>
        <v>19855</v>
      </c>
      <c r="H43" s="1">
        <f>ROUNDUP(MONTH(Table3[[#This Row],[Date]])/3, 0)</f>
        <v>3</v>
      </c>
      <c r="I43" s="1" cm="1">
        <f t="array" aca="1" ref="I43" ca="1" xml:space="preserve"> (SUM(OFFSET(G43, -$M$4/2+1, 0, $M$4-1, 1)) + (INDIRECT("G" &amp; ROW(G43) - $M$4/2) + INDIRECT("G" &amp; ROW(G43) + $M$4/2))/2) / $M$4</f>
        <v>23651.409090909092</v>
      </c>
      <c r="J43" s="1">
        <f ca="1">Table3[[#This Row],[Moving Average on Months]] - 1.96*STDEV(OFFSET(Table3[[#This Row],[Combined
Daily order]], -$M$4/2, 0, $M$4+1, 1))</f>
        <v>11903.073323515833</v>
      </c>
      <c r="K43" s="1">
        <f ca="1">Table3[[#This Row],[Moving Average on Months]] + 1.96*STDEV(OFFSET(Table3[[#This Row],[Combined
Daily order]], -$M$4/2, 0, $M$4+1, 1))</f>
        <v>35399.744858302351</v>
      </c>
      <c r="L43" s="1" t="e">
        <v>#N/A</v>
      </c>
      <c r="N43" s="1">
        <f t="shared" si="1"/>
        <v>45729.882621720331</v>
      </c>
      <c r="O43" s="1">
        <f t="shared" si="2"/>
        <v>5411.2257219907515</v>
      </c>
      <c r="P43"/>
      <c r="Q43" s="362" t="s">
        <v>20</v>
      </c>
      <c r="R43" s="362"/>
      <c r="S43" s="362"/>
      <c r="T43" s="362"/>
      <c r="U43" s="362"/>
      <c r="V43" s="362"/>
      <c r="W43"/>
      <c r="X43"/>
      <c r="Y43"/>
      <c r="Z43"/>
      <c r="AA43"/>
      <c r="AD43"/>
      <c r="AE43"/>
      <c r="AF43"/>
    </row>
    <row r="44" spans="2:32" ht="20" customHeight="1" x14ac:dyDescent="0.2">
      <c r="B44" s="2">
        <v>45540.348225592577</v>
      </c>
      <c r="C44" s="2">
        <f t="shared" si="3"/>
        <v>45540</v>
      </c>
      <c r="D44" s="1">
        <v>11467</v>
      </c>
      <c r="F44" s="2">
        <f t="shared" si="4"/>
        <v>45506</v>
      </c>
      <c r="G44" s="1">
        <f t="shared" si="0"/>
        <v>18323</v>
      </c>
      <c r="H44" s="1">
        <f>ROUNDUP(MONTH(Table3[[#This Row],[Date]])/3, 0)</f>
        <v>3</v>
      </c>
      <c r="I44" s="1" cm="1">
        <f t="array" aca="1" ref="I44" ca="1" xml:space="preserve"> (SUM(OFFSET(G44, -$M$4/2+1, 0, $M$4-1, 1)) + (INDIRECT("G" &amp; ROW(G44) - $M$4/2) + INDIRECT("G" &amp; ROW(G44) + $M$4/2))/2) / $M$4</f>
        <v>23193.06818181818</v>
      </c>
      <c r="J44" s="1">
        <f ca="1">Table3[[#This Row],[Moving Average on Months]] - 1.96*STDEV(OFFSET(Table3[[#This Row],[Combined
Daily order]], -$M$4/2, 0, $M$4+1, 1))</f>
        <v>11431.603374468164</v>
      </c>
      <c r="K44" s="1">
        <f ca="1">Table3[[#This Row],[Moving Average on Months]] + 1.96*STDEV(OFFSET(Table3[[#This Row],[Combined
Daily order]], -$M$4/2, 0, $M$4+1, 1))</f>
        <v>34954.532989168198</v>
      </c>
      <c r="L44" s="1" t="e">
        <v>#N/A</v>
      </c>
      <c r="N44" s="1">
        <f t="shared" si="1"/>
        <v>45729.882621720331</v>
      </c>
      <c r="O44" s="1">
        <f t="shared" si="2"/>
        <v>5411.2257219907515</v>
      </c>
      <c r="P44"/>
      <c r="Q44" s="362"/>
      <c r="R44" s="362"/>
      <c r="S44" s="362"/>
      <c r="T44" s="362"/>
      <c r="U44" s="362"/>
      <c r="V44" s="362"/>
      <c r="W44"/>
      <c r="X44"/>
      <c r="Y44"/>
      <c r="Z44"/>
      <c r="AA44"/>
      <c r="AD44"/>
      <c r="AE44"/>
      <c r="AF44"/>
    </row>
    <row r="45" spans="2:32" ht="22" thickBot="1" x14ac:dyDescent="0.3">
      <c r="B45" s="2">
        <v>45539.921895268089</v>
      </c>
      <c r="C45" s="2">
        <f t="shared" si="3"/>
        <v>45539</v>
      </c>
      <c r="D45" s="1">
        <v>12283</v>
      </c>
      <c r="F45" s="2">
        <f t="shared" si="4"/>
        <v>45505</v>
      </c>
      <c r="G45" s="1">
        <f t="shared" si="0"/>
        <v>26878</v>
      </c>
      <c r="H45" s="1">
        <f>ROUNDUP(MONTH(Table3[[#This Row],[Date]])/3, 0)</f>
        <v>3</v>
      </c>
      <c r="I45" s="1" cm="1">
        <f t="array" aca="1" ref="I45" ca="1" xml:space="preserve"> (SUM(OFFSET(G45, -$M$4/2+1, 0, $M$4-1, 1)) + (INDIRECT("G" &amp; ROW(G45) - $M$4/2) + INDIRECT("G" &amp; ROW(G45) + $M$4/2))/2) / $M$4</f>
        <v>22821.840909090908</v>
      </c>
      <c r="J45" s="1">
        <f ca="1">Table3[[#This Row],[Moving Average on Months]] - 1.96*STDEV(OFFSET(Table3[[#This Row],[Combined
Daily order]], -$M$4/2, 0, $M$4+1, 1))</f>
        <v>11137.368918716262</v>
      </c>
      <c r="K45" s="1">
        <f ca="1">Table3[[#This Row],[Moving Average on Months]] + 1.96*STDEV(OFFSET(Table3[[#This Row],[Combined
Daily order]], -$M$4/2, 0, $M$4+1, 1))</f>
        <v>34506.312899465556</v>
      </c>
      <c r="L45" s="1" t="e">
        <v>#N/A</v>
      </c>
      <c r="N45" s="1">
        <f t="shared" si="1"/>
        <v>45729.882621720331</v>
      </c>
      <c r="O45" s="1">
        <f t="shared" si="2"/>
        <v>5411.2257219907515</v>
      </c>
      <c r="P45"/>
      <c r="Q45" s="20" t="s">
        <v>21</v>
      </c>
      <c r="R45" s="42" t="s">
        <v>22</v>
      </c>
      <c r="S45" s="42" t="s">
        <v>23</v>
      </c>
      <c r="T45" s="20" t="s">
        <v>24</v>
      </c>
      <c r="U45" s="20" t="s">
        <v>25</v>
      </c>
      <c r="V45" s="20" t="s">
        <v>26</v>
      </c>
      <c r="W45"/>
      <c r="X45"/>
      <c r="Y45"/>
      <c r="Z45"/>
      <c r="AA45"/>
      <c r="AD45"/>
      <c r="AE45"/>
      <c r="AF45"/>
    </row>
    <row r="46" spans="2:32" ht="16" thickTop="1" x14ac:dyDescent="0.2">
      <c r="B46" s="2">
        <v>45539.548568951795</v>
      </c>
      <c r="C46" s="2">
        <f t="shared" si="3"/>
        <v>45539</v>
      </c>
      <c r="D46" s="1">
        <v>13922</v>
      </c>
      <c r="F46" s="2">
        <f t="shared" si="4"/>
        <v>45504</v>
      </c>
      <c r="G46" s="1">
        <f t="shared" si="0"/>
        <v>18550</v>
      </c>
      <c r="H46" s="1">
        <f>ROUNDUP(MONTH(Table3[[#This Row],[Date]])/3, 0)</f>
        <v>3</v>
      </c>
      <c r="I46" s="1" cm="1">
        <f t="array" aca="1" ref="I46" ca="1" xml:space="preserve"> (SUM(OFFSET(G46, -$M$4/2+1, 0, $M$4-1, 1)) + (INDIRECT("G" &amp; ROW(G46) - $M$4/2) + INDIRECT("G" &amp; ROW(G46) + $M$4/2))/2) / $M$4</f>
        <v>22398.886363636364</v>
      </c>
      <c r="J46" s="1">
        <f ca="1">Table3[[#This Row],[Moving Average on Months]] - 1.96*STDEV(OFFSET(Table3[[#This Row],[Combined
Daily order]], -$M$4/2, 0, $M$4+1, 1))</f>
        <v>10715.273295718462</v>
      </c>
      <c r="K46" s="1">
        <f ca="1">Table3[[#This Row],[Moving Average on Months]] + 1.96*STDEV(OFFSET(Table3[[#This Row],[Combined
Daily order]], -$M$4/2, 0, $M$4+1, 1))</f>
        <v>34082.499431554264</v>
      </c>
      <c r="L46" s="1" t="e">
        <v>#N/A</v>
      </c>
      <c r="N46" s="1">
        <f t="shared" si="1"/>
        <v>45729.882621720331</v>
      </c>
      <c r="O46" s="1">
        <f t="shared" si="2"/>
        <v>5411.2257219907515</v>
      </c>
      <c r="P46"/>
      <c r="Q46" s="38">
        <f>AVERAGE(G4:G806)</f>
        <v>25570.554171855543</v>
      </c>
      <c r="R46" s="38">
        <f>STDEV(G4:G806)</f>
        <v>10285.371658094282</v>
      </c>
      <c r="S46" s="38">
        <v>0.95</v>
      </c>
      <c r="T46" s="38">
        <v>1.96</v>
      </c>
      <c r="U46" s="38">
        <f>Q46 - T46*R46</f>
        <v>5411.2257219907515</v>
      </c>
      <c r="V46" s="38">
        <f>Q46 + T46*R46</f>
        <v>45729.882621720331</v>
      </c>
      <c r="Y46"/>
      <c r="Z46"/>
      <c r="AA46"/>
      <c r="AD46"/>
      <c r="AE46"/>
      <c r="AF46"/>
    </row>
    <row r="47" spans="2:32" ht="15" x14ac:dyDescent="0.2">
      <c r="B47" s="2">
        <v>45539.127383495084</v>
      </c>
      <c r="C47" s="2">
        <f t="shared" si="3"/>
        <v>45539</v>
      </c>
      <c r="D47" s="1">
        <v>13345</v>
      </c>
      <c r="F47" s="2">
        <f t="shared" si="4"/>
        <v>45503</v>
      </c>
      <c r="G47" s="1">
        <f t="shared" si="0"/>
        <v>27300</v>
      </c>
      <c r="H47" s="1">
        <f>ROUNDUP(MONTH(Table3[[#This Row],[Date]])/3, 0)</f>
        <v>3</v>
      </c>
      <c r="I47" s="1" cm="1">
        <f t="array" aca="1" ref="I47" ca="1" xml:space="preserve"> (SUM(OFFSET(G47, -$M$4/2+1, 0, $M$4-1, 1)) + (INDIRECT("G" &amp; ROW(G47) - $M$4/2) + INDIRECT("G" &amp; ROW(G47) + $M$4/2))/2) / $M$4</f>
        <v>21925.772727272728</v>
      </c>
      <c r="J47" s="1">
        <f ca="1">Table3[[#This Row],[Moving Average on Months]] - 1.96*STDEV(OFFSET(Table3[[#This Row],[Combined
Daily order]], -$M$4/2, 0, $M$4+1, 1))</f>
        <v>10557.054472874417</v>
      </c>
      <c r="K47" s="1">
        <f ca="1">Table3[[#This Row],[Moving Average on Months]] + 1.96*STDEV(OFFSET(Table3[[#This Row],[Combined
Daily order]], -$M$4/2, 0, $M$4+1, 1))</f>
        <v>33294.490981671042</v>
      </c>
      <c r="L47" s="1" t="e">
        <v>#N/A</v>
      </c>
      <c r="N47" s="1">
        <f t="shared" si="1"/>
        <v>45729.882621720331</v>
      </c>
      <c r="O47" s="1">
        <f t="shared" si="2"/>
        <v>5411.2257219907515</v>
      </c>
      <c r="P47"/>
      <c r="V47" s="1"/>
      <c r="Y47"/>
      <c r="Z47"/>
      <c r="AA47"/>
      <c r="AD47"/>
      <c r="AE47"/>
      <c r="AF47"/>
    </row>
    <row r="48" spans="2:32" ht="15" x14ac:dyDescent="0.2">
      <c r="B48" s="2">
        <v>45538.736897718976</v>
      </c>
      <c r="C48" s="2">
        <f t="shared" si="3"/>
        <v>45538</v>
      </c>
      <c r="D48" s="1">
        <v>11564</v>
      </c>
      <c r="F48" s="2">
        <f t="shared" si="4"/>
        <v>45502</v>
      </c>
      <c r="G48" s="1">
        <f t="shared" si="0"/>
        <v>16609</v>
      </c>
      <c r="H48" s="1">
        <f>ROUNDUP(MONTH(Table3[[#This Row],[Date]])/3, 0)</f>
        <v>3</v>
      </c>
      <c r="I48" s="1" cm="1">
        <f t="array" aca="1" ref="I48" ca="1" xml:space="preserve"> (SUM(OFFSET(G48, -$M$4/2+1, 0, $M$4-1, 1)) + (INDIRECT("G" &amp; ROW(G48) - $M$4/2) + INDIRECT("G" &amp; ROW(G48) + $M$4/2))/2) / $M$4</f>
        <v>21481.25</v>
      </c>
      <c r="J48" s="1">
        <f ca="1">Table3[[#This Row],[Moving Average on Months]] - 1.96*STDEV(OFFSET(Table3[[#This Row],[Combined
Daily order]], -$M$4/2, 0, $M$4+1, 1))</f>
        <v>10105.784791043625</v>
      </c>
      <c r="K48" s="1">
        <f ca="1">Table3[[#This Row],[Moving Average on Months]] + 1.96*STDEV(OFFSET(Table3[[#This Row],[Combined
Daily order]], -$M$4/2, 0, $M$4+1, 1))</f>
        <v>32856.715208956375</v>
      </c>
      <c r="L48" s="1" t="e">
        <v>#N/A</v>
      </c>
      <c r="N48" s="1">
        <f t="shared" si="1"/>
        <v>45729.882621720331</v>
      </c>
      <c r="O48" s="1">
        <f t="shared" si="2"/>
        <v>5411.2257219907515</v>
      </c>
      <c r="P48"/>
      <c r="V48" s="1"/>
      <c r="Y48"/>
      <c r="Z48"/>
      <c r="AA48"/>
      <c r="AD48"/>
      <c r="AE48"/>
      <c r="AF48"/>
    </row>
    <row r="49" spans="2:32" ht="15" x14ac:dyDescent="0.2">
      <c r="B49" s="2">
        <v>45538.317350769452</v>
      </c>
      <c r="C49" s="2">
        <f t="shared" si="3"/>
        <v>45538</v>
      </c>
      <c r="D49" s="1">
        <v>13241</v>
      </c>
      <c r="F49" s="2">
        <f t="shared" si="4"/>
        <v>45499</v>
      </c>
      <c r="G49" s="1">
        <f t="shared" si="0"/>
        <v>25310</v>
      </c>
      <c r="H49" s="1">
        <f>ROUNDUP(MONTH(Table3[[#This Row],[Date]])/3, 0)</f>
        <v>3</v>
      </c>
      <c r="I49" s="1" cm="1">
        <f t="array" aca="1" ref="I49" ca="1" xml:space="preserve"> (SUM(OFFSET(G49, -$M$4/2+1, 0, $M$4-1, 1)) + (INDIRECT("G" &amp; ROW(G49) - $M$4/2) + INDIRECT("G" &amp; ROW(G49) + $M$4/2))/2) / $M$4</f>
        <v>21115.295454545456</v>
      </c>
      <c r="J49" s="1">
        <f ca="1">Table3[[#This Row],[Moving Average on Months]] - 1.96*STDEV(OFFSET(Table3[[#This Row],[Combined
Daily order]], -$M$4/2, 0, $M$4+1, 1))</f>
        <v>10309.558420573992</v>
      </c>
      <c r="K49" s="1">
        <f ca="1">Table3[[#This Row],[Moving Average on Months]] + 1.96*STDEV(OFFSET(Table3[[#This Row],[Combined
Daily order]], -$M$4/2, 0, $M$4+1, 1))</f>
        <v>31921.032488516918</v>
      </c>
      <c r="L49" s="1" t="e">
        <v>#N/A</v>
      </c>
      <c r="N49" s="1">
        <f t="shared" si="1"/>
        <v>45729.882621720331</v>
      </c>
      <c r="O49" s="1">
        <f t="shared" si="2"/>
        <v>5411.2257219907515</v>
      </c>
      <c r="P49"/>
      <c r="V49" s="1"/>
      <c r="Y49"/>
      <c r="Z49"/>
      <c r="AA49"/>
      <c r="AD49"/>
      <c r="AE49"/>
      <c r="AF49"/>
    </row>
    <row r="50" spans="2:32" ht="15" customHeight="1" x14ac:dyDescent="0.2">
      <c r="B50" s="2">
        <v>45537.888057045137</v>
      </c>
      <c r="C50" s="2">
        <f t="shared" si="3"/>
        <v>45537</v>
      </c>
      <c r="D50" s="1">
        <v>10788</v>
      </c>
      <c r="F50" s="2">
        <f t="shared" si="4"/>
        <v>45498</v>
      </c>
      <c r="G50" s="1">
        <f t="shared" si="0"/>
        <v>17112</v>
      </c>
      <c r="H50" s="1">
        <f>ROUNDUP(MONTH(Table3[[#This Row],[Date]])/3, 0)</f>
        <v>3</v>
      </c>
      <c r="I50" s="1" cm="1">
        <f t="array" aca="1" ref="I50" ca="1" xml:space="preserve"> (SUM(OFFSET(G50, -$M$4/2+1, 0, $M$4-1, 1)) + (INDIRECT("G" &amp; ROW(G50) - $M$4/2) + INDIRECT("G" &amp; ROW(G50) + $M$4/2))/2) / $M$4</f>
        <v>20749.204545454544</v>
      </c>
      <c r="J50" s="1">
        <f ca="1">Table3[[#This Row],[Moving Average on Months]] - 1.96*STDEV(OFFSET(Table3[[#This Row],[Combined
Daily order]], -$M$4/2, 0, $M$4+1, 1))</f>
        <v>9945.0364281099664</v>
      </c>
      <c r="K50" s="1">
        <f ca="1">Table3[[#This Row],[Moving Average on Months]] + 1.96*STDEV(OFFSET(Table3[[#This Row],[Combined
Daily order]], -$M$4/2, 0, $M$4+1, 1))</f>
        <v>31553.37266279912</v>
      </c>
      <c r="L50" s="1" t="e">
        <v>#N/A</v>
      </c>
      <c r="N50" s="1">
        <f t="shared" si="1"/>
        <v>45729.882621720331</v>
      </c>
      <c r="O50" s="1">
        <f t="shared" si="2"/>
        <v>5411.2257219907515</v>
      </c>
      <c r="P50"/>
      <c r="Y50"/>
      <c r="Z50"/>
      <c r="AA50"/>
      <c r="AB50"/>
      <c r="AC50"/>
      <c r="AD50"/>
      <c r="AE50"/>
      <c r="AF50"/>
    </row>
    <row r="51" spans="2:32" ht="20" customHeight="1" x14ac:dyDescent="0.2">
      <c r="B51" s="2">
        <v>45537.51047362305</v>
      </c>
      <c r="C51" s="2">
        <f t="shared" si="3"/>
        <v>45537</v>
      </c>
      <c r="D51" s="1">
        <v>13885</v>
      </c>
      <c r="F51" s="2">
        <f t="shared" si="4"/>
        <v>45497</v>
      </c>
      <c r="G51" s="1">
        <f t="shared" si="0"/>
        <v>23316</v>
      </c>
      <c r="H51" s="1">
        <f>ROUNDUP(MONTH(Table3[[#This Row],[Date]])/3, 0)</f>
        <v>3</v>
      </c>
      <c r="I51" s="1" cm="1">
        <f t="array" aca="1" ref="I51" ca="1" xml:space="preserve"> (SUM(OFFSET(G51, -$M$4/2+1, 0, $M$4-1, 1)) + (INDIRECT("G" &amp; ROW(G51) - $M$4/2) + INDIRECT("G" &amp; ROW(G51) + $M$4/2))/2) / $M$4</f>
        <v>20127.06818181818</v>
      </c>
      <c r="J51" s="1">
        <f ca="1">Table3[[#This Row],[Moving Average on Months]] - 1.96*STDEV(OFFSET(Table3[[#This Row],[Combined
Daily order]], -$M$4/2, 0, $M$4+1, 1))</f>
        <v>10320.018525081065</v>
      </c>
      <c r="K51" s="1">
        <f ca="1">Table3[[#This Row],[Moving Average on Months]] + 1.96*STDEV(OFFSET(Table3[[#This Row],[Combined
Daily order]], -$M$4/2, 0, $M$4+1, 1))</f>
        <v>29934.117838555296</v>
      </c>
      <c r="L51" s="1" t="e">
        <v>#N/A</v>
      </c>
      <c r="N51" s="1">
        <f t="shared" si="1"/>
        <v>45729.882621720331</v>
      </c>
      <c r="O51" s="1">
        <f t="shared" si="2"/>
        <v>5411.2257219907515</v>
      </c>
      <c r="P51"/>
      <c r="Q51" s="362" t="s">
        <v>27</v>
      </c>
      <c r="R51" s="362"/>
      <c r="S51" s="362"/>
      <c r="T51" s="362"/>
      <c r="U51" s="362"/>
      <c r="V51" s="362"/>
      <c r="W51" s="362"/>
      <c r="X51" s="362"/>
      <c r="Y51"/>
      <c r="Z51"/>
      <c r="AA51"/>
      <c r="AB51"/>
      <c r="AC51"/>
      <c r="AD51"/>
      <c r="AE51"/>
      <c r="AF51"/>
    </row>
    <row r="52" spans="2:32" ht="15" customHeight="1" x14ac:dyDescent="0.2">
      <c r="B52" s="2">
        <v>45537.139339374327</v>
      </c>
      <c r="C52" s="2">
        <f t="shared" si="3"/>
        <v>45537</v>
      </c>
      <c r="D52" s="1">
        <v>13653</v>
      </c>
      <c r="F52" s="2">
        <f t="shared" si="4"/>
        <v>45496</v>
      </c>
      <c r="G52" s="1">
        <f t="shared" si="0"/>
        <v>15130</v>
      </c>
      <c r="H52" s="1">
        <f>ROUNDUP(MONTH(Table3[[#This Row],[Date]])/3, 0)</f>
        <v>3</v>
      </c>
      <c r="I52" s="1" cm="1">
        <f t="array" aca="1" ref="I52" ca="1" xml:space="preserve"> (SUM(OFFSET(G52, -$M$4/2+1, 0, $M$4-1, 1)) + (INDIRECT("G" &amp; ROW(G52) - $M$4/2) + INDIRECT("G" &amp; ROW(G52) + $M$4/2))/2) / $M$4</f>
        <v>19807.590909090908</v>
      </c>
      <c r="J52" s="1">
        <f ca="1">Table3[[#This Row],[Moving Average on Months]] - 1.96*STDEV(OFFSET(Table3[[#This Row],[Combined
Daily order]], -$M$4/2, 0, $M$4+1, 1))</f>
        <v>11061.473052663403</v>
      </c>
      <c r="K52" s="1">
        <f ca="1">Table3[[#This Row],[Moving Average on Months]] + 1.96*STDEV(OFFSET(Table3[[#This Row],[Combined
Daily order]], -$M$4/2, 0, $M$4+1, 1))</f>
        <v>28553.708765518415</v>
      </c>
      <c r="L52" s="1" t="e">
        <v>#N/A</v>
      </c>
      <c r="N52" s="1">
        <f t="shared" si="1"/>
        <v>45729.882621720331</v>
      </c>
      <c r="O52" s="1">
        <f t="shared" si="2"/>
        <v>5411.2257219907515</v>
      </c>
      <c r="P52"/>
      <c r="Q52" s="362"/>
      <c r="R52" s="362"/>
      <c r="S52" s="362"/>
      <c r="T52" s="362"/>
      <c r="U52" s="362"/>
      <c r="V52" s="362"/>
      <c r="W52" s="362"/>
      <c r="X52" s="362"/>
      <c r="Y52"/>
      <c r="Z52"/>
      <c r="AA52"/>
      <c r="AB52"/>
      <c r="AC52"/>
      <c r="AD52"/>
      <c r="AE52"/>
      <c r="AF52"/>
    </row>
    <row r="53" spans="2:32" ht="21" thickBot="1" x14ac:dyDescent="0.3">
      <c r="B53" s="2">
        <v>45534.823106220232</v>
      </c>
      <c r="C53" s="2">
        <f t="shared" si="3"/>
        <v>45534</v>
      </c>
      <c r="D53" s="1">
        <v>12492</v>
      </c>
      <c r="F53" s="2">
        <f t="shared" si="4"/>
        <v>45495</v>
      </c>
      <c r="G53" s="1">
        <f t="shared" si="0"/>
        <v>22197</v>
      </c>
      <c r="H53" s="1">
        <f>ROUNDUP(MONTH(Table3[[#This Row],[Date]])/3, 0)</f>
        <v>3</v>
      </c>
      <c r="I53" s="1" cm="1">
        <f t="array" aca="1" ref="I53" ca="1" xml:space="preserve"> (SUM(OFFSET(G53, -$M$4/2+1, 0, $M$4-1, 1)) + (INDIRECT("G" &amp; ROW(G53) - $M$4/2) + INDIRECT("G" &amp; ROW(G53) + $M$4/2))/2) / $M$4</f>
        <v>19533.272727272728</v>
      </c>
      <c r="J53" s="1">
        <f ca="1">Table3[[#This Row],[Moving Average on Months]] - 1.96*STDEV(OFFSET(Table3[[#This Row],[Combined
Daily order]], -$M$4/2, 0, $M$4+1, 1))</f>
        <v>10467.823904455694</v>
      </c>
      <c r="K53" s="1">
        <f ca="1">Table3[[#This Row],[Moving Average on Months]] + 1.96*STDEV(OFFSET(Table3[[#This Row],[Combined
Daily order]], -$M$4/2, 0, $M$4+1, 1))</f>
        <v>28598.721550089762</v>
      </c>
      <c r="L53" s="1" t="e">
        <v>#N/A</v>
      </c>
      <c r="N53" s="1">
        <f t="shared" si="1"/>
        <v>45729.882621720331</v>
      </c>
      <c r="O53" s="1">
        <f t="shared" si="2"/>
        <v>5411.2257219907515</v>
      </c>
      <c r="P53"/>
      <c r="Q53" s="152" t="s">
        <v>28</v>
      </c>
      <c r="R53" s="152"/>
      <c r="S53" s="152" t="s">
        <v>29</v>
      </c>
      <c r="T53" s="152"/>
      <c r="U53" s="152" t="s">
        <v>30</v>
      </c>
      <c r="V53" s="152"/>
      <c r="W53" s="152" t="s">
        <v>31</v>
      </c>
      <c r="X53" s="152"/>
      <c r="Y53"/>
      <c r="Z53"/>
      <c r="AA53"/>
      <c r="AB53"/>
      <c r="AC53"/>
      <c r="AD53"/>
      <c r="AE53"/>
      <c r="AF53"/>
    </row>
    <row r="54" spans="2:32" ht="18" thickTop="1" x14ac:dyDescent="0.25">
      <c r="B54" s="2">
        <v>45534.422268615243</v>
      </c>
      <c r="C54" s="2">
        <f t="shared" si="3"/>
        <v>45534</v>
      </c>
      <c r="D54" s="1">
        <v>11414</v>
      </c>
      <c r="F54" s="2">
        <f t="shared" si="4"/>
        <v>45492</v>
      </c>
      <c r="G54" s="1">
        <f t="shared" si="0"/>
        <v>13948</v>
      </c>
      <c r="H54" s="1">
        <f>ROUNDUP(MONTH(Table3[[#This Row],[Date]])/3, 0)</f>
        <v>3</v>
      </c>
      <c r="I54" s="1" cm="1">
        <f t="array" aca="1" ref="I54" ca="1" xml:space="preserve"> (SUM(OFFSET(G54, -$M$4/2+1, 0, $M$4-1, 1)) + (INDIRECT("G" &amp; ROW(G54) - $M$4/2) + INDIRECT("G" &amp; ROW(G54) + $M$4/2))/2) / $M$4</f>
        <v>19277.68181818182</v>
      </c>
      <c r="J54" s="1">
        <f ca="1">Table3[[#This Row],[Moving Average on Months]] - 1.96*STDEV(OFFSET(Table3[[#This Row],[Combined
Daily order]], -$M$4/2, 0, $M$4+1, 1))</f>
        <v>10862.502506330422</v>
      </c>
      <c r="K54" s="1">
        <f ca="1">Table3[[#This Row],[Moving Average on Months]] + 1.96*STDEV(OFFSET(Table3[[#This Row],[Combined
Daily order]], -$M$4/2, 0, $M$4+1, 1))</f>
        <v>27692.86113003322</v>
      </c>
      <c r="L54" s="1" t="e">
        <v>#N/A</v>
      </c>
      <c r="N54" s="1">
        <f t="shared" si="1"/>
        <v>45729.882621720331</v>
      </c>
      <c r="O54" s="1">
        <f t="shared" si="2"/>
        <v>5411.2257219907515</v>
      </c>
      <c r="P54"/>
      <c r="Q54" s="19" t="s">
        <v>32</v>
      </c>
      <c r="R54" s="19" t="s">
        <v>33</v>
      </c>
      <c r="S54" s="19" t="s">
        <v>32</v>
      </c>
      <c r="T54" s="19" t="s">
        <v>33</v>
      </c>
      <c r="U54" s="19" t="s">
        <v>32</v>
      </c>
      <c r="V54" s="19" t="s">
        <v>33</v>
      </c>
      <c r="W54" s="19" t="s">
        <v>32</v>
      </c>
      <c r="X54" s="19" t="s">
        <v>33</v>
      </c>
      <c r="AB54"/>
      <c r="AC54"/>
      <c r="AD54"/>
      <c r="AE54"/>
      <c r="AF54"/>
    </row>
    <row r="55" spans="2:32" ht="15" x14ac:dyDescent="0.2">
      <c r="B55" s="2">
        <v>45533.998462540811</v>
      </c>
      <c r="C55" s="2">
        <f t="shared" si="3"/>
        <v>45533</v>
      </c>
      <c r="D55" s="1">
        <v>10435</v>
      </c>
      <c r="F55" s="2">
        <f t="shared" si="4"/>
        <v>45491</v>
      </c>
      <c r="G55" s="1">
        <f t="shared" si="0"/>
        <v>21952</v>
      </c>
      <c r="H55" s="1">
        <f>ROUNDUP(MONTH(Table3[[#This Row],[Date]])/3, 0)</f>
        <v>3</v>
      </c>
      <c r="I55" s="1" cm="1">
        <f t="array" aca="1" ref="I55" ca="1" xml:space="preserve"> (SUM(OFFSET(G55, -$M$4/2+1, 0, $M$4-1, 1)) + (INDIRECT("G" &amp; ROW(G55) - $M$4/2) + INDIRECT("G" &amp; ROW(G55) + $M$4/2))/2) / $M$4</f>
        <v>19290.545454545456</v>
      </c>
      <c r="J55" s="1">
        <f ca="1">Table3[[#This Row],[Moving Average on Months]] - 1.96*STDEV(OFFSET(Table3[[#This Row],[Combined
Daily order]], -$M$4/2, 0, $M$4+1, 1))</f>
        <v>10760.967563696824</v>
      </c>
      <c r="K55" s="1">
        <f ca="1">Table3[[#This Row],[Moving Average on Months]] + 1.96*STDEV(OFFSET(Table3[[#This Row],[Combined
Daily order]], -$M$4/2, 0, $M$4+1, 1))</f>
        <v>27820.123345394088</v>
      </c>
      <c r="L55" s="1" t="e">
        <v>#N/A</v>
      </c>
      <c r="N55" s="1">
        <f t="shared" si="1"/>
        <v>45729.882621720331</v>
      </c>
      <c r="O55" s="1">
        <f t="shared" si="2"/>
        <v>5411.2257219907515</v>
      </c>
      <c r="P55"/>
      <c r="Q55" s="38">
        <f>AVERAGE(G719:G806) - T46*STDEV(G719:G806)</f>
        <v>10960.023896393137</v>
      </c>
      <c r="R55" s="38">
        <f>AVERAGE(G719:G806) + T46*STDEV(G719:G806)</f>
        <v>55660.544285425043</v>
      </c>
      <c r="S55" s="38">
        <f>AVERAGE(G459:G718) - T46*STDEV(G459:G718)</f>
        <v>4875.8339711077351</v>
      </c>
      <c r="T55" s="38">
        <f>AVERAGE(G459:G718) + T46*STDEV(G459:G718)</f>
        <v>41714.966028892268</v>
      </c>
      <c r="U55" s="38">
        <f>AVERAGE(G199:G458) - T46*STDEV(G199:G458)</f>
        <v>3648.1793054093832</v>
      </c>
      <c r="V55" s="38">
        <f>AVERAGE(G199:G458) + T46*STDEV(G199:G458)</f>
        <v>49524.497617667541</v>
      </c>
      <c r="W55" s="38">
        <f>AVERAGE(G4:G198) - T46*STDEV(G4:G198)</f>
        <v>11444.933276673321</v>
      </c>
      <c r="X55" s="38">
        <f>AVERAGE(G4:G198) + T46*STDEV(G4:G198)</f>
        <v>36068.892364352323</v>
      </c>
      <c r="AB55"/>
      <c r="AC55"/>
      <c r="AD55"/>
      <c r="AE55"/>
      <c r="AF55"/>
    </row>
    <row r="56" spans="2:32" ht="15" x14ac:dyDescent="0.2">
      <c r="B56" s="2">
        <v>45533.591829900673</v>
      </c>
      <c r="C56" s="2">
        <f t="shared" si="3"/>
        <v>45533</v>
      </c>
      <c r="D56" s="1">
        <v>11233</v>
      </c>
      <c r="F56" s="2">
        <f t="shared" si="4"/>
        <v>45490</v>
      </c>
      <c r="G56" s="1">
        <f t="shared" si="0"/>
        <v>14458</v>
      </c>
      <c r="H56" s="1">
        <f>ROUNDUP(MONTH(Table3[[#This Row],[Date]])/3, 0)</f>
        <v>3</v>
      </c>
      <c r="I56" s="1" cm="1">
        <f t="array" aca="1" ref="I56" ca="1" xml:space="preserve"> (SUM(OFFSET(G56, -$M$4/2+1, 0, $M$4-1, 1)) + (INDIRECT("G" &amp; ROW(G56) - $M$4/2) + INDIRECT("G" &amp; ROW(G56) + $M$4/2))/2) / $M$4</f>
        <v>19139.772727272728</v>
      </c>
      <c r="J56" s="1">
        <f ca="1">Table3[[#This Row],[Moving Average on Months]] - 1.96*STDEV(OFFSET(Table3[[#This Row],[Combined
Daily order]], -$M$4/2, 0, $M$4+1, 1))</f>
        <v>10503.787442865045</v>
      </c>
      <c r="K56" s="1">
        <f ca="1">Table3[[#This Row],[Moving Average on Months]] + 1.96*STDEV(OFFSET(Table3[[#This Row],[Combined
Daily order]], -$M$4/2, 0, $M$4+1, 1))</f>
        <v>27775.758011680409</v>
      </c>
      <c r="L56" s="1" t="e">
        <v>#N/A</v>
      </c>
      <c r="N56" s="1">
        <f t="shared" si="1"/>
        <v>45729.882621720331</v>
      </c>
      <c r="O56" s="1">
        <f t="shared" si="2"/>
        <v>5411.2257219907515</v>
      </c>
      <c r="P56"/>
      <c r="Q56"/>
      <c r="R56"/>
      <c r="S56"/>
      <c r="T56"/>
      <c r="V56" s="1"/>
      <c r="Z56"/>
      <c r="AA56"/>
      <c r="AB56"/>
      <c r="AC56"/>
      <c r="AD56"/>
      <c r="AE56"/>
      <c r="AF56"/>
    </row>
    <row r="57" spans="2:32" ht="15" x14ac:dyDescent="0.2">
      <c r="B57" s="2">
        <v>45533.198692487545</v>
      </c>
      <c r="C57" s="2">
        <f t="shared" si="3"/>
        <v>45533</v>
      </c>
      <c r="D57" s="1">
        <v>13438</v>
      </c>
      <c r="F57" s="2">
        <f t="shared" si="4"/>
        <v>45489</v>
      </c>
      <c r="G57" s="1">
        <f t="shared" si="0"/>
        <v>20693</v>
      </c>
      <c r="H57" s="1">
        <f>ROUNDUP(MONTH(Table3[[#This Row],[Date]])/3, 0)</f>
        <v>3</v>
      </c>
      <c r="I57" s="1" cm="1">
        <f t="array" aca="1" ref="I57" ca="1" xml:space="preserve"> (SUM(OFFSET(G57, -$M$4/2+1, 0, $M$4-1, 1)) + (INDIRECT("G" &amp; ROW(G57) - $M$4/2) + INDIRECT("G" &amp; ROW(G57) + $M$4/2))/2) / $M$4</f>
        <v>19124.840909090908</v>
      </c>
      <c r="J57" s="1">
        <f ca="1">Table3[[#This Row],[Moving Average on Months]] - 1.96*STDEV(OFFSET(Table3[[#This Row],[Combined
Daily order]], -$M$4/2, 0, $M$4+1, 1))</f>
        <v>11007.288858624288</v>
      </c>
      <c r="K57" s="1">
        <f ca="1">Table3[[#This Row],[Moving Average on Months]] + 1.96*STDEV(OFFSET(Table3[[#This Row],[Combined
Daily order]], -$M$4/2, 0, $M$4+1, 1))</f>
        <v>27242.392959557528</v>
      </c>
      <c r="L57" s="1" t="e">
        <v>#N/A</v>
      </c>
      <c r="N57" s="1">
        <f t="shared" si="1"/>
        <v>45729.882621720331</v>
      </c>
      <c r="O57" s="1">
        <f t="shared" si="2"/>
        <v>5411.2257219907515</v>
      </c>
      <c r="P57"/>
      <c r="Q57"/>
      <c r="R57"/>
      <c r="S57"/>
      <c r="T57"/>
      <c r="V57" s="1"/>
      <c r="Z57"/>
      <c r="AA57"/>
      <c r="AB57"/>
      <c r="AC57"/>
      <c r="AD57"/>
      <c r="AE57"/>
      <c r="AF57"/>
    </row>
    <row r="58" spans="2:32" ht="15" customHeight="1" x14ac:dyDescent="0.2">
      <c r="B58" s="2">
        <v>45532.778176057785</v>
      </c>
      <c r="C58" s="2">
        <f t="shared" si="3"/>
        <v>45532</v>
      </c>
      <c r="D58" s="1">
        <v>11231</v>
      </c>
      <c r="F58" s="2">
        <f t="shared" si="4"/>
        <v>45488</v>
      </c>
      <c r="G58" s="1">
        <f t="shared" si="0"/>
        <v>13335</v>
      </c>
      <c r="H58" s="1">
        <f>ROUNDUP(MONTH(Table3[[#This Row],[Date]])/3, 0)</f>
        <v>3</v>
      </c>
      <c r="I58" s="1" cm="1">
        <f t="array" aca="1" ref="I58" ca="1" xml:space="preserve"> (SUM(OFFSET(G58, -$M$4/2+1, 0, $M$4-1, 1)) + (INDIRECT("G" &amp; ROW(G58) - $M$4/2) + INDIRECT("G" &amp; ROW(G58) + $M$4/2))/2) / $M$4</f>
        <v>18969.522727272728</v>
      </c>
      <c r="J58" s="1">
        <f ca="1">Table3[[#This Row],[Moving Average on Months]] - 1.96*STDEV(OFFSET(Table3[[#This Row],[Combined
Daily order]], -$M$4/2, 0, $M$4+1, 1))</f>
        <v>10802.374789685531</v>
      </c>
      <c r="K58" s="1">
        <f ca="1">Table3[[#This Row],[Moving Average on Months]] + 1.96*STDEV(OFFSET(Table3[[#This Row],[Combined
Daily order]], -$M$4/2, 0, $M$4+1, 1))</f>
        <v>27136.670664859925</v>
      </c>
      <c r="L58" s="1" t="e">
        <v>#N/A</v>
      </c>
      <c r="N58" s="1">
        <f t="shared" si="1"/>
        <v>45729.882621720331</v>
      </c>
      <c r="O58" s="1">
        <f t="shared" si="2"/>
        <v>5411.2257219907515</v>
      </c>
      <c r="P58"/>
      <c r="V58" s="1"/>
      <c r="Z58"/>
      <c r="AA58"/>
      <c r="AB58"/>
      <c r="AC58"/>
      <c r="AD58"/>
      <c r="AE58"/>
      <c r="AF58"/>
    </row>
    <row r="59" spans="2:32" ht="15" x14ac:dyDescent="0.2">
      <c r="B59" s="2">
        <v>45532.407494348074</v>
      </c>
      <c r="C59" s="2">
        <f t="shared" si="3"/>
        <v>45532</v>
      </c>
      <c r="D59" s="1">
        <v>11110</v>
      </c>
      <c r="F59" s="2">
        <f t="shared" si="4"/>
        <v>45485</v>
      </c>
      <c r="G59" s="1">
        <f t="shared" si="0"/>
        <v>20776</v>
      </c>
      <c r="H59" s="1">
        <f>ROUNDUP(MONTH(Table3[[#This Row],[Date]])/3, 0)</f>
        <v>3</v>
      </c>
      <c r="I59" s="1" cm="1">
        <f t="array" aca="1" ref="I59" ca="1" xml:space="preserve"> (SUM(OFFSET(G59, -$M$4/2+1, 0, $M$4-1, 1)) + (INDIRECT("G" &amp; ROW(G59) - $M$4/2) + INDIRECT("G" &amp; ROW(G59) + $M$4/2))/2) / $M$4</f>
        <v>18897.295454545456</v>
      </c>
      <c r="J59" s="1">
        <f ca="1">Table3[[#This Row],[Moving Average on Months]] - 1.96*STDEV(OFFSET(Table3[[#This Row],[Combined
Daily order]], -$M$4/2, 0, $M$4+1, 1))</f>
        <v>11231.371973482146</v>
      </c>
      <c r="K59" s="1">
        <f ca="1">Table3[[#This Row],[Moving Average on Months]] + 1.96*STDEV(OFFSET(Table3[[#This Row],[Combined
Daily order]], -$M$4/2, 0, $M$4+1, 1))</f>
        <v>26563.218935608766</v>
      </c>
      <c r="L59" s="1" t="e">
        <v>#N/A</v>
      </c>
      <c r="N59" s="1">
        <f t="shared" si="1"/>
        <v>45729.882621720331</v>
      </c>
      <c r="O59" s="1">
        <f t="shared" si="2"/>
        <v>5411.2257219907515</v>
      </c>
      <c r="P59"/>
      <c r="R59" s="362" t="s">
        <v>34</v>
      </c>
      <c r="S59" s="362"/>
      <c r="T59" s="362"/>
      <c r="U59" s="362"/>
      <c r="V59" s="362"/>
      <c r="W59" s="362"/>
      <c r="X59" s="362"/>
      <c r="Y59" s="362"/>
      <c r="Z59"/>
      <c r="AA59"/>
      <c r="AB59"/>
      <c r="AC59"/>
      <c r="AD59"/>
      <c r="AE59"/>
      <c r="AF59"/>
    </row>
    <row r="60" spans="2:32" ht="15" x14ac:dyDescent="0.2">
      <c r="B60" s="2">
        <v>45531.992729751975</v>
      </c>
      <c r="C60" s="2">
        <f t="shared" si="3"/>
        <v>45531</v>
      </c>
      <c r="D60" s="1">
        <v>12450</v>
      </c>
      <c r="F60" s="2">
        <f t="shared" si="4"/>
        <v>45484</v>
      </c>
      <c r="G60" s="1">
        <f t="shared" si="0"/>
        <v>15005</v>
      </c>
      <c r="H60" s="1">
        <f>ROUNDUP(MONTH(Table3[[#This Row],[Date]])/3, 0)</f>
        <v>3</v>
      </c>
      <c r="I60" s="1" cm="1">
        <f t="array" aca="1" ref="I60" ca="1" xml:space="preserve"> (SUM(OFFSET(G60, -$M$4/2+1, 0, $M$4-1, 1)) + (INDIRECT("G" &amp; ROW(G60) - $M$4/2) + INDIRECT("G" &amp; ROW(G60) + $M$4/2))/2) / $M$4</f>
        <v>18873.159090909092</v>
      </c>
      <c r="J60" s="1">
        <f ca="1">Table3[[#This Row],[Moving Average on Months]] - 1.96*STDEV(OFFSET(Table3[[#This Row],[Combined
Daily order]], -$M$4/2, 0, $M$4+1, 1))</f>
        <v>11228.135855452449</v>
      </c>
      <c r="K60" s="1">
        <f ca="1">Table3[[#This Row],[Moving Average on Months]] + 1.96*STDEV(OFFSET(Table3[[#This Row],[Combined
Daily order]], -$M$4/2, 0, $M$4+1, 1))</f>
        <v>26518.182326365735</v>
      </c>
      <c r="L60" s="1" t="e">
        <v>#N/A</v>
      </c>
      <c r="N60" s="1">
        <f t="shared" si="1"/>
        <v>45729.882621720331</v>
      </c>
      <c r="O60" s="1">
        <f t="shared" si="2"/>
        <v>5411.2257219907515</v>
      </c>
      <c r="P60"/>
      <c r="R60" s="362"/>
      <c r="S60" s="362"/>
      <c r="T60" s="362"/>
      <c r="U60" s="362"/>
      <c r="V60" s="362"/>
      <c r="W60" s="362"/>
      <c r="X60" s="362"/>
      <c r="Y60" s="362"/>
      <c r="Z60"/>
      <c r="AA60"/>
      <c r="AB60"/>
      <c r="AC60"/>
      <c r="AD60"/>
      <c r="AE60"/>
      <c r="AF60"/>
    </row>
    <row r="61" spans="2:32" ht="21" thickBot="1" x14ac:dyDescent="0.3">
      <c r="B61" s="2">
        <v>45531.567375858904</v>
      </c>
      <c r="C61" s="2">
        <f t="shared" si="3"/>
        <v>45531</v>
      </c>
      <c r="D61" s="1">
        <v>11731</v>
      </c>
      <c r="F61" s="2">
        <f t="shared" si="4"/>
        <v>45483</v>
      </c>
      <c r="G61" s="1">
        <f t="shared" si="0"/>
        <v>21943</v>
      </c>
      <c r="H61" s="1">
        <f>ROUNDUP(MONTH(Table3[[#This Row],[Date]])/3, 0)</f>
        <v>3</v>
      </c>
      <c r="I61" s="1" cm="1">
        <f t="array" aca="1" ref="I61" ca="1" xml:space="preserve"> (SUM(OFFSET(G61, -$M$4/2+1, 0, $M$4-1, 1)) + (INDIRECT("G" &amp; ROW(G61) - $M$4/2) + INDIRECT("G" &amp; ROW(G61) + $M$4/2))/2) / $M$4</f>
        <v>18843.340909090908</v>
      </c>
      <c r="J61" s="1">
        <f ca="1">Table3[[#This Row],[Moving Average on Months]] - 1.96*STDEV(OFFSET(Table3[[#This Row],[Combined
Daily order]], -$M$4/2, 0, $M$4+1, 1))</f>
        <v>11362.40410693083</v>
      </c>
      <c r="K61" s="1">
        <f ca="1">Table3[[#This Row],[Moving Average on Months]] + 1.96*STDEV(OFFSET(Table3[[#This Row],[Combined
Daily order]], -$M$4/2, 0, $M$4+1, 1))</f>
        <v>26324.277711250987</v>
      </c>
      <c r="L61" s="1" t="e">
        <v>#N/A</v>
      </c>
      <c r="N61" s="1">
        <f t="shared" si="1"/>
        <v>45729.882621720331</v>
      </c>
      <c r="O61" s="1">
        <f t="shared" si="2"/>
        <v>5411.2257219907515</v>
      </c>
      <c r="P61"/>
      <c r="Q61" s="22"/>
      <c r="R61" s="363" t="s">
        <v>28</v>
      </c>
      <c r="S61" s="364"/>
      <c r="T61" s="363" t="s">
        <v>29</v>
      </c>
      <c r="U61" s="364"/>
      <c r="V61" s="363" t="s">
        <v>30</v>
      </c>
      <c r="W61" s="364"/>
      <c r="X61" s="363" t="s">
        <v>31</v>
      </c>
      <c r="Y61" s="365"/>
      <c r="AB61"/>
      <c r="AC61"/>
      <c r="AD61"/>
      <c r="AE61"/>
      <c r="AF61"/>
    </row>
    <row r="62" spans="2:32" ht="17" x14ac:dyDescent="0.25">
      <c r="B62" s="2">
        <v>45531.153883160281</v>
      </c>
      <c r="C62" s="2">
        <f t="shared" si="3"/>
        <v>45531</v>
      </c>
      <c r="D62" s="1">
        <v>11976</v>
      </c>
      <c r="F62" s="2">
        <f t="shared" si="4"/>
        <v>45482</v>
      </c>
      <c r="G62" s="1">
        <f t="shared" si="0"/>
        <v>14519</v>
      </c>
      <c r="H62" s="1">
        <f>ROUNDUP(MONTH(Table3[[#This Row],[Date]])/3, 0)</f>
        <v>3</v>
      </c>
      <c r="I62" s="1" cm="1">
        <f t="array" aca="1" ref="I62" ca="1" xml:space="preserve"> (SUM(OFFSET(G62, -$M$4/2+1, 0, $M$4-1, 1)) + (INDIRECT("G" &amp; ROW(G62) - $M$4/2) + INDIRECT("G" &amp; ROW(G62) + $M$4/2))/2) / $M$4</f>
        <v>18875.704545454544</v>
      </c>
      <c r="J62" s="1">
        <f ca="1">Table3[[#This Row],[Moving Average on Months]] - 1.96*STDEV(OFFSET(Table3[[#This Row],[Combined
Daily order]], -$M$4/2, 0, $M$4+1, 1))</f>
        <v>11417.976433404701</v>
      </c>
      <c r="K62" s="1">
        <f ca="1">Table3[[#This Row],[Moving Average on Months]] + 1.96*STDEV(OFFSET(Table3[[#This Row],[Combined
Daily order]], -$M$4/2, 0, $M$4+1, 1))</f>
        <v>26333.432657504389</v>
      </c>
      <c r="L62" s="1" t="e">
        <v>#N/A</v>
      </c>
      <c r="N62" s="1">
        <f t="shared" si="1"/>
        <v>45729.882621720331</v>
      </c>
      <c r="O62" s="1">
        <f t="shared" si="2"/>
        <v>5411.2257219907515</v>
      </c>
      <c r="P62"/>
      <c r="Q62" s="23"/>
      <c r="R62" s="19" t="s">
        <v>35</v>
      </c>
      <c r="S62" s="150" t="s">
        <v>36</v>
      </c>
      <c r="T62" s="19" t="s">
        <v>35</v>
      </c>
      <c r="U62" s="21" t="s">
        <v>37</v>
      </c>
      <c r="V62" s="19" t="s">
        <v>35</v>
      </c>
      <c r="W62" s="21" t="s">
        <v>37</v>
      </c>
      <c r="X62" s="19" t="s">
        <v>35</v>
      </c>
      <c r="Y62" s="19" t="s">
        <v>37</v>
      </c>
      <c r="AD62"/>
      <c r="AE62"/>
      <c r="AF62"/>
    </row>
    <row r="63" spans="2:32" ht="16" thickBot="1" x14ac:dyDescent="0.25">
      <c r="B63" s="2">
        <v>45530.748430499523</v>
      </c>
      <c r="C63" s="2">
        <f t="shared" si="3"/>
        <v>45530</v>
      </c>
      <c r="D63" s="1">
        <v>11706</v>
      </c>
      <c r="F63" s="2">
        <f t="shared" si="4"/>
        <v>45481</v>
      </c>
      <c r="G63" s="1">
        <f t="shared" si="0"/>
        <v>21416</v>
      </c>
      <c r="H63" s="1">
        <f>ROUNDUP(MONTH(Table3[[#This Row],[Date]])/3, 0)</f>
        <v>3</v>
      </c>
      <c r="I63" s="1" cm="1">
        <f t="array" aca="1" ref="I63" ca="1" xml:space="preserve"> (SUM(OFFSET(G63, -$M$4/2+1, 0, $M$4-1, 1)) + (INDIRECT("G" &amp; ROW(G63) - $M$4/2) + INDIRECT("G" &amp; ROW(G63) + $M$4/2))/2) / $M$4</f>
        <v>18989.386363636364</v>
      </c>
      <c r="J63" s="1">
        <f ca="1">Table3[[#This Row],[Moving Average on Months]] - 1.96*STDEV(OFFSET(Table3[[#This Row],[Combined
Daily order]], -$M$4/2, 0, $M$4+1, 1))</f>
        <v>11234.931966793567</v>
      </c>
      <c r="K63" s="1">
        <f ca="1">Table3[[#This Row],[Moving Average on Months]] + 1.96*STDEV(OFFSET(Table3[[#This Row],[Combined
Daily order]], -$M$4/2, 0, $M$4+1, 1))</f>
        <v>26743.840760479161</v>
      </c>
      <c r="L63" s="1" t="e">
        <v>#N/A</v>
      </c>
      <c r="N63" s="1">
        <f t="shared" si="1"/>
        <v>45729.882621720331</v>
      </c>
      <c r="O63" s="1">
        <f t="shared" si="2"/>
        <v>5411.2257219907515</v>
      </c>
      <c r="P63"/>
      <c r="Q63" s="24" t="s">
        <v>38</v>
      </c>
      <c r="R63" s="38"/>
      <c r="S63" s="39"/>
      <c r="T63" s="38">
        <f>GETPIVOTDATA("Average of Orders aggregated",$Q$71,"Quarters (Date)",1,"Years (Date)",2022)-$T$46*GETPIVOTDATA("StdDev of Orders aggregated",$Q$71,"Quarters (Date)",1,"Years (Date)",2022)</f>
        <v>10561.602917528569</v>
      </c>
      <c r="U63" s="39">
        <f>GETPIVOTDATA("Average of Orders aggregated",$Q$71,"Quarters (Date)",1,"Years (Date)",2022)+$T$46*GETPIVOTDATA("StdDev of Orders aggregated",$Q$71,"Quarters (Date)",1,"Years (Date)",2022)</f>
        <v>28255.834582471431</v>
      </c>
      <c r="V63" s="38">
        <f>GETPIVOTDATA("Average of Orders aggregated",$Q$71,"Quarters (Date)",1,"Years (Date)",2023)-$T$46*GETPIVOTDATA("StdDev of Orders aggregated",$Q$71,"Quarters (Date)",1,"Years (Date)",2023)</f>
        <v>8875.258737293203</v>
      </c>
      <c r="W63" s="39">
        <f>GETPIVOTDATA("Average of Orders aggregated",$Q$71,"Quarters (Date)",1,"Years (Date)",2023)+$T$46*GETPIVOTDATA("StdDev of Orders aggregated",$Q$71,"Quarters (Date)",1,"Years (Date)",2023)</f>
        <v>31806.002801168339</v>
      </c>
      <c r="X63" s="38">
        <f>GETPIVOTDATA("Average of Orders aggregated",$Q$71,"Quarters (Date)",1,"Years (Date)",2024)-$T$46*GETPIVOTDATA("StdDev of Orders aggregated",$Q$71,"Quarters (Date)",1,"Years (Date)",2024)</f>
        <v>11344.741351891662</v>
      </c>
      <c r="Y63" s="38">
        <f>GETPIVOTDATA("Average of Orders aggregated",$Q$71,"Quarters (Date)",1,"Years (Date)",2024)+$T$46*GETPIVOTDATA("StdDev of Orders aggregated",$Q$71,"Quarters (Date)",1,"Years (Date)",2024)</f>
        <v>34171.074032723729</v>
      </c>
      <c r="AD63"/>
      <c r="AE63"/>
      <c r="AF63"/>
    </row>
    <row r="64" spans="2:32" ht="16" thickTop="1" x14ac:dyDescent="0.2">
      <c r="B64" s="2">
        <v>45530.346653261447</v>
      </c>
      <c r="C64" s="2">
        <f t="shared" si="3"/>
        <v>45530</v>
      </c>
      <c r="D64" s="1">
        <v>12465</v>
      </c>
      <c r="F64" s="2">
        <f t="shared" si="4"/>
        <v>45478</v>
      </c>
      <c r="G64" s="1">
        <f t="shared" si="0"/>
        <v>13990</v>
      </c>
      <c r="H64" s="1">
        <f>ROUNDUP(MONTH(Table3[[#This Row],[Date]])/3, 0)</f>
        <v>3</v>
      </c>
      <c r="I64" s="1" cm="1">
        <f t="array" aca="1" ref="I64" ca="1" xml:space="preserve"> (SUM(OFFSET(G64, -$M$4/2+1, 0, $M$4-1, 1)) + (INDIRECT("G" &amp; ROW(G64) - $M$4/2) + INDIRECT("G" &amp; ROW(G64) + $M$4/2))/2) / $M$4</f>
        <v>19141.113636363636</v>
      </c>
      <c r="J64" s="1">
        <f ca="1">Table3[[#This Row],[Moving Average on Months]] - 1.96*STDEV(OFFSET(Table3[[#This Row],[Combined
Daily order]], -$M$4/2, 0, $M$4+1, 1))</f>
        <v>11560.934661599615</v>
      </c>
      <c r="K64" s="1">
        <f ca="1">Table3[[#This Row],[Moving Average on Months]] + 1.96*STDEV(OFFSET(Table3[[#This Row],[Combined
Daily order]], -$M$4/2, 0, $M$4+1, 1))</f>
        <v>26721.292611127657</v>
      </c>
      <c r="L64" s="1" t="e">
        <v>#N/A</v>
      </c>
      <c r="N64" s="1">
        <f t="shared" si="1"/>
        <v>45729.882621720331</v>
      </c>
      <c r="O64" s="1">
        <f t="shared" si="2"/>
        <v>5411.2257219907515</v>
      </c>
      <c r="P64"/>
      <c r="Q64" s="24" t="s">
        <v>39</v>
      </c>
      <c r="R64" s="19"/>
      <c r="S64" s="21"/>
      <c r="T64" s="19">
        <f>GETPIVOTDATA("Average of Orders aggregated",$Q$71,"Quarters (Date)",2,"Years (Date)",2022)-$T$46*GETPIVOTDATA("StdDev of Orders aggregated",$Q$71,"Quarters (Date)",2,"Years (Date)",2022)</f>
        <v>10175.172459044599</v>
      </c>
      <c r="U64" s="21">
        <f>GETPIVOTDATA("Average of Orders aggregated",$Q$71,"Quarters (Date)",2,"Years (Date)",2022)+$T$46*GETPIVOTDATA("StdDev of Orders aggregated",$Q$71,"Quarters (Date)",2,"Years (Date)",2022)</f>
        <v>26649.935233263092</v>
      </c>
      <c r="V64" s="19">
        <f>GETPIVOTDATA("Average of Orders aggregated",$Q$71,"Quarters (Date)",2,"Years (Date)",2023)-$T$46*GETPIVOTDATA("StdDev of Orders aggregated",$Q$71,"Quarters (Date)",2,"Years (Date)",2023)</f>
        <v>11717.8176344598</v>
      </c>
      <c r="W64" s="21">
        <f>GETPIVOTDATA("Average of Orders aggregated",$Q$71,"Quarters (Date)",2,"Years (Date)",2023)+$T$46*GETPIVOTDATA("StdDev of Orders aggregated",$Q$71,"Quarters (Date)",2,"Years (Date)",2023)</f>
        <v>30597.597750155586</v>
      </c>
      <c r="X64" s="19">
        <f>GETPIVOTDATA("Average of Orders aggregated",$Q$71,"Quarters (Date)",2,"Years (Date)",2024)-$T$46*GETPIVOTDATA("StdDev of Orders aggregated",$Q$71,"Quarters (Date)",2,"Years (Date)",2024)</f>
        <v>13294.281579481756</v>
      </c>
      <c r="Y64" s="19">
        <f>GETPIVOTDATA("Average of Orders aggregated",$Q$71,"Quarters (Date)",2,"Years (Date)",2024)+$T$46*GETPIVOTDATA("StdDev of Orders aggregated",$Q$71,"Quarters (Date)",2,"Years (Date)",2024)</f>
        <v>32616.026112825937</v>
      </c>
      <c r="AD64"/>
      <c r="AE64"/>
      <c r="AF64"/>
    </row>
    <row r="65" spans="2:32" ht="16" thickBot="1" x14ac:dyDescent="0.25">
      <c r="B65" s="2">
        <v>45527.955845006545</v>
      </c>
      <c r="C65" s="2">
        <f t="shared" si="3"/>
        <v>45527</v>
      </c>
      <c r="D65" s="1">
        <v>10878</v>
      </c>
      <c r="F65" s="2">
        <f t="shared" si="4"/>
        <v>45477</v>
      </c>
      <c r="G65" s="1">
        <f t="shared" si="0"/>
        <v>22843</v>
      </c>
      <c r="H65" s="1">
        <f>ROUNDUP(MONTH(Table3[[#This Row],[Date]])/3, 0)</f>
        <v>3</v>
      </c>
      <c r="I65" s="1" cm="1">
        <f t="array" aca="1" ref="I65" ca="1" xml:space="preserve"> (SUM(OFFSET(G65, -$M$4/2+1, 0, $M$4-1, 1)) + (INDIRECT("G" &amp; ROW(G65) - $M$4/2) + INDIRECT("G" &amp; ROW(G65) + $M$4/2))/2) / $M$4</f>
        <v>19309.113636363636</v>
      </c>
      <c r="J65" s="1">
        <f ca="1">Table3[[#This Row],[Moving Average on Months]] - 1.96*STDEV(OFFSET(Table3[[#This Row],[Combined
Daily order]], -$M$4/2, 0, $M$4+1, 1))</f>
        <v>11427.164056280728</v>
      </c>
      <c r="K65" s="1">
        <f ca="1">Table3[[#This Row],[Moving Average on Months]] + 1.96*STDEV(OFFSET(Table3[[#This Row],[Combined
Daily order]], -$M$4/2, 0, $M$4+1, 1))</f>
        <v>27191.063216446542</v>
      </c>
      <c r="L65" s="1" t="e">
        <v>#N/A</v>
      </c>
      <c r="N65" s="1">
        <f t="shared" si="1"/>
        <v>45729.882621720331</v>
      </c>
      <c r="O65" s="1">
        <f t="shared" si="2"/>
        <v>5411.2257219907515</v>
      </c>
      <c r="P65"/>
      <c r="Q65" s="24" t="s">
        <v>40</v>
      </c>
      <c r="R65" s="38">
        <f>GETPIVOTDATA("Average of Orders aggregated",$Q$71,"Quarters (Date)",3,"Years (Date)",2021) - 'Raw Black and outliers handling'!$T$46*GETPIVOTDATA("StdDev of Orders aggregated",$Q$71,"Quarters (Date)",3,"Years (Date)",2021)</f>
        <v>15005.388344779476</v>
      </c>
      <c r="S65" s="38">
        <f>GETPIVOTDATA("Average of Orders aggregated",$Q$71,"Quarters (Date)",3,"Years (Date)",2021) + 'Raw Black and outliers handling'!$T$46*GETPIVOTDATA("StdDev of Orders aggregated",$Q$71,"Quarters (Date)",3,"Years (Date)",2021)</f>
        <v>34816.793473402344</v>
      </c>
      <c r="T65" s="38">
        <f>GETPIVOTDATA("Average of Orders aggregated",$Q$71,"Quarters (Date)",3,"Years (Date)",2022) - 'Raw Black and outliers handling'!$T$46*GETPIVOTDATA("StdDev of Orders aggregated",$Q$71,"Quarters (Date)",3,"Years (Date)",2022)</f>
        <v>8832.9991538448539</v>
      </c>
      <c r="U65" s="38">
        <f>GETPIVOTDATA("Average of Orders aggregated",$Q$71,"Quarters (Date)",3,"Years (Date)",2022) + 'Raw Black and outliers handling'!$T$46*GETPIVOTDATA("StdDev of Orders aggregated",$Q$71,"Quarters (Date)",3,"Years (Date)",2022)</f>
        <v>32212.697815852116</v>
      </c>
      <c r="V65" s="38">
        <f>GETPIVOTDATA("Average of Orders aggregated",$Q$71,"Quarters (Date)",3,"Years (Date)",2023) - 'Raw Black and outliers handling'!$T$46*GETPIVOTDATA("StdDev of Orders aggregated",$Q$71,"Quarters (Date)",3,"Years (Date)",2023)</f>
        <v>8885.681902184102</v>
      </c>
      <c r="W65" s="38">
        <f>GETPIVOTDATA("Average of Orders aggregated",$Q$71,"Quarters (Date)",3,"Years (Date)",2023) +  'Raw Black and outliers handling'!$T$46*GETPIVOTDATA("StdDev of Orders aggregated",$Q$71,"Quarters (Date)",3,"Years (Date)",2023)</f>
        <v>38846.348867046669</v>
      </c>
      <c r="X65" s="38">
        <f>GETPIVOTDATA("Average of Orders aggregated",$Q$71,"Quarters (Date)",3,"Years (Date)",2024) - 'Raw Black and outliers handling'!$T$46*GETPIVOTDATA("StdDev of Orders aggregated",$Q$71,"Quarters (Date)",3,"Years (Date)",2024)</f>
        <v>10832.024807312118</v>
      </c>
      <c r="Y65" s="38">
        <f>GETPIVOTDATA("Average of Orders aggregated",$Q$71,"Quarters (Date)",3,"Years (Date)",2024) + 'Raw Black and outliers handling'!$T$46*GETPIVOTDATA("StdDev of Orders aggregated",$Q$71,"Quarters (Date)",3,"Years (Date)",2024)</f>
        <v>40283.32903884173</v>
      </c>
      <c r="AD65"/>
      <c r="AE65"/>
      <c r="AF65"/>
    </row>
    <row r="66" spans="2:32" ht="16" thickTop="1" x14ac:dyDescent="0.2">
      <c r="B66" s="2">
        <v>45527.55573039181</v>
      </c>
      <c r="C66" s="2">
        <f t="shared" si="3"/>
        <v>45527</v>
      </c>
      <c r="D66" s="1">
        <v>10524</v>
      </c>
      <c r="F66" s="2">
        <f t="shared" si="4"/>
        <v>45476</v>
      </c>
      <c r="G66" s="1">
        <f t="shared" si="0"/>
        <v>15901</v>
      </c>
      <c r="H66" s="1">
        <f>ROUNDUP(MONTH(Table3[[#This Row],[Date]])/3, 0)</f>
        <v>3</v>
      </c>
      <c r="I66" s="1" cm="1">
        <f t="array" aca="1" ref="I66" ca="1" xml:space="preserve"> (SUM(OFFSET(G66, -$M$4/2+1, 0, $M$4-1, 1)) + (INDIRECT("G" &amp; ROW(G66) - $M$4/2) + INDIRECT("G" &amp; ROW(G66) + $M$4/2))/2) / $M$4</f>
        <v>19476.022727272728</v>
      </c>
      <c r="J66" s="1">
        <f ca="1">Table3[[#This Row],[Moving Average on Months]] - 1.96*STDEV(OFFSET(Table3[[#This Row],[Combined
Daily order]], -$M$4/2, 0, $M$4+1, 1))</f>
        <v>11910.086160182484</v>
      </c>
      <c r="K66" s="1">
        <f ca="1">Table3[[#This Row],[Moving Average on Months]] + 1.96*STDEV(OFFSET(Table3[[#This Row],[Combined
Daily order]], -$M$4/2, 0, $M$4+1, 1))</f>
        <v>27041.959294362972</v>
      </c>
      <c r="L66" s="1" t="e">
        <v>#N/A</v>
      </c>
      <c r="N66" s="1">
        <f t="shared" si="1"/>
        <v>45729.882621720331</v>
      </c>
      <c r="O66" s="1">
        <f t="shared" si="2"/>
        <v>5411.2257219907515</v>
      </c>
      <c r="P66"/>
      <c r="Q66" s="24" t="s">
        <v>41</v>
      </c>
      <c r="R66" s="19">
        <f>GETPIVOTDATA("Average of Orders aggregated",$Q$71,"Quarters (Date)",4,"Years (Date)",2021)-$T$46*GETPIVOTDATA("StdDev of Orders aggregated",$Q$71,"Quarters (Date)",4,"Years (Date)",2021)</f>
        <v>13425.142218891193</v>
      </c>
      <c r="S66" s="21">
        <f>GETPIVOTDATA("Average of Orders aggregated",$Q$71,"Quarters (Date)",4,"Years (Date)",2021)+$T$46*GETPIVOTDATA("StdDev of Orders aggregated",$Q$71,"Quarters (Date)",4,"Years (Date)",2021)</f>
        <v>58794.888084139107</v>
      </c>
      <c r="T66" s="19">
        <f>GETPIVOTDATA("Average of Orders aggregated",$Q$71,"Quarters (Date)",4,"Years (Date)",2022)-$T$46*GETPIVOTDATA("StdDev of Orders aggregated",$Q$71,"Quarters (Date)",4,"Years (Date)",2022)</f>
        <v>15082.164445504335</v>
      </c>
      <c r="U66" s="21">
        <f>GETPIVOTDATA("Average of Orders aggregated",$Q$71,"Quarters (Date)",4,"Years (Date)",2022)+$T$46*GETPIVOTDATA("StdDev of Orders aggregated",$Q$71,"Quarters (Date)",4,"Years (Date)",2022)</f>
        <v>54558.512477572593</v>
      </c>
      <c r="V66" s="19">
        <f>GETPIVOTDATA("Average of Orders aggregated",$Q$71,"Quarters (Date)",4,"Years (Date)",2023)-$T$46*GETPIVOTDATA("StdDev of Orders aggregated",$Q$71,"Quarters (Date)",4,"Years (Date)",2023)</f>
        <v>16901.323921124895</v>
      </c>
      <c r="W66" s="21">
        <f>GETPIVOTDATA("Average of Orders aggregated",$Q$71,"Quarters (Date)",4,"Years (Date)",2023)+$T$46*GETPIVOTDATA("StdDev of Orders aggregated",$Q$71,"Quarters (Date)",4,"Years (Date)",2023)</f>
        <v>65060.676078875105</v>
      </c>
      <c r="X66" s="19"/>
      <c r="Y66" s="19"/>
      <c r="AD66"/>
      <c r="AE66"/>
      <c r="AF66"/>
    </row>
    <row r="67" spans="2:32" ht="15" customHeight="1" x14ac:dyDescent="0.2">
      <c r="B67" s="2">
        <v>45527.148070914554</v>
      </c>
      <c r="C67" s="2">
        <f t="shared" si="3"/>
        <v>45527</v>
      </c>
      <c r="D67" s="1">
        <v>12035</v>
      </c>
      <c r="F67" s="2">
        <f t="shared" si="4"/>
        <v>45475</v>
      </c>
      <c r="G67" s="1">
        <f t="shared" si="0"/>
        <v>22666</v>
      </c>
      <c r="H67" s="1">
        <f>ROUNDUP(MONTH(Table3[[#This Row],[Date]])/3, 0)</f>
        <v>3</v>
      </c>
      <c r="I67" s="1" cm="1">
        <f t="array" aca="1" ref="I67" ca="1" xml:space="preserve"> (SUM(OFFSET(G67, -$M$4/2+1, 0, $M$4-1, 1)) + (INDIRECT("G" &amp; ROW(G67) - $M$4/2) + INDIRECT("G" &amp; ROW(G67) + $M$4/2))/2) / $M$4</f>
        <v>19681.659090909092</v>
      </c>
      <c r="J67" s="1">
        <f ca="1">Table3[[#This Row],[Moving Average on Months]] - 1.96*STDEV(OFFSET(Table3[[#This Row],[Combined
Daily order]], -$M$4/2, 0, $M$4+1, 1))</f>
        <v>11501.546781415973</v>
      </c>
      <c r="K67" s="1">
        <f ca="1">Table3[[#This Row],[Moving Average on Months]] + 1.96*STDEV(OFFSET(Table3[[#This Row],[Combined
Daily order]], -$M$4/2, 0, $M$4+1, 1))</f>
        <v>27861.771400402213</v>
      </c>
      <c r="L67" s="1" t="e">
        <v>#N/A</v>
      </c>
      <c r="N67" s="1">
        <f t="shared" si="1"/>
        <v>45729.882621720331</v>
      </c>
      <c r="O67" s="1">
        <f t="shared" si="2"/>
        <v>5411.2257219907515</v>
      </c>
      <c r="P67"/>
      <c r="V67" s="1"/>
      <c r="AD67"/>
      <c r="AE67"/>
      <c r="AF67"/>
    </row>
    <row r="68" spans="2:32" ht="15" x14ac:dyDescent="0.2">
      <c r="B68" s="2">
        <v>45526.727159904593</v>
      </c>
      <c r="C68" s="2">
        <f t="shared" ref="C68:C131" si="5">INT(B68)</f>
        <v>45526</v>
      </c>
      <c r="D68" s="1">
        <v>12431</v>
      </c>
      <c r="F68" s="2">
        <f t="shared" si="4"/>
        <v>45474</v>
      </c>
      <c r="G68" s="1">
        <f t="shared" ref="G68:G131" si="6">SUMIF(C:C, F68, D:D)</f>
        <v>22105</v>
      </c>
      <c r="H68" s="1">
        <f>ROUNDUP(MONTH(Table3[[#This Row],[Date]])/3, 0)</f>
        <v>3</v>
      </c>
      <c r="I68" s="1" cm="1">
        <f t="array" aca="1" ref="I68" ca="1" xml:space="preserve"> (SUM(OFFSET(G68, -$M$4/2+1, 0, $M$4-1, 1)) + (INDIRECT("G" &amp; ROW(G68) - $M$4/2) + INDIRECT("G" &amp; ROW(G68) + $M$4/2))/2) / $M$4</f>
        <v>19910.727272727272</v>
      </c>
      <c r="J68" s="1">
        <f ca="1">Table3[[#This Row],[Moving Average on Months]] - 1.96*STDEV(OFFSET(Table3[[#This Row],[Combined
Daily order]], -$M$4/2, 0, $M$4+1, 1))</f>
        <v>11998.091031586355</v>
      </c>
      <c r="K68" s="1">
        <f ca="1">Table3[[#This Row],[Moving Average on Months]] + 1.96*STDEV(OFFSET(Table3[[#This Row],[Combined
Daily order]], -$M$4/2, 0, $M$4+1, 1))</f>
        <v>27823.363513868189</v>
      </c>
      <c r="L68" s="1" t="e">
        <v>#N/A</v>
      </c>
      <c r="N68" s="1">
        <f t="shared" ref="N68:N131" si="7">$V$46</f>
        <v>45729.882621720331</v>
      </c>
      <c r="O68" s="1">
        <f t="shared" ref="O68:O131" si="8">$U$46</f>
        <v>5411.2257219907515</v>
      </c>
      <c r="P68"/>
      <c r="V68" s="1"/>
      <c r="AD68"/>
      <c r="AE68"/>
      <c r="AF68"/>
    </row>
    <row r="69" spans="2:32" ht="15" x14ac:dyDescent="0.2">
      <c r="B69" s="2">
        <v>45526.299435599591</v>
      </c>
      <c r="C69" s="2">
        <f t="shared" si="5"/>
        <v>45526</v>
      </c>
      <c r="D69" s="1">
        <v>11997</v>
      </c>
      <c r="F69" s="2">
        <f t="shared" si="4"/>
        <v>45471</v>
      </c>
      <c r="G69" s="1">
        <f t="shared" si="6"/>
        <v>16911</v>
      </c>
      <c r="H69" s="1">
        <f>ROUNDUP(MONTH(Table3[[#This Row],[Date]])/3, 0)</f>
        <v>2</v>
      </c>
      <c r="I69" s="1" cm="1">
        <f t="array" aca="1" ref="I69" ca="1" xml:space="preserve"> (SUM(OFFSET(G69, -$M$4/2+1, 0, $M$4-1, 1)) + (INDIRECT("G" &amp; ROW(G69) - $M$4/2) + INDIRECT("G" &amp; ROW(G69) + $M$4/2))/2) / $M$4</f>
        <v>20126.545454545456</v>
      </c>
      <c r="J69" s="1">
        <f ca="1">Table3[[#This Row],[Moving Average on Months]] - 1.96*STDEV(OFFSET(Table3[[#This Row],[Combined
Daily order]], -$M$4/2, 0, $M$4+1, 1))</f>
        <v>11866.000297304085</v>
      </c>
      <c r="K69" s="1">
        <f ca="1">Table3[[#This Row],[Moving Average on Months]] + 1.96*STDEV(OFFSET(Table3[[#This Row],[Combined
Daily order]], -$M$4/2, 0, $M$4+1, 1))</f>
        <v>28387.090611786829</v>
      </c>
      <c r="L69" s="1" t="e">
        <v>#N/A</v>
      </c>
      <c r="N69" s="1">
        <f t="shared" si="7"/>
        <v>45729.882621720331</v>
      </c>
      <c r="O69" s="1">
        <f t="shared" si="8"/>
        <v>5411.2257219907515</v>
      </c>
      <c r="P69"/>
      <c r="V69" s="1"/>
      <c r="AD69"/>
      <c r="AE69"/>
      <c r="AF69"/>
    </row>
    <row r="70" spans="2:32" ht="15" x14ac:dyDescent="0.2">
      <c r="B70" s="2">
        <v>45525.899441670677</v>
      </c>
      <c r="C70" s="2">
        <f t="shared" si="5"/>
        <v>45525</v>
      </c>
      <c r="D70" s="1">
        <v>10089</v>
      </c>
      <c r="F70" s="2">
        <f t="shared" ref="F70:F133" si="9">WORKDAY(F69,-1)</f>
        <v>45470</v>
      </c>
      <c r="G70" s="1">
        <f t="shared" si="6"/>
        <v>23820</v>
      </c>
      <c r="H70" s="1">
        <f>ROUNDUP(MONTH(Table3[[#This Row],[Date]])/3, 0)</f>
        <v>2</v>
      </c>
      <c r="I70" s="1" cm="1">
        <f t="array" aca="1" ref="I70" ca="1" xml:space="preserve"> (SUM(OFFSET(G70, -$M$4/2+1, 0, $M$4-1, 1)) + (INDIRECT("G" &amp; ROW(G70) - $M$4/2) + INDIRECT("G" &amp; ROW(G70) + $M$4/2))/2) / $M$4</f>
        <v>20319.045454545456</v>
      </c>
      <c r="J70" s="1">
        <f ca="1">Table3[[#This Row],[Moving Average on Months]] - 1.96*STDEV(OFFSET(Table3[[#This Row],[Combined
Daily order]], -$M$4/2, 0, $M$4+1, 1))</f>
        <v>12446.835365534411</v>
      </c>
      <c r="K70" s="1">
        <f ca="1">Table3[[#This Row],[Moving Average on Months]] + 1.96*STDEV(OFFSET(Table3[[#This Row],[Combined
Daily order]], -$M$4/2, 0, $M$4+1, 1))</f>
        <v>28191.255543556501</v>
      </c>
      <c r="L70" s="1" t="e">
        <v>#N/A</v>
      </c>
      <c r="N70" s="1">
        <f t="shared" si="7"/>
        <v>45729.882621720331</v>
      </c>
      <c r="O70" s="1">
        <f t="shared" si="8"/>
        <v>5411.2257219907515</v>
      </c>
      <c r="P70"/>
      <c r="V70" s="1"/>
      <c r="AD70"/>
      <c r="AE70"/>
      <c r="AF70"/>
    </row>
    <row r="71" spans="2:32" ht="15" x14ac:dyDescent="0.2">
      <c r="B71" s="2">
        <v>45525.516914272106</v>
      </c>
      <c r="C71" s="2">
        <f t="shared" si="5"/>
        <v>45525</v>
      </c>
      <c r="D71" s="1">
        <v>11651</v>
      </c>
      <c r="F71" s="2">
        <f t="shared" si="9"/>
        <v>45469</v>
      </c>
      <c r="G71" s="1">
        <f t="shared" si="6"/>
        <v>17037</v>
      </c>
      <c r="H71" s="1">
        <f>ROUNDUP(MONTH(Table3[[#This Row],[Date]])/3, 0)</f>
        <v>2</v>
      </c>
      <c r="I71" s="1" cm="1">
        <f t="array" aca="1" ref="I71" ca="1" xml:space="preserve"> (SUM(OFFSET(G71, -$M$4/2+1, 0, $M$4-1, 1)) + (INDIRECT("G" &amp; ROW(G71) - $M$4/2) + INDIRECT("G" &amp; ROW(G71) + $M$4/2))/2) / $M$4</f>
        <v>20447.590909090908</v>
      </c>
      <c r="J71" s="1">
        <f ca="1">Table3[[#This Row],[Moving Average on Months]] - 1.96*STDEV(OFFSET(Table3[[#This Row],[Combined
Daily order]], -$M$4/2, 0, $M$4+1, 1))</f>
        <v>12381.412020396619</v>
      </c>
      <c r="K71" s="1">
        <f ca="1">Table3[[#This Row],[Moving Average on Months]] + 1.96*STDEV(OFFSET(Table3[[#This Row],[Combined
Daily order]], -$M$4/2, 0, $M$4+1, 1))</f>
        <v>28513.769797785197</v>
      </c>
      <c r="L71" s="1" t="e">
        <v>#N/A</v>
      </c>
      <c r="N71" s="1">
        <f t="shared" si="7"/>
        <v>45729.882621720331</v>
      </c>
      <c r="O71" s="1">
        <f t="shared" si="8"/>
        <v>5411.2257219907515</v>
      </c>
      <c r="P71"/>
      <c r="Q71"/>
      <c r="R71" s="6" t="s">
        <v>42</v>
      </c>
      <c r="S71"/>
      <c r="T71"/>
      <c r="U71"/>
      <c r="W71"/>
      <c r="X71"/>
      <c r="Y71"/>
      <c r="Z71"/>
      <c r="AA71"/>
      <c r="AD71"/>
      <c r="AE71"/>
      <c r="AF71"/>
    </row>
    <row r="72" spans="2:32" ht="15" x14ac:dyDescent="0.2">
      <c r="B72" s="2">
        <v>45525.125286275492</v>
      </c>
      <c r="C72" s="2">
        <f t="shared" si="5"/>
        <v>45525</v>
      </c>
      <c r="D72" s="1">
        <v>12347</v>
      </c>
      <c r="F72" s="2">
        <f t="shared" si="9"/>
        <v>45468</v>
      </c>
      <c r="G72" s="1">
        <f t="shared" si="6"/>
        <v>24073</v>
      </c>
      <c r="H72" s="1">
        <f>ROUNDUP(MONTH(Table3[[#This Row],[Date]])/3, 0)</f>
        <v>2</v>
      </c>
      <c r="I72" s="1" cm="1">
        <f t="array" aca="1" ref="I72" ca="1" xml:space="preserve"> (SUM(OFFSET(G72, -$M$4/2+1, 0, $M$4-1, 1)) + (INDIRECT("G" &amp; ROW(G72) - $M$4/2) + INDIRECT("G" &amp; ROW(G72) + $M$4/2))/2) / $M$4</f>
        <v>20558.954545454544</v>
      </c>
      <c r="J72" s="1">
        <f ca="1">Table3[[#This Row],[Moving Average on Months]] - 1.96*STDEV(OFFSET(Table3[[#This Row],[Combined
Daily order]], -$M$4/2, 0, $M$4+1, 1))</f>
        <v>12708.781174300279</v>
      </c>
      <c r="K72" s="1">
        <f ca="1">Table3[[#This Row],[Moving Average on Months]] + 1.96*STDEV(OFFSET(Table3[[#This Row],[Combined
Daily order]], -$M$4/2, 0, $M$4+1, 1))</f>
        <v>28409.12791660881</v>
      </c>
      <c r="L72" s="1" t="e">
        <v>#N/A</v>
      </c>
      <c r="N72" s="1">
        <f t="shared" si="7"/>
        <v>45729.882621720331</v>
      </c>
      <c r="O72" s="1">
        <f t="shared" si="8"/>
        <v>5411.2257219907515</v>
      </c>
      <c r="P72"/>
      <c r="Q72"/>
      <c r="R72" t="s">
        <v>43</v>
      </c>
      <c r="S72"/>
      <c r="T72" t="s">
        <v>44</v>
      </c>
      <c r="U72"/>
      <c r="V72" t="s">
        <v>45</v>
      </c>
      <c r="W72"/>
      <c r="X72" t="s">
        <v>46</v>
      </c>
      <c r="Y72"/>
      <c r="Z72" t="s">
        <v>47</v>
      </c>
      <c r="AA72" t="s">
        <v>48</v>
      </c>
      <c r="AD72"/>
      <c r="AE72"/>
      <c r="AF72"/>
    </row>
    <row r="73" spans="2:32" ht="15" x14ac:dyDescent="0.2">
      <c r="B73" s="2">
        <v>45524.736651025683</v>
      </c>
      <c r="C73" s="2">
        <f t="shared" si="5"/>
        <v>45524</v>
      </c>
      <c r="D73" s="1">
        <v>12746</v>
      </c>
      <c r="F73" s="2">
        <f t="shared" si="9"/>
        <v>45467</v>
      </c>
      <c r="G73" s="1">
        <f t="shared" si="6"/>
        <v>17779</v>
      </c>
      <c r="H73" s="1">
        <f>ROUNDUP(MONTH(Table3[[#This Row],[Date]])/3, 0)</f>
        <v>2</v>
      </c>
      <c r="I73" s="1" cm="1">
        <f t="array" aca="1" ref="I73" ca="1" xml:space="preserve"> (SUM(OFFSET(G73, -$M$4/2+1, 0, $M$4-1, 1)) + (INDIRECT("G" &amp; ROW(G73) - $M$4/2) + INDIRECT("G" &amp; ROW(G73) + $M$4/2))/2) / $M$4</f>
        <v>20723.93181818182</v>
      </c>
      <c r="J73" s="1">
        <f ca="1">Table3[[#This Row],[Moving Average on Months]] - 1.96*STDEV(OFFSET(Table3[[#This Row],[Combined
Daily order]], -$M$4/2, 0, $M$4+1, 1))</f>
        <v>12523.851414319572</v>
      </c>
      <c r="K73" s="1">
        <f ca="1">Table3[[#This Row],[Moving Average on Months]] + 1.96*STDEV(OFFSET(Table3[[#This Row],[Combined
Daily order]], -$M$4/2, 0, $M$4+1, 1))</f>
        <v>28924.012222044068</v>
      </c>
      <c r="L73" s="1" t="e">
        <v>#N/A</v>
      </c>
      <c r="N73" s="1">
        <f t="shared" si="7"/>
        <v>45729.882621720331</v>
      </c>
      <c r="O73" s="1">
        <f t="shared" si="8"/>
        <v>5411.2257219907515</v>
      </c>
      <c r="P73"/>
      <c r="Q73" s="6" t="s">
        <v>49</v>
      </c>
      <c r="R73" t="s">
        <v>50</v>
      </c>
      <c r="S73" t="s">
        <v>51</v>
      </c>
      <c r="T73" t="s">
        <v>50</v>
      </c>
      <c r="U73" t="s">
        <v>51</v>
      </c>
      <c r="V73" t="s">
        <v>50</v>
      </c>
      <c r="W73" t="s">
        <v>51</v>
      </c>
      <c r="X73" t="s">
        <v>50</v>
      </c>
      <c r="Y73" t="s">
        <v>51</v>
      </c>
      <c r="Z73"/>
      <c r="AA73"/>
      <c r="AD73"/>
      <c r="AE73"/>
      <c r="AF73"/>
    </row>
    <row r="74" spans="2:32" ht="15" x14ac:dyDescent="0.2">
      <c r="B74" s="2">
        <v>45524.359116629923</v>
      </c>
      <c r="C74" s="2">
        <f t="shared" si="5"/>
        <v>45524</v>
      </c>
      <c r="D74" s="1">
        <v>11240</v>
      </c>
      <c r="F74" s="2">
        <f t="shared" si="9"/>
        <v>45464</v>
      </c>
      <c r="G74" s="1">
        <f t="shared" si="6"/>
        <v>25669</v>
      </c>
      <c r="H74" s="1">
        <f>ROUNDUP(MONTH(Table3[[#This Row],[Date]])/3, 0)</f>
        <v>2</v>
      </c>
      <c r="I74" s="1" cm="1">
        <f t="array" aca="1" ref="I74" ca="1" xml:space="preserve"> (SUM(OFFSET(G74, -$M$4/2+1, 0, $M$4-1, 1)) + (INDIRECT("G" &amp; ROW(G74) - $M$4/2) + INDIRECT("G" &amp; ROW(G74) + $M$4/2))/2) / $M$4</f>
        <v>20893.727272727272</v>
      </c>
      <c r="J74" s="1">
        <f ca="1">Table3[[#This Row],[Moving Average on Months]] - 1.96*STDEV(OFFSET(Table3[[#This Row],[Combined
Daily order]], -$M$4/2, 0, $M$4+1, 1))</f>
        <v>12959.755898468909</v>
      </c>
      <c r="K74" s="1">
        <f ca="1">Table3[[#This Row],[Moving Average on Months]] + 1.96*STDEV(OFFSET(Table3[[#This Row],[Combined
Daily order]], -$M$4/2, 0, $M$4+1, 1))</f>
        <v>28827.698646985635</v>
      </c>
      <c r="L74" s="1" t="e">
        <v>#N/A</v>
      </c>
      <c r="N74" s="1">
        <f t="shared" si="7"/>
        <v>45729.882621720331</v>
      </c>
      <c r="O74" s="1">
        <f t="shared" si="8"/>
        <v>5411.2257219907515</v>
      </c>
      <c r="P74"/>
      <c r="Q74" s="7" t="s">
        <v>52</v>
      </c>
      <c r="R74"/>
      <c r="S74"/>
      <c r="T74">
        <v>19408.71875</v>
      </c>
      <c r="U74">
        <v>4513.8346084037912</v>
      </c>
      <c r="V74">
        <v>20340.630769230771</v>
      </c>
      <c r="W74">
        <v>5849.6796081314124</v>
      </c>
      <c r="X74">
        <v>22757.907692307694</v>
      </c>
      <c r="Y74">
        <v>5823.0440512326695</v>
      </c>
      <c r="Z74">
        <v>20843.108247422679</v>
      </c>
      <c r="AA74">
        <v>5589.6451678269732</v>
      </c>
      <c r="AD74"/>
      <c r="AE74"/>
      <c r="AF74"/>
    </row>
    <row r="75" spans="2:32" ht="15" x14ac:dyDescent="0.2">
      <c r="B75" s="2">
        <v>45523.929474353747</v>
      </c>
      <c r="C75" s="2">
        <f t="shared" si="5"/>
        <v>45523</v>
      </c>
      <c r="D75" s="1">
        <v>10799</v>
      </c>
      <c r="F75" s="2">
        <f t="shared" si="9"/>
        <v>45463</v>
      </c>
      <c r="G75" s="1">
        <f t="shared" si="6"/>
        <v>18334</v>
      </c>
      <c r="H75" s="1">
        <f>ROUNDUP(MONTH(Table3[[#This Row],[Date]])/3, 0)</f>
        <v>2</v>
      </c>
      <c r="I75" s="1" cm="1">
        <f t="array" aca="1" ref="I75" ca="1" xml:space="preserve"> (SUM(OFFSET(G75, -$M$4/2+1, 0, $M$4-1, 1)) + (INDIRECT("G" &amp; ROW(G75) - $M$4/2) + INDIRECT("G" &amp; ROW(G75) + $M$4/2))/2) / $M$4</f>
        <v>21150.159090909092</v>
      </c>
      <c r="J75" s="1">
        <f ca="1">Table3[[#This Row],[Moving Average on Months]] - 1.96*STDEV(OFFSET(Table3[[#This Row],[Combined
Daily order]], -$M$4/2, 0, $M$4+1, 1))</f>
        <v>12420.68671757735</v>
      </c>
      <c r="K75" s="1">
        <f ca="1">Table3[[#This Row],[Moving Average on Months]] + 1.96*STDEV(OFFSET(Table3[[#This Row],[Combined
Daily order]], -$M$4/2, 0, $M$4+1, 1))</f>
        <v>29879.631464240832</v>
      </c>
      <c r="L75" s="1" t="e">
        <v>#N/A</v>
      </c>
      <c r="N75" s="1">
        <f t="shared" si="7"/>
        <v>45729.882621720331</v>
      </c>
      <c r="O75" s="1">
        <f t="shared" si="8"/>
        <v>5411.2257219907515</v>
      </c>
      <c r="P75"/>
      <c r="Q75" s="7" t="s">
        <v>53</v>
      </c>
      <c r="R75"/>
      <c r="S75"/>
      <c r="T75">
        <v>18412.553846153845</v>
      </c>
      <c r="U75">
        <v>4202.745605667983</v>
      </c>
      <c r="V75">
        <v>21157.707692307693</v>
      </c>
      <c r="W75">
        <v>4816.2704376774964</v>
      </c>
      <c r="X75">
        <v>22955.153846153848</v>
      </c>
      <c r="Y75">
        <v>4929.0164625878015</v>
      </c>
      <c r="Z75">
        <v>20841.805128205127</v>
      </c>
      <c r="AA75">
        <v>5000.1430219724507</v>
      </c>
      <c r="AD75"/>
      <c r="AE75"/>
      <c r="AF75"/>
    </row>
    <row r="76" spans="2:32" ht="15" x14ac:dyDescent="0.2">
      <c r="B76" s="2">
        <v>45523.554449202667</v>
      </c>
      <c r="C76" s="2">
        <f t="shared" si="5"/>
        <v>45523</v>
      </c>
      <c r="D76" s="1">
        <v>10553</v>
      </c>
      <c r="F76" s="2">
        <f t="shared" si="9"/>
        <v>45462</v>
      </c>
      <c r="G76" s="1">
        <f t="shared" si="6"/>
        <v>25203</v>
      </c>
      <c r="H76" s="1">
        <f>ROUNDUP(MONTH(Table3[[#This Row],[Date]])/3, 0)</f>
        <v>2</v>
      </c>
      <c r="I76" s="1" cm="1">
        <f t="array" aca="1" ref="I76" ca="1" xml:space="preserve"> (SUM(OFFSET(G76, -$M$4/2+1, 0, $M$4-1, 1)) + (INDIRECT("G" &amp; ROW(G76) - $M$4/2) + INDIRECT("G" &amp; ROW(G76) + $M$4/2))/2) / $M$4</f>
        <v>21419.840909090908</v>
      </c>
      <c r="J76" s="1">
        <f ca="1">Table3[[#This Row],[Moving Average on Months]] - 1.96*STDEV(OFFSET(Table3[[#This Row],[Combined
Daily order]], -$M$4/2, 0, $M$4+1, 1))</f>
        <v>13183.665712566037</v>
      </c>
      <c r="K76" s="1">
        <f ca="1">Table3[[#This Row],[Moving Average on Months]] + 1.96*STDEV(OFFSET(Table3[[#This Row],[Combined
Daily order]], -$M$4/2, 0, $M$4+1, 1))</f>
        <v>29656.016105615781</v>
      </c>
      <c r="L76" s="1" t="e">
        <v>#N/A</v>
      </c>
      <c r="N76" s="1">
        <f t="shared" si="7"/>
        <v>45729.882621720331</v>
      </c>
      <c r="O76" s="1">
        <f t="shared" si="8"/>
        <v>5411.2257219907515</v>
      </c>
      <c r="P76"/>
      <c r="Q76" s="7" t="s">
        <v>54</v>
      </c>
      <c r="R76">
        <v>24911.090909090908</v>
      </c>
      <c r="S76">
        <v>5053.9298797507308</v>
      </c>
      <c r="T76">
        <v>20522.848484848484</v>
      </c>
      <c r="U76">
        <v>5964.2088423487912</v>
      </c>
      <c r="V76">
        <v>23866.015384615384</v>
      </c>
      <c r="W76">
        <v>7643.0272869547362</v>
      </c>
      <c r="X76">
        <v>25557.676923076924</v>
      </c>
      <c r="Y76">
        <v>7513.0878141657176</v>
      </c>
      <c r="Z76">
        <v>23463.724770642202</v>
      </c>
      <c r="AA76">
        <v>7155.9870874526532</v>
      </c>
      <c r="AD76"/>
      <c r="AE76"/>
      <c r="AF76"/>
    </row>
    <row r="77" spans="2:32" ht="15" x14ac:dyDescent="0.2">
      <c r="B77" s="2">
        <v>45523.170127364188</v>
      </c>
      <c r="C77" s="2">
        <f t="shared" si="5"/>
        <v>45523</v>
      </c>
      <c r="D77" s="1">
        <v>10729</v>
      </c>
      <c r="F77" s="2">
        <f t="shared" si="9"/>
        <v>45461</v>
      </c>
      <c r="G77" s="1">
        <f t="shared" si="6"/>
        <v>18041</v>
      </c>
      <c r="H77" s="1">
        <f>ROUNDUP(MONTH(Table3[[#This Row],[Date]])/3, 0)</f>
        <v>2</v>
      </c>
      <c r="I77" s="1" cm="1">
        <f t="array" aca="1" ref="I77" ca="1" xml:space="preserve"> (SUM(OFFSET(G77, -$M$4/2+1, 0, $M$4-1, 1)) + (INDIRECT("G" &amp; ROW(G77) - $M$4/2) + INDIRECT("G" &amp; ROW(G77) + $M$4/2))/2) / $M$4</f>
        <v>21620.590909090908</v>
      </c>
      <c r="J77" s="1">
        <f ca="1">Table3[[#This Row],[Moving Average on Months]] - 1.96*STDEV(OFFSET(Table3[[#This Row],[Combined
Daily order]], -$M$4/2, 0, $M$4+1, 1))</f>
        <v>12886.82235188929</v>
      </c>
      <c r="K77" s="1">
        <f ca="1">Table3[[#This Row],[Moving Average on Months]] + 1.96*STDEV(OFFSET(Table3[[#This Row],[Combined
Daily order]], -$M$4/2, 0, $M$4+1, 1))</f>
        <v>30354.359466292524</v>
      </c>
      <c r="L77" s="1" t="e">
        <v>#N/A</v>
      </c>
      <c r="N77" s="1">
        <f t="shared" si="7"/>
        <v>45729.882621720331</v>
      </c>
      <c r="O77" s="1">
        <f t="shared" si="8"/>
        <v>5411.2257219907515</v>
      </c>
      <c r="P77"/>
      <c r="Q77" s="7" t="s">
        <v>55</v>
      </c>
      <c r="R77">
        <v>36110.015151515152</v>
      </c>
      <c r="S77">
        <v>11573.914761542837</v>
      </c>
      <c r="T77">
        <v>34820.338461538464</v>
      </c>
      <c r="U77">
        <v>10070.496946956187</v>
      </c>
      <c r="V77">
        <v>40981</v>
      </c>
      <c r="W77">
        <v>12285.549019834238</v>
      </c>
      <c r="X77"/>
      <c r="Y77"/>
      <c r="Z77">
        <v>37297.693877551021</v>
      </c>
      <c r="AA77">
        <v>11598.263380535469</v>
      </c>
      <c r="AD77"/>
      <c r="AE77"/>
      <c r="AF77"/>
    </row>
    <row r="78" spans="2:32" ht="15" x14ac:dyDescent="0.2">
      <c r="B78" s="2">
        <v>45520.724215755356</v>
      </c>
      <c r="C78" s="2">
        <f t="shared" si="5"/>
        <v>45520</v>
      </c>
      <c r="D78" s="1">
        <v>10571</v>
      </c>
      <c r="F78" s="2">
        <f t="shared" si="9"/>
        <v>45460</v>
      </c>
      <c r="G78" s="1">
        <f t="shared" si="6"/>
        <v>27417</v>
      </c>
      <c r="H78" s="1">
        <f>ROUNDUP(MONTH(Table3[[#This Row],[Date]])/3, 0)</f>
        <v>2</v>
      </c>
      <c r="I78" s="1" cm="1">
        <f t="array" aca="1" ref="I78" ca="1" xml:space="preserve"> (SUM(OFFSET(G78, -$M$4/2+1, 0, $M$4-1, 1)) + (INDIRECT("G" &amp; ROW(G78) - $M$4/2) + INDIRECT("G" &amp; ROW(G78) + $M$4/2))/2) / $M$4</f>
        <v>22036.386363636364</v>
      </c>
      <c r="J78" s="1">
        <f ca="1">Table3[[#This Row],[Moving Average on Months]] - 1.96*STDEV(OFFSET(Table3[[#This Row],[Combined
Daily order]], -$M$4/2, 0, $M$4+1, 1))</f>
        <v>13262.109013027723</v>
      </c>
      <c r="K78" s="1">
        <f ca="1">Table3[[#This Row],[Moving Average on Months]] + 1.96*STDEV(OFFSET(Table3[[#This Row],[Combined
Daily order]], -$M$4/2, 0, $M$4+1, 1))</f>
        <v>30810.663714245005</v>
      </c>
      <c r="L78" s="1" t="e">
        <v>#N/A</v>
      </c>
      <c r="N78" s="1">
        <f t="shared" si="7"/>
        <v>45729.882621720331</v>
      </c>
      <c r="O78" s="1">
        <f t="shared" si="8"/>
        <v>5411.2257219907515</v>
      </c>
      <c r="P78"/>
      <c r="Q78" s="7" t="s">
        <v>56</v>
      </c>
      <c r="R78">
        <v>33310.284090909088</v>
      </c>
      <c r="S78">
        <v>11403.193976793853</v>
      </c>
      <c r="T78">
        <v>23295.4</v>
      </c>
      <c r="U78">
        <v>9397.7377698429937</v>
      </c>
      <c r="V78">
        <v>26586.33846153846</v>
      </c>
      <c r="W78">
        <v>11703.142426596469</v>
      </c>
      <c r="X78">
        <v>23756.912820512822</v>
      </c>
      <c r="Y78">
        <v>6281.6222162446438</v>
      </c>
      <c r="Z78">
        <v>25570.554171855543</v>
      </c>
      <c r="AA78">
        <v>10285.371658094282</v>
      </c>
      <c r="AD78"/>
      <c r="AE78"/>
      <c r="AF78"/>
    </row>
    <row r="79" spans="2:32" ht="15" x14ac:dyDescent="0.2">
      <c r="B79" s="2">
        <v>45520.351781261052</v>
      </c>
      <c r="C79" s="2">
        <f t="shared" si="5"/>
        <v>45520</v>
      </c>
      <c r="D79" s="1">
        <v>10092</v>
      </c>
      <c r="F79" s="2">
        <f t="shared" si="9"/>
        <v>45457</v>
      </c>
      <c r="G79" s="1">
        <f t="shared" si="6"/>
        <v>17813</v>
      </c>
      <c r="H79" s="1">
        <f>ROUNDUP(MONTH(Table3[[#This Row],[Date]])/3, 0)</f>
        <v>2</v>
      </c>
      <c r="I79" s="1" cm="1">
        <f t="array" aca="1" ref="I79" ca="1" xml:space="preserve"> (SUM(OFFSET(G79, -$M$4/2+1, 0, $M$4-1, 1)) + (INDIRECT("G" &amp; ROW(G79) - $M$4/2) + INDIRECT("G" &amp; ROW(G79) + $M$4/2))/2) / $M$4</f>
        <v>22073.06818181818</v>
      </c>
      <c r="J79" s="1">
        <f ca="1">Table3[[#This Row],[Moving Average on Months]] - 1.96*STDEV(OFFSET(Table3[[#This Row],[Combined
Daily order]], -$M$4/2, 0, $M$4+1, 1))</f>
        <v>13147.190348329827</v>
      </c>
      <c r="K79" s="1">
        <f ca="1">Table3[[#This Row],[Moving Average on Months]] + 1.96*STDEV(OFFSET(Table3[[#This Row],[Combined
Daily order]], -$M$4/2, 0, $M$4+1, 1))</f>
        <v>30998.946015306534</v>
      </c>
      <c r="L79" s="1" t="e">
        <v>#N/A</v>
      </c>
      <c r="N79" s="1">
        <f t="shared" si="7"/>
        <v>45729.882621720331</v>
      </c>
      <c r="O79" s="1">
        <f t="shared" si="8"/>
        <v>5411.2257219907515</v>
      </c>
      <c r="P79"/>
      <c r="AD79"/>
      <c r="AE79"/>
      <c r="AF79"/>
    </row>
    <row r="80" spans="2:32" ht="15" x14ac:dyDescent="0.2">
      <c r="B80" s="2">
        <v>45519.927329935563</v>
      </c>
      <c r="C80" s="2">
        <f t="shared" si="5"/>
        <v>45519</v>
      </c>
      <c r="D80" s="1">
        <v>11712</v>
      </c>
      <c r="F80" s="2">
        <f t="shared" si="9"/>
        <v>45456</v>
      </c>
      <c r="G80" s="1">
        <f t="shared" si="6"/>
        <v>25711</v>
      </c>
      <c r="H80" s="1">
        <f>ROUNDUP(MONTH(Table3[[#This Row],[Date]])/3, 0)</f>
        <v>2</v>
      </c>
      <c r="I80" s="1" cm="1">
        <f t="array" aca="1" ref="I80" ca="1" xml:space="preserve"> (SUM(OFFSET(G80, -$M$4/2+1, 0, $M$4-1, 1)) + (INDIRECT("G" &amp; ROW(G80) - $M$4/2) + INDIRECT("G" &amp; ROW(G80) + $M$4/2))/2) / $M$4</f>
        <v>22236.31818181818</v>
      </c>
      <c r="J80" s="1">
        <f ca="1">Table3[[#This Row],[Moving Average on Months]] - 1.96*STDEV(OFFSET(Table3[[#This Row],[Combined
Daily order]], -$M$4/2, 0, $M$4+1, 1))</f>
        <v>12969.799171540957</v>
      </c>
      <c r="K80" s="1">
        <f ca="1">Table3[[#This Row],[Moving Average on Months]] + 1.96*STDEV(OFFSET(Table3[[#This Row],[Combined
Daily order]], -$M$4/2, 0, $M$4+1, 1))</f>
        <v>31502.837192095401</v>
      </c>
      <c r="L80" s="1" t="e">
        <v>#N/A</v>
      </c>
      <c r="N80" s="1">
        <f t="shared" si="7"/>
        <v>45729.882621720331</v>
      </c>
      <c r="O80" s="1">
        <f t="shared" si="8"/>
        <v>5411.2257219907515</v>
      </c>
      <c r="P80"/>
      <c r="AD80"/>
      <c r="AE80"/>
      <c r="AF80"/>
    </row>
    <row r="81" spans="2:32" ht="15" x14ac:dyDescent="0.2">
      <c r="B81" s="2">
        <v>45519.510404854722</v>
      </c>
      <c r="C81" s="2">
        <f t="shared" si="5"/>
        <v>45519</v>
      </c>
      <c r="D81" s="1">
        <v>11062</v>
      </c>
      <c r="F81" s="2">
        <f t="shared" si="9"/>
        <v>45455</v>
      </c>
      <c r="G81" s="1">
        <f t="shared" si="6"/>
        <v>16870</v>
      </c>
      <c r="H81" s="1">
        <f>ROUNDUP(MONTH(Table3[[#This Row],[Date]])/3, 0)</f>
        <v>2</v>
      </c>
      <c r="I81" s="1" cm="1">
        <f t="array" aca="1" ref="I81" ca="1" xml:space="preserve"> (SUM(OFFSET(G81, -$M$4/2+1, 0, $M$4-1, 1)) + (INDIRECT("G" &amp; ROW(G81) - $M$4/2) + INDIRECT("G" &amp; ROW(G81) + $M$4/2))/2) / $M$4</f>
        <v>22354.704545454544</v>
      </c>
      <c r="J81" s="1">
        <f ca="1">Table3[[#This Row],[Moving Average on Months]] - 1.96*STDEV(OFFSET(Table3[[#This Row],[Combined
Daily order]], -$M$4/2, 0, $M$4+1, 1))</f>
        <v>13176.337301570262</v>
      </c>
      <c r="K81" s="1">
        <f ca="1">Table3[[#This Row],[Moving Average on Months]] + 1.96*STDEV(OFFSET(Table3[[#This Row],[Combined
Daily order]], -$M$4/2, 0, $M$4+1, 1))</f>
        <v>31533.071789338828</v>
      </c>
      <c r="L81" s="1" t="e">
        <v>#N/A</v>
      </c>
      <c r="N81" s="1">
        <f t="shared" si="7"/>
        <v>45729.882621720331</v>
      </c>
      <c r="O81" s="1">
        <f t="shared" si="8"/>
        <v>5411.2257219907515</v>
      </c>
      <c r="P81"/>
      <c r="AD81"/>
      <c r="AE81"/>
      <c r="AF81"/>
    </row>
    <row r="82" spans="2:32" ht="15" x14ac:dyDescent="0.2">
      <c r="B82" s="2">
        <v>45519.122896672248</v>
      </c>
      <c r="C82" s="2">
        <f t="shared" si="5"/>
        <v>45519</v>
      </c>
      <c r="D82" s="1">
        <v>10324</v>
      </c>
      <c r="F82" s="2">
        <f t="shared" si="9"/>
        <v>45454</v>
      </c>
      <c r="G82" s="1">
        <f t="shared" si="6"/>
        <v>24567</v>
      </c>
      <c r="H82" s="1">
        <f>ROUNDUP(MONTH(Table3[[#This Row],[Date]])/3, 0)</f>
        <v>2</v>
      </c>
      <c r="I82" s="1" cm="1">
        <f t="array" aca="1" ref="I82" ca="1" xml:space="preserve"> (SUM(OFFSET(G82, -$M$4/2+1, 0, $M$4-1, 1)) + (INDIRECT("G" &amp; ROW(G82) - $M$4/2) + INDIRECT("G" &amp; ROW(G82) + $M$4/2))/2) / $M$4</f>
        <v>22485.590909090908</v>
      </c>
      <c r="J82" s="1">
        <f ca="1">Table3[[#This Row],[Moving Average on Months]] - 1.96*STDEV(OFFSET(Table3[[#This Row],[Combined
Daily order]], -$M$4/2, 0, $M$4+1, 1))</f>
        <v>12949.333209899953</v>
      </c>
      <c r="K82" s="1">
        <f ca="1">Table3[[#This Row],[Moving Average on Months]] + 1.96*STDEV(OFFSET(Table3[[#This Row],[Combined
Daily order]], -$M$4/2, 0, $M$4+1, 1))</f>
        <v>32021.848608281864</v>
      </c>
      <c r="L82" s="1" t="e">
        <v>#N/A</v>
      </c>
      <c r="N82" s="1">
        <f t="shared" si="7"/>
        <v>45729.882621720331</v>
      </c>
      <c r="O82" s="1">
        <f t="shared" si="8"/>
        <v>5411.2257219907515</v>
      </c>
      <c r="P82"/>
      <c r="AD82"/>
      <c r="AE82"/>
      <c r="AF82"/>
    </row>
    <row r="83" spans="2:32" ht="15" x14ac:dyDescent="0.2">
      <c r="B83" s="2">
        <v>45518.735859810855</v>
      </c>
      <c r="C83" s="2">
        <f t="shared" si="5"/>
        <v>45518</v>
      </c>
      <c r="D83" s="1">
        <v>12094</v>
      </c>
      <c r="F83" s="2">
        <f t="shared" si="9"/>
        <v>45453</v>
      </c>
      <c r="G83" s="1">
        <f t="shared" si="6"/>
        <v>17281</v>
      </c>
      <c r="H83" s="1">
        <f>ROUNDUP(MONTH(Table3[[#This Row],[Date]])/3, 0)</f>
        <v>2</v>
      </c>
      <c r="I83" s="1" cm="1">
        <f t="array" aca="1" ref="I83" ca="1" xml:space="preserve"> (SUM(OFFSET(G83, -$M$4/2+1, 0, $M$4-1, 1)) + (INDIRECT("G" &amp; ROW(G83) - $M$4/2) + INDIRECT("G" &amp; ROW(G83) + $M$4/2))/2) / $M$4</f>
        <v>22659.159090909092</v>
      </c>
      <c r="J83" s="1">
        <f ca="1">Table3[[#This Row],[Moving Average on Months]] - 1.96*STDEV(OFFSET(Table3[[#This Row],[Combined
Daily order]], -$M$4/2, 0, $M$4+1, 1))</f>
        <v>13344.988882301719</v>
      </c>
      <c r="K83" s="1">
        <f ca="1">Table3[[#This Row],[Moving Average on Months]] + 1.96*STDEV(OFFSET(Table3[[#This Row],[Combined
Daily order]], -$M$4/2, 0, $M$4+1, 1))</f>
        <v>31973.329299516467</v>
      </c>
      <c r="L83" s="1" t="e">
        <v>#N/A</v>
      </c>
      <c r="N83" s="1">
        <f t="shared" si="7"/>
        <v>45729.882621720331</v>
      </c>
      <c r="O83" s="1">
        <f t="shared" si="8"/>
        <v>5411.2257219907515</v>
      </c>
      <c r="P83"/>
      <c r="AD83"/>
      <c r="AE83"/>
      <c r="AF83"/>
    </row>
    <row r="84" spans="2:32" ht="15" x14ac:dyDescent="0.2">
      <c r="B84" s="2">
        <v>45518.345787214159</v>
      </c>
      <c r="C84" s="2">
        <f t="shared" si="5"/>
        <v>45518</v>
      </c>
      <c r="D84" s="1">
        <v>9653</v>
      </c>
      <c r="F84" s="2">
        <f t="shared" si="9"/>
        <v>45450</v>
      </c>
      <c r="G84" s="1">
        <f t="shared" si="6"/>
        <v>26440</v>
      </c>
      <c r="H84" s="1">
        <f>ROUNDUP(MONTH(Table3[[#This Row],[Date]])/3, 0)</f>
        <v>2</v>
      </c>
      <c r="I84" s="1" cm="1">
        <f t="array" aca="1" ref="I84" ca="1" xml:space="preserve"> (SUM(OFFSET(G84, -$M$4/2+1, 0, $M$4-1, 1)) + (INDIRECT("G" &amp; ROW(G84) - $M$4/2) + INDIRECT("G" &amp; ROW(G84) + $M$4/2))/2) / $M$4</f>
        <v>22830.659090909092</v>
      </c>
      <c r="J84" s="1">
        <f ca="1">Table3[[#This Row],[Moving Average on Months]] - 1.96*STDEV(OFFSET(Table3[[#This Row],[Combined
Daily order]], -$M$4/2, 0, $M$4+1, 1))</f>
        <v>13126.081260627783</v>
      </c>
      <c r="K84" s="1">
        <f ca="1">Table3[[#This Row],[Moving Average on Months]] + 1.96*STDEV(OFFSET(Table3[[#This Row],[Combined
Daily order]], -$M$4/2, 0, $M$4+1, 1))</f>
        <v>32535.236921190401</v>
      </c>
      <c r="L84" s="1" t="e">
        <v>#N/A</v>
      </c>
      <c r="N84" s="1">
        <f t="shared" si="7"/>
        <v>45729.882621720331</v>
      </c>
      <c r="O84" s="1">
        <f t="shared" si="8"/>
        <v>5411.2257219907515</v>
      </c>
      <c r="P84"/>
      <c r="AD84"/>
      <c r="AE84"/>
      <c r="AF84"/>
    </row>
    <row r="85" spans="2:32" ht="15" x14ac:dyDescent="0.2">
      <c r="B85" s="2">
        <v>45517.969096737223</v>
      </c>
      <c r="C85" s="2">
        <f t="shared" si="5"/>
        <v>45517</v>
      </c>
      <c r="D85" s="1">
        <v>9673</v>
      </c>
      <c r="F85" s="2">
        <f t="shared" si="9"/>
        <v>45449</v>
      </c>
      <c r="G85" s="1">
        <f t="shared" si="6"/>
        <v>16966</v>
      </c>
      <c r="H85" s="1">
        <f>ROUNDUP(MONTH(Table3[[#This Row],[Date]])/3, 0)</f>
        <v>2</v>
      </c>
      <c r="I85" s="1" cm="1">
        <f t="array" aca="1" ref="I85" ca="1" xml:space="preserve"> (SUM(OFFSET(G85, -$M$4/2+1, 0, $M$4-1, 1)) + (INDIRECT("G" &amp; ROW(G85) - $M$4/2) + INDIRECT("G" &amp; ROW(G85) + $M$4/2))/2) / $M$4</f>
        <v>22920.772727272728</v>
      </c>
      <c r="J85" s="1">
        <f ca="1">Table3[[#This Row],[Moving Average on Months]] - 1.96*STDEV(OFFSET(Table3[[#This Row],[Combined
Daily order]], -$M$4/2, 0, $M$4+1, 1))</f>
        <v>13236.979854007273</v>
      </c>
      <c r="K85" s="1">
        <f ca="1">Table3[[#This Row],[Moving Average on Months]] + 1.96*STDEV(OFFSET(Table3[[#This Row],[Combined
Daily order]], -$M$4/2, 0, $M$4+1, 1))</f>
        <v>32604.565600538182</v>
      </c>
      <c r="L85" s="1" t="e">
        <v>#N/A</v>
      </c>
      <c r="N85" s="1">
        <f t="shared" si="7"/>
        <v>45729.882621720331</v>
      </c>
      <c r="O85" s="1">
        <f t="shared" si="8"/>
        <v>5411.2257219907515</v>
      </c>
      <c r="P85"/>
      <c r="AD85"/>
      <c r="AE85"/>
      <c r="AF85"/>
    </row>
    <row r="86" spans="2:32" ht="15" x14ac:dyDescent="0.2">
      <c r="B86" s="2">
        <v>45517.589399580291</v>
      </c>
      <c r="C86" s="2">
        <f t="shared" si="5"/>
        <v>45517</v>
      </c>
      <c r="D86" s="1">
        <v>11309</v>
      </c>
      <c r="F86" s="2">
        <f t="shared" si="9"/>
        <v>45448</v>
      </c>
      <c r="G86" s="1">
        <f t="shared" si="6"/>
        <v>29723</v>
      </c>
      <c r="H86" s="1">
        <f>ROUNDUP(MONTH(Table3[[#This Row],[Date]])/3, 0)</f>
        <v>2</v>
      </c>
      <c r="I86" s="1" cm="1">
        <f t="array" aca="1" ref="I86" ca="1" xml:space="preserve"> (SUM(OFFSET(G86, -$M$4/2+1, 0, $M$4-1, 1)) + (INDIRECT("G" &amp; ROW(G86) - $M$4/2) + INDIRECT("G" &amp; ROW(G86) + $M$4/2))/2) / $M$4</f>
        <v>22981.386363636364</v>
      </c>
      <c r="J86" s="1">
        <f ca="1">Table3[[#This Row],[Moving Average on Months]] - 1.96*STDEV(OFFSET(Table3[[#This Row],[Combined
Daily order]], -$M$4/2, 0, $M$4+1, 1))</f>
        <v>13072.4062400984</v>
      </c>
      <c r="K86" s="1">
        <f ca="1">Table3[[#This Row],[Moving Average on Months]] + 1.96*STDEV(OFFSET(Table3[[#This Row],[Combined
Daily order]], -$M$4/2, 0, $M$4+1, 1))</f>
        <v>32890.366487174324</v>
      </c>
      <c r="L86" s="1" t="e">
        <v>#N/A</v>
      </c>
      <c r="N86" s="1">
        <f t="shared" si="7"/>
        <v>45729.882621720331</v>
      </c>
      <c r="O86" s="1">
        <f t="shared" si="8"/>
        <v>5411.2257219907515</v>
      </c>
      <c r="P86"/>
      <c r="AD86"/>
      <c r="AE86"/>
      <c r="AF86"/>
    </row>
    <row r="87" spans="2:32" ht="15" x14ac:dyDescent="0.2">
      <c r="B87" s="2">
        <v>45517.173495155032</v>
      </c>
      <c r="C87" s="2">
        <f t="shared" si="5"/>
        <v>45517</v>
      </c>
      <c r="D87" s="1">
        <v>10941</v>
      </c>
      <c r="F87" s="2">
        <f t="shared" si="9"/>
        <v>45447</v>
      </c>
      <c r="G87" s="1">
        <f t="shared" si="6"/>
        <v>18976</v>
      </c>
      <c r="H87" s="1">
        <f>ROUNDUP(MONTH(Table3[[#This Row],[Date]])/3, 0)</f>
        <v>2</v>
      </c>
      <c r="I87" s="1" cm="1">
        <f t="array" aca="1" ref="I87" ca="1" xml:space="preserve"> (SUM(OFFSET(G87, -$M$4/2+1, 0, $M$4-1, 1)) + (INDIRECT("G" &amp; ROW(G87) - $M$4/2) + INDIRECT("G" &amp; ROW(G87) + $M$4/2))/2) / $M$4</f>
        <v>23039.545454545456</v>
      </c>
      <c r="J87" s="1">
        <f ca="1">Table3[[#This Row],[Moving Average on Months]] - 1.96*STDEV(OFFSET(Table3[[#This Row],[Combined
Daily order]], -$M$4/2, 0, $M$4+1, 1))</f>
        <v>13050.293364659616</v>
      </c>
      <c r="K87" s="1">
        <f ca="1">Table3[[#This Row],[Moving Average on Months]] + 1.96*STDEV(OFFSET(Table3[[#This Row],[Combined
Daily order]], -$M$4/2, 0, $M$4+1, 1))</f>
        <v>33028.797544431298</v>
      </c>
      <c r="L87" s="1" t="e">
        <v>#N/A</v>
      </c>
      <c r="N87" s="1">
        <f t="shared" si="7"/>
        <v>45729.882621720331</v>
      </c>
      <c r="O87" s="1">
        <f t="shared" si="8"/>
        <v>5411.2257219907515</v>
      </c>
      <c r="P87"/>
      <c r="V87" s="1"/>
      <c r="AD87"/>
      <c r="AE87"/>
      <c r="AF87"/>
    </row>
    <row r="88" spans="2:32" ht="15" x14ac:dyDescent="0.2">
      <c r="B88" s="2">
        <v>45516.784926867105</v>
      </c>
      <c r="C88" s="2">
        <f t="shared" si="5"/>
        <v>45516</v>
      </c>
      <c r="D88" s="1">
        <v>9810</v>
      </c>
      <c r="F88" s="2">
        <f t="shared" si="9"/>
        <v>45446</v>
      </c>
      <c r="G88" s="1">
        <f t="shared" si="6"/>
        <v>28601</v>
      </c>
      <c r="H88" s="1">
        <f>ROUNDUP(MONTH(Table3[[#This Row],[Date]])/3, 0)</f>
        <v>2</v>
      </c>
      <c r="I88" s="1" cm="1">
        <f t="array" aca="1" ref="I88" ca="1" xml:space="preserve"> (SUM(OFFSET(G88, -$M$4/2+1, 0, $M$4-1, 1)) + (INDIRECT("G" &amp; ROW(G88) - $M$4/2) + INDIRECT("G" &amp; ROW(G88) + $M$4/2))/2) / $M$4</f>
        <v>23117.409090909092</v>
      </c>
      <c r="J88" s="1">
        <f ca="1">Table3[[#This Row],[Moving Average on Months]] - 1.96*STDEV(OFFSET(Table3[[#This Row],[Combined
Daily order]], -$M$4/2, 0, $M$4+1, 1))</f>
        <v>12838.891254708637</v>
      </c>
      <c r="K88" s="1">
        <f ca="1">Table3[[#This Row],[Moving Average on Months]] + 1.96*STDEV(OFFSET(Table3[[#This Row],[Combined
Daily order]], -$M$4/2, 0, $M$4+1, 1))</f>
        <v>33395.926927109547</v>
      </c>
      <c r="L88" s="1" t="e">
        <v>#N/A</v>
      </c>
      <c r="N88" s="1">
        <f t="shared" si="7"/>
        <v>45729.882621720331</v>
      </c>
      <c r="O88" s="1">
        <f t="shared" si="8"/>
        <v>5411.2257219907515</v>
      </c>
      <c r="P88"/>
      <c r="V88" s="1"/>
      <c r="AD88"/>
      <c r="AE88"/>
      <c r="AF88"/>
    </row>
    <row r="89" spans="2:32" ht="15" x14ac:dyDescent="0.2">
      <c r="B89" s="2">
        <v>45516.390391762056</v>
      </c>
      <c r="C89" s="2">
        <f t="shared" si="5"/>
        <v>45516</v>
      </c>
      <c r="D89" s="1">
        <v>10150</v>
      </c>
      <c r="F89" s="2">
        <f t="shared" si="9"/>
        <v>45443</v>
      </c>
      <c r="G89" s="1">
        <f t="shared" si="6"/>
        <v>28261</v>
      </c>
      <c r="H89" s="1">
        <f>ROUNDUP(MONTH(Table3[[#This Row],[Date]])/3, 0)</f>
        <v>2</v>
      </c>
      <c r="I89" s="1" cm="1">
        <f t="array" aca="1" ref="I89" ca="1" xml:space="preserve"> (SUM(OFFSET(G89, -$M$4/2+1, 0, $M$4-1, 1)) + (INDIRECT("G" &amp; ROW(G89) - $M$4/2) + INDIRECT("G" &amp; ROW(G89) + $M$4/2))/2) / $M$4</f>
        <v>23185.363636363636</v>
      </c>
      <c r="J89" s="1">
        <f ca="1">Table3[[#This Row],[Moving Average on Months]] - 1.96*STDEV(OFFSET(Table3[[#This Row],[Combined
Daily order]], -$M$4/2, 0, $M$4+1, 1))</f>
        <v>12997.747175386536</v>
      </c>
      <c r="K89" s="1">
        <f ca="1">Table3[[#This Row],[Moving Average on Months]] + 1.96*STDEV(OFFSET(Table3[[#This Row],[Combined
Daily order]], -$M$4/2, 0, $M$4+1, 1))</f>
        <v>33372.98009734074</v>
      </c>
      <c r="L89" s="1" t="e">
        <v>#N/A</v>
      </c>
      <c r="N89" s="1">
        <f t="shared" si="7"/>
        <v>45729.882621720331</v>
      </c>
      <c r="O89" s="1">
        <f t="shared" si="8"/>
        <v>5411.2257219907515</v>
      </c>
      <c r="P89"/>
      <c r="V89" s="1"/>
      <c r="AD89"/>
      <c r="AE89"/>
      <c r="AF89"/>
    </row>
    <row r="90" spans="2:32" ht="15" x14ac:dyDescent="0.2">
      <c r="B90" s="2">
        <v>45513.999295668822</v>
      </c>
      <c r="C90" s="2">
        <f t="shared" si="5"/>
        <v>45513</v>
      </c>
      <c r="D90" s="1">
        <v>11389</v>
      </c>
      <c r="F90" s="2">
        <f t="shared" si="9"/>
        <v>45442</v>
      </c>
      <c r="G90" s="1">
        <f t="shared" si="6"/>
        <v>18124</v>
      </c>
      <c r="H90" s="1">
        <f>ROUNDUP(MONTH(Table3[[#This Row],[Date]])/3, 0)</f>
        <v>2</v>
      </c>
      <c r="I90" s="1" cm="1">
        <f t="array" aca="1" ref="I90" ca="1" xml:space="preserve"> (SUM(OFFSET(G90, -$M$4/2+1, 0, $M$4-1, 1)) + (INDIRECT("G" &amp; ROW(G90) - $M$4/2) + INDIRECT("G" &amp; ROW(G90) + $M$4/2))/2) / $M$4</f>
        <v>23252.704545454544</v>
      </c>
      <c r="J90" s="1">
        <f ca="1">Table3[[#This Row],[Moving Average on Months]] - 1.96*STDEV(OFFSET(Table3[[#This Row],[Combined
Daily order]], -$M$4/2, 0, $M$4+1, 1))</f>
        <v>12932.901302106671</v>
      </c>
      <c r="K90" s="1">
        <f ca="1">Table3[[#This Row],[Moving Average on Months]] + 1.96*STDEV(OFFSET(Table3[[#This Row],[Combined
Daily order]], -$M$4/2, 0, $M$4+1, 1))</f>
        <v>33572.507788802417</v>
      </c>
      <c r="L90" s="1" t="e">
        <v>#N/A</v>
      </c>
      <c r="N90" s="1">
        <f t="shared" si="7"/>
        <v>45729.882621720331</v>
      </c>
      <c r="O90" s="1">
        <f t="shared" si="8"/>
        <v>5411.2257219907515</v>
      </c>
      <c r="P90"/>
      <c r="V90" s="1"/>
      <c r="AD90"/>
      <c r="AE90"/>
      <c r="AF90"/>
    </row>
    <row r="91" spans="2:32" ht="15" x14ac:dyDescent="0.2">
      <c r="B91" s="2">
        <v>45513.605320011869</v>
      </c>
      <c r="C91" s="2">
        <f t="shared" si="5"/>
        <v>45513</v>
      </c>
      <c r="D91" s="1">
        <v>11445</v>
      </c>
      <c r="F91" s="2">
        <f t="shared" si="9"/>
        <v>45441</v>
      </c>
      <c r="G91" s="1">
        <f t="shared" si="6"/>
        <v>28075</v>
      </c>
      <c r="H91" s="1">
        <f>ROUNDUP(MONTH(Table3[[#This Row],[Date]])/3, 0)</f>
        <v>2</v>
      </c>
      <c r="I91" s="1" cm="1">
        <f t="array" aca="1" ref="I91" ca="1" xml:space="preserve"> (SUM(OFFSET(G91, -$M$4/2+1, 0, $M$4-1, 1)) + (INDIRECT("G" &amp; ROW(G91) - $M$4/2) + INDIRECT("G" &amp; ROW(G91) + $M$4/2))/2) / $M$4</f>
        <v>23352.954545454544</v>
      </c>
      <c r="J91" s="1">
        <f ca="1">Table3[[#This Row],[Moving Average on Months]] - 1.96*STDEV(OFFSET(Table3[[#This Row],[Combined
Daily order]], -$M$4/2, 0, $M$4+1, 1))</f>
        <v>13128.41807667618</v>
      </c>
      <c r="K91" s="1">
        <f ca="1">Table3[[#This Row],[Moving Average on Months]] + 1.96*STDEV(OFFSET(Table3[[#This Row],[Combined
Daily order]], -$M$4/2, 0, $M$4+1, 1))</f>
        <v>33577.49101423291</v>
      </c>
      <c r="L91" s="1" t="e">
        <v>#N/A</v>
      </c>
      <c r="N91" s="1">
        <f t="shared" si="7"/>
        <v>45729.882621720331</v>
      </c>
      <c r="O91" s="1">
        <f t="shared" si="8"/>
        <v>5411.2257219907515</v>
      </c>
      <c r="P91"/>
      <c r="V91" s="1"/>
      <c r="AD91"/>
      <c r="AE91"/>
      <c r="AF91"/>
    </row>
    <row r="92" spans="2:32" ht="15" x14ac:dyDescent="0.2">
      <c r="B92" s="2">
        <v>45513.181708051678</v>
      </c>
      <c r="C92" s="2">
        <f t="shared" si="5"/>
        <v>45513</v>
      </c>
      <c r="D92" s="1">
        <v>10262</v>
      </c>
      <c r="F92" s="2">
        <f t="shared" si="9"/>
        <v>45440</v>
      </c>
      <c r="G92" s="1">
        <f t="shared" si="6"/>
        <v>17865</v>
      </c>
      <c r="H92" s="1">
        <f>ROUNDUP(MONTH(Table3[[#This Row],[Date]])/3, 0)</f>
        <v>2</v>
      </c>
      <c r="I92" s="1" cm="1">
        <f t="array" aca="1" ref="I92" ca="1" xml:space="preserve"> (SUM(OFFSET(G92, -$M$4/2+1, 0, $M$4-1, 1)) + (INDIRECT("G" &amp; ROW(G92) - $M$4/2) + INDIRECT("G" &amp; ROW(G92) + $M$4/2))/2) / $M$4</f>
        <v>23437.909090909092</v>
      </c>
      <c r="J92" s="1">
        <f ca="1">Table3[[#This Row],[Moving Average on Months]] - 1.96*STDEV(OFFSET(Table3[[#This Row],[Combined
Daily order]], -$M$4/2, 0, $M$4+1, 1))</f>
        <v>13123.763766416416</v>
      </c>
      <c r="K92" s="1">
        <f ca="1">Table3[[#This Row],[Moving Average on Months]] + 1.96*STDEV(OFFSET(Table3[[#This Row],[Combined
Daily order]], -$M$4/2, 0, $M$4+1, 1))</f>
        <v>33752.05441540177</v>
      </c>
      <c r="L92" s="1" t="e">
        <v>#N/A</v>
      </c>
      <c r="N92" s="1">
        <f t="shared" si="7"/>
        <v>45729.882621720331</v>
      </c>
      <c r="O92" s="1">
        <f t="shared" si="8"/>
        <v>5411.2257219907515</v>
      </c>
      <c r="P92"/>
      <c r="V92" s="1"/>
      <c r="AD92"/>
      <c r="AE92"/>
      <c r="AF92"/>
    </row>
    <row r="93" spans="2:32" ht="15" x14ac:dyDescent="0.2">
      <c r="B93" s="2">
        <v>45512.762941128742</v>
      </c>
      <c r="C93" s="2">
        <f t="shared" si="5"/>
        <v>45512</v>
      </c>
      <c r="D93" s="1">
        <v>10602</v>
      </c>
      <c r="F93" s="2">
        <f t="shared" si="9"/>
        <v>45439</v>
      </c>
      <c r="G93" s="1">
        <f t="shared" si="6"/>
        <v>28751</v>
      </c>
      <c r="H93" s="1">
        <f>ROUNDUP(MONTH(Table3[[#This Row],[Date]])/3, 0)</f>
        <v>2</v>
      </c>
      <c r="I93" s="1" cm="1">
        <f t="array" aca="1" ref="I93" ca="1" xml:space="preserve"> (SUM(OFFSET(G93, -$M$4/2+1, 0, $M$4-1, 1)) + (INDIRECT("G" &amp; ROW(G93) - $M$4/2) + INDIRECT("G" &amp; ROW(G93) + $M$4/2))/2) / $M$4</f>
        <v>23540.545454545456</v>
      </c>
      <c r="J93" s="1">
        <f ca="1">Table3[[#This Row],[Moving Average on Months]] - 1.96*STDEV(OFFSET(Table3[[#This Row],[Combined
Daily order]], -$M$4/2, 0, $M$4+1, 1))</f>
        <v>13393.462414201796</v>
      </c>
      <c r="K93" s="1">
        <f ca="1">Table3[[#This Row],[Moving Average on Months]] + 1.96*STDEV(OFFSET(Table3[[#This Row],[Combined
Daily order]], -$M$4/2, 0, $M$4+1, 1))</f>
        <v>33687.628494889112</v>
      </c>
      <c r="L93" s="1" t="e">
        <v>#N/A</v>
      </c>
      <c r="N93" s="1">
        <f t="shared" si="7"/>
        <v>45729.882621720331</v>
      </c>
      <c r="O93" s="1">
        <f t="shared" si="8"/>
        <v>5411.2257219907515</v>
      </c>
      <c r="P93"/>
      <c r="V93" s="1"/>
      <c r="AD93"/>
      <c r="AE93"/>
      <c r="AF93"/>
    </row>
    <row r="94" spans="2:32" ht="15" x14ac:dyDescent="0.2">
      <c r="B94" s="2">
        <v>45512.388410954671</v>
      </c>
      <c r="C94" s="2">
        <f t="shared" si="5"/>
        <v>45512</v>
      </c>
      <c r="D94" s="1">
        <v>9451</v>
      </c>
      <c r="F94" s="2">
        <f t="shared" si="9"/>
        <v>45436</v>
      </c>
      <c r="G94" s="1">
        <f t="shared" si="6"/>
        <v>19996</v>
      </c>
      <c r="H94" s="1">
        <f>ROUNDUP(MONTH(Table3[[#This Row],[Date]])/3, 0)</f>
        <v>2</v>
      </c>
      <c r="I94" s="1" cm="1">
        <f t="array" aca="1" ref="I94" ca="1" xml:space="preserve"> (SUM(OFFSET(G94, -$M$4/2+1, 0, $M$4-1, 1)) + (INDIRECT("G" &amp; ROW(G94) - $M$4/2) + INDIRECT("G" &amp; ROW(G94) + $M$4/2))/2) / $M$4</f>
        <v>23629.272727272728</v>
      </c>
      <c r="J94" s="1">
        <f ca="1">Table3[[#This Row],[Moving Average on Months]] - 1.96*STDEV(OFFSET(Table3[[#This Row],[Combined
Daily order]], -$M$4/2, 0, $M$4+1, 1))</f>
        <v>13377.720107436029</v>
      </c>
      <c r="K94" s="1">
        <f ca="1">Table3[[#This Row],[Moving Average on Months]] + 1.96*STDEV(OFFSET(Table3[[#This Row],[Combined
Daily order]], -$M$4/2, 0, $M$4+1, 1))</f>
        <v>33880.825347109429</v>
      </c>
      <c r="L94" s="1" t="e">
        <v>#N/A</v>
      </c>
      <c r="N94" s="1">
        <f t="shared" si="7"/>
        <v>45729.882621720331</v>
      </c>
      <c r="O94" s="1">
        <f t="shared" si="8"/>
        <v>5411.2257219907515</v>
      </c>
      <c r="P94"/>
      <c r="V94" s="1"/>
      <c r="AD94"/>
      <c r="AE94"/>
      <c r="AF94"/>
    </row>
    <row r="95" spans="2:32" ht="15" x14ac:dyDescent="0.2">
      <c r="B95" s="2">
        <v>45512.014262188452</v>
      </c>
      <c r="C95" s="2">
        <f t="shared" si="5"/>
        <v>45512</v>
      </c>
      <c r="D95" s="1">
        <v>10687</v>
      </c>
      <c r="F95" s="2">
        <f t="shared" si="9"/>
        <v>45435</v>
      </c>
      <c r="G95" s="1">
        <f t="shared" si="6"/>
        <v>29402</v>
      </c>
      <c r="H95" s="1">
        <f>ROUNDUP(MONTH(Table3[[#This Row],[Date]])/3, 0)</f>
        <v>2</v>
      </c>
      <c r="I95" s="1" cm="1">
        <f t="array" aca="1" ref="I95" ca="1" xml:space="preserve"> (SUM(OFFSET(G95, -$M$4/2+1, 0, $M$4-1, 1)) + (INDIRECT("G" &amp; ROW(G95) - $M$4/2) + INDIRECT("G" &amp; ROW(G95) + $M$4/2))/2) / $M$4</f>
        <v>23657.159090909092</v>
      </c>
      <c r="J95" s="1">
        <f ca="1">Table3[[#This Row],[Moving Average on Months]] - 1.96*STDEV(OFFSET(Table3[[#This Row],[Combined
Daily order]], -$M$4/2, 0, $M$4+1, 1))</f>
        <v>13457.840990071139</v>
      </c>
      <c r="K95" s="1">
        <f ca="1">Table3[[#This Row],[Moving Average on Months]] + 1.96*STDEV(OFFSET(Table3[[#This Row],[Combined
Daily order]], -$M$4/2, 0, $M$4+1, 1))</f>
        <v>33856.477191747043</v>
      </c>
      <c r="L95" s="1" t="e">
        <v>#N/A</v>
      </c>
      <c r="N95" s="1">
        <f t="shared" si="7"/>
        <v>45729.882621720331</v>
      </c>
      <c r="O95" s="1">
        <f t="shared" si="8"/>
        <v>5411.2257219907515</v>
      </c>
      <c r="P95"/>
      <c r="V95" s="1"/>
      <c r="AD95"/>
      <c r="AE95"/>
      <c r="AF95"/>
    </row>
    <row r="96" spans="2:32" ht="15" x14ac:dyDescent="0.2">
      <c r="B96" s="2">
        <v>45511.638063129481</v>
      </c>
      <c r="C96" s="2">
        <f t="shared" si="5"/>
        <v>45511</v>
      </c>
      <c r="D96" s="1">
        <v>9159</v>
      </c>
      <c r="F96" s="2">
        <f t="shared" si="9"/>
        <v>45434</v>
      </c>
      <c r="G96" s="1">
        <f t="shared" si="6"/>
        <v>18011</v>
      </c>
      <c r="H96" s="1">
        <f>ROUNDUP(MONTH(Table3[[#This Row],[Date]])/3, 0)</f>
        <v>2</v>
      </c>
      <c r="I96" s="1" cm="1">
        <f t="array" aca="1" ref="I96" ca="1" xml:space="preserve"> (SUM(OFFSET(G96, -$M$4/2+1, 0, $M$4-1, 1)) + (INDIRECT("G" &amp; ROW(G96) - $M$4/2) + INDIRECT("G" &amp; ROW(G96) + $M$4/2))/2) / $M$4</f>
        <v>23732.613636363636</v>
      </c>
      <c r="J96" s="1">
        <f ca="1">Table3[[#This Row],[Moving Average on Months]] - 1.96*STDEV(OFFSET(Table3[[#This Row],[Combined
Daily order]], -$M$4/2, 0, $M$4+1, 1))</f>
        <v>13361.671363641599</v>
      </c>
      <c r="K96" s="1">
        <f ca="1">Table3[[#This Row],[Moving Average on Months]] + 1.96*STDEV(OFFSET(Table3[[#This Row],[Combined
Daily order]], -$M$4/2, 0, $M$4+1, 1))</f>
        <v>34103.55590908567</v>
      </c>
      <c r="L96" s="1" t="e">
        <v>#N/A</v>
      </c>
      <c r="N96" s="1">
        <f t="shared" si="7"/>
        <v>45729.882621720331</v>
      </c>
      <c r="O96" s="1">
        <f t="shared" si="8"/>
        <v>5411.2257219907515</v>
      </c>
      <c r="P96"/>
      <c r="V96" s="1"/>
      <c r="AD96"/>
      <c r="AE96"/>
      <c r="AF96"/>
    </row>
    <row r="97" spans="2:32" ht="15" x14ac:dyDescent="0.2">
      <c r="B97" s="2">
        <v>45511.251553682239</v>
      </c>
      <c r="C97" s="2">
        <f t="shared" si="5"/>
        <v>45511</v>
      </c>
      <c r="D97" s="1">
        <v>10093</v>
      </c>
      <c r="F97" s="2">
        <f t="shared" si="9"/>
        <v>45433</v>
      </c>
      <c r="G97" s="1">
        <f t="shared" si="6"/>
        <v>28659</v>
      </c>
      <c r="H97" s="1">
        <f>ROUNDUP(MONTH(Table3[[#This Row],[Date]])/3, 0)</f>
        <v>2</v>
      </c>
      <c r="I97" s="1" cm="1">
        <f t="array" aca="1" ref="I97" ca="1" xml:space="preserve"> (SUM(OFFSET(G97, -$M$4/2+1, 0, $M$4-1, 1)) + (INDIRECT("G" &amp; ROW(G97) - $M$4/2) + INDIRECT("G" &amp; ROW(G97) + $M$4/2))/2) / $M$4</f>
        <v>23718.590909090908</v>
      </c>
      <c r="J97" s="1">
        <f ca="1">Table3[[#This Row],[Moving Average on Months]] - 1.96*STDEV(OFFSET(Table3[[#This Row],[Combined
Daily order]], -$M$4/2, 0, $M$4+1, 1))</f>
        <v>13366.372095903223</v>
      </c>
      <c r="K97" s="1">
        <f ca="1">Table3[[#This Row],[Moving Average on Months]] + 1.96*STDEV(OFFSET(Table3[[#This Row],[Combined
Daily order]], -$M$4/2, 0, $M$4+1, 1))</f>
        <v>34070.809722278595</v>
      </c>
      <c r="L97" s="1" t="e">
        <v>#N/A</v>
      </c>
      <c r="N97" s="1">
        <f t="shared" si="7"/>
        <v>45729.882621720331</v>
      </c>
      <c r="O97" s="1">
        <f t="shared" si="8"/>
        <v>5411.2257219907515</v>
      </c>
      <c r="P97"/>
      <c r="V97" s="1"/>
      <c r="AD97"/>
      <c r="AE97"/>
      <c r="AF97"/>
    </row>
    <row r="98" spans="2:32" ht="15" x14ac:dyDescent="0.2">
      <c r="B98" s="2">
        <v>45510.870968846852</v>
      </c>
      <c r="C98" s="2">
        <f t="shared" si="5"/>
        <v>45510</v>
      </c>
      <c r="D98" s="1">
        <v>10247</v>
      </c>
      <c r="F98" s="2">
        <f t="shared" si="9"/>
        <v>45432</v>
      </c>
      <c r="G98" s="1">
        <f t="shared" si="6"/>
        <v>17437</v>
      </c>
      <c r="H98" s="1">
        <f>ROUNDUP(MONTH(Table3[[#This Row],[Date]])/3, 0)</f>
        <v>2</v>
      </c>
      <c r="I98" s="1" cm="1">
        <f t="array" aca="1" ref="I98" ca="1" xml:space="preserve"> (SUM(OFFSET(G98, -$M$4/2+1, 0, $M$4-1, 1)) + (INDIRECT("G" &amp; ROW(G98) - $M$4/2) + INDIRECT("G" &amp; ROW(G98) + $M$4/2))/2) / $M$4</f>
        <v>23650.93181818182</v>
      </c>
      <c r="J98" s="1">
        <f ca="1">Table3[[#This Row],[Moving Average on Months]] - 1.96*STDEV(OFFSET(Table3[[#This Row],[Combined
Daily order]], -$M$4/2, 0, $M$4+1, 1))</f>
        <v>13403.967948863054</v>
      </c>
      <c r="K98" s="1">
        <f ca="1">Table3[[#This Row],[Moving Average on Months]] + 1.96*STDEV(OFFSET(Table3[[#This Row],[Combined
Daily order]], -$M$4/2, 0, $M$4+1, 1))</f>
        <v>33897.895687500582</v>
      </c>
      <c r="L98" s="1" t="e">
        <v>#N/A</v>
      </c>
      <c r="N98" s="1">
        <f t="shared" si="7"/>
        <v>45729.882621720331</v>
      </c>
      <c r="O98" s="1">
        <f t="shared" si="8"/>
        <v>5411.2257219907515</v>
      </c>
      <c r="P98"/>
      <c r="V98" s="1"/>
      <c r="AD98"/>
      <c r="AE98"/>
      <c r="AF98"/>
    </row>
    <row r="99" spans="2:32" ht="15" x14ac:dyDescent="0.2">
      <c r="B99" s="2">
        <v>45510.445851806573</v>
      </c>
      <c r="C99" s="2">
        <f t="shared" si="5"/>
        <v>45510</v>
      </c>
      <c r="D99" s="1">
        <v>8921</v>
      </c>
      <c r="F99" s="2">
        <f t="shared" si="9"/>
        <v>45429</v>
      </c>
      <c r="G99" s="1">
        <f t="shared" si="6"/>
        <v>29233</v>
      </c>
      <c r="H99" s="1">
        <f>ROUNDUP(MONTH(Table3[[#This Row],[Date]])/3, 0)</f>
        <v>2</v>
      </c>
      <c r="I99" s="1" cm="1">
        <f t="array" aca="1" ref="I99" ca="1" xml:space="preserve"> (SUM(OFFSET(G99, -$M$4/2+1, 0, $M$4-1, 1)) + (INDIRECT("G" &amp; ROW(G99) - $M$4/2) + INDIRECT("G" &amp; ROW(G99) + $M$4/2))/2) / $M$4</f>
        <v>23913.409090909092</v>
      </c>
      <c r="J99" s="1">
        <f ca="1">Table3[[#This Row],[Moving Average on Months]] - 1.96*STDEV(OFFSET(Table3[[#This Row],[Combined
Daily order]], -$M$4/2, 0, $M$4+1, 1))</f>
        <v>13500.619196316342</v>
      </c>
      <c r="K99" s="1">
        <f ca="1">Table3[[#This Row],[Moving Average on Months]] + 1.96*STDEV(OFFSET(Table3[[#This Row],[Combined
Daily order]], -$M$4/2, 0, $M$4+1, 1))</f>
        <v>34326.19898550184</v>
      </c>
      <c r="L99" s="1" t="e">
        <v>#N/A</v>
      </c>
      <c r="N99" s="1">
        <f t="shared" si="7"/>
        <v>45729.882621720331</v>
      </c>
      <c r="O99" s="1">
        <f t="shared" si="8"/>
        <v>5411.2257219907515</v>
      </c>
      <c r="P99"/>
      <c r="V99" s="1"/>
      <c r="AD99"/>
      <c r="AE99"/>
      <c r="AF99"/>
    </row>
    <row r="100" spans="2:32" ht="15" x14ac:dyDescent="0.2">
      <c r="B100" s="2">
        <v>45510.018427488874</v>
      </c>
      <c r="C100" s="2">
        <f t="shared" si="5"/>
        <v>45510</v>
      </c>
      <c r="D100" s="1">
        <v>9056</v>
      </c>
      <c r="F100" s="2">
        <f t="shared" si="9"/>
        <v>45428</v>
      </c>
      <c r="G100" s="1">
        <f t="shared" si="6"/>
        <v>19215</v>
      </c>
      <c r="H100" s="1">
        <f>ROUNDUP(MONTH(Table3[[#This Row],[Date]])/3, 0)</f>
        <v>2</v>
      </c>
      <c r="I100" s="1" cm="1">
        <f t="array" aca="1" ref="I100" ca="1" xml:space="preserve"> (SUM(OFFSET(G100, -$M$4/2+1, 0, $M$4-1, 1)) + (INDIRECT("G" &amp; ROW(G100) - $M$4/2) + INDIRECT("G" &amp; ROW(G100) + $M$4/2))/2) / $M$4</f>
        <v>23746.68181818182</v>
      </c>
      <c r="J100" s="1">
        <f ca="1">Table3[[#This Row],[Moving Average on Months]] - 1.96*STDEV(OFFSET(Table3[[#This Row],[Combined
Daily order]], -$M$4/2, 0, $M$4+1, 1))</f>
        <v>13308.881557537201</v>
      </c>
      <c r="K100" s="1">
        <f ca="1">Table3[[#This Row],[Moving Average on Months]] + 1.96*STDEV(OFFSET(Table3[[#This Row],[Combined
Daily order]], -$M$4/2, 0, $M$4+1, 1))</f>
        <v>34184.482078826441</v>
      </c>
      <c r="L100" s="1" t="e">
        <v>#N/A</v>
      </c>
      <c r="N100" s="1">
        <f t="shared" si="7"/>
        <v>45729.882621720331</v>
      </c>
      <c r="O100" s="1">
        <f t="shared" si="8"/>
        <v>5411.2257219907515</v>
      </c>
      <c r="P100"/>
      <c r="V100" s="1"/>
      <c r="AD100"/>
      <c r="AE100"/>
      <c r="AF100"/>
    </row>
    <row r="101" spans="2:32" ht="15" x14ac:dyDescent="0.2">
      <c r="B101" s="2">
        <v>45509.593186234684</v>
      </c>
      <c r="C101" s="2">
        <f t="shared" si="5"/>
        <v>45509</v>
      </c>
      <c r="D101" s="1">
        <v>10601</v>
      </c>
      <c r="F101" s="2">
        <f t="shared" si="9"/>
        <v>45427</v>
      </c>
      <c r="G101" s="1">
        <f t="shared" si="6"/>
        <v>28978</v>
      </c>
      <c r="H101" s="1">
        <f>ROUNDUP(MONTH(Table3[[#This Row],[Date]])/3, 0)</f>
        <v>2</v>
      </c>
      <c r="I101" s="1" cm="1">
        <f t="array" aca="1" ref="I101" ca="1" xml:space="preserve"> (SUM(OFFSET(G101, -$M$4/2+1, 0, $M$4-1, 1)) + (INDIRECT("G" &amp; ROW(G101) - $M$4/2) + INDIRECT("G" &amp; ROW(G101) + $M$4/2))/2) / $M$4</f>
        <v>23754.522727272728</v>
      </c>
      <c r="J101" s="1">
        <f ca="1">Table3[[#This Row],[Moving Average on Months]] - 1.96*STDEV(OFFSET(Table3[[#This Row],[Combined
Daily order]], -$M$4/2, 0, $M$4+1, 1))</f>
        <v>13353.94274114007</v>
      </c>
      <c r="K101" s="1">
        <f ca="1">Table3[[#This Row],[Moving Average on Months]] + 1.96*STDEV(OFFSET(Table3[[#This Row],[Combined
Daily order]], -$M$4/2, 0, $M$4+1, 1))</f>
        <v>34155.102713405387</v>
      </c>
      <c r="L101" s="1" t="e">
        <v>#N/A</v>
      </c>
      <c r="N101" s="1">
        <f t="shared" si="7"/>
        <v>45729.882621720331</v>
      </c>
      <c r="O101" s="1">
        <f t="shared" si="8"/>
        <v>5411.2257219907515</v>
      </c>
      <c r="P101"/>
      <c r="V101" s="1"/>
      <c r="AD101"/>
      <c r="AE101"/>
      <c r="AF101"/>
    </row>
    <row r="102" spans="2:32" ht="15" x14ac:dyDescent="0.2">
      <c r="B102" s="2">
        <v>45509.182656451107</v>
      </c>
      <c r="C102" s="2">
        <f t="shared" si="5"/>
        <v>45509</v>
      </c>
      <c r="D102" s="1">
        <v>9254</v>
      </c>
      <c r="F102" s="2">
        <f t="shared" si="9"/>
        <v>45426</v>
      </c>
      <c r="G102" s="1">
        <f t="shared" si="6"/>
        <v>18957</v>
      </c>
      <c r="H102" s="1">
        <f>ROUNDUP(MONTH(Table3[[#This Row],[Date]])/3, 0)</f>
        <v>2</v>
      </c>
      <c r="I102" s="1" cm="1">
        <f t="array" aca="1" ref="I102" ca="1" xml:space="preserve"> (SUM(OFFSET(G102, -$M$4/2+1, 0, $M$4-1, 1)) + (INDIRECT("G" &amp; ROW(G102) - $M$4/2) + INDIRECT("G" &amp; ROW(G102) + $M$4/2))/2) / $M$4</f>
        <v>23774.386363636364</v>
      </c>
      <c r="J102" s="1">
        <f ca="1">Table3[[#This Row],[Moving Average on Months]] - 1.96*STDEV(OFFSET(Table3[[#This Row],[Combined
Daily order]], -$M$4/2, 0, $M$4+1, 1))</f>
        <v>13476.061929481322</v>
      </c>
      <c r="K102" s="1">
        <f ca="1">Table3[[#This Row],[Moving Average on Months]] + 1.96*STDEV(OFFSET(Table3[[#This Row],[Combined
Daily order]], -$M$4/2, 0, $M$4+1, 1))</f>
        <v>34072.710797791406</v>
      </c>
      <c r="L102" s="1" t="e">
        <v>#N/A</v>
      </c>
      <c r="N102" s="1">
        <f t="shared" si="7"/>
        <v>45729.882621720331</v>
      </c>
      <c r="O102" s="1">
        <f t="shared" si="8"/>
        <v>5411.2257219907515</v>
      </c>
      <c r="P102"/>
      <c r="V102" s="1"/>
      <c r="AD102"/>
      <c r="AE102"/>
      <c r="AF102"/>
    </row>
    <row r="103" spans="2:32" ht="15" x14ac:dyDescent="0.2">
      <c r="B103" s="2">
        <v>45506.748549385986</v>
      </c>
      <c r="C103" s="2">
        <f t="shared" si="5"/>
        <v>45506</v>
      </c>
      <c r="D103" s="1">
        <v>9907</v>
      </c>
      <c r="F103" s="2">
        <f t="shared" si="9"/>
        <v>45425</v>
      </c>
      <c r="G103" s="1">
        <f t="shared" si="6"/>
        <v>27362</v>
      </c>
      <c r="H103" s="1">
        <f>ROUNDUP(MONTH(Table3[[#This Row],[Date]])/3, 0)</f>
        <v>2</v>
      </c>
      <c r="I103" s="1" cm="1">
        <f t="array" aca="1" ref="I103" ca="1" xml:space="preserve"> (SUM(OFFSET(G103, -$M$4/2+1, 0, $M$4-1, 1)) + (INDIRECT("G" &amp; ROW(G103) - $M$4/2) + INDIRECT("G" &amp; ROW(G103) + $M$4/2))/2) / $M$4</f>
        <v>23810.409090909092</v>
      </c>
      <c r="J103" s="1">
        <f ca="1">Table3[[#This Row],[Moving Average on Months]] - 1.96*STDEV(OFFSET(Table3[[#This Row],[Combined
Daily order]], -$M$4/2, 0, $M$4+1, 1))</f>
        <v>13503.364575109161</v>
      </c>
      <c r="K103" s="1">
        <f ca="1">Table3[[#This Row],[Moving Average on Months]] + 1.96*STDEV(OFFSET(Table3[[#This Row],[Combined
Daily order]], -$M$4/2, 0, $M$4+1, 1))</f>
        <v>34117.453606709023</v>
      </c>
      <c r="L103" s="1" t="e">
        <v>#N/A</v>
      </c>
      <c r="N103" s="1">
        <f t="shared" si="7"/>
        <v>45729.882621720331</v>
      </c>
      <c r="O103" s="1">
        <f t="shared" si="8"/>
        <v>5411.2257219907515</v>
      </c>
      <c r="P103"/>
      <c r="V103" s="1"/>
      <c r="AD103"/>
      <c r="AE103"/>
      <c r="AF103"/>
    </row>
    <row r="104" spans="2:32" ht="15" x14ac:dyDescent="0.2">
      <c r="B104" s="2">
        <v>45506.33116411935</v>
      </c>
      <c r="C104" s="2">
        <f t="shared" si="5"/>
        <v>45506</v>
      </c>
      <c r="D104" s="1">
        <v>8416</v>
      </c>
      <c r="F104" s="2">
        <f t="shared" si="9"/>
        <v>45422</v>
      </c>
      <c r="G104" s="1">
        <f t="shared" si="6"/>
        <v>18591</v>
      </c>
      <c r="H104" s="1">
        <f>ROUNDUP(MONTH(Table3[[#This Row],[Date]])/3, 0)</f>
        <v>2</v>
      </c>
      <c r="I104" s="1" cm="1">
        <f t="array" aca="1" ref="I104" ca="1" xml:space="preserve"> (SUM(OFFSET(G104, -$M$4/2+1, 0, $M$4-1, 1)) + (INDIRECT("G" &amp; ROW(G104) - $M$4/2) + INDIRECT("G" &amp; ROW(G104) + $M$4/2))/2) / $M$4</f>
        <v>23799.545454545456</v>
      </c>
      <c r="J104" s="1">
        <f ca="1">Table3[[#This Row],[Moving Average on Months]] - 1.96*STDEV(OFFSET(Table3[[#This Row],[Combined
Daily order]], -$M$4/2, 0, $M$4+1, 1))</f>
        <v>13500.464108199578</v>
      </c>
      <c r="K104" s="1">
        <f ca="1">Table3[[#This Row],[Moving Average on Months]] + 1.96*STDEV(OFFSET(Table3[[#This Row],[Combined
Daily order]], -$M$4/2, 0, $M$4+1, 1))</f>
        <v>34098.626800891332</v>
      </c>
      <c r="L104" s="1" t="e">
        <v>#N/A</v>
      </c>
      <c r="N104" s="1">
        <f t="shared" si="7"/>
        <v>45729.882621720331</v>
      </c>
      <c r="O104" s="1">
        <f t="shared" si="8"/>
        <v>5411.2257219907515</v>
      </c>
      <c r="P104"/>
      <c r="V104" s="1"/>
      <c r="AD104"/>
      <c r="AE104"/>
      <c r="AF104"/>
    </row>
    <row r="105" spans="2:32" ht="15" x14ac:dyDescent="0.2">
      <c r="B105" s="2">
        <v>45505.929629361948</v>
      </c>
      <c r="C105" s="2">
        <f t="shared" si="5"/>
        <v>45505</v>
      </c>
      <c r="D105" s="1">
        <v>8787</v>
      </c>
      <c r="F105" s="2">
        <f t="shared" si="9"/>
        <v>45421</v>
      </c>
      <c r="G105" s="1">
        <f t="shared" si="6"/>
        <v>27161</v>
      </c>
      <c r="H105" s="1">
        <f>ROUNDUP(MONTH(Table3[[#This Row],[Date]])/3, 0)</f>
        <v>2</v>
      </c>
      <c r="I105" s="1" cm="1">
        <f t="array" aca="1" ref="I105" ca="1" xml:space="preserve"> (SUM(OFFSET(G105, -$M$4/2+1, 0, $M$4-1, 1)) + (INDIRECT("G" &amp; ROW(G105) - $M$4/2) + INDIRECT("G" &amp; ROW(G105) + $M$4/2))/2) / $M$4</f>
        <v>23742.386363636364</v>
      </c>
      <c r="J105" s="1">
        <f ca="1">Table3[[#This Row],[Moving Average on Months]] - 1.96*STDEV(OFFSET(Table3[[#This Row],[Combined
Daily order]], -$M$4/2, 0, $M$4+1, 1))</f>
        <v>13480.734766694879</v>
      </c>
      <c r="K105" s="1">
        <f ca="1">Table3[[#This Row],[Moving Average on Months]] + 1.96*STDEV(OFFSET(Table3[[#This Row],[Combined
Daily order]], -$M$4/2, 0, $M$4+1, 1))</f>
        <v>34004.037960577851</v>
      </c>
      <c r="L105" s="1" t="e">
        <v>#N/A</v>
      </c>
      <c r="N105" s="1">
        <f t="shared" si="7"/>
        <v>45729.882621720331</v>
      </c>
      <c r="O105" s="1">
        <f t="shared" si="8"/>
        <v>5411.2257219907515</v>
      </c>
      <c r="P105"/>
      <c r="V105" s="1"/>
      <c r="AD105"/>
      <c r="AE105"/>
      <c r="AF105"/>
    </row>
    <row r="106" spans="2:32" ht="15" x14ac:dyDescent="0.2">
      <c r="B106" s="2">
        <v>45505.544632892896</v>
      </c>
      <c r="C106" s="2">
        <f t="shared" si="5"/>
        <v>45505</v>
      </c>
      <c r="D106" s="1">
        <v>9461</v>
      </c>
      <c r="F106" s="2">
        <f t="shared" si="9"/>
        <v>45420</v>
      </c>
      <c r="G106" s="1">
        <f t="shared" si="6"/>
        <v>17787</v>
      </c>
      <c r="H106" s="1">
        <f>ROUNDUP(MONTH(Table3[[#This Row],[Date]])/3, 0)</f>
        <v>2</v>
      </c>
      <c r="I106" s="1" cm="1">
        <f t="array" aca="1" ref="I106" ca="1" xml:space="preserve"> (SUM(OFFSET(G106, -$M$4/2+1, 0, $M$4-1, 1)) + (INDIRECT("G" &amp; ROW(G106) - $M$4/2) + INDIRECT("G" &amp; ROW(G106) + $M$4/2))/2) / $M$4</f>
        <v>23689.840909090908</v>
      </c>
      <c r="J106" s="1">
        <f ca="1">Table3[[#This Row],[Moving Average on Months]] - 1.96*STDEV(OFFSET(Table3[[#This Row],[Combined
Daily order]], -$M$4/2, 0, $M$4+1, 1))</f>
        <v>13340.242455284015</v>
      </c>
      <c r="K106" s="1">
        <f ca="1">Table3[[#This Row],[Moving Average on Months]] + 1.96*STDEV(OFFSET(Table3[[#This Row],[Combined
Daily order]], -$M$4/2, 0, $M$4+1, 1))</f>
        <v>34039.4393628978</v>
      </c>
      <c r="L106" s="1" t="e">
        <v>#N/A</v>
      </c>
      <c r="N106" s="1">
        <f t="shared" si="7"/>
        <v>45729.882621720331</v>
      </c>
      <c r="O106" s="1">
        <f t="shared" si="8"/>
        <v>5411.2257219907515</v>
      </c>
      <c r="P106"/>
      <c r="V106" s="1"/>
      <c r="AD106"/>
      <c r="AE106"/>
      <c r="AF106"/>
    </row>
    <row r="107" spans="2:32" ht="15" x14ac:dyDescent="0.2">
      <c r="B107" s="2">
        <v>45505.130887212617</v>
      </c>
      <c r="C107" s="2">
        <f t="shared" si="5"/>
        <v>45505</v>
      </c>
      <c r="D107" s="1">
        <v>8630</v>
      </c>
      <c r="F107" s="2">
        <f t="shared" si="9"/>
        <v>45419</v>
      </c>
      <c r="G107" s="1">
        <f t="shared" si="6"/>
        <v>28939</v>
      </c>
      <c r="H107" s="1">
        <f>ROUNDUP(MONTH(Table3[[#This Row],[Date]])/3, 0)</f>
        <v>2</v>
      </c>
      <c r="I107" s="1" cm="1">
        <f t="array" aca="1" ref="I107" ca="1" xml:space="preserve"> (SUM(OFFSET(G107, -$M$4/2+1, 0, $M$4-1, 1)) + (INDIRECT("G" &amp; ROW(G107) - $M$4/2) + INDIRECT("G" &amp; ROW(G107) + $M$4/2))/2) / $M$4</f>
        <v>23650.68181818182</v>
      </c>
      <c r="J107" s="1">
        <f ca="1">Table3[[#This Row],[Moving Average on Months]] - 1.96*STDEV(OFFSET(Table3[[#This Row],[Combined
Daily order]], -$M$4/2, 0, $M$4+1, 1))</f>
        <v>13493.231978571839</v>
      </c>
      <c r="K107" s="1">
        <f ca="1">Table3[[#This Row],[Moving Average on Months]] + 1.96*STDEV(OFFSET(Table3[[#This Row],[Combined
Daily order]], -$M$4/2, 0, $M$4+1, 1))</f>
        <v>33808.131657791804</v>
      </c>
      <c r="L107" s="1" t="e">
        <v>#N/A</v>
      </c>
      <c r="N107" s="1">
        <f t="shared" si="7"/>
        <v>45729.882621720331</v>
      </c>
      <c r="O107" s="1">
        <f t="shared" si="8"/>
        <v>5411.2257219907515</v>
      </c>
      <c r="P107"/>
      <c r="V107" s="1"/>
      <c r="AD107"/>
      <c r="AE107"/>
      <c r="AF107"/>
    </row>
    <row r="108" spans="2:32" ht="15" x14ac:dyDescent="0.2">
      <c r="B108" s="2">
        <v>45504.742146170167</v>
      </c>
      <c r="C108" s="2">
        <f t="shared" si="5"/>
        <v>45504</v>
      </c>
      <c r="D108" s="1">
        <v>9853</v>
      </c>
      <c r="F108" s="2">
        <f t="shared" si="9"/>
        <v>45418</v>
      </c>
      <c r="G108" s="1">
        <f t="shared" si="6"/>
        <v>17133</v>
      </c>
      <c r="H108" s="1">
        <f>ROUNDUP(MONTH(Table3[[#This Row],[Date]])/3, 0)</f>
        <v>2</v>
      </c>
      <c r="I108" s="1" cm="1">
        <f t="array" aca="1" ref="I108" ca="1" xml:space="preserve"> (SUM(OFFSET(G108, -$M$4/2+1, 0, $M$4-1, 1)) + (INDIRECT("G" &amp; ROW(G108) - $M$4/2) + INDIRECT("G" &amp; ROW(G108) + $M$4/2))/2) / $M$4</f>
        <v>23604.81818181818</v>
      </c>
      <c r="J108" s="1">
        <f ca="1">Table3[[#This Row],[Moving Average on Months]] - 1.96*STDEV(OFFSET(Table3[[#This Row],[Combined
Daily order]], -$M$4/2, 0, $M$4+1, 1))</f>
        <v>13422.870047099263</v>
      </c>
      <c r="K108" s="1">
        <f ca="1">Table3[[#This Row],[Moving Average on Months]] + 1.96*STDEV(OFFSET(Table3[[#This Row],[Combined
Daily order]], -$M$4/2, 0, $M$4+1, 1))</f>
        <v>33786.766316537098</v>
      </c>
      <c r="L108" s="1" t="e">
        <v>#N/A</v>
      </c>
      <c r="N108" s="1">
        <f t="shared" si="7"/>
        <v>45729.882621720331</v>
      </c>
      <c r="O108" s="1">
        <f t="shared" si="8"/>
        <v>5411.2257219907515</v>
      </c>
      <c r="P108"/>
      <c r="V108" s="1"/>
      <c r="AD108"/>
      <c r="AE108"/>
      <c r="AF108"/>
    </row>
    <row r="109" spans="2:32" ht="15" x14ac:dyDescent="0.2">
      <c r="B109" s="2">
        <v>45504.349627854848</v>
      </c>
      <c r="C109" s="2">
        <f t="shared" si="5"/>
        <v>45504</v>
      </c>
      <c r="D109" s="1">
        <v>8697</v>
      </c>
      <c r="F109" s="2">
        <f t="shared" si="9"/>
        <v>45415</v>
      </c>
      <c r="G109" s="1">
        <f t="shared" si="6"/>
        <v>28589</v>
      </c>
      <c r="H109" s="1">
        <f>ROUNDUP(MONTH(Table3[[#This Row],[Date]])/3, 0)</f>
        <v>2</v>
      </c>
      <c r="I109" s="1" cm="1">
        <f t="array" aca="1" ref="I109" ca="1" xml:space="preserve"> (SUM(OFFSET(G109, -$M$4/2+1, 0, $M$4-1, 1)) + (INDIRECT("G" &amp; ROW(G109) - $M$4/2) + INDIRECT("G" &amp; ROW(G109) + $M$4/2))/2) / $M$4</f>
        <v>23596.909090909092</v>
      </c>
      <c r="J109" s="1">
        <f ca="1">Table3[[#This Row],[Moving Average on Months]] - 1.96*STDEV(OFFSET(Table3[[#This Row],[Combined
Daily order]], -$M$4/2, 0, $M$4+1, 1))</f>
        <v>13469.850507630621</v>
      </c>
      <c r="K109" s="1">
        <f ca="1">Table3[[#This Row],[Moving Average on Months]] + 1.96*STDEV(OFFSET(Table3[[#This Row],[Combined
Daily order]], -$M$4/2, 0, $M$4+1, 1))</f>
        <v>33723.967674187559</v>
      </c>
      <c r="L109" s="1" t="e">
        <v>#N/A</v>
      </c>
      <c r="N109" s="1">
        <f t="shared" si="7"/>
        <v>45729.882621720331</v>
      </c>
      <c r="O109" s="1">
        <f t="shared" si="8"/>
        <v>5411.2257219907515</v>
      </c>
      <c r="P109"/>
      <c r="V109" s="1"/>
      <c r="AD109"/>
      <c r="AE109"/>
      <c r="AF109"/>
    </row>
    <row r="110" spans="2:32" ht="15" x14ac:dyDescent="0.2">
      <c r="B110" s="2">
        <v>45503.93658421759</v>
      </c>
      <c r="C110" s="2">
        <f t="shared" si="5"/>
        <v>45503</v>
      </c>
      <c r="D110" s="1">
        <v>8587</v>
      </c>
      <c r="F110" s="2">
        <f t="shared" si="9"/>
        <v>45414</v>
      </c>
      <c r="G110" s="1">
        <f t="shared" si="6"/>
        <v>30537</v>
      </c>
      <c r="H110" s="1">
        <f>ROUNDUP(MONTH(Table3[[#This Row],[Date]])/3, 0)</f>
        <v>2</v>
      </c>
      <c r="I110" s="1" cm="1">
        <f t="array" aca="1" ref="I110" ca="1" xml:space="preserve"> (SUM(OFFSET(G110, -$M$4/2+1, 0, $M$4-1, 1)) + (INDIRECT("G" &amp; ROW(G110) - $M$4/2) + INDIRECT("G" &amp; ROW(G110) + $M$4/2))/2) / $M$4</f>
        <v>23609.43181818182</v>
      </c>
      <c r="J110" s="1">
        <f ca="1">Table3[[#This Row],[Moving Average on Months]] - 1.96*STDEV(OFFSET(Table3[[#This Row],[Combined
Daily order]], -$M$4/2, 0, $M$4+1, 1))</f>
        <v>13646.751383049297</v>
      </c>
      <c r="K110" s="1">
        <f ca="1">Table3[[#This Row],[Moving Average on Months]] + 1.96*STDEV(OFFSET(Table3[[#This Row],[Combined
Daily order]], -$M$4/2, 0, $M$4+1, 1))</f>
        <v>33572.112253314343</v>
      </c>
      <c r="L110" s="1" t="e">
        <v>#N/A</v>
      </c>
      <c r="N110" s="1">
        <f t="shared" si="7"/>
        <v>45729.882621720331</v>
      </c>
      <c r="O110" s="1">
        <f t="shared" si="8"/>
        <v>5411.2257219907515</v>
      </c>
      <c r="P110"/>
      <c r="V110" s="1"/>
      <c r="AD110"/>
      <c r="AE110"/>
      <c r="AF110"/>
    </row>
    <row r="111" spans="2:32" ht="15" x14ac:dyDescent="0.2">
      <c r="B111" s="2">
        <v>45503.534435910457</v>
      </c>
      <c r="C111" s="2">
        <f t="shared" si="5"/>
        <v>45503</v>
      </c>
      <c r="D111" s="1">
        <v>9700</v>
      </c>
      <c r="F111" s="2">
        <f t="shared" si="9"/>
        <v>45413</v>
      </c>
      <c r="G111" s="1">
        <f t="shared" si="6"/>
        <v>18989</v>
      </c>
      <c r="H111" s="1">
        <f>ROUNDUP(MONTH(Table3[[#This Row],[Date]])/3, 0)</f>
        <v>2</v>
      </c>
      <c r="I111" s="1" cm="1">
        <f t="array" aca="1" ref="I111" ca="1" xml:space="preserve"> (SUM(OFFSET(G111, -$M$4/2+1, 0, $M$4-1, 1)) + (INDIRECT("G" &amp; ROW(G111) - $M$4/2) + INDIRECT("G" &amp; ROW(G111) + $M$4/2))/2) / $M$4</f>
        <v>23616.795454545456</v>
      </c>
      <c r="J111" s="1">
        <f ca="1">Table3[[#This Row],[Moving Average on Months]] - 1.96*STDEV(OFFSET(Table3[[#This Row],[Combined
Daily order]], -$M$4/2, 0, $M$4+1, 1))</f>
        <v>13623.46492829859</v>
      </c>
      <c r="K111" s="1">
        <f ca="1">Table3[[#This Row],[Moving Average on Months]] + 1.96*STDEV(OFFSET(Table3[[#This Row],[Combined
Daily order]], -$M$4/2, 0, $M$4+1, 1))</f>
        <v>33610.12598079232</v>
      </c>
      <c r="L111" s="1" t="e">
        <v>#N/A</v>
      </c>
      <c r="N111" s="1">
        <f t="shared" si="7"/>
        <v>45729.882621720331</v>
      </c>
      <c r="O111" s="1">
        <f t="shared" si="8"/>
        <v>5411.2257219907515</v>
      </c>
      <c r="P111"/>
      <c r="V111" s="1"/>
      <c r="AD111"/>
      <c r="AE111"/>
      <c r="AF111"/>
    </row>
    <row r="112" spans="2:32" ht="15" x14ac:dyDescent="0.2">
      <c r="B112" s="2">
        <v>45503.131472969158</v>
      </c>
      <c r="C112" s="2">
        <f t="shared" si="5"/>
        <v>45503</v>
      </c>
      <c r="D112" s="1">
        <v>9013</v>
      </c>
      <c r="F112" s="2">
        <f t="shared" si="9"/>
        <v>45412</v>
      </c>
      <c r="G112" s="1">
        <f t="shared" si="6"/>
        <v>27741</v>
      </c>
      <c r="H112" s="1">
        <f>ROUNDUP(MONTH(Table3[[#This Row],[Date]])/3, 0)</f>
        <v>2</v>
      </c>
      <c r="I112" s="1" cm="1">
        <f t="array" aca="1" ref="I112" ca="1" xml:space="preserve"> (SUM(OFFSET(G112, -$M$4/2+1, 0, $M$4-1, 1)) + (INDIRECT("G" &amp; ROW(G112) - $M$4/2) + INDIRECT("G" &amp; ROW(G112) + $M$4/2))/2) / $M$4</f>
        <v>23615.863636363636</v>
      </c>
      <c r="J112" s="1">
        <f ca="1">Table3[[#This Row],[Moving Average on Months]] - 1.96*STDEV(OFFSET(Table3[[#This Row],[Combined
Daily order]], -$M$4/2, 0, $M$4+1, 1))</f>
        <v>13573.064458815114</v>
      </c>
      <c r="K112" s="1">
        <f ca="1">Table3[[#This Row],[Moving Average on Months]] + 1.96*STDEV(OFFSET(Table3[[#This Row],[Combined
Daily order]], -$M$4/2, 0, $M$4+1, 1))</f>
        <v>33658.66281391216</v>
      </c>
      <c r="L112" s="1" t="e">
        <v>#N/A</v>
      </c>
      <c r="N112" s="1">
        <f t="shared" si="7"/>
        <v>45729.882621720331</v>
      </c>
      <c r="O112" s="1">
        <f t="shared" si="8"/>
        <v>5411.2257219907515</v>
      </c>
      <c r="P112"/>
      <c r="V112" s="1"/>
      <c r="AD112"/>
      <c r="AE112"/>
      <c r="AF112"/>
    </row>
    <row r="113" spans="2:32" ht="15" x14ac:dyDescent="0.2">
      <c r="B113" s="2">
        <v>45502.753977946631</v>
      </c>
      <c r="C113" s="2">
        <f t="shared" si="5"/>
        <v>45502</v>
      </c>
      <c r="D113" s="1">
        <v>8505</v>
      </c>
      <c r="F113" s="2">
        <f t="shared" si="9"/>
        <v>45411</v>
      </c>
      <c r="G113" s="1">
        <f t="shared" si="6"/>
        <v>19332</v>
      </c>
      <c r="H113" s="1">
        <f>ROUNDUP(MONTH(Table3[[#This Row],[Date]])/3, 0)</f>
        <v>2</v>
      </c>
      <c r="I113" s="1" cm="1">
        <f t="array" aca="1" ref="I113" ca="1" xml:space="preserve"> (SUM(OFFSET(G113, -$M$4/2+1, 0, $M$4-1, 1)) + (INDIRECT("G" &amp; ROW(G113) - $M$4/2) + INDIRECT("G" &amp; ROW(G113) + $M$4/2))/2) / $M$4</f>
        <v>23611.272727272728</v>
      </c>
      <c r="J113" s="1">
        <f ca="1">Table3[[#This Row],[Moving Average on Months]] - 1.96*STDEV(OFFSET(Table3[[#This Row],[Combined
Daily order]], -$M$4/2, 0, $M$4+1, 1))</f>
        <v>13555.190270708572</v>
      </c>
      <c r="K113" s="1">
        <f ca="1">Table3[[#This Row],[Moving Average on Months]] + 1.96*STDEV(OFFSET(Table3[[#This Row],[Combined
Daily order]], -$M$4/2, 0, $M$4+1, 1))</f>
        <v>33667.355183836888</v>
      </c>
      <c r="L113" s="1" t="e">
        <v>#N/A</v>
      </c>
      <c r="N113" s="1">
        <f t="shared" si="7"/>
        <v>45729.882621720331</v>
      </c>
      <c r="O113" s="1">
        <f t="shared" si="8"/>
        <v>5411.2257219907515</v>
      </c>
      <c r="P113"/>
      <c r="V113" s="1"/>
      <c r="AD113"/>
      <c r="AE113"/>
      <c r="AF113"/>
    </row>
    <row r="114" spans="2:32" ht="15" x14ac:dyDescent="0.2">
      <c r="B114" s="2">
        <v>45502.357015040747</v>
      </c>
      <c r="C114" s="2">
        <f t="shared" si="5"/>
        <v>45502</v>
      </c>
      <c r="D114" s="1">
        <v>8104</v>
      </c>
      <c r="F114" s="2">
        <f t="shared" si="9"/>
        <v>45408</v>
      </c>
      <c r="G114" s="1">
        <f t="shared" si="6"/>
        <v>28193</v>
      </c>
      <c r="H114" s="1">
        <f>ROUNDUP(MONTH(Table3[[#This Row],[Date]])/3, 0)</f>
        <v>2</v>
      </c>
      <c r="I114" s="1" cm="1">
        <f t="array" aca="1" ref="I114" ca="1" xml:space="preserve"> (SUM(OFFSET(G114, -$M$4/2+1, 0, $M$4-1, 1)) + (INDIRECT("G" &amp; ROW(G114) - $M$4/2) + INDIRECT("G" &amp; ROW(G114) + $M$4/2))/2) / $M$4</f>
        <v>23660.136363636364</v>
      </c>
      <c r="J114" s="1">
        <f ca="1">Table3[[#This Row],[Moving Average on Months]] - 1.96*STDEV(OFFSET(Table3[[#This Row],[Combined
Daily order]], -$M$4/2, 0, $M$4+1, 1))</f>
        <v>13634.70637212729</v>
      </c>
      <c r="K114" s="1">
        <f ca="1">Table3[[#This Row],[Moving Average on Months]] + 1.96*STDEV(OFFSET(Table3[[#This Row],[Combined
Daily order]], -$M$4/2, 0, $M$4+1, 1))</f>
        <v>33685.566355145434</v>
      </c>
      <c r="L114" s="1" t="e">
        <v>#N/A</v>
      </c>
      <c r="N114" s="1">
        <f t="shared" si="7"/>
        <v>45729.882621720331</v>
      </c>
      <c r="O114" s="1">
        <f t="shared" si="8"/>
        <v>5411.2257219907515</v>
      </c>
      <c r="P114"/>
      <c r="V114" s="1"/>
      <c r="AD114"/>
      <c r="AE114"/>
      <c r="AF114"/>
    </row>
    <row r="115" spans="2:32" ht="15" x14ac:dyDescent="0.2">
      <c r="B115" s="2">
        <v>45499.975194056104</v>
      </c>
      <c r="C115" s="2">
        <f t="shared" si="5"/>
        <v>45499</v>
      </c>
      <c r="D115" s="1">
        <v>8133</v>
      </c>
      <c r="F115" s="2">
        <f t="shared" si="9"/>
        <v>45407</v>
      </c>
      <c r="G115" s="1">
        <f t="shared" si="6"/>
        <v>17945</v>
      </c>
      <c r="H115" s="1">
        <f>ROUNDUP(MONTH(Table3[[#This Row],[Date]])/3, 0)</f>
        <v>2</v>
      </c>
      <c r="I115" s="1" cm="1">
        <f t="array" aca="1" ref="I115" ca="1" xml:space="preserve"> (SUM(OFFSET(G115, -$M$4/2+1, 0, $M$4-1, 1)) + (INDIRECT("G" &amp; ROW(G115) - $M$4/2) + INDIRECT("G" &amp; ROW(G115) + $M$4/2))/2) / $M$4</f>
        <v>23630.590909090908</v>
      </c>
      <c r="J115" s="1">
        <f ca="1">Table3[[#This Row],[Moving Average on Months]] - 1.96*STDEV(OFFSET(Table3[[#This Row],[Combined
Daily order]], -$M$4/2, 0, $M$4+1, 1))</f>
        <v>13703.561426202732</v>
      </c>
      <c r="K115" s="1">
        <f ca="1">Table3[[#This Row],[Moving Average on Months]] + 1.96*STDEV(OFFSET(Table3[[#This Row],[Combined
Daily order]], -$M$4/2, 0, $M$4+1, 1))</f>
        <v>33557.620391979086</v>
      </c>
      <c r="L115" s="1" t="e">
        <v>#N/A</v>
      </c>
      <c r="N115" s="1">
        <f t="shared" si="7"/>
        <v>45729.882621720331</v>
      </c>
      <c r="O115" s="1">
        <f t="shared" si="8"/>
        <v>5411.2257219907515</v>
      </c>
      <c r="P115"/>
      <c r="V115" s="1"/>
      <c r="AD115"/>
      <c r="AE115"/>
      <c r="AF115"/>
    </row>
    <row r="116" spans="2:32" ht="15" x14ac:dyDescent="0.2">
      <c r="B116" s="2">
        <v>45499.587044892738</v>
      </c>
      <c r="C116" s="2">
        <f t="shared" si="5"/>
        <v>45499</v>
      </c>
      <c r="D116" s="1">
        <v>9230</v>
      </c>
      <c r="F116" s="2">
        <f t="shared" si="9"/>
        <v>45406</v>
      </c>
      <c r="G116" s="1">
        <f t="shared" si="6"/>
        <v>28287</v>
      </c>
      <c r="H116" s="1">
        <f>ROUNDUP(MONTH(Table3[[#This Row],[Date]])/3, 0)</f>
        <v>2</v>
      </c>
      <c r="I116" s="1" cm="1">
        <f t="array" aca="1" ref="I116" ca="1" xml:space="preserve"> (SUM(OFFSET(G116, -$M$4/2+1, 0, $M$4-1, 1)) + (INDIRECT("G" &amp; ROW(G116) - $M$4/2) + INDIRECT("G" &amp; ROW(G116) + $M$4/2))/2) / $M$4</f>
        <v>23577.25</v>
      </c>
      <c r="J116" s="1">
        <f ca="1">Table3[[#This Row],[Moving Average on Months]] - 1.96*STDEV(OFFSET(Table3[[#This Row],[Combined
Daily order]], -$M$4/2, 0, $M$4+1, 1))</f>
        <v>13605.590302136334</v>
      </c>
      <c r="K116" s="1">
        <f ca="1">Table3[[#This Row],[Moving Average on Months]] + 1.96*STDEV(OFFSET(Table3[[#This Row],[Combined
Daily order]], -$M$4/2, 0, $M$4+1, 1))</f>
        <v>33548.909697863666</v>
      </c>
      <c r="L116" s="1" t="e">
        <v>#N/A</v>
      </c>
      <c r="N116" s="1">
        <f t="shared" si="7"/>
        <v>45729.882621720331</v>
      </c>
      <c r="O116" s="1">
        <f t="shared" si="8"/>
        <v>5411.2257219907515</v>
      </c>
      <c r="P116"/>
      <c r="V116" s="1"/>
      <c r="AD116"/>
      <c r="AE116"/>
      <c r="AF116"/>
    </row>
    <row r="117" spans="2:32" ht="15" x14ac:dyDescent="0.2">
      <c r="B117" s="2">
        <v>45499.201149279892</v>
      </c>
      <c r="C117" s="2">
        <f t="shared" si="5"/>
        <v>45499</v>
      </c>
      <c r="D117" s="1">
        <v>7947</v>
      </c>
      <c r="F117" s="2">
        <f t="shared" si="9"/>
        <v>45405</v>
      </c>
      <c r="G117" s="1">
        <f t="shared" si="6"/>
        <v>18799</v>
      </c>
      <c r="H117" s="1">
        <f>ROUNDUP(MONTH(Table3[[#This Row],[Date]])/3, 0)</f>
        <v>2</v>
      </c>
      <c r="I117" s="1" cm="1">
        <f t="array" aca="1" ref="I117" ca="1" xml:space="preserve"> (SUM(OFFSET(G117, -$M$4/2+1, 0, $M$4-1, 1)) + (INDIRECT("G" &amp; ROW(G117) - $M$4/2) + INDIRECT("G" &amp; ROW(G117) + $M$4/2))/2) / $M$4</f>
        <v>23592.727272727272</v>
      </c>
      <c r="J117" s="1">
        <f ca="1">Table3[[#This Row],[Moving Average on Months]] - 1.96*STDEV(OFFSET(Table3[[#This Row],[Combined
Daily order]], -$M$4/2, 0, $M$4+1, 1))</f>
        <v>13596.74288149711</v>
      </c>
      <c r="K117" s="1">
        <f ca="1">Table3[[#This Row],[Moving Average on Months]] + 1.96*STDEV(OFFSET(Table3[[#This Row],[Combined
Daily order]], -$M$4/2, 0, $M$4+1, 1))</f>
        <v>33588.711663957438</v>
      </c>
      <c r="L117" s="1" t="e">
        <v>#N/A</v>
      </c>
      <c r="N117" s="1">
        <f t="shared" si="7"/>
        <v>45729.882621720331</v>
      </c>
      <c r="O117" s="1">
        <f t="shared" si="8"/>
        <v>5411.2257219907515</v>
      </c>
      <c r="P117"/>
      <c r="V117" s="1"/>
      <c r="AD117"/>
      <c r="AE117"/>
      <c r="AF117"/>
    </row>
    <row r="118" spans="2:32" ht="15" x14ac:dyDescent="0.2">
      <c r="B118" s="2">
        <v>45498.794353567493</v>
      </c>
      <c r="C118" s="2">
        <f t="shared" si="5"/>
        <v>45498</v>
      </c>
      <c r="D118" s="1">
        <v>8271</v>
      </c>
      <c r="F118" s="2">
        <f t="shared" si="9"/>
        <v>45404</v>
      </c>
      <c r="G118" s="1">
        <f t="shared" si="6"/>
        <v>26891</v>
      </c>
      <c r="H118" s="1">
        <f>ROUNDUP(MONTH(Table3[[#This Row],[Date]])/3, 0)</f>
        <v>2</v>
      </c>
      <c r="I118" s="1" cm="1">
        <f t="array" aca="1" ref="I118" ca="1" xml:space="preserve"> (SUM(OFFSET(G118, -$M$4/2+1, 0, $M$4-1, 1)) + (INDIRECT("G" &amp; ROW(G118) - $M$4/2) + INDIRECT("G" &amp; ROW(G118) + $M$4/2))/2) / $M$4</f>
        <v>23571.772727272728</v>
      </c>
      <c r="J118" s="1">
        <f ca="1">Table3[[#This Row],[Moving Average on Months]] - 1.96*STDEV(OFFSET(Table3[[#This Row],[Combined
Daily order]], -$M$4/2, 0, $M$4+1, 1))</f>
        <v>13623.242226182418</v>
      </c>
      <c r="K118" s="1">
        <f ca="1">Table3[[#This Row],[Moving Average on Months]] + 1.96*STDEV(OFFSET(Table3[[#This Row],[Combined
Daily order]], -$M$4/2, 0, $M$4+1, 1))</f>
        <v>33520.303228363038</v>
      </c>
      <c r="L118" s="1" t="e">
        <v>#N/A</v>
      </c>
      <c r="N118" s="1">
        <f t="shared" si="7"/>
        <v>45729.882621720331</v>
      </c>
      <c r="O118" s="1">
        <f t="shared" si="8"/>
        <v>5411.2257219907515</v>
      </c>
      <c r="P118"/>
      <c r="V118" s="1"/>
      <c r="AD118"/>
      <c r="AE118"/>
      <c r="AF118"/>
    </row>
    <row r="119" spans="2:32" ht="15" x14ac:dyDescent="0.2">
      <c r="B119" s="2">
        <v>45498.407034270735</v>
      </c>
      <c r="C119" s="2">
        <f t="shared" si="5"/>
        <v>45498</v>
      </c>
      <c r="D119" s="1">
        <v>8841</v>
      </c>
      <c r="F119" s="2">
        <f t="shared" si="9"/>
        <v>45401</v>
      </c>
      <c r="G119" s="1">
        <f t="shared" si="6"/>
        <v>17761</v>
      </c>
      <c r="H119" s="1">
        <f>ROUNDUP(MONTH(Table3[[#This Row],[Date]])/3, 0)</f>
        <v>2</v>
      </c>
      <c r="I119" s="1" cm="1">
        <f t="array" aca="1" ref="I119" ca="1" xml:space="preserve"> (SUM(OFFSET(G119, -$M$4/2+1, 0, $M$4-1, 1)) + (INDIRECT("G" &amp; ROW(G119) - $M$4/2) + INDIRECT("G" &amp; ROW(G119) + $M$4/2))/2) / $M$4</f>
        <v>23600.090909090908</v>
      </c>
      <c r="J119" s="1">
        <f ca="1">Table3[[#This Row],[Moving Average on Months]] - 1.96*STDEV(OFFSET(Table3[[#This Row],[Combined
Daily order]], -$M$4/2, 0, $M$4+1, 1))</f>
        <v>13641.871554325928</v>
      </c>
      <c r="K119" s="1">
        <f ca="1">Table3[[#This Row],[Moving Average on Months]] + 1.96*STDEV(OFFSET(Table3[[#This Row],[Combined
Daily order]], -$M$4/2, 0, $M$4+1, 1))</f>
        <v>33558.310263855892</v>
      </c>
      <c r="L119" s="1" t="e">
        <v>#N/A</v>
      </c>
      <c r="N119" s="1">
        <f t="shared" si="7"/>
        <v>45729.882621720331</v>
      </c>
      <c r="O119" s="1">
        <f t="shared" si="8"/>
        <v>5411.2257219907515</v>
      </c>
      <c r="P119"/>
      <c r="V119" s="1"/>
      <c r="AD119"/>
      <c r="AE119"/>
      <c r="AF119"/>
    </row>
    <row r="120" spans="2:32" ht="15" x14ac:dyDescent="0.2">
      <c r="B120" s="2">
        <v>45497.997049747406</v>
      </c>
      <c r="C120" s="2">
        <f t="shared" si="5"/>
        <v>45497</v>
      </c>
      <c r="D120" s="1">
        <v>8412</v>
      </c>
      <c r="F120" s="2">
        <f t="shared" si="9"/>
        <v>45400</v>
      </c>
      <c r="G120" s="1">
        <f t="shared" si="6"/>
        <v>27987</v>
      </c>
      <c r="H120" s="1">
        <f>ROUNDUP(MONTH(Table3[[#This Row],[Date]])/3, 0)</f>
        <v>2</v>
      </c>
      <c r="I120" s="1" cm="1">
        <f t="array" aca="1" ref="I120" ca="1" xml:space="preserve"> (SUM(OFFSET(G120, -$M$4/2+1, 0, $M$4-1, 1)) + (INDIRECT("G" &amp; ROW(G120) - $M$4/2) + INDIRECT("G" &amp; ROW(G120) + $M$4/2))/2) / $M$4</f>
        <v>23628.75</v>
      </c>
      <c r="J120" s="1">
        <f ca="1">Table3[[#This Row],[Moving Average on Months]] - 1.96*STDEV(OFFSET(Table3[[#This Row],[Combined
Daily order]], -$M$4/2, 0, $M$4+1, 1))</f>
        <v>13756.840894264735</v>
      </c>
      <c r="K120" s="1">
        <f ca="1">Table3[[#This Row],[Moving Average on Months]] + 1.96*STDEV(OFFSET(Table3[[#This Row],[Combined
Daily order]], -$M$4/2, 0, $M$4+1, 1))</f>
        <v>33500.659105735263</v>
      </c>
      <c r="L120" s="1" t="e">
        <v>#N/A</v>
      </c>
      <c r="N120" s="1">
        <f t="shared" si="7"/>
        <v>45729.882621720331</v>
      </c>
      <c r="O120" s="1">
        <f t="shared" si="8"/>
        <v>5411.2257219907515</v>
      </c>
      <c r="P120"/>
      <c r="V120" s="1"/>
      <c r="AD120"/>
      <c r="AE120"/>
      <c r="AF120"/>
    </row>
    <row r="121" spans="2:32" ht="15" x14ac:dyDescent="0.2">
      <c r="B121" s="2">
        <v>45497.612193921974</v>
      </c>
      <c r="C121" s="2">
        <f t="shared" si="5"/>
        <v>45497</v>
      </c>
      <c r="D121" s="1">
        <v>7907</v>
      </c>
      <c r="F121" s="2">
        <f t="shared" si="9"/>
        <v>45399</v>
      </c>
      <c r="G121" s="1">
        <f t="shared" si="6"/>
        <v>19234</v>
      </c>
      <c r="H121" s="1">
        <f>ROUNDUP(MONTH(Table3[[#This Row],[Date]])/3, 0)</f>
        <v>2</v>
      </c>
      <c r="I121" s="1" cm="1">
        <f t="array" aca="1" ref="I121" ca="1" xml:space="preserve"> (SUM(OFFSET(G121, -$M$4/2+1, 0, $M$4-1, 1)) + (INDIRECT("G" &amp; ROW(G121) - $M$4/2) + INDIRECT("G" &amp; ROW(G121) + $M$4/2))/2) / $M$4</f>
        <v>23272.477272727272</v>
      </c>
      <c r="J121" s="1">
        <f ca="1">Table3[[#This Row],[Moving Average on Months]] - 1.96*STDEV(OFFSET(Table3[[#This Row],[Combined
Daily order]], -$M$4/2, 0, $M$4+1, 1))</f>
        <v>13593.330322696453</v>
      </c>
      <c r="K121" s="1">
        <f ca="1">Table3[[#This Row],[Moving Average on Months]] + 1.96*STDEV(OFFSET(Table3[[#This Row],[Combined
Daily order]], -$M$4/2, 0, $M$4+1, 1))</f>
        <v>32951.624222758095</v>
      </c>
      <c r="L121" s="1" t="e">
        <v>#N/A</v>
      </c>
      <c r="N121" s="1">
        <f t="shared" si="7"/>
        <v>45729.882621720331</v>
      </c>
      <c r="O121" s="1">
        <f t="shared" si="8"/>
        <v>5411.2257219907515</v>
      </c>
      <c r="P121"/>
      <c r="V121" s="1"/>
      <c r="AD121"/>
      <c r="AE121"/>
      <c r="AF121"/>
    </row>
    <row r="122" spans="2:32" ht="15" x14ac:dyDescent="0.2">
      <c r="B122" s="2">
        <v>45497.198840987265</v>
      </c>
      <c r="C122" s="2">
        <f t="shared" si="5"/>
        <v>45497</v>
      </c>
      <c r="D122" s="1">
        <v>6997</v>
      </c>
      <c r="F122" s="2">
        <f t="shared" si="9"/>
        <v>45398</v>
      </c>
      <c r="G122" s="1">
        <f t="shared" si="6"/>
        <v>29538</v>
      </c>
      <c r="H122" s="1">
        <f>ROUNDUP(MONTH(Table3[[#This Row],[Date]])/3, 0)</f>
        <v>2</v>
      </c>
      <c r="I122" s="1" cm="1">
        <f t="array" aca="1" ref="I122" ca="1" xml:space="preserve"> (SUM(OFFSET(G122, -$M$4/2+1, 0, $M$4-1, 1)) + (INDIRECT("G" &amp; ROW(G122) - $M$4/2) + INDIRECT("G" &amp; ROW(G122) + $M$4/2))/2) / $M$4</f>
        <v>23142.75</v>
      </c>
      <c r="J122" s="1">
        <f ca="1">Table3[[#This Row],[Moving Average on Months]] - 1.96*STDEV(OFFSET(Table3[[#This Row],[Combined
Daily order]], -$M$4/2, 0, $M$4+1, 1))</f>
        <v>13734.362820005943</v>
      </c>
      <c r="K122" s="1">
        <f ca="1">Table3[[#This Row],[Moving Average on Months]] + 1.96*STDEV(OFFSET(Table3[[#This Row],[Combined
Daily order]], -$M$4/2, 0, $M$4+1, 1))</f>
        <v>32551.137179994057</v>
      </c>
      <c r="L122" s="1" t="e">
        <v>#N/A</v>
      </c>
      <c r="N122" s="1">
        <f t="shared" si="7"/>
        <v>45729.882621720331</v>
      </c>
      <c r="O122" s="1">
        <f t="shared" si="8"/>
        <v>5411.2257219907515</v>
      </c>
      <c r="P122"/>
      <c r="V122" s="1"/>
      <c r="AD122"/>
      <c r="AE122"/>
      <c r="AF122"/>
    </row>
    <row r="123" spans="2:32" ht="15" x14ac:dyDescent="0.2">
      <c r="B123" s="2">
        <v>45496.77777431735</v>
      </c>
      <c r="C123" s="2">
        <f t="shared" si="5"/>
        <v>45496</v>
      </c>
      <c r="D123" s="1">
        <v>7472</v>
      </c>
      <c r="F123" s="2">
        <f t="shared" si="9"/>
        <v>45397</v>
      </c>
      <c r="G123" s="1">
        <f t="shared" si="6"/>
        <v>18614</v>
      </c>
      <c r="H123" s="1">
        <f>ROUNDUP(MONTH(Table3[[#This Row],[Date]])/3, 0)</f>
        <v>2</v>
      </c>
      <c r="I123" s="1" cm="1">
        <f t="array" aca="1" ref="I123" ca="1" xml:space="preserve"> (SUM(OFFSET(G123, -$M$4/2+1, 0, $M$4-1, 1)) + (INDIRECT("G" &amp; ROW(G123) - $M$4/2) + INDIRECT("G" &amp; ROW(G123) + $M$4/2))/2) / $M$4</f>
        <v>23094.636363636364</v>
      </c>
      <c r="J123" s="1">
        <f ca="1">Table3[[#This Row],[Moving Average on Months]] - 1.96*STDEV(OFFSET(Table3[[#This Row],[Combined
Daily order]], -$M$4/2, 0, $M$4+1, 1))</f>
        <v>13748.954739328212</v>
      </c>
      <c r="K123" s="1">
        <f ca="1">Table3[[#This Row],[Moving Average on Months]] + 1.96*STDEV(OFFSET(Table3[[#This Row],[Combined
Daily order]], -$M$4/2, 0, $M$4+1, 1))</f>
        <v>32440.317987944516</v>
      </c>
      <c r="L123" s="1" t="e">
        <v>#N/A</v>
      </c>
      <c r="N123" s="1">
        <f t="shared" si="7"/>
        <v>45729.882621720331</v>
      </c>
      <c r="O123" s="1">
        <f t="shared" si="8"/>
        <v>5411.2257219907515</v>
      </c>
      <c r="P123"/>
      <c r="V123" s="1"/>
      <c r="AD123"/>
      <c r="AE123"/>
      <c r="AF123"/>
    </row>
    <row r="124" spans="2:32" ht="15" x14ac:dyDescent="0.2">
      <c r="B124" s="2">
        <v>45496.396073221767</v>
      </c>
      <c r="C124" s="2">
        <f t="shared" si="5"/>
        <v>45496</v>
      </c>
      <c r="D124" s="1">
        <v>7658</v>
      </c>
      <c r="F124" s="2">
        <f t="shared" si="9"/>
        <v>45394</v>
      </c>
      <c r="G124" s="1">
        <f t="shared" si="6"/>
        <v>29119</v>
      </c>
      <c r="H124" s="1">
        <f>ROUNDUP(MONTH(Table3[[#This Row],[Date]])/3, 0)</f>
        <v>2</v>
      </c>
      <c r="I124" s="1" cm="1">
        <f t="array" aca="1" ref="I124" ca="1" xml:space="preserve"> (SUM(OFFSET(G124, -$M$4/2+1, 0, $M$4-1, 1)) + (INDIRECT("G" &amp; ROW(G124) - $M$4/2) + INDIRECT("G" &amp; ROW(G124) + $M$4/2))/2) / $M$4</f>
        <v>23028.590909090908</v>
      </c>
      <c r="J124" s="1">
        <f ca="1">Table3[[#This Row],[Moving Average on Months]] - 1.96*STDEV(OFFSET(Table3[[#This Row],[Combined
Daily order]], -$M$4/2, 0, $M$4+1, 1))</f>
        <v>13637.221573595649</v>
      </c>
      <c r="K124" s="1">
        <f ca="1">Table3[[#This Row],[Moving Average on Months]] + 1.96*STDEV(OFFSET(Table3[[#This Row],[Combined
Daily order]], -$M$4/2, 0, $M$4+1, 1))</f>
        <v>32419.960244586167</v>
      </c>
      <c r="L124" s="1" t="e">
        <v>#N/A</v>
      </c>
      <c r="N124" s="1">
        <f t="shared" si="7"/>
        <v>45729.882621720331</v>
      </c>
      <c r="O124" s="1">
        <f t="shared" si="8"/>
        <v>5411.2257219907515</v>
      </c>
      <c r="P124"/>
      <c r="V124" s="1"/>
      <c r="AD124"/>
      <c r="AE124"/>
      <c r="AF124"/>
    </row>
    <row r="125" spans="2:32" ht="15" x14ac:dyDescent="0.2">
      <c r="B125" s="2">
        <v>45495.96787176434</v>
      </c>
      <c r="C125" s="2">
        <f t="shared" si="5"/>
        <v>45495</v>
      </c>
      <c r="D125" s="1">
        <v>6914</v>
      </c>
      <c r="F125" s="2">
        <f t="shared" si="9"/>
        <v>45393</v>
      </c>
      <c r="G125" s="1">
        <f t="shared" si="6"/>
        <v>19350</v>
      </c>
      <c r="H125" s="1">
        <f>ROUNDUP(MONTH(Table3[[#This Row],[Date]])/3, 0)</f>
        <v>2</v>
      </c>
      <c r="I125" s="1" cm="1">
        <f t="array" aca="1" ref="I125" ca="1" xml:space="preserve"> (SUM(OFFSET(G125, -$M$4/2+1, 0, $M$4-1, 1)) + (INDIRECT("G" &amp; ROW(G125) - $M$4/2) + INDIRECT("G" &amp; ROW(G125) + $M$4/2))/2) / $M$4</f>
        <v>22982.886363636364</v>
      </c>
      <c r="J125" s="1">
        <f ca="1">Table3[[#This Row],[Moving Average on Months]] - 1.96*STDEV(OFFSET(Table3[[#This Row],[Combined
Daily order]], -$M$4/2, 0, $M$4+1, 1))</f>
        <v>13518.458494366938</v>
      </c>
      <c r="K125" s="1">
        <f ca="1">Table3[[#This Row],[Moving Average on Months]] + 1.96*STDEV(OFFSET(Table3[[#This Row],[Combined
Daily order]], -$M$4/2, 0, $M$4+1, 1))</f>
        <v>32447.314232905788</v>
      </c>
      <c r="L125" s="1" t="e">
        <v>#N/A</v>
      </c>
      <c r="N125" s="1">
        <f t="shared" si="7"/>
        <v>45729.882621720331</v>
      </c>
      <c r="O125" s="1">
        <f t="shared" si="8"/>
        <v>5411.2257219907515</v>
      </c>
      <c r="P125"/>
      <c r="V125" s="1"/>
      <c r="AD125"/>
      <c r="AE125"/>
      <c r="AF125"/>
    </row>
    <row r="126" spans="2:32" ht="15" x14ac:dyDescent="0.2">
      <c r="B126" s="2">
        <v>45495.546472490401</v>
      </c>
      <c r="C126" s="2">
        <f t="shared" si="5"/>
        <v>45495</v>
      </c>
      <c r="D126" s="1">
        <v>8548</v>
      </c>
      <c r="F126" s="2">
        <f t="shared" si="9"/>
        <v>45392</v>
      </c>
      <c r="G126" s="1">
        <f t="shared" si="6"/>
        <v>25303</v>
      </c>
      <c r="H126" s="1">
        <f>ROUNDUP(MONTH(Table3[[#This Row],[Date]])/3, 0)</f>
        <v>2</v>
      </c>
      <c r="I126" s="1" cm="1">
        <f t="array" aca="1" ref="I126" ca="1" xml:space="preserve"> (SUM(OFFSET(G126, -$M$4/2+1, 0, $M$4-1, 1)) + (INDIRECT("G" &amp; ROW(G126) - $M$4/2) + INDIRECT("G" &amp; ROW(G126) + $M$4/2))/2) / $M$4</f>
        <v>22951.477272727272</v>
      </c>
      <c r="J126" s="1">
        <f ca="1">Table3[[#This Row],[Moving Average on Months]] - 1.96*STDEV(OFFSET(Table3[[#This Row],[Combined
Daily order]], -$M$4/2, 0, $M$4+1, 1))</f>
        <v>13424.440454237314</v>
      </c>
      <c r="K126" s="1">
        <f ca="1">Table3[[#This Row],[Moving Average on Months]] + 1.96*STDEV(OFFSET(Table3[[#This Row],[Combined
Daily order]], -$M$4/2, 0, $M$4+1, 1))</f>
        <v>32478.514091217228</v>
      </c>
      <c r="L126" s="1" t="e">
        <v>#N/A</v>
      </c>
      <c r="N126" s="1">
        <f t="shared" si="7"/>
        <v>45729.882621720331</v>
      </c>
      <c r="O126" s="1">
        <f t="shared" si="8"/>
        <v>5411.2257219907515</v>
      </c>
      <c r="P126"/>
      <c r="V126" s="1"/>
      <c r="AD126"/>
      <c r="AE126"/>
      <c r="AF126"/>
    </row>
    <row r="127" spans="2:32" ht="15" x14ac:dyDescent="0.2">
      <c r="B127" s="2">
        <v>45495.160899811082</v>
      </c>
      <c r="C127" s="2">
        <f t="shared" si="5"/>
        <v>45495</v>
      </c>
      <c r="D127" s="1">
        <v>6735</v>
      </c>
      <c r="F127" s="2">
        <f t="shared" si="9"/>
        <v>45391</v>
      </c>
      <c r="G127" s="1">
        <f t="shared" si="6"/>
        <v>18102</v>
      </c>
      <c r="H127" s="1">
        <f>ROUNDUP(MONTH(Table3[[#This Row],[Date]])/3, 0)</f>
        <v>2</v>
      </c>
      <c r="I127" s="1" cm="1">
        <f t="array" aca="1" ref="I127" ca="1" xml:space="preserve"> (SUM(OFFSET(G127, -$M$4/2+1, 0, $M$4-1, 1)) + (INDIRECT("G" &amp; ROW(G127) - $M$4/2) + INDIRECT("G" &amp; ROW(G127) + $M$4/2))/2) / $M$4</f>
        <v>22905.795454545456</v>
      </c>
      <c r="J127" s="1">
        <f ca="1">Table3[[#This Row],[Moving Average on Months]] - 1.96*STDEV(OFFSET(Table3[[#This Row],[Combined
Daily order]], -$M$4/2, 0, $M$4+1, 1))</f>
        <v>13443.599891700922</v>
      </c>
      <c r="K127" s="1">
        <f ca="1">Table3[[#This Row],[Moving Average on Months]] + 1.96*STDEV(OFFSET(Table3[[#This Row],[Combined
Daily order]], -$M$4/2, 0, $M$4+1, 1))</f>
        <v>32367.991017389992</v>
      </c>
      <c r="L127" s="1" t="e">
        <v>#N/A</v>
      </c>
      <c r="N127" s="1">
        <f t="shared" si="7"/>
        <v>45729.882621720331</v>
      </c>
      <c r="O127" s="1">
        <f t="shared" si="8"/>
        <v>5411.2257219907515</v>
      </c>
      <c r="P127"/>
      <c r="V127" s="1"/>
      <c r="AD127"/>
      <c r="AE127"/>
      <c r="AF127"/>
    </row>
    <row r="128" spans="2:32" ht="15" x14ac:dyDescent="0.2">
      <c r="B128" s="2">
        <v>45492.77539280145</v>
      </c>
      <c r="C128" s="2">
        <f t="shared" si="5"/>
        <v>45492</v>
      </c>
      <c r="D128" s="1">
        <v>7360</v>
      </c>
      <c r="F128" s="2">
        <f t="shared" si="9"/>
        <v>45390</v>
      </c>
      <c r="G128" s="1">
        <f t="shared" si="6"/>
        <v>27527</v>
      </c>
      <c r="H128" s="1">
        <f>ROUNDUP(MONTH(Table3[[#This Row],[Date]])/3, 0)</f>
        <v>2</v>
      </c>
      <c r="I128" s="1" cm="1">
        <f t="array" aca="1" ref="I128" ca="1" xml:space="preserve"> (SUM(OFFSET(G128, -$M$4/2+1, 0, $M$4-1, 1)) + (INDIRECT("G" &amp; ROW(G128) - $M$4/2) + INDIRECT("G" &amp; ROW(G128) + $M$4/2))/2) / $M$4</f>
        <v>23061.886363636364</v>
      </c>
      <c r="J128" s="1">
        <f ca="1">Table3[[#This Row],[Moving Average on Months]] - 1.96*STDEV(OFFSET(Table3[[#This Row],[Combined
Daily order]], -$M$4/2, 0, $M$4+1, 1))</f>
        <v>13720.247104733333</v>
      </c>
      <c r="K128" s="1">
        <f ca="1">Table3[[#This Row],[Moving Average on Months]] + 1.96*STDEV(OFFSET(Table3[[#This Row],[Combined
Daily order]], -$M$4/2, 0, $M$4+1, 1))</f>
        <v>32403.525622539397</v>
      </c>
      <c r="L128" s="1" t="e">
        <v>#N/A</v>
      </c>
      <c r="N128" s="1">
        <f t="shared" si="7"/>
        <v>45729.882621720331</v>
      </c>
      <c r="O128" s="1">
        <f t="shared" si="8"/>
        <v>5411.2257219907515</v>
      </c>
      <c r="P128"/>
      <c r="V128" s="1"/>
      <c r="AD128"/>
      <c r="AE128"/>
      <c r="AF128"/>
    </row>
    <row r="129" spans="2:32" ht="15" x14ac:dyDescent="0.2">
      <c r="B129" s="2">
        <v>45492.360582220172</v>
      </c>
      <c r="C129" s="2">
        <f t="shared" si="5"/>
        <v>45492</v>
      </c>
      <c r="D129" s="1">
        <v>6588</v>
      </c>
      <c r="F129" s="2">
        <f t="shared" si="9"/>
        <v>45387</v>
      </c>
      <c r="G129" s="1">
        <f t="shared" si="6"/>
        <v>18277</v>
      </c>
      <c r="H129" s="1">
        <f>ROUNDUP(MONTH(Table3[[#This Row],[Date]])/3, 0)</f>
        <v>2</v>
      </c>
      <c r="I129" s="1" cm="1">
        <f t="array" aca="1" ref="I129" ca="1" xml:space="preserve"> (SUM(OFFSET(G129, -$M$4/2+1, 0, $M$4-1, 1)) + (INDIRECT("G" &amp; ROW(G129) - $M$4/2) + INDIRECT("G" &amp; ROW(G129) + $M$4/2))/2) / $M$4</f>
        <v>23022.204545454544</v>
      </c>
      <c r="J129" s="1">
        <f ca="1">Table3[[#This Row],[Moving Average on Months]] - 1.96*STDEV(OFFSET(Table3[[#This Row],[Combined
Daily order]], -$M$4/2, 0, $M$4+1, 1))</f>
        <v>13521.722041612666</v>
      </c>
      <c r="K129" s="1">
        <f ca="1">Table3[[#This Row],[Moving Average on Months]] + 1.96*STDEV(OFFSET(Table3[[#This Row],[Combined
Daily order]], -$M$4/2, 0, $M$4+1, 1))</f>
        <v>32522.687049296423</v>
      </c>
      <c r="L129" s="1" t="e">
        <v>#N/A</v>
      </c>
      <c r="N129" s="1">
        <f t="shared" si="7"/>
        <v>45729.882621720331</v>
      </c>
      <c r="O129" s="1">
        <f t="shared" si="8"/>
        <v>5411.2257219907515</v>
      </c>
      <c r="P129"/>
      <c r="V129" s="1"/>
      <c r="AD129"/>
      <c r="AE129"/>
      <c r="AF129"/>
    </row>
    <row r="130" spans="2:32" ht="15" x14ac:dyDescent="0.2">
      <c r="B130" s="2">
        <v>45491.945586847956</v>
      </c>
      <c r="C130" s="2">
        <f t="shared" si="5"/>
        <v>45491</v>
      </c>
      <c r="D130" s="1">
        <v>7468</v>
      </c>
      <c r="F130" s="2">
        <f t="shared" si="9"/>
        <v>45386</v>
      </c>
      <c r="G130" s="1">
        <f t="shared" si="6"/>
        <v>29041</v>
      </c>
      <c r="H130" s="1">
        <f>ROUNDUP(MONTH(Table3[[#This Row],[Date]])/3, 0)</f>
        <v>2</v>
      </c>
      <c r="I130" s="1" cm="1">
        <f t="array" aca="1" ref="I130" ca="1" xml:space="preserve"> (SUM(OFFSET(G130, -$M$4/2+1, 0, $M$4-1, 1)) + (INDIRECT("G" &amp; ROW(G130) - $M$4/2) + INDIRECT("G" &amp; ROW(G130) + $M$4/2))/2) / $M$4</f>
        <v>23030.5</v>
      </c>
      <c r="J130" s="1">
        <f ca="1">Table3[[#This Row],[Moving Average on Months]] - 1.96*STDEV(OFFSET(Table3[[#This Row],[Combined
Daily order]], -$M$4/2, 0, $M$4+1, 1))</f>
        <v>13447.862404300316</v>
      </c>
      <c r="K130" s="1">
        <f ca="1">Table3[[#This Row],[Moving Average on Months]] + 1.96*STDEV(OFFSET(Table3[[#This Row],[Combined
Daily order]], -$M$4/2, 0, $M$4+1, 1))</f>
        <v>32613.137595699685</v>
      </c>
      <c r="L130" s="1" t="e">
        <v>#N/A</v>
      </c>
      <c r="N130" s="1">
        <f t="shared" si="7"/>
        <v>45729.882621720331</v>
      </c>
      <c r="O130" s="1">
        <f t="shared" si="8"/>
        <v>5411.2257219907515</v>
      </c>
      <c r="P130"/>
      <c r="V130" s="1"/>
      <c r="AD130"/>
      <c r="AE130"/>
      <c r="AF130"/>
    </row>
    <row r="131" spans="2:32" ht="15" x14ac:dyDescent="0.2">
      <c r="B131" s="2">
        <v>45491.535215582357</v>
      </c>
      <c r="C131" s="2">
        <f t="shared" si="5"/>
        <v>45491</v>
      </c>
      <c r="D131" s="1">
        <v>7171</v>
      </c>
      <c r="F131" s="2">
        <f t="shared" si="9"/>
        <v>45385</v>
      </c>
      <c r="G131" s="1">
        <f t="shared" si="6"/>
        <v>17942</v>
      </c>
      <c r="H131" s="1">
        <f>ROUNDUP(MONTH(Table3[[#This Row],[Date]])/3, 0)</f>
        <v>2</v>
      </c>
      <c r="I131" s="1" cm="1">
        <f t="array" aca="1" ref="I131" ca="1" xml:space="preserve"> (SUM(OFFSET(G131, -$M$4/2+1, 0, $M$4-1, 1)) + (INDIRECT("G" &amp; ROW(G131) - $M$4/2) + INDIRECT("G" &amp; ROW(G131) + $M$4/2))/2) / $M$4</f>
        <v>23013.81818181818</v>
      </c>
      <c r="J131" s="1">
        <f ca="1">Table3[[#This Row],[Moving Average on Months]] - 1.96*STDEV(OFFSET(Table3[[#This Row],[Combined
Daily order]], -$M$4/2, 0, $M$4+1, 1))</f>
        <v>13364.557362697957</v>
      </c>
      <c r="K131" s="1">
        <f ca="1">Table3[[#This Row],[Moving Average on Months]] + 1.96*STDEV(OFFSET(Table3[[#This Row],[Combined
Daily order]], -$M$4/2, 0, $M$4+1, 1))</f>
        <v>32663.079000938404</v>
      </c>
      <c r="L131" s="1" t="e">
        <v>#N/A</v>
      </c>
      <c r="N131" s="1">
        <f t="shared" si="7"/>
        <v>45729.882621720331</v>
      </c>
      <c r="O131" s="1">
        <f t="shared" si="8"/>
        <v>5411.2257219907515</v>
      </c>
      <c r="P131"/>
      <c r="V131" s="1"/>
      <c r="AD131"/>
      <c r="AE131"/>
      <c r="AF131"/>
    </row>
    <row r="132" spans="2:32" ht="15" x14ac:dyDescent="0.2">
      <c r="B132" s="2">
        <v>45491.163406477164</v>
      </c>
      <c r="C132" s="2">
        <f t="shared" ref="C132:C195" si="10">INT(B132)</f>
        <v>45491</v>
      </c>
      <c r="D132" s="1">
        <v>7313</v>
      </c>
      <c r="F132" s="2">
        <f t="shared" si="9"/>
        <v>45384</v>
      </c>
      <c r="G132" s="1">
        <f t="shared" ref="G132:G195" si="11">SUMIF(C:C, F132, D:D)</f>
        <v>25508</v>
      </c>
      <c r="H132" s="1">
        <f>ROUNDUP(MONTH(Table3[[#This Row],[Date]])/3, 0)</f>
        <v>2</v>
      </c>
      <c r="I132" s="1" cm="1">
        <f t="array" aca="1" ref="I132" ca="1" xml:space="preserve"> (SUM(OFFSET(G132, -$M$4/2+1, 0, $M$4-1, 1)) + (INDIRECT("G" &amp; ROW(G132) - $M$4/2) + INDIRECT("G" &amp; ROW(G132) + $M$4/2))/2) / $M$4</f>
        <v>22911.772727272728</v>
      </c>
      <c r="J132" s="1">
        <f ca="1">Table3[[#This Row],[Moving Average on Months]] - 1.96*STDEV(OFFSET(Table3[[#This Row],[Combined
Daily order]], -$M$4/2, 0, $M$4+1, 1))</f>
        <v>13428.958111840608</v>
      </c>
      <c r="K132" s="1">
        <f ca="1">Table3[[#This Row],[Moving Average on Months]] + 1.96*STDEV(OFFSET(Table3[[#This Row],[Combined
Daily order]], -$M$4/2, 0, $M$4+1, 1))</f>
        <v>32394.58734270485</v>
      </c>
      <c r="L132" s="1" t="e">
        <v>#N/A</v>
      </c>
      <c r="N132" s="1">
        <f t="shared" ref="N132:N195" si="12">$V$46</f>
        <v>45729.882621720331</v>
      </c>
      <c r="O132" s="1">
        <f t="shared" ref="O132:O195" si="13">$U$46</f>
        <v>5411.2257219907515</v>
      </c>
      <c r="P132"/>
      <c r="V132" s="1"/>
      <c r="AD132"/>
      <c r="AE132"/>
      <c r="AF132"/>
    </row>
    <row r="133" spans="2:32" ht="15" x14ac:dyDescent="0.2">
      <c r="B133" s="2">
        <v>45490.775883058523</v>
      </c>
      <c r="C133" s="2">
        <f t="shared" si="10"/>
        <v>45490</v>
      </c>
      <c r="D133" s="1">
        <v>7553</v>
      </c>
      <c r="F133" s="2">
        <f t="shared" si="9"/>
        <v>45383</v>
      </c>
      <c r="G133" s="1">
        <f t="shared" si="11"/>
        <v>18310</v>
      </c>
      <c r="H133" s="1">
        <f>ROUNDUP(MONTH(Table3[[#This Row],[Date]])/3, 0)</f>
        <v>2</v>
      </c>
      <c r="I133" s="1" cm="1">
        <f t="array" aca="1" ref="I133" ca="1" xml:space="preserve"> (SUM(OFFSET(G133, -$M$4/2+1, 0, $M$4-1, 1)) + (INDIRECT("G" &amp; ROW(G133) - $M$4/2) + INDIRECT("G" &amp; ROW(G133) + $M$4/2))/2) / $M$4</f>
        <v>22756.68181818182</v>
      </c>
      <c r="J133" s="1">
        <f ca="1">Table3[[#This Row],[Moving Average on Months]] - 1.96*STDEV(OFFSET(Table3[[#This Row],[Combined
Daily order]], -$M$4/2, 0, $M$4+1, 1))</f>
        <v>13006.627379986981</v>
      </c>
      <c r="K133" s="1">
        <f ca="1">Table3[[#This Row],[Moving Average on Months]] + 1.96*STDEV(OFFSET(Table3[[#This Row],[Combined
Daily order]], -$M$4/2, 0, $M$4+1, 1))</f>
        <v>32506.736256376658</v>
      </c>
      <c r="L133" s="1" t="e">
        <v>#N/A</v>
      </c>
      <c r="N133" s="1">
        <f t="shared" si="12"/>
        <v>45729.882621720331</v>
      </c>
      <c r="O133" s="1">
        <f t="shared" si="13"/>
        <v>5411.2257219907515</v>
      </c>
      <c r="P133"/>
      <c r="V133" s="1"/>
      <c r="AD133"/>
      <c r="AE133"/>
      <c r="AF133"/>
    </row>
    <row r="134" spans="2:32" ht="15" x14ac:dyDescent="0.2">
      <c r="B134" s="2">
        <v>45490.362057175567</v>
      </c>
      <c r="C134" s="2">
        <f t="shared" si="10"/>
        <v>45490</v>
      </c>
      <c r="D134" s="1">
        <v>6905</v>
      </c>
      <c r="F134" s="2">
        <f t="shared" ref="F134:F197" si="14">WORKDAY(F133,-1)</f>
        <v>45380</v>
      </c>
      <c r="G134" s="1">
        <f t="shared" si="11"/>
        <v>26303</v>
      </c>
      <c r="H134" s="1">
        <f>ROUNDUP(MONTH(Table3[[#This Row],[Date]])/3, 0)</f>
        <v>1</v>
      </c>
      <c r="I134" s="1" cm="1">
        <f t="array" aca="1" ref="I134" ca="1" xml:space="preserve"> (SUM(OFFSET(G134, -$M$4/2+1, 0, $M$4-1, 1)) + (INDIRECT("G" &amp; ROW(G134) - $M$4/2) + INDIRECT("G" &amp; ROW(G134) + $M$4/2))/2) / $M$4</f>
        <v>22654.545454545456</v>
      </c>
      <c r="J134" s="1">
        <f ca="1">Table3[[#This Row],[Moving Average on Months]] - 1.96*STDEV(OFFSET(Table3[[#This Row],[Combined
Daily order]], -$M$4/2, 0, $M$4+1, 1))</f>
        <v>13132.597032636109</v>
      </c>
      <c r="K134" s="1">
        <f ca="1">Table3[[#This Row],[Moving Average on Months]] + 1.96*STDEV(OFFSET(Table3[[#This Row],[Combined
Daily order]], -$M$4/2, 0, $M$4+1, 1))</f>
        <v>32176.493876454802</v>
      </c>
      <c r="L134" s="1" t="e">
        <v>#N/A</v>
      </c>
      <c r="N134" s="1">
        <f t="shared" si="12"/>
        <v>45729.882621720331</v>
      </c>
      <c r="O134" s="1">
        <f t="shared" si="13"/>
        <v>5411.2257219907515</v>
      </c>
      <c r="P134"/>
      <c r="V134" s="1"/>
      <c r="AD134"/>
      <c r="AE134"/>
      <c r="AF134"/>
    </row>
    <row r="135" spans="2:32" ht="15" x14ac:dyDescent="0.2">
      <c r="B135" s="2">
        <v>45489.95585992447</v>
      </c>
      <c r="C135" s="2">
        <f t="shared" si="10"/>
        <v>45489</v>
      </c>
      <c r="D135" s="1">
        <v>6310</v>
      </c>
      <c r="F135" s="2">
        <f t="shared" si="14"/>
        <v>45379</v>
      </c>
      <c r="G135" s="1">
        <f t="shared" si="11"/>
        <v>17864</v>
      </c>
      <c r="H135" s="1">
        <f>ROUNDUP(MONTH(Table3[[#This Row],[Date]])/3, 0)</f>
        <v>1</v>
      </c>
      <c r="I135" s="1" cm="1">
        <f t="array" aca="1" ref="I135" ca="1" xml:space="preserve"> (SUM(OFFSET(G135, -$M$4/2+1, 0, $M$4-1, 1)) + (INDIRECT("G" &amp; ROW(G135) - $M$4/2) + INDIRECT("G" &amp; ROW(G135) + $M$4/2))/2) / $M$4</f>
        <v>22616.659090909092</v>
      </c>
      <c r="J135" s="1">
        <f ca="1">Table3[[#This Row],[Moving Average on Months]] - 1.96*STDEV(OFFSET(Table3[[#This Row],[Combined
Daily order]], -$M$4/2, 0, $M$4+1, 1))</f>
        <v>13103.076696895587</v>
      </c>
      <c r="K135" s="1">
        <f ca="1">Table3[[#This Row],[Moving Average on Months]] + 1.96*STDEV(OFFSET(Table3[[#This Row],[Combined
Daily order]], -$M$4/2, 0, $M$4+1, 1))</f>
        <v>32130.241484922597</v>
      </c>
      <c r="L135" s="1" t="e">
        <v>#N/A</v>
      </c>
      <c r="N135" s="1">
        <f t="shared" si="12"/>
        <v>45729.882621720331</v>
      </c>
      <c r="O135" s="1">
        <f t="shared" si="13"/>
        <v>5411.2257219907515</v>
      </c>
      <c r="P135"/>
      <c r="V135" s="1"/>
      <c r="AD135"/>
      <c r="AE135"/>
      <c r="AF135"/>
    </row>
    <row r="136" spans="2:32" ht="15" x14ac:dyDescent="0.2">
      <c r="B136" s="2">
        <v>45489.550428466129</v>
      </c>
      <c r="C136" s="2">
        <f t="shared" si="10"/>
        <v>45489</v>
      </c>
      <c r="D136" s="1">
        <v>7483</v>
      </c>
      <c r="F136" s="2">
        <f t="shared" si="14"/>
        <v>45378</v>
      </c>
      <c r="G136" s="1">
        <f t="shared" si="11"/>
        <v>27650</v>
      </c>
      <c r="H136" s="1">
        <f>ROUNDUP(MONTH(Table3[[#This Row],[Date]])/3, 0)</f>
        <v>1</v>
      </c>
      <c r="I136" s="1" cm="1">
        <f t="array" aca="1" ref="I136" ca="1" xml:space="preserve"> (SUM(OFFSET(G136, -$M$4/2+1, 0, $M$4-1, 1)) + (INDIRECT("G" &amp; ROW(G136) - $M$4/2) + INDIRECT("G" &amp; ROW(G136) + $M$4/2))/2) / $M$4</f>
        <v>22507.204545454544</v>
      </c>
      <c r="J136" s="1">
        <f ca="1">Table3[[#This Row],[Moving Average on Months]] - 1.96*STDEV(OFFSET(Table3[[#This Row],[Combined
Daily order]], -$M$4/2, 0, $M$4+1, 1))</f>
        <v>13341.756400777596</v>
      </c>
      <c r="K136" s="1">
        <f ca="1">Table3[[#This Row],[Moving Average on Months]] + 1.96*STDEV(OFFSET(Table3[[#This Row],[Combined
Daily order]], -$M$4/2, 0, $M$4+1, 1))</f>
        <v>31672.652690131494</v>
      </c>
      <c r="L136" s="1" t="e">
        <v>#N/A</v>
      </c>
      <c r="N136" s="1">
        <f t="shared" si="12"/>
        <v>45729.882621720331</v>
      </c>
      <c r="O136" s="1">
        <f t="shared" si="13"/>
        <v>5411.2257219907515</v>
      </c>
      <c r="P136"/>
      <c r="V136" s="1"/>
      <c r="AD136"/>
      <c r="AE136"/>
      <c r="AF136"/>
    </row>
    <row r="137" spans="2:32" ht="15" x14ac:dyDescent="0.2">
      <c r="B137" s="2">
        <v>45489.161486856261</v>
      </c>
      <c r="C137" s="2">
        <f t="shared" si="10"/>
        <v>45489</v>
      </c>
      <c r="D137" s="1">
        <v>6900</v>
      </c>
      <c r="F137" s="2">
        <f t="shared" si="14"/>
        <v>45377</v>
      </c>
      <c r="G137" s="1">
        <f t="shared" si="11"/>
        <v>17106</v>
      </c>
      <c r="H137" s="1">
        <f>ROUNDUP(MONTH(Table3[[#This Row],[Date]])/3, 0)</f>
        <v>1</v>
      </c>
      <c r="I137" s="1" cm="1">
        <f t="array" aca="1" ref="I137" ca="1" xml:space="preserve"> (SUM(OFFSET(G137, -$M$4/2+1, 0, $M$4-1, 1)) + (INDIRECT("G" &amp; ROW(G137) - $M$4/2) + INDIRECT("G" &amp; ROW(G137) + $M$4/2))/2) / $M$4</f>
        <v>22434.840909090908</v>
      </c>
      <c r="J137" s="1">
        <f ca="1">Table3[[#This Row],[Moving Average on Months]] - 1.96*STDEV(OFFSET(Table3[[#This Row],[Combined
Daily order]], -$M$4/2, 0, $M$4+1, 1))</f>
        <v>13032.781783352048</v>
      </c>
      <c r="K137" s="1">
        <f ca="1">Table3[[#This Row],[Moving Average on Months]] + 1.96*STDEV(OFFSET(Table3[[#This Row],[Combined
Daily order]], -$M$4/2, 0, $M$4+1, 1))</f>
        <v>31836.90003482977</v>
      </c>
      <c r="L137" s="1" t="e">
        <v>#N/A</v>
      </c>
      <c r="N137" s="1">
        <f t="shared" si="12"/>
        <v>45729.882621720331</v>
      </c>
      <c r="O137" s="1">
        <f t="shared" si="13"/>
        <v>5411.2257219907515</v>
      </c>
      <c r="P137"/>
      <c r="V137" s="1"/>
      <c r="AD137"/>
      <c r="AE137"/>
      <c r="AF137"/>
    </row>
    <row r="138" spans="2:32" ht="15" x14ac:dyDescent="0.2">
      <c r="B138" s="2">
        <v>45488.743934379301</v>
      </c>
      <c r="C138" s="2">
        <f t="shared" si="10"/>
        <v>45488</v>
      </c>
      <c r="D138" s="1">
        <v>6011</v>
      </c>
      <c r="F138" s="2">
        <f t="shared" si="14"/>
        <v>45376</v>
      </c>
      <c r="G138" s="1">
        <f t="shared" si="11"/>
        <v>27116</v>
      </c>
      <c r="H138" s="1">
        <f>ROUNDUP(MONTH(Table3[[#This Row],[Date]])/3, 0)</f>
        <v>1</v>
      </c>
      <c r="I138" s="1" cm="1">
        <f t="array" aca="1" ref="I138" ca="1" xml:space="preserve"> (SUM(OFFSET(G138, -$M$4/2+1, 0, $M$4-1, 1)) + (INDIRECT("G" &amp; ROW(G138) - $M$4/2) + INDIRECT("G" &amp; ROW(G138) + $M$4/2))/2) / $M$4</f>
        <v>22370.204545454544</v>
      </c>
      <c r="J138" s="1">
        <f ca="1">Table3[[#This Row],[Moving Average on Months]] - 1.96*STDEV(OFFSET(Table3[[#This Row],[Combined
Daily order]], -$M$4/2, 0, $M$4+1, 1))</f>
        <v>13023.692396332359</v>
      </c>
      <c r="K138" s="1">
        <f ca="1">Table3[[#This Row],[Moving Average on Months]] + 1.96*STDEV(OFFSET(Table3[[#This Row],[Combined
Daily order]], -$M$4/2, 0, $M$4+1, 1))</f>
        <v>31716.716694576731</v>
      </c>
      <c r="L138" s="1" t="e">
        <v>#N/A</v>
      </c>
      <c r="N138" s="1">
        <f t="shared" si="12"/>
        <v>45729.882621720331</v>
      </c>
      <c r="O138" s="1">
        <f t="shared" si="13"/>
        <v>5411.2257219907515</v>
      </c>
      <c r="P138"/>
      <c r="V138" s="1"/>
      <c r="AD138"/>
      <c r="AE138"/>
      <c r="AF138"/>
    </row>
    <row r="139" spans="2:32" ht="15" x14ac:dyDescent="0.2">
      <c r="B139" s="2">
        <v>45488.355175612793</v>
      </c>
      <c r="C139" s="2">
        <f t="shared" si="10"/>
        <v>45488</v>
      </c>
      <c r="D139" s="1">
        <v>7324</v>
      </c>
      <c r="F139" s="2">
        <f t="shared" si="14"/>
        <v>45373</v>
      </c>
      <c r="G139" s="1">
        <f t="shared" si="11"/>
        <v>26838</v>
      </c>
      <c r="H139" s="1">
        <f>ROUNDUP(MONTH(Table3[[#This Row],[Date]])/3, 0)</f>
        <v>1</v>
      </c>
      <c r="I139" s="1" cm="1">
        <f t="array" aca="1" ref="I139" ca="1" xml:space="preserve"> (SUM(OFFSET(G139, -$M$4/2+1, 0, $M$4-1, 1)) + (INDIRECT("G" &amp; ROW(G139) - $M$4/2) + INDIRECT("G" &amp; ROW(G139) + $M$4/2))/2) / $M$4</f>
        <v>22429.136363636364</v>
      </c>
      <c r="J139" s="1">
        <f ca="1">Table3[[#This Row],[Moving Average on Months]] - 1.96*STDEV(OFFSET(Table3[[#This Row],[Combined
Daily order]], -$M$4/2, 0, $M$4+1, 1))</f>
        <v>13231.163757541952</v>
      </c>
      <c r="K139" s="1">
        <f ca="1">Table3[[#This Row],[Moving Average on Months]] + 1.96*STDEV(OFFSET(Table3[[#This Row],[Combined
Daily order]], -$M$4/2, 0, $M$4+1, 1))</f>
        <v>31627.108969730776</v>
      </c>
      <c r="L139" s="1" t="e">
        <v>#N/A</v>
      </c>
      <c r="N139" s="1">
        <f t="shared" si="12"/>
        <v>45729.882621720331</v>
      </c>
      <c r="O139" s="1">
        <f t="shared" si="13"/>
        <v>5411.2257219907515</v>
      </c>
      <c r="P139"/>
      <c r="V139" s="1"/>
      <c r="AD139"/>
      <c r="AE139"/>
      <c r="AF139"/>
    </row>
    <row r="140" spans="2:32" ht="15" x14ac:dyDescent="0.2">
      <c r="B140" s="2">
        <v>45485.951288261909</v>
      </c>
      <c r="C140" s="2">
        <f t="shared" si="10"/>
        <v>45485</v>
      </c>
      <c r="D140" s="1">
        <v>6252</v>
      </c>
      <c r="F140" s="2">
        <f t="shared" si="14"/>
        <v>45372</v>
      </c>
      <c r="G140" s="1">
        <f t="shared" si="11"/>
        <v>17106</v>
      </c>
      <c r="H140" s="1">
        <f>ROUNDUP(MONTH(Table3[[#This Row],[Date]])/3, 0)</f>
        <v>1</v>
      </c>
      <c r="I140" s="1" cm="1">
        <f t="array" aca="1" ref="I140" ca="1" xml:space="preserve"> (SUM(OFFSET(G140, -$M$4/2+1, 0, $M$4-1, 1)) + (INDIRECT("G" &amp; ROW(G140) - $M$4/2) + INDIRECT("G" &amp; ROW(G140) + $M$4/2))/2) / $M$4</f>
        <v>22344.477272727272</v>
      </c>
      <c r="J140" s="1">
        <f ca="1">Table3[[#This Row],[Moving Average on Months]] - 1.96*STDEV(OFFSET(Table3[[#This Row],[Combined
Daily order]], -$M$4/2, 0, $M$4+1, 1))</f>
        <v>13207.508320927996</v>
      </c>
      <c r="K140" s="1">
        <f ca="1">Table3[[#This Row],[Moving Average on Months]] + 1.96*STDEV(OFFSET(Table3[[#This Row],[Combined
Daily order]], -$M$4/2, 0, $M$4+1, 1))</f>
        <v>31481.446224526546</v>
      </c>
      <c r="L140" s="1" t="e">
        <v>#N/A</v>
      </c>
      <c r="N140" s="1">
        <f t="shared" si="12"/>
        <v>45729.882621720331</v>
      </c>
      <c r="O140" s="1">
        <f t="shared" si="13"/>
        <v>5411.2257219907515</v>
      </c>
      <c r="P140"/>
      <c r="V140" s="1"/>
      <c r="AD140"/>
      <c r="AE140"/>
      <c r="AF140"/>
    </row>
    <row r="141" spans="2:32" ht="15" x14ac:dyDescent="0.2">
      <c r="B141" s="2">
        <v>45485.580803090321</v>
      </c>
      <c r="C141" s="2">
        <f t="shared" si="10"/>
        <v>45485</v>
      </c>
      <c r="D141" s="1">
        <v>6978</v>
      </c>
      <c r="F141" s="2">
        <f t="shared" si="14"/>
        <v>45371</v>
      </c>
      <c r="G141" s="1">
        <f t="shared" si="11"/>
        <v>27911</v>
      </c>
      <c r="H141" s="1">
        <f>ROUNDUP(MONTH(Table3[[#This Row],[Date]])/3, 0)</f>
        <v>1</v>
      </c>
      <c r="I141" s="1" cm="1">
        <f t="array" aca="1" ref="I141" ca="1" xml:space="preserve"> (SUM(OFFSET(G141, -$M$4/2+1, 0, $M$4-1, 1)) + (INDIRECT("G" &amp; ROW(G141) - $M$4/2) + INDIRECT("G" &amp; ROW(G141) + $M$4/2))/2) / $M$4</f>
        <v>22268.795454545456</v>
      </c>
      <c r="J141" s="1">
        <f ca="1">Table3[[#This Row],[Moving Average on Months]] - 1.96*STDEV(OFFSET(Table3[[#This Row],[Combined
Daily order]], -$M$4/2, 0, $M$4+1, 1))</f>
        <v>13151.879185545873</v>
      </c>
      <c r="K141" s="1">
        <f ca="1">Table3[[#This Row],[Moving Average on Months]] + 1.96*STDEV(OFFSET(Table3[[#This Row],[Combined
Daily order]], -$M$4/2, 0, $M$4+1, 1))</f>
        <v>31385.711723545039</v>
      </c>
      <c r="L141" s="1" t="e">
        <v>#N/A</v>
      </c>
      <c r="N141" s="1">
        <f t="shared" si="12"/>
        <v>45729.882621720331</v>
      </c>
      <c r="O141" s="1">
        <f t="shared" si="13"/>
        <v>5411.2257219907515</v>
      </c>
      <c r="P141"/>
      <c r="V141" s="1"/>
      <c r="AD141"/>
      <c r="AE141"/>
      <c r="AF141"/>
    </row>
    <row r="142" spans="2:32" ht="15" x14ac:dyDescent="0.2">
      <c r="B142" s="2">
        <v>45485.163828328397</v>
      </c>
      <c r="C142" s="2">
        <f t="shared" si="10"/>
        <v>45485</v>
      </c>
      <c r="D142" s="1">
        <v>7546</v>
      </c>
      <c r="F142" s="2">
        <f t="shared" si="14"/>
        <v>45370</v>
      </c>
      <c r="G142" s="1">
        <f t="shared" si="11"/>
        <v>17103</v>
      </c>
      <c r="H142" s="1">
        <f>ROUNDUP(MONTH(Table3[[#This Row],[Date]])/3, 0)</f>
        <v>1</v>
      </c>
      <c r="I142" s="1" cm="1">
        <f t="array" aca="1" ref="I142" ca="1" xml:space="preserve"> (SUM(OFFSET(G142, -$M$4/2+1, 0, $M$4-1, 1)) + (INDIRECT("G" &amp; ROW(G142) - $M$4/2) + INDIRECT("G" &amp; ROW(G142) + $M$4/2))/2) / $M$4</f>
        <v>22193.18181818182</v>
      </c>
      <c r="J142" s="1">
        <f ca="1">Table3[[#This Row],[Moving Average on Months]] - 1.96*STDEV(OFFSET(Table3[[#This Row],[Combined
Daily order]], -$M$4/2, 0, $M$4+1, 1))</f>
        <v>13308.692489932348</v>
      </c>
      <c r="K142" s="1">
        <f ca="1">Table3[[#This Row],[Moving Average on Months]] + 1.96*STDEV(OFFSET(Table3[[#This Row],[Combined
Daily order]], -$M$4/2, 0, $M$4+1, 1))</f>
        <v>31077.67114643129</v>
      </c>
      <c r="L142" s="1" t="e">
        <v>#N/A</v>
      </c>
      <c r="N142" s="1">
        <f t="shared" si="12"/>
        <v>45729.882621720331</v>
      </c>
      <c r="O142" s="1">
        <f t="shared" si="13"/>
        <v>5411.2257219907515</v>
      </c>
      <c r="P142"/>
      <c r="V142" s="1"/>
      <c r="AD142"/>
      <c r="AE142"/>
      <c r="AF142"/>
    </row>
    <row r="143" spans="2:32" ht="15" x14ac:dyDescent="0.2">
      <c r="B143" s="2">
        <v>45484.769764625009</v>
      </c>
      <c r="C143" s="2">
        <f t="shared" si="10"/>
        <v>45484</v>
      </c>
      <c r="D143" s="1">
        <v>7809</v>
      </c>
      <c r="F143" s="2">
        <f t="shared" si="14"/>
        <v>45369</v>
      </c>
      <c r="G143" s="1">
        <f t="shared" si="11"/>
        <v>25628</v>
      </c>
      <c r="H143" s="1">
        <f>ROUNDUP(MONTH(Table3[[#This Row],[Date]])/3, 0)</f>
        <v>1</v>
      </c>
      <c r="I143" s="1" cm="1">
        <f t="array" aca="1" ref="I143" ca="1" xml:space="preserve"> (SUM(OFFSET(G143, -$M$4/2+1, 0, $M$4-1, 1)) + (INDIRECT("G" &amp; ROW(G143) - $M$4/2) + INDIRECT("G" &amp; ROW(G143) + $M$4/2))/2) / $M$4</f>
        <v>22220.25</v>
      </c>
      <c r="J143" s="1">
        <f ca="1">Table3[[#This Row],[Moving Average on Months]] - 1.96*STDEV(OFFSET(Table3[[#This Row],[Combined
Daily order]], -$M$4/2, 0, $M$4+1, 1))</f>
        <v>13278.035638187948</v>
      </c>
      <c r="K143" s="1">
        <f ca="1">Table3[[#This Row],[Moving Average on Months]] + 1.96*STDEV(OFFSET(Table3[[#This Row],[Combined
Daily order]], -$M$4/2, 0, $M$4+1, 1))</f>
        <v>31162.464361812054</v>
      </c>
      <c r="L143" s="1" t="e">
        <v>#N/A</v>
      </c>
      <c r="N143" s="1">
        <f t="shared" si="12"/>
        <v>45729.882621720331</v>
      </c>
      <c r="O143" s="1">
        <f t="shared" si="13"/>
        <v>5411.2257219907515</v>
      </c>
      <c r="P143"/>
      <c r="V143" s="1"/>
      <c r="AD143"/>
      <c r="AE143"/>
      <c r="AF143"/>
    </row>
    <row r="144" spans="2:32" ht="15" x14ac:dyDescent="0.2">
      <c r="B144" s="2">
        <v>45484.385269231621</v>
      </c>
      <c r="C144" s="2">
        <f t="shared" si="10"/>
        <v>45484</v>
      </c>
      <c r="D144" s="1">
        <v>7196</v>
      </c>
      <c r="F144" s="2">
        <f t="shared" si="14"/>
        <v>45366</v>
      </c>
      <c r="G144" s="1">
        <f t="shared" si="11"/>
        <v>16320</v>
      </c>
      <c r="H144" s="1">
        <f>ROUNDUP(MONTH(Table3[[#This Row],[Date]])/3, 0)</f>
        <v>1</v>
      </c>
      <c r="I144" s="1" cm="1">
        <f t="array" aca="1" ref="I144" ca="1" xml:space="preserve"> (SUM(OFFSET(G144, -$M$4/2+1, 0, $M$4-1, 1)) + (INDIRECT("G" &amp; ROW(G144) - $M$4/2) + INDIRECT("G" &amp; ROW(G144) + $M$4/2))/2) / $M$4</f>
        <v>22221.68181818182</v>
      </c>
      <c r="J144" s="1">
        <f ca="1">Table3[[#This Row],[Moving Average on Months]] - 1.96*STDEV(OFFSET(Table3[[#This Row],[Combined
Daily order]], -$M$4/2, 0, $M$4+1, 1))</f>
        <v>13100.120126440643</v>
      </c>
      <c r="K144" s="1">
        <f ca="1">Table3[[#This Row],[Moving Average on Months]] + 1.96*STDEV(OFFSET(Table3[[#This Row],[Combined
Daily order]], -$M$4/2, 0, $M$4+1, 1))</f>
        <v>31343.243509922999</v>
      </c>
      <c r="L144" s="1" t="e">
        <v>#N/A</v>
      </c>
      <c r="N144" s="1">
        <f t="shared" si="12"/>
        <v>45729.882621720331</v>
      </c>
      <c r="O144" s="1">
        <f t="shared" si="13"/>
        <v>5411.2257219907515</v>
      </c>
      <c r="P144"/>
      <c r="V144" s="1"/>
      <c r="AD144"/>
      <c r="AE144"/>
      <c r="AF144"/>
    </row>
    <row r="145" spans="2:32" ht="15" x14ac:dyDescent="0.2">
      <c r="B145" s="2">
        <v>45483.975608311484</v>
      </c>
      <c r="C145" s="2">
        <f t="shared" si="10"/>
        <v>45483</v>
      </c>
      <c r="D145" s="1">
        <v>8047</v>
      </c>
      <c r="F145" s="2">
        <f t="shared" si="14"/>
        <v>45365</v>
      </c>
      <c r="G145" s="1">
        <f t="shared" si="11"/>
        <v>27338</v>
      </c>
      <c r="H145" s="1">
        <f>ROUNDUP(MONTH(Table3[[#This Row],[Date]])/3, 0)</f>
        <v>1</v>
      </c>
      <c r="I145" s="1" cm="1">
        <f t="array" aca="1" ref="I145" ca="1" xml:space="preserve"> (SUM(OFFSET(G145, -$M$4/2+1, 0, $M$4-1, 1)) + (INDIRECT("G" &amp; ROW(G145) - $M$4/2) + INDIRECT("G" &amp; ROW(G145) + $M$4/2))/2) / $M$4</f>
        <v>22198.06818181818</v>
      </c>
      <c r="J145" s="1">
        <f ca="1">Table3[[#This Row],[Moving Average on Months]] - 1.96*STDEV(OFFSET(Table3[[#This Row],[Combined
Daily order]], -$M$4/2, 0, $M$4+1, 1))</f>
        <v>13020.138937986485</v>
      </c>
      <c r="K145" s="1">
        <f ca="1">Table3[[#This Row],[Moving Average on Months]] + 1.96*STDEV(OFFSET(Table3[[#This Row],[Combined
Daily order]], -$M$4/2, 0, $M$4+1, 1))</f>
        <v>31375.997425649875</v>
      </c>
      <c r="L145" s="1" t="e">
        <v>#N/A</v>
      </c>
      <c r="N145" s="1">
        <f t="shared" si="12"/>
        <v>45729.882621720331</v>
      </c>
      <c r="O145" s="1">
        <f t="shared" si="13"/>
        <v>5411.2257219907515</v>
      </c>
      <c r="P145"/>
      <c r="V145" s="1"/>
      <c r="AD145"/>
      <c r="AE145"/>
      <c r="AF145"/>
    </row>
    <row r="146" spans="2:32" ht="15" x14ac:dyDescent="0.2">
      <c r="B146" s="2">
        <v>45483.585605864231</v>
      </c>
      <c r="C146" s="2">
        <f t="shared" si="10"/>
        <v>45483</v>
      </c>
      <c r="D146" s="1">
        <v>7657</v>
      </c>
      <c r="F146" s="2">
        <f t="shared" si="14"/>
        <v>45364</v>
      </c>
      <c r="G146" s="1">
        <f t="shared" si="11"/>
        <v>18728</v>
      </c>
      <c r="H146" s="1">
        <f>ROUNDUP(MONTH(Table3[[#This Row],[Date]])/3, 0)</f>
        <v>1</v>
      </c>
      <c r="I146" s="1" cm="1">
        <f t="array" aca="1" ref="I146" ca="1" xml:space="preserve"> (SUM(OFFSET(G146, -$M$4/2+1, 0, $M$4-1, 1)) + (INDIRECT("G" &amp; ROW(G146) - $M$4/2) + INDIRECT("G" &amp; ROW(G146) + $M$4/2))/2) / $M$4</f>
        <v>22220.5</v>
      </c>
      <c r="J146" s="1">
        <f ca="1">Table3[[#This Row],[Moving Average on Months]] - 1.96*STDEV(OFFSET(Table3[[#This Row],[Combined
Daily order]], -$M$4/2, 0, $M$4+1, 1))</f>
        <v>13060.409496150032</v>
      </c>
      <c r="K146" s="1">
        <f ca="1">Table3[[#This Row],[Moving Average on Months]] + 1.96*STDEV(OFFSET(Table3[[#This Row],[Combined
Daily order]], -$M$4/2, 0, $M$4+1, 1))</f>
        <v>31380.59050384997</v>
      </c>
      <c r="L146" s="1" t="e">
        <v>#N/A</v>
      </c>
      <c r="N146" s="1">
        <f t="shared" si="12"/>
        <v>45729.882621720331</v>
      </c>
      <c r="O146" s="1">
        <f t="shared" si="13"/>
        <v>5411.2257219907515</v>
      </c>
      <c r="P146"/>
      <c r="V146" s="1"/>
      <c r="AD146"/>
      <c r="AE146"/>
      <c r="AF146"/>
    </row>
    <row r="147" spans="2:32" ht="15" x14ac:dyDescent="0.2">
      <c r="B147" s="2">
        <v>45483.159737402857</v>
      </c>
      <c r="C147" s="2">
        <f t="shared" si="10"/>
        <v>45483</v>
      </c>
      <c r="D147" s="1">
        <v>6239</v>
      </c>
      <c r="F147" s="2">
        <f t="shared" si="14"/>
        <v>45363</v>
      </c>
      <c r="G147" s="1">
        <f t="shared" si="11"/>
        <v>24925</v>
      </c>
      <c r="H147" s="1">
        <f>ROUNDUP(MONTH(Table3[[#This Row],[Date]])/3, 0)</f>
        <v>1</v>
      </c>
      <c r="I147" s="1" cm="1">
        <f t="array" aca="1" ref="I147" ca="1" xml:space="preserve"> (SUM(OFFSET(G147, -$M$4/2+1, 0, $M$4-1, 1)) + (INDIRECT("G" &amp; ROW(G147) - $M$4/2) + INDIRECT("G" &amp; ROW(G147) + $M$4/2))/2) / $M$4</f>
        <v>22173.18181818182</v>
      </c>
      <c r="J147" s="1">
        <f ca="1">Table3[[#This Row],[Moving Average on Months]] - 1.96*STDEV(OFFSET(Table3[[#This Row],[Combined
Daily order]], -$M$4/2, 0, $M$4+1, 1))</f>
        <v>13114.14196649688</v>
      </c>
      <c r="K147" s="1">
        <f ca="1">Table3[[#This Row],[Moving Average on Months]] + 1.96*STDEV(OFFSET(Table3[[#This Row],[Combined
Daily order]], -$M$4/2, 0, $M$4+1, 1))</f>
        <v>31232.221669866762</v>
      </c>
      <c r="L147" s="1" t="e">
        <v>#N/A</v>
      </c>
      <c r="N147" s="1">
        <f t="shared" si="12"/>
        <v>45729.882621720331</v>
      </c>
      <c r="O147" s="1">
        <f t="shared" si="13"/>
        <v>5411.2257219907515</v>
      </c>
      <c r="P147"/>
      <c r="V147" s="1"/>
      <c r="AD147"/>
      <c r="AE147"/>
      <c r="AF147"/>
    </row>
    <row r="148" spans="2:32" ht="15" x14ac:dyDescent="0.2">
      <c r="B148" s="2">
        <v>45482.779784019709</v>
      </c>
      <c r="C148" s="2">
        <f t="shared" si="10"/>
        <v>45482</v>
      </c>
      <c r="D148" s="1">
        <v>6403</v>
      </c>
      <c r="F148" s="2">
        <f t="shared" si="14"/>
        <v>45362</v>
      </c>
      <c r="G148" s="1">
        <f t="shared" si="11"/>
        <v>16544</v>
      </c>
      <c r="H148" s="1">
        <f>ROUNDUP(MONTH(Table3[[#This Row],[Date]])/3, 0)</f>
        <v>1</v>
      </c>
      <c r="I148" s="1" cm="1">
        <f t="array" aca="1" ref="I148" ca="1" xml:space="preserve"> (SUM(OFFSET(G148, -$M$4/2+1, 0, $M$4-1, 1)) + (INDIRECT("G" &amp; ROW(G148) - $M$4/2) + INDIRECT("G" &amp; ROW(G148) + $M$4/2))/2) / $M$4</f>
        <v>22272</v>
      </c>
      <c r="J148" s="1">
        <f ca="1">Table3[[#This Row],[Moving Average on Months]] - 1.96*STDEV(OFFSET(Table3[[#This Row],[Combined
Daily order]], -$M$4/2, 0, $M$4+1, 1))</f>
        <v>13464.975022911849</v>
      </c>
      <c r="K148" s="1">
        <f ca="1">Table3[[#This Row],[Moving Average on Months]] + 1.96*STDEV(OFFSET(Table3[[#This Row],[Combined
Daily order]], -$M$4/2, 0, $M$4+1, 1))</f>
        <v>31079.024977088149</v>
      </c>
      <c r="L148" s="1" t="e">
        <v>#N/A</v>
      </c>
      <c r="N148" s="1">
        <f t="shared" si="12"/>
        <v>45729.882621720331</v>
      </c>
      <c r="O148" s="1">
        <f t="shared" si="13"/>
        <v>5411.2257219907515</v>
      </c>
      <c r="P148"/>
      <c r="V148" s="1"/>
      <c r="AD148"/>
      <c r="AE148"/>
      <c r="AF148"/>
    </row>
    <row r="149" spans="2:32" ht="15" x14ac:dyDescent="0.2">
      <c r="B149" s="2">
        <v>45482.352780784895</v>
      </c>
      <c r="C149" s="2">
        <f t="shared" si="10"/>
        <v>45482</v>
      </c>
      <c r="D149" s="1">
        <v>8116</v>
      </c>
      <c r="F149" s="2">
        <f t="shared" si="14"/>
        <v>45359</v>
      </c>
      <c r="G149" s="1">
        <f t="shared" si="11"/>
        <v>24017</v>
      </c>
      <c r="H149" s="1">
        <f>ROUNDUP(MONTH(Table3[[#This Row],[Date]])/3, 0)</f>
        <v>1</v>
      </c>
      <c r="I149" s="1" cm="1">
        <f t="array" aca="1" ref="I149" ca="1" xml:space="preserve"> (SUM(OFFSET(G149, -$M$4/2+1, 0, $M$4-1, 1)) + (INDIRECT("G" &amp; ROW(G149) - $M$4/2) + INDIRECT("G" &amp; ROW(G149) + $M$4/2))/2) / $M$4</f>
        <v>22207.06818181818</v>
      </c>
      <c r="J149" s="1">
        <f ca="1">Table3[[#This Row],[Moving Average on Months]] - 1.96*STDEV(OFFSET(Table3[[#This Row],[Combined
Daily order]], -$M$4/2, 0, $M$4+1, 1))</f>
        <v>13422.30725502634</v>
      </c>
      <c r="K149" s="1">
        <f ca="1">Table3[[#This Row],[Moving Average on Months]] + 1.96*STDEV(OFFSET(Table3[[#This Row],[Combined
Daily order]], -$M$4/2, 0, $M$4+1, 1))</f>
        <v>30991.829108610022</v>
      </c>
      <c r="L149" s="1" t="e">
        <v>#N/A</v>
      </c>
      <c r="N149" s="1">
        <f t="shared" si="12"/>
        <v>45729.882621720331</v>
      </c>
      <c r="O149" s="1">
        <f t="shared" si="13"/>
        <v>5411.2257219907515</v>
      </c>
      <c r="P149"/>
      <c r="V149" s="1"/>
      <c r="AD149"/>
      <c r="AE149"/>
      <c r="AF149"/>
    </row>
    <row r="150" spans="2:32" ht="15" x14ac:dyDescent="0.2">
      <c r="B150" s="2">
        <v>45481.94716222804</v>
      </c>
      <c r="C150" s="2">
        <f t="shared" si="10"/>
        <v>45481</v>
      </c>
      <c r="D150" s="1">
        <v>7721</v>
      </c>
      <c r="F150" s="2">
        <f t="shared" si="14"/>
        <v>45358</v>
      </c>
      <c r="G150" s="1">
        <f t="shared" si="11"/>
        <v>24205</v>
      </c>
      <c r="H150" s="1">
        <f>ROUNDUP(MONTH(Table3[[#This Row],[Date]])/3, 0)</f>
        <v>1</v>
      </c>
      <c r="I150" s="1" cm="1">
        <f t="array" aca="1" ref="I150" ca="1" xml:space="preserve"> (SUM(OFFSET(G150, -$M$4/2+1, 0, $M$4-1, 1)) + (INDIRECT("G" &amp; ROW(G150) - $M$4/2) + INDIRECT("G" &amp; ROW(G150) + $M$4/2))/2) / $M$4</f>
        <v>21935.295454545456</v>
      </c>
      <c r="J150" s="1">
        <f ca="1">Table3[[#This Row],[Moving Average on Months]] - 1.96*STDEV(OFFSET(Table3[[#This Row],[Combined
Daily order]], -$M$4/2, 0, $M$4+1, 1))</f>
        <v>13334.476335984846</v>
      </c>
      <c r="K150" s="1">
        <f ca="1">Table3[[#This Row],[Moving Average on Months]] + 1.96*STDEV(OFFSET(Table3[[#This Row],[Combined
Daily order]], -$M$4/2, 0, $M$4+1, 1))</f>
        <v>30536.114573106068</v>
      </c>
      <c r="L150" s="1" t="e">
        <v>#N/A</v>
      </c>
      <c r="N150" s="1">
        <f t="shared" si="12"/>
        <v>45729.882621720331</v>
      </c>
      <c r="O150" s="1">
        <f t="shared" si="13"/>
        <v>5411.2257219907515</v>
      </c>
      <c r="P150"/>
      <c r="V150" s="1"/>
      <c r="AD150"/>
      <c r="AE150"/>
      <c r="AF150"/>
    </row>
    <row r="151" spans="2:32" ht="15" x14ac:dyDescent="0.2">
      <c r="B151" s="2">
        <v>45481.571397239975</v>
      </c>
      <c r="C151" s="2">
        <f t="shared" si="10"/>
        <v>45481</v>
      </c>
      <c r="D151" s="1">
        <v>7252</v>
      </c>
      <c r="F151" s="2">
        <f t="shared" si="14"/>
        <v>45357</v>
      </c>
      <c r="G151" s="1">
        <f t="shared" si="11"/>
        <v>17874</v>
      </c>
      <c r="H151" s="1">
        <f>ROUNDUP(MONTH(Table3[[#This Row],[Date]])/3, 0)</f>
        <v>1</v>
      </c>
      <c r="I151" s="1" cm="1">
        <f t="array" aca="1" ref="I151" ca="1" xml:space="preserve"> (SUM(OFFSET(G151, -$M$4/2+1, 0, $M$4-1, 1)) + (INDIRECT("G" &amp; ROW(G151) - $M$4/2) + INDIRECT("G" &amp; ROW(G151) + $M$4/2))/2) / $M$4</f>
        <v>21903.113636363636</v>
      </c>
      <c r="J151" s="1">
        <f ca="1">Table3[[#This Row],[Moving Average on Months]] - 1.96*STDEV(OFFSET(Table3[[#This Row],[Combined
Daily order]], -$M$4/2, 0, $M$4+1, 1))</f>
        <v>13383.654086496743</v>
      </c>
      <c r="K151" s="1">
        <f ca="1">Table3[[#This Row],[Moving Average on Months]] + 1.96*STDEV(OFFSET(Table3[[#This Row],[Combined
Daily order]], -$M$4/2, 0, $M$4+1, 1))</f>
        <v>30422.573186230529</v>
      </c>
      <c r="L151" s="1" t="e">
        <v>#N/A</v>
      </c>
      <c r="N151" s="1">
        <f t="shared" si="12"/>
        <v>45729.882621720331</v>
      </c>
      <c r="O151" s="1">
        <f t="shared" si="13"/>
        <v>5411.2257219907515</v>
      </c>
      <c r="P151"/>
      <c r="V151" s="1"/>
      <c r="AD151"/>
      <c r="AE151"/>
      <c r="AF151"/>
    </row>
    <row r="152" spans="2:32" ht="15" x14ac:dyDescent="0.2">
      <c r="B152" s="2">
        <v>45481.15195321713</v>
      </c>
      <c r="C152" s="2">
        <f t="shared" si="10"/>
        <v>45481</v>
      </c>
      <c r="D152" s="1">
        <v>6443</v>
      </c>
      <c r="F152" s="2">
        <f t="shared" si="14"/>
        <v>45356</v>
      </c>
      <c r="G152" s="1">
        <f t="shared" si="11"/>
        <v>26114</v>
      </c>
      <c r="H152" s="1">
        <f>ROUNDUP(MONTH(Table3[[#This Row],[Date]])/3, 0)</f>
        <v>1</v>
      </c>
      <c r="I152" s="1" cm="1">
        <f t="array" aca="1" ref="I152" ca="1" xml:space="preserve"> (SUM(OFFSET(G152, -$M$4/2+1, 0, $M$4-1, 1)) + (INDIRECT("G" &amp; ROW(G152) - $M$4/2) + INDIRECT("G" &amp; ROW(G152) + $M$4/2))/2) / $M$4</f>
        <v>21865.31818181818</v>
      </c>
      <c r="J152" s="1">
        <f ca="1">Table3[[#This Row],[Moving Average on Months]] - 1.96*STDEV(OFFSET(Table3[[#This Row],[Combined
Daily order]], -$M$4/2, 0, $M$4+1, 1))</f>
        <v>13448.700024383257</v>
      </c>
      <c r="K152" s="1">
        <f ca="1">Table3[[#This Row],[Moving Average on Months]] + 1.96*STDEV(OFFSET(Table3[[#This Row],[Combined
Daily order]], -$M$4/2, 0, $M$4+1, 1))</f>
        <v>30281.936339253101</v>
      </c>
      <c r="L152" s="1" t="e">
        <v>#N/A</v>
      </c>
      <c r="N152" s="1">
        <f t="shared" si="12"/>
        <v>45729.882621720331</v>
      </c>
      <c r="O152" s="1">
        <f t="shared" si="13"/>
        <v>5411.2257219907515</v>
      </c>
      <c r="P152"/>
      <c r="V152" s="1"/>
      <c r="AD152"/>
      <c r="AE152"/>
      <c r="AF152"/>
    </row>
    <row r="153" spans="2:32" ht="15" x14ac:dyDescent="0.2">
      <c r="B153" s="2">
        <v>45478.745959658845</v>
      </c>
      <c r="C153" s="2">
        <f t="shared" si="10"/>
        <v>45478</v>
      </c>
      <c r="D153" s="1">
        <v>6931</v>
      </c>
      <c r="F153" s="2">
        <f t="shared" si="14"/>
        <v>45355</v>
      </c>
      <c r="G153" s="1">
        <f t="shared" si="11"/>
        <v>17542</v>
      </c>
      <c r="H153" s="1">
        <f>ROUNDUP(MONTH(Table3[[#This Row],[Date]])/3, 0)</f>
        <v>1</v>
      </c>
      <c r="I153" s="1" cm="1">
        <f t="array" aca="1" ref="I153" ca="1" xml:space="preserve"> (SUM(OFFSET(G153, -$M$4/2+1, 0, $M$4-1, 1)) + (INDIRECT("G" &amp; ROW(G153) - $M$4/2) + INDIRECT("G" &amp; ROW(G153) + $M$4/2))/2) / $M$4</f>
        <v>21804.090909090908</v>
      </c>
      <c r="J153" s="1">
        <f ca="1">Table3[[#This Row],[Moving Average on Months]] - 1.96*STDEV(OFFSET(Table3[[#This Row],[Combined
Daily order]], -$M$4/2, 0, $M$4+1, 1))</f>
        <v>13511.47141708078</v>
      </c>
      <c r="K153" s="1">
        <f ca="1">Table3[[#This Row],[Moving Average on Months]] + 1.96*STDEV(OFFSET(Table3[[#This Row],[Combined
Daily order]], -$M$4/2, 0, $M$4+1, 1))</f>
        <v>30096.710401101038</v>
      </c>
      <c r="L153" s="1" t="e">
        <v>#N/A</v>
      </c>
      <c r="N153" s="1">
        <f t="shared" si="12"/>
        <v>45729.882621720331</v>
      </c>
      <c r="O153" s="1">
        <f t="shared" si="13"/>
        <v>5411.2257219907515</v>
      </c>
      <c r="P153"/>
      <c r="V153" s="1"/>
      <c r="AD153"/>
      <c r="AE153"/>
      <c r="AF153"/>
    </row>
    <row r="154" spans="2:32" ht="15" x14ac:dyDescent="0.2">
      <c r="B154" s="2">
        <v>45478.31971665856</v>
      </c>
      <c r="C154" s="2">
        <f t="shared" si="10"/>
        <v>45478</v>
      </c>
      <c r="D154" s="1">
        <v>7059</v>
      </c>
      <c r="F154" s="2">
        <f t="shared" si="14"/>
        <v>45352</v>
      </c>
      <c r="G154" s="1">
        <f t="shared" si="11"/>
        <v>27099</v>
      </c>
      <c r="H154" s="1">
        <f>ROUNDUP(MONTH(Table3[[#This Row],[Date]])/3, 0)</f>
        <v>1</v>
      </c>
      <c r="I154" s="1" cm="1">
        <f t="array" aca="1" ref="I154" ca="1" xml:space="preserve"> (SUM(OFFSET(G154, -$M$4/2+1, 0, $M$4-1, 1)) + (INDIRECT("G" &amp; ROW(G154) - $M$4/2) + INDIRECT("G" &amp; ROW(G154) + $M$4/2))/2) / $M$4</f>
        <v>21739.159090909092</v>
      </c>
      <c r="J154" s="1">
        <f ca="1">Table3[[#This Row],[Moving Average on Months]] - 1.96*STDEV(OFFSET(Table3[[#This Row],[Combined
Daily order]], -$M$4/2, 0, $M$4+1, 1))</f>
        <v>13655.485695066727</v>
      </c>
      <c r="K154" s="1">
        <f ca="1">Table3[[#This Row],[Moving Average on Months]] + 1.96*STDEV(OFFSET(Table3[[#This Row],[Combined
Daily order]], -$M$4/2, 0, $M$4+1, 1))</f>
        <v>29822.832486751457</v>
      </c>
      <c r="L154" s="1" t="e">
        <v>#N/A</v>
      </c>
      <c r="N154" s="1">
        <f t="shared" si="12"/>
        <v>45729.882621720331</v>
      </c>
      <c r="O154" s="1">
        <f t="shared" si="13"/>
        <v>5411.2257219907515</v>
      </c>
      <c r="P154"/>
      <c r="V154" s="1"/>
      <c r="AD154"/>
      <c r="AE154"/>
      <c r="AF154"/>
    </row>
    <row r="155" spans="2:32" ht="15" x14ac:dyDescent="0.2">
      <c r="B155" s="2">
        <v>45477.896610734664</v>
      </c>
      <c r="C155" s="2">
        <f t="shared" si="10"/>
        <v>45477</v>
      </c>
      <c r="D155" s="1">
        <v>7362</v>
      </c>
      <c r="F155" s="2">
        <f t="shared" si="14"/>
        <v>45351</v>
      </c>
      <c r="G155" s="1">
        <f t="shared" si="11"/>
        <v>16782</v>
      </c>
      <c r="H155" s="1">
        <f>ROUNDUP(MONTH(Table3[[#This Row],[Date]])/3, 0)</f>
        <v>1</v>
      </c>
      <c r="I155" s="1" cm="1">
        <f t="array" aca="1" ref="I155" ca="1" xml:space="preserve"> (SUM(OFFSET(G155, -$M$4/2+1, 0, $M$4-1, 1)) + (INDIRECT("G" &amp; ROW(G155) - $M$4/2) + INDIRECT("G" &amp; ROW(G155) + $M$4/2))/2) / $M$4</f>
        <v>21677.022727272728</v>
      </c>
      <c r="J155" s="1">
        <f ca="1">Table3[[#This Row],[Moving Average on Months]] - 1.96*STDEV(OFFSET(Table3[[#This Row],[Combined
Daily order]], -$M$4/2, 0, $M$4+1, 1))</f>
        <v>13441.939536278283</v>
      </c>
      <c r="K155" s="1">
        <f ca="1">Table3[[#This Row],[Moving Average on Months]] + 1.96*STDEV(OFFSET(Table3[[#This Row],[Combined
Daily order]], -$M$4/2, 0, $M$4+1, 1))</f>
        <v>29912.105918267174</v>
      </c>
      <c r="L155" s="1" t="e">
        <v>#N/A</v>
      </c>
      <c r="N155" s="1">
        <f t="shared" si="12"/>
        <v>45729.882621720331</v>
      </c>
      <c r="O155" s="1">
        <f t="shared" si="13"/>
        <v>5411.2257219907515</v>
      </c>
      <c r="P155"/>
      <c r="V155" s="1"/>
      <c r="AD155"/>
      <c r="AE155"/>
      <c r="AF155"/>
    </row>
    <row r="156" spans="2:32" ht="15" x14ac:dyDescent="0.2">
      <c r="B156" s="2">
        <v>45477.514456927391</v>
      </c>
      <c r="C156" s="2">
        <f t="shared" si="10"/>
        <v>45477</v>
      </c>
      <c r="D156" s="1">
        <v>7727</v>
      </c>
      <c r="F156" s="2">
        <f t="shared" si="14"/>
        <v>45350</v>
      </c>
      <c r="G156" s="1">
        <f t="shared" si="11"/>
        <v>26792</v>
      </c>
      <c r="H156" s="1">
        <f>ROUNDUP(MONTH(Table3[[#This Row],[Date]])/3, 0)</f>
        <v>1</v>
      </c>
      <c r="I156" s="1" cm="1">
        <f t="array" aca="1" ref="I156" ca="1" xml:space="preserve"> (SUM(OFFSET(G156, -$M$4/2+1, 0, $M$4-1, 1)) + (INDIRECT("G" &amp; ROW(G156) - $M$4/2) + INDIRECT("G" &amp; ROW(G156) + $M$4/2))/2) / $M$4</f>
        <v>21581.113636363636</v>
      </c>
      <c r="J156" s="1">
        <f ca="1">Table3[[#This Row],[Moving Average on Months]] - 1.96*STDEV(OFFSET(Table3[[#This Row],[Combined
Daily order]], -$M$4/2, 0, $M$4+1, 1))</f>
        <v>13615.27358179148</v>
      </c>
      <c r="K156" s="1">
        <f ca="1">Table3[[#This Row],[Moving Average on Months]] + 1.96*STDEV(OFFSET(Table3[[#This Row],[Combined
Daily order]], -$M$4/2, 0, $M$4+1, 1))</f>
        <v>29546.953690935792</v>
      </c>
      <c r="L156" s="1" t="e">
        <v>#N/A</v>
      </c>
      <c r="N156" s="1">
        <f t="shared" si="12"/>
        <v>45729.882621720331</v>
      </c>
      <c r="O156" s="1">
        <f t="shared" si="13"/>
        <v>5411.2257219907515</v>
      </c>
      <c r="P156"/>
      <c r="V156" s="1"/>
      <c r="AD156"/>
      <c r="AE156"/>
      <c r="AF156"/>
    </row>
    <row r="157" spans="2:32" ht="15" x14ac:dyDescent="0.2">
      <c r="B157" s="2">
        <v>45477.10710280027</v>
      </c>
      <c r="C157" s="2">
        <f t="shared" si="10"/>
        <v>45477</v>
      </c>
      <c r="D157" s="1">
        <v>7754</v>
      </c>
      <c r="F157" s="2">
        <f t="shared" si="14"/>
        <v>45349</v>
      </c>
      <c r="G157" s="1">
        <f t="shared" si="11"/>
        <v>18362</v>
      </c>
      <c r="H157" s="1">
        <f>ROUNDUP(MONTH(Table3[[#This Row],[Date]])/3, 0)</f>
        <v>1</v>
      </c>
      <c r="I157" s="1" cm="1">
        <f t="array" aca="1" ref="I157" ca="1" xml:space="preserve"> (SUM(OFFSET(G157, -$M$4/2+1, 0, $M$4-1, 1)) + (INDIRECT("G" &amp; ROW(G157) - $M$4/2) + INDIRECT("G" &amp; ROW(G157) + $M$4/2))/2) / $M$4</f>
        <v>21430.090909090908</v>
      </c>
      <c r="J157" s="1">
        <f ca="1">Table3[[#This Row],[Moving Average on Months]] - 1.96*STDEV(OFFSET(Table3[[#This Row],[Combined
Daily order]], -$M$4/2, 0, $M$4+1, 1))</f>
        <v>13524.608518862984</v>
      </c>
      <c r="K157" s="1">
        <f ca="1">Table3[[#This Row],[Moving Average on Months]] + 1.96*STDEV(OFFSET(Table3[[#This Row],[Combined
Daily order]], -$M$4/2, 0, $M$4+1, 1))</f>
        <v>29335.573299318832</v>
      </c>
      <c r="L157" s="1" t="e">
        <v>#N/A</v>
      </c>
      <c r="N157" s="1">
        <f t="shared" si="12"/>
        <v>45729.882621720331</v>
      </c>
      <c r="O157" s="1">
        <f t="shared" si="13"/>
        <v>5411.2257219907515</v>
      </c>
      <c r="P157"/>
      <c r="V157" s="1"/>
      <c r="AD157"/>
      <c r="AE157"/>
      <c r="AF157"/>
    </row>
    <row r="158" spans="2:32" ht="15" x14ac:dyDescent="0.2">
      <c r="B158" s="2">
        <v>45476.73125233865</v>
      </c>
      <c r="C158" s="2">
        <f t="shared" si="10"/>
        <v>45476</v>
      </c>
      <c r="D158" s="1">
        <v>7338</v>
      </c>
      <c r="F158" s="2">
        <f t="shared" si="14"/>
        <v>45348</v>
      </c>
      <c r="G158" s="1">
        <f t="shared" si="11"/>
        <v>25070</v>
      </c>
      <c r="H158" s="1">
        <f>ROUNDUP(MONTH(Table3[[#This Row],[Date]])/3, 0)</f>
        <v>1</v>
      </c>
      <c r="I158" s="1" cm="1">
        <f t="array" aca="1" ref="I158" ca="1" xml:space="preserve"> (SUM(OFFSET(G158, -$M$4/2+1, 0, $M$4-1, 1)) + (INDIRECT("G" &amp; ROW(G158) - $M$4/2) + INDIRECT("G" &amp; ROW(G158) + $M$4/2))/2) / $M$4</f>
        <v>21383.727272727272</v>
      </c>
      <c r="J158" s="1">
        <f ca="1">Table3[[#This Row],[Moving Average on Months]] - 1.96*STDEV(OFFSET(Table3[[#This Row],[Combined
Daily order]], -$M$4/2, 0, $M$4+1, 1))</f>
        <v>13376.062077832805</v>
      </c>
      <c r="K158" s="1">
        <f ca="1">Table3[[#This Row],[Moving Average on Months]] + 1.96*STDEV(OFFSET(Table3[[#This Row],[Combined
Daily order]], -$M$4/2, 0, $M$4+1, 1))</f>
        <v>29391.392467621739</v>
      </c>
      <c r="L158" s="1" t="e">
        <v>#N/A</v>
      </c>
      <c r="N158" s="1">
        <f t="shared" si="12"/>
        <v>45729.882621720331</v>
      </c>
      <c r="O158" s="1">
        <f t="shared" si="13"/>
        <v>5411.2257219907515</v>
      </c>
      <c r="P158"/>
      <c r="V158" s="1"/>
      <c r="AD158"/>
      <c r="AE158"/>
      <c r="AF158"/>
    </row>
    <row r="159" spans="2:32" ht="15" x14ac:dyDescent="0.2">
      <c r="B159" s="2">
        <v>45476.34927653693</v>
      </c>
      <c r="C159" s="2">
        <f t="shared" si="10"/>
        <v>45476</v>
      </c>
      <c r="D159" s="1">
        <v>8563</v>
      </c>
      <c r="F159" s="2">
        <f t="shared" si="14"/>
        <v>45345</v>
      </c>
      <c r="G159" s="1">
        <f t="shared" si="11"/>
        <v>24034</v>
      </c>
      <c r="H159" s="1">
        <f>ROUNDUP(MONTH(Table3[[#This Row],[Date]])/3, 0)</f>
        <v>1</v>
      </c>
      <c r="I159" s="1" cm="1">
        <f t="array" aca="1" ref="I159" ca="1" xml:space="preserve"> (SUM(OFFSET(G159, -$M$4/2+1, 0, $M$4-1, 1)) + (INDIRECT("G" &amp; ROW(G159) - $M$4/2) + INDIRECT("G" &amp; ROW(G159) + $M$4/2))/2) / $M$4</f>
        <v>21416.727272727272</v>
      </c>
      <c r="J159" s="1">
        <f ca="1">Table3[[#This Row],[Moving Average on Months]] - 1.96*STDEV(OFFSET(Table3[[#This Row],[Combined
Daily order]], -$M$4/2, 0, $M$4+1, 1))</f>
        <v>13377.452242141633</v>
      </c>
      <c r="K159" s="1">
        <f ca="1">Table3[[#This Row],[Moving Average on Months]] + 1.96*STDEV(OFFSET(Table3[[#This Row],[Combined
Daily order]], -$M$4/2, 0, $M$4+1, 1))</f>
        <v>29456.002303312911</v>
      </c>
      <c r="L159" s="1" t="e">
        <v>#N/A</v>
      </c>
      <c r="N159" s="1">
        <f t="shared" si="12"/>
        <v>45729.882621720331</v>
      </c>
      <c r="O159" s="1">
        <f t="shared" si="13"/>
        <v>5411.2257219907515</v>
      </c>
      <c r="P159"/>
      <c r="V159" s="1"/>
      <c r="AD159"/>
      <c r="AE159"/>
      <c r="AF159"/>
    </row>
    <row r="160" spans="2:32" ht="15" x14ac:dyDescent="0.2">
      <c r="B160" s="2">
        <v>45475.978775375625</v>
      </c>
      <c r="C160" s="2">
        <f t="shared" si="10"/>
        <v>45475</v>
      </c>
      <c r="D160" s="1">
        <v>7661</v>
      </c>
      <c r="F160" s="2">
        <f t="shared" si="14"/>
        <v>45344</v>
      </c>
      <c r="G160" s="1">
        <f t="shared" si="11"/>
        <v>17331</v>
      </c>
      <c r="H160" s="1">
        <f>ROUNDUP(MONTH(Table3[[#This Row],[Date]])/3, 0)</f>
        <v>1</v>
      </c>
      <c r="I160" s="1" cm="1">
        <f t="array" aca="1" ref="I160" ca="1" xml:space="preserve"> (SUM(OFFSET(G160, -$M$4/2+1, 0, $M$4-1, 1)) + (INDIRECT("G" &amp; ROW(G160) - $M$4/2) + INDIRECT("G" &amp; ROW(G160) + $M$4/2))/2) / $M$4</f>
        <v>21452.25</v>
      </c>
      <c r="J160" s="1">
        <f ca="1">Table3[[#This Row],[Moving Average on Months]] - 1.96*STDEV(OFFSET(Table3[[#This Row],[Combined
Daily order]], -$M$4/2, 0, $M$4+1, 1))</f>
        <v>13554.848659831821</v>
      </c>
      <c r="K160" s="1">
        <f ca="1">Table3[[#This Row],[Moving Average on Months]] + 1.96*STDEV(OFFSET(Table3[[#This Row],[Combined
Daily order]], -$M$4/2, 0, $M$4+1, 1))</f>
        <v>29349.65134016818</v>
      </c>
      <c r="L160" s="1" t="e">
        <v>#N/A</v>
      </c>
      <c r="N160" s="1">
        <f t="shared" si="12"/>
        <v>45729.882621720331</v>
      </c>
      <c r="O160" s="1">
        <f t="shared" si="13"/>
        <v>5411.2257219907515</v>
      </c>
      <c r="P160"/>
      <c r="V160" s="1"/>
      <c r="AD160"/>
      <c r="AE160"/>
      <c r="AF160"/>
    </row>
    <row r="161" spans="2:32" ht="15" x14ac:dyDescent="0.2">
      <c r="B161" s="2">
        <v>45475.593133803275</v>
      </c>
      <c r="C161" s="2">
        <f t="shared" si="10"/>
        <v>45475</v>
      </c>
      <c r="D161" s="1">
        <v>8206</v>
      </c>
      <c r="F161" s="2">
        <f t="shared" si="14"/>
        <v>45343</v>
      </c>
      <c r="G161" s="1">
        <f t="shared" si="11"/>
        <v>24665</v>
      </c>
      <c r="H161" s="1">
        <f>ROUNDUP(MONTH(Table3[[#This Row],[Date]])/3, 0)</f>
        <v>1</v>
      </c>
      <c r="I161" s="1" cm="1">
        <f t="array" aca="1" ref="I161" ca="1" xml:space="preserve"> (SUM(OFFSET(G161, -$M$4/2+1, 0, $M$4-1, 1)) + (INDIRECT("G" &amp; ROW(G161) - $M$4/2) + INDIRECT("G" &amp; ROW(G161) + $M$4/2))/2) / $M$4</f>
        <v>21297.204545454544</v>
      </c>
      <c r="J161" s="1">
        <f ca="1">Table3[[#This Row],[Moving Average on Months]] - 1.96*STDEV(OFFSET(Table3[[#This Row],[Combined
Daily order]], -$M$4/2, 0, $M$4+1, 1))</f>
        <v>13233.632854457548</v>
      </c>
      <c r="K161" s="1">
        <f ca="1">Table3[[#This Row],[Moving Average on Months]] + 1.96*STDEV(OFFSET(Table3[[#This Row],[Combined
Daily order]], -$M$4/2, 0, $M$4+1, 1))</f>
        <v>29360.77623645154</v>
      </c>
      <c r="L161" s="1" t="e">
        <v>#N/A</v>
      </c>
      <c r="N161" s="1">
        <f t="shared" si="12"/>
        <v>45729.882621720331</v>
      </c>
      <c r="O161" s="1">
        <f t="shared" si="13"/>
        <v>5411.2257219907515</v>
      </c>
      <c r="P161"/>
      <c r="V161" s="1"/>
      <c r="AD161"/>
      <c r="AE161"/>
      <c r="AF161"/>
    </row>
    <row r="162" spans="2:32" ht="15" x14ac:dyDescent="0.2">
      <c r="B162" s="2">
        <v>45475.207223703444</v>
      </c>
      <c r="C162" s="2">
        <f t="shared" si="10"/>
        <v>45475</v>
      </c>
      <c r="D162" s="1">
        <v>6799</v>
      </c>
      <c r="F162" s="2">
        <f t="shared" si="14"/>
        <v>45342</v>
      </c>
      <c r="G162" s="1">
        <f t="shared" si="11"/>
        <v>17863</v>
      </c>
      <c r="H162" s="1">
        <f>ROUNDUP(MONTH(Table3[[#This Row],[Date]])/3, 0)</f>
        <v>1</v>
      </c>
      <c r="I162" s="1" cm="1">
        <f t="array" aca="1" ref="I162" ca="1" xml:space="preserve"> (SUM(OFFSET(G162, -$M$4/2+1, 0, $M$4-1, 1)) + (INDIRECT("G" &amp; ROW(G162) - $M$4/2) + INDIRECT("G" &amp; ROW(G162) + $M$4/2))/2) / $M$4</f>
        <v>21249.022727272728</v>
      </c>
      <c r="J162" s="1">
        <f ca="1">Table3[[#This Row],[Moving Average on Months]] - 1.96*STDEV(OFFSET(Table3[[#This Row],[Combined
Daily order]], -$M$4/2, 0, $M$4+1, 1))</f>
        <v>13238.236247518777</v>
      </c>
      <c r="K162" s="1">
        <f ca="1">Table3[[#This Row],[Moving Average on Months]] + 1.96*STDEV(OFFSET(Table3[[#This Row],[Combined
Daily order]], -$M$4/2, 0, $M$4+1, 1))</f>
        <v>29259.809207026679</v>
      </c>
      <c r="L162" s="1" t="e">
        <v>#N/A</v>
      </c>
      <c r="N162" s="1">
        <f t="shared" si="12"/>
        <v>45729.882621720331</v>
      </c>
      <c r="O162" s="1">
        <f t="shared" si="13"/>
        <v>5411.2257219907515</v>
      </c>
      <c r="P162"/>
      <c r="V162" s="1"/>
      <c r="AD162"/>
      <c r="AE162"/>
      <c r="AF162"/>
    </row>
    <row r="163" spans="2:32" ht="15" x14ac:dyDescent="0.2">
      <c r="B163" s="2">
        <v>45474.818709491032</v>
      </c>
      <c r="C163" s="2">
        <f t="shared" si="10"/>
        <v>45474</v>
      </c>
      <c r="D163" s="1">
        <v>6768</v>
      </c>
      <c r="F163" s="2">
        <f t="shared" si="14"/>
        <v>45341</v>
      </c>
      <c r="G163" s="1">
        <f t="shared" si="11"/>
        <v>25491</v>
      </c>
      <c r="H163" s="1">
        <f>ROUNDUP(MONTH(Table3[[#This Row],[Date]])/3, 0)</f>
        <v>1</v>
      </c>
      <c r="I163" s="1" cm="1">
        <f t="array" aca="1" ref="I163" ca="1" xml:space="preserve"> (SUM(OFFSET(G163, -$M$4/2+1, 0, $M$4-1, 1)) + (INDIRECT("G" &amp; ROW(G163) - $M$4/2) + INDIRECT("G" &amp; ROW(G163) + $M$4/2))/2) / $M$4</f>
        <v>21153.363636363636</v>
      </c>
      <c r="J163" s="1">
        <f ca="1">Table3[[#This Row],[Moving Average on Months]] - 1.96*STDEV(OFFSET(Table3[[#This Row],[Combined
Daily order]], -$M$4/2, 0, $M$4+1, 1))</f>
        <v>13029.182030220554</v>
      </c>
      <c r="K163" s="1">
        <f ca="1">Table3[[#This Row],[Moving Average on Months]] + 1.96*STDEV(OFFSET(Table3[[#This Row],[Combined
Daily order]], -$M$4/2, 0, $M$4+1, 1))</f>
        <v>29277.54524250672</v>
      </c>
      <c r="L163" s="1" t="e">
        <v>#N/A</v>
      </c>
      <c r="N163" s="1">
        <f t="shared" si="12"/>
        <v>45729.882621720331</v>
      </c>
      <c r="O163" s="1">
        <f t="shared" si="13"/>
        <v>5411.2257219907515</v>
      </c>
      <c r="P163"/>
      <c r="V163" s="1"/>
      <c r="AD163"/>
      <c r="AE163"/>
      <c r="AF163"/>
    </row>
    <row r="164" spans="2:32" ht="15" x14ac:dyDescent="0.2">
      <c r="B164" s="2">
        <v>45474.448011860244</v>
      </c>
      <c r="C164" s="2">
        <f t="shared" si="10"/>
        <v>45474</v>
      </c>
      <c r="D164" s="1">
        <v>8171</v>
      </c>
      <c r="F164" s="2">
        <f t="shared" si="14"/>
        <v>45338</v>
      </c>
      <c r="G164" s="1">
        <f t="shared" si="11"/>
        <v>16829</v>
      </c>
      <c r="H164" s="1">
        <f>ROUNDUP(MONTH(Table3[[#This Row],[Date]])/3, 0)</f>
        <v>1</v>
      </c>
      <c r="I164" s="1" cm="1">
        <f t="array" aca="1" ref="I164" ca="1" xml:space="preserve"> (SUM(OFFSET(G164, -$M$4/2+1, 0, $M$4-1, 1)) + (INDIRECT("G" &amp; ROW(G164) - $M$4/2) + INDIRECT("G" &amp; ROW(G164) + $M$4/2))/2) / $M$4</f>
        <v>21117.18181818182</v>
      </c>
      <c r="J164" s="1">
        <f ca="1">Table3[[#This Row],[Moving Average on Months]] - 1.96*STDEV(OFFSET(Table3[[#This Row],[Combined
Daily order]], -$M$4/2, 0, $M$4+1, 1))</f>
        <v>13053.964052322597</v>
      </c>
      <c r="K164" s="1">
        <f ca="1">Table3[[#This Row],[Moving Average on Months]] + 1.96*STDEV(OFFSET(Table3[[#This Row],[Combined
Daily order]], -$M$4/2, 0, $M$4+1, 1))</f>
        <v>29180.399584041043</v>
      </c>
      <c r="L164" s="1" t="e">
        <v>#N/A</v>
      </c>
      <c r="N164" s="1">
        <f t="shared" si="12"/>
        <v>45729.882621720331</v>
      </c>
      <c r="O164" s="1">
        <f t="shared" si="13"/>
        <v>5411.2257219907515</v>
      </c>
      <c r="P164"/>
      <c r="V164" s="1"/>
      <c r="AD164"/>
      <c r="AE164"/>
      <c r="AF164"/>
    </row>
    <row r="165" spans="2:32" ht="15" x14ac:dyDescent="0.2">
      <c r="B165" s="2">
        <v>45474.050919181012</v>
      </c>
      <c r="C165" s="2">
        <f t="shared" si="10"/>
        <v>45474</v>
      </c>
      <c r="D165" s="1">
        <v>7166</v>
      </c>
      <c r="F165" s="2">
        <f t="shared" si="14"/>
        <v>45337</v>
      </c>
      <c r="G165" s="1">
        <f t="shared" si="11"/>
        <v>23045</v>
      </c>
      <c r="H165" s="1">
        <f>ROUNDUP(MONTH(Table3[[#This Row],[Date]])/3, 0)</f>
        <v>1</v>
      </c>
      <c r="I165" s="1" cm="1">
        <f t="array" aca="1" ref="I165" ca="1" xml:space="preserve"> (SUM(OFFSET(G165, -$M$4/2+1, 0, $M$4-1, 1)) + (INDIRECT("G" &amp; ROW(G165) - $M$4/2) + INDIRECT("G" &amp; ROW(G165) + $M$4/2))/2) / $M$4</f>
        <v>21243.545454545456</v>
      </c>
      <c r="J165" s="1">
        <f ca="1">Table3[[#This Row],[Moving Average on Months]] - 1.96*STDEV(OFFSET(Table3[[#This Row],[Combined
Daily order]], -$M$4/2, 0, $M$4+1, 1))</f>
        <v>13207.143389678415</v>
      </c>
      <c r="K165" s="1">
        <f ca="1">Table3[[#This Row],[Moving Average on Months]] + 1.96*STDEV(OFFSET(Table3[[#This Row],[Combined
Daily order]], -$M$4/2, 0, $M$4+1, 1))</f>
        <v>29279.947519412497</v>
      </c>
      <c r="L165" s="1" t="e">
        <v>#N/A</v>
      </c>
      <c r="N165" s="1">
        <f t="shared" si="12"/>
        <v>45729.882621720331</v>
      </c>
      <c r="O165" s="1">
        <f t="shared" si="13"/>
        <v>5411.2257219907515</v>
      </c>
      <c r="P165"/>
      <c r="V165" s="1"/>
      <c r="AD165"/>
      <c r="AE165"/>
      <c r="AF165"/>
    </row>
    <row r="166" spans="2:32" ht="15" x14ac:dyDescent="0.2">
      <c r="B166" s="2">
        <v>45471.717358277376</v>
      </c>
      <c r="C166" s="2">
        <f t="shared" si="10"/>
        <v>45471</v>
      </c>
      <c r="D166" s="1">
        <v>8644</v>
      </c>
      <c r="F166" s="2">
        <f t="shared" si="14"/>
        <v>45336</v>
      </c>
      <c r="G166" s="1">
        <f t="shared" si="11"/>
        <v>16169</v>
      </c>
      <c r="H166" s="1">
        <f>ROUNDUP(MONTH(Table3[[#This Row],[Date]])/3, 0)</f>
        <v>1</v>
      </c>
      <c r="I166" s="1" cm="1">
        <f t="array" aca="1" ref="I166" ca="1" xml:space="preserve"> (SUM(OFFSET(G166, -$M$4/2+1, 0, $M$4-1, 1)) + (INDIRECT("G" &amp; ROW(G166) - $M$4/2) + INDIRECT("G" &amp; ROW(G166) + $M$4/2))/2) / $M$4</f>
        <v>21140.18181818182</v>
      </c>
      <c r="J166" s="1">
        <f ca="1">Table3[[#This Row],[Moving Average on Months]] - 1.96*STDEV(OFFSET(Table3[[#This Row],[Combined
Daily order]], -$M$4/2, 0, $M$4+1, 1))</f>
        <v>13021.503627623148</v>
      </c>
      <c r="K166" s="1">
        <f ca="1">Table3[[#This Row],[Moving Average on Months]] + 1.96*STDEV(OFFSET(Table3[[#This Row],[Combined
Daily order]], -$M$4/2, 0, $M$4+1, 1))</f>
        <v>29258.860008740492</v>
      </c>
      <c r="L166" s="1" t="e">
        <v>#N/A</v>
      </c>
      <c r="N166" s="1">
        <f t="shared" si="12"/>
        <v>45729.882621720331</v>
      </c>
      <c r="O166" s="1">
        <f t="shared" si="13"/>
        <v>5411.2257219907515</v>
      </c>
      <c r="P166"/>
      <c r="V166" s="1"/>
      <c r="AD166"/>
      <c r="AE166"/>
      <c r="AF166"/>
    </row>
    <row r="167" spans="2:32" ht="15" x14ac:dyDescent="0.2">
      <c r="B167" s="2">
        <v>45471.307096677665</v>
      </c>
      <c r="C167" s="2">
        <f t="shared" si="10"/>
        <v>45471</v>
      </c>
      <c r="D167" s="1">
        <v>8267</v>
      </c>
      <c r="F167" s="2">
        <f t="shared" si="14"/>
        <v>45335</v>
      </c>
      <c r="G167" s="1">
        <f t="shared" si="11"/>
        <v>23269</v>
      </c>
      <c r="H167" s="1">
        <f>ROUNDUP(MONTH(Table3[[#This Row],[Date]])/3, 0)</f>
        <v>1</v>
      </c>
      <c r="I167" s="1" cm="1">
        <f t="array" aca="1" ref="I167" ca="1" xml:space="preserve"> (SUM(OFFSET(G167, -$M$4/2+1, 0, $M$4-1, 1)) + (INDIRECT("G" &amp; ROW(G167) - $M$4/2) + INDIRECT("G" &amp; ROW(G167) + $M$4/2))/2) / $M$4</f>
        <v>20852.93181818182</v>
      </c>
      <c r="J167" s="1">
        <f ca="1">Table3[[#This Row],[Moving Average on Months]] - 1.96*STDEV(OFFSET(Table3[[#This Row],[Combined
Daily order]], -$M$4/2, 0, $M$4+1, 1))</f>
        <v>12688.764186289129</v>
      </c>
      <c r="K167" s="1">
        <f ca="1">Table3[[#This Row],[Moving Average on Months]] + 1.96*STDEV(OFFSET(Table3[[#This Row],[Combined
Daily order]], -$M$4/2, 0, $M$4+1, 1))</f>
        <v>29017.099450074511</v>
      </c>
      <c r="L167" s="1" t="e">
        <v>#N/A</v>
      </c>
      <c r="N167" s="1">
        <f t="shared" si="12"/>
        <v>45729.882621720331</v>
      </c>
      <c r="O167" s="1">
        <f t="shared" si="13"/>
        <v>5411.2257219907515</v>
      </c>
      <c r="P167"/>
      <c r="V167" s="1"/>
      <c r="AD167"/>
      <c r="AE167"/>
      <c r="AF167"/>
    </row>
    <row r="168" spans="2:32" ht="15" x14ac:dyDescent="0.2">
      <c r="B168" s="2">
        <v>45470.888619543039</v>
      </c>
      <c r="C168" s="2">
        <f t="shared" si="10"/>
        <v>45470</v>
      </c>
      <c r="D168" s="1">
        <v>7516</v>
      </c>
      <c r="F168" s="2">
        <f t="shared" si="14"/>
        <v>45334</v>
      </c>
      <c r="G168" s="1">
        <f t="shared" si="11"/>
        <v>16152</v>
      </c>
      <c r="H168" s="1">
        <f>ROUNDUP(MONTH(Table3[[#This Row],[Date]])/3, 0)</f>
        <v>1</v>
      </c>
      <c r="I168" s="1" cm="1">
        <f t="array" aca="1" ref="I168" ca="1" xml:space="preserve"> (SUM(OFFSET(G168, -$M$4/2+1, 0, $M$4-1, 1)) + (INDIRECT("G" &amp; ROW(G168) - $M$4/2) + INDIRECT("G" &amp; ROW(G168) + $M$4/2))/2) / $M$4</f>
        <v>20776.545454545456</v>
      </c>
      <c r="J168" s="1">
        <f ca="1">Table3[[#This Row],[Moving Average on Months]] - 1.96*STDEV(OFFSET(Table3[[#This Row],[Combined
Daily order]], -$M$4/2, 0, $M$4+1, 1))</f>
        <v>12760.128498215594</v>
      </c>
      <c r="K168" s="1">
        <f ca="1">Table3[[#This Row],[Moving Average on Months]] + 1.96*STDEV(OFFSET(Table3[[#This Row],[Combined
Daily order]], -$M$4/2, 0, $M$4+1, 1))</f>
        <v>28792.96241087532</v>
      </c>
      <c r="L168" s="1" t="e">
        <v>#N/A</v>
      </c>
      <c r="N168" s="1">
        <f t="shared" si="12"/>
        <v>45729.882621720331</v>
      </c>
      <c r="O168" s="1">
        <f t="shared" si="13"/>
        <v>5411.2257219907515</v>
      </c>
      <c r="P168"/>
      <c r="V168" s="1"/>
      <c r="AD168"/>
      <c r="AE168"/>
      <c r="AF168"/>
    </row>
    <row r="169" spans="2:32" ht="15" x14ac:dyDescent="0.2">
      <c r="B169" s="2">
        <v>45470.471176321946</v>
      </c>
      <c r="C169" s="2">
        <f t="shared" si="10"/>
        <v>45470</v>
      </c>
      <c r="D169" s="1">
        <v>7968</v>
      </c>
      <c r="F169" s="2">
        <f t="shared" si="14"/>
        <v>45331</v>
      </c>
      <c r="G169" s="1">
        <f t="shared" si="11"/>
        <v>25461</v>
      </c>
      <c r="H169" s="1">
        <f>ROUNDUP(MONTH(Table3[[#This Row],[Date]])/3, 0)</f>
        <v>1</v>
      </c>
      <c r="I169" s="1" cm="1">
        <f t="array" aca="1" ref="I169" ca="1" xml:space="preserve"> (SUM(OFFSET(G169, -$M$4/2+1, 0, $M$4-1, 1)) + (INDIRECT("G" &amp; ROW(G169) - $M$4/2) + INDIRECT("G" &amp; ROW(G169) + $M$4/2))/2) / $M$4</f>
        <v>20733.25</v>
      </c>
      <c r="J169" s="1">
        <f ca="1">Table3[[#This Row],[Moving Average on Months]] - 1.96*STDEV(OFFSET(Table3[[#This Row],[Combined
Daily order]], -$M$4/2, 0, $M$4+1, 1))</f>
        <v>12536.897061541616</v>
      </c>
      <c r="K169" s="1">
        <f ca="1">Table3[[#This Row],[Moving Average on Months]] + 1.96*STDEV(OFFSET(Table3[[#This Row],[Combined
Daily order]], -$M$4/2, 0, $M$4+1, 1))</f>
        <v>28929.602938458382</v>
      </c>
      <c r="L169" s="1" t="e">
        <v>#N/A</v>
      </c>
      <c r="N169" s="1">
        <f t="shared" si="12"/>
        <v>45729.882621720331</v>
      </c>
      <c r="O169" s="1">
        <f t="shared" si="13"/>
        <v>5411.2257219907515</v>
      </c>
      <c r="P169"/>
      <c r="V169" s="1"/>
      <c r="AD169"/>
      <c r="AE169"/>
      <c r="AF169"/>
    </row>
    <row r="170" spans="2:32" ht="15" x14ac:dyDescent="0.2">
      <c r="B170" s="2">
        <v>45470.075073607281</v>
      </c>
      <c r="C170" s="2">
        <f t="shared" si="10"/>
        <v>45470</v>
      </c>
      <c r="D170" s="1">
        <v>8336</v>
      </c>
      <c r="F170" s="2">
        <f t="shared" si="14"/>
        <v>45330</v>
      </c>
      <c r="G170" s="1">
        <f t="shared" si="11"/>
        <v>17460</v>
      </c>
      <c r="H170" s="1">
        <f>ROUNDUP(MONTH(Table3[[#This Row],[Date]])/3, 0)</f>
        <v>1</v>
      </c>
      <c r="I170" s="1" cm="1">
        <f t="array" aca="1" ref="I170" ca="1" xml:space="preserve"> (SUM(OFFSET(G170, -$M$4/2+1, 0, $M$4-1, 1)) + (INDIRECT("G" &amp; ROW(G170) - $M$4/2) + INDIRECT("G" &amp; ROW(G170) + $M$4/2))/2) / $M$4</f>
        <v>20538.295454545456</v>
      </c>
      <c r="J170" s="1">
        <f ca="1">Table3[[#This Row],[Moving Average on Months]] - 1.96*STDEV(OFFSET(Table3[[#This Row],[Combined
Daily order]], -$M$4/2, 0, $M$4+1, 1))</f>
        <v>12391.786713549456</v>
      </c>
      <c r="K170" s="1">
        <f ca="1">Table3[[#This Row],[Moving Average on Months]] + 1.96*STDEV(OFFSET(Table3[[#This Row],[Combined
Daily order]], -$M$4/2, 0, $M$4+1, 1))</f>
        <v>28684.804195541456</v>
      </c>
      <c r="L170" s="1" t="e">
        <v>#N/A</v>
      </c>
      <c r="N170" s="1">
        <f t="shared" si="12"/>
        <v>45729.882621720331</v>
      </c>
      <c r="O170" s="1">
        <f t="shared" si="13"/>
        <v>5411.2257219907515</v>
      </c>
      <c r="P170"/>
      <c r="V170" s="1"/>
      <c r="AD170"/>
      <c r="AE170"/>
      <c r="AF170"/>
    </row>
    <row r="171" spans="2:32" ht="15" x14ac:dyDescent="0.2">
      <c r="B171" s="2">
        <v>45469.663949681351</v>
      </c>
      <c r="C171" s="2">
        <f t="shared" si="10"/>
        <v>45469</v>
      </c>
      <c r="D171" s="1">
        <v>8470</v>
      </c>
      <c r="F171" s="2">
        <f t="shared" si="14"/>
        <v>45329</v>
      </c>
      <c r="G171" s="1">
        <f t="shared" si="11"/>
        <v>24664</v>
      </c>
      <c r="H171" s="1">
        <f>ROUNDUP(MONTH(Table3[[#This Row],[Date]])/3, 0)</f>
        <v>1</v>
      </c>
      <c r="I171" s="1" cm="1">
        <f t="array" aca="1" ref="I171" ca="1" xml:space="preserve"> (SUM(OFFSET(G171, -$M$4/2+1, 0, $M$4-1, 1)) + (INDIRECT("G" &amp; ROW(G171) - $M$4/2) + INDIRECT("G" &amp; ROW(G171) + $M$4/2))/2) / $M$4</f>
        <v>20741.659090909092</v>
      </c>
      <c r="J171" s="1">
        <f ca="1">Table3[[#This Row],[Moving Average on Months]] - 1.96*STDEV(OFFSET(Table3[[#This Row],[Combined
Daily order]], -$M$4/2, 0, $M$4+1, 1))</f>
        <v>12436.801329220938</v>
      </c>
      <c r="K171" s="1">
        <f ca="1">Table3[[#This Row],[Moving Average on Months]] + 1.96*STDEV(OFFSET(Table3[[#This Row],[Combined
Daily order]], -$M$4/2, 0, $M$4+1, 1))</f>
        <v>29046.516852597248</v>
      </c>
      <c r="L171" s="1" t="e">
        <v>#N/A</v>
      </c>
      <c r="N171" s="1">
        <f t="shared" si="12"/>
        <v>45729.882621720331</v>
      </c>
      <c r="O171" s="1">
        <f t="shared" si="13"/>
        <v>5411.2257219907515</v>
      </c>
      <c r="P171"/>
      <c r="V171" s="1"/>
      <c r="AD171"/>
      <c r="AE171"/>
      <c r="AF171"/>
    </row>
    <row r="172" spans="2:32" ht="15" x14ac:dyDescent="0.2">
      <c r="B172" s="2">
        <v>45469.282086526837</v>
      </c>
      <c r="C172" s="2">
        <f t="shared" si="10"/>
        <v>45469</v>
      </c>
      <c r="D172" s="1">
        <v>8567</v>
      </c>
      <c r="F172" s="2">
        <f t="shared" si="14"/>
        <v>45328</v>
      </c>
      <c r="G172" s="1">
        <f t="shared" si="11"/>
        <v>16736</v>
      </c>
      <c r="H172" s="1">
        <f>ROUNDUP(MONTH(Table3[[#This Row],[Date]])/3, 0)</f>
        <v>1</v>
      </c>
      <c r="I172" s="1" cm="1">
        <f t="array" aca="1" ref="I172" ca="1" xml:space="preserve"> (SUM(OFFSET(G172, -$M$4/2+1, 0, $M$4-1, 1)) + (INDIRECT("G" &amp; ROW(G172) - $M$4/2) + INDIRECT("G" &amp; ROW(G172) + $M$4/2))/2) / $M$4</f>
        <v>20732.522727272728</v>
      </c>
      <c r="J172" s="1">
        <f ca="1">Table3[[#This Row],[Moving Average on Months]] - 1.96*STDEV(OFFSET(Table3[[#This Row],[Combined
Daily order]], -$M$4/2, 0, $M$4+1, 1))</f>
        <v>12291.969896081342</v>
      </c>
      <c r="K172" s="1">
        <f ca="1">Table3[[#This Row],[Moving Average on Months]] + 1.96*STDEV(OFFSET(Table3[[#This Row],[Combined
Daily order]], -$M$4/2, 0, $M$4+1, 1))</f>
        <v>29173.075558464116</v>
      </c>
      <c r="L172" s="1" t="e">
        <v>#N/A</v>
      </c>
      <c r="N172" s="1">
        <f t="shared" si="12"/>
        <v>45729.882621720331</v>
      </c>
      <c r="O172" s="1">
        <f t="shared" si="13"/>
        <v>5411.2257219907515</v>
      </c>
      <c r="P172"/>
      <c r="V172" s="1"/>
      <c r="AD172"/>
      <c r="AE172"/>
      <c r="AF172"/>
    </row>
    <row r="173" spans="2:32" ht="15" x14ac:dyDescent="0.2">
      <c r="B173" s="2">
        <v>45468.880825731052</v>
      </c>
      <c r="C173" s="2">
        <f t="shared" si="10"/>
        <v>45468</v>
      </c>
      <c r="D173" s="1">
        <v>8903</v>
      </c>
      <c r="F173" s="2">
        <f t="shared" si="14"/>
        <v>45327</v>
      </c>
      <c r="G173" s="1">
        <f t="shared" si="11"/>
        <v>23223</v>
      </c>
      <c r="H173" s="1">
        <f>ROUNDUP(MONTH(Table3[[#This Row],[Date]])/3, 0)</f>
        <v>1</v>
      </c>
      <c r="I173" s="1" cm="1">
        <f t="array" aca="1" ref="I173" ca="1" xml:space="preserve"> (SUM(OFFSET(G173, -$M$4/2+1, 0, $M$4-1, 1)) + (INDIRECT("G" &amp; ROW(G173) - $M$4/2) + INDIRECT("G" &amp; ROW(G173) + $M$4/2))/2) / $M$4</f>
        <v>20694.477272727272</v>
      </c>
      <c r="J173" s="1">
        <f ca="1">Table3[[#This Row],[Moving Average on Months]] - 1.96*STDEV(OFFSET(Table3[[#This Row],[Combined
Daily order]], -$M$4/2, 0, $M$4+1, 1))</f>
        <v>12218.700725405693</v>
      </c>
      <c r="K173" s="1">
        <f ca="1">Table3[[#This Row],[Moving Average on Months]] + 1.96*STDEV(OFFSET(Table3[[#This Row],[Combined
Daily order]], -$M$4/2, 0, $M$4+1, 1))</f>
        <v>29170.253820048849</v>
      </c>
      <c r="L173" s="1" t="e">
        <v>#N/A</v>
      </c>
      <c r="N173" s="1">
        <f t="shared" si="12"/>
        <v>45729.882621720331</v>
      </c>
      <c r="O173" s="1">
        <f t="shared" si="13"/>
        <v>5411.2257219907515</v>
      </c>
      <c r="P173"/>
      <c r="V173" s="1"/>
      <c r="AD173"/>
      <c r="AE173"/>
      <c r="AF173"/>
    </row>
    <row r="174" spans="2:32" ht="15" x14ac:dyDescent="0.2">
      <c r="B174" s="2">
        <v>45468.49870866839</v>
      </c>
      <c r="C174" s="2">
        <f t="shared" si="10"/>
        <v>45468</v>
      </c>
      <c r="D174" s="1">
        <v>7452</v>
      </c>
      <c r="F174" s="2">
        <f t="shared" si="14"/>
        <v>45324</v>
      </c>
      <c r="G174" s="1">
        <f t="shared" si="11"/>
        <v>16556</v>
      </c>
      <c r="H174" s="1">
        <f>ROUNDUP(MONTH(Table3[[#This Row],[Date]])/3, 0)</f>
        <v>1</v>
      </c>
      <c r="I174" s="1" cm="1">
        <f t="array" aca="1" ref="I174" ca="1" xml:space="preserve"> (SUM(OFFSET(G174, -$M$4/2+1, 0, $M$4-1, 1)) + (INDIRECT("G" &amp; ROW(G174) - $M$4/2) + INDIRECT("G" &amp; ROW(G174) + $M$4/2))/2) / $M$4</f>
        <v>20676.659090909092</v>
      </c>
      <c r="J174" s="1">
        <f ca="1">Table3[[#This Row],[Moving Average on Months]] - 1.96*STDEV(OFFSET(Table3[[#This Row],[Combined
Daily order]], -$M$4/2, 0, $M$4+1, 1))</f>
        <v>12177.790908844638</v>
      </c>
      <c r="K174" s="1">
        <f ca="1">Table3[[#This Row],[Moving Average on Months]] + 1.96*STDEV(OFFSET(Table3[[#This Row],[Combined
Daily order]], -$M$4/2, 0, $M$4+1, 1))</f>
        <v>29175.527272973544</v>
      </c>
      <c r="L174" s="1" t="e">
        <v>#N/A</v>
      </c>
      <c r="N174" s="1">
        <f t="shared" si="12"/>
        <v>45729.882621720331</v>
      </c>
      <c r="O174" s="1">
        <f t="shared" si="13"/>
        <v>5411.2257219907515</v>
      </c>
      <c r="P174"/>
      <c r="V174" s="1"/>
      <c r="AD174"/>
      <c r="AE174"/>
      <c r="AF174"/>
    </row>
    <row r="175" spans="2:32" ht="15" x14ac:dyDescent="0.2">
      <c r="B175" s="2">
        <v>45468.099237253067</v>
      </c>
      <c r="C175" s="2">
        <f t="shared" si="10"/>
        <v>45468</v>
      </c>
      <c r="D175" s="1">
        <v>7718</v>
      </c>
      <c r="F175" s="2">
        <f t="shared" si="14"/>
        <v>45323</v>
      </c>
      <c r="G175" s="1">
        <f t="shared" si="11"/>
        <v>25508</v>
      </c>
      <c r="H175" s="1">
        <f>ROUNDUP(MONTH(Table3[[#This Row],[Date]])/3, 0)</f>
        <v>1</v>
      </c>
      <c r="I175" s="1" cm="1">
        <f t="array" aca="1" ref="I175" ca="1" xml:space="preserve"> (SUM(OFFSET(G175, -$M$4/2+1, 0, $M$4-1, 1)) + (INDIRECT("G" &amp; ROW(G175) - $M$4/2) + INDIRECT("G" &amp; ROW(G175) + $M$4/2))/2) / $M$4</f>
        <v>20697.863636363636</v>
      </c>
      <c r="J175" s="1">
        <f ca="1">Table3[[#This Row],[Moving Average on Months]] - 1.96*STDEV(OFFSET(Table3[[#This Row],[Combined
Daily order]], -$M$4/2, 0, $M$4+1, 1))</f>
        <v>12172.01841107272</v>
      </c>
      <c r="K175" s="1">
        <f ca="1">Table3[[#This Row],[Moving Average on Months]] + 1.96*STDEV(OFFSET(Table3[[#This Row],[Combined
Daily order]], -$M$4/2, 0, $M$4+1, 1))</f>
        <v>29223.708861654552</v>
      </c>
      <c r="L175" s="1" t="e">
        <v>#N/A</v>
      </c>
      <c r="N175" s="1">
        <f t="shared" si="12"/>
        <v>45729.882621720331</v>
      </c>
      <c r="O175" s="1">
        <f t="shared" si="13"/>
        <v>5411.2257219907515</v>
      </c>
      <c r="P175"/>
      <c r="V175" s="1"/>
      <c r="AD175"/>
      <c r="AE175"/>
      <c r="AF175"/>
    </row>
    <row r="176" spans="2:32" ht="15" x14ac:dyDescent="0.2">
      <c r="B176" s="2">
        <v>45467.696015665249</v>
      </c>
      <c r="C176" s="2">
        <f t="shared" si="10"/>
        <v>45467</v>
      </c>
      <c r="D176" s="1">
        <v>8489</v>
      </c>
      <c r="F176" s="2">
        <f t="shared" si="14"/>
        <v>45322</v>
      </c>
      <c r="G176" s="1">
        <f t="shared" si="11"/>
        <v>24693</v>
      </c>
      <c r="H176" s="1">
        <f>ROUNDUP(MONTH(Table3[[#This Row],[Date]])/3, 0)</f>
        <v>1</v>
      </c>
      <c r="I176" s="1" cm="1">
        <f t="array" aca="1" ref="I176" ca="1" xml:space="preserve"> (SUM(OFFSET(G176, -$M$4/2+1, 0, $M$4-1, 1)) + (INDIRECT("G" &amp; ROW(G176) - $M$4/2) + INDIRECT("G" &amp; ROW(G176) + $M$4/2))/2) / $M$4</f>
        <v>20746.590909090908</v>
      </c>
      <c r="J176" s="1">
        <f ca="1">Table3[[#This Row],[Moving Average on Months]] - 1.96*STDEV(OFFSET(Table3[[#This Row],[Combined
Daily order]], -$M$4/2, 0, $M$4+1, 1))</f>
        <v>12172.232774568269</v>
      </c>
      <c r="K176" s="1">
        <f ca="1">Table3[[#This Row],[Moving Average on Months]] + 1.96*STDEV(OFFSET(Table3[[#This Row],[Combined
Daily order]], -$M$4/2, 0, $M$4+1, 1))</f>
        <v>29320.949043613546</v>
      </c>
      <c r="L176" s="1" t="e">
        <v>#N/A</v>
      </c>
      <c r="N176" s="1">
        <f t="shared" si="12"/>
        <v>45729.882621720331</v>
      </c>
      <c r="O176" s="1">
        <f t="shared" si="13"/>
        <v>5411.2257219907515</v>
      </c>
      <c r="P176"/>
      <c r="V176" s="1"/>
      <c r="AD176"/>
      <c r="AE176"/>
      <c r="AF176"/>
    </row>
    <row r="177" spans="2:32" ht="15" x14ac:dyDescent="0.2">
      <c r="B177" s="2">
        <v>45467.323181827407</v>
      </c>
      <c r="C177" s="2">
        <f t="shared" si="10"/>
        <v>45467</v>
      </c>
      <c r="D177" s="1">
        <v>9290</v>
      </c>
      <c r="F177" s="2">
        <f t="shared" si="14"/>
        <v>45321</v>
      </c>
      <c r="G177" s="1">
        <f t="shared" si="11"/>
        <v>14640</v>
      </c>
      <c r="H177" s="1">
        <f>ROUNDUP(MONTH(Table3[[#This Row],[Date]])/3, 0)</f>
        <v>1</v>
      </c>
      <c r="I177" s="1" cm="1">
        <f t="array" aca="1" ref="I177" ca="1" xml:space="preserve"> (SUM(OFFSET(G177, -$M$4/2+1, 0, $M$4-1, 1)) + (INDIRECT("G" &amp; ROW(G177) - $M$4/2) + INDIRECT("G" &amp; ROW(G177) + $M$4/2))/2) / $M$4</f>
        <v>20775.75</v>
      </c>
      <c r="J177" s="1">
        <f ca="1">Table3[[#This Row],[Moving Average on Months]] - 1.96*STDEV(OFFSET(Table3[[#This Row],[Combined
Daily order]], -$M$4/2, 0, $M$4+1, 1))</f>
        <v>12130.822459434097</v>
      </c>
      <c r="K177" s="1">
        <f ca="1">Table3[[#This Row],[Moving Average on Months]] + 1.96*STDEV(OFFSET(Table3[[#This Row],[Combined
Daily order]], -$M$4/2, 0, $M$4+1, 1))</f>
        <v>29420.677540565903</v>
      </c>
      <c r="L177" s="1" t="e">
        <v>#N/A</v>
      </c>
      <c r="N177" s="1">
        <f t="shared" si="12"/>
        <v>45729.882621720331</v>
      </c>
      <c r="O177" s="1">
        <f t="shared" si="13"/>
        <v>5411.2257219907515</v>
      </c>
      <c r="P177"/>
      <c r="V177" s="1"/>
      <c r="AD177"/>
      <c r="AE177"/>
      <c r="AF177"/>
    </row>
    <row r="178" spans="2:32" ht="15" x14ac:dyDescent="0.2">
      <c r="B178" s="2">
        <v>45464.90996063863</v>
      </c>
      <c r="C178" s="2">
        <f t="shared" si="10"/>
        <v>45464</v>
      </c>
      <c r="D178" s="1">
        <v>8664</v>
      </c>
      <c r="F178" s="2">
        <f t="shared" si="14"/>
        <v>45320</v>
      </c>
      <c r="G178" s="1">
        <f t="shared" si="11"/>
        <v>16295</v>
      </c>
      <c r="H178" s="1">
        <f>ROUNDUP(MONTH(Table3[[#This Row],[Date]])/3, 0)</f>
        <v>1</v>
      </c>
      <c r="I178" s="1" cm="1">
        <f t="array" aca="1" ref="I178" ca="1" xml:space="preserve"> (SUM(OFFSET(G178, -$M$4/2+1, 0, $M$4-1, 1)) + (INDIRECT("G" &amp; ROW(G178) - $M$4/2) + INDIRECT("G" &amp; ROW(G178) + $M$4/2))/2) / $M$4</f>
        <v>20840.204545454544</v>
      </c>
      <c r="J178" s="1">
        <f ca="1">Table3[[#This Row],[Moving Average on Months]] - 1.96*STDEV(OFFSET(Table3[[#This Row],[Combined
Daily order]], -$M$4/2, 0, $M$4+1, 1))</f>
        <v>12335.530364667053</v>
      </c>
      <c r="K178" s="1">
        <f ca="1">Table3[[#This Row],[Moving Average on Months]] + 1.96*STDEV(OFFSET(Table3[[#This Row],[Combined
Daily order]], -$M$4/2, 0, $M$4+1, 1))</f>
        <v>29344.878726242037</v>
      </c>
      <c r="L178" s="1" t="e">
        <v>#N/A</v>
      </c>
      <c r="N178" s="1">
        <f t="shared" si="12"/>
        <v>45729.882621720331</v>
      </c>
      <c r="O178" s="1">
        <f t="shared" si="13"/>
        <v>5411.2257219907515</v>
      </c>
      <c r="P178"/>
      <c r="V178" s="1"/>
      <c r="AD178"/>
      <c r="AE178"/>
      <c r="AF178"/>
    </row>
    <row r="179" spans="2:32" ht="15" x14ac:dyDescent="0.2">
      <c r="B179" s="2">
        <v>45464.527159021636</v>
      </c>
      <c r="C179" s="2">
        <f t="shared" si="10"/>
        <v>45464</v>
      </c>
      <c r="D179" s="1">
        <v>9036</v>
      </c>
      <c r="F179" s="2">
        <f t="shared" si="14"/>
        <v>45317</v>
      </c>
      <c r="G179" s="1">
        <f t="shared" si="11"/>
        <v>25498</v>
      </c>
      <c r="H179" s="1">
        <f>ROUNDUP(MONTH(Table3[[#This Row],[Date]])/3, 0)</f>
        <v>1</v>
      </c>
      <c r="I179" s="1" cm="1">
        <f t="array" aca="1" ref="I179" ca="1" xml:space="preserve"> (SUM(OFFSET(G179, -$M$4/2+1, 0, $M$4-1, 1)) + (INDIRECT("G" &amp; ROW(G179) - $M$4/2) + INDIRECT("G" &amp; ROW(G179) + $M$4/2))/2) / $M$4</f>
        <v>20986.75</v>
      </c>
      <c r="J179" s="1">
        <f ca="1">Table3[[#This Row],[Moving Average on Months]] - 1.96*STDEV(OFFSET(Table3[[#This Row],[Combined
Daily order]], -$M$4/2, 0, $M$4+1, 1))</f>
        <v>12059.659022223314</v>
      </c>
      <c r="K179" s="1">
        <f ca="1">Table3[[#This Row],[Moving Average on Months]] + 1.96*STDEV(OFFSET(Table3[[#This Row],[Combined
Daily order]], -$M$4/2, 0, $M$4+1, 1))</f>
        <v>29913.840977776686</v>
      </c>
      <c r="L179" s="1" t="e">
        <v>#N/A</v>
      </c>
      <c r="N179" s="1">
        <f t="shared" si="12"/>
        <v>45729.882621720331</v>
      </c>
      <c r="O179" s="1">
        <f t="shared" si="13"/>
        <v>5411.2257219907515</v>
      </c>
      <c r="P179"/>
      <c r="V179" s="1"/>
      <c r="AD179"/>
      <c r="AE179"/>
      <c r="AF179"/>
    </row>
    <row r="180" spans="2:32" ht="15" x14ac:dyDescent="0.2">
      <c r="B180" s="2">
        <v>45464.140420548145</v>
      </c>
      <c r="C180" s="2">
        <f t="shared" si="10"/>
        <v>45464</v>
      </c>
      <c r="D180" s="1">
        <v>7969</v>
      </c>
      <c r="F180" s="2">
        <f t="shared" si="14"/>
        <v>45316</v>
      </c>
      <c r="G180" s="1">
        <f t="shared" si="11"/>
        <v>16029</v>
      </c>
      <c r="H180" s="1">
        <f>ROUNDUP(MONTH(Table3[[#This Row],[Date]])/3, 0)</f>
        <v>1</v>
      </c>
      <c r="I180" s="1" cm="1">
        <f t="array" aca="1" ref="I180" ca="1" xml:space="preserve"> (SUM(OFFSET(G180, -$M$4/2+1, 0, $M$4-1, 1)) + (INDIRECT("G" &amp; ROW(G180) - $M$4/2) + INDIRECT("G" &amp; ROW(G180) + $M$4/2))/2) / $M$4</f>
        <v>21172.522727272728</v>
      </c>
      <c r="J180" s="1">
        <f ca="1">Table3[[#This Row],[Moving Average on Months]] - 1.96*STDEV(OFFSET(Table3[[#This Row],[Combined
Daily order]], -$M$4/2, 0, $M$4+1, 1))</f>
        <v>12487.450739420505</v>
      </c>
      <c r="K180" s="1">
        <f ca="1">Table3[[#This Row],[Moving Average on Months]] + 1.96*STDEV(OFFSET(Table3[[#This Row],[Combined
Daily order]], -$M$4/2, 0, $M$4+1, 1))</f>
        <v>29857.594715124949</v>
      </c>
      <c r="L180" s="1" t="e">
        <v>#N/A</v>
      </c>
      <c r="N180" s="1">
        <f t="shared" si="12"/>
        <v>45729.882621720331</v>
      </c>
      <c r="O180" s="1">
        <f t="shared" si="13"/>
        <v>5411.2257219907515</v>
      </c>
      <c r="P180"/>
      <c r="V180" s="1"/>
      <c r="AD180"/>
      <c r="AE180"/>
      <c r="AF180"/>
    </row>
    <row r="181" spans="2:32" ht="15" x14ac:dyDescent="0.2">
      <c r="B181" s="2">
        <v>45463.74225310528</v>
      </c>
      <c r="C181" s="2">
        <f t="shared" si="10"/>
        <v>45463</v>
      </c>
      <c r="D181" s="1">
        <v>9145</v>
      </c>
      <c r="F181" s="2">
        <f t="shared" si="14"/>
        <v>45315</v>
      </c>
      <c r="G181" s="1">
        <f t="shared" si="11"/>
        <v>24497</v>
      </c>
      <c r="H181" s="1">
        <f>ROUNDUP(MONTH(Table3[[#This Row],[Date]])/3, 0)</f>
        <v>1</v>
      </c>
      <c r="I181" s="1" cm="1">
        <f t="array" aca="1" ref="I181" ca="1" xml:space="preserve"> (SUM(OFFSET(G181, -$M$4/2+1, 0, $M$4-1, 1)) + (INDIRECT("G" &amp; ROW(G181) - $M$4/2) + INDIRECT("G" &amp; ROW(G181) + $M$4/2))/2) / $M$4</f>
        <v>21383.68181818182</v>
      </c>
      <c r="J181" s="1">
        <f ca="1">Table3[[#This Row],[Moving Average on Months]] - 1.96*STDEV(OFFSET(Table3[[#This Row],[Combined
Daily order]], -$M$4/2, 0, $M$4+1, 1))</f>
        <v>12095.316350390396</v>
      </c>
      <c r="K181" s="1">
        <f ca="1">Table3[[#This Row],[Moving Average on Months]] + 1.96*STDEV(OFFSET(Table3[[#This Row],[Combined
Daily order]], -$M$4/2, 0, $M$4+1, 1))</f>
        <v>30672.047285973244</v>
      </c>
      <c r="L181" s="1" t="e">
        <v>#N/A</v>
      </c>
      <c r="N181" s="1">
        <f t="shared" si="12"/>
        <v>45729.882621720331</v>
      </c>
      <c r="O181" s="1">
        <f t="shared" si="13"/>
        <v>5411.2257219907515</v>
      </c>
      <c r="P181"/>
      <c r="V181" s="1"/>
      <c r="AD181"/>
      <c r="AE181"/>
      <c r="AF181"/>
    </row>
    <row r="182" spans="2:32" ht="15" x14ac:dyDescent="0.2">
      <c r="B182" s="2">
        <v>45463.348659086121</v>
      </c>
      <c r="C182" s="2">
        <f t="shared" si="10"/>
        <v>45463</v>
      </c>
      <c r="D182" s="1">
        <v>9189</v>
      </c>
      <c r="F182" s="2">
        <f t="shared" si="14"/>
        <v>45314</v>
      </c>
      <c r="G182" s="1">
        <f t="shared" si="11"/>
        <v>25816</v>
      </c>
      <c r="H182" s="1">
        <f>ROUNDUP(MONTH(Table3[[#This Row],[Date]])/3, 0)</f>
        <v>1</v>
      </c>
      <c r="I182" s="1" cm="1">
        <f t="array" aca="1" ref="I182" ca="1" xml:space="preserve"> (SUM(OFFSET(G182, -$M$4/2+1, 0, $M$4-1, 1)) + (INDIRECT("G" &amp; ROW(G182) - $M$4/2) + INDIRECT("G" &amp; ROW(G182) + $M$4/2))/2) / $M$4</f>
        <v>21626.522727272728</v>
      </c>
      <c r="J182" s="1">
        <f ca="1">Table3[[#This Row],[Moving Average on Months]] - 1.96*STDEV(OFFSET(Table3[[#This Row],[Combined
Daily order]], -$M$4/2, 0, $M$4+1, 1))</f>
        <v>12492.232669521976</v>
      </c>
      <c r="K182" s="1">
        <f ca="1">Table3[[#This Row],[Moving Average on Months]] + 1.96*STDEV(OFFSET(Table3[[#This Row],[Combined
Daily order]], -$M$4/2, 0, $M$4+1, 1))</f>
        <v>30760.812785023481</v>
      </c>
      <c r="L182" s="1" t="e">
        <v>#N/A</v>
      </c>
      <c r="N182" s="1">
        <f t="shared" si="12"/>
        <v>45729.882621720331</v>
      </c>
      <c r="O182" s="1">
        <f t="shared" si="13"/>
        <v>5411.2257219907515</v>
      </c>
      <c r="P182"/>
      <c r="V182" s="1"/>
      <c r="AD182"/>
      <c r="AE182"/>
      <c r="AF182"/>
    </row>
    <row r="183" spans="2:32" ht="15" x14ac:dyDescent="0.2">
      <c r="B183" s="2">
        <v>45462.954172566344</v>
      </c>
      <c r="C183" s="2">
        <f t="shared" si="10"/>
        <v>45462</v>
      </c>
      <c r="D183" s="1">
        <v>7784</v>
      </c>
      <c r="F183" s="2">
        <f t="shared" si="14"/>
        <v>45313</v>
      </c>
      <c r="G183" s="1">
        <f t="shared" si="11"/>
        <v>15778</v>
      </c>
      <c r="H183" s="1">
        <f>ROUNDUP(MONTH(Table3[[#This Row],[Date]])/3, 0)</f>
        <v>1</v>
      </c>
      <c r="I183" s="1" cm="1">
        <f t="array" aca="1" ref="I183" ca="1" xml:space="preserve"> (SUM(OFFSET(G183, -$M$4/2+1, 0, $M$4-1, 1)) + (INDIRECT("G" &amp; ROW(G183) - $M$4/2) + INDIRECT("G" &amp; ROW(G183) + $M$4/2))/2) / $M$4</f>
        <v>22047.522727272728</v>
      </c>
      <c r="J183" s="1">
        <f ca="1">Table3[[#This Row],[Moving Average on Months]] - 1.96*STDEV(OFFSET(Table3[[#This Row],[Combined
Daily order]], -$M$4/2, 0, $M$4+1, 1))</f>
        <v>10933.9057211893</v>
      </c>
      <c r="K183" s="1">
        <f ca="1">Table3[[#This Row],[Moving Average on Months]] + 1.96*STDEV(OFFSET(Table3[[#This Row],[Combined
Daily order]], -$M$4/2, 0, $M$4+1, 1))</f>
        <v>33161.139733356154</v>
      </c>
      <c r="L183" s="1" t="e">
        <v>#N/A</v>
      </c>
      <c r="N183" s="1">
        <f t="shared" si="12"/>
        <v>45729.882621720331</v>
      </c>
      <c r="O183" s="1">
        <f t="shared" si="13"/>
        <v>5411.2257219907515</v>
      </c>
      <c r="P183"/>
      <c r="V183" s="1"/>
      <c r="AD183"/>
      <c r="AE183"/>
      <c r="AF183"/>
    </row>
    <row r="184" spans="2:32" ht="15" x14ac:dyDescent="0.2">
      <c r="B184" s="2">
        <v>45462.557456861046</v>
      </c>
      <c r="C184" s="2">
        <f t="shared" si="10"/>
        <v>45462</v>
      </c>
      <c r="D184" s="1">
        <v>8159</v>
      </c>
      <c r="F184" s="2">
        <f t="shared" si="14"/>
        <v>45310</v>
      </c>
      <c r="G184" s="1">
        <f t="shared" si="11"/>
        <v>25076</v>
      </c>
      <c r="H184" s="1">
        <f>ROUNDUP(MONTH(Table3[[#This Row],[Date]])/3, 0)</f>
        <v>1</v>
      </c>
      <c r="I184" s="1" cm="1">
        <f t="array" aca="1" ref="I184" ca="1" xml:space="preserve"> (SUM(OFFSET(G184, -$M$4/2+1, 0, $M$4-1, 1)) + (INDIRECT("G" &amp; ROW(G184) - $M$4/2) + INDIRECT("G" &amp; ROW(G184) + $M$4/2))/2) / $M$4</f>
        <v>22571.5</v>
      </c>
      <c r="J184" s="1">
        <f ca="1">Table3[[#This Row],[Moving Average on Months]] - 1.96*STDEV(OFFSET(Table3[[#This Row],[Combined
Daily order]], -$M$4/2, 0, $M$4+1, 1))</f>
        <v>11637.063563569027</v>
      </c>
      <c r="K184" s="1">
        <f ca="1">Table3[[#This Row],[Moving Average on Months]] + 1.96*STDEV(OFFSET(Table3[[#This Row],[Combined
Daily order]], -$M$4/2, 0, $M$4+1, 1))</f>
        <v>33505.936436430973</v>
      </c>
      <c r="L184" s="1" t="e">
        <v>#N/A</v>
      </c>
      <c r="N184" s="1">
        <f t="shared" si="12"/>
        <v>45729.882621720331</v>
      </c>
      <c r="O184" s="1">
        <f t="shared" si="13"/>
        <v>5411.2257219907515</v>
      </c>
      <c r="P184"/>
      <c r="V184" s="1"/>
      <c r="AD184"/>
      <c r="AE184"/>
      <c r="AF184"/>
    </row>
    <row r="185" spans="2:32" ht="15" x14ac:dyDescent="0.2">
      <c r="B185" s="2">
        <v>45462.156950256736</v>
      </c>
      <c r="C185" s="2">
        <f t="shared" si="10"/>
        <v>45462</v>
      </c>
      <c r="D185" s="1">
        <v>9260</v>
      </c>
      <c r="F185" s="2">
        <f t="shared" si="14"/>
        <v>45309</v>
      </c>
      <c r="G185" s="1">
        <f t="shared" si="11"/>
        <v>17494</v>
      </c>
      <c r="H185" s="1">
        <f>ROUNDUP(MONTH(Table3[[#This Row],[Date]])/3, 0)</f>
        <v>1</v>
      </c>
      <c r="I185" s="1" cm="1">
        <f t="array" aca="1" ref="I185" ca="1" xml:space="preserve"> (SUM(OFFSET(G185, -$M$4/2+1, 0, $M$4-1, 1)) + (INDIRECT("G" &amp; ROW(G185) - $M$4/2) + INDIRECT("G" &amp; ROW(G185) + $M$4/2))/2) / $M$4</f>
        <v>23161.56818181818</v>
      </c>
      <c r="J185" s="1">
        <f ca="1">Table3[[#This Row],[Moving Average on Months]] - 1.96*STDEV(OFFSET(Table3[[#This Row],[Combined
Daily order]], -$M$4/2, 0, $M$4+1, 1))</f>
        <v>10103.792586800701</v>
      </c>
      <c r="K185" s="1">
        <f ca="1">Table3[[#This Row],[Moving Average on Months]] + 1.96*STDEV(OFFSET(Table3[[#This Row],[Combined
Daily order]], -$M$4/2, 0, $M$4+1, 1))</f>
        <v>36219.34377683566</v>
      </c>
      <c r="L185" s="1" t="e">
        <v>#N/A</v>
      </c>
      <c r="N185" s="1">
        <f t="shared" si="12"/>
        <v>45729.882621720331</v>
      </c>
      <c r="O185" s="1">
        <f t="shared" si="13"/>
        <v>5411.2257219907515</v>
      </c>
      <c r="P185"/>
      <c r="V185" s="1"/>
      <c r="AD185"/>
      <c r="AE185"/>
      <c r="AF185"/>
    </row>
    <row r="186" spans="2:32" ht="15" x14ac:dyDescent="0.2">
      <c r="B186" s="2">
        <v>45461.749843331861</v>
      </c>
      <c r="C186" s="2">
        <f t="shared" si="10"/>
        <v>45461</v>
      </c>
      <c r="D186" s="1">
        <v>9039</v>
      </c>
      <c r="F186" s="2">
        <f t="shared" si="14"/>
        <v>45308</v>
      </c>
      <c r="G186" s="1">
        <f t="shared" si="11"/>
        <v>25759</v>
      </c>
      <c r="H186" s="1">
        <f>ROUNDUP(MONTH(Table3[[#This Row],[Date]])/3, 0)</f>
        <v>1</v>
      </c>
      <c r="I186" s="1" cm="1">
        <f t="array" aca="1" ref="I186" ca="1" xml:space="preserve"> (SUM(OFFSET(G186, -$M$4/2+1, 0, $M$4-1, 1)) + (INDIRECT("G" &amp; ROW(G186) - $M$4/2) + INDIRECT("G" &amp; ROW(G186) + $M$4/2))/2) / $M$4</f>
        <v>23763.795454545456</v>
      </c>
      <c r="J186" s="1">
        <f ca="1">Table3[[#This Row],[Moving Average on Months]] - 1.96*STDEV(OFFSET(Table3[[#This Row],[Combined
Daily order]], -$M$4/2, 0, $M$4+1, 1))</f>
        <v>10888.228136723577</v>
      </c>
      <c r="K186" s="1">
        <f ca="1">Table3[[#This Row],[Moving Average on Months]] + 1.96*STDEV(OFFSET(Table3[[#This Row],[Combined
Daily order]], -$M$4/2, 0, $M$4+1, 1))</f>
        <v>36639.362772367334</v>
      </c>
      <c r="L186" s="1" t="e">
        <v>#N/A</v>
      </c>
      <c r="N186" s="1">
        <f t="shared" si="12"/>
        <v>45729.882621720331</v>
      </c>
      <c r="O186" s="1">
        <f t="shared" si="13"/>
        <v>5411.2257219907515</v>
      </c>
      <c r="P186"/>
      <c r="V186" s="1"/>
      <c r="AD186"/>
      <c r="AE186"/>
      <c r="AF186"/>
    </row>
    <row r="187" spans="2:32" ht="15" x14ac:dyDescent="0.2">
      <c r="B187" s="2">
        <v>45461.334870399056</v>
      </c>
      <c r="C187" s="2">
        <f t="shared" si="10"/>
        <v>45461</v>
      </c>
      <c r="D187" s="1">
        <v>9002</v>
      </c>
      <c r="F187" s="2">
        <f t="shared" si="14"/>
        <v>45307</v>
      </c>
      <c r="G187" s="1">
        <f t="shared" si="11"/>
        <v>16259</v>
      </c>
      <c r="H187" s="1">
        <f>ROUNDUP(MONTH(Table3[[#This Row],[Date]])/3, 0)</f>
        <v>1</v>
      </c>
      <c r="I187" s="1" cm="1">
        <f t="array" aca="1" ref="I187" ca="1" xml:space="preserve"> (SUM(OFFSET(G187, -$M$4/2+1, 0, $M$4-1, 1)) + (INDIRECT("G" &amp; ROW(G187) - $M$4/2) + INDIRECT("G" &amp; ROW(G187) + $M$4/2))/2) / $M$4</f>
        <v>24228.590909090908</v>
      </c>
      <c r="J187" s="1">
        <f ca="1">Table3[[#This Row],[Moving Average on Months]] - 1.96*STDEV(OFFSET(Table3[[#This Row],[Combined
Daily order]], -$M$4/2, 0, $M$4+1, 1))</f>
        <v>9341.8933261791099</v>
      </c>
      <c r="K187" s="1">
        <f ca="1">Table3[[#This Row],[Moving Average on Months]] + 1.96*STDEV(OFFSET(Table3[[#This Row],[Combined
Daily order]], -$M$4/2, 0, $M$4+1, 1))</f>
        <v>39115.288492002706</v>
      </c>
      <c r="L187" s="1" t="e">
        <v>#N/A</v>
      </c>
      <c r="N187" s="1">
        <f t="shared" si="12"/>
        <v>45729.882621720331</v>
      </c>
      <c r="O187" s="1">
        <f t="shared" si="13"/>
        <v>5411.2257219907515</v>
      </c>
      <c r="P187"/>
      <c r="V187" s="1"/>
      <c r="AD187"/>
      <c r="AE187"/>
      <c r="AF187"/>
    </row>
    <row r="188" spans="2:32" ht="15" x14ac:dyDescent="0.2">
      <c r="B188" s="2">
        <v>45460.952523372529</v>
      </c>
      <c r="C188" s="2">
        <f t="shared" si="10"/>
        <v>45460</v>
      </c>
      <c r="D188" s="1">
        <v>8815</v>
      </c>
      <c r="F188" s="2">
        <f t="shared" si="14"/>
        <v>45306</v>
      </c>
      <c r="G188" s="1">
        <f t="shared" si="11"/>
        <v>24238</v>
      </c>
      <c r="H188" s="1">
        <f>ROUNDUP(MONTH(Table3[[#This Row],[Date]])/3, 0)</f>
        <v>1</v>
      </c>
      <c r="I188" s="1" cm="1">
        <f t="array" aca="1" ref="I188" ca="1" xml:space="preserve"> (SUM(OFFSET(G188, -$M$4/2+1, 0, $M$4-1, 1)) + (INDIRECT("G" &amp; ROW(G188) - $M$4/2) + INDIRECT("G" &amp; ROW(G188) + $M$4/2))/2) / $M$4</f>
        <v>25035.977272727272</v>
      </c>
      <c r="J188" s="1">
        <f ca="1">Table3[[#This Row],[Moving Average on Months]] - 1.96*STDEV(OFFSET(Table3[[#This Row],[Combined
Daily order]], -$M$4/2, 0, $M$4+1, 1))</f>
        <v>9790.9187906581556</v>
      </c>
      <c r="K188" s="1">
        <f ca="1">Table3[[#This Row],[Moving Average on Months]] + 1.96*STDEV(OFFSET(Table3[[#This Row],[Combined
Daily order]], -$M$4/2, 0, $M$4+1, 1))</f>
        <v>40281.035754796387</v>
      </c>
      <c r="L188" s="1" t="e">
        <v>#N/A</v>
      </c>
      <c r="N188" s="1">
        <f t="shared" si="12"/>
        <v>45729.882621720331</v>
      </c>
      <c r="O188" s="1">
        <f t="shared" si="13"/>
        <v>5411.2257219907515</v>
      </c>
      <c r="P188"/>
      <c r="V188" s="1"/>
      <c r="AD188"/>
      <c r="AE188"/>
      <c r="AF188"/>
    </row>
    <row r="189" spans="2:32" ht="15" x14ac:dyDescent="0.2">
      <c r="B189" s="2">
        <v>45460.5738820611</v>
      </c>
      <c r="C189" s="2">
        <f t="shared" si="10"/>
        <v>45460</v>
      </c>
      <c r="D189" s="1">
        <v>9582</v>
      </c>
      <c r="F189" s="2">
        <f t="shared" si="14"/>
        <v>45303</v>
      </c>
      <c r="G189" s="1">
        <f t="shared" si="11"/>
        <v>18036</v>
      </c>
      <c r="H189" s="1">
        <f>ROUNDUP(MONTH(Table3[[#This Row],[Date]])/3, 0)</f>
        <v>1</v>
      </c>
      <c r="I189" s="1" cm="1">
        <f t="array" aca="1" ref="I189" ca="1" xml:space="preserve"> (SUM(OFFSET(G189, -$M$4/2+1, 0, $M$4-1, 1)) + (INDIRECT("G" &amp; ROW(G189) - $M$4/2) + INDIRECT("G" &amp; ROW(G189) + $M$4/2))/2) / $M$4</f>
        <v>26135.590909090908</v>
      </c>
      <c r="J189" s="1">
        <f ca="1">Table3[[#This Row],[Moving Average on Months]] - 1.96*STDEV(OFFSET(Table3[[#This Row],[Combined
Daily order]], -$M$4/2, 0, $M$4+1, 1))</f>
        <v>9164.5787589333086</v>
      </c>
      <c r="K189" s="1">
        <f ca="1">Table3[[#This Row],[Moving Average on Months]] + 1.96*STDEV(OFFSET(Table3[[#This Row],[Combined
Daily order]], -$M$4/2, 0, $M$4+1, 1))</f>
        <v>43106.603059248504</v>
      </c>
      <c r="L189" s="1" t="e">
        <v>#N/A</v>
      </c>
      <c r="N189" s="1">
        <f t="shared" si="12"/>
        <v>45729.882621720331</v>
      </c>
      <c r="O189" s="1">
        <f t="shared" si="13"/>
        <v>5411.2257219907515</v>
      </c>
      <c r="P189"/>
      <c r="V189" s="1"/>
      <c r="AD189"/>
      <c r="AE189"/>
      <c r="AF189"/>
    </row>
    <row r="190" spans="2:32" ht="15" x14ac:dyDescent="0.2">
      <c r="B190" s="2">
        <v>45460.189734131229</v>
      </c>
      <c r="C190" s="2">
        <f t="shared" si="10"/>
        <v>45460</v>
      </c>
      <c r="D190" s="1">
        <v>9020</v>
      </c>
      <c r="F190" s="2">
        <f t="shared" si="14"/>
        <v>45302</v>
      </c>
      <c r="G190" s="1">
        <f t="shared" si="11"/>
        <v>27833</v>
      </c>
      <c r="H190" s="1">
        <f>ROUNDUP(MONTH(Table3[[#This Row],[Date]])/3, 0)</f>
        <v>1</v>
      </c>
      <c r="I190" s="1" cm="1">
        <f t="array" aca="1" ref="I190" ca="1" xml:space="preserve"> (SUM(OFFSET(G190, -$M$4/2+1, 0, $M$4-1, 1)) + (INDIRECT("G" &amp; ROW(G190) - $M$4/2) + INDIRECT("G" &amp; ROW(G190) + $M$4/2))/2) / $M$4</f>
        <v>26998.795454545456</v>
      </c>
      <c r="J190" s="1">
        <f ca="1">Table3[[#This Row],[Moving Average on Months]] - 1.96*STDEV(OFFSET(Table3[[#This Row],[Combined
Daily order]], -$M$4/2, 0, $M$4+1, 1))</f>
        <v>10382.011865577169</v>
      </c>
      <c r="K190" s="1">
        <f ca="1">Table3[[#This Row],[Moving Average on Months]] + 1.96*STDEV(OFFSET(Table3[[#This Row],[Combined
Daily order]], -$M$4/2, 0, $M$4+1, 1))</f>
        <v>43615.579043513746</v>
      </c>
      <c r="L190" s="1" t="e">
        <v>#N/A</v>
      </c>
      <c r="N190" s="1">
        <f t="shared" si="12"/>
        <v>45729.882621720331</v>
      </c>
      <c r="O190" s="1">
        <f t="shared" si="13"/>
        <v>5411.2257219907515</v>
      </c>
      <c r="P190"/>
      <c r="V190" s="1"/>
      <c r="AD190"/>
      <c r="AE190"/>
      <c r="AF190"/>
    </row>
    <row r="191" spans="2:32" ht="15" x14ac:dyDescent="0.2">
      <c r="B191" s="2">
        <v>45457.762018723115</v>
      </c>
      <c r="C191" s="2">
        <f t="shared" si="10"/>
        <v>45457</v>
      </c>
      <c r="D191" s="1">
        <v>9514</v>
      </c>
      <c r="F191" s="2">
        <f t="shared" si="14"/>
        <v>45301</v>
      </c>
      <c r="G191" s="1">
        <f t="shared" si="11"/>
        <v>21954</v>
      </c>
      <c r="H191" s="1">
        <f>ROUNDUP(MONTH(Table3[[#This Row],[Date]])/3, 0)</f>
        <v>1</v>
      </c>
      <c r="I191" s="1" cm="1">
        <f t="array" aca="1" ref="I191" ca="1" xml:space="preserve"> (SUM(OFFSET(G191, -$M$4/2+1, 0, $M$4-1, 1)) + (INDIRECT("G" &amp; ROW(G191) - $M$4/2) + INDIRECT("G" &amp; ROW(G191) + $M$4/2))/2) / $M$4</f>
        <v>27998.727272727272</v>
      </c>
      <c r="J191" s="1">
        <f ca="1">Table3[[#This Row],[Moving Average on Months]] - 1.96*STDEV(OFFSET(Table3[[#This Row],[Combined
Daily order]], -$M$4/2, 0, $M$4+1, 1))</f>
        <v>8454.9011707137397</v>
      </c>
      <c r="K191" s="1">
        <f ca="1">Table3[[#This Row],[Moving Average on Months]] + 1.96*STDEV(OFFSET(Table3[[#This Row],[Combined
Daily order]], -$M$4/2, 0, $M$4+1, 1))</f>
        <v>47542.553374740804</v>
      </c>
      <c r="L191" s="1" t="e">
        <v>#N/A</v>
      </c>
      <c r="N191" s="1">
        <f t="shared" si="12"/>
        <v>45729.882621720331</v>
      </c>
      <c r="O191" s="1">
        <f t="shared" si="13"/>
        <v>5411.2257219907515</v>
      </c>
      <c r="P191"/>
      <c r="V191" s="1"/>
      <c r="AD191"/>
      <c r="AE191"/>
      <c r="AF191"/>
    </row>
    <row r="192" spans="2:32" ht="15" x14ac:dyDescent="0.2">
      <c r="B192" s="2">
        <v>45457.360826721604</v>
      </c>
      <c r="C192" s="2">
        <f t="shared" si="10"/>
        <v>45457</v>
      </c>
      <c r="D192" s="1">
        <v>8299</v>
      </c>
      <c r="F192" s="2">
        <f t="shared" si="14"/>
        <v>45300</v>
      </c>
      <c r="G192" s="1">
        <f t="shared" si="11"/>
        <v>30258</v>
      </c>
      <c r="H192" s="1">
        <f>ROUNDUP(MONTH(Table3[[#This Row],[Date]])/3, 0)</f>
        <v>1</v>
      </c>
      <c r="I192" s="1" cm="1">
        <f t="array" aca="1" ref="I192" ca="1" xml:space="preserve"> (SUM(OFFSET(G192, -$M$4/2+1, 0, $M$4-1, 1)) + (INDIRECT("G" &amp; ROW(G192) - $M$4/2) + INDIRECT("G" &amp; ROW(G192) + $M$4/2))/2) / $M$4</f>
        <v>29043.886363636364</v>
      </c>
      <c r="J192" s="1">
        <f ca="1">Table3[[#This Row],[Moving Average on Months]] - 1.96*STDEV(OFFSET(Table3[[#This Row],[Combined
Daily order]], -$M$4/2, 0, $M$4+1, 1))</f>
        <v>10089.222989487811</v>
      </c>
      <c r="K192" s="1">
        <f ca="1">Table3[[#This Row],[Moving Average on Months]] + 1.96*STDEV(OFFSET(Table3[[#This Row],[Combined
Daily order]], -$M$4/2, 0, $M$4+1, 1))</f>
        <v>47998.549737784917</v>
      </c>
      <c r="L192" s="1" t="e">
        <v>#N/A</v>
      </c>
      <c r="N192" s="1">
        <f t="shared" si="12"/>
        <v>45729.882621720331</v>
      </c>
      <c r="O192" s="1">
        <f t="shared" si="13"/>
        <v>5411.2257219907515</v>
      </c>
      <c r="P192"/>
      <c r="V192" s="1"/>
      <c r="AD192"/>
      <c r="AE192"/>
      <c r="AF192"/>
    </row>
    <row r="193" spans="2:32" ht="15" x14ac:dyDescent="0.2">
      <c r="B193" s="2">
        <v>45456.938467328524</v>
      </c>
      <c r="C193" s="2">
        <f t="shared" si="10"/>
        <v>45456</v>
      </c>
      <c r="D193" s="1">
        <v>8579</v>
      </c>
      <c r="F193" s="2">
        <f t="shared" si="14"/>
        <v>45299</v>
      </c>
      <c r="G193" s="1">
        <f t="shared" si="11"/>
        <v>22551</v>
      </c>
      <c r="H193" s="1">
        <f>ROUNDUP(MONTH(Table3[[#This Row],[Date]])/3, 0)</f>
        <v>1</v>
      </c>
      <c r="I193" s="1" cm="1">
        <f t="array" aca="1" ref="I193" ca="1" xml:space="preserve"> (SUM(OFFSET(G193, -$M$4/2+1, 0, $M$4-1, 1)) + (INDIRECT("G" &amp; ROW(G193) - $M$4/2) + INDIRECT("G" &amp; ROW(G193) + $M$4/2))/2) / $M$4</f>
        <v>29995.272727272728</v>
      </c>
      <c r="J193" s="1">
        <f ca="1">Table3[[#This Row],[Moving Average on Months]] - 1.96*STDEV(OFFSET(Table3[[#This Row],[Combined
Daily order]], -$M$4/2, 0, $M$4+1, 1))</f>
        <v>7768.7023802458243</v>
      </c>
      <c r="K193" s="1">
        <f ca="1">Table3[[#This Row],[Moving Average on Months]] + 1.96*STDEV(OFFSET(Table3[[#This Row],[Combined
Daily order]], -$M$4/2, 0, $M$4+1, 1))</f>
        <v>52221.843074299628</v>
      </c>
      <c r="L193" s="1" t="e">
        <v>#N/A</v>
      </c>
      <c r="N193" s="1">
        <f t="shared" si="12"/>
        <v>45729.882621720331</v>
      </c>
      <c r="O193" s="1">
        <f t="shared" si="13"/>
        <v>5411.2257219907515</v>
      </c>
      <c r="P193"/>
      <c r="V193" s="1"/>
      <c r="AD193"/>
      <c r="AE193"/>
      <c r="AF193"/>
    </row>
    <row r="194" spans="2:32" ht="15" x14ac:dyDescent="0.2">
      <c r="B194" s="2">
        <v>45456.547319651429</v>
      </c>
      <c r="C194" s="2">
        <f t="shared" si="10"/>
        <v>45456</v>
      </c>
      <c r="D194" s="1">
        <v>9066</v>
      </c>
      <c r="F194" s="2">
        <f t="shared" si="14"/>
        <v>45296</v>
      </c>
      <c r="G194" s="1">
        <f t="shared" si="11"/>
        <v>37373</v>
      </c>
      <c r="H194" s="1">
        <f>ROUNDUP(MONTH(Table3[[#This Row],[Date]])/3, 0)</f>
        <v>1</v>
      </c>
      <c r="I194" s="1" cm="1">
        <f t="array" aca="1" ref="I194" ca="1" xml:space="preserve"> (SUM(OFFSET(G194, -$M$4/2+1, 0, $M$4-1, 1)) + (INDIRECT("G" &amp; ROW(G194) - $M$4/2) + INDIRECT("G" &amp; ROW(G194) + $M$4/2))/2) / $M$4</f>
        <v>31177.545454545456</v>
      </c>
      <c r="J194" s="1">
        <f ca="1">Table3[[#This Row],[Moving Average on Months]] - 1.96*STDEV(OFFSET(Table3[[#This Row],[Combined
Daily order]], -$M$4/2, 0, $M$4+1, 1))</f>
        <v>8954.204497680912</v>
      </c>
      <c r="K194" s="1">
        <f ca="1">Table3[[#This Row],[Moving Average on Months]] + 1.96*STDEV(OFFSET(Table3[[#This Row],[Combined
Daily order]], -$M$4/2, 0, $M$4+1, 1))</f>
        <v>53400.88641141</v>
      </c>
      <c r="L194" s="1">
        <f>Table3[[#This Row],[Combined
Daily order]]</f>
        <v>37373</v>
      </c>
      <c r="N194" s="1">
        <f t="shared" si="12"/>
        <v>45729.882621720331</v>
      </c>
      <c r="O194" s="1">
        <f t="shared" si="13"/>
        <v>5411.2257219907515</v>
      </c>
      <c r="P194"/>
      <c r="V194" s="1"/>
      <c r="AD194"/>
      <c r="AE194"/>
      <c r="AF194"/>
    </row>
    <row r="195" spans="2:32" ht="15" x14ac:dyDescent="0.2">
      <c r="B195" s="2">
        <v>45456.174653333474</v>
      </c>
      <c r="C195" s="2">
        <f t="shared" si="10"/>
        <v>45456</v>
      </c>
      <c r="D195" s="1">
        <v>8066</v>
      </c>
      <c r="F195" s="2">
        <f t="shared" si="14"/>
        <v>45295</v>
      </c>
      <c r="G195" s="1">
        <f t="shared" si="11"/>
        <v>25641</v>
      </c>
      <c r="H195" s="1">
        <f>ROUNDUP(MONTH(Table3[[#This Row],[Date]])/3, 0)</f>
        <v>1</v>
      </c>
      <c r="I195" s="1" cm="1">
        <f t="array" aca="1" ref="I195" ca="1" xml:space="preserve"> (SUM(OFFSET(G195, -$M$4/2+1, 0, $M$4-1, 1)) + (INDIRECT("G" &amp; ROW(G195) - $M$4/2) + INDIRECT("G" &amp; ROW(G195) + $M$4/2))/2) / $M$4</f>
        <v>32419.363636363636</v>
      </c>
      <c r="J195" s="1">
        <f ca="1">Table3[[#This Row],[Moving Average on Months]] - 1.96*STDEV(OFFSET(Table3[[#This Row],[Combined
Daily order]], -$M$4/2, 0, $M$4+1, 1))</f>
        <v>8215.3659743986282</v>
      </c>
      <c r="K195" s="1">
        <f ca="1">Table3[[#This Row],[Moving Average on Months]] + 1.96*STDEV(OFFSET(Table3[[#This Row],[Combined
Daily order]], -$M$4/2, 0, $M$4+1, 1))</f>
        <v>56623.361298328644</v>
      </c>
      <c r="L195" s="1" t="e">
        <v>#N/A</v>
      </c>
      <c r="N195" s="1">
        <f t="shared" si="12"/>
        <v>45729.882621720331</v>
      </c>
      <c r="O195" s="1">
        <f t="shared" si="13"/>
        <v>5411.2257219907515</v>
      </c>
      <c r="P195"/>
      <c r="V195" s="1"/>
      <c r="AD195"/>
      <c r="AE195"/>
      <c r="AF195"/>
    </row>
    <row r="196" spans="2:32" ht="15" x14ac:dyDescent="0.2">
      <c r="B196" s="2">
        <v>45455.791104462005</v>
      </c>
      <c r="C196" s="2">
        <f t="shared" ref="C196:C259" si="15">INT(B196)</f>
        <v>45455</v>
      </c>
      <c r="D196" s="1">
        <v>9167</v>
      </c>
      <c r="F196" s="2">
        <f t="shared" si="14"/>
        <v>45294</v>
      </c>
      <c r="G196" s="1">
        <f t="shared" ref="G196:G259" si="16">SUMIF(C:C, F196, D:D)</f>
        <v>40101</v>
      </c>
      <c r="H196" s="1">
        <f>ROUNDUP(MONTH(Table3[[#This Row],[Date]])/3, 0)</f>
        <v>1</v>
      </c>
      <c r="I196" s="1" cm="1">
        <f t="array" aca="1" ref="I196" ca="1" xml:space="preserve"> (SUM(OFFSET(G196, -$M$4/2+1, 0, $M$4-1, 1)) + (INDIRECT("G" &amp; ROW(G196) - $M$4/2) + INDIRECT("G" &amp; ROW(G196) + $M$4/2))/2) / $M$4</f>
        <v>33742.681818181816</v>
      </c>
      <c r="J196" s="1">
        <f ca="1">Table3[[#This Row],[Moving Average on Months]] - 1.96*STDEV(OFFSET(Table3[[#This Row],[Combined
Daily order]], -$M$4/2, 0, $M$4+1, 1))</f>
        <v>9565.5677652859486</v>
      </c>
      <c r="K196" s="1">
        <f ca="1">Table3[[#This Row],[Moving Average on Months]] + 1.96*STDEV(OFFSET(Table3[[#This Row],[Combined
Daily order]], -$M$4/2, 0, $M$4+1, 1))</f>
        <v>57919.795871077687</v>
      </c>
      <c r="L196" s="1">
        <f>Table3[[#This Row],[Combined
Daily order]]</f>
        <v>40101</v>
      </c>
      <c r="N196" s="1">
        <f t="shared" ref="N196:N259" si="17">$V$46</f>
        <v>45729.882621720331</v>
      </c>
      <c r="O196" s="1">
        <f t="shared" ref="O196:O259" si="18">$U$46</f>
        <v>5411.2257219907515</v>
      </c>
      <c r="P196"/>
      <c r="V196" s="1"/>
      <c r="AD196"/>
      <c r="AE196"/>
      <c r="AF196"/>
    </row>
    <row r="197" spans="2:32" ht="15" x14ac:dyDescent="0.2">
      <c r="B197" s="2">
        <v>45455.363178346546</v>
      </c>
      <c r="C197" s="2">
        <f t="shared" si="15"/>
        <v>45455</v>
      </c>
      <c r="D197" s="1">
        <v>7703</v>
      </c>
      <c r="F197" s="2">
        <f t="shared" si="14"/>
        <v>45293</v>
      </c>
      <c r="G197" s="1">
        <f t="shared" si="16"/>
        <v>28461</v>
      </c>
      <c r="H197" s="1">
        <f>ROUNDUP(MONTH(Table3[[#This Row],[Date]])/3, 0)</f>
        <v>1</v>
      </c>
      <c r="I197" s="1" cm="1">
        <f t="array" aca="1" ref="I197" ca="1" xml:space="preserve"> (SUM(OFFSET(G197, -$M$4/2+1, 0, $M$4-1, 1)) + (INDIRECT("G" &amp; ROW(G197) - $M$4/2) + INDIRECT("G" &amp; ROW(G197) + $M$4/2))/2) / $M$4</f>
        <v>35118.409090909088</v>
      </c>
      <c r="J197" s="1">
        <f ca="1">Table3[[#This Row],[Moving Average on Months]] - 1.96*STDEV(OFFSET(Table3[[#This Row],[Combined
Daily order]], -$M$4/2, 0, $M$4+1, 1))</f>
        <v>9143.8916211078758</v>
      </c>
      <c r="K197" s="1">
        <f ca="1">Table3[[#This Row],[Moving Average on Months]] + 1.96*STDEV(OFFSET(Table3[[#This Row],[Combined
Daily order]], -$M$4/2, 0, $M$4+1, 1))</f>
        <v>61092.926560710301</v>
      </c>
      <c r="L197" s="1" t="e">
        <v>#N/A</v>
      </c>
      <c r="N197" s="1">
        <f t="shared" si="17"/>
        <v>45729.882621720331</v>
      </c>
      <c r="O197" s="1">
        <f t="shared" si="18"/>
        <v>5411.2257219907515</v>
      </c>
      <c r="P197"/>
      <c r="V197" s="1"/>
      <c r="AD197"/>
      <c r="AE197"/>
      <c r="AF197"/>
    </row>
    <row r="198" spans="2:32" ht="15" x14ac:dyDescent="0.2">
      <c r="B198" s="2">
        <v>45454.982957232991</v>
      </c>
      <c r="C198" s="2">
        <f t="shared" si="15"/>
        <v>45454</v>
      </c>
      <c r="D198" s="1">
        <v>8218</v>
      </c>
      <c r="F198" s="2">
        <f t="shared" ref="F198:F261" si="19">WORKDAY(F197,-1)</f>
        <v>45292</v>
      </c>
      <c r="G198" s="1">
        <f t="shared" si="16"/>
        <v>42191</v>
      </c>
      <c r="H198" s="1">
        <f>ROUNDUP(MONTH(Table3[[#This Row],[Date]])/3, 0)</f>
        <v>1</v>
      </c>
      <c r="I198" s="1" cm="1">
        <f t="array" aca="1" ref="I198" ca="1" xml:space="preserve"> (SUM(OFFSET(G198, -$M$4/2+1, 0, $M$4-1, 1)) + (INDIRECT("G" &amp; ROW(G198) - $M$4/2) + INDIRECT("G" &amp; ROW(G198) + $M$4/2))/2) / $M$4</f>
        <v>36665.5</v>
      </c>
      <c r="J198" s="1">
        <f ca="1">Table3[[#This Row],[Moving Average on Months]] - 1.96*STDEV(OFFSET(Table3[[#This Row],[Combined
Daily order]], -$M$4/2, 0, $M$4+1, 1))</f>
        <v>10622.848512958768</v>
      </c>
      <c r="K198" s="1">
        <f ca="1">Table3[[#This Row],[Moving Average on Months]] + 1.96*STDEV(OFFSET(Table3[[#This Row],[Combined
Daily order]], -$M$4/2, 0, $M$4+1, 1))</f>
        <v>62708.151487041236</v>
      </c>
      <c r="L198" s="1">
        <f>Table3[[#This Row],[Combined
Daily order]]</f>
        <v>42191</v>
      </c>
      <c r="N198" s="1">
        <f t="shared" si="17"/>
        <v>45729.882621720331</v>
      </c>
      <c r="O198" s="1">
        <f t="shared" si="18"/>
        <v>5411.2257219907515</v>
      </c>
      <c r="P198"/>
      <c r="V198" s="1"/>
      <c r="AD198"/>
      <c r="AE198"/>
      <c r="AF198"/>
    </row>
    <row r="199" spans="2:32" ht="15" x14ac:dyDescent="0.2">
      <c r="B199" s="2">
        <v>45454.588651628546</v>
      </c>
      <c r="C199" s="2">
        <f t="shared" si="15"/>
        <v>45454</v>
      </c>
      <c r="D199" s="1">
        <v>8103</v>
      </c>
      <c r="F199" s="2">
        <f t="shared" si="19"/>
        <v>45289</v>
      </c>
      <c r="G199" s="1">
        <f t="shared" si="16"/>
        <v>32667</v>
      </c>
      <c r="H199" s="1">
        <f>ROUNDUP(MONTH(Table3[[#This Row],[Date]])/3, 0)</f>
        <v>4</v>
      </c>
      <c r="I199" s="1" cm="1">
        <f t="array" aca="1" ref="I199" ca="1" xml:space="preserve"> (SUM(OFFSET(G199, -$M$4/2+1, 0, $M$4-1, 1)) + (INDIRECT("G" &amp; ROW(G199) - $M$4/2) + INDIRECT("G" &amp; ROW(G199) + $M$4/2))/2) / $M$4</f>
        <v>38369.818181818184</v>
      </c>
      <c r="J199" s="1">
        <f ca="1">Table3[[#This Row],[Moving Average on Months]] - 1.96*STDEV(OFFSET(Table3[[#This Row],[Combined
Daily order]], -$M$4/2, 0, $M$4+1, 1))</f>
        <v>10731.13826573289</v>
      </c>
      <c r="K199" s="1">
        <f ca="1">Table3[[#This Row],[Moving Average on Months]] + 1.96*STDEV(OFFSET(Table3[[#This Row],[Combined
Daily order]], -$M$4/2, 0, $M$4+1, 1))</f>
        <v>66008.498097903474</v>
      </c>
      <c r="L199" s="1" t="e">
        <v>#N/A</v>
      </c>
      <c r="N199" s="1">
        <f t="shared" si="17"/>
        <v>45729.882621720331</v>
      </c>
      <c r="O199" s="1">
        <f t="shared" si="18"/>
        <v>5411.2257219907515</v>
      </c>
      <c r="P199"/>
      <c r="V199" s="1"/>
      <c r="AD199"/>
      <c r="AE199"/>
      <c r="AF199"/>
    </row>
    <row r="200" spans="2:32" ht="15" x14ac:dyDescent="0.2">
      <c r="B200" s="2">
        <v>45454.171413442222</v>
      </c>
      <c r="C200" s="2">
        <f t="shared" si="15"/>
        <v>45454</v>
      </c>
      <c r="D200" s="1">
        <v>8246</v>
      </c>
      <c r="F200" s="2">
        <f t="shared" si="19"/>
        <v>45288</v>
      </c>
      <c r="G200" s="1">
        <f t="shared" si="16"/>
        <v>46651</v>
      </c>
      <c r="H200" s="1">
        <f>ROUNDUP(MONTH(Table3[[#This Row],[Date]])/3, 0)</f>
        <v>4</v>
      </c>
      <c r="I200" s="1" cm="1">
        <f t="array" aca="1" ref="I200" ca="1" xml:space="preserve"> (SUM(OFFSET(G200, -$M$4/2+1, 0, $M$4-1, 1)) + (INDIRECT("G" &amp; ROW(G200) - $M$4/2) + INDIRECT("G" &amp; ROW(G200) + $M$4/2))/2) / $M$4</f>
        <v>39965.477272727272</v>
      </c>
      <c r="J200" s="1">
        <f ca="1">Table3[[#This Row],[Moving Average on Months]] - 1.96*STDEV(OFFSET(Table3[[#This Row],[Combined
Daily order]], -$M$4/2, 0, $M$4+1, 1))</f>
        <v>12956.899156214695</v>
      </c>
      <c r="K200" s="1">
        <f ca="1">Table3[[#This Row],[Moving Average on Months]] + 1.96*STDEV(OFFSET(Table3[[#This Row],[Combined
Daily order]], -$M$4/2, 0, $M$4+1, 1))</f>
        <v>66974.055389239846</v>
      </c>
      <c r="L200" s="1" t="e">
        <v>#N/A</v>
      </c>
      <c r="N200" s="1">
        <f t="shared" si="17"/>
        <v>45729.882621720331</v>
      </c>
      <c r="O200" s="1">
        <f t="shared" si="18"/>
        <v>5411.2257219907515</v>
      </c>
      <c r="P200"/>
      <c r="V200" s="1"/>
      <c r="AD200"/>
      <c r="AE200"/>
      <c r="AF200"/>
    </row>
    <row r="201" spans="2:32" ht="15" x14ac:dyDescent="0.2">
      <c r="B201" s="2">
        <v>45453.771232124855</v>
      </c>
      <c r="C201" s="2">
        <f t="shared" si="15"/>
        <v>45453</v>
      </c>
      <c r="D201" s="1">
        <v>7756</v>
      </c>
      <c r="F201" s="2">
        <f t="shared" si="19"/>
        <v>45287</v>
      </c>
      <c r="G201" s="1">
        <f t="shared" si="16"/>
        <v>33123</v>
      </c>
      <c r="H201" s="1">
        <f>ROUNDUP(MONTH(Table3[[#This Row],[Date]])/3, 0)</f>
        <v>4</v>
      </c>
      <c r="I201" s="1" cm="1">
        <f t="array" aca="1" ref="I201" ca="1" xml:space="preserve"> (SUM(OFFSET(G201, -$M$4/2+1, 0, $M$4-1, 1)) + (INDIRECT("G" &amp; ROW(G201) - $M$4/2) + INDIRECT("G" &amp; ROW(G201) + $M$4/2))/2) / $M$4</f>
        <v>41228.409090909088</v>
      </c>
      <c r="J201" s="1">
        <f ca="1">Table3[[#This Row],[Moving Average on Months]] - 1.96*STDEV(OFFSET(Table3[[#This Row],[Combined
Daily order]], -$M$4/2, 0, $M$4+1, 1))</f>
        <v>14933.008868834702</v>
      </c>
      <c r="K201" s="1">
        <f ca="1">Table3[[#This Row],[Moving Average on Months]] + 1.96*STDEV(OFFSET(Table3[[#This Row],[Combined
Daily order]], -$M$4/2, 0, $M$4+1, 1))</f>
        <v>67523.809312983474</v>
      </c>
      <c r="L201" s="1" t="e">
        <v>#N/A</v>
      </c>
      <c r="N201" s="1">
        <f t="shared" si="17"/>
        <v>45729.882621720331</v>
      </c>
      <c r="O201" s="1">
        <f t="shared" si="18"/>
        <v>5411.2257219907515</v>
      </c>
      <c r="P201"/>
      <c r="V201" s="1"/>
      <c r="AD201"/>
      <c r="AE201"/>
      <c r="AF201"/>
    </row>
    <row r="202" spans="2:32" ht="15" x14ac:dyDescent="0.2">
      <c r="B202" s="2">
        <v>45453.349444264248</v>
      </c>
      <c r="C202" s="2">
        <f t="shared" si="15"/>
        <v>45453</v>
      </c>
      <c r="D202" s="1">
        <v>9525</v>
      </c>
      <c r="F202" s="2">
        <f t="shared" si="19"/>
        <v>45286</v>
      </c>
      <c r="G202" s="1">
        <f t="shared" si="16"/>
        <v>52401</v>
      </c>
      <c r="H202" s="1">
        <f>ROUNDUP(MONTH(Table3[[#This Row],[Date]])/3, 0)</f>
        <v>4</v>
      </c>
      <c r="I202" s="1" cm="1">
        <f t="array" aca="1" ref="I202" ca="1" xml:space="preserve"> (SUM(OFFSET(G202, -$M$4/2+1, 0, $M$4-1, 1)) + (INDIRECT("G" &amp; ROW(G202) - $M$4/2) + INDIRECT("G" &amp; ROW(G202) + $M$4/2))/2) / $M$4</f>
        <v>42398.795454545456</v>
      </c>
      <c r="J202" s="1">
        <f ca="1">Table3[[#This Row],[Moving Average on Months]] - 1.96*STDEV(OFFSET(Table3[[#This Row],[Combined
Daily order]], -$M$4/2, 0, $M$4+1, 1))</f>
        <v>16724.948241955783</v>
      </c>
      <c r="K202" s="1">
        <f ca="1">Table3[[#This Row],[Moving Average on Months]] + 1.96*STDEV(OFFSET(Table3[[#This Row],[Combined
Daily order]], -$M$4/2, 0, $M$4+1, 1))</f>
        <v>68072.642667135136</v>
      </c>
      <c r="L202" s="1" t="e">
        <v>#N/A</v>
      </c>
      <c r="N202" s="1">
        <f t="shared" si="17"/>
        <v>45729.882621720331</v>
      </c>
      <c r="O202" s="1">
        <f t="shared" si="18"/>
        <v>5411.2257219907515</v>
      </c>
      <c r="P202"/>
      <c r="V202" s="1"/>
      <c r="AD202"/>
      <c r="AE202"/>
      <c r="AF202"/>
    </row>
    <row r="203" spans="2:32" ht="15" x14ac:dyDescent="0.2">
      <c r="B203" s="2">
        <v>45450.911137507333</v>
      </c>
      <c r="C203" s="2">
        <f t="shared" si="15"/>
        <v>45450</v>
      </c>
      <c r="D203" s="1">
        <v>8254</v>
      </c>
      <c r="F203" s="2">
        <f t="shared" si="19"/>
        <v>45285</v>
      </c>
      <c r="G203" s="1">
        <f t="shared" si="16"/>
        <v>34112</v>
      </c>
      <c r="H203" s="1">
        <f>ROUNDUP(MONTH(Table3[[#This Row],[Date]])/3, 0)</f>
        <v>4</v>
      </c>
      <c r="I203" s="1" cm="1">
        <f t="array" aca="1" ref="I203" ca="1" xml:space="preserve"> (SUM(OFFSET(G203, -$M$4/2+1, 0, $M$4-1, 1)) + (INDIRECT("G" &amp; ROW(G203) - $M$4/2) + INDIRECT("G" &amp; ROW(G203) + $M$4/2))/2) / $M$4</f>
        <v>43660.909090909088</v>
      </c>
      <c r="J203" s="1">
        <f ca="1">Table3[[#This Row],[Moving Average on Months]] - 1.96*STDEV(OFFSET(Table3[[#This Row],[Combined
Daily order]], -$M$4/2, 0, $M$4+1, 1))</f>
        <v>18000.894042598502</v>
      </c>
      <c r="K203" s="1">
        <f ca="1">Table3[[#This Row],[Moving Average on Months]] + 1.96*STDEV(OFFSET(Table3[[#This Row],[Combined
Daily order]], -$M$4/2, 0, $M$4+1, 1))</f>
        <v>69320.924139219671</v>
      </c>
      <c r="L203" s="1" t="e">
        <v>#N/A</v>
      </c>
      <c r="N203" s="1">
        <f t="shared" si="17"/>
        <v>45729.882621720331</v>
      </c>
      <c r="O203" s="1">
        <f t="shared" si="18"/>
        <v>5411.2257219907515</v>
      </c>
      <c r="P203"/>
      <c r="V203" s="1"/>
      <c r="AD203"/>
      <c r="AE203"/>
      <c r="AF203"/>
    </row>
    <row r="204" spans="2:32" ht="15" x14ac:dyDescent="0.2">
      <c r="B204" s="2">
        <v>45450.523668152571</v>
      </c>
      <c r="C204" s="2">
        <f t="shared" si="15"/>
        <v>45450</v>
      </c>
      <c r="D204" s="1">
        <v>8349</v>
      </c>
      <c r="F204" s="2">
        <f t="shared" si="19"/>
        <v>45282</v>
      </c>
      <c r="G204" s="1">
        <f t="shared" si="16"/>
        <v>58062</v>
      </c>
      <c r="H204" s="1">
        <f>ROUNDUP(MONTH(Table3[[#This Row],[Date]])/3, 0)</f>
        <v>4</v>
      </c>
      <c r="I204" s="1" cm="1">
        <f t="array" aca="1" ref="I204" ca="1" xml:space="preserve"> (SUM(OFFSET(G204, -$M$4/2+1, 0, $M$4-1, 1)) + (INDIRECT("G" &amp; ROW(G204) - $M$4/2) + INDIRECT("G" &amp; ROW(G204) + $M$4/2))/2) / $M$4</f>
        <v>44787.431818181816</v>
      </c>
      <c r="J204" s="1">
        <f ca="1">Table3[[#This Row],[Moving Average on Months]] - 1.96*STDEV(OFFSET(Table3[[#This Row],[Combined
Daily order]], -$M$4/2, 0, $M$4+1, 1))</f>
        <v>19677.128962476319</v>
      </c>
      <c r="K204" s="1">
        <f ca="1">Table3[[#This Row],[Moving Average on Months]] + 1.96*STDEV(OFFSET(Table3[[#This Row],[Combined
Daily order]], -$M$4/2, 0, $M$4+1, 1))</f>
        <v>69897.734673887317</v>
      </c>
      <c r="L204" s="1" t="e">
        <v>#N/A</v>
      </c>
      <c r="N204" s="1">
        <f t="shared" si="17"/>
        <v>45729.882621720331</v>
      </c>
      <c r="O204" s="1">
        <f t="shared" si="18"/>
        <v>5411.2257219907515</v>
      </c>
      <c r="P204"/>
      <c r="V204" s="1"/>
      <c r="AD204"/>
      <c r="AE204"/>
      <c r="AF204"/>
    </row>
    <row r="205" spans="2:32" ht="15" x14ac:dyDescent="0.2">
      <c r="B205" s="2">
        <v>45450.117402055439</v>
      </c>
      <c r="C205" s="2">
        <f t="shared" si="15"/>
        <v>45450</v>
      </c>
      <c r="D205" s="1">
        <v>9837</v>
      </c>
      <c r="F205" s="2">
        <f t="shared" si="19"/>
        <v>45281</v>
      </c>
      <c r="G205" s="1">
        <f t="shared" si="16"/>
        <v>35552</v>
      </c>
      <c r="H205" s="1">
        <f>ROUNDUP(MONTH(Table3[[#This Row],[Date]])/3, 0)</f>
        <v>4</v>
      </c>
      <c r="I205" s="1" cm="1">
        <f t="array" aca="1" ref="I205" ca="1" xml:space="preserve"> (SUM(OFFSET(G205, -$M$4/2+1, 0, $M$4-1, 1)) + (INDIRECT("G" &amp; ROW(G205) - $M$4/2) + INDIRECT("G" &amp; ROW(G205) + $M$4/2))/2) / $M$4</f>
        <v>45671.090909090912</v>
      </c>
      <c r="J205" s="1">
        <f ca="1">Table3[[#This Row],[Moving Average on Months]] - 1.96*STDEV(OFFSET(Table3[[#This Row],[Combined
Daily order]], -$M$4/2, 0, $M$4+1, 1))</f>
        <v>21528.094822192932</v>
      </c>
      <c r="K205" s="1">
        <f ca="1">Table3[[#This Row],[Moving Average on Months]] + 1.96*STDEV(OFFSET(Table3[[#This Row],[Combined
Daily order]], -$M$4/2, 0, $M$4+1, 1))</f>
        <v>69814.086995988895</v>
      </c>
      <c r="L205" s="1" t="e">
        <v>#N/A</v>
      </c>
      <c r="N205" s="1">
        <f t="shared" si="17"/>
        <v>45729.882621720331</v>
      </c>
      <c r="O205" s="1">
        <f t="shared" si="18"/>
        <v>5411.2257219907515</v>
      </c>
      <c r="P205"/>
      <c r="V205" s="1"/>
      <c r="AD205"/>
      <c r="AE205"/>
      <c r="AF205"/>
    </row>
    <row r="206" spans="2:32" ht="15" x14ac:dyDescent="0.2">
      <c r="B206" s="2">
        <v>45449.744173976309</v>
      </c>
      <c r="C206" s="2">
        <f t="shared" si="15"/>
        <v>45449</v>
      </c>
      <c r="D206" s="1">
        <v>8091</v>
      </c>
      <c r="F206" s="2">
        <f t="shared" si="19"/>
        <v>45280</v>
      </c>
      <c r="G206" s="1">
        <f t="shared" si="16"/>
        <v>59942</v>
      </c>
      <c r="H206" s="1">
        <f>ROUNDUP(MONTH(Table3[[#This Row],[Date]])/3, 0)</f>
        <v>4</v>
      </c>
      <c r="I206" s="1" cm="1">
        <f t="array" aca="1" ref="I206" ca="1" xml:space="preserve"> (SUM(OFFSET(G206, -$M$4/2+1, 0, $M$4-1, 1)) + (INDIRECT("G" &amp; ROW(G206) - $M$4/2) + INDIRECT("G" &amp; ROW(G206) + $M$4/2))/2) / $M$4</f>
        <v>46557.772727272728</v>
      </c>
      <c r="J206" s="1">
        <f ca="1">Table3[[#This Row],[Moving Average on Months]] - 1.96*STDEV(OFFSET(Table3[[#This Row],[Combined
Daily order]], -$M$4/2, 0, $M$4+1, 1))</f>
        <v>22619.526799513707</v>
      </c>
      <c r="K206" s="1">
        <f ca="1">Table3[[#This Row],[Moving Average on Months]] + 1.96*STDEV(OFFSET(Table3[[#This Row],[Combined
Daily order]], -$M$4/2, 0, $M$4+1, 1))</f>
        <v>70496.018655031745</v>
      </c>
      <c r="L206" s="1" t="e">
        <v>#N/A</v>
      </c>
      <c r="N206" s="1">
        <f t="shared" si="17"/>
        <v>45729.882621720331</v>
      </c>
      <c r="O206" s="1">
        <f t="shared" si="18"/>
        <v>5411.2257219907515</v>
      </c>
      <c r="P206"/>
      <c r="V206" s="1"/>
      <c r="AD206"/>
      <c r="AE206"/>
      <c r="AF206"/>
    </row>
    <row r="207" spans="2:32" ht="15" x14ac:dyDescent="0.2">
      <c r="B207" s="2">
        <v>45449.339045720277</v>
      </c>
      <c r="C207" s="2">
        <f t="shared" si="15"/>
        <v>45449</v>
      </c>
      <c r="D207" s="1">
        <v>8875</v>
      </c>
      <c r="F207" s="2">
        <f t="shared" si="19"/>
        <v>45279</v>
      </c>
      <c r="G207" s="1">
        <f t="shared" si="16"/>
        <v>40854</v>
      </c>
      <c r="H207" s="1">
        <f>ROUNDUP(MONTH(Table3[[#This Row],[Date]])/3, 0)</f>
        <v>4</v>
      </c>
      <c r="I207" s="1" cm="1">
        <f t="array" aca="1" ref="I207" ca="1" xml:space="preserve"> (SUM(OFFSET(G207, -$M$4/2+1, 0, $M$4-1, 1)) + (INDIRECT("G" &amp; ROW(G207) - $M$4/2) + INDIRECT("G" &amp; ROW(G207) + $M$4/2))/2) / $M$4</f>
        <v>47406.159090909088</v>
      </c>
      <c r="J207" s="1">
        <f ca="1">Table3[[#This Row],[Moving Average on Months]] - 1.96*STDEV(OFFSET(Table3[[#This Row],[Combined
Daily order]], -$M$4/2, 0, $M$4+1, 1))</f>
        <v>24352.473583089621</v>
      </c>
      <c r="K207" s="1">
        <f ca="1">Table3[[#This Row],[Moving Average on Months]] + 1.96*STDEV(OFFSET(Table3[[#This Row],[Combined
Daily order]], -$M$4/2, 0, $M$4+1, 1))</f>
        <v>70459.844598728552</v>
      </c>
      <c r="L207" s="1" t="e">
        <v>#N/A</v>
      </c>
      <c r="N207" s="1">
        <f t="shared" si="17"/>
        <v>45729.882621720331</v>
      </c>
      <c r="O207" s="1">
        <f t="shared" si="18"/>
        <v>5411.2257219907515</v>
      </c>
      <c r="P207"/>
      <c r="V207" s="1"/>
      <c r="AD207"/>
      <c r="AE207"/>
      <c r="AF207"/>
    </row>
    <row r="208" spans="2:32" ht="15" x14ac:dyDescent="0.2">
      <c r="B208" s="2">
        <v>45448.953723282844</v>
      </c>
      <c r="C208" s="2">
        <f t="shared" si="15"/>
        <v>45448</v>
      </c>
      <c r="D208" s="1">
        <v>9730</v>
      </c>
      <c r="F208" s="2">
        <f t="shared" si="19"/>
        <v>45278</v>
      </c>
      <c r="G208" s="1">
        <f t="shared" si="16"/>
        <v>62931</v>
      </c>
      <c r="H208" s="1">
        <f>ROUNDUP(MONTH(Table3[[#This Row],[Date]])/3, 0)</f>
        <v>4</v>
      </c>
      <c r="I208" s="1" cm="1">
        <f t="array" aca="1" ref="I208" ca="1" xml:space="preserve"> (SUM(OFFSET(G208, -$M$4/2+1, 0, $M$4-1, 1)) + (INDIRECT("G" &amp; ROW(G208) - $M$4/2) + INDIRECT("G" &amp; ROW(G208) + $M$4/2))/2) / $M$4</f>
        <v>48178.5</v>
      </c>
      <c r="J208" s="1">
        <f ca="1">Table3[[#This Row],[Moving Average on Months]] - 1.96*STDEV(OFFSET(Table3[[#This Row],[Combined
Daily order]], -$M$4/2, 0, $M$4+1, 1))</f>
        <v>25188.703623946392</v>
      </c>
      <c r="K208" s="1">
        <f ca="1">Table3[[#This Row],[Moving Average on Months]] + 1.96*STDEV(OFFSET(Table3[[#This Row],[Combined
Daily order]], -$M$4/2, 0, $M$4+1, 1))</f>
        <v>71168.296376053608</v>
      </c>
      <c r="L208" s="1" t="e">
        <v>#N/A</v>
      </c>
      <c r="N208" s="1">
        <f t="shared" si="17"/>
        <v>45729.882621720331</v>
      </c>
      <c r="O208" s="1">
        <f t="shared" si="18"/>
        <v>5411.2257219907515</v>
      </c>
      <c r="P208"/>
      <c r="V208" s="1"/>
      <c r="AD208"/>
      <c r="AE208"/>
      <c r="AF208"/>
    </row>
    <row r="209" spans="2:32" ht="15" x14ac:dyDescent="0.2">
      <c r="B209" s="2">
        <v>45448.565153931522</v>
      </c>
      <c r="C209" s="2">
        <f t="shared" si="15"/>
        <v>45448</v>
      </c>
      <c r="D209" s="1">
        <v>9883</v>
      </c>
      <c r="F209" s="2">
        <f t="shared" si="19"/>
        <v>45275</v>
      </c>
      <c r="G209" s="1">
        <f t="shared" si="16"/>
        <v>47159</v>
      </c>
      <c r="H209" s="1">
        <f>ROUNDUP(MONTH(Table3[[#This Row],[Date]])/3, 0)</f>
        <v>4</v>
      </c>
      <c r="I209" s="1" cm="1">
        <f t="array" aca="1" ref="I209" ca="1" xml:space="preserve"> (SUM(OFFSET(G209, -$M$4/2+1, 0, $M$4-1, 1)) + (INDIRECT("G" &amp; ROW(G209) - $M$4/2) + INDIRECT("G" &amp; ROW(G209) + $M$4/2))/2) / $M$4</f>
        <v>48930.25</v>
      </c>
      <c r="J209" s="1">
        <f ca="1">Table3[[#This Row],[Moving Average on Months]] - 1.96*STDEV(OFFSET(Table3[[#This Row],[Combined
Daily order]], -$M$4/2, 0, $M$4+1, 1))</f>
        <v>26702.791800967516</v>
      </c>
      <c r="K209" s="1">
        <f ca="1">Table3[[#This Row],[Moving Average on Months]] + 1.96*STDEV(OFFSET(Table3[[#This Row],[Combined
Daily order]], -$M$4/2, 0, $M$4+1, 1))</f>
        <v>71157.70819903248</v>
      </c>
      <c r="L209" s="1" t="e">
        <v>#N/A</v>
      </c>
      <c r="N209" s="1">
        <f t="shared" si="17"/>
        <v>45729.882621720331</v>
      </c>
      <c r="O209" s="1">
        <f t="shared" si="18"/>
        <v>5411.2257219907515</v>
      </c>
      <c r="P209"/>
      <c r="V209" s="1"/>
      <c r="AD209"/>
      <c r="AE209"/>
      <c r="AF209"/>
    </row>
    <row r="210" spans="2:32" ht="15" x14ac:dyDescent="0.2">
      <c r="B210" s="2">
        <v>45448.172073483845</v>
      </c>
      <c r="C210" s="2">
        <f t="shared" si="15"/>
        <v>45448</v>
      </c>
      <c r="D210" s="1">
        <v>10110</v>
      </c>
      <c r="F210" s="2">
        <f t="shared" si="19"/>
        <v>45274</v>
      </c>
      <c r="G210" s="1">
        <f t="shared" si="16"/>
        <v>68328</v>
      </c>
      <c r="H210" s="1">
        <f>ROUNDUP(MONTH(Table3[[#This Row],[Date]])/3, 0)</f>
        <v>4</v>
      </c>
      <c r="I210" s="1" cm="1">
        <f t="array" aca="1" ref="I210" ca="1" xml:space="preserve"> (SUM(OFFSET(G210, -$M$4/2+1, 0, $M$4-1, 1)) + (INDIRECT("G" &amp; ROW(G210) - $M$4/2) + INDIRECT("G" &amp; ROW(G210) + $M$4/2))/2) / $M$4</f>
        <v>49875.227272727272</v>
      </c>
      <c r="J210" s="1">
        <f ca="1">Table3[[#This Row],[Moving Average on Months]] - 1.96*STDEV(OFFSET(Table3[[#This Row],[Combined
Daily order]], -$M$4/2, 0, $M$4+1, 1))</f>
        <v>27761.604041554205</v>
      </c>
      <c r="K210" s="1">
        <f ca="1">Table3[[#This Row],[Moving Average on Months]] + 1.96*STDEV(OFFSET(Table3[[#This Row],[Combined
Daily order]], -$M$4/2, 0, $M$4+1, 1))</f>
        <v>71988.850503900336</v>
      </c>
      <c r="L210" s="1">
        <f>Table3[[#This Row],[Combined
Daily order]]</f>
        <v>68328</v>
      </c>
      <c r="N210" s="1">
        <f t="shared" si="17"/>
        <v>45729.882621720331</v>
      </c>
      <c r="O210" s="1">
        <f t="shared" si="18"/>
        <v>5411.2257219907515</v>
      </c>
      <c r="P210"/>
      <c r="V210" s="1"/>
      <c r="AD210"/>
      <c r="AE210"/>
      <c r="AF210"/>
    </row>
    <row r="211" spans="2:32" ht="15" x14ac:dyDescent="0.2">
      <c r="B211" s="2">
        <v>45447.784590701209</v>
      </c>
      <c r="C211" s="2">
        <f t="shared" si="15"/>
        <v>45447</v>
      </c>
      <c r="D211" s="1">
        <v>10026</v>
      </c>
      <c r="F211" s="2">
        <f t="shared" si="19"/>
        <v>45273</v>
      </c>
      <c r="G211" s="1">
        <f t="shared" si="16"/>
        <v>44155</v>
      </c>
      <c r="H211" s="1">
        <f>ROUNDUP(MONTH(Table3[[#This Row],[Date]])/3, 0)</f>
        <v>4</v>
      </c>
      <c r="I211" s="1" cm="1">
        <f t="array" aca="1" ref="I211" ca="1" xml:space="preserve"> (SUM(OFFSET(G211, -$M$4/2+1, 0, $M$4-1, 1)) + (INDIRECT("G" &amp; ROW(G211) - $M$4/2) + INDIRECT("G" &amp; ROW(G211) + $M$4/2))/2) / $M$4</f>
        <v>50249.75</v>
      </c>
      <c r="J211" s="1">
        <f ca="1">Table3[[#This Row],[Moving Average on Months]] - 1.96*STDEV(OFFSET(Table3[[#This Row],[Combined
Daily order]], -$M$4/2, 0, $M$4+1, 1))</f>
        <v>29058.322523251332</v>
      </c>
      <c r="K211" s="1">
        <f ca="1">Table3[[#This Row],[Moving Average on Months]] + 1.96*STDEV(OFFSET(Table3[[#This Row],[Combined
Daily order]], -$M$4/2, 0, $M$4+1, 1))</f>
        <v>71441.177476748664</v>
      </c>
      <c r="L211" s="1" t="e">
        <v>#N/A</v>
      </c>
      <c r="N211" s="1">
        <f t="shared" si="17"/>
        <v>45729.882621720331</v>
      </c>
      <c r="O211" s="1">
        <f t="shared" si="18"/>
        <v>5411.2257219907515</v>
      </c>
      <c r="P211"/>
      <c r="V211" s="1"/>
      <c r="AD211"/>
      <c r="AE211"/>
      <c r="AF211"/>
    </row>
    <row r="212" spans="2:32" ht="15" x14ac:dyDescent="0.2">
      <c r="B212" s="2">
        <v>45447.361709617893</v>
      </c>
      <c r="C212" s="2">
        <f t="shared" si="15"/>
        <v>45447</v>
      </c>
      <c r="D212" s="1">
        <v>8950</v>
      </c>
      <c r="F212" s="2">
        <f t="shared" si="19"/>
        <v>45272</v>
      </c>
      <c r="G212" s="1">
        <f t="shared" si="16"/>
        <v>57283</v>
      </c>
      <c r="H212" s="1">
        <f>ROUNDUP(MONTH(Table3[[#This Row],[Date]])/3, 0)</f>
        <v>4</v>
      </c>
      <c r="I212" s="1" cm="1">
        <f t="array" aca="1" ref="I212" ca="1" xml:space="preserve"> (SUM(OFFSET(G212, -$M$4/2+1, 0, $M$4-1, 1)) + (INDIRECT("G" &amp; ROW(G212) - $M$4/2) + INDIRECT("G" &amp; ROW(G212) + $M$4/2))/2) / $M$4</f>
        <v>50647.840909090912</v>
      </c>
      <c r="J212" s="1">
        <f ca="1">Table3[[#This Row],[Moving Average on Months]] - 1.96*STDEV(OFFSET(Table3[[#This Row],[Combined
Daily order]], -$M$4/2, 0, $M$4+1, 1))</f>
        <v>29389.901033610804</v>
      </c>
      <c r="K212" s="1">
        <f ca="1">Table3[[#This Row],[Moving Average on Months]] + 1.96*STDEV(OFFSET(Table3[[#This Row],[Combined
Daily order]], -$M$4/2, 0, $M$4+1, 1))</f>
        <v>71905.780784571019</v>
      </c>
      <c r="L212" s="1" t="e">
        <v>#N/A</v>
      </c>
      <c r="N212" s="1">
        <f t="shared" si="17"/>
        <v>45729.882621720331</v>
      </c>
      <c r="O212" s="1">
        <f t="shared" si="18"/>
        <v>5411.2257219907515</v>
      </c>
      <c r="P212"/>
      <c r="V212" s="1"/>
      <c r="AD212"/>
      <c r="AE212"/>
      <c r="AF212"/>
    </row>
    <row r="213" spans="2:32" ht="15" x14ac:dyDescent="0.2">
      <c r="B213" s="2">
        <v>45446.941106531609</v>
      </c>
      <c r="C213" s="2">
        <f t="shared" si="15"/>
        <v>45446</v>
      </c>
      <c r="D213" s="1">
        <v>9707</v>
      </c>
      <c r="F213" s="2">
        <f t="shared" si="19"/>
        <v>45271</v>
      </c>
      <c r="G213" s="1">
        <f t="shared" si="16"/>
        <v>44001</v>
      </c>
      <c r="H213" s="1">
        <f>ROUNDUP(MONTH(Table3[[#This Row],[Date]])/3, 0)</f>
        <v>4</v>
      </c>
      <c r="I213" s="1" cm="1">
        <f t="array" aca="1" ref="I213" ca="1" xml:space="preserve"> (SUM(OFFSET(G213, -$M$4/2+1, 0, $M$4-1, 1)) + (INDIRECT("G" &amp; ROW(G213) - $M$4/2) + INDIRECT("G" &amp; ROW(G213) + $M$4/2))/2) / $M$4</f>
        <v>50807.977272727272</v>
      </c>
      <c r="J213" s="1">
        <f ca="1">Table3[[#This Row],[Moving Average on Months]] - 1.96*STDEV(OFFSET(Table3[[#This Row],[Combined
Daily order]], -$M$4/2, 0, $M$4+1, 1))</f>
        <v>30050.680229650272</v>
      </c>
      <c r="K213" s="1">
        <f ca="1">Table3[[#This Row],[Moving Average on Months]] + 1.96*STDEV(OFFSET(Table3[[#This Row],[Combined
Daily order]], -$M$4/2, 0, $M$4+1, 1))</f>
        <v>71565.274315804272</v>
      </c>
      <c r="L213" s="1" t="e">
        <v>#N/A</v>
      </c>
      <c r="N213" s="1">
        <f t="shared" si="17"/>
        <v>45729.882621720331</v>
      </c>
      <c r="O213" s="1">
        <f t="shared" si="18"/>
        <v>5411.2257219907515</v>
      </c>
      <c r="P213"/>
      <c r="V213" s="1"/>
      <c r="AD213"/>
      <c r="AE213"/>
      <c r="AF213"/>
    </row>
    <row r="214" spans="2:32" ht="15" x14ac:dyDescent="0.2">
      <c r="B214" s="2">
        <v>45446.558153062935</v>
      </c>
      <c r="C214" s="2">
        <f t="shared" si="15"/>
        <v>45446</v>
      </c>
      <c r="D214" s="1">
        <v>9529</v>
      </c>
      <c r="F214" s="2">
        <f t="shared" si="19"/>
        <v>45268</v>
      </c>
      <c r="G214" s="1">
        <f t="shared" si="16"/>
        <v>63744</v>
      </c>
      <c r="H214" s="1">
        <f>ROUNDUP(MONTH(Table3[[#This Row],[Date]])/3, 0)</f>
        <v>4</v>
      </c>
      <c r="I214" s="1" cm="1">
        <f t="array" aca="1" ref="I214" ca="1" xml:space="preserve"> (SUM(OFFSET(G214, -$M$4/2+1, 0, $M$4-1, 1)) + (INDIRECT("G" &amp; ROW(G214) - $M$4/2) + INDIRECT("G" &amp; ROW(G214) + $M$4/2))/2) / $M$4</f>
        <v>51036.204545454544</v>
      </c>
      <c r="J214" s="1">
        <f ca="1">Table3[[#This Row],[Moving Average on Months]] - 1.96*STDEV(OFFSET(Table3[[#This Row],[Combined
Daily order]], -$M$4/2, 0, $M$4+1, 1))</f>
        <v>29966.468250070095</v>
      </c>
      <c r="K214" s="1">
        <f ca="1">Table3[[#This Row],[Moving Average on Months]] + 1.96*STDEV(OFFSET(Table3[[#This Row],[Combined
Daily order]], -$M$4/2, 0, $M$4+1, 1))</f>
        <v>72105.940840839001</v>
      </c>
      <c r="L214" s="1" t="e">
        <v>#N/A</v>
      </c>
      <c r="N214" s="1">
        <f t="shared" si="17"/>
        <v>45729.882621720331</v>
      </c>
      <c r="O214" s="1">
        <f t="shared" si="18"/>
        <v>5411.2257219907515</v>
      </c>
      <c r="P214"/>
      <c r="V214" s="1"/>
      <c r="AD214"/>
      <c r="AE214"/>
      <c r="AF214"/>
    </row>
    <row r="215" spans="2:32" ht="15" x14ac:dyDescent="0.2">
      <c r="B215" s="2">
        <v>45446.157581240812</v>
      </c>
      <c r="C215" s="2">
        <f t="shared" si="15"/>
        <v>45446</v>
      </c>
      <c r="D215" s="1">
        <v>9365</v>
      </c>
      <c r="F215" s="2">
        <f t="shared" si="19"/>
        <v>45267</v>
      </c>
      <c r="G215" s="1">
        <f t="shared" si="16"/>
        <v>38632</v>
      </c>
      <c r="H215" s="1">
        <f>ROUNDUP(MONTH(Table3[[#This Row],[Date]])/3, 0)</f>
        <v>4</v>
      </c>
      <c r="I215" s="1" cm="1">
        <f t="array" aca="1" ref="I215" ca="1" xml:space="preserve"> (SUM(OFFSET(G215, -$M$4/2+1, 0, $M$4-1, 1)) + (INDIRECT("G" &amp; ROW(G215) - $M$4/2) + INDIRECT("G" &amp; ROW(G215) + $M$4/2))/2) / $M$4</f>
        <v>51073.25</v>
      </c>
      <c r="J215" s="1">
        <f ca="1">Table3[[#This Row],[Moving Average on Months]] - 1.96*STDEV(OFFSET(Table3[[#This Row],[Combined
Daily order]], -$M$4/2, 0, $M$4+1, 1))</f>
        <v>30027.960685519916</v>
      </c>
      <c r="K215" s="1">
        <f ca="1">Table3[[#This Row],[Moving Average on Months]] + 1.96*STDEV(OFFSET(Table3[[#This Row],[Combined
Daily order]], -$M$4/2, 0, $M$4+1, 1))</f>
        <v>72118.539314480091</v>
      </c>
      <c r="L215" s="1" t="e">
        <v>#N/A</v>
      </c>
      <c r="N215" s="1">
        <f t="shared" si="17"/>
        <v>45729.882621720331</v>
      </c>
      <c r="O215" s="1">
        <f t="shared" si="18"/>
        <v>5411.2257219907515</v>
      </c>
      <c r="P215"/>
      <c r="V215" s="1"/>
      <c r="AD215"/>
      <c r="AE215"/>
      <c r="AF215"/>
    </row>
    <row r="216" spans="2:32" ht="15" x14ac:dyDescent="0.2">
      <c r="B216" s="2">
        <v>45443.843840242524</v>
      </c>
      <c r="C216" s="2">
        <f t="shared" si="15"/>
        <v>45443</v>
      </c>
      <c r="D216" s="1">
        <v>9736</v>
      </c>
      <c r="F216" s="2">
        <f t="shared" si="19"/>
        <v>45266</v>
      </c>
      <c r="G216" s="1">
        <f t="shared" si="16"/>
        <v>60173</v>
      </c>
      <c r="H216" s="1">
        <f>ROUNDUP(MONTH(Table3[[#This Row],[Date]])/3, 0)</f>
        <v>4</v>
      </c>
      <c r="I216" s="1" cm="1">
        <f t="array" aca="1" ref="I216" ca="1" xml:space="preserve"> (SUM(OFFSET(G216, -$M$4/2+1, 0, $M$4-1, 1)) + (INDIRECT("G" &amp; ROW(G216) - $M$4/2) + INDIRECT("G" &amp; ROW(G216) + $M$4/2))/2) / $M$4</f>
        <v>50462.068181818184</v>
      </c>
      <c r="J216" s="1">
        <f ca="1">Table3[[#This Row],[Moving Average on Months]] - 1.96*STDEV(OFFSET(Table3[[#This Row],[Combined
Daily order]], -$M$4/2, 0, $M$4+1, 1))</f>
        <v>28367.833293179763</v>
      </c>
      <c r="K216" s="1">
        <f ca="1">Table3[[#This Row],[Moving Average on Months]] + 1.96*STDEV(OFFSET(Table3[[#This Row],[Combined
Daily order]], -$M$4/2, 0, $M$4+1, 1))</f>
        <v>72556.303070456604</v>
      </c>
      <c r="L216" s="1" t="e">
        <v>#N/A</v>
      </c>
      <c r="N216" s="1">
        <f t="shared" si="17"/>
        <v>45729.882621720331</v>
      </c>
      <c r="O216" s="1">
        <f t="shared" si="18"/>
        <v>5411.2257219907515</v>
      </c>
      <c r="P216"/>
      <c r="V216" s="1"/>
      <c r="AD216"/>
      <c r="AE216"/>
      <c r="AF216"/>
    </row>
    <row r="217" spans="2:32" ht="15" x14ac:dyDescent="0.2">
      <c r="B217" s="2">
        <v>45443.417991496281</v>
      </c>
      <c r="C217" s="2">
        <f t="shared" si="15"/>
        <v>45443</v>
      </c>
      <c r="D217" s="1">
        <v>10051</v>
      </c>
      <c r="F217" s="2">
        <f t="shared" si="19"/>
        <v>45265</v>
      </c>
      <c r="G217" s="1">
        <f t="shared" si="16"/>
        <v>41855</v>
      </c>
      <c r="H217" s="1">
        <f>ROUNDUP(MONTH(Table3[[#This Row],[Date]])/3, 0)</f>
        <v>4</v>
      </c>
      <c r="I217" s="1" cm="1">
        <f t="array" aca="1" ref="I217" ca="1" xml:space="preserve"> (SUM(OFFSET(G217, -$M$4/2+1, 0, $M$4-1, 1)) + (INDIRECT("G" &amp; ROW(G217) - $M$4/2) + INDIRECT("G" &amp; ROW(G217) + $M$4/2))/2) / $M$4</f>
        <v>50247.61363636364</v>
      </c>
      <c r="J217" s="1">
        <f ca="1">Table3[[#This Row],[Moving Average on Months]] - 1.96*STDEV(OFFSET(Table3[[#This Row],[Combined
Daily order]], -$M$4/2, 0, $M$4+1, 1))</f>
        <v>28960.938469499772</v>
      </c>
      <c r="K217" s="1">
        <f ca="1">Table3[[#This Row],[Moving Average on Months]] + 1.96*STDEV(OFFSET(Table3[[#This Row],[Combined
Daily order]], -$M$4/2, 0, $M$4+1, 1))</f>
        <v>71534.288803227508</v>
      </c>
      <c r="L217" s="1" t="e">
        <v>#N/A</v>
      </c>
      <c r="N217" s="1">
        <f t="shared" si="17"/>
        <v>45729.882621720331</v>
      </c>
      <c r="O217" s="1">
        <f t="shared" si="18"/>
        <v>5411.2257219907515</v>
      </c>
      <c r="P217"/>
      <c r="V217" s="1"/>
      <c r="AD217"/>
      <c r="AE217"/>
      <c r="AF217"/>
    </row>
    <row r="218" spans="2:32" ht="15" x14ac:dyDescent="0.2">
      <c r="B218" s="2">
        <v>45443.020574314214</v>
      </c>
      <c r="C218" s="2">
        <f t="shared" si="15"/>
        <v>45443</v>
      </c>
      <c r="D218" s="1">
        <v>8474</v>
      </c>
      <c r="F218" s="2">
        <f t="shared" si="19"/>
        <v>45264</v>
      </c>
      <c r="G218" s="1">
        <f t="shared" si="16"/>
        <v>61216</v>
      </c>
      <c r="H218" s="1">
        <f>ROUNDUP(MONTH(Table3[[#This Row],[Date]])/3, 0)</f>
        <v>4</v>
      </c>
      <c r="I218" s="1" cm="1">
        <f t="array" aca="1" ref="I218" ca="1" xml:space="preserve"> (SUM(OFFSET(G218, -$M$4/2+1, 0, $M$4-1, 1)) + (INDIRECT("G" &amp; ROW(G218) - $M$4/2) + INDIRECT("G" &amp; ROW(G218) + $M$4/2))/2) / $M$4</f>
        <v>50411</v>
      </c>
      <c r="J218" s="1">
        <f ca="1">Table3[[#This Row],[Moving Average on Months]] - 1.96*STDEV(OFFSET(Table3[[#This Row],[Combined
Daily order]], -$M$4/2, 0, $M$4+1, 1))</f>
        <v>29435.246620199465</v>
      </c>
      <c r="K218" s="1">
        <f ca="1">Table3[[#This Row],[Moving Average on Months]] + 1.96*STDEV(OFFSET(Table3[[#This Row],[Combined
Daily order]], -$M$4/2, 0, $M$4+1, 1))</f>
        <v>71386.753379800532</v>
      </c>
      <c r="L218" s="1" t="e">
        <v>#N/A</v>
      </c>
      <c r="N218" s="1">
        <f t="shared" si="17"/>
        <v>45729.882621720331</v>
      </c>
      <c r="O218" s="1">
        <f t="shared" si="18"/>
        <v>5411.2257219907515</v>
      </c>
      <c r="P218"/>
      <c r="V218" s="1"/>
      <c r="AD218"/>
      <c r="AE218"/>
      <c r="AF218"/>
    </row>
    <row r="219" spans="2:32" ht="15" x14ac:dyDescent="0.2">
      <c r="B219" s="2">
        <v>45442.598205926028</v>
      </c>
      <c r="C219" s="2">
        <f t="shared" si="15"/>
        <v>45442</v>
      </c>
      <c r="D219" s="1">
        <v>8405</v>
      </c>
      <c r="F219" s="2">
        <f t="shared" si="19"/>
        <v>45261</v>
      </c>
      <c r="G219" s="1">
        <f t="shared" si="16"/>
        <v>41329</v>
      </c>
      <c r="H219" s="1">
        <f>ROUNDUP(MONTH(Table3[[#This Row],[Date]])/3, 0)</f>
        <v>4</v>
      </c>
      <c r="I219" s="1" cm="1">
        <f t="array" aca="1" ref="I219" ca="1" xml:space="preserve"> (SUM(OFFSET(G219, -$M$4/2+1, 0, $M$4-1, 1)) + (INDIRECT("G" &amp; ROW(G219) - $M$4/2) + INDIRECT("G" &amp; ROW(G219) + $M$4/2))/2) / $M$4</f>
        <v>50085.75</v>
      </c>
      <c r="J219" s="1">
        <f ca="1">Table3[[#This Row],[Moving Average on Months]] - 1.96*STDEV(OFFSET(Table3[[#This Row],[Combined
Daily order]], -$M$4/2, 0, $M$4+1, 1))</f>
        <v>28535.829543322256</v>
      </c>
      <c r="K219" s="1">
        <f ca="1">Table3[[#This Row],[Moving Average on Months]] + 1.96*STDEV(OFFSET(Table3[[#This Row],[Combined
Daily order]], -$M$4/2, 0, $M$4+1, 1))</f>
        <v>71635.670456677748</v>
      </c>
      <c r="L219" s="1" t="e">
        <v>#N/A</v>
      </c>
      <c r="N219" s="1">
        <f t="shared" si="17"/>
        <v>45729.882621720331</v>
      </c>
      <c r="O219" s="1">
        <f t="shared" si="18"/>
        <v>5411.2257219907515</v>
      </c>
      <c r="P219"/>
      <c r="V219" s="1"/>
      <c r="AD219"/>
      <c r="AE219"/>
      <c r="AF219"/>
    </row>
    <row r="220" spans="2:32" ht="15" x14ac:dyDescent="0.2">
      <c r="B220" s="2">
        <v>45442.216534552987</v>
      </c>
      <c r="C220" s="2">
        <f t="shared" si="15"/>
        <v>45442</v>
      </c>
      <c r="D220" s="1">
        <v>9719</v>
      </c>
      <c r="F220" s="2">
        <f t="shared" si="19"/>
        <v>45260</v>
      </c>
      <c r="G220" s="1">
        <f t="shared" si="16"/>
        <v>62400</v>
      </c>
      <c r="H220" s="1">
        <f>ROUNDUP(MONTH(Table3[[#This Row],[Date]])/3, 0)</f>
        <v>4</v>
      </c>
      <c r="I220" s="1" cm="1">
        <f t="array" aca="1" ref="I220" ca="1" xml:space="preserve"> (SUM(OFFSET(G220, -$M$4/2+1, 0, $M$4-1, 1)) + (INDIRECT("G" &amp; ROW(G220) - $M$4/2) + INDIRECT("G" &amp; ROW(G220) + $M$4/2))/2) / $M$4</f>
        <v>49592.840909090912</v>
      </c>
      <c r="J220" s="1">
        <f ca="1">Table3[[#This Row],[Moving Average on Months]] - 1.96*STDEV(OFFSET(Table3[[#This Row],[Combined
Daily order]], -$M$4/2, 0, $M$4+1, 1))</f>
        <v>28699.876847192569</v>
      </c>
      <c r="K220" s="1">
        <f ca="1">Table3[[#This Row],[Moving Average on Months]] + 1.96*STDEV(OFFSET(Table3[[#This Row],[Combined
Daily order]], -$M$4/2, 0, $M$4+1, 1))</f>
        <v>70485.804970989251</v>
      </c>
      <c r="L220" s="1" t="e">
        <v>#N/A</v>
      </c>
      <c r="N220" s="1">
        <f t="shared" si="17"/>
        <v>45729.882621720331</v>
      </c>
      <c r="O220" s="1">
        <f t="shared" si="18"/>
        <v>5411.2257219907515</v>
      </c>
      <c r="P220"/>
      <c r="V220" s="1"/>
      <c r="AD220"/>
      <c r="AE220"/>
      <c r="AF220"/>
    </row>
    <row r="221" spans="2:32" ht="15" x14ac:dyDescent="0.2">
      <c r="B221" s="2">
        <v>45441.840521256461</v>
      </c>
      <c r="C221" s="2">
        <f t="shared" si="15"/>
        <v>45441</v>
      </c>
      <c r="D221" s="1">
        <v>8715</v>
      </c>
      <c r="F221" s="2">
        <f t="shared" si="19"/>
        <v>45259</v>
      </c>
      <c r="G221" s="1">
        <f t="shared" si="16"/>
        <v>54037</v>
      </c>
      <c r="H221" s="1">
        <f>ROUNDUP(MONTH(Table3[[#This Row],[Date]])/3, 0)</f>
        <v>4</v>
      </c>
      <c r="I221" s="1" cm="1">
        <f t="array" aca="1" ref="I221" ca="1" xml:space="preserve"> (SUM(OFFSET(G221, -$M$4/2+1, 0, $M$4-1, 1)) + (INDIRECT("G" &amp; ROW(G221) - $M$4/2) + INDIRECT("G" &amp; ROW(G221) + $M$4/2))/2) / $M$4</f>
        <v>48934.227272727272</v>
      </c>
      <c r="J221" s="1">
        <f ca="1">Table3[[#This Row],[Moving Average on Months]] - 1.96*STDEV(OFFSET(Table3[[#This Row],[Combined
Daily order]], -$M$4/2, 0, $M$4+1, 1))</f>
        <v>27003.658808642576</v>
      </c>
      <c r="K221" s="1">
        <f ca="1">Table3[[#This Row],[Moving Average on Months]] + 1.96*STDEV(OFFSET(Table3[[#This Row],[Combined
Daily order]], -$M$4/2, 0, $M$4+1, 1))</f>
        <v>70864.795736811968</v>
      </c>
      <c r="L221" s="1" t="e">
        <v>#N/A</v>
      </c>
      <c r="N221" s="1">
        <f t="shared" si="17"/>
        <v>45729.882621720331</v>
      </c>
      <c r="O221" s="1">
        <f t="shared" si="18"/>
        <v>5411.2257219907515</v>
      </c>
      <c r="P221"/>
      <c r="V221" s="1"/>
      <c r="AD221"/>
      <c r="AE221"/>
      <c r="AF221"/>
    </row>
    <row r="222" spans="2:32" ht="15" x14ac:dyDescent="0.2">
      <c r="B222" s="2">
        <v>45441.435532058138</v>
      </c>
      <c r="C222" s="2">
        <f t="shared" si="15"/>
        <v>45441</v>
      </c>
      <c r="D222" s="1">
        <v>9081</v>
      </c>
      <c r="F222" s="2">
        <f t="shared" si="19"/>
        <v>45258</v>
      </c>
      <c r="G222" s="1">
        <f t="shared" si="16"/>
        <v>41760</v>
      </c>
      <c r="H222" s="1">
        <f>ROUNDUP(MONTH(Table3[[#This Row],[Date]])/3, 0)</f>
        <v>4</v>
      </c>
      <c r="I222" s="1" cm="1">
        <f t="array" aca="1" ref="I222" ca="1" xml:space="preserve"> (SUM(OFFSET(G222, -$M$4/2+1, 0, $M$4-1, 1)) + (INDIRECT("G" &amp; ROW(G222) - $M$4/2) + INDIRECT("G" &amp; ROW(G222) + $M$4/2))/2) / $M$4</f>
        <v>47901.11363636364</v>
      </c>
      <c r="J222" s="1">
        <f ca="1">Table3[[#This Row],[Moving Average on Months]] - 1.96*STDEV(OFFSET(Table3[[#This Row],[Combined
Daily order]], -$M$4/2, 0, $M$4+1, 1))</f>
        <v>26755.126467971331</v>
      </c>
      <c r="K222" s="1">
        <f ca="1">Table3[[#This Row],[Moving Average on Months]] + 1.96*STDEV(OFFSET(Table3[[#This Row],[Combined
Daily order]], -$M$4/2, 0, $M$4+1, 1))</f>
        <v>69047.100804755944</v>
      </c>
      <c r="L222" s="1" t="e">
        <v>#N/A</v>
      </c>
      <c r="N222" s="1">
        <f t="shared" si="17"/>
        <v>45729.882621720331</v>
      </c>
      <c r="O222" s="1">
        <f t="shared" si="18"/>
        <v>5411.2257219907515</v>
      </c>
      <c r="P222"/>
      <c r="V222" s="1"/>
      <c r="AD222"/>
      <c r="AE222"/>
      <c r="AF222"/>
    </row>
    <row r="223" spans="2:32" ht="15" x14ac:dyDescent="0.2">
      <c r="B223" s="2">
        <v>45441.015544946509</v>
      </c>
      <c r="C223" s="2">
        <f t="shared" si="15"/>
        <v>45441</v>
      </c>
      <c r="D223" s="1">
        <v>10279</v>
      </c>
      <c r="F223" s="2">
        <f t="shared" si="19"/>
        <v>45257</v>
      </c>
      <c r="G223" s="1">
        <f t="shared" si="16"/>
        <v>55530</v>
      </c>
      <c r="H223" s="1">
        <f>ROUNDUP(MONTH(Table3[[#This Row],[Date]])/3, 0)</f>
        <v>4</v>
      </c>
      <c r="I223" s="1" cm="1">
        <f t="array" aca="1" ref="I223" ca="1" xml:space="preserve"> (SUM(OFFSET(G223, -$M$4/2+1, 0, $M$4-1, 1)) + (INDIRECT("G" &amp; ROW(G223) - $M$4/2) + INDIRECT("G" &amp; ROW(G223) + $M$4/2))/2) / $M$4</f>
        <v>47409.840909090912</v>
      </c>
      <c r="J223" s="1">
        <f ca="1">Table3[[#This Row],[Moving Average on Months]] - 1.96*STDEV(OFFSET(Table3[[#This Row],[Combined
Daily order]], -$M$4/2, 0, $M$4+1, 1))</f>
        <v>26301.81855788437</v>
      </c>
      <c r="K223" s="1">
        <f ca="1">Table3[[#This Row],[Moving Average on Months]] + 1.96*STDEV(OFFSET(Table3[[#This Row],[Combined
Daily order]], -$M$4/2, 0, $M$4+1, 1))</f>
        <v>68517.863260297454</v>
      </c>
      <c r="L223" s="1" t="e">
        <v>#N/A</v>
      </c>
      <c r="N223" s="1">
        <f t="shared" si="17"/>
        <v>45729.882621720331</v>
      </c>
      <c r="O223" s="1">
        <f t="shared" si="18"/>
        <v>5411.2257219907515</v>
      </c>
      <c r="P223"/>
      <c r="V223" s="1"/>
      <c r="AD223"/>
      <c r="AE223"/>
      <c r="AF223"/>
    </row>
    <row r="224" spans="2:32" ht="15" x14ac:dyDescent="0.2">
      <c r="B224" s="2">
        <v>45440.588019967938</v>
      </c>
      <c r="C224" s="2">
        <f t="shared" si="15"/>
        <v>45440</v>
      </c>
      <c r="D224" s="1">
        <v>8457</v>
      </c>
      <c r="F224" s="2">
        <f t="shared" si="19"/>
        <v>45254</v>
      </c>
      <c r="G224" s="1">
        <f t="shared" si="16"/>
        <v>37040</v>
      </c>
      <c r="H224" s="1">
        <f>ROUNDUP(MONTH(Table3[[#This Row],[Date]])/3, 0)</f>
        <v>4</v>
      </c>
      <c r="I224" s="1" cm="1">
        <f t="array" aca="1" ref="I224" ca="1" xml:space="preserve"> (SUM(OFFSET(G224, -$M$4/2+1, 0, $M$4-1, 1)) + (INDIRECT("G" &amp; ROW(G224) - $M$4/2) + INDIRECT("G" &amp; ROW(G224) + $M$4/2))/2) / $M$4</f>
        <v>46901.068181818184</v>
      </c>
      <c r="J224" s="1">
        <f ca="1">Table3[[#This Row],[Moving Average on Months]] - 1.96*STDEV(OFFSET(Table3[[#This Row],[Combined
Daily order]], -$M$4/2, 0, $M$4+1, 1))</f>
        <v>25396.836492901413</v>
      </c>
      <c r="K224" s="1">
        <f ca="1">Table3[[#This Row],[Moving Average on Months]] + 1.96*STDEV(OFFSET(Table3[[#This Row],[Combined
Daily order]], -$M$4/2, 0, $M$4+1, 1))</f>
        <v>68405.299870734947</v>
      </c>
      <c r="L224" s="1" t="e">
        <v>#N/A</v>
      </c>
      <c r="N224" s="1">
        <f t="shared" si="17"/>
        <v>45729.882621720331</v>
      </c>
      <c r="O224" s="1">
        <f t="shared" si="18"/>
        <v>5411.2257219907515</v>
      </c>
      <c r="P224"/>
      <c r="V224" s="1"/>
      <c r="AD224"/>
      <c r="AE224"/>
      <c r="AF224"/>
    </row>
    <row r="225" spans="2:32" ht="15" x14ac:dyDescent="0.2">
      <c r="B225" s="2">
        <v>45440.197370200505</v>
      </c>
      <c r="C225" s="2">
        <f t="shared" si="15"/>
        <v>45440</v>
      </c>
      <c r="D225" s="1">
        <v>9408</v>
      </c>
      <c r="F225" s="2">
        <f t="shared" si="19"/>
        <v>45253</v>
      </c>
      <c r="G225" s="1">
        <f t="shared" si="16"/>
        <v>59515</v>
      </c>
      <c r="H225" s="1">
        <f>ROUNDUP(MONTH(Table3[[#This Row],[Date]])/3, 0)</f>
        <v>4</v>
      </c>
      <c r="I225" s="1" cm="1">
        <f t="array" aca="1" ref="I225" ca="1" xml:space="preserve"> (SUM(OFFSET(G225, -$M$4/2+1, 0, $M$4-1, 1)) + (INDIRECT("G" &amp; ROW(G225) - $M$4/2) + INDIRECT("G" &amp; ROW(G225) + $M$4/2))/2) / $M$4</f>
        <v>46328.88636363636</v>
      </c>
      <c r="J225" s="1">
        <f ca="1">Table3[[#This Row],[Moving Average on Months]] - 1.96*STDEV(OFFSET(Table3[[#This Row],[Combined
Daily order]], -$M$4/2, 0, $M$4+1, 1))</f>
        <v>24816.016348649522</v>
      </c>
      <c r="K225" s="1">
        <f ca="1">Table3[[#This Row],[Moving Average on Months]] + 1.96*STDEV(OFFSET(Table3[[#This Row],[Combined
Daily order]], -$M$4/2, 0, $M$4+1, 1))</f>
        <v>67841.756378623191</v>
      </c>
      <c r="L225" s="1" t="e">
        <v>#N/A</v>
      </c>
      <c r="N225" s="1">
        <f t="shared" si="17"/>
        <v>45729.882621720331</v>
      </c>
      <c r="O225" s="1">
        <f t="shared" si="18"/>
        <v>5411.2257219907515</v>
      </c>
      <c r="P225"/>
      <c r="V225" s="1"/>
      <c r="AD225"/>
      <c r="AE225"/>
      <c r="AF225"/>
    </row>
    <row r="226" spans="2:32" ht="15" x14ac:dyDescent="0.2">
      <c r="B226" s="2">
        <v>45439.826187836137</v>
      </c>
      <c r="C226" s="2">
        <f t="shared" si="15"/>
        <v>45439</v>
      </c>
      <c r="D226" s="1">
        <v>8745</v>
      </c>
      <c r="F226" s="2">
        <f t="shared" si="19"/>
        <v>45252</v>
      </c>
      <c r="G226" s="1">
        <f t="shared" si="16"/>
        <v>34289</v>
      </c>
      <c r="H226" s="1">
        <f>ROUNDUP(MONTH(Table3[[#This Row],[Date]])/3, 0)</f>
        <v>4</v>
      </c>
      <c r="I226" s="1" cm="1">
        <f t="array" aca="1" ref="I226" ca="1" xml:space="preserve"> (SUM(OFFSET(G226, -$M$4/2+1, 0, $M$4-1, 1)) + (INDIRECT("G" &amp; ROW(G226) - $M$4/2) + INDIRECT("G" &amp; ROW(G226) + $M$4/2))/2) / $M$4</f>
        <v>45864.5</v>
      </c>
      <c r="J226" s="1">
        <f ca="1">Table3[[#This Row],[Moving Average on Months]] - 1.96*STDEV(OFFSET(Table3[[#This Row],[Combined
Daily order]], -$M$4/2, 0, $M$4+1, 1))</f>
        <v>24843.908253597227</v>
      </c>
      <c r="K226" s="1">
        <f ca="1">Table3[[#This Row],[Moving Average on Months]] + 1.96*STDEV(OFFSET(Table3[[#This Row],[Combined
Daily order]], -$M$4/2, 0, $M$4+1, 1))</f>
        <v>66885.091746402773</v>
      </c>
      <c r="L226" s="1" t="e">
        <v>#N/A</v>
      </c>
      <c r="N226" s="1">
        <f t="shared" si="17"/>
        <v>45729.882621720331</v>
      </c>
      <c r="O226" s="1">
        <f t="shared" si="18"/>
        <v>5411.2257219907515</v>
      </c>
      <c r="P226"/>
      <c r="V226" s="1"/>
      <c r="AD226"/>
      <c r="AE226"/>
      <c r="AF226"/>
    </row>
    <row r="227" spans="2:32" ht="15" x14ac:dyDescent="0.2">
      <c r="B227" s="2">
        <v>45439.420574770826</v>
      </c>
      <c r="C227" s="2">
        <f t="shared" si="15"/>
        <v>45439</v>
      </c>
      <c r="D227" s="1">
        <v>10365</v>
      </c>
      <c r="F227" s="2">
        <f t="shared" si="19"/>
        <v>45251</v>
      </c>
      <c r="G227" s="1">
        <f t="shared" si="16"/>
        <v>32433</v>
      </c>
      <c r="H227" s="1">
        <f>ROUNDUP(MONTH(Table3[[#This Row],[Date]])/3, 0)</f>
        <v>4</v>
      </c>
      <c r="I227" s="1" cm="1">
        <f t="array" aca="1" ref="I227" ca="1" xml:space="preserve"> (SUM(OFFSET(G227, -$M$4/2+1, 0, $M$4-1, 1)) + (INDIRECT("G" &amp; ROW(G227) - $M$4/2) + INDIRECT("G" &amp; ROW(G227) + $M$4/2))/2) / $M$4</f>
        <v>45444.5</v>
      </c>
      <c r="J227" s="1">
        <f ca="1">Table3[[#This Row],[Moving Average on Months]] - 1.96*STDEV(OFFSET(Table3[[#This Row],[Combined
Daily order]], -$M$4/2, 0, $M$4+1, 1))</f>
        <v>24602.311154599447</v>
      </c>
      <c r="K227" s="1">
        <f ca="1">Table3[[#This Row],[Moving Average on Months]] + 1.96*STDEV(OFFSET(Table3[[#This Row],[Combined
Daily order]], -$M$4/2, 0, $M$4+1, 1))</f>
        <v>66286.688845400553</v>
      </c>
      <c r="L227" s="1" t="e">
        <v>#N/A</v>
      </c>
      <c r="N227" s="1">
        <f t="shared" si="17"/>
        <v>45729.882621720331</v>
      </c>
      <c r="O227" s="1">
        <f t="shared" si="18"/>
        <v>5411.2257219907515</v>
      </c>
      <c r="P227"/>
      <c r="V227" s="1"/>
      <c r="AD227"/>
      <c r="AE227"/>
      <c r="AF227"/>
    </row>
    <row r="228" spans="2:32" ht="15" x14ac:dyDescent="0.2">
      <c r="B228" s="2">
        <v>45439.04940424917</v>
      </c>
      <c r="C228" s="2">
        <f t="shared" si="15"/>
        <v>45439</v>
      </c>
      <c r="D228" s="1">
        <v>9641</v>
      </c>
      <c r="F228" s="2">
        <f t="shared" si="19"/>
        <v>45250</v>
      </c>
      <c r="G228" s="1">
        <f t="shared" si="16"/>
        <v>53625</v>
      </c>
      <c r="H228" s="1">
        <f>ROUNDUP(MONTH(Table3[[#This Row],[Date]])/3, 0)</f>
        <v>4</v>
      </c>
      <c r="I228" s="1" cm="1">
        <f t="array" aca="1" ref="I228" ca="1" xml:space="preserve"> (SUM(OFFSET(G228, -$M$4/2+1, 0, $M$4-1, 1)) + (INDIRECT("G" &amp; ROW(G228) - $M$4/2) + INDIRECT("G" &amp; ROW(G228) + $M$4/2))/2) / $M$4</f>
        <v>44863.318181818184</v>
      </c>
      <c r="J228" s="1">
        <f ca="1">Table3[[#This Row],[Moving Average on Months]] - 1.96*STDEV(OFFSET(Table3[[#This Row],[Combined
Daily order]], -$M$4/2, 0, $M$4+1, 1))</f>
        <v>23795.789996887936</v>
      </c>
      <c r="K228" s="1">
        <f ca="1">Table3[[#This Row],[Moving Average on Months]] + 1.96*STDEV(OFFSET(Table3[[#This Row],[Combined
Daily order]], -$M$4/2, 0, $M$4+1, 1))</f>
        <v>65930.846366748432</v>
      </c>
      <c r="L228" s="1" t="e">
        <v>#N/A</v>
      </c>
      <c r="N228" s="1">
        <f t="shared" si="17"/>
        <v>45729.882621720331</v>
      </c>
      <c r="O228" s="1">
        <f t="shared" si="18"/>
        <v>5411.2257219907515</v>
      </c>
      <c r="P228"/>
      <c r="V228" s="1"/>
      <c r="AD228"/>
      <c r="AE228"/>
      <c r="AF228"/>
    </row>
    <row r="229" spans="2:32" ht="15" x14ac:dyDescent="0.2">
      <c r="B229" s="2">
        <v>45436.694894258115</v>
      </c>
      <c r="C229" s="2">
        <f t="shared" si="15"/>
        <v>45436</v>
      </c>
      <c r="D229" s="1">
        <v>9610</v>
      </c>
      <c r="F229" s="2">
        <f t="shared" si="19"/>
        <v>45247</v>
      </c>
      <c r="G229" s="1">
        <f t="shared" si="16"/>
        <v>54360</v>
      </c>
      <c r="H229" s="1">
        <f>ROUNDUP(MONTH(Table3[[#This Row],[Date]])/3, 0)</f>
        <v>4</v>
      </c>
      <c r="I229" s="1" cm="1">
        <f t="array" aca="1" ref="I229" ca="1" xml:space="preserve"> (SUM(OFFSET(G229, -$M$4/2+1, 0, $M$4-1, 1)) + (INDIRECT("G" &amp; ROW(G229) - $M$4/2) + INDIRECT("G" &amp; ROW(G229) + $M$4/2))/2) / $M$4</f>
        <v>44154.545454545456</v>
      </c>
      <c r="J229" s="1">
        <f ca="1">Table3[[#This Row],[Moving Average on Months]] - 1.96*STDEV(OFFSET(Table3[[#This Row],[Combined
Daily order]], -$M$4/2, 0, $M$4+1, 1))</f>
        <v>23111.529726186072</v>
      </c>
      <c r="K229" s="1">
        <f ca="1">Table3[[#This Row],[Moving Average on Months]] + 1.96*STDEV(OFFSET(Table3[[#This Row],[Combined
Daily order]], -$M$4/2, 0, $M$4+1, 1))</f>
        <v>65197.561182904843</v>
      </c>
      <c r="L229" s="1" t="e">
        <v>#N/A</v>
      </c>
      <c r="N229" s="1">
        <f t="shared" si="17"/>
        <v>45729.882621720331</v>
      </c>
      <c r="O229" s="1">
        <f t="shared" si="18"/>
        <v>5411.2257219907515</v>
      </c>
      <c r="P229"/>
      <c r="V229" s="1"/>
      <c r="AD229"/>
      <c r="AE229"/>
      <c r="AF229"/>
    </row>
    <row r="230" spans="2:32" ht="15" x14ac:dyDescent="0.2">
      <c r="B230" s="2">
        <v>45436.290105066553</v>
      </c>
      <c r="C230" s="2">
        <f t="shared" si="15"/>
        <v>45436</v>
      </c>
      <c r="D230" s="1">
        <v>10386</v>
      </c>
      <c r="F230" s="2">
        <f t="shared" si="19"/>
        <v>45246</v>
      </c>
      <c r="G230" s="1">
        <f t="shared" si="16"/>
        <v>35114</v>
      </c>
      <c r="H230" s="1">
        <f>ROUNDUP(MONTH(Table3[[#This Row],[Date]])/3, 0)</f>
        <v>4</v>
      </c>
      <c r="I230" s="1" cm="1">
        <f t="array" aca="1" ref="I230" ca="1" xml:space="preserve"> (SUM(OFFSET(G230, -$M$4/2+1, 0, $M$4-1, 1)) + (INDIRECT("G" &amp; ROW(G230) - $M$4/2) + INDIRECT("G" &amp; ROW(G230) + $M$4/2))/2) / $M$4</f>
        <v>43428.659090909088</v>
      </c>
      <c r="J230" s="1">
        <f ca="1">Table3[[#This Row],[Moving Average on Months]] - 1.96*STDEV(OFFSET(Table3[[#This Row],[Combined
Daily order]], -$M$4/2, 0, $M$4+1, 1))</f>
        <v>22496.973107636204</v>
      </c>
      <c r="K230" s="1">
        <f ca="1">Table3[[#This Row],[Moving Average on Months]] + 1.96*STDEV(OFFSET(Table3[[#This Row],[Combined
Daily order]], -$M$4/2, 0, $M$4+1, 1))</f>
        <v>64360.345074181969</v>
      </c>
      <c r="L230" s="1" t="e">
        <v>#N/A</v>
      </c>
      <c r="N230" s="1">
        <f t="shared" si="17"/>
        <v>45729.882621720331</v>
      </c>
      <c r="O230" s="1">
        <f t="shared" si="18"/>
        <v>5411.2257219907515</v>
      </c>
      <c r="P230"/>
      <c r="V230" s="1"/>
      <c r="AD230"/>
      <c r="AE230"/>
      <c r="AF230"/>
    </row>
    <row r="231" spans="2:32" ht="15" x14ac:dyDescent="0.2">
      <c r="B231" s="2">
        <v>45435.905594048803</v>
      </c>
      <c r="C231" s="2">
        <f t="shared" si="15"/>
        <v>45435</v>
      </c>
      <c r="D231" s="1">
        <v>8850</v>
      </c>
      <c r="F231" s="2">
        <f t="shared" si="19"/>
        <v>45245</v>
      </c>
      <c r="G231" s="1">
        <f t="shared" si="16"/>
        <v>53288</v>
      </c>
      <c r="H231" s="1">
        <f>ROUNDUP(MONTH(Table3[[#This Row],[Date]])/3, 0)</f>
        <v>4</v>
      </c>
      <c r="I231" s="1" cm="1">
        <f t="array" aca="1" ref="I231" ca="1" xml:space="preserve"> (SUM(OFFSET(G231, -$M$4/2+1, 0, $M$4-1, 1)) + (INDIRECT("G" &amp; ROW(G231) - $M$4/2) + INDIRECT("G" &amp; ROW(G231) + $M$4/2))/2) / $M$4</f>
        <v>42728.36363636364</v>
      </c>
      <c r="J231" s="1">
        <f ca="1">Table3[[#This Row],[Moving Average on Months]] - 1.96*STDEV(OFFSET(Table3[[#This Row],[Combined
Daily order]], -$M$4/2, 0, $M$4+1, 1))</f>
        <v>21780.134693863765</v>
      </c>
      <c r="K231" s="1">
        <f ca="1">Table3[[#This Row],[Moving Average on Months]] + 1.96*STDEV(OFFSET(Table3[[#This Row],[Combined
Daily order]], -$M$4/2, 0, $M$4+1, 1))</f>
        <v>63676.592578863514</v>
      </c>
      <c r="L231" s="1" t="e">
        <v>#N/A</v>
      </c>
      <c r="N231" s="1">
        <f t="shared" si="17"/>
        <v>45729.882621720331</v>
      </c>
      <c r="O231" s="1">
        <f t="shared" si="18"/>
        <v>5411.2257219907515</v>
      </c>
      <c r="P231"/>
      <c r="V231" s="1"/>
      <c r="AD231"/>
      <c r="AE231"/>
      <c r="AF231"/>
    </row>
    <row r="232" spans="2:32" ht="15" x14ac:dyDescent="0.2">
      <c r="B232" s="2">
        <v>45435.478450863418</v>
      </c>
      <c r="C232" s="2">
        <f t="shared" si="15"/>
        <v>45435</v>
      </c>
      <c r="D232" s="1">
        <v>10221</v>
      </c>
      <c r="F232" s="2">
        <f t="shared" si="19"/>
        <v>45244</v>
      </c>
      <c r="G232" s="1">
        <f t="shared" si="16"/>
        <v>33220</v>
      </c>
      <c r="H232" s="1">
        <f>ROUNDUP(MONTH(Table3[[#This Row],[Date]])/3, 0)</f>
        <v>4</v>
      </c>
      <c r="I232" s="1" cm="1">
        <f t="array" aca="1" ref="I232" ca="1" xml:space="preserve"> (SUM(OFFSET(G232, -$M$4/2+1, 0, $M$4-1, 1)) + (INDIRECT("G" &amp; ROW(G232) - $M$4/2) + INDIRECT("G" &amp; ROW(G232) + $M$4/2))/2) / $M$4</f>
        <v>41775.181818181816</v>
      </c>
      <c r="J232" s="1">
        <f ca="1">Table3[[#This Row],[Moving Average on Months]] - 1.96*STDEV(OFFSET(Table3[[#This Row],[Combined
Daily order]], -$M$4/2, 0, $M$4+1, 1))</f>
        <v>21703.594436640953</v>
      </c>
      <c r="K232" s="1">
        <f ca="1">Table3[[#This Row],[Moving Average on Months]] + 1.96*STDEV(OFFSET(Table3[[#This Row],[Combined
Daily order]], -$M$4/2, 0, $M$4+1, 1))</f>
        <v>61846.769199722679</v>
      </c>
      <c r="L232" s="1" t="e">
        <v>#N/A</v>
      </c>
      <c r="N232" s="1">
        <f t="shared" si="17"/>
        <v>45729.882621720331</v>
      </c>
      <c r="O232" s="1">
        <f t="shared" si="18"/>
        <v>5411.2257219907515</v>
      </c>
      <c r="P232"/>
      <c r="V232" s="1"/>
      <c r="AD232"/>
      <c r="AE232"/>
      <c r="AF232"/>
    </row>
    <row r="233" spans="2:32" ht="15" x14ac:dyDescent="0.2">
      <c r="B233" s="2">
        <v>45435.053404821527</v>
      </c>
      <c r="C233" s="2">
        <f t="shared" si="15"/>
        <v>45435</v>
      </c>
      <c r="D233" s="1">
        <v>10331</v>
      </c>
      <c r="F233" s="2">
        <f t="shared" si="19"/>
        <v>45243</v>
      </c>
      <c r="G233" s="1">
        <f t="shared" si="16"/>
        <v>33806</v>
      </c>
      <c r="H233" s="1">
        <f>ROUNDUP(MONTH(Table3[[#This Row],[Date]])/3, 0)</f>
        <v>4</v>
      </c>
      <c r="I233" s="1" cm="1">
        <f t="array" aca="1" ref="I233" ca="1" xml:space="preserve"> (SUM(OFFSET(G233, -$M$4/2+1, 0, $M$4-1, 1)) + (INDIRECT("G" &amp; ROW(G233) - $M$4/2) + INDIRECT("G" &amp; ROW(G233) + $M$4/2))/2) / $M$4</f>
        <v>40828.590909090912</v>
      </c>
      <c r="J233" s="1">
        <f ca="1">Table3[[#This Row],[Moving Average on Months]] - 1.96*STDEV(OFFSET(Table3[[#This Row],[Combined
Daily order]], -$M$4/2, 0, $M$4+1, 1))</f>
        <v>20414.703969268739</v>
      </c>
      <c r="K233" s="1">
        <f ca="1">Table3[[#This Row],[Moving Average on Months]] + 1.96*STDEV(OFFSET(Table3[[#This Row],[Combined
Daily order]], -$M$4/2, 0, $M$4+1, 1))</f>
        <v>61242.477848913084</v>
      </c>
      <c r="L233" s="1" t="e">
        <v>#N/A</v>
      </c>
      <c r="N233" s="1">
        <f t="shared" si="17"/>
        <v>45729.882621720331</v>
      </c>
      <c r="O233" s="1">
        <f t="shared" si="18"/>
        <v>5411.2257219907515</v>
      </c>
      <c r="P233"/>
      <c r="V233" s="1"/>
      <c r="AD233"/>
      <c r="AE233"/>
      <c r="AF233"/>
    </row>
    <row r="234" spans="2:32" ht="15" x14ac:dyDescent="0.2">
      <c r="B234" s="2">
        <v>45434.654921573136</v>
      </c>
      <c r="C234" s="2">
        <f t="shared" si="15"/>
        <v>45434</v>
      </c>
      <c r="D234" s="1">
        <v>9675</v>
      </c>
      <c r="F234" s="2">
        <f t="shared" si="19"/>
        <v>45240</v>
      </c>
      <c r="G234" s="1">
        <f t="shared" si="16"/>
        <v>46016</v>
      </c>
      <c r="H234" s="1">
        <f>ROUNDUP(MONTH(Table3[[#This Row],[Date]])/3, 0)</f>
        <v>4</v>
      </c>
      <c r="I234" s="1" cm="1">
        <f t="array" aca="1" ref="I234" ca="1" xml:space="preserve"> (SUM(OFFSET(G234, -$M$4/2+1, 0, $M$4-1, 1)) + (INDIRECT("G" &amp; ROW(G234) - $M$4/2) + INDIRECT("G" &amp; ROW(G234) + $M$4/2))/2) / $M$4</f>
        <v>40142.340909090912</v>
      </c>
      <c r="J234" s="1">
        <f ca="1">Table3[[#This Row],[Moving Average on Months]] - 1.96*STDEV(OFFSET(Table3[[#This Row],[Combined
Daily order]], -$M$4/2, 0, $M$4+1, 1))</f>
        <v>19729.702335271537</v>
      </c>
      <c r="K234" s="1">
        <f ca="1">Table3[[#This Row],[Moving Average on Months]] + 1.96*STDEV(OFFSET(Table3[[#This Row],[Combined
Daily order]], -$M$4/2, 0, $M$4+1, 1))</f>
        <v>60554.97948291029</v>
      </c>
      <c r="L234" s="1" t="e">
        <v>#N/A</v>
      </c>
      <c r="N234" s="1">
        <f t="shared" si="17"/>
        <v>45729.882621720331</v>
      </c>
      <c r="O234" s="1">
        <f t="shared" si="18"/>
        <v>5411.2257219907515</v>
      </c>
      <c r="P234"/>
      <c r="V234" s="1"/>
      <c r="AD234"/>
      <c r="AE234"/>
      <c r="AF234"/>
    </row>
    <row r="235" spans="2:32" ht="15" x14ac:dyDescent="0.2">
      <c r="B235" s="2">
        <v>45434.229518519838</v>
      </c>
      <c r="C235" s="2">
        <f t="shared" si="15"/>
        <v>45434</v>
      </c>
      <c r="D235" s="1">
        <v>8336</v>
      </c>
      <c r="F235" s="2">
        <f t="shared" si="19"/>
        <v>45239</v>
      </c>
      <c r="G235" s="1">
        <f t="shared" si="16"/>
        <v>32882</v>
      </c>
      <c r="H235" s="1">
        <f>ROUNDUP(MONTH(Table3[[#This Row],[Date]])/3, 0)</f>
        <v>4</v>
      </c>
      <c r="I235" s="1" cm="1">
        <f t="array" aca="1" ref="I235" ca="1" xml:space="preserve"> (SUM(OFFSET(G235, -$M$4/2+1, 0, $M$4-1, 1)) + (INDIRECT("G" &amp; ROW(G235) - $M$4/2) + INDIRECT("G" &amp; ROW(G235) + $M$4/2))/2) / $M$4</f>
        <v>39583</v>
      </c>
      <c r="J235" s="1">
        <f ca="1">Table3[[#This Row],[Moving Average on Months]] - 1.96*STDEV(OFFSET(Table3[[#This Row],[Combined
Daily order]], -$M$4/2, 0, $M$4+1, 1))</f>
        <v>19434.826793534448</v>
      </c>
      <c r="K235" s="1">
        <f ca="1">Table3[[#This Row],[Moving Average on Months]] + 1.96*STDEV(OFFSET(Table3[[#This Row],[Combined
Daily order]], -$M$4/2, 0, $M$4+1, 1))</f>
        <v>59731.173206465552</v>
      </c>
      <c r="L235" s="1" t="e">
        <v>#N/A</v>
      </c>
      <c r="N235" s="1">
        <f t="shared" si="17"/>
        <v>45729.882621720331</v>
      </c>
      <c r="O235" s="1">
        <f t="shared" si="18"/>
        <v>5411.2257219907515</v>
      </c>
      <c r="P235"/>
      <c r="V235" s="1"/>
      <c r="AD235"/>
      <c r="AE235"/>
      <c r="AF235"/>
    </row>
    <row r="236" spans="2:32" ht="15" x14ac:dyDescent="0.2">
      <c r="B236" s="2">
        <v>45433.837484262607</v>
      </c>
      <c r="C236" s="2">
        <f t="shared" si="15"/>
        <v>45433</v>
      </c>
      <c r="D236" s="1">
        <v>9514</v>
      </c>
      <c r="F236" s="2">
        <f t="shared" si="19"/>
        <v>45238</v>
      </c>
      <c r="G236" s="1">
        <f t="shared" si="16"/>
        <v>49687</v>
      </c>
      <c r="H236" s="1">
        <f>ROUNDUP(MONTH(Table3[[#This Row],[Date]])/3, 0)</f>
        <v>4</v>
      </c>
      <c r="I236" s="1" cm="1">
        <f t="array" aca="1" ref="I236" ca="1" xml:space="preserve"> (SUM(OFFSET(G236, -$M$4/2+1, 0, $M$4-1, 1)) + (INDIRECT("G" &amp; ROW(G236) - $M$4/2) + INDIRECT("G" &amp; ROW(G236) + $M$4/2))/2) / $M$4</f>
        <v>38956.272727272728</v>
      </c>
      <c r="J236" s="1">
        <f ca="1">Table3[[#This Row],[Moving Average on Months]] - 1.96*STDEV(OFFSET(Table3[[#This Row],[Combined
Daily order]], -$M$4/2, 0, $M$4+1, 1))</f>
        <v>18784.407989304003</v>
      </c>
      <c r="K236" s="1">
        <f ca="1">Table3[[#This Row],[Moving Average on Months]] + 1.96*STDEV(OFFSET(Table3[[#This Row],[Combined
Daily order]], -$M$4/2, 0, $M$4+1, 1))</f>
        <v>59128.137465241452</v>
      </c>
      <c r="L236" s="1" t="e">
        <v>#N/A</v>
      </c>
      <c r="N236" s="1">
        <f t="shared" si="17"/>
        <v>45729.882621720331</v>
      </c>
      <c r="O236" s="1">
        <f t="shared" si="18"/>
        <v>5411.2257219907515</v>
      </c>
      <c r="P236"/>
      <c r="V236" s="1"/>
      <c r="AD236"/>
      <c r="AE236"/>
      <c r="AF236"/>
    </row>
    <row r="237" spans="2:32" ht="15" x14ac:dyDescent="0.2">
      <c r="B237" s="2">
        <v>45433.438072876379</v>
      </c>
      <c r="C237" s="2">
        <f t="shared" si="15"/>
        <v>45433</v>
      </c>
      <c r="D237" s="1">
        <v>9890</v>
      </c>
      <c r="F237" s="2">
        <f t="shared" si="19"/>
        <v>45237</v>
      </c>
      <c r="G237" s="1">
        <f t="shared" si="16"/>
        <v>32256</v>
      </c>
      <c r="H237" s="1">
        <f>ROUNDUP(MONTH(Table3[[#This Row],[Date]])/3, 0)</f>
        <v>4</v>
      </c>
      <c r="I237" s="1" cm="1">
        <f t="array" aca="1" ref="I237" ca="1" xml:space="preserve"> (SUM(OFFSET(G237, -$M$4/2+1, 0, $M$4-1, 1)) + (INDIRECT("G" &amp; ROW(G237) - $M$4/2) + INDIRECT("G" &amp; ROW(G237) + $M$4/2))/2) / $M$4</f>
        <v>38395.340909090912</v>
      </c>
      <c r="J237" s="1">
        <f ca="1">Table3[[#This Row],[Moving Average on Months]] - 1.96*STDEV(OFFSET(Table3[[#This Row],[Combined
Daily order]], -$M$4/2, 0, $M$4+1, 1))</f>
        <v>19470.858522702605</v>
      </c>
      <c r="K237" s="1">
        <f ca="1">Table3[[#This Row],[Moving Average on Months]] + 1.96*STDEV(OFFSET(Table3[[#This Row],[Combined
Daily order]], -$M$4/2, 0, $M$4+1, 1))</f>
        <v>57319.823295479218</v>
      </c>
      <c r="L237" s="1" t="e">
        <v>#N/A</v>
      </c>
      <c r="N237" s="1">
        <f t="shared" si="17"/>
        <v>45729.882621720331</v>
      </c>
      <c r="O237" s="1">
        <f t="shared" si="18"/>
        <v>5411.2257219907515</v>
      </c>
      <c r="P237"/>
      <c r="V237" s="1"/>
      <c r="AD237"/>
      <c r="AE237"/>
      <c r="AF237"/>
    </row>
    <row r="238" spans="2:32" ht="15" x14ac:dyDescent="0.2">
      <c r="B238" s="2">
        <v>45433.054865990831</v>
      </c>
      <c r="C238" s="2">
        <f t="shared" si="15"/>
        <v>45433</v>
      </c>
      <c r="D238" s="1">
        <v>9255</v>
      </c>
      <c r="F238" s="2">
        <f t="shared" si="19"/>
        <v>45236</v>
      </c>
      <c r="G238" s="1">
        <f t="shared" si="16"/>
        <v>48069</v>
      </c>
      <c r="H238" s="1">
        <f>ROUNDUP(MONTH(Table3[[#This Row],[Date]])/3, 0)</f>
        <v>4</v>
      </c>
      <c r="I238" s="1" cm="1">
        <f t="array" aca="1" ref="I238" ca="1" xml:space="preserve"> (SUM(OFFSET(G238, -$M$4/2+1, 0, $M$4-1, 1)) + (INDIRECT("G" &amp; ROW(G238) - $M$4/2) + INDIRECT("G" &amp; ROW(G238) + $M$4/2))/2) / $M$4</f>
        <v>38026.772727272728</v>
      </c>
      <c r="J238" s="1">
        <f ca="1">Table3[[#This Row],[Moving Average on Months]] - 1.96*STDEV(OFFSET(Table3[[#This Row],[Combined
Daily order]], -$M$4/2, 0, $M$4+1, 1))</f>
        <v>18300.250273099169</v>
      </c>
      <c r="K238" s="1">
        <f ca="1">Table3[[#This Row],[Moving Average on Months]] + 1.96*STDEV(OFFSET(Table3[[#This Row],[Combined
Daily order]], -$M$4/2, 0, $M$4+1, 1))</f>
        <v>57753.295181446287</v>
      </c>
      <c r="L238" s="1" t="e">
        <v>#N/A</v>
      </c>
      <c r="N238" s="1">
        <f t="shared" si="17"/>
        <v>45729.882621720331</v>
      </c>
      <c r="O238" s="1">
        <f t="shared" si="18"/>
        <v>5411.2257219907515</v>
      </c>
      <c r="P238"/>
      <c r="V238" s="1"/>
      <c r="AD238"/>
      <c r="AE238"/>
      <c r="AF238"/>
    </row>
    <row r="239" spans="2:32" ht="15" x14ac:dyDescent="0.2">
      <c r="B239" s="2">
        <v>45432.678306412548</v>
      </c>
      <c r="C239" s="2">
        <f t="shared" si="15"/>
        <v>45432</v>
      </c>
      <c r="D239" s="1">
        <v>8351</v>
      </c>
      <c r="F239" s="2">
        <f t="shared" si="19"/>
        <v>45233</v>
      </c>
      <c r="G239" s="1">
        <f t="shared" si="16"/>
        <v>28387</v>
      </c>
      <c r="H239" s="1">
        <f>ROUNDUP(MONTH(Table3[[#This Row],[Date]])/3, 0)</f>
        <v>4</v>
      </c>
      <c r="I239" s="1" cm="1">
        <f t="array" aca="1" ref="I239" ca="1" xml:space="preserve"> (SUM(OFFSET(G239, -$M$4/2+1, 0, $M$4-1, 1)) + (INDIRECT("G" &amp; ROW(G239) - $M$4/2) + INDIRECT("G" &amp; ROW(G239) + $M$4/2))/2) / $M$4</f>
        <v>37502.227272727272</v>
      </c>
      <c r="J239" s="1">
        <f ca="1">Table3[[#This Row],[Moving Average on Months]] - 1.96*STDEV(OFFSET(Table3[[#This Row],[Combined
Daily order]], -$M$4/2, 0, $M$4+1, 1))</f>
        <v>17894.499211283364</v>
      </c>
      <c r="K239" s="1">
        <f ca="1">Table3[[#This Row],[Moving Average on Months]] + 1.96*STDEV(OFFSET(Table3[[#This Row],[Combined
Daily order]], -$M$4/2, 0, $M$4+1, 1))</f>
        <v>57109.95533417118</v>
      </c>
      <c r="L239" s="1" t="e">
        <v>#N/A</v>
      </c>
      <c r="N239" s="1">
        <f t="shared" si="17"/>
        <v>45729.882621720331</v>
      </c>
      <c r="O239" s="1">
        <f t="shared" si="18"/>
        <v>5411.2257219907515</v>
      </c>
      <c r="P239"/>
      <c r="V239" s="1"/>
      <c r="AD239"/>
      <c r="AE239"/>
      <c r="AF239"/>
    </row>
    <row r="240" spans="2:32" ht="15" x14ac:dyDescent="0.2">
      <c r="B240" s="2">
        <v>45432.298635879888</v>
      </c>
      <c r="C240" s="2">
        <f t="shared" si="15"/>
        <v>45432</v>
      </c>
      <c r="D240" s="1">
        <v>9086</v>
      </c>
      <c r="F240" s="2">
        <f t="shared" si="19"/>
        <v>45232</v>
      </c>
      <c r="G240" s="1">
        <f t="shared" si="16"/>
        <v>43498</v>
      </c>
      <c r="H240" s="1">
        <f>ROUNDUP(MONTH(Table3[[#This Row],[Date]])/3, 0)</f>
        <v>4</v>
      </c>
      <c r="I240" s="1" cm="1">
        <f t="array" aca="1" ref="I240" ca="1" xml:space="preserve"> (SUM(OFFSET(G240, -$M$4/2+1, 0, $M$4-1, 1)) + (INDIRECT("G" &amp; ROW(G240) - $M$4/2) + INDIRECT("G" &amp; ROW(G240) + $M$4/2))/2) / $M$4</f>
        <v>36458.522727272728</v>
      </c>
      <c r="J240" s="1">
        <f ca="1">Table3[[#This Row],[Moving Average on Months]] - 1.96*STDEV(OFFSET(Table3[[#This Row],[Combined
Daily order]], -$M$4/2, 0, $M$4+1, 1))</f>
        <v>17166.57144270336</v>
      </c>
      <c r="K240" s="1">
        <f ca="1">Table3[[#This Row],[Moving Average on Months]] + 1.96*STDEV(OFFSET(Table3[[#This Row],[Combined
Daily order]], -$M$4/2, 0, $M$4+1, 1))</f>
        <v>55750.474011842096</v>
      </c>
      <c r="L240" s="1" t="e">
        <v>#N/A</v>
      </c>
      <c r="N240" s="1">
        <f t="shared" si="17"/>
        <v>45729.882621720331</v>
      </c>
      <c r="O240" s="1">
        <f t="shared" si="18"/>
        <v>5411.2257219907515</v>
      </c>
      <c r="P240"/>
      <c r="V240" s="1"/>
      <c r="AD240"/>
      <c r="AE240"/>
      <c r="AF240"/>
    </row>
    <row r="241" spans="2:32" ht="15" x14ac:dyDescent="0.2">
      <c r="B241" s="2">
        <v>45429.844397919776</v>
      </c>
      <c r="C241" s="2">
        <f t="shared" si="15"/>
        <v>45429</v>
      </c>
      <c r="D241" s="1">
        <v>10012</v>
      </c>
      <c r="F241" s="2">
        <f t="shared" si="19"/>
        <v>45231</v>
      </c>
      <c r="G241" s="1">
        <f t="shared" si="16"/>
        <v>27108</v>
      </c>
      <c r="H241" s="1">
        <f>ROUNDUP(MONTH(Table3[[#This Row],[Date]])/3, 0)</f>
        <v>4</v>
      </c>
      <c r="I241" s="1" cm="1">
        <f t="array" aca="1" ref="I241" ca="1" xml:space="preserve"> (SUM(OFFSET(G241, -$M$4/2+1, 0, $M$4-1, 1)) + (INDIRECT("G" &amp; ROW(G241) - $M$4/2) + INDIRECT("G" &amp; ROW(G241) + $M$4/2))/2) / $M$4</f>
        <v>35639.795454545456</v>
      </c>
      <c r="J241" s="1">
        <f ca="1">Table3[[#This Row],[Moving Average on Months]] - 1.96*STDEV(OFFSET(Table3[[#This Row],[Combined
Daily order]], -$M$4/2, 0, $M$4+1, 1))</f>
        <v>17772.685036863622</v>
      </c>
      <c r="K241" s="1">
        <f ca="1">Table3[[#This Row],[Moving Average on Months]] + 1.96*STDEV(OFFSET(Table3[[#This Row],[Combined
Daily order]], -$M$4/2, 0, $M$4+1, 1))</f>
        <v>53506.905872227289</v>
      </c>
      <c r="L241" s="1" t="e">
        <v>#N/A</v>
      </c>
      <c r="N241" s="1">
        <f t="shared" si="17"/>
        <v>45729.882621720331</v>
      </c>
      <c r="O241" s="1">
        <f t="shared" si="18"/>
        <v>5411.2257219907515</v>
      </c>
      <c r="P241"/>
      <c r="V241" s="1"/>
      <c r="AD241"/>
      <c r="AE241"/>
      <c r="AF241"/>
    </row>
    <row r="242" spans="2:32" ht="15" x14ac:dyDescent="0.2">
      <c r="B242" s="2">
        <v>45429.4168686462</v>
      </c>
      <c r="C242" s="2">
        <f t="shared" si="15"/>
        <v>45429</v>
      </c>
      <c r="D242" s="1">
        <v>10048</v>
      </c>
      <c r="F242" s="2">
        <f t="shared" si="19"/>
        <v>45230</v>
      </c>
      <c r="G242" s="1">
        <f t="shared" si="16"/>
        <v>45808</v>
      </c>
      <c r="H242" s="1">
        <f>ROUNDUP(MONTH(Table3[[#This Row],[Date]])/3, 0)</f>
        <v>4</v>
      </c>
      <c r="I242" s="1" cm="1">
        <f t="array" aca="1" ref="I242" ca="1" xml:space="preserve"> (SUM(OFFSET(G242, -$M$4/2+1, 0, $M$4-1, 1)) + (INDIRECT("G" &amp; ROW(G242) - $M$4/2) + INDIRECT("G" &amp; ROW(G242) + $M$4/2))/2) / $M$4</f>
        <v>34866.61363636364</v>
      </c>
      <c r="J242" s="1">
        <f ca="1">Table3[[#This Row],[Moving Average on Months]] - 1.96*STDEV(OFFSET(Table3[[#This Row],[Combined
Daily order]], -$M$4/2, 0, $M$4+1, 1))</f>
        <v>16394.968109085195</v>
      </c>
      <c r="K242" s="1">
        <f ca="1">Table3[[#This Row],[Moving Average on Months]] + 1.96*STDEV(OFFSET(Table3[[#This Row],[Combined
Daily order]], -$M$4/2, 0, $M$4+1, 1))</f>
        <v>53338.259163642084</v>
      </c>
      <c r="L242" s="1" t="e">
        <v>#N/A</v>
      </c>
      <c r="N242" s="1">
        <f t="shared" si="17"/>
        <v>45729.882621720331</v>
      </c>
      <c r="O242" s="1">
        <f t="shared" si="18"/>
        <v>5411.2257219907515</v>
      </c>
      <c r="P242"/>
      <c r="V242" s="1"/>
      <c r="AD242"/>
      <c r="AE242"/>
      <c r="AF242"/>
    </row>
    <row r="243" spans="2:32" ht="15" x14ac:dyDescent="0.2">
      <c r="B243" s="2">
        <v>45429.036227349847</v>
      </c>
      <c r="C243" s="2">
        <f t="shared" si="15"/>
        <v>45429</v>
      </c>
      <c r="D243" s="1">
        <v>9173</v>
      </c>
      <c r="F243" s="2">
        <f t="shared" si="19"/>
        <v>45229</v>
      </c>
      <c r="G243" s="1">
        <f t="shared" si="16"/>
        <v>28689</v>
      </c>
      <c r="H243" s="1">
        <f>ROUNDUP(MONTH(Table3[[#This Row],[Date]])/3, 0)</f>
        <v>4</v>
      </c>
      <c r="I243" s="1" cm="1">
        <f t="array" aca="1" ref="I243" ca="1" xml:space="preserve"> (SUM(OFFSET(G243, -$M$4/2+1, 0, $M$4-1, 1)) + (INDIRECT("G" &amp; ROW(G243) - $M$4/2) + INDIRECT("G" &amp; ROW(G243) + $M$4/2))/2) / $M$4</f>
        <v>34016.86363636364</v>
      </c>
      <c r="J243" s="1">
        <f ca="1">Table3[[#This Row],[Moving Average on Months]] - 1.96*STDEV(OFFSET(Table3[[#This Row],[Combined
Daily order]], -$M$4/2, 0, $M$4+1, 1))</f>
        <v>16861.470198784282</v>
      </c>
      <c r="K243" s="1">
        <f ca="1">Table3[[#This Row],[Moving Average on Months]] + 1.96*STDEV(OFFSET(Table3[[#This Row],[Combined
Daily order]], -$M$4/2, 0, $M$4+1, 1))</f>
        <v>51172.257073942994</v>
      </c>
      <c r="L243" s="1" t="e">
        <v>#N/A</v>
      </c>
      <c r="N243" s="1">
        <f t="shared" si="17"/>
        <v>45729.882621720331</v>
      </c>
      <c r="O243" s="1">
        <f t="shared" si="18"/>
        <v>5411.2257219907515</v>
      </c>
      <c r="P243"/>
      <c r="V243" s="1"/>
      <c r="AD243"/>
      <c r="AE243"/>
      <c r="AF243"/>
    </row>
    <row r="244" spans="2:32" ht="15" x14ac:dyDescent="0.2">
      <c r="B244" s="2">
        <v>45428.625759911825</v>
      </c>
      <c r="C244" s="2">
        <f t="shared" si="15"/>
        <v>45428</v>
      </c>
      <c r="D244" s="1">
        <v>10151</v>
      </c>
      <c r="F244" s="2">
        <f t="shared" si="19"/>
        <v>45226</v>
      </c>
      <c r="G244" s="1">
        <f t="shared" si="16"/>
        <v>25458</v>
      </c>
      <c r="H244" s="1">
        <f>ROUNDUP(MONTH(Table3[[#This Row],[Date]])/3, 0)</f>
        <v>4</v>
      </c>
      <c r="I244" s="1" cm="1">
        <f t="array" aca="1" ref="I244" ca="1" xml:space="preserve"> (SUM(OFFSET(G244, -$M$4/2+1, 0, $M$4-1, 1)) + (INDIRECT("G" &amp; ROW(G244) - $M$4/2) + INDIRECT("G" &amp; ROW(G244) + $M$4/2))/2) / $M$4</f>
        <v>33875.522727272728</v>
      </c>
      <c r="J244" s="1">
        <f ca="1">Table3[[#This Row],[Moving Average on Months]] - 1.96*STDEV(OFFSET(Table3[[#This Row],[Combined
Daily order]], -$M$4/2, 0, $M$4+1, 1))</f>
        <v>16704.170047278374</v>
      </c>
      <c r="K244" s="1">
        <f ca="1">Table3[[#This Row],[Moving Average on Months]] + 1.96*STDEV(OFFSET(Table3[[#This Row],[Combined
Daily order]], -$M$4/2, 0, $M$4+1, 1))</f>
        <v>51046.875407267085</v>
      </c>
      <c r="L244" s="1" t="e">
        <v>#N/A</v>
      </c>
      <c r="N244" s="1">
        <f t="shared" si="17"/>
        <v>45729.882621720331</v>
      </c>
      <c r="O244" s="1">
        <f t="shared" si="18"/>
        <v>5411.2257219907515</v>
      </c>
      <c r="P244"/>
      <c r="V244" s="1"/>
      <c r="AD244"/>
      <c r="AE244"/>
      <c r="AF244"/>
    </row>
    <row r="245" spans="2:32" ht="15" x14ac:dyDescent="0.2">
      <c r="B245" s="2">
        <v>45428.246341584032</v>
      </c>
      <c r="C245" s="2">
        <f t="shared" si="15"/>
        <v>45428</v>
      </c>
      <c r="D245" s="1">
        <v>9064</v>
      </c>
      <c r="F245" s="2">
        <f t="shared" si="19"/>
        <v>45225</v>
      </c>
      <c r="G245" s="1">
        <f t="shared" si="16"/>
        <v>41637</v>
      </c>
      <c r="H245" s="1">
        <f>ROUNDUP(MONTH(Table3[[#This Row],[Date]])/3, 0)</f>
        <v>4</v>
      </c>
      <c r="I245" s="1" cm="1">
        <f t="array" aca="1" ref="I245" ca="1" xml:space="preserve"> (SUM(OFFSET(G245, -$M$4/2+1, 0, $M$4-1, 1)) + (INDIRECT("G" &amp; ROW(G245) - $M$4/2) + INDIRECT("G" &amp; ROW(G245) + $M$4/2))/2) / $M$4</f>
        <v>33450.36363636364</v>
      </c>
      <c r="J245" s="1">
        <f ca="1">Table3[[#This Row],[Moving Average on Months]] - 1.96*STDEV(OFFSET(Table3[[#This Row],[Combined
Daily order]], -$M$4/2, 0, $M$4+1, 1))</f>
        <v>15927.344077713602</v>
      </c>
      <c r="K245" s="1">
        <f ca="1">Table3[[#This Row],[Moving Average on Months]] + 1.96*STDEV(OFFSET(Table3[[#This Row],[Combined
Daily order]], -$M$4/2, 0, $M$4+1, 1))</f>
        <v>50973.383195013681</v>
      </c>
      <c r="L245" s="1" t="e">
        <v>#N/A</v>
      </c>
      <c r="N245" s="1">
        <f t="shared" si="17"/>
        <v>45729.882621720331</v>
      </c>
      <c r="O245" s="1">
        <f t="shared" si="18"/>
        <v>5411.2257219907515</v>
      </c>
      <c r="P245"/>
      <c r="V245" s="1"/>
      <c r="AD245"/>
      <c r="AE245"/>
      <c r="AF245"/>
    </row>
    <row r="246" spans="2:32" ht="15" x14ac:dyDescent="0.2">
      <c r="B246" s="2">
        <v>45427.827486672162</v>
      </c>
      <c r="C246" s="2">
        <f t="shared" si="15"/>
        <v>45427</v>
      </c>
      <c r="D246" s="1">
        <v>9344</v>
      </c>
      <c r="F246" s="2">
        <f t="shared" si="19"/>
        <v>45224</v>
      </c>
      <c r="G246" s="1">
        <f t="shared" si="16"/>
        <v>26322</v>
      </c>
      <c r="H246" s="1">
        <f>ROUNDUP(MONTH(Table3[[#This Row],[Date]])/3, 0)</f>
        <v>4</v>
      </c>
      <c r="I246" s="1" cm="1">
        <f t="array" aca="1" ref="I246" ca="1" xml:space="preserve"> (SUM(OFFSET(G246, -$M$4/2+1, 0, $M$4-1, 1)) + (INDIRECT("G" &amp; ROW(G246) - $M$4/2) + INDIRECT("G" &amp; ROW(G246) + $M$4/2))/2) / $M$4</f>
        <v>33099.454545454544</v>
      </c>
      <c r="J246" s="1">
        <f ca="1">Table3[[#This Row],[Moving Average on Months]] - 1.96*STDEV(OFFSET(Table3[[#This Row],[Combined
Daily order]], -$M$4/2, 0, $M$4+1, 1))</f>
        <v>16275.960256769551</v>
      </c>
      <c r="K246" s="1">
        <f ca="1">Table3[[#This Row],[Moving Average on Months]] + 1.96*STDEV(OFFSET(Table3[[#This Row],[Combined
Daily order]], -$M$4/2, 0, $M$4+1, 1))</f>
        <v>49922.948834139534</v>
      </c>
      <c r="L246" s="1" t="e">
        <v>#N/A</v>
      </c>
      <c r="N246" s="1">
        <f t="shared" si="17"/>
        <v>45729.882621720331</v>
      </c>
      <c r="O246" s="1">
        <f t="shared" si="18"/>
        <v>5411.2257219907515</v>
      </c>
      <c r="P246"/>
      <c r="V246" s="1"/>
      <c r="AD246"/>
      <c r="AE246"/>
      <c r="AF246"/>
    </row>
    <row r="247" spans="2:32" ht="15" x14ac:dyDescent="0.2">
      <c r="B247" s="2">
        <v>45427.437490033117</v>
      </c>
      <c r="C247" s="2">
        <f t="shared" si="15"/>
        <v>45427</v>
      </c>
      <c r="D247" s="1">
        <v>10176</v>
      </c>
      <c r="F247" s="2">
        <f t="shared" si="19"/>
        <v>45223</v>
      </c>
      <c r="G247" s="1">
        <f t="shared" si="16"/>
        <v>42657</v>
      </c>
      <c r="H247" s="1">
        <f>ROUNDUP(MONTH(Table3[[#This Row],[Date]])/3, 0)</f>
        <v>4</v>
      </c>
      <c r="I247" s="1" cm="1">
        <f t="array" aca="1" ref="I247" ca="1" xml:space="preserve"> (SUM(OFFSET(G247, -$M$4/2+1, 0, $M$4-1, 1)) + (INDIRECT("G" &amp; ROW(G247) - $M$4/2) + INDIRECT("G" &amp; ROW(G247) + $M$4/2))/2) / $M$4</f>
        <v>32669.613636363636</v>
      </c>
      <c r="J247" s="1">
        <f ca="1">Table3[[#This Row],[Moving Average on Months]] - 1.96*STDEV(OFFSET(Table3[[#This Row],[Combined
Daily order]], -$M$4/2, 0, $M$4+1, 1))</f>
        <v>15558.795094070323</v>
      </c>
      <c r="K247" s="1">
        <f ca="1">Table3[[#This Row],[Moving Average on Months]] + 1.96*STDEV(OFFSET(Table3[[#This Row],[Combined
Daily order]], -$M$4/2, 0, $M$4+1, 1))</f>
        <v>49780.432178656949</v>
      </c>
      <c r="L247" s="1" t="e">
        <v>#N/A</v>
      </c>
      <c r="N247" s="1">
        <f t="shared" si="17"/>
        <v>45729.882621720331</v>
      </c>
      <c r="O247" s="1">
        <f t="shared" si="18"/>
        <v>5411.2257219907515</v>
      </c>
      <c r="P247"/>
      <c r="V247" s="1"/>
      <c r="AD247"/>
      <c r="AE247"/>
      <c r="AF247"/>
    </row>
    <row r="248" spans="2:32" ht="15" x14ac:dyDescent="0.2">
      <c r="B248" s="2">
        <v>45427.063029054174</v>
      </c>
      <c r="C248" s="2">
        <f t="shared" si="15"/>
        <v>45427</v>
      </c>
      <c r="D248" s="1">
        <v>9458</v>
      </c>
      <c r="F248" s="2">
        <f t="shared" si="19"/>
        <v>45222</v>
      </c>
      <c r="G248" s="1">
        <f t="shared" si="16"/>
        <v>26466</v>
      </c>
      <c r="H248" s="1">
        <f>ROUNDUP(MONTH(Table3[[#This Row],[Date]])/3, 0)</f>
        <v>4</v>
      </c>
      <c r="I248" s="1" cm="1">
        <f t="array" aca="1" ref="I248" ca="1" xml:space="preserve"> (SUM(OFFSET(G248, -$M$4/2+1, 0, $M$4-1, 1)) + (INDIRECT("G" &amp; ROW(G248) - $M$4/2) + INDIRECT("G" &amp; ROW(G248) + $M$4/2))/2) / $M$4</f>
        <v>32244.56818181818</v>
      </c>
      <c r="J248" s="1">
        <f ca="1">Table3[[#This Row],[Moving Average on Months]] - 1.96*STDEV(OFFSET(Table3[[#This Row],[Combined
Daily order]], -$M$4/2, 0, $M$4+1, 1))</f>
        <v>16547.796467249333</v>
      </c>
      <c r="K248" s="1">
        <f ca="1">Table3[[#This Row],[Moving Average on Months]] + 1.96*STDEV(OFFSET(Table3[[#This Row],[Combined
Daily order]], -$M$4/2, 0, $M$4+1, 1))</f>
        <v>47941.339896387028</v>
      </c>
      <c r="L248" s="1" t="e">
        <v>#N/A</v>
      </c>
      <c r="N248" s="1">
        <f t="shared" si="17"/>
        <v>45729.882621720331</v>
      </c>
      <c r="O248" s="1">
        <f t="shared" si="18"/>
        <v>5411.2257219907515</v>
      </c>
      <c r="P248"/>
      <c r="V248" s="1"/>
      <c r="AD248"/>
      <c r="AE248"/>
      <c r="AF248"/>
    </row>
    <row r="249" spans="2:32" ht="15" x14ac:dyDescent="0.2">
      <c r="B249" s="2">
        <v>45426.683540407335</v>
      </c>
      <c r="C249" s="2">
        <f t="shared" si="15"/>
        <v>45426</v>
      </c>
      <c r="D249" s="1">
        <v>8887</v>
      </c>
      <c r="F249" s="2">
        <f t="shared" si="19"/>
        <v>45219</v>
      </c>
      <c r="G249" s="1">
        <f t="shared" si="16"/>
        <v>24039</v>
      </c>
      <c r="H249" s="1">
        <f>ROUNDUP(MONTH(Table3[[#This Row],[Date]])/3, 0)</f>
        <v>4</v>
      </c>
      <c r="I249" s="1" cm="1">
        <f t="array" aca="1" ref="I249" ca="1" xml:space="preserve"> (SUM(OFFSET(G249, -$M$4/2+1, 0, $M$4-1, 1)) + (INDIRECT("G" &amp; ROW(G249) - $M$4/2) + INDIRECT("G" &amp; ROW(G249) + $M$4/2))/2) / $M$4</f>
        <v>31844.25</v>
      </c>
      <c r="J249" s="1">
        <f ca="1">Table3[[#This Row],[Moving Average on Months]] - 1.96*STDEV(OFFSET(Table3[[#This Row],[Combined
Daily order]], -$M$4/2, 0, $M$4+1, 1))</f>
        <v>15864.42203103043</v>
      </c>
      <c r="K249" s="1">
        <f ca="1">Table3[[#This Row],[Moving Average on Months]] + 1.96*STDEV(OFFSET(Table3[[#This Row],[Combined
Daily order]], -$M$4/2, 0, $M$4+1, 1))</f>
        <v>47824.07796896957</v>
      </c>
      <c r="L249" s="1" t="e">
        <v>#N/A</v>
      </c>
      <c r="N249" s="1">
        <f t="shared" si="17"/>
        <v>45729.882621720331</v>
      </c>
      <c r="O249" s="1">
        <f t="shared" si="18"/>
        <v>5411.2257219907515</v>
      </c>
      <c r="P249"/>
      <c r="V249" s="1"/>
      <c r="AD249"/>
      <c r="AE249"/>
      <c r="AF249"/>
    </row>
    <row r="250" spans="2:32" ht="15" x14ac:dyDescent="0.2">
      <c r="B250" s="2">
        <v>45426.311009834964</v>
      </c>
      <c r="C250" s="2">
        <f t="shared" si="15"/>
        <v>45426</v>
      </c>
      <c r="D250" s="1">
        <v>10070</v>
      </c>
      <c r="F250" s="2">
        <f t="shared" si="19"/>
        <v>45218</v>
      </c>
      <c r="G250" s="1">
        <f t="shared" si="16"/>
        <v>38939</v>
      </c>
      <c r="H250" s="1">
        <f>ROUNDUP(MONTH(Table3[[#This Row],[Date]])/3, 0)</f>
        <v>4</v>
      </c>
      <c r="I250" s="1" cm="1">
        <f t="array" aca="1" ref="I250" ca="1" xml:space="preserve"> (SUM(OFFSET(G250, -$M$4/2+1, 0, $M$4-1, 1)) + (INDIRECT("G" &amp; ROW(G250) - $M$4/2) + INDIRECT("G" &amp; ROW(G250) + $M$4/2))/2) / $M$4</f>
        <v>31557.136363636364</v>
      </c>
      <c r="J250" s="1">
        <f ca="1">Table3[[#This Row],[Moving Average on Months]] - 1.96*STDEV(OFFSET(Table3[[#This Row],[Combined
Daily order]], -$M$4/2, 0, $M$4+1, 1))</f>
        <v>16798.929623585042</v>
      </c>
      <c r="K250" s="1">
        <f ca="1">Table3[[#This Row],[Moving Average on Months]] + 1.96*STDEV(OFFSET(Table3[[#This Row],[Combined
Daily order]], -$M$4/2, 0, $M$4+1, 1))</f>
        <v>46315.343103687686</v>
      </c>
      <c r="L250" s="1" t="e">
        <v>#N/A</v>
      </c>
      <c r="N250" s="1">
        <f t="shared" si="17"/>
        <v>45729.882621720331</v>
      </c>
      <c r="O250" s="1">
        <f t="shared" si="18"/>
        <v>5411.2257219907515</v>
      </c>
      <c r="P250"/>
      <c r="V250" s="1"/>
      <c r="AD250"/>
      <c r="AE250"/>
      <c r="AF250"/>
    </row>
    <row r="251" spans="2:32" ht="15" x14ac:dyDescent="0.2">
      <c r="B251" s="2">
        <v>45425.898093412834</v>
      </c>
      <c r="C251" s="2">
        <f t="shared" si="15"/>
        <v>45425</v>
      </c>
      <c r="D251" s="1">
        <v>9440</v>
      </c>
      <c r="F251" s="2">
        <f t="shared" si="19"/>
        <v>45217</v>
      </c>
      <c r="G251" s="1">
        <f t="shared" si="16"/>
        <v>23123</v>
      </c>
      <c r="H251" s="1">
        <f>ROUNDUP(MONTH(Table3[[#This Row],[Date]])/3, 0)</f>
        <v>4</v>
      </c>
      <c r="I251" s="1" cm="1">
        <f t="array" aca="1" ref="I251" ca="1" xml:space="preserve"> (SUM(OFFSET(G251, -$M$4/2+1, 0, $M$4-1, 1)) + (INDIRECT("G" &amp; ROW(G251) - $M$4/2) + INDIRECT("G" &amp; ROW(G251) + $M$4/2))/2) / $M$4</f>
        <v>31359.545454545456</v>
      </c>
      <c r="J251" s="1">
        <f ca="1">Table3[[#This Row],[Moving Average on Months]] - 1.96*STDEV(OFFSET(Table3[[#This Row],[Combined
Daily order]], -$M$4/2, 0, $M$4+1, 1))</f>
        <v>16360.31634062382</v>
      </c>
      <c r="K251" s="1">
        <f ca="1">Table3[[#This Row],[Moving Average on Months]] + 1.96*STDEV(OFFSET(Table3[[#This Row],[Combined
Daily order]], -$M$4/2, 0, $M$4+1, 1))</f>
        <v>46358.774568467095</v>
      </c>
      <c r="L251" s="1" t="e">
        <v>#N/A</v>
      </c>
      <c r="N251" s="1">
        <f t="shared" si="17"/>
        <v>45729.882621720331</v>
      </c>
      <c r="O251" s="1">
        <f t="shared" si="18"/>
        <v>5411.2257219907515</v>
      </c>
      <c r="P251"/>
      <c r="V251" s="1"/>
      <c r="AD251"/>
      <c r="AE251"/>
      <c r="AF251"/>
    </row>
    <row r="252" spans="2:32" ht="15" x14ac:dyDescent="0.2">
      <c r="B252" s="2">
        <v>45425.505939461858</v>
      </c>
      <c r="C252" s="2">
        <f t="shared" si="15"/>
        <v>45425</v>
      </c>
      <c r="D252" s="1">
        <v>9687</v>
      </c>
      <c r="F252" s="2">
        <f t="shared" si="19"/>
        <v>45216</v>
      </c>
      <c r="G252" s="1">
        <f t="shared" si="16"/>
        <v>30327</v>
      </c>
      <c r="H252" s="1">
        <f>ROUNDUP(MONTH(Table3[[#This Row],[Date]])/3, 0)</f>
        <v>4</v>
      </c>
      <c r="I252" s="1" cm="1">
        <f t="array" aca="1" ref="I252" ca="1" xml:space="preserve"> (SUM(OFFSET(G252, -$M$4/2+1, 0, $M$4-1, 1)) + (INDIRECT("G" &amp; ROW(G252) - $M$4/2) + INDIRECT("G" &amp; ROW(G252) + $M$4/2))/2) / $M$4</f>
        <v>31173.636363636364</v>
      </c>
      <c r="J252" s="1">
        <f ca="1">Table3[[#This Row],[Moving Average on Months]] - 1.96*STDEV(OFFSET(Table3[[#This Row],[Combined
Daily order]], -$M$4/2, 0, $M$4+1, 1))</f>
        <v>16786.914214051591</v>
      </c>
      <c r="K252" s="1">
        <f ca="1">Table3[[#This Row],[Moving Average on Months]] + 1.96*STDEV(OFFSET(Table3[[#This Row],[Combined
Daily order]], -$M$4/2, 0, $M$4+1, 1))</f>
        <v>45560.358513221137</v>
      </c>
      <c r="L252" s="1" t="e">
        <v>#N/A</v>
      </c>
      <c r="N252" s="1">
        <f t="shared" si="17"/>
        <v>45729.882621720331</v>
      </c>
      <c r="O252" s="1">
        <f t="shared" si="18"/>
        <v>5411.2257219907515</v>
      </c>
      <c r="P252"/>
      <c r="V252" s="1"/>
      <c r="AD252"/>
      <c r="AE252"/>
      <c r="AF252"/>
    </row>
    <row r="253" spans="2:32" ht="15" x14ac:dyDescent="0.2">
      <c r="B253" s="2">
        <v>45425.079624329963</v>
      </c>
      <c r="C253" s="2">
        <f t="shared" si="15"/>
        <v>45425</v>
      </c>
      <c r="D253" s="1">
        <v>8235</v>
      </c>
      <c r="F253" s="2">
        <f t="shared" si="19"/>
        <v>45215</v>
      </c>
      <c r="G253" s="1">
        <f t="shared" si="16"/>
        <v>24055</v>
      </c>
      <c r="H253" s="1">
        <f>ROUNDUP(MONTH(Table3[[#This Row],[Date]])/3, 0)</f>
        <v>4</v>
      </c>
      <c r="I253" s="1" cm="1">
        <f t="array" aca="1" ref="I253" ca="1" xml:space="preserve"> (SUM(OFFSET(G253, -$M$4/2+1, 0, $M$4-1, 1)) + (INDIRECT("G" &amp; ROW(G253) - $M$4/2) + INDIRECT("G" &amp; ROW(G253) + $M$4/2))/2) / $M$4</f>
        <v>31236.090909090908</v>
      </c>
      <c r="J253" s="1">
        <f ca="1">Table3[[#This Row],[Moving Average on Months]] - 1.96*STDEV(OFFSET(Table3[[#This Row],[Combined
Daily order]], -$M$4/2, 0, $M$4+1, 1))</f>
        <v>16732.951758011252</v>
      </c>
      <c r="K253" s="1">
        <f ca="1">Table3[[#This Row],[Moving Average on Months]] + 1.96*STDEV(OFFSET(Table3[[#This Row],[Combined
Daily order]], -$M$4/2, 0, $M$4+1, 1))</f>
        <v>45739.230060170565</v>
      </c>
      <c r="L253" s="1" t="e">
        <v>#N/A</v>
      </c>
      <c r="N253" s="1">
        <f t="shared" si="17"/>
        <v>45729.882621720331</v>
      </c>
      <c r="O253" s="1">
        <f t="shared" si="18"/>
        <v>5411.2257219907515</v>
      </c>
      <c r="P253"/>
      <c r="V253" s="1"/>
      <c r="AD253"/>
      <c r="AE253"/>
      <c r="AF253"/>
    </row>
    <row r="254" spans="2:32" ht="15" x14ac:dyDescent="0.2">
      <c r="B254" s="2">
        <v>45422.676636082302</v>
      </c>
      <c r="C254" s="2">
        <f t="shared" si="15"/>
        <v>45422</v>
      </c>
      <c r="D254" s="1">
        <v>9474</v>
      </c>
      <c r="F254" s="2">
        <f t="shared" si="19"/>
        <v>45212</v>
      </c>
      <c r="G254" s="1">
        <f t="shared" si="16"/>
        <v>25064</v>
      </c>
      <c r="H254" s="1">
        <f>ROUNDUP(MONTH(Table3[[#This Row],[Date]])/3, 0)</f>
        <v>4</v>
      </c>
      <c r="I254" s="1" cm="1">
        <f t="array" aca="1" ref="I254" ca="1" xml:space="preserve"> (SUM(OFFSET(G254, -$M$4/2+1, 0, $M$4-1, 1)) + (INDIRECT("G" &amp; ROW(G254) - $M$4/2) + INDIRECT("G" &amp; ROW(G254) + $M$4/2))/2) / $M$4</f>
        <v>30990.590909090908</v>
      </c>
      <c r="J254" s="1">
        <f ca="1">Table3[[#This Row],[Moving Average on Months]] - 1.96*STDEV(OFFSET(Table3[[#This Row],[Combined
Daily order]], -$M$4/2, 0, $M$4+1, 1))</f>
        <v>17643.522831607363</v>
      </c>
      <c r="K254" s="1">
        <f ca="1">Table3[[#This Row],[Moving Average on Months]] + 1.96*STDEV(OFFSET(Table3[[#This Row],[Combined
Daily order]], -$M$4/2, 0, $M$4+1, 1))</f>
        <v>44337.658986574454</v>
      </c>
      <c r="L254" s="1" t="e">
        <v>#N/A</v>
      </c>
      <c r="N254" s="1">
        <f t="shared" si="17"/>
        <v>45729.882621720331</v>
      </c>
      <c r="O254" s="1">
        <f t="shared" si="18"/>
        <v>5411.2257219907515</v>
      </c>
      <c r="P254"/>
      <c r="V254" s="1"/>
      <c r="AD254"/>
      <c r="AE254"/>
      <c r="AF254"/>
    </row>
    <row r="255" spans="2:32" ht="15" x14ac:dyDescent="0.2">
      <c r="B255" s="2">
        <v>45422.292431256952</v>
      </c>
      <c r="C255" s="2">
        <f t="shared" si="15"/>
        <v>45422</v>
      </c>
      <c r="D255" s="1">
        <v>9117</v>
      </c>
      <c r="F255" s="2">
        <f t="shared" si="19"/>
        <v>45211</v>
      </c>
      <c r="G255" s="1">
        <f t="shared" si="16"/>
        <v>35743</v>
      </c>
      <c r="H255" s="1">
        <f>ROUNDUP(MONTH(Table3[[#This Row],[Date]])/3, 0)</f>
        <v>4</v>
      </c>
      <c r="I255" s="1" cm="1">
        <f t="array" aca="1" ref="I255" ca="1" xml:space="preserve"> (SUM(OFFSET(G255, -$M$4/2+1, 0, $M$4-1, 1)) + (INDIRECT("G" &amp; ROW(G255) - $M$4/2) + INDIRECT("G" &amp; ROW(G255) + $M$4/2))/2) / $M$4</f>
        <v>30863.227272727272</v>
      </c>
      <c r="J255" s="1">
        <f ca="1">Table3[[#This Row],[Moving Average on Months]] - 1.96*STDEV(OFFSET(Table3[[#This Row],[Combined
Daily order]], -$M$4/2, 0, $M$4+1, 1))</f>
        <v>17108.474453256353</v>
      </c>
      <c r="K255" s="1">
        <f ca="1">Table3[[#This Row],[Moving Average on Months]] + 1.96*STDEV(OFFSET(Table3[[#This Row],[Combined
Daily order]], -$M$4/2, 0, $M$4+1, 1))</f>
        <v>44617.980092198195</v>
      </c>
      <c r="L255" s="1" t="e">
        <v>#N/A</v>
      </c>
      <c r="N255" s="1">
        <f t="shared" si="17"/>
        <v>45729.882621720331</v>
      </c>
      <c r="O255" s="1">
        <f t="shared" si="18"/>
        <v>5411.2257219907515</v>
      </c>
      <c r="P255"/>
      <c r="V255" s="1"/>
      <c r="AD255"/>
      <c r="AE255"/>
      <c r="AF255"/>
    </row>
    <row r="256" spans="2:32" ht="15" x14ac:dyDescent="0.2">
      <c r="B256" s="2">
        <v>45421.898348760151</v>
      </c>
      <c r="C256" s="2">
        <f t="shared" si="15"/>
        <v>45421</v>
      </c>
      <c r="D256" s="1">
        <v>9034</v>
      </c>
      <c r="F256" s="2">
        <f t="shared" si="19"/>
        <v>45210</v>
      </c>
      <c r="G256" s="1">
        <f t="shared" si="16"/>
        <v>25372</v>
      </c>
      <c r="H256" s="1">
        <f>ROUNDUP(MONTH(Table3[[#This Row],[Date]])/3, 0)</f>
        <v>4</v>
      </c>
      <c r="I256" s="1" cm="1">
        <f t="array" aca="1" ref="I256" ca="1" xml:space="preserve"> (SUM(OFFSET(G256, -$M$4/2+1, 0, $M$4-1, 1)) + (INDIRECT("G" &amp; ROW(G256) - $M$4/2) + INDIRECT("G" &amp; ROW(G256) + $M$4/2))/2) / $M$4</f>
        <v>30668.954545454544</v>
      </c>
      <c r="J256" s="1">
        <f ca="1">Table3[[#This Row],[Moving Average on Months]] - 1.96*STDEV(OFFSET(Table3[[#This Row],[Combined
Daily order]], -$M$4/2, 0, $M$4+1, 1))</f>
        <v>16919.395759751002</v>
      </c>
      <c r="K256" s="1">
        <f ca="1">Table3[[#This Row],[Moving Average on Months]] + 1.96*STDEV(OFFSET(Table3[[#This Row],[Combined
Daily order]], -$M$4/2, 0, $M$4+1, 1))</f>
        <v>44418.513331158087</v>
      </c>
      <c r="L256" s="1" t="e">
        <v>#N/A</v>
      </c>
      <c r="N256" s="1">
        <f t="shared" si="17"/>
        <v>45729.882621720331</v>
      </c>
      <c r="O256" s="1">
        <f t="shared" si="18"/>
        <v>5411.2257219907515</v>
      </c>
      <c r="P256"/>
      <c r="V256" s="1"/>
      <c r="AD256"/>
      <c r="AE256"/>
      <c r="AF256"/>
    </row>
    <row r="257" spans="2:32" ht="15" x14ac:dyDescent="0.2">
      <c r="B257" s="2">
        <v>45421.489561828603</v>
      </c>
      <c r="C257" s="2">
        <f t="shared" si="15"/>
        <v>45421</v>
      </c>
      <c r="D257" s="1">
        <v>8858</v>
      </c>
      <c r="F257" s="2">
        <f t="shared" si="19"/>
        <v>45209</v>
      </c>
      <c r="G257" s="1">
        <f t="shared" si="16"/>
        <v>38086</v>
      </c>
      <c r="H257" s="1">
        <f>ROUNDUP(MONTH(Table3[[#This Row],[Date]])/3, 0)</f>
        <v>4</v>
      </c>
      <c r="I257" s="1" cm="1">
        <f t="array" aca="1" ref="I257" ca="1" xml:space="preserve"> (SUM(OFFSET(G257, -$M$4/2+1, 0, $M$4-1, 1)) + (INDIRECT("G" &amp; ROW(G257) - $M$4/2) + INDIRECT("G" &amp; ROW(G257) + $M$4/2))/2) / $M$4</f>
        <v>30460.863636363636</v>
      </c>
      <c r="J257" s="1">
        <f ca="1">Table3[[#This Row],[Moving Average on Months]] - 1.96*STDEV(OFFSET(Table3[[#This Row],[Combined
Daily order]], -$M$4/2, 0, $M$4+1, 1))</f>
        <v>17095.575083704236</v>
      </c>
      <c r="K257" s="1">
        <f ca="1">Table3[[#This Row],[Moving Average on Months]] + 1.96*STDEV(OFFSET(Table3[[#This Row],[Combined
Daily order]], -$M$4/2, 0, $M$4+1, 1))</f>
        <v>43826.152189023036</v>
      </c>
      <c r="L257" s="1" t="e">
        <v>#N/A</v>
      </c>
      <c r="N257" s="1">
        <f t="shared" si="17"/>
        <v>45729.882621720331</v>
      </c>
      <c r="O257" s="1">
        <f t="shared" si="18"/>
        <v>5411.2257219907515</v>
      </c>
      <c r="P257"/>
      <c r="V257" s="1"/>
      <c r="AD257"/>
      <c r="AE257"/>
      <c r="AF257"/>
    </row>
    <row r="258" spans="2:32" ht="15" x14ac:dyDescent="0.2">
      <c r="B258" s="2">
        <v>45421.117716452216</v>
      </c>
      <c r="C258" s="2">
        <f t="shared" si="15"/>
        <v>45421</v>
      </c>
      <c r="D258" s="1">
        <v>9269</v>
      </c>
      <c r="F258" s="2">
        <f t="shared" si="19"/>
        <v>45208</v>
      </c>
      <c r="G258" s="1">
        <f t="shared" si="16"/>
        <v>25570</v>
      </c>
      <c r="H258" s="1">
        <f>ROUNDUP(MONTH(Table3[[#This Row],[Date]])/3, 0)</f>
        <v>4</v>
      </c>
      <c r="I258" s="1" cm="1">
        <f t="array" aca="1" ref="I258" ca="1" xml:space="preserve"> (SUM(OFFSET(G258, -$M$4/2+1, 0, $M$4-1, 1)) + (INDIRECT("G" &amp; ROW(G258) - $M$4/2) + INDIRECT("G" &amp; ROW(G258) + $M$4/2))/2) / $M$4</f>
        <v>30185.909090909092</v>
      </c>
      <c r="J258" s="1">
        <f ca="1">Table3[[#This Row],[Moving Average on Months]] - 1.96*STDEV(OFFSET(Table3[[#This Row],[Combined
Daily order]], -$M$4/2, 0, $M$4+1, 1))</f>
        <v>16835.577786094713</v>
      </c>
      <c r="K258" s="1">
        <f ca="1">Table3[[#This Row],[Moving Average on Months]] + 1.96*STDEV(OFFSET(Table3[[#This Row],[Combined
Daily order]], -$M$4/2, 0, $M$4+1, 1))</f>
        <v>43536.240395723471</v>
      </c>
      <c r="L258" s="1" t="e">
        <v>#N/A</v>
      </c>
      <c r="N258" s="1">
        <f t="shared" si="17"/>
        <v>45729.882621720331</v>
      </c>
      <c r="O258" s="1">
        <f t="shared" si="18"/>
        <v>5411.2257219907515</v>
      </c>
      <c r="P258"/>
      <c r="V258" s="1"/>
      <c r="AD258"/>
      <c r="AE258"/>
      <c r="AF258"/>
    </row>
    <row r="259" spans="2:32" ht="15" x14ac:dyDescent="0.2">
      <c r="B259" s="2">
        <v>45420.732693495818</v>
      </c>
      <c r="C259" s="2">
        <f t="shared" si="15"/>
        <v>45420</v>
      </c>
      <c r="D259" s="1">
        <v>9088</v>
      </c>
      <c r="F259" s="2">
        <f t="shared" si="19"/>
        <v>45205</v>
      </c>
      <c r="G259" s="1">
        <f t="shared" si="16"/>
        <v>37671</v>
      </c>
      <c r="H259" s="1">
        <f>ROUNDUP(MONTH(Table3[[#This Row],[Date]])/3, 0)</f>
        <v>4</v>
      </c>
      <c r="I259" s="1" cm="1">
        <f t="array" aca="1" ref="I259" ca="1" xml:space="preserve"> (SUM(OFFSET(G259, -$M$4/2+1, 0, $M$4-1, 1)) + (INDIRECT("G" &amp; ROW(G259) - $M$4/2) + INDIRECT("G" &amp; ROW(G259) + $M$4/2))/2) / $M$4</f>
        <v>29974.25</v>
      </c>
      <c r="J259" s="1">
        <f ca="1">Table3[[#This Row],[Moving Average on Months]] - 1.96*STDEV(OFFSET(Table3[[#This Row],[Combined
Daily order]], -$M$4/2, 0, $M$4+1, 1))</f>
        <v>17542.525362979082</v>
      </c>
      <c r="K259" s="1">
        <f ca="1">Table3[[#This Row],[Moving Average on Months]] + 1.96*STDEV(OFFSET(Table3[[#This Row],[Combined
Daily order]], -$M$4/2, 0, $M$4+1, 1))</f>
        <v>42405.974637020918</v>
      </c>
      <c r="L259" s="1" t="e">
        <v>#N/A</v>
      </c>
      <c r="N259" s="1">
        <f t="shared" si="17"/>
        <v>45729.882621720331</v>
      </c>
      <c r="O259" s="1">
        <f t="shared" si="18"/>
        <v>5411.2257219907515</v>
      </c>
      <c r="P259"/>
      <c r="V259" s="1"/>
      <c r="AD259"/>
      <c r="AE259"/>
      <c r="AF259"/>
    </row>
    <row r="260" spans="2:32" ht="15" x14ac:dyDescent="0.2">
      <c r="B260" s="2">
        <v>45420.313205428421</v>
      </c>
      <c r="C260" s="2">
        <f t="shared" ref="C260:C323" si="20">INT(B260)</f>
        <v>45420</v>
      </c>
      <c r="D260" s="1">
        <v>8699</v>
      </c>
      <c r="F260" s="2">
        <f t="shared" si="19"/>
        <v>45204</v>
      </c>
      <c r="G260" s="1">
        <f t="shared" ref="G260:G323" si="21">SUMIF(C:C, F260, D:D)</f>
        <v>25040</v>
      </c>
      <c r="H260" s="1">
        <f>ROUNDUP(MONTH(Table3[[#This Row],[Date]])/3, 0)</f>
        <v>4</v>
      </c>
      <c r="I260" s="1" cm="1">
        <f t="array" aca="1" ref="I260" ca="1" xml:space="preserve"> (SUM(OFFSET(G260, -$M$4/2+1, 0, $M$4-1, 1)) + (INDIRECT("G" &amp; ROW(G260) - $M$4/2) + INDIRECT("G" &amp; ROW(G260) + $M$4/2))/2) / $M$4</f>
        <v>30177.727272727272</v>
      </c>
      <c r="J260" s="1">
        <f ca="1">Table3[[#This Row],[Moving Average on Months]] - 1.96*STDEV(OFFSET(Table3[[#This Row],[Combined
Daily order]], -$M$4/2, 0, $M$4+1, 1))</f>
        <v>17729.68984164641</v>
      </c>
      <c r="K260" s="1">
        <f ca="1">Table3[[#This Row],[Moving Average on Months]] + 1.96*STDEV(OFFSET(Table3[[#This Row],[Combined
Daily order]], -$M$4/2, 0, $M$4+1, 1))</f>
        <v>42625.764703808134</v>
      </c>
      <c r="L260" s="1" t="e">
        <v>#N/A</v>
      </c>
      <c r="N260" s="1">
        <f t="shared" ref="N260:N323" si="22">$V$46</f>
        <v>45729.882621720331</v>
      </c>
      <c r="O260" s="1">
        <f t="shared" ref="O260:O323" si="23">$U$46</f>
        <v>5411.2257219907515</v>
      </c>
      <c r="P260"/>
      <c r="V260" s="1"/>
      <c r="AD260"/>
      <c r="AE260"/>
      <c r="AF260"/>
    </row>
    <row r="261" spans="2:32" ht="15" x14ac:dyDescent="0.2">
      <c r="B261" s="2">
        <v>45419.903354135597</v>
      </c>
      <c r="C261" s="2">
        <f t="shared" si="20"/>
        <v>45419</v>
      </c>
      <c r="D261" s="1">
        <v>10221</v>
      </c>
      <c r="F261" s="2">
        <f t="shared" si="19"/>
        <v>45203</v>
      </c>
      <c r="G261" s="1">
        <f t="shared" si="21"/>
        <v>38783</v>
      </c>
      <c r="H261" s="1">
        <f>ROUNDUP(MONTH(Table3[[#This Row],[Date]])/3, 0)</f>
        <v>4</v>
      </c>
      <c r="I261" s="1" cm="1">
        <f t="array" aca="1" ref="I261" ca="1" xml:space="preserve"> (SUM(OFFSET(G261, -$M$4/2+1, 0, $M$4-1, 1)) + (INDIRECT("G" &amp; ROW(G261) - $M$4/2) + INDIRECT("G" &amp; ROW(G261) + $M$4/2))/2) / $M$4</f>
        <v>30100.43181818182</v>
      </c>
      <c r="J261" s="1">
        <f ca="1">Table3[[#This Row],[Moving Average on Months]] - 1.96*STDEV(OFFSET(Table3[[#This Row],[Combined
Daily order]], -$M$4/2, 0, $M$4+1, 1))</f>
        <v>17782.426587314269</v>
      </c>
      <c r="K261" s="1">
        <f ca="1">Table3[[#This Row],[Moving Average on Months]] + 1.96*STDEV(OFFSET(Table3[[#This Row],[Combined
Daily order]], -$M$4/2, 0, $M$4+1, 1))</f>
        <v>42418.437049049375</v>
      </c>
      <c r="L261" s="1" t="e">
        <v>#N/A</v>
      </c>
      <c r="N261" s="1">
        <f t="shared" si="22"/>
        <v>45729.882621720331</v>
      </c>
      <c r="O261" s="1">
        <f t="shared" si="23"/>
        <v>5411.2257219907515</v>
      </c>
      <c r="P261"/>
      <c r="V261" s="1"/>
      <c r="AD261"/>
      <c r="AE261"/>
      <c r="AF261"/>
    </row>
    <row r="262" spans="2:32" ht="15" x14ac:dyDescent="0.2">
      <c r="B262" s="2">
        <v>45419.497248926353</v>
      </c>
      <c r="C262" s="2">
        <f t="shared" si="20"/>
        <v>45419</v>
      </c>
      <c r="D262" s="1">
        <v>8688</v>
      </c>
      <c r="F262" s="2">
        <f t="shared" ref="F262:F325" si="24">WORKDAY(F261,-1)</f>
        <v>45202</v>
      </c>
      <c r="G262" s="1">
        <f t="shared" si="21"/>
        <v>24408</v>
      </c>
      <c r="H262" s="1">
        <f>ROUNDUP(MONTH(Table3[[#This Row],[Date]])/3, 0)</f>
        <v>4</v>
      </c>
      <c r="I262" s="1" cm="1">
        <f t="array" aca="1" ref="I262" ca="1" xml:space="preserve"> (SUM(OFFSET(G262, -$M$4/2+1, 0, $M$4-1, 1)) + (INDIRECT("G" &amp; ROW(G262) - $M$4/2) + INDIRECT("G" &amp; ROW(G262) + $M$4/2))/2) / $M$4</f>
        <v>30124.363636363636</v>
      </c>
      <c r="J262" s="1">
        <f ca="1">Table3[[#This Row],[Moving Average on Months]] - 1.96*STDEV(OFFSET(Table3[[#This Row],[Combined
Daily order]], -$M$4/2, 0, $M$4+1, 1))</f>
        <v>17990.863264290365</v>
      </c>
      <c r="K262" s="1">
        <f ca="1">Table3[[#This Row],[Moving Average on Months]] + 1.96*STDEV(OFFSET(Table3[[#This Row],[Combined
Daily order]], -$M$4/2, 0, $M$4+1, 1))</f>
        <v>42257.864008436911</v>
      </c>
      <c r="L262" s="1" t="e">
        <v>#N/A</v>
      </c>
      <c r="N262" s="1">
        <f t="shared" si="22"/>
        <v>45729.882621720331</v>
      </c>
      <c r="O262" s="1">
        <f t="shared" si="23"/>
        <v>5411.2257219907515</v>
      </c>
      <c r="P262"/>
      <c r="V262" s="1"/>
      <c r="AD262"/>
      <c r="AE262"/>
      <c r="AF262"/>
    </row>
    <row r="263" spans="2:32" ht="15" x14ac:dyDescent="0.2">
      <c r="B263" s="2">
        <v>45419.118158160549</v>
      </c>
      <c r="C263" s="2">
        <f t="shared" si="20"/>
        <v>45419</v>
      </c>
      <c r="D263" s="1">
        <v>10030</v>
      </c>
      <c r="F263" s="2">
        <f t="shared" si="24"/>
        <v>45201</v>
      </c>
      <c r="G263" s="1">
        <f t="shared" si="21"/>
        <v>38018</v>
      </c>
      <c r="H263" s="1">
        <f>ROUNDUP(MONTH(Table3[[#This Row],[Date]])/3, 0)</f>
        <v>4</v>
      </c>
      <c r="I263" s="1" cm="1">
        <f t="array" aca="1" ref="I263" ca="1" xml:space="preserve"> (SUM(OFFSET(G263, -$M$4/2+1, 0, $M$4-1, 1)) + (INDIRECT("G" &amp; ROW(G263) - $M$4/2) + INDIRECT("G" &amp; ROW(G263) + $M$4/2))/2) / $M$4</f>
        <v>30341.863636363636</v>
      </c>
      <c r="J263" s="1">
        <f ca="1">Table3[[#This Row],[Moving Average on Months]] - 1.96*STDEV(OFFSET(Table3[[#This Row],[Combined
Daily order]], -$M$4/2, 0, $M$4+1, 1))</f>
        <v>18424.588790769041</v>
      </c>
      <c r="K263" s="1">
        <f ca="1">Table3[[#This Row],[Moving Average on Months]] + 1.96*STDEV(OFFSET(Table3[[#This Row],[Combined
Daily order]], -$M$4/2, 0, $M$4+1, 1))</f>
        <v>42259.138481958231</v>
      </c>
      <c r="L263" s="1" t="e">
        <v>#N/A</v>
      </c>
      <c r="N263" s="1">
        <f t="shared" si="22"/>
        <v>45729.882621720331</v>
      </c>
      <c r="O263" s="1">
        <f t="shared" si="23"/>
        <v>5411.2257219907515</v>
      </c>
      <c r="P263"/>
      <c r="V263" s="1"/>
      <c r="AD263"/>
      <c r="AE263"/>
      <c r="AF263"/>
    </row>
    <row r="264" spans="2:32" ht="15" x14ac:dyDescent="0.2">
      <c r="B264" s="2">
        <v>45418.697710193024</v>
      </c>
      <c r="C264" s="2">
        <f t="shared" si="20"/>
        <v>45418</v>
      </c>
      <c r="D264" s="1">
        <v>8539</v>
      </c>
      <c r="F264" s="2">
        <f t="shared" si="24"/>
        <v>45198</v>
      </c>
      <c r="G264" s="1">
        <f t="shared" si="21"/>
        <v>37646</v>
      </c>
      <c r="H264" s="1">
        <f>ROUNDUP(MONTH(Table3[[#This Row],[Date]])/3, 0)</f>
        <v>3</v>
      </c>
      <c r="I264" s="1" cm="1">
        <f t="array" aca="1" ref="I264" ca="1" xml:space="preserve"> (SUM(OFFSET(G264, -$M$4/2+1, 0, $M$4-1, 1)) + (INDIRECT("G" &amp; ROW(G264) - $M$4/2) + INDIRECT("G" &amp; ROW(G264) + $M$4/2))/2) / $M$4</f>
        <v>30547.022727272728</v>
      </c>
      <c r="J264" s="1">
        <f ca="1">Table3[[#This Row],[Moving Average on Months]] - 1.96*STDEV(OFFSET(Table3[[#This Row],[Combined
Daily order]], -$M$4/2, 0, $M$4+1, 1))</f>
        <v>18245.05711897432</v>
      </c>
      <c r="K264" s="1">
        <f ca="1">Table3[[#This Row],[Moving Average on Months]] + 1.96*STDEV(OFFSET(Table3[[#This Row],[Combined
Daily order]], -$M$4/2, 0, $M$4+1, 1))</f>
        <v>42848.988335571135</v>
      </c>
      <c r="L264" s="1" t="e">
        <v>#N/A</v>
      </c>
      <c r="N264" s="1">
        <f t="shared" si="22"/>
        <v>45729.882621720331</v>
      </c>
      <c r="O264" s="1">
        <f t="shared" si="23"/>
        <v>5411.2257219907515</v>
      </c>
      <c r="P264"/>
      <c r="V264" s="1"/>
      <c r="AD264"/>
      <c r="AE264"/>
      <c r="AF264"/>
    </row>
    <row r="265" spans="2:32" ht="15" x14ac:dyDescent="0.2">
      <c r="B265" s="2">
        <v>45418.316952700181</v>
      </c>
      <c r="C265" s="2">
        <f t="shared" si="20"/>
        <v>45418</v>
      </c>
      <c r="D265" s="1">
        <v>8594</v>
      </c>
      <c r="F265" s="2">
        <f t="shared" si="24"/>
        <v>45197</v>
      </c>
      <c r="G265" s="1">
        <f t="shared" si="21"/>
        <v>26049</v>
      </c>
      <c r="H265" s="1">
        <f>ROUNDUP(MONTH(Table3[[#This Row],[Date]])/3, 0)</f>
        <v>3</v>
      </c>
      <c r="I265" s="1" cm="1">
        <f t="array" aca="1" ref="I265" ca="1" xml:space="preserve"> (SUM(OFFSET(G265, -$M$4/2+1, 0, $M$4-1, 1)) + (INDIRECT("G" &amp; ROW(G265) - $M$4/2) + INDIRECT("G" &amp; ROW(G265) + $M$4/2))/2) / $M$4</f>
        <v>30830.727272727272</v>
      </c>
      <c r="J265" s="1">
        <f ca="1">Table3[[#This Row],[Moving Average on Months]] - 1.96*STDEV(OFFSET(Table3[[#This Row],[Combined
Daily order]], -$M$4/2, 0, $M$4+1, 1))</f>
        <v>18513.914440707624</v>
      </c>
      <c r="K265" s="1">
        <f ca="1">Table3[[#This Row],[Moving Average on Months]] + 1.96*STDEV(OFFSET(Table3[[#This Row],[Combined
Daily order]], -$M$4/2, 0, $M$4+1, 1))</f>
        <v>43147.54010474692</v>
      </c>
      <c r="L265" s="1" t="e">
        <v>#N/A</v>
      </c>
      <c r="N265" s="1">
        <f t="shared" si="22"/>
        <v>45729.882621720331</v>
      </c>
      <c r="O265" s="1">
        <f t="shared" si="23"/>
        <v>5411.2257219907515</v>
      </c>
      <c r="P265"/>
      <c r="V265" s="1"/>
      <c r="AD265"/>
      <c r="AE265"/>
      <c r="AF265"/>
    </row>
    <row r="266" spans="2:32" ht="15" x14ac:dyDescent="0.2">
      <c r="B266" s="2">
        <v>45415.93055632594</v>
      </c>
      <c r="C266" s="2">
        <f t="shared" si="20"/>
        <v>45415</v>
      </c>
      <c r="D266" s="1">
        <v>9035</v>
      </c>
      <c r="F266" s="2">
        <f t="shared" si="24"/>
        <v>45196</v>
      </c>
      <c r="G266" s="1">
        <f t="shared" si="21"/>
        <v>22494</v>
      </c>
      <c r="H266" s="1">
        <f>ROUNDUP(MONTH(Table3[[#This Row],[Date]])/3, 0)</f>
        <v>3</v>
      </c>
      <c r="I266" s="1" cm="1">
        <f t="array" aca="1" ref="I266" ca="1" xml:space="preserve"> (SUM(OFFSET(G266, -$M$4/2+1, 0, $M$4-1, 1)) + (INDIRECT("G" &amp; ROW(G266) - $M$4/2) + INDIRECT("G" &amp; ROW(G266) + $M$4/2))/2) / $M$4</f>
        <v>30781.772727272728</v>
      </c>
      <c r="J266" s="1">
        <f ca="1">Table3[[#This Row],[Moving Average on Months]] - 1.96*STDEV(OFFSET(Table3[[#This Row],[Combined
Daily order]], -$M$4/2, 0, $M$4+1, 1))</f>
        <v>18582.995515673781</v>
      </c>
      <c r="K266" s="1">
        <f ca="1">Table3[[#This Row],[Moving Average on Months]] + 1.96*STDEV(OFFSET(Table3[[#This Row],[Combined
Daily order]], -$M$4/2, 0, $M$4+1, 1))</f>
        <v>42980.549938871671</v>
      </c>
      <c r="L266" s="1" t="e">
        <v>#N/A</v>
      </c>
      <c r="N266" s="1">
        <f t="shared" si="22"/>
        <v>45729.882621720331</v>
      </c>
      <c r="O266" s="1">
        <f t="shared" si="23"/>
        <v>5411.2257219907515</v>
      </c>
      <c r="P266"/>
      <c r="V266" s="1"/>
      <c r="AD266"/>
      <c r="AE266"/>
      <c r="AF266"/>
    </row>
    <row r="267" spans="2:32" ht="15" x14ac:dyDescent="0.2">
      <c r="B267" s="2">
        <v>45415.538792326188</v>
      </c>
      <c r="C267" s="2">
        <f t="shared" si="20"/>
        <v>45415</v>
      </c>
      <c r="D267" s="1">
        <v>10027</v>
      </c>
      <c r="F267" s="2">
        <f t="shared" si="24"/>
        <v>45195</v>
      </c>
      <c r="G267" s="1">
        <f t="shared" si="21"/>
        <v>36053</v>
      </c>
      <c r="H267" s="1">
        <f>ROUNDUP(MONTH(Table3[[#This Row],[Date]])/3, 0)</f>
        <v>3</v>
      </c>
      <c r="I267" s="1" cm="1">
        <f t="array" aca="1" ref="I267" ca="1" xml:space="preserve"> (SUM(OFFSET(G267, -$M$4/2+1, 0, $M$4-1, 1)) + (INDIRECT("G" &amp; ROW(G267) - $M$4/2) + INDIRECT("G" &amp; ROW(G267) + $M$4/2))/2) / $M$4</f>
        <v>30751.727272727272</v>
      </c>
      <c r="J267" s="1">
        <f ca="1">Table3[[#This Row],[Moving Average on Months]] - 1.96*STDEV(OFFSET(Table3[[#This Row],[Combined
Daily order]], -$M$4/2, 0, $M$4+1, 1))</f>
        <v>18498.847795701455</v>
      </c>
      <c r="K267" s="1">
        <f ca="1">Table3[[#This Row],[Moving Average on Months]] + 1.96*STDEV(OFFSET(Table3[[#This Row],[Combined
Daily order]], -$M$4/2, 0, $M$4+1, 1))</f>
        <v>43004.606749753089</v>
      </c>
      <c r="L267" s="1" t="e">
        <v>#N/A</v>
      </c>
      <c r="N267" s="1">
        <f t="shared" si="22"/>
        <v>45729.882621720331</v>
      </c>
      <c r="O267" s="1">
        <f t="shared" si="23"/>
        <v>5411.2257219907515</v>
      </c>
      <c r="P267"/>
      <c r="V267" s="1"/>
      <c r="AD267"/>
      <c r="AE267"/>
      <c r="AF267"/>
    </row>
    <row r="268" spans="2:32" ht="15" x14ac:dyDescent="0.2">
      <c r="B268" s="2">
        <v>45415.139854303517</v>
      </c>
      <c r="C268" s="2">
        <f t="shared" si="20"/>
        <v>45415</v>
      </c>
      <c r="D268" s="1">
        <v>9527</v>
      </c>
      <c r="F268" s="2">
        <f t="shared" si="24"/>
        <v>45194</v>
      </c>
      <c r="G268" s="1">
        <f t="shared" si="21"/>
        <v>22750</v>
      </c>
      <c r="H268" s="1">
        <f>ROUNDUP(MONTH(Table3[[#This Row],[Date]])/3, 0)</f>
        <v>3</v>
      </c>
      <c r="I268" s="1" cm="1">
        <f t="array" aca="1" ref="I268" ca="1" xml:space="preserve"> (SUM(OFFSET(G268, -$M$4/2+1, 0, $M$4-1, 1)) + (INDIRECT("G" &amp; ROW(G268) - $M$4/2) + INDIRECT("G" &amp; ROW(G268) + $M$4/2))/2) / $M$4</f>
        <v>30598.159090909092</v>
      </c>
      <c r="J268" s="1">
        <f ca="1">Table3[[#This Row],[Moving Average on Months]] - 1.96*STDEV(OFFSET(Table3[[#This Row],[Combined
Daily order]], -$M$4/2, 0, $M$4+1, 1))</f>
        <v>18537.709688423056</v>
      </c>
      <c r="K268" s="1">
        <f ca="1">Table3[[#This Row],[Moving Average on Months]] + 1.96*STDEV(OFFSET(Table3[[#This Row],[Combined
Daily order]], -$M$4/2, 0, $M$4+1, 1))</f>
        <v>42658.608493395128</v>
      </c>
      <c r="L268" s="1" t="e">
        <v>#N/A</v>
      </c>
      <c r="N268" s="1">
        <f t="shared" si="22"/>
        <v>45729.882621720331</v>
      </c>
      <c r="O268" s="1">
        <f t="shared" si="23"/>
        <v>5411.2257219907515</v>
      </c>
      <c r="P268"/>
      <c r="V268" s="1"/>
      <c r="AD268"/>
      <c r="AE268"/>
      <c r="AF268"/>
    </row>
    <row r="269" spans="2:32" ht="15" x14ac:dyDescent="0.2">
      <c r="B269" s="2">
        <v>45414.767327456</v>
      </c>
      <c r="C269" s="2">
        <f t="shared" si="20"/>
        <v>45414</v>
      </c>
      <c r="D269" s="1">
        <v>9748</v>
      </c>
      <c r="F269" s="2">
        <f t="shared" si="24"/>
        <v>45191</v>
      </c>
      <c r="G269" s="1">
        <f t="shared" si="21"/>
        <v>34131</v>
      </c>
      <c r="H269" s="1">
        <f>ROUNDUP(MONTH(Table3[[#This Row],[Date]])/3, 0)</f>
        <v>3</v>
      </c>
      <c r="I269" s="1" cm="1">
        <f t="array" aca="1" ref="I269" ca="1" xml:space="preserve"> (SUM(OFFSET(G269, -$M$4/2+1, 0, $M$4-1, 1)) + (INDIRECT("G" &amp; ROW(G269) - $M$4/2) + INDIRECT("G" &amp; ROW(G269) + $M$4/2))/2) / $M$4</f>
        <v>30379.18181818182</v>
      </c>
      <c r="J269" s="1">
        <f ca="1">Table3[[#This Row],[Moving Average on Months]] - 1.96*STDEV(OFFSET(Table3[[#This Row],[Combined
Daily order]], -$M$4/2, 0, $M$4+1, 1))</f>
        <v>18268.465240408928</v>
      </c>
      <c r="K269" s="1">
        <f ca="1">Table3[[#This Row],[Moving Average on Months]] + 1.96*STDEV(OFFSET(Table3[[#This Row],[Combined
Daily order]], -$M$4/2, 0, $M$4+1, 1))</f>
        <v>42489.898395954711</v>
      </c>
      <c r="L269" s="1" t="e">
        <v>#N/A</v>
      </c>
      <c r="N269" s="1">
        <f t="shared" si="22"/>
        <v>45729.882621720331</v>
      </c>
      <c r="O269" s="1">
        <f t="shared" si="23"/>
        <v>5411.2257219907515</v>
      </c>
      <c r="P269"/>
      <c r="V269" s="1"/>
      <c r="AD269"/>
      <c r="AE269"/>
      <c r="AF269"/>
    </row>
    <row r="270" spans="2:32" ht="15" x14ac:dyDescent="0.2">
      <c r="B270" s="2">
        <v>45414.395187374503</v>
      </c>
      <c r="C270" s="2">
        <f t="shared" si="20"/>
        <v>45414</v>
      </c>
      <c r="D270" s="1">
        <v>10525</v>
      </c>
      <c r="F270" s="2">
        <f t="shared" si="24"/>
        <v>45190</v>
      </c>
      <c r="G270" s="1">
        <f t="shared" si="21"/>
        <v>25679</v>
      </c>
      <c r="H270" s="1">
        <f>ROUNDUP(MONTH(Table3[[#This Row],[Date]])/3, 0)</f>
        <v>3</v>
      </c>
      <c r="I270" s="1" cm="1">
        <f t="array" aca="1" ref="I270" ca="1" xml:space="preserve"> (SUM(OFFSET(G270, -$M$4/2+1, 0, $M$4-1, 1)) + (INDIRECT("G" &amp; ROW(G270) - $M$4/2) + INDIRECT("G" &amp; ROW(G270) + $M$4/2))/2) / $M$4</f>
        <v>30254.977272727272</v>
      </c>
      <c r="J270" s="1">
        <f ca="1">Table3[[#This Row],[Moving Average on Months]] - 1.96*STDEV(OFFSET(Table3[[#This Row],[Combined
Daily order]], -$M$4/2, 0, $M$4+1, 1))</f>
        <v>18118.631217843118</v>
      </c>
      <c r="K270" s="1">
        <f ca="1">Table3[[#This Row],[Moving Average on Months]] + 1.96*STDEV(OFFSET(Table3[[#This Row],[Combined
Daily order]], -$M$4/2, 0, $M$4+1, 1))</f>
        <v>42391.323327611426</v>
      </c>
      <c r="L270" s="1" t="e">
        <v>#N/A</v>
      </c>
      <c r="N270" s="1">
        <f t="shared" si="22"/>
        <v>45729.882621720331</v>
      </c>
      <c r="O270" s="1">
        <f t="shared" si="23"/>
        <v>5411.2257219907515</v>
      </c>
      <c r="P270"/>
      <c r="V270" s="1"/>
      <c r="AD270"/>
      <c r="AE270"/>
      <c r="AF270"/>
    </row>
    <row r="271" spans="2:32" ht="15" x14ac:dyDescent="0.2">
      <c r="B271" s="2">
        <v>45414.000035106161</v>
      </c>
      <c r="C271" s="2">
        <f t="shared" si="20"/>
        <v>45414</v>
      </c>
      <c r="D271" s="1">
        <v>10264</v>
      </c>
      <c r="F271" s="2">
        <f t="shared" si="24"/>
        <v>45189</v>
      </c>
      <c r="G271" s="1">
        <f t="shared" si="21"/>
        <v>33779</v>
      </c>
      <c r="H271" s="1">
        <f>ROUNDUP(MONTH(Table3[[#This Row],[Date]])/3, 0)</f>
        <v>3</v>
      </c>
      <c r="I271" s="1" cm="1">
        <f t="array" aca="1" ref="I271" ca="1" xml:space="preserve"> (SUM(OFFSET(G271, -$M$4/2+1, 0, $M$4-1, 1)) + (INDIRECT("G" &amp; ROW(G271) - $M$4/2) + INDIRECT("G" &amp; ROW(G271) + $M$4/2))/2) / $M$4</f>
        <v>30139.386363636364</v>
      </c>
      <c r="J271" s="1">
        <f ca="1">Table3[[#This Row],[Moving Average on Months]] - 1.96*STDEV(OFFSET(Table3[[#This Row],[Combined
Daily order]], -$M$4/2, 0, $M$4+1, 1))</f>
        <v>17946.592091839135</v>
      </c>
      <c r="K271" s="1">
        <f ca="1">Table3[[#This Row],[Moving Average on Months]] + 1.96*STDEV(OFFSET(Table3[[#This Row],[Combined
Daily order]], -$M$4/2, 0, $M$4+1, 1))</f>
        <v>42332.180635433593</v>
      </c>
      <c r="L271" s="1" t="e">
        <v>#N/A</v>
      </c>
      <c r="N271" s="1">
        <f t="shared" si="22"/>
        <v>45729.882621720331</v>
      </c>
      <c r="O271" s="1">
        <f t="shared" si="23"/>
        <v>5411.2257219907515</v>
      </c>
      <c r="P271"/>
      <c r="V271" s="1"/>
      <c r="AD271"/>
      <c r="AE271"/>
      <c r="AF271"/>
    </row>
    <row r="272" spans="2:32" ht="15" x14ac:dyDescent="0.2">
      <c r="B272" s="2">
        <v>45413.605562307457</v>
      </c>
      <c r="C272" s="2">
        <f t="shared" si="20"/>
        <v>45413</v>
      </c>
      <c r="D272" s="1">
        <v>10149</v>
      </c>
      <c r="F272" s="2">
        <f t="shared" si="24"/>
        <v>45188</v>
      </c>
      <c r="G272" s="1">
        <f t="shared" si="21"/>
        <v>25798</v>
      </c>
      <c r="H272" s="1">
        <f>ROUNDUP(MONTH(Table3[[#This Row],[Date]])/3, 0)</f>
        <v>3</v>
      </c>
      <c r="I272" s="1" cm="1">
        <f t="array" aca="1" ref="I272" ca="1" xml:space="preserve"> (SUM(OFFSET(G272, -$M$4/2+1, 0, $M$4-1, 1)) + (INDIRECT("G" &amp; ROW(G272) - $M$4/2) + INDIRECT("G" &amp; ROW(G272) + $M$4/2))/2) / $M$4</f>
        <v>29998.909090909092</v>
      </c>
      <c r="J272" s="1">
        <f ca="1">Table3[[#This Row],[Moving Average on Months]] - 1.96*STDEV(OFFSET(Table3[[#This Row],[Combined
Daily order]], -$M$4/2, 0, $M$4+1, 1))</f>
        <v>17782.843910650648</v>
      </c>
      <c r="K272" s="1">
        <f ca="1">Table3[[#This Row],[Moving Average on Months]] + 1.96*STDEV(OFFSET(Table3[[#This Row],[Combined
Daily order]], -$M$4/2, 0, $M$4+1, 1))</f>
        <v>42214.974271167535</v>
      </c>
      <c r="L272" s="1" t="e">
        <v>#N/A</v>
      </c>
      <c r="N272" s="1">
        <f t="shared" si="22"/>
        <v>45729.882621720331</v>
      </c>
      <c r="O272" s="1">
        <f t="shared" si="23"/>
        <v>5411.2257219907515</v>
      </c>
      <c r="P272"/>
      <c r="V272" s="1"/>
      <c r="AD272"/>
      <c r="AE272"/>
      <c r="AF272"/>
    </row>
    <row r="273" spans="2:32" ht="15" x14ac:dyDescent="0.2">
      <c r="B273" s="2">
        <v>45413.231183802585</v>
      </c>
      <c r="C273" s="2">
        <f t="shared" si="20"/>
        <v>45413</v>
      </c>
      <c r="D273" s="1">
        <v>8840</v>
      </c>
      <c r="F273" s="2">
        <f t="shared" si="24"/>
        <v>45187</v>
      </c>
      <c r="G273" s="1">
        <f t="shared" si="21"/>
        <v>37317</v>
      </c>
      <c r="H273" s="1">
        <f>ROUNDUP(MONTH(Table3[[#This Row],[Date]])/3, 0)</f>
        <v>3</v>
      </c>
      <c r="I273" s="1" cm="1">
        <f t="array" aca="1" ref="I273" ca="1" xml:space="preserve"> (SUM(OFFSET(G273, -$M$4/2+1, 0, $M$4-1, 1)) + (INDIRECT("G" &amp; ROW(G273) - $M$4/2) + INDIRECT("G" &amp; ROW(G273) + $M$4/2))/2) / $M$4</f>
        <v>29871.522727272728</v>
      </c>
      <c r="J273" s="1">
        <f ca="1">Table3[[#This Row],[Moving Average on Months]] - 1.96*STDEV(OFFSET(Table3[[#This Row],[Combined
Daily order]], -$M$4/2, 0, $M$4+1, 1))</f>
        <v>17779.614523418597</v>
      </c>
      <c r="K273" s="1">
        <f ca="1">Table3[[#This Row],[Moving Average on Months]] + 1.96*STDEV(OFFSET(Table3[[#This Row],[Combined
Daily order]], -$M$4/2, 0, $M$4+1, 1))</f>
        <v>41963.430931126859</v>
      </c>
      <c r="L273" s="1" t="e">
        <v>#N/A</v>
      </c>
      <c r="N273" s="1">
        <f t="shared" si="22"/>
        <v>45729.882621720331</v>
      </c>
      <c r="O273" s="1">
        <f t="shared" si="23"/>
        <v>5411.2257219907515</v>
      </c>
      <c r="P273"/>
      <c r="V273" s="1"/>
      <c r="AD273"/>
      <c r="AE273"/>
      <c r="AF273"/>
    </row>
    <row r="274" spans="2:32" ht="15" x14ac:dyDescent="0.2">
      <c r="B274" s="2">
        <v>45412.803961507241</v>
      </c>
      <c r="C274" s="2">
        <f t="shared" si="20"/>
        <v>45412</v>
      </c>
      <c r="D274" s="1">
        <v>10504</v>
      </c>
      <c r="F274" s="2">
        <f t="shared" si="24"/>
        <v>45184</v>
      </c>
      <c r="G274" s="1">
        <f t="shared" si="21"/>
        <v>25703</v>
      </c>
      <c r="H274" s="1">
        <f>ROUNDUP(MONTH(Table3[[#This Row],[Date]])/3, 0)</f>
        <v>3</v>
      </c>
      <c r="I274" s="1" cm="1">
        <f t="array" aca="1" ref="I274" ca="1" xml:space="preserve"> (SUM(OFFSET(G274, -$M$4/2+1, 0, $M$4-1, 1)) + (INDIRECT("G" &amp; ROW(G274) - $M$4/2) + INDIRECT("G" &amp; ROW(G274) + $M$4/2))/2) / $M$4</f>
        <v>29720.113636363636</v>
      </c>
      <c r="J274" s="1">
        <f ca="1">Table3[[#This Row],[Moving Average on Months]] - 1.96*STDEV(OFFSET(Table3[[#This Row],[Combined
Daily order]], -$M$4/2, 0, $M$4+1, 1))</f>
        <v>17731.492057599153</v>
      </c>
      <c r="K274" s="1">
        <f ca="1">Table3[[#This Row],[Moving Average on Months]] + 1.96*STDEV(OFFSET(Table3[[#This Row],[Combined
Daily order]], -$M$4/2, 0, $M$4+1, 1))</f>
        <v>41708.735215128123</v>
      </c>
      <c r="L274" s="1" t="e">
        <v>#N/A</v>
      </c>
      <c r="N274" s="1">
        <f t="shared" si="22"/>
        <v>45729.882621720331</v>
      </c>
      <c r="O274" s="1">
        <f t="shared" si="23"/>
        <v>5411.2257219907515</v>
      </c>
      <c r="P274"/>
      <c r="V274" s="1"/>
      <c r="AD274"/>
      <c r="AE274"/>
      <c r="AF274"/>
    </row>
    <row r="275" spans="2:32" ht="15" x14ac:dyDescent="0.2">
      <c r="B275" s="2">
        <v>45412.389249776978</v>
      </c>
      <c r="C275" s="2">
        <f t="shared" si="20"/>
        <v>45412</v>
      </c>
      <c r="D275" s="1">
        <v>8286</v>
      </c>
      <c r="F275" s="2">
        <f t="shared" si="24"/>
        <v>45183</v>
      </c>
      <c r="G275" s="1">
        <f t="shared" si="21"/>
        <v>37706</v>
      </c>
      <c r="H275" s="1">
        <f>ROUNDUP(MONTH(Table3[[#This Row],[Date]])/3, 0)</f>
        <v>3</v>
      </c>
      <c r="I275" s="1" cm="1">
        <f t="array" aca="1" ref="I275" ca="1" xml:space="preserve"> (SUM(OFFSET(G275, -$M$4/2+1, 0, $M$4-1, 1)) + (INDIRECT("G" &amp; ROW(G275) - $M$4/2) + INDIRECT("G" &amp; ROW(G275) + $M$4/2))/2) / $M$4</f>
        <v>29221.204545454544</v>
      </c>
      <c r="J275" s="1">
        <f ca="1">Table3[[#This Row],[Moving Average on Months]] - 1.96*STDEV(OFFSET(Table3[[#This Row],[Combined
Daily order]], -$M$4/2, 0, $M$4+1, 1))</f>
        <v>17092.941962047444</v>
      </c>
      <c r="K275" s="1">
        <f ca="1">Table3[[#This Row],[Moving Average on Months]] + 1.96*STDEV(OFFSET(Table3[[#This Row],[Combined
Daily order]], -$M$4/2, 0, $M$4+1, 1))</f>
        <v>41349.467128861645</v>
      </c>
      <c r="L275" s="1" t="e">
        <v>#N/A</v>
      </c>
      <c r="N275" s="1">
        <f t="shared" si="22"/>
        <v>45729.882621720331</v>
      </c>
      <c r="O275" s="1">
        <f t="shared" si="23"/>
        <v>5411.2257219907515</v>
      </c>
      <c r="P275"/>
      <c r="V275" s="1"/>
      <c r="AD275"/>
      <c r="AE275"/>
      <c r="AF275"/>
    </row>
    <row r="276" spans="2:32" ht="15" x14ac:dyDescent="0.2">
      <c r="B276" s="2">
        <v>45412.011459879926</v>
      </c>
      <c r="C276" s="2">
        <f t="shared" si="20"/>
        <v>45412</v>
      </c>
      <c r="D276" s="1">
        <v>8951</v>
      </c>
      <c r="F276" s="2">
        <f t="shared" si="24"/>
        <v>45182</v>
      </c>
      <c r="G276" s="1">
        <f t="shared" si="21"/>
        <v>23896</v>
      </c>
      <c r="H276" s="1">
        <f>ROUNDUP(MONTH(Table3[[#This Row],[Date]])/3, 0)</f>
        <v>3</v>
      </c>
      <c r="I276" s="1" cm="1">
        <f t="array" aca="1" ref="I276" ca="1" xml:space="preserve"> (SUM(OFFSET(G276, -$M$4/2+1, 0, $M$4-1, 1)) + (INDIRECT("G" &amp; ROW(G276) - $M$4/2) + INDIRECT("G" &amp; ROW(G276) + $M$4/2))/2) / $M$4</f>
        <v>29024</v>
      </c>
      <c r="J276" s="1">
        <f ca="1">Table3[[#This Row],[Moving Average on Months]] - 1.96*STDEV(OFFSET(Table3[[#This Row],[Combined
Daily order]], -$M$4/2, 0, $M$4+1, 1))</f>
        <v>17179.045831589014</v>
      </c>
      <c r="K276" s="1">
        <f ca="1">Table3[[#This Row],[Moving Average on Months]] + 1.96*STDEV(OFFSET(Table3[[#This Row],[Combined
Daily order]], -$M$4/2, 0, $M$4+1, 1))</f>
        <v>40868.954168410986</v>
      </c>
      <c r="L276" s="1" t="e">
        <v>#N/A</v>
      </c>
      <c r="N276" s="1">
        <f t="shared" si="22"/>
        <v>45729.882621720331</v>
      </c>
      <c r="O276" s="1">
        <f t="shared" si="23"/>
        <v>5411.2257219907515</v>
      </c>
      <c r="P276"/>
      <c r="V276" s="1"/>
      <c r="AD276"/>
      <c r="AE276"/>
      <c r="AF276"/>
    </row>
    <row r="277" spans="2:32" ht="15" x14ac:dyDescent="0.2">
      <c r="B277" s="2">
        <v>45411.595431048459</v>
      </c>
      <c r="C277" s="2">
        <f t="shared" si="20"/>
        <v>45411</v>
      </c>
      <c r="D277" s="1">
        <v>9408</v>
      </c>
      <c r="F277" s="2">
        <f t="shared" si="24"/>
        <v>45181</v>
      </c>
      <c r="G277" s="1">
        <f t="shared" si="21"/>
        <v>34757</v>
      </c>
      <c r="H277" s="1">
        <f>ROUNDUP(MONTH(Table3[[#This Row],[Date]])/3, 0)</f>
        <v>3</v>
      </c>
      <c r="I277" s="1" cm="1">
        <f t="array" aca="1" ref="I277" ca="1" xml:space="preserve"> (SUM(OFFSET(G277, -$M$4/2+1, 0, $M$4-1, 1)) + (INDIRECT("G" &amp; ROW(G277) - $M$4/2) + INDIRECT("G" &amp; ROW(G277) + $M$4/2))/2) / $M$4</f>
        <v>29192.43181818182</v>
      </c>
      <c r="J277" s="1">
        <f ca="1">Table3[[#This Row],[Moving Average on Months]] - 1.96*STDEV(OFFSET(Table3[[#This Row],[Combined
Daily order]], -$M$4/2, 0, $M$4+1, 1))</f>
        <v>16952.000928306727</v>
      </c>
      <c r="K277" s="1">
        <f ca="1">Table3[[#This Row],[Moving Average on Months]] + 1.96*STDEV(OFFSET(Table3[[#This Row],[Combined
Daily order]], -$M$4/2, 0, $M$4+1, 1))</f>
        <v>41432.862708056913</v>
      </c>
      <c r="L277" s="1" t="e">
        <v>#N/A</v>
      </c>
      <c r="N277" s="1">
        <f t="shared" si="22"/>
        <v>45729.882621720331</v>
      </c>
      <c r="O277" s="1">
        <f t="shared" si="23"/>
        <v>5411.2257219907515</v>
      </c>
      <c r="P277"/>
      <c r="V277" s="1"/>
      <c r="AD277"/>
      <c r="AE277"/>
      <c r="AF277"/>
    </row>
    <row r="278" spans="2:32" ht="15" x14ac:dyDescent="0.2">
      <c r="B278" s="2">
        <v>45411.207701677828</v>
      </c>
      <c r="C278" s="2">
        <f t="shared" si="20"/>
        <v>45411</v>
      </c>
      <c r="D278" s="1">
        <v>9924</v>
      </c>
      <c r="F278" s="2">
        <f t="shared" si="24"/>
        <v>45180</v>
      </c>
      <c r="G278" s="1">
        <f t="shared" si="21"/>
        <v>25036</v>
      </c>
      <c r="H278" s="1">
        <f>ROUNDUP(MONTH(Table3[[#This Row],[Date]])/3, 0)</f>
        <v>3</v>
      </c>
      <c r="I278" s="1" cm="1">
        <f t="array" aca="1" ref="I278" ca="1" xml:space="preserve"> (SUM(OFFSET(G278, -$M$4/2+1, 0, $M$4-1, 1)) + (INDIRECT("G" &amp; ROW(G278) - $M$4/2) + INDIRECT("G" &amp; ROW(G278) + $M$4/2))/2) / $M$4</f>
        <v>29070.113636363636</v>
      </c>
      <c r="J278" s="1">
        <f ca="1">Table3[[#This Row],[Moving Average on Months]] - 1.96*STDEV(OFFSET(Table3[[#This Row],[Combined
Daily order]], -$M$4/2, 0, $M$4+1, 1))</f>
        <v>17074.946086612897</v>
      </c>
      <c r="K278" s="1">
        <f ca="1">Table3[[#This Row],[Moving Average on Months]] + 1.96*STDEV(OFFSET(Table3[[#This Row],[Combined
Daily order]], -$M$4/2, 0, $M$4+1, 1))</f>
        <v>41065.281186114371</v>
      </c>
      <c r="L278" s="1" t="e">
        <v>#N/A</v>
      </c>
      <c r="N278" s="1">
        <f t="shared" si="22"/>
        <v>45729.882621720331</v>
      </c>
      <c r="O278" s="1">
        <f t="shared" si="23"/>
        <v>5411.2257219907515</v>
      </c>
      <c r="P278"/>
      <c r="V278" s="1"/>
      <c r="AD278"/>
      <c r="AE278"/>
      <c r="AF278"/>
    </row>
    <row r="279" spans="2:32" ht="15" x14ac:dyDescent="0.2">
      <c r="B279" s="2">
        <v>45408.847298579109</v>
      </c>
      <c r="C279" s="2">
        <f t="shared" si="20"/>
        <v>45408</v>
      </c>
      <c r="D279" s="1">
        <v>10110</v>
      </c>
      <c r="F279" s="2">
        <f t="shared" si="24"/>
        <v>45177</v>
      </c>
      <c r="G279" s="1">
        <f t="shared" si="21"/>
        <v>31665</v>
      </c>
      <c r="H279" s="1">
        <f>ROUNDUP(MONTH(Table3[[#This Row],[Date]])/3, 0)</f>
        <v>3</v>
      </c>
      <c r="I279" s="1" cm="1">
        <f t="array" aca="1" ref="I279" ca="1" xml:space="preserve"> (SUM(OFFSET(G279, -$M$4/2+1, 0, $M$4-1, 1)) + (INDIRECT("G" &amp; ROW(G279) - $M$4/2) + INDIRECT("G" &amp; ROW(G279) + $M$4/2))/2) / $M$4</f>
        <v>28992.75</v>
      </c>
      <c r="J279" s="1">
        <f ca="1">Table3[[#This Row],[Moving Average on Months]] - 1.96*STDEV(OFFSET(Table3[[#This Row],[Combined
Daily order]], -$M$4/2, 0, $M$4+1, 1))</f>
        <v>17119.085620683698</v>
      </c>
      <c r="K279" s="1">
        <f ca="1">Table3[[#This Row],[Moving Average on Months]] + 1.96*STDEV(OFFSET(Table3[[#This Row],[Combined
Daily order]], -$M$4/2, 0, $M$4+1, 1))</f>
        <v>40866.414379316302</v>
      </c>
      <c r="L279" s="1" t="e">
        <v>#N/A</v>
      </c>
      <c r="N279" s="1">
        <f t="shared" si="22"/>
        <v>45729.882621720331</v>
      </c>
      <c r="O279" s="1">
        <f t="shared" si="23"/>
        <v>5411.2257219907515</v>
      </c>
      <c r="P279"/>
      <c r="V279" s="1"/>
      <c r="AD279"/>
      <c r="AE279"/>
      <c r="AF279"/>
    </row>
    <row r="280" spans="2:32" ht="15" x14ac:dyDescent="0.2">
      <c r="B280" s="2">
        <v>45408.468568485448</v>
      </c>
      <c r="C280" s="2">
        <f t="shared" si="20"/>
        <v>45408</v>
      </c>
      <c r="D280" s="1">
        <v>8374</v>
      </c>
      <c r="F280" s="2">
        <f t="shared" si="24"/>
        <v>45176</v>
      </c>
      <c r="G280" s="1">
        <f t="shared" si="21"/>
        <v>22356</v>
      </c>
      <c r="H280" s="1">
        <f>ROUNDUP(MONTH(Table3[[#This Row],[Date]])/3, 0)</f>
        <v>3</v>
      </c>
      <c r="I280" s="1" cm="1">
        <f t="array" aca="1" ref="I280" ca="1" xml:space="preserve"> (SUM(OFFSET(G280, -$M$4/2+1, 0, $M$4-1, 1)) + (INDIRECT("G" &amp; ROW(G280) - $M$4/2) + INDIRECT("G" &amp; ROW(G280) + $M$4/2))/2) / $M$4</f>
        <v>28942.56818181818</v>
      </c>
      <c r="J280" s="1">
        <f ca="1">Table3[[#This Row],[Moving Average on Months]] - 1.96*STDEV(OFFSET(Table3[[#This Row],[Combined
Daily order]], -$M$4/2, 0, $M$4+1, 1))</f>
        <v>17305.845108042602</v>
      </c>
      <c r="K280" s="1">
        <f ca="1">Table3[[#This Row],[Moving Average on Months]] + 1.96*STDEV(OFFSET(Table3[[#This Row],[Combined
Daily order]], -$M$4/2, 0, $M$4+1, 1))</f>
        <v>40579.291255593758</v>
      </c>
      <c r="L280" s="1" t="e">
        <v>#N/A</v>
      </c>
      <c r="N280" s="1">
        <f t="shared" si="22"/>
        <v>45729.882621720331</v>
      </c>
      <c r="O280" s="1">
        <f t="shared" si="23"/>
        <v>5411.2257219907515</v>
      </c>
      <c r="P280"/>
      <c r="V280" s="1"/>
      <c r="AD280"/>
      <c r="AE280"/>
      <c r="AF280"/>
    </row>
    <row r="281" spans="2:32" ht="15" x14ac:dyDescent="0.2">
      <c r="B281" s="2">
        <v>45408.06138818599</v>
      </c>
      <c r="C281" s="2">
        <f t="shared" si="20"/>
        <v>45408</v>
      </c>
      <c r="D281" s="1">
        <v>9709</v>
      </c>
      <c r="F281" s="2">
        <f t="shared" si="24"/>
        <v>45175</v>
      </c>
      <c r="G281" s="1">
        <f t="shared" si="21"/>
        <v>35420</v>
      </c>
      <c r="H281" s="1">
        <f>ROUNDUP(MONTH(Table3[[#This Row],[Date]])/3, 0)</f>
        <v>3</v>
      </c>
      <c r="I281" s="1" cm="1">
        <f t="array" aca="1" ref="I281" ca="1" xml:space="preserve"> (SUM(OFFSET(G281, -$M$4/2+1, 0, $M$4-1, 1)) + (INDIRECT("G" &amp; ROW(G281) - $M$4/2) + INDIRECT("G" &amp; ROW(G281) + $M$4/2))/2) / $M$4</f>
        <v>28794.136363636364</v>
      </c>
      <c r="J281" s="1">
        <f ca="1">Table3[[#This Row],[Moving Average on Months]] - 1.96*STDEV(OFFSET(Table3[[#This Row],[Combined
Daily order]], -$M$4/2, 0, $M$4+1, 1))</f>
        <v>17003.836357958029</v>
      </c>
      <c r="K281" s="1">
        <f ca="1">Table3[[#This Row],[Moving Average on Months]] + 1.96*STDEV(OFFSET(Table3[[#This Row],[Combined
Daily order]], -$M$4/2, 0, $M$4+1, 1))</f>
        <v>40584.436369314702</v>
      </c>
      <c r="L281" s="1" t="e">
        <v>#N/A</v>
      </c>
      <c r="N281" s="1">
        <f t="shared" si="22"/>
        <v>45729.882621720331</v>
      </c>
      <c r="O281" s="1">
        <f t="shared" si="23"/>
        <v>5411.2257219907515</v>
      </c>
      <c r="P281"/>
      <c r="V281" s="1"/>
      <c r="AD281"/>
      <c r="AE281"/>
      <c r="AF281"/>
    </row>
    <row r="282" spans="2:32" ht="15" x14ac:dyDescent="0.2">
      <c r="B282" s="2">
        <v>45407.661264603936</v>
      </c>
      <c r="C282" s="2">
        <f t="shared" si="20"/>
        <v>45407</v>
      </c>
      <c r="D282" s="1">
        <v>8352</v>
      </c>
      <c r="F282" s="2">
        <f t="shared" si="24"/>
        <v>45174</v>
      </c>
      <c r="G282" s="1">
        <f t="shared" si="21"/>
        <v>22205</v>
      </c>
      <c r="H282" s="1">
        <f>ROUNDUP(MONTH(Table3[[#This Row],[Date]])/3, 0)</f>
        <v>3</v>
      </c>
      <c r="I282" s="1" cm="1">
        <f t="array" aca="1" ref="I282" ca="1" xml:space="preserve"> (SUM(OFFSET(G282, -$M$4/2+1, 0, $M$4-1, 1)) + (INDIRECT("G" &amp; ROW(G282) - $M$4/2) + INDIRECT("G" &amp; ROW(G282) + $M$4/2))/2) / $M$4</f>
        <v>28674.136363636364</v>
      </c>
      <c r="J282" s="1">
        <f ca="1">Table3[[#This Row],[Moving Average on Months]] - 1.96*STDEV(OFFSET(Table3[[#This Row],[Combined
Daily order]], -$M$4/2, 0, $M$4+1, 1))</f>
        <v>16857.174269110455</v>
      </c>
      <c r="K282" s="1">
        <f ca="1">Table3[[#This Row],[Moving Average on Months]] + 1.96*STDEV(OFFSET(Table3[[#This Row],[Combined
Daily order]], -$M$4/2, 0, $M$4+1, 1))</f>
        <v>40491.098458162276</v>
      </c>
      <c r="L282" s="1" t="e">
        <v>#N/A</v>
      </c>
      <c r="N282" s="1">
        <f t="shared" si="22"/>
        <v>45729.882621720331</v>
      </c>
      <c r="O282" s="1">
        <f t="shared" si="23"/>
        <v>5411.2257219907515</v>
      </c>
      <c r="P282"/>
      <c r="V282" s="1"/>
      <c r="AD282"/>
      <c r="AE282"/>
      <c r="AF282"/>
    </row>
    <row r="283" spans="2:32" ht="15" x14ac:dyDescent="0.2">
      <c r="B283" s="2">
        <v>45407.279951727724</v>
      </c>
      <c r="C283" s="2">
        <f t="shared" si="20"/>
        <v>45407</v>
      </c>
      <c r="D283" s="1">
        <v>9593</v>
      </c>
      <c r="F283" s="2">
        <f t="shared" si="24"/>
        <v>45173</v>
      </c>
      <c r="G283" s="1">
        <f t="shared" si="21"/>
        <v>35437</v>
      </c>
      <c r="H283" s="1">
        <f>ROUNDUP(MONTH(Table3[[#This Row],[Date]])/3, 0)</f>
        <v>3</v>
      </c>
      <c r="I283" s="1" cm="1">
        <f t="array" aca="1" ref="I283" ca="1" xml:space="preserve"> (SUM(OFFSET(G283, -$M$4/2+1, 0, $M$4-1, 1)) + (INDIRECT("G" &amp; ROW(G283) - $M$4/2) + INDIRECT("G" &amp; ROW(G283) + $M$4/2))/2) / $M$4</f>
        <v>28806.43181818182</v>
      </c>
      <c r="J283" s="1">
        <f ca="1">Table3[[#This Row],[Moving Average on Months]] - 1.96*STDEV(OFFSET(Table3[[#This Row],[Combined
Daily order]], -$M$4/2, 0, $M$4+1, 1))</f>
        <v>17036.058476043305</v>
      </c>
      <c r="K283" s="1">
        <f ca="1">Table3[[#This Row],[Moving Average on Months]] + 1.96*STDEV(OFFSET(Table3[[#This Row],[Combined
Daily order]], -$M$4/2, 0, $M$4+1, 1))</f>
        <v>40576.805160320335</v>
      </c>
      <c r="L283" s="1" t="e">
        <v>#N/A</v>
      </c>
      <c r="N283" s="1">
        <f t="shared" si="22"/>
        <v>45729.882621720331</v>
      </c>
      <c r="O283" s="1">
        <f t="shared" si="23"/>
        <v>5411.2257219907515</v>
      </c>
      <c r="P283"/>
      <c r="V283" s="1"/>
      <c r="AD283"/>
      <c r="AE283"/>
      <c r="AF283"/>
    </row>
    <row r="284" spans="2:32" ht="15" x14ac:dyDescent="0.2">
      <c r="B284" s="2">
        <v>45406.894398725162</v>
      </c>
      <c r="C284" s="2">
        <f t="shared" si="20"/>
        <v>45406</v>
      </c>
      <c r="D284" s="1">
        <v>10258</v>
      </c>
      <c r="F284" s="2">
        <f t="shared" si="24"/>
        <v>45170</v>
      </c>
      <c r="G284" s="1">
        <f t="shared" si="21"/>
        <v>22149</v>
      </c>
      <c r="H284" s="1">
        <f>ROUNDUP(MONTH(Table3[[#This Row],[Date]])/3, 0)</f>
        <v>3</v>
      </c>
      <c r="I284" s="1" cm="1">
        <f t="array" aca="1" ref="I284" ca="1" xml:space="preserve"> (SUM(OFFSET(G284, -$M$4/2+1, 0, $M$4-1, 1)) + (INDIRECT("G" &amp; ROW(G284) - $M$4/2) + INDIRECT("G" &amp; ROW(G284) + $M$4/2))/2) / $M$4</f>
        <v>28581.295454545456</v>
      </c>
      <c r="J284" s="1">
        <f ca="1">Table3[[#This Row],[Moving Average on Months]] - 1.96*STDEV(OFFSET(Table3[[#This Row],[Combined
Daily order]], -$M$4/2, 0, $M$4+1, 1))</f>
        <v>16335.516672614882</v>
      </c>
      <c r="K284" s="1">
        <f ca="1">Table3[[#This Row],[Moving Average on Months]] + 1.96*STDEV(OFFSET(Table3[[#This Row],[Combined
Daily order]], -$M$4/2, 0, $M$4+1, 1))</f>
        <v>40827.07423647603</v>
      </c>
      <c r="L284" s="1" t="e">
        <v>#N/A</v>
      </c>
      <c r="N284" s="1">
        <f t="shared" si="22"/>
        <v>45729.882621720331</v>
      </c>
      <c r="O284" s="1">
        <f t="shared" si="23"/>
        <v>5411.2257219907515</v>
      </c>
      <c r="P284"/>
      <c r="V284" s="1"/>
      <c r="AD284"/>
      <c r="AE284"/>
      <c r="AF284"/>
    </row>
    <row r="285" spans="2:32" ht="15" x14ac:dyDescent="0.2">
      <c r="B285" s="2">
        <v>45406.506480409174</v>
      </c>
      <c r="C285" s="2">
        <f t="shared" si="20"/>
        <v>45406</v>
      </c>
      <c r="D285" s="1">
        <v>8428</v>
      </c>
      <c r="F285" s="2">
        <f t="shared" si="24"/>
        <v>45169</v>
      </c>
      <c r="G285" s="1">
        <f t="shared" si="21"/>
        <v>33615</v>
      </c>
      <c r="H285" s="1">
        <f>ROUNDUP(MONTH(Table3[[#This Row],[Date]])/3, 0)</f>
        <v>3</v>
      </c>
      <c r="I285" s="1" cm="1">
        <f t="array" aca="1" ref="I285" ca="1" xml:space="preserve"> (SUM(OFFSET(G285, -$M$4/2+1, 0, $M$4-1, 1)) + (INDIRECT("G" &amp; ROW(G285) - $M$4/2) + INDIRECT("G" &amp; ROW(G285) + $M$4/2))/2) / $M$4</f>
        <v>28317.75</v>
      </c>
      <c r="J285" s="1">
        <f ca="1">Table3[[#This Row],[Moving Average on Months]] - 1.96*STDEV(OFFSET(Table3[[#This Row],[Combined
Daily order]], -$M$4/2, 0, $M$4+1, 1))</f>
        <v>16584.463410482938</v>
      </c>
      <c r="K285" s="1">
        <f ca="1">Table3[[#This Row],[Moving Average on Months]] + 1.96*STDEV(OFFSET(Table3[[#This Row],[Combined
Daily order]], -$M$4/2, 0, $M$4+1, 1))</f>
        <v>40051.036589517062</v>
      </c>
      <c r="L285" s="1" t="e">
        <v>#N/A</v>
      </c>
      <c r="N285" s="1">
        <f t="shared" si="22"/>
        <v>45729.882621720331</v>
      </c>
      <c r="O285" s="1">
        <f t="shared" si="23"/>
        <v>5411.2257219907515</v>
      </c>
      <c r="P285"/>
      <c r="V285" s="1"/>
      <c r="AD285"/>
      <c r="AE285"/>
      <c r="AF285"/>
    </row>
    <row r="286" spans="2:32" ht="15" x14ac:dyDescent="0.2">
      <c r="B286" s="2">
        <v>45406.131908512267</v>
      </c>
      <c r="C286" s="2">
        <f t="shared" si="20"/>
        <v>45406</v>
      </c>
      <c r="D286" s="1">
        <v>9601</v>
      </c>
      <c r="F286" s="2">
        <f t="shared" si="24"/>
        <v>45168</v>
      </c>
      <c r="G286" s="1">
        <f t="shared" si="21"/>
        <v>20097</v>
      </c>
      <c r="H286" s="1">
        <f>ROUNDUP(MONTH(Table3[[#This Row],[Date]])/3, 0)</f>
        <v>3</v>
      </c>
      <c r="I286" s="1" cm="1">
        <f t="array" aca="1" ref="I286" ca="1" xml:space="preserve"> (SUM(OFFSET(G286, -$M$4/2+1, 0, $M$4-1, 1)) + (INDIRECT("G" &amp; ROW(G286) - $M$4/2) + INDIRECT("G" &amp; ROW(G286) + $M$4/2))/2) / $M$4</f>
        <v>28020.977272727272</v>
      </c>
      <c r="J286" s="1">
        <f ca="1">Table3[[#This Row],[Moving Average on Months]] - 1.96*STDEV(OFFSET(Table3[[#This Row],[Combined
Daily order]], -$M$4/2, 0, $M$4+1, 1))</f>
        <v>15725.481059078493</v>
      </c>
      <c r="K286" s="1">
        <f ca="1">Table3[[#This Row],[Moving Average on Months]] + 1.96*STDEV(OFFSET(Table3[[#This Row],[Combined
Daily order]], -$M$4/2, 0, $M$4+1, 1))</f>
        <v>40316.473486376053</v>
      </c>
      <c r="L286" s="1" t="e">
        <v>#N/A</v>
      </c>
      <c r="N286" s="1">
        <f t="shared" si="22"/>
        <v>45729.882621720331</v>
      </c>
      <c r="O286" s="1">
        <f t="shared" si="23"/>
        <v>5411.2257219907515</v>
      </c>
      <c r="P286"/>
      <c r="V286" s="1"/>
      <c r="AD286"/>
      <c r="AE286"/>
      <c r="AF286"/>
    </row>
    <row r="287" spans="2:32" ht="15" x14ac:dyDescent="0.2">
      <c r="B287" s="2">
        <v>45405.746557870749</v>
      </c>
      <c r="C287" s="2">
        <f t="shared" si="20"/>
        <v>45405</v>
      </c>
      <c r="D287" s="1">
        <v>10157</v>
      </c>
      <c r="F287" s="2">
        <f t="shared" si="24"/>
        <v>45167</v>
      </c>
      <c r="G287" s="1">
        <f t="shared" si="21"/>
        <v>34921</v>
      </c>
      <c r="H287" s="1">
        <f>ROUNDUP(MONTH(Table3[[#This Row],[Date]])/3, 0)</f>
        <v>3</v>
      </c>
      <c r="I287" s="1" cm="1">
        <f t="array" aca="1" ref="I287" ca="1" xml:space="preserve"> (SUM(OFFSET(G287, -$M$4/2+1, 0, $M$4-1, 1)) + (INDIRECT("G" &amp; ROW(G287) - $M$4/2) + INDIRECT("G" &amp; ROW(G287) + $M$4/2))/2) / $M$4</f>
        <v>27803.477272727272</v>
      </c>
      <c r="J287" s="1">
        <f ca="1">Table3[[#This Row],[Moving Average on Months]] - 1.96*STDEV(OFFSET(Table3[[#This Row],[Combined
Daily order]], -$M$4/2, 0, $M$4+1, 1))</f>
        <v>16015.080818000613</v>
      </c>
      <c r="K287" s="1">
        <f ca="1">Table3[[#This Row],[Moving Average on Months]] + 1.96*STDEV(OFFSET(Table3[[#This Row],[Combined
Daily order]], -$M$4/2, 0, $M$4+1, 1))</f>
        <v>39591.873727453931</v>
      </c>
      <c r="L287" s="1" t="e">
        <v>#N/A</v>
      </c>
      <c r="N287" s="1">
        <f t="shared" si="22"/>
        <v>45729.882621720331</v>
      </c>
      <c r="O287" s="1">
        <f t="shared" si="23"/>
        <v>5411.2257219907515</v>
      </c>
      <c r="P287"/>
      <c r="V287" s="1"/>
      <c r="AD287"/>
      <c r="AE287"/>
      <c r="AF287"/>
    </row>
    <row r="288" spans="2:32" ht="15" x14ac:dyDescent="0.2">
      <c r="B288" s="2">
        <v>45405.334538474672</v>
      </c>
      <c r="C288" s="2">
        <f t="shared" si="20"/>
        <v>45405</v>
      </c>
      <c r="D288" s="1">
        <v>8642</v>
      </c>
      <c r="F288" s="2">
        <f t="shared" si="24"/>
        <v>45166</v>
      </c>
      <c r="G288" s="1">
        <f t="shared" si="21"/>
        <v>21033</v>
      </c>
      <c r="H288" s="1">
        <f>ROUNDUP(MONTH(Table3[[#This Row],[Date]])/3, 0)</f>
        <v>3</v>
      </c>
      <c r="I288" s="1" cm="1">
        <f t="array" aca="1" ref="I288" ca="1" xml:space="preserve"> (SUM(OFFSET(G288, -$M$4/2+1, 0, $M$4-1, 1)) + (INDIRECT("G" &amp; ROW(G288) - $M$4/2) + INDIRECT("G" &amp; ROW(G288) + $M$4/2))/2) / $M$4</f>
        <v>27670.18181818182</v>
      </c>
      <c r="J288" s="1">
        <f ca="1">Table3[[#This Row],[Moving Average on Months]] - 1.96*STDEV(OFFSET(Table3[[#This Row],[Combined
Daily order]], -$M$4/2, 0, $M$4+1, 1))</f>
        <v>15529.319099566927</v>
      </c>
      <c r="K288" s="1">
        <f ca="1">Table3[[#This Row],[Moving Average on Months]] + 1.96*STDEV(OFFSET(Table3[[#This Row],[Combined
Daily order]], -$M$4/2, 0, $M$4+1, 1))</f>
        <v>39811.044536796711</v>
      </c>
      <c r="L288" s="1" t="e">
        <v>#N/A</v>
      </c>
      <c r="N288" s="1">
        <f t="shared" si="22"/>
        <v>45729.882621720331</v>
      </c>
      <c r="O288" s="1">
        <f t="shared" si="23"/>
        <v>5411.2257219907515</v>
      </c>
      <c r="P288"/>
      <c r="V288" s="1"/>
      <c r="AD288"/>
      <c r="AE288"/>
      <c r="AF288"/>
    </row>
    <row r="289" spans="2:32" ht="15" x14ac:dyDescent="0.2">
      <c r="B289" s="2">
        <v>45404.924512060941</v>
      </c>
      <c r="C289" s="2">
        <f t="shared" si="20"/>
        <v>45404</v>
      </c>
      <c r="D289" s="1">
        <v>9658</v>
      </c>
      <c r="F289" s="2">
        <f t="shared" si="24"/>
        <v>45163</v>
      </c>
      <c r="G289" s="1">
        <f t="shared" si="21"/>
        <v>32132</v>
      </c>
      <c r="H289" s="1">
        <f>ROUNDUP(MONTH(Table3[[#This Row],[Date]])/3, 0)</f>
        <v>3</v>
      </c>
      <c r="I289" s="1" cm="1">
        <f t="array" aca="1" ref="I289" ca="1" xml:space="preserve"> (SUM(OFFSET(G289, -$M$4/2+1, 0, $M$4-1, 1)) + (INDIRECT("G" &amp; ROW(G289) - $M$4/2) + INDIRECT("G" &amp; ROW(G289) + $M$4/2))/2) / $M$4</f>
        <v>27435.204545454544</v>
      </c>
      <c r="J289" s="1">
        <f ca="1">Table3[[#This Row],[Moving Average on Months]] - 1.96*STDEV(OFFSET(Table3[[#This Row],[Combined
Daily order]], -$M$4/2, 0, $M$4+1, 1))</f>
        <v>15641.536694267086</v>
      </c>
      <c r="K289" s="1">
        <f ca="1">Table3[[#This Row],[Moving Average on Months]] + 1.96*STDEV(OFFSET(Table3[[#This Row],[Combined
Daily order]], -$M$4/2, 0, $M$4+1, 1))</f>
        <v>39228.872396642</v>
      </c>
      <c r="L289" s="1" t="e">
        <v>#N/A</v>
      </c>
      <c r="N289" s="1">
        <f t="shared" si="22"/>
        <v>45729.882621720331</v>
      </c>
      <c r="O289" s="1">
        <f t="shared" si="23"/>
        <v>5411.2257219907515</v>
      </c>
      <c r="P289"/>
      <c r="V289" s="1"/>
      <c r="AD289"/>
      <c r="AE289"/>
      <c r="AF289"/>
    </row>
    <row r="290" spans="2:32" ht="15" x14ac:dyDescent="0.2">
      <c r="B290" s="2">
        <v>45404.523832698695</v>
      </c>
      <c r="C290" s="2">
        <f t="shared" si="20"/>
        <v>45404</v>
      </c>
      <c r="D290" s="1">
        <v>8429</v>
      </c>
      <c r="F290" s="2">
        <f t="shared" si="24"/>
        <v>45162</v>
      </c>
      <c r="G290" s="1">
        <f t="shared" si="21"/>
        <v>23267</v>
      </c>
      <c r="H290" s="1">
        <f>ROUNDUP(MONTH(Table3[[#This Row],[Date]])/3, 0)</f>
        <v>3</v>
      </c>
      <c r="I290" s="1" cm="1">
        <f t="array" aca="1" ref="I290" ca="1" xml:space="preserve"> (SUM(OFFSET(G290, -$M$4/2+1, 0, $M$4-1, 1)) + (INDIRECT("G" &amp; ROW(G290) - $M$4/2) + INDIRECT("G" &amp; ROW(G290) + $M$4/2))/2) / $M$4</f>
        <v>27256.454545454544</v>
      </c>
      <c r="J290" s="1">
        <f ca="1">Table3[[#This Row],[Moving Average on Months]] - 1.96*STDEV(OFFSET(Table3[[#This Row],[Combined
Daily order]], -$M$4/2, 0, $M$4+1, 1))</f>
        <v>15020.675262628707</v>
      </c>
      <c r="K290" s="1">
        <f ca="1">Table3[[#This Row],[Moving Average on Months]] + 1.96*STDEV(OFFSET(Table3[[#This Row],[Combined
Daily order]], -$M$4/2, 0, $M$4+1, 1))</f>
        <v>39492.233828280383</v>
      </c>
      <c r="L290" s="1" t="e">
        <v>#N/A</v>
      </c>
      <c r="N290" s="1">
        <f t="shared" si="22"/>
        <v>45729.882621720331</v>
      </c>
      <c r="O290" s="1">
        <f t="shared" si="23"/>
        <v>5411.2257219907515</v>
      </c>
      <c r="P290"/>
      <c r="V290" s="1"/>
      <c r="AD290"/>
      <c r="AE290"/>
      <c r="AF290"/>
    </row>
    <row r="291" spans="2:32" ht="15" x14ac:dyDescent="0.2">
      <c r="B291" s="2">
        <v>45404.129867894932</v>
      </c>
      <c r="C291" s="2">
        <f t="shared" si="20"/>
        <v>45404</v>
      </c>
      <c r="D291" s="1">
        <v>8804</v>
      </c>
      <c r="F291" s="2">
        <f t="shared" si="24"/>
        <v>45161</v>
      </c>
      <c r="G291" s="1">
        <f t="shared" si="21"/>
        <v>31406</v>
      </c>
      <c r="H291" s="1">
        <f>ROUNDUP(MONTH(Table3[[#This Row],[Date]])/3, 0)</f>
        <v>3</v>
      </c>
      <c r="I291" s="1" cm="1">
        <f t="array" aca="1" ref="I291" ca="1" xml:space="preserve"> (SUM(OFFSET(G291, -$M$4/2+1, 0, $M$4-1, 1)) + (INDIRECT("G" &amp; ROW(G291) - $M$4/2) + INDIRECT("G" &amp; ROW(G291) + $M$4/2))/2) / $M$4</f>
        <v>27048.477272727272</v>
      </c>
      <c r="J291" s="1">
        <f ca="1">Table3[[#This Row],[Moving Average on Months]] - 1.96*STDEV(OFFSET(Table3[[#This Row],[Combined
Daily order]], -$M$4/2, 0, $M$4+1, 1))</f>
        <v>14952.524966879644</v>
      </c>
      <c r="K291" s="1">
        <f ca="1">Table3[[#This Row],[Moving Average on Months]] + 1.96*STDEV(OFFSET(Table3[[#This Row],[Combined
Daily order]], -$M$4/2, 0, $M$4+1, 1))</f>
        <v>39144.429578574898</v>
      </c>
      <c r="L291" s="1" t="e">
        <v>#N/A</v>
      </c>
      <c r="N291" s="1">
        <f t="shared" si="22"/>
        <v>45729.882621720331</v>
      </c>
      <c r="O291" s="1">
        <f t="shared" si="23"/>
        <v>5411.2257219907515</v>
      </c>
      <c r="P291"/>
      <c r="V291" s="1"/>
      <c r="AD291"/>
      <c r="AE291"/>
      <c r="AF291"/>
    </row>
    <row r="292" spans="2:32" ht="15" x14ac:dyDescent="0.2">
      <c r="B292" s="2">
        <v>45401.727864042718</v>
      </c>
      <c r="C292" s="2">
        <f t="shared" si="20"/>
        <v>45401</v>
      </c>
      <c r="D292" s="1">
        <v>8255</v>
      </c>
      <c r="F292" s="2">
        <f t="shared" si="24"/>
        <v>45160</v>
      </c>
      <c r="G292" s="1">
        <f t="shared" si="21"/>
        <v>21873</v>
      </c>
      <c r="H292" s="1">
        <f>ROUNDUP(MONTH(Table3[[#This Row],[Date]])/3, 0)</f>
        <v>3</v>
      </c>
      <c r="I292" s="1" cm="1">
        <f t="array" aca="1" ref="I292" ca="1" xml:space="preserve"> (SUM(OFFSET(G292, -$M$4/2+1, 0, $M$4-1, 1)) + (INDIRECT("G" &amp; ROW(G292) - $M$4/2) + INDIRECT("G" &amp; ROW(G292) + $M$4/2))/2) / $M$4</f>
        <v>26705.409090909092</v>
      </c>
      <c r="J292" s="1">
        <f ca="1">Table3[[#This Row],[Moving Average on Months]] - 1.96*STDEV(OFFSET(Table3[[#This Row],[Combined
Daily order]], -$M$4/2, 0, $M$4+1, 1))</f>
        <v>14069.674225505043</v>
      </c>
      <c r="K292" s="1">
        <f ca="1">Table3[[#This Row],[Moving Average on Months]] + 1.96*STDEV(OFFSET(Table3[[#This Row],[Combined
Daily order]], -$M$4/2, 0, $M$4+1, 1))</f>
        <v>39341.143956313143</v>
      </c>
      <c r="L292" s="1" t="e">
        <v>#N/A</v>
      </c>
      <c r="N292" s="1">
        <f t="shared" si="22"/>
        <v>45729.882621720331</v>
      </c>
      <c r="O292" s="1">
        <f t="shared" si="23"/>
        <v>5411.2257219907515</v>
      </c>
      <c r="P292"/>
      <c r="V292" s="1"/>
      <c r="AD292"/>
      <c r="AE292"/>
      <c r="AF292"/>
    </row>
    <row r="293" spans="2:32" ht="15" x14ac:dyDescent="0.2">
      <c r="B293" s="2">
        <v>45401.328925127564</v>
      </c>
      <c r="C293" s="2">
        <f t="shared" si="20"/>
        <v>45401</v>
      </c>
      <c r="D293" s="1">
        <v>9506</v>
      </c>
      <c r="F293" s="2">
        <f t="shared" si="24"/>
        <v>45159</v>
      </c>
      <c r="G293" s="1">
        <f t="shared" si="21"/>
        <v>32305</v>
      </c>
      <c r="H293" s="1">
        <f>ROUNDUP(MONTH(Table3[[#This Row],[Date]])/3, 0)</f>
        <v>3</v>
      </c>
      <c r="I293" s="1" cm="1">
        <f t="array" aca="1" ref="I293" ca="1" xml:space="preserve"> (SUM(OFFSET(G293, -$M$4/2+1, 0, $M$4-1, 1)) + (INDIRECT("G" &amp; ROW(G293) - $M$4/2) + INDIRECT("G" &amp; ROW(G293) + $M$4/2))/2) / $M$4</f>
        <v>26344.522727272728</v>
      </c>
      <c r="J293" s="1">
        <f ca="1">Table3[[#This Row],[Moving Average on Months]] - 1.96*STDEV(OFFSET(Table3[[#This Row],[Combined
Daily order]], -$M$4/2, 0, $M$4+1, 1))</f>
        <v>14256.473416186827</v>
      </c>
      <c r="K293" s="1">
        <f ca="1">Table3[[#This Row],[Moving Average on Months]] + 1.96*STDEV(OFFSET(Table3[[#This Row],[Combined
Daily order]], -$M$4/2, 0, $M$4+1, 1))</f>
        <v>38432.57203835863</v>
      </c>
      <c r="L293" s="1" t="e">
        <v>#N/A</v>
      </c>
      <c r="N293" s="1">
        <f t="shared" si="22"/>
        <v>45729.882621720331</v>
      </c>
      <c r="O293" s="1">
        <f t="shared" si="23"/>
        <v>5411.2257219907515</v>
      </c>
      <c r="P293"/>
      <c r="V293" s="1"/>
      <c r="AD293"/>
      <c r="AE293"/>
      <c r="AF293"/>
    </row>
    <row r="294" spans="2:32" ht="15" x14ac:dyDescent="0.2">
      <c r="B294" s="2">
        <v>45400.952192598394</v>
      </c>
      <c r="C294" s="2">
        <f t="shared" si="20"/>
        <v>45400</v>
      </c>
      <c r="D294" s="1">
        <v>8285</v>
      </c>
      <c r="F294" s="2">
        <f t="shared" si="24"/>
        <v>45156</v>
      </c>
      <c r="G294" s="1">
        <f t="shared" si="21"/>
        <v>33093</v>
      </c>
      <c r="H294" s="1">
        <f>ROUNDUP(MONTH(Table3[[#This Row],[Date]])/3, 0)</f>
        <v>3</v>
      </c>
      <c r="I294" s="1" cm="1">
        <f t="array" aca="1" ref="I294" ca="1" xml:space="preserve"> (SUM(OFFSET(G294, -$M$4/2+1, 0, $M$4-1, 1)) + (INDIRECT("G" &amp; ROW(G294) - $M$4/2) + INDIRECT("G" &amp; ROW(G294) + $M$4/2))/2) / $M$4</f>
        <v>25984.386363636364</v>
      </c>
      <c r="J294" s="1">
        <f ca="1">Table3[[#This Row],[Moving Average on Months]] - 1.96*STDEV(OFFSET(Table3[[#This Row],[Combined
Daily order]], -$M$4/2, 0, $M$4+1, 1))</f>
        <v>13422.034826004998</v>
      </c>
      <c r="K294" s="1">
        <f ca="1">Table3[[#This Row],[Moving Average on Months]] + 1.96*STDEV(OFFSET(Table3[[#This Row],[Combined
Daily order]], -$M$4/2, 0, $M$4+1, 1))</f>
        <v>38546.737901267727</v>
      </c>
      <c r="L294" s="1" t="e">
        <v>#N/A</v>
      </c>
      <c r="N294" s="1">
        <f t="shared" si="22"/>
        <v>45729.882621720331</v>
      </c>
      <c r="O294" s="1">
        <f t="shared" si="23"/>
        <v>5411.2257219907515</v>
      </c>
      <c r="P294"/>
      <c r="V294" s="1"/>
      <c r="AD294"/>
      <c r="AE294"/>
      <c r="AF294"/>
    </row>
    <row r="295" spans="2:32" ht="15" x14ac:dyDescent="0.2">
      <c r="B295" s="2">
        <v>45400.55617011401</v>
      </c>
      <c r="C295" s="2">
        <f t="shared" si="20"/>
        <v>45400</v>
      </c>
      <c r="D295" s="1">
        <v>9345</v>
      </c>
      <c r="F295" s="2">
        <f t="shared" si="24"/>
        <v>45155</v>
      </c>
      <c r="G295" s="1">
        <f t="shared" si="21"/>
        <v>20116</v>
      </c>
      <c r="H295" s="1">
        <f>ROUNDUP(MONTH(Table3[[#This Row],[Date]])/3, 0)</f>
        <v>3</v>
      </c>
      <c r="I295" s="1" cm="1">
        <f t="array" aca="1" ref="I295" ca="1" xml:space="preserve"> (SUM(OFFSET(G295, -$M$4/2+1, 0, $M$4-1, 1)) + (INDIRECT("G" &amp; ROW(G295) - $M$4/2) + INDIRECT("G" &amp; ROW(G295) + $M$4/2))/2) / $M$4</f>
        <v>25652.43181818182</v>
      </c>
      <c r="J295" s="1">
        <f ca="1">Table3[[#This Row],[Moving Average on Months]] - 1.96*STDEV(OFFSET(Table3[[#This Row],[Combined
Daily order]], -$M$4/2, 0, $M$4+1, 1))</f>
        <v>13754.434563897532</v>
      </c>
      <c r="K295" s="1">
        <f ca="1">Table3[[#This Row],[Moving Average on Months]] + 1.96*STDEV(OFFSET(Table3[[#This Row],[Combined
Daily order]], -$M$4/2, 0, $M$4+1, 1))</f>
        <v>37550.429072466111</v>
      </c>
      <c r="L295" s="1" t="e">
        <v>#N/A</v>
      </c>
      <c r="N295" s="1">
        <f t="shared" si="22"/>
        <v>45729.882621720331</v>
      </c>
      <c r="O295" s="1">
        <f t="shared" si="23"/>
        <v>5411.2257219907515</v>
      </c>
      <c r="P295"/>
      <c r="V295" s="1"/>
      <c r="AD295"/>
      <c r="AE295"/>
      <c r="AF295"/>
    </row>
    <row r="296" spans="2:32" ht="15" x14ac:dyDescent="0.2">
      <c r="B296" s="2">
        <v>45400.13938922032</v>
      </c>
      <c r="C296" s="2">
        <f t="shared" si="20"/>
        <v>45400</v>
      </c>
      <c r="D296" s="1">
        <v>10357</v>
      </c>
      <c r="F296" s="2">
        <f t="shared" si="24"/>
        <v>45154</v>
      </c>
      <c r="G296" s="1">
        <f t="shared" si="21"/>
        <v>31308</v>
      </c>
      <c r="H296" s="1">
        <f>ROUNDUP(MONTH(Table3[[#This Row],[Date]])/3, 0)</f>
        <v>3</v>
      </c>
      <c r="I296" s="1" cm="1">
        <f t="array" aca="1" ref="I296" ca="1" xml:space="preserve"> (SUM(OFFSET(G296, -$M$4/2+1, 0, $M$4-1, 1)) + (INDIRECT("G" &amp; ROW(G296) - $M$4/2) + INDIRECT("G" &amp; ROW(G296) + $M$4/2))/2) / $M$4</f>
        <v>25347.795454545456</v>
      </c>
      <c r="J296" s="1">
        <f ca="1">Table3[[#This Row],[Moving Average on Months]] - 1.96*STDEV(OFFSET(Table3[[#This Row],[Combined
Daily order]], -$M$4/2, 0, $M$4+1, 1))</f>
        <v>12941.83848487919</v>
      </c>
      <c r="K296" s="1">
        <f ca="1">Table3[[#This Row],[Moving Average on Months]] + 1.96*STDEV(OFFSET(Table3[[#This Row],[Combined
Daily order]], -$M$4/2, 0, $M$4+1, 1))</f>
        <v>37753.752424211722</v>
      </c>
      <c r="L296" s="1" t="e">
        <v>#N/A</v>
      </c>
      <c r="N296" s="1">
        <f t="shared" si="22"/>
        <v>45729.882621720331</v>
      </c>
      <c r="O296" s="1">
        <f t="shared" si="23"/>
        <v>5411.2257219907515</v>
      </c>
      <c r="P296"/>
      <c r="V296" s="1"/>
      <c r="AD296"/>
      <c r="AE296"/>
      <c r="AF296"/>
    </row>
    <row r="297" spans="2:32" ht="15" x14ac:dyDescent="0.2">
      <c r="B297" s="2">
        <v>45399.715367271092</v>
      </c>
      <c r="C297" s="2">
        <f t="shared" si="20"/>
        <v>45399</v>
      </c>
      <c r="D297" s="1">
        <v>9029</v>
      </c>
      <c r="F297" s="2">
        <f t="shared" si="24"/>
        <v>45153</v>
      </c>
      <c r="G297" s="1">
        <f t="shared" si="21"/>
        <v>19043</v>
      </c>
      <c r="H297" s="1">
        <f>ROUNDUP(MONTH(Table3[[#This Row],[Date]])/3, 0)</f>
        <v>3</v>
      </c>
      <c r="I297" s="1" cm="1">
        <f t="array" aca="1" ref="I297" ca="1" xml:space="preserve"> (SUM(OFFSET(G297, -$M$4/2+1, 0, $M$4-1, 1)) + (INDIRECT("G" &amp; ROW(G297) - $M$4/2) + INDIRECT("G" &amp; ROW(G297) + $M$4/2))/2) / $M$4</f>
        <v>25080.295454545456</v>
      </c>
      <c r="J297" s="1">
        <f ca="1">Table3[[#This Row],[Moving Average on Months]] - 1.96*STDEV(OFFSET(Table3[[#This Row],[Combined
Daily order]], -$M$4/2, 0, $M$4+1, 1))</f>
        <v>13187.423772332844</v>
      </c>
      <c r="K297" s="1">
        <f ca="1">Table3[[#This Row],[Moving Average on Months]] + 1.96*STDEV(OFFSET(Table3[[#This Row],[Combined
Daily order]], -$M$4/2, 0, $M$4+1, 1))</f>
        <v>36973.167136758071</v>
      </c>
      <c r="L297" s="1" t="e">
        <v>#N/A</v>
      </c>
      <c r="N297" s="1">
        <f t="shared" si="22"/>
        <v>45729.882621720331</v>
      </c>
      <c r="O297" s="1">
        <f t="shared" si="23"/>
        <v>5411.2257219907515</v>
      </c>
      <c r="P297"/>
      <c r="V297" s="1"/>
      <c r="AD297"/>
      <c r="AE297"/>
      <c r="AF297"/>
    </row>
    <row r="298" spans="2:32" ht="15" x14ac:dyDescent="0.2">
      <c r="B298" s="2">
        <v>45399.343864865761</v>
      </c>
      <c r="C298" s="2">
        <f t="shared" si="20"/>
        <v>45399</v>
      </c>
      <c r="D298" s="1">
        <v>10205</v>
      </c>
      <c r="F298" s="2">
        <f t="shared" si="24"/>
        <v>45152</v>
      </c>
      <c r="G298" s="1">
        <f t="shared" si="21"/>
        <v>32989</v>
      </c>
      <c r="H298" s="1">
        <f>ROUNDUP(MONTH(Table3[[#This Row],[Date]])/3, 0)</f>
        <v>3</v>
      </c>
      <c r="I298" s="1" cm="1">
        <f t="array" aca="1" ref="I298" ca="1" xml:space="preserve"> (SUM(OFFSET(G298, -$M$4/2+1, 0, $M$4-1, 1)) + (INDIRECT("G" &amp; ROW(G298) - $M$4/2) + INDIRECT("G" &amp; ROW(G298) + $M$4/2))/2) / $M$4</f>
        <v>24915.31818181818</v>
      </c>
      <c r="J298" s="1">
        <f ca="1">Table3[[#This Row],[Moving Average on Months]] - 1.96*STDEV(OFFSET(Table3[[#This Row],[Combined
Daily order]], -$M$4/2, 0, $M$4+1, 1))</f>
        <v>13144.472688074031</v>
      </c>
      <c r="K298" s="1">
        <f ca="1">Table3[[#This Row],[Moving Average on Months]] + 1.96*STDEV(OFFSET(Table3[[#This Row],[Combined
Daily order]], -$M$4/2, 0, $M$4+1, 1))</f>
        <v>36686.163675562333</v>
      </c>
      <c r="L298" s="1" t="e">
        <v>#N/A</v>
      </c>
      <c r="N298" s="1">
        <f t="shared" si="22"/>
        <v>45729.882621720331</v>
      </c>
      <c r="O298" s="1">
        <f t="shared" si="23"/>
        <v>5411.2257219907515</v>
      </c>
      <c r="P298"/>
      <c r="V298" s="1"/>
      <c r="AD298"/>
      <c r="AE298"/>
      <c r="AF298"/>
    </row>
    <row r="299" spans="2:32" ht="15" x14ac:dyDescent="0.2">
      <c r="B299" s="2">
        <v>45398.932380279533</v>
      </c>
      <c r="C299" s="2">
        <f t="shared" si="20"/>
        <v>45398</v>
      </c>
      <c r="D299" s="1">
        <v>9544</v>
      </c>
      <c r="F299" s="2">
        <f t="shared" si="24"/>
        <v>45149</v>
      </c>
      <c r="G299" s="1">
        <f t="shared" si="21"/>
        <v>19799</v>
      </c>
      <c r="H299" s="1">
        <f>ROUNDUP(MONTH(Table3[[#This Row],[Date]])/3, 0)</f>
        <v>3</v>
      </c>
      <c r="I299" s="1" cm="1">
        <f t="array" aca="1" ref="I299" ca="1" xml:space="preserve"> (SUM(OFFSET(G299, -$M$4/2+1, 0, $M$4-1, 1)) + (INDIRECT("G" &amp; ROW(G299) - $M$4/2) + INDIRECT("G" &amp; ROW(G299) + $M$4/2))/2) / $M$4</f>
        <v>24478.954545454544</v>
      </c>
      <c r="J299" s="1">
        <f ca="1">Table3[[#This Row],[Moving Average on Months]] - 1.96*STDEV(OFFSET(Table3[[#This Row],[Combined
Daily order]], -$M$4/2, 0, $M$4+1, 1))</f>
        <v>12734.461943106468</v>
      </c>
      <c r="K299" s="1">
        <f ca="1">Table3[[#This Row],[Moving Average on Months]] + 1.96*STDEV(OFFSET(Table3[[#This Row],[Combined
Daily order]], -$M$4/2, 0, $M$4+1, 1))</f>
        <v>36223.447147802624</v>
      </c>
      <c r="L299" s="1" t="e">
        <v>#N/A</v>
      </c>
      <c r="N299" s="1">
        <f t="shared" si="22"/>
        <v>45729.882621720331</v>
      </c>
      <c r="O299" s="1">
        <f t="shared" si="23"/>
        <v>5411.2257219907515</v>
      </c>
      <c r="P299"/>
      <c r="V299" s="1"/>
      <c r="AD299"/>
      <c r="AE299"/>
      <c r="AF299"/>
    </row>
    <row r="300" spans="2:32" ht="15" x14ac:dyDescent="0.2">
      <c r="B300" s="2">
        <v>45398.509773377795</v>
      </c>
      <c r="C300" s="2">
        <f t="shared" si="20"/>
        <v>45398</v>
      </c>
      <c r="D300" s="1">
        <v>9856</v>
      </c>
      <c r="F300" s="2">
        <f t="shared" si="24"/>
        <v>45148</v>
      </c>
      <c r="G300" s="1">
        <f t="shared" si="21"/>
        <v>29655</v>
      </c>
      <c r="H300" s="1">
        <f>ROUNDUP(MONTH(Table3[[#This Row],[Date]])/3, 0)</f>
        <v>3</v>
      </c>
      <c r="I300" s="1" cm="1">
        <f t="array" aca="1" ref="I300" ca="1" xml:space="preserve"> (SUM(OFFSET(G300, -$M$4/2+1, 0, $M$4-1, 1)) + (INDIRECT("G" &amp; ROW(G300) - $M$4/2) + INDIRECT("G" &amp; ROW(G300) + $M$4/2))/2) / $M$4</f>
        <v>24102.909090909092</v>
      </c>
      <c r="J300" s="1">
        <f ca="1">Table3[[#This Row],[Moving Average on Months]] - 1.96*STDEV(OFFSET(Table3[[#This Row],[Combined
Daily order]], -$M$4/2, 0, $M$4+1, 1))</f>
        <v>12400.566067096219</v>
      </c>
      <c r="K300" s="1">
        <f ca="1">Table3[[#This Row],[Moving Average on Months]] + 1.96*STDEV(OFFSET(Table3[[#This Row],[Combined
Daily order]], -$M$4/2, 0, $M$4+1, 1))</f>
        <v>35805.252114721967</v>
      </c>
      <c r="L300" s="1" t="e">
        <v>#N/A</v>
      </c>
      <c r="N300" s="1">
        <f t="shared" si="22"/>
        <v>45729.882621720331</v>
      </c>
      <c r="O300" s="1">
        <f t="shared" si="23"/>
        <v>5411.2257219907515</v>
      </c>
      <c r="P300"/>
      <c r="V300" s="1"/>
      <c r="AD300"/>
      <c r="AE300"/>
      <c r="AF300"/>
    </row>
    <row r="301" spans="2:32" ht="15" x14ac:dyDescent="0.2">
      <c r="B301" s="2">
        <v>45398.124301256496</v>
      </c>
      <c r="C301" s="2">
        <f t="shared" si="20"/>
        <v>45398</v>
      </c>
      <c r="D301" s="1">
        <v>10138</v>
      </c>
      <c r="F301" s="2">
        <f t="shared" si="24"/>
        <v>45147</v>
      </c>
      <c r="G301" s="1">
        <f t="shared" si="21"/>
        <v>19181</v>
      </c>
      <c r="H301" s="1">
        <f>ROUNDUP(MONTH(Table3[[#This Row],[Date]])/3, 0)</f>
        <v>3</v>
      </c>
      <c r="I301" s="1" cm="1">
        <f t="array" aca="1" ref="I301" ca="1" xml:space="preserve"> (SUM(OFFSET(G301, -$M$4/2+1, 0, $M$4-1, 1)) + (INDIRECT("G" &amp; ROW(G301) - $M$4/2) + INDIRECT("G" &amp; ROW(G301) + $M$4/2))/2) / $M$4</f>
        <v>23665.204545454544</v>
      </c>
      <c r="J301" s="1">
        <f ca="1">Table3[[#This Row],[Moving Average on Months]] - 1.96*STDEV(OFFSET(Table3[[#This Row],[Combined
Daily order]], -$M$4/2, 0, $M$4+1, 1))</f>
        <v>11760.313379003921</v>
      </c>
      <c r="K301" s="1">
        <f ca="1">Table3[[#This Row],[Moving Average on Months]] + 1.96*STDEV(OFFSET(Table3[[#This Row],[Combined
Daily order]], -$M$4/2, 0, $M$4+1, 1))</f>
        <v>35570.095711905167</v>
      </c>
      <c r="L301" s="1" t="e">
        <v>#N/A</v>
      </c>
      <c r="N301" s="1">
        <f t="shared" si="22"/>
        <v>45729.882621720331</v>
      </c>
      <c r="O301" s="1">
        <f t="shared" si="23"/>
        <v>5411.2257219907515</v>
      </c>
      <c r="P301"/>
      <c r="V301" s="1"/>
      <c r="AD301"/>
      <c r="AE301"/>
      <c r="AF301"/>
    </row>
    <row r="302" spans="2:32" ht="15" x14ac:dyDescent="0.2">
      <c r="B302" s="2">
        <v>45397.715154141035</v>
      </c>
      <c r="C302" s="2">
        <f t="shared" si="20"/>
        <v>45397</v>
      </c>
      <c r="D302" s="1">
        <v>8779</v>
      </c>
      <c r="F302" s="2">
        <f t="shared" si="24"/>
        <v>45146</v>
      </c>
      <c r="G302" s="1">
        <f t="shared" si="21"/>
        <v>25689</v>
      </c>
      <c r="H302" s="1">
        <f>ROUNDUP(MONTH(Table3[[#This Row],[Date]])/3, 0)</f>
        <v>3</v>
      </c>
      <c r="I302" s="1" cm="1">
        <f t="array" aca="1" ref="I302" ca="1" xml:space="preserve"> (SUM(OFFSET(G302, -$M$4/2+1, 0, $M$4-1, 1)) + (INDIRECT("G" &amp; ROW(G302) - $M$4/2) + INDIRECT("G" &amp; ROW(G302) + $M$4/2))/2) / $M$4</f>
        <v>23221.363636363636</v>
      </c>
      <c r="J302" s="1">
        <f ca="1">Table3[[#This Row],[Moving Average on Months]] - 1.96*STDEV(OFFSET(Table3[[#This Row],[Combined
Daily order]], -$M$4/2, 0, $M$4+1, 1))</f>
        <v>11278.128171899523</v>
      </c>
      <c r="K302" s="1">
        <f ca="1">Table3[[#This Row],[Moving Average on Months]] + 1.96*STDEV(OFFSET(Table3[[#This Row],[Combined
Daily order]], -$M$4/2, 0, $M$4+1, 1))</f>
        <v>35164.599100827749</v>
      </c>
      <c r="L302" s="1" t="e">
        <v>#N/A</v>
      </c>
      <c r="N302" s="1">
        <f t="shared" si="22"/>
        <v>45729.882621720331</v>
      </c>
      <c r="O302" s="1">
        <f t="shared" si="23"/>
        <v>5411.2257219907515</v>
      </c>
      <c r="P302"/>
      <c r="V302" s="1"/>
      <c r="AD302"/>
      <c r="AE302"/>
      <c r="AF302"/>
    </row>
    <row r="303" spans="2:32" ht="15" x14ac:dyDescent="0.2">
      <c r="B303" s="2">
        <v>45397.289079855174</v>
      </c>
      <c r="C303" s="2">
        <f t="shared" si="20"/>
        <v>45397</v>
      </c>
      <c r="D303" s="1">
        <v>9835</v>
      </c>
      <c r="F303" s="2">
        <f t="shared" si="24"/>
        <v>45145</v>
      </c>
      <c r="G303" s="1">
        <f t="shared" si="21"/>
        <v>16992</v>
      </c>
      <c r="H303" s="1">
        <f>ROUNDUP(MONTH(Table3[[#This Row],[Date]])/3, 0)</f>
        <v>3</v>
      </c>
      <c r="I303" s="1" cm="1">
        <f t="array" aca="1" ref="I303" ca="1" xml:space="preserve"> (SUM(OFFSET(G303, -$M$4/2+1, 0, $M$4-1, 1)) + (INDIRECT("G" &amp; ROW(G303) - $M$4/2) + INDIRECT("G" &amp; ROW(G303) + $M$4/2))/2) / $M$4</f>
        <v>22806.977272727272</v>
      </c>
      <c r="J303" s="1">
        <f ca="1">Table3[[#This Row],[Moving Average on Months]] - 1.96*STDEV(OFFSET(Table3[[#This Row],[Combined
Daily order]], -$M$4/2, 0, $M$4+1, 1))</f>
        <v>10786.959577881791</v>
      </c>
      <c r="K303" s="1">
        <f ca="1">Table3[[#This Row],[Moving Average on Months]] + 1.96*STDEV(OFFSET(Table3[[#This Row],[Combined
Daily order]], -$M$4/2, 0, $M$4+1, 1))</f>
        <v>34826.994967572755</v>
      </c>
      <c r="L303" s="1" t="e">
        <v>#N/A</v>
      </c>
      <c r="N303" s="1">
        <f t="shared" si="22"/>
        <v>45729.882621720331</v>
      </c>
      <c r="O303" s="1">
        <f t="shared" si="23"/>
        <v>5411.2257219907515</v>
      </c>
      <c r="P303"/>
      <c r="V303" s="1"/>
      <c r="AD303"/>
      <c r="AE303"/>
      <c r="AF303"/>
    </row>
    <row r="304" spans="2:32" ht="15" x14ac:dyDescent="0.2">
      <c r="B304" s="2">
        <v>45394.887909512006</v>
      </c>
      <c r="C304" s="2">
        <f t="shared" si="20"/>
        <v>45394</v>
      </c>
      <c r="D304" s="1">
        <v>10239</v>
      </c>
      <c r="F304" s="2">
        <f t="shared" si="24"/>
        <v>45142</v>
      </c>
      <c r="G304" s="1">
        <f t="shared" si="21"/>
        <v>24754</v>
      </c>
      <c r="H304" s="1">
        <f>ROUNDUP(MONTH(Table3[[#This Row],[Date]])/3, 0)</f>
        <v>3</v>
      </c>
      <c r="I304" s="1" cm="1">
        <f t="array" aca="1" ref="I304" ca="1" xml:space="preserve"> (SUM(OFFSET(G304, -$M$4/2+1, 0, $M$4-1, 1)) + (INDIRECT("G" &amp; ROW(G304) - $M$4/2) + INDIRECT("G" &amp; ROW(G304) + $M$4/2))/2) / $M$4</f>
        <v>22375.363636363636</v>
      </c>
      <c r="J304" s="1">
        <f ca="1">Table3[[#This Row],[Moving Average on Months]] - 1.96*STDEV(OFFSET(Table3[[#This Row],[Combined
Daily order]], -$M$4/2, 0, $M$4+1, 1))</f>
        <v>10346.109472194714</v>
      </c>
      <c r="K304" s="1">
        <f ca="1">Table3[[#This Row],[Moving Average on Months]] + 1.96*STDEV(OFFSET(Table3[[#This Row],[Combined
Daily order]], -$M$4/2, 0, $M$4+1, 1))</f>
        <v>34404.617800532556</v>
      </c>
      <c r="L304" s="1" t="e">
        <v>#N/A</v>
      </c>
      <c r="N304" s="1">
        <f t="shared" si="22"/>
        <v>45729.882621720331</v>
      </c>
      <c r="O304" s="1">
        <f t="shared" si="23"/>
        <v>5411.2257219907515</v>
      </c>
      <c r="P304"/>
      <c r="V304" s="1"/>
      <c r="AD304"/>
      <c r="AE304"/>
      <c r="AF304"/>
    </row>
    <row r="305" spans="2:32" ht="15" x14ac:dyDescent="0.2">
      <c r="B305" s="2">
        <v>45394.502308661256</v>
      </c>
      <c r="C305" s="2">
        <f t="shared" si="20"/>
        <v>45394</v>
      </c>
      <c r="D305" s="1">
        <v>9272</v>
      </c>
      <c r="F305" s="2">
        <f t="shared" si="24"/>
        <v>45141</v>
      </c>
      <c r="G305" s="1">
        <f t="shared" si="21"/>
        <v>17042</v>
      </c>
      <c r="H305" s="1">
        <f>ROUNDUP(MONTH(Table3[[#This Row],[Date]])/3, 0)</f>
        <v>3</v>
      </c>
      <c r="I305" s="1" cm="1">
        <f t="array" aca="1" ref="I305" ca="1" xml:space="preserve"> (SUM(OFFSET(G305, -$M$4/2+1, 0, $M$4-1, 1)) + (INDIRECT("G" &amp; ROW(G305) - $M$4/2) + INDIRECT("G" &amp; ROW(G305) + $M$4/2))/2) / $M$4</f>
        <v>21696.795454545456</v>
      </c>
      <c r="J305" s="1">
        <f ca="1">Table3[[#This Row],[Moving Average on Months]] - 1.96*STDEV(OFFSET(Table3[[#This Row],[Combined
Daily order]], -$M$4/2, 0, $M$4+1, 1))</f>
        <v>9964.9496795839805</v>
      </c>
      <c r="K305" s="1">
        <f ca="1">Table3[[#This Row],[Moving Average on Months]] + 1.96*STDEV(OFFSET(Table3[[#This Row],[Combined
Daily order]], -$M$4/2, 0, $M$4+1, 1))</f>
        <v>33428.641229506931</v>
      </c>
      <c r="L305" s="1" t="e">
        <v>#N/A</v>
      </c>
      <c r="N305" s="1">
        <f t="shared" si="22"/>
        <v>45729.882621720331</v>
      </c>
      <c r="O305" s="1">
        <f t="shared" si="23"/>
        <v>5411.2257219907515</v>
      </c>
      <c r="P305"/>
      <c r="V305" s="1"/>
      <c r="AD305"/>
      <c r="AE305"/>
      <c r="AF305"/>
    </row>
    <row r="306" spans="2:32" ht="15" x14ac:dyDescent="0.2">
      <c r="B306" s="2">
        <v>45394.07741215625</v>
      </c>
      <c r="C306" s="2">
        <f t="shared" si="20"/>
        <v>45394</v>
      </c>
      <c r="D306" s="1">
        <v>9608</v>
      </c>
      <c r="F306" s="2">
        <f t="shared" si="24"/>
        <v>45140</v>
      </c>
      <c r="G306" s="1">
        <f t="shared" si="21"/>
        <v>25938</v>
      </c>
      <c r="H306" s="1">
        <f>ROUNDUP(MONTH(Table3[[#This Row],[Date]])/3, 0)</f>
        <v>3</v>
      </c>
      <c r="I306" s="1" cm="1">
        <f t="array" aca="1" ref="I306" ca="1" xml:space="preserve"> (SUM(OFFSET(G306, -$M$4/2+1, 0, $M$4-1, 1)) + (INDIRECT("G" &amp; ROW(G306) - $M$4/2) + INDIRECT("G" &amp; ROW(G306) + $M$4/2))/2) / $M$4</f>
        <v>21235.522727272728</v>
      </c>
      <c r="J306" s="1">
        <f ca="1">Table3[[#This Row],[Moving Average on Months]] - 1.96*STDEV(OFFSET(Table3[[#This Row],[Combined
Daily order]], -$M$4/2, 0, $M$4+1, 1))</f>
        <v>10490.366551314073</v>
      </c>
      <c r="K306" s="1">
        <f ca="1">Table3[[#This Row],[Moving Average on Months]] + 1.96*STDEV(OFFSET(Table3[[#This Row],[Combined
Daily order]], -$M$4/2, 0, $M$4+1, 1))</f>
        <v>31980.678903231383</v>
      </c>
      <c r="L306" s="1" t="e">
        <v>#N/A</v>
      </c>
      <c r="N306" s="1">
        <f t="shared" si="22"/>
        <v>45729.882621720331</v>
      </c>
      <c r="O306" s="1">
        <f t="shared" si="23"/>
        <v>5411.2257219907515</v>
      </c>
      <c r="P306"/>
      <c r="V306" s="1"/>
      <c r="AD306"/>
      <c r="AE306"/>
      <c r="AF306"/>
    </row>
    <row r="307" spans="2:32" ht="15" x14ac:dyDescent="0.2">
      <c r="B307" s="2">
        <v>45393.657543300746</v>
      </c>
      <c r="C307" s="2">
        <f t="shared" si="20"/>
        <v>45393</v>
      </c>
      <c r="D307" s="1">
        <v>10585</v>
      </c>
      <c r="F307" s="2">
        <f t="shared" si="24"/>
        <v>45139</v>
      </c>
      <c r="G307" s="1">
        <f t="shared" si="21"/>
        <v>16422</v>
      </c>
      <c r="H307" s="1">
        <f>ROUNDUP(MONTH(Table3[[#This Row],[Date]])/3, 0)</f>
        <v>3</v>
      </c>
      <c r="I307" s="1" cm="1">
        <f t="array" aca="1" ref="I307" ca="1" xml:space="preserve"> (SUM(OFFSET(G307, -$M$4/2+1, 0, $M$4-1, 1)) + (INDIRECT("G" &amp; ROW(G307) - $M$4/2) + INDIRECT("G" &amp; ROW(G307) + $M$4/2))/2) / $M$4</f>
        <v>20774.18181818182</v>
      </c>
      <c r="J307" s="1">
        <f ca="1">Table3[[#This Row],[Moving Average on Months]] - 1.96*STDEV(OFFSET(Table3[[#This Row],[Combined
Daily order]], -$M$4/2, 0, $M$4+1, 1))</f>
        <v>9465.0426728540187</v>
      </c>
      <c r="K307" s="1">
        <f ca="1">Table3[[#This Row],[Moving Average on Months]] + 1.96*STDEV(OFFSET(Table3[[#This Row],[Combined
Daily order]], -$M$4/2, 0, $M$4+1, 1))</f>
        <v>32083.320963509621</v>
      </c>
      <c r="L307" s="1" t="e">
        <v>#N/A</v>
      </c>
      <c r="N307" s="1">
        <f t="shared" si="22"/>
        <v>45729.882621720331</v>
      </c>
      <c r="O307" s="1">
        <f t="shared" si="23"/>
        <v>5411.2257219907515</v>
      </c>
      <c r="P307"/>
      <c r="V307" s="1"/>
      <c r="AD307"/>
      <c r="AE307"/>
      <c r="AF307"/>
    </row>
    <row r="308" spans="2:32" ht="15" x14ac:dyDescent="0.2">
      <c r="B308" s="2">
        <v>45393.253853817907</v>
      </c>
      <c r="C308" s="2">
        <f t="shared" si="20"/>
        <v>45393</v>
      </c>
      <c r="D308" s="1">
        <v>8765</v>
      </c>
      <c r="F308" s="2">
        <f t="shared" si="24"/>
        <v>45138</v>
      </c>
      <c r="G308" s="1">
        <f t="shared" si="21"/>
        <v>25520</v>
      </c>
      <c r="H308" s="1">
        <f>ROUNDUP(MONTH(Table3[[#This Row],[Date]])/3, 0)</f>
        <v>3</v>
      </c>
      <c r="I308" s="1" cm="1">
        <f t="array" aca="1" ref="I308" ca="1" xml:space="preserve"> (SUM(OFFSET(G308, -$M$4/2+1, 0, $M$4-1, 1)) + (INDIRECT("G" &amp; ROW(G308) - $M$4/2) + INDIRECT("G" &amp; ROW(G308) + $M$4/2))/2) / $M$4</f>
        <v>20308.227272727272</v>
      </c>
      <c r="J308" s="1">
        <f ca="1">Table3[[#This Row],[Moving Average on Months]] - 1.96*STDEV(OFFSET(Table3[[#This Row],[Combined
Daily order]], -$M$4/2, 0, $M$4+1, 1))</f>
        <v>9851.9412342253945</v>
      </c>
      <c r="K308" s="1">
        <f ca="1">Table3[[#This Row],[Moving Average on Months]] + 1.96*STDEV(OFFSET(Table3[[#This Row],[Combined
Daily order]], -$M$4/2, 0, $M$4+1, 1))</f>
        <v>30764.513311229151</v>
      </c>
      <c r="L308" s="1" t="e">
        <v>#N/A</v>
      </c>
      <c r="N308" s="1">
        <f t="shared" si="22"/>
        <v>45729.882621720331</v>
      </c>
      <c r="O308" s="1">
        <f t="shared" si="23"/>
        <v>5411.2257219907515</v>
      </c>
      <c r="P308"/>
      <c r="V308" s="1"/>
      <c r="AD308"/>
      <c r="AE308"/>
      <c r="AF308"/>
    </row>
    <row r="309" spans="2:32" ht="15" x14ac:dyDescent="0.2">
      <c r="B309" s="2">
        <v>45392.837255944454</v>
      </c>
      <c r="C309" s="2">
        <f t="shared" si="20"/>
        <v>45392</v>
      </c>
      <c r="D309" s="1">
        <v>8492</v>
      </c>
      <c r="F309" s="2">
        <f t="shared" si="24"/>
        <v>45135</v>
      </c>
      <c r="G309" s="1">
        <f t="shared" si="21"/>
        <v>22239</v>
      </c>
      <c r="H309" s="1">
        <f>ROUNDUP(MONTH(Table3[[#This Row],[Date]])/3, 0)</f>
        <v>3</v>
      </c>
      <c r="I309" s="1" cm="1">
        <f t="array" aca="1" ref="I309" ca="1" xml:space="preserve"> (SUM(OFFSET(G309, -$M$4/2+1, 0, $M$4-1, 1)) + (INDIRECT("G" &amp; ROW(G309) - $M$4/2) + INDIRECT("G" &amp; ROW(G309) + $M$4/2))/2) / $M$4</f>
        <v>19782.06818181818</v>
      </c>
      <c r="J309" s="1">
        <f ca="1">Table3[[#This Row],[Moving Average on Months]] - 1.96*STDEV(OFFSET(Table3[[#This Row],[Combined
Daily order]], -$M$4/2, 0, $M$4+1, 1))</f>
        <v>8744.7336559219693</v>
      </c>
      <c r="K309" s="1">
        <f ca="1">Table3[[#This Row],[Moving Average on Months]] + 1.96*STDEV(OFFSET(Table3[[#This Row],[Combined
Daily order]], -$M$4/2, 0, $M$4+1, 1))</f>
        <v>30819.402707714391</v>
      </c>
      <c r="L309" s="1" t="e">
        <v>#N/A</v>
      </c>
      <c r="N309" s="1">
        <f t="shared" si="22"/>
        <v>45729.882621720331</v>
      </c>
      <c r="O309" s="1">
        <f t="shared" si="23"/>
        <v>5411.2257219907515</v>
      </c>
      <c r="P309"/>
      <c r="V309" s="1"/>
      <c r="AD309"/>
      <c r="AE309"/>
      <c r="AF309"/>
    </row>
    <row r="310" spans="2:32" ht="15" x14ac:dyDescent="0.2">
      <c r="B310" s="2">
        <v>45392.455775916424</v>
      </c>
      <c r="C310" s="2">
        <f t="shared" si="20"/>
        <v>45392</v>
      </c>
      <c r="D310" s="1">
        <v>8389</v>
      </c>
      <c r="F310" s="2">
        <f t="shared" si="24"/>
        <v>45134</v>
      </c>
      <c r="G310" s="1">
        <f t="shared" si="21"/>
        <v>14515</v>
      </c>
      <c r="H310" s="1">
        <f>ROUNDUP(MONTH(Table3[[#This Row],[Date]])/3, 0)</f>
        <v>3</v>
      </c>
      <c r="I310" s="1" cm="1">
        <f t="array" aca="1" ref="I310" ca="1" xml:space="preserve"> (SUM(OFFSET(G310, -$M$4/2+1, 0, $M$4-1, 1)) + (INDIRECT("G" &amp; ROW(G310) - $M$4/2) + INDIRECT("G" &amp; ROW(G310) + $M$4/2))/2) / $M$4</f>
        <v>19232.295454545456</v>
      </c>
      <c r="J310" s="1">
        <f ca="1">Table3[[#This Row],[Moving Average on Months]] - 1.96*STDEV(OFFSET(Table3[[#This Row],[Combined
Daily order]], -$M$4/2, 0, $M$4+1, 1))</f>
        <v>9675.556451776516</v>
      </c>
      <c r="K310" s="1">
        <f ca="1">Table3[[#This Row],[Moving Average on Months]] + 1.96*STDEV(OFFSET(Table3[[#This Row],[Combined
Daily order]], -$M$4/2, 0, $M$4+1, 1))</f>
        <v>28789.034457314396</v>
      </c>
      <c r="L310" s="1" t="e">
        <v>#N/A</v>
      </c>
      <c r="N310" s="1">
        <f t="shared" si="22"/>
        <v>45729.882621720331</v>
      </c>
      <c r="O310" s="1">
        <f t="shared" si="23"/>
        <v>5411.2257219907515</v>
      </c>
      <c r="P310"/>
      <c r="V310" s="1"/>
      <c r="AD310"/>
      <c r="AE310"/>
      <c r="AF310"/>
    </row>
    <row r="311" spans="2:32" ht="15" x14ac:dyDescent="0.2">
      <c r="B311" s="2">
        <v>45392.041647719307</v>
      </c>
      <c r="C311" s="2">
        <f t="shared" si="20"/>
        <v>45392</v>
      </c>
      <c r="D311" s="1">
        <v>8422</v>
      </c>
      <c r="F311" s="2">
        <f t="shared" si="24"/>
        <v>45133</v>
      </c>
      <c r="G311" s="1">
        <f t="shared" si="21"/>
        <v>22104</v>
      </c>
      <c r="H311" s="1">
        <f>ROUNDUP(MONTH(Table3[[#This Row],[Date]])/3, 0)</f>
        <v>3</v>
      </c>
      <c r="I311" s="1" cm="1">
        <f t="array" aca="1" ref="I311" ca="1" xml:space="preserve"> (SUM(OFFSET(G311, -$M$4/2+1, 0, $M$4-1, 1)) + (INDIRECT("G" &amp; ROW(G311) - $M$4/2) + INDIRECT("G" &amp; ROW(G311) + $M$4/2))/2) / $M$4</f>
        <v>18779.659090909092</v>
      </c>
      <c r="J311" s="1">
        <f ca="1">Table3[[#This Row],[Moving Average on Months]] - 1.96*STDEV(OFFSET(Table3[[#This Row],[Combined
Daily order]], -$M$4/2, 0, $M$4+1, 1))</f>
        <v>8842.3667763173398</v>
      </c>
      <c r="K311" s="1">
        <f ca="1">Table3[[#This Row],[Moving Average on Months]] + 1.96*STDEV(OFFSET(Table3[[#This Row],[Combined
Daily order]], -$M$4/2, 0, $M$4+1, 1))</f>
        <v>28716.951405500844</v>
      </c>
      <c r="L311" s="1" t="e">
        <v>#N/A</v>
      </c>
      <c r="N311" s="1">
        <f t="shared" si="22"/>
        <v>45729.882621720331</v>
      </c>
      <c r="O311" s="1">
        <f t="shared" si="23"/>
        <v>5411.2257219907515</v>
      </c>
      <c r="P311"/>
      <c r="V311" s="1"/>
      <c r="AD311"/>
      <c r="AE311"/>
      <c r="AF311"/>
    </row>
    <row r="312" spans="2:32" ht="15" x14ac:dyDescent="0.2">
      <c r="B312" s="2">
        <v>45391.653307398272</v>
      </c>
      <c r="C312" s="2">
        <f t="shared" si="20"/>
        <v>45391</v>
      </c>
      <c r="D312" s="1">
        <v>8964</v>
      </c>
      <c r="F312" s="2">
        <f t="shared" si="24"/>
        <v>45132</v>
      </c>
      <c r="G312" s="1">
        <f t="shared" si="21"/>
        <v>14036</v>
      </c>
      <c r="H312" s="1">
        <f>ROUNDUP(MONTH(Table3[[#This Row],[Date]])/3, 0)</f>
        <v>3</v>
      </c>
      <c r="I312" s="1" cm="1">
        <f t="array" aca="1" ref="I312" ca="1" xml:space="preserve"> (SUM(OFFSET(G312, -$M$4/2+1, 0, $M$4-1, 1)) + (INDIRECT("G" &amp; ROW(G312) - $M$4/2) + INDIRECT("G" &amp; ROW(G312) + $M$4/2))/2) / $M$4</f>
        <v>18376.363636363636</v>
      </c>
      <c r="J312" s="1">
        <f ca="1">Table3[[#This Row],[Moving Average on Months]] - 1.96*STDEV(OFFSET(Table3[[#This Row],[Combined
Daily order]], -$M$4/2, 0, $M$4+1, 1))</f>
        <v>9569.5630563052309</v>
      </c>
      <c r="K312" s="1">
        <f ca="1">Table3[[#This Row],[Moving Average on Months]] + 1.96*STDEV(OFFSET(Table3[[#This Row],[Combined
Daily order]], -$M$4/2, 0, $M$4+1, 1))</f>
        <v>27183.164216422039</v>
      </c>
      <c r="L312" s="1" t="e">
        <v>#N/A</v>
      </c>
      <c r="N312" s="1">
        <f t="shared" si="22"/>
        <v>45729.882621720331</v>
      </c>
      <c r="O312" s="1">
        <f t="shared" si="23"/>
        <v>5411.2257219907515</v>
      </c>
      <c r="P312"/>
      <c r="V312" s="1"/>
      <c r="AD312"/>
      <c r="AE312"/>
      <c r="AF312"/>
    </row>
    <row r="313" spans="2:32" ht="15" x14ac:dyDescent="0.2">
      <c r="B313" s="2">
        <v>45391.271616439881</v>
      </c>
      <c r="C313" s="2">
        <f t="shared" si="20"/>
        <v>45391</v>
      </c>
      <c r="D313" s="1">
        <v>9138</v>
      </c>
      <c r="F313" s="2">
        <f t="shared" si="24"/>
        <v>45131</v>
      </c>
      <c r="G313" s="1">
        <f t="shared" si="21"/>
        <v>21108</v>
      </c>
      <c r="H313" s="1">
        <f>ROUNDUP(MONTH(Table3[[#This Row],[Date]])/3, 0)</f>
        <v>3</v>
      </c>
      <c r="I313" s="1" cm="1">
        <f t="array" aca="1" ref="I313" ca="1" xml:space="preserve"> (SUM(OFFSET(G313, -$M$4/2+1, 0, $M$4-1, 1)) + (INDIRECT("G" &amp; ROW(G313) - $M$4/2) + INDIRECT("G" &amp; ROW(G313) + $M$4/2))/2) / $M$4</f>
        <v>18061.454545454544</v>
      </c>
      <c r="J313" s="1">
        <f ca="1">Table3[[#This Row],[Moving Average on Months]] - 1.96*STDEV(OFFSET(Table3[[#This Row],[Combined
Daily order]], -$M$4/2, 0, $M$4+1, 1))</f>
        <v>8929.6360851965692</v>
      </c>
      <c r="K313" s="1">
        <f ca="1">Table3[[#This Row],[Moving Average on Months]] + 1.96*STDEV(OFFSET(Table3[[#This Row],[Combined
Daily order]], -$M$4/2, 0, $M$4+1, 1))</f>
        <v>27193.273005712519</v>
      </c>
      <c r="L313" s="1" t="e">
        <v>#N/A</v>
      </c>
      <c r="N313" s="1">
        <f t="shared" si="22"/>
        <v>45729.882621720331</v>
      </c>
      <c r="O313" s="1">
        <f t="shared" si="23"/>
        <v>5411.2257219907515</v>
      </c>
      <c r="P313"/>
      <c r="V313" s="1"/>
      <c r="AD313"/>
      <c r="AE313"/>
      <c r="AF313"/>
    </row>
    <row r="314" spans="2:32" ht="15" x14ac:dyDescent="0.2">
      <c r="B314" s="2">
        <v>45390.899874388706</v>
      </c>
      <c r="C314" s="2">
        <f t="shared" si="20"/>
        <v>45390</v>
      </c>
      <c r="D314" s="1">
        <v>9023</v>
      </c>
      <c r="F314" s="2">
        <f t="shared" si="24"/>
        <v>45128</v>
      </c>
      <c r="G314" s="1">
        <f t="shared" si="21"/>
        <v>13938</v>
      </c>
      <c r="H314" s="1">
        <f>ROUNDUP(MONTH(Table3[[#This Row],[Date]])/3, 0)</f>
        <v>3</v>
      </c>
      <c r="I314" s="1" cm="1">
        <f t="array" aca="1" ref="I314" ca="1" xml:space="preserve"> (SUM(OFFSET(G314, -$M$4/2+1, 0, $M$4-1, 1)) + (INDIRECT("G" &amp; ROW(G314) - $M$4/2) + INDIRECT("G" &amp; ROW(G314) + $M$4/2))/2) / $M$4</f>
        <v>17792.5</v>
      </c>
      <c r="J314" s="1">
        <f ca="1">Table3[[#This Row],[Moving Average on Months]] - 1.96*STDEV(OFFSET(Table3[[#This Row],[Combined
Daily order]], -$M$4/2, 0, $M$4+1, 1))</f>
        <v>9250.4294111473046</v>
      </c>
      <c r="K314" s="1">
        <f ca="1">Table3[[#This Row],[Moving Average on Months]] + 1.96*STDEV(OFFSET(Table3[[#This Row],[Combined
Daily order]], -$M$4/2, 0, $M$4+1, 1))</f>
        <v>26334.570588852694</v>
      </c>
      <c r="L314" s="1" t="e">
        <v>#N/A</v>
      </c>
      <c r="N314" s="1">
        <f t="shared" si="22"/>
        <v>45729.882621720331</v>
      </c>
      <c r="O314" s="1">
        <f t="shared" si="23"/>
        <v>5411.2257219907515</v>
      </c>
      <c r="P314"/>
      <c r="V314" s="1"/>
      <c r="AD314"/>
      <c r="AE314"/>
      <c r="AF314"/>
    </row>
    <row r="315" spans="2:32" ht="15" x14ac:dyDescent="0.2">
      <c r="B315" s="2">
        <v>45390.508049441487</v>
      </c>
      <c r="C315" s="2">
        <f t="shared" si="20"/>
        <v>45390</v>
      </c>
      <c r="D315" s="1">
        <v>9696</v>
      </c>
      <c r="F315" s="2">
        <f t="shared" si="24"/>
        <v>45127</v>
      </c>
      <c r="G315" s="1">
        <f t="shared" si="21"/>
        <v>21249</v>
      </c>
      <c r="H315" s="1">
        <f>ROUNDUP(MONTH(Table3[[#This Row],[Date]])/3, 0)</f>
        <v>3</v>
      </c>
      <c r="I315" s="1" cm="1">
        <f t="array" aca="1" ref="I315" ca="1" xml:space="preserve"> (SUM(OFFSET(G315, -$M$4/2+1, 0, $M$4-1, 1)) + (INDIRECT("G" &amp; ROW(G315) - $M$4/2) + INDIRECT("G" &amp; ROW(G315) + $M$4/2))/2) / $M$4</f>
        <v>17512.227272727272</v>
      </c>
      <c r="J315" s="1">
        <f ca="1">Table3[[#This Row],[Moving Average on Months]] - 1.96*STDEV(OFFSET(Table3[[#This Row],[Combined
Daily order]], -$M$4/2, 0, $M$4+1, 1))</f>
        <v>8528.3444100449688</v>
      </c>
      <c r="K315" s="1">
        <f ca="1">Table3[[#This Row],[Moving Average on Months]] + 1.96*STDEV(OFFSET(Table3[[#This Row],[Combined
Daily order]], -$M$4/2, 0, $M$4+1, 1))</f>
        <v>26496.110135409574</v>
      </c>
      <c r="L315" s="1" t="e">
        <v>#N/A</v>
      </c>
      <c r="N315" s="1">
        <f t="shared" si="22"/>
        <v>45729.882621720331</v>
      </c>
      <c r="O315" s="1">
        <f t="shared" si="23"/>
        <v>5411.2257219907515</v>
      </c>
      <c r="P315"/>
      <c r="V315" s="1"/>
      <c r="AD315"/>
      <c r="AE315"/>
      <c r="AF315"/>
    </row>
    <row r="316" spans="2:32" ht="15" x14ac:dyDescent="0.2">
      <c r="B316" s="2">
        <v>45390.078111263327</v>
      </c>
      <c r="C316" s="2">
        <f t="shared" si="20"/>
        <v>45390</v>
      </c>
      <c r="D316" s="1">
        <v>8808</v>
      </c>
      <c r="F316" s="2">
        <f t="shared" si="24"/>
        <v>45126</v>
      </c>
      <c r="G316" s="1">
        <f t="shared" si="21"/>
        <v>14292</v>
      </c>
      <c r="H316" s="1">
        <f>ROUNDUP(MONTH(Table3[[#This Row],[Date]])/3, 0)</f>
        <v>3</v>
      </c>
      <c r="I316" s="1" cm="1">
        <f t="array" aca="1" ref="I316" ca="1" xml:space="preserve"> (SUM(OFFSET(G316, -$M$4/2+1, 0, $M$4-1, 1)) + (INDIRECT("G" &amp; ROW(G316) - $M$4/2) + INDIRECT("G" &amp; ROW(G316) + $M$4/2))/2) / $M$4</f>
        <v>17220.886363636364</v>
      </c>
      <c r="J316" s="1">
        <f ca="1">Table3[[#This Row],[Moving Average on Months]] - 1.96*STDEV(OFFSET(Table3[[#This Row],[Combined
Daily order]], -$M$4/2, 0, $M$4+1, 1))</f>
        <v>8777.7558653706474</v>
      </c>
      <c r="K316" s="1">
        <f ca="1">Table3[[#This Row],[Moving Average on Months]] + 1.96*STDEV(OFFSET(Table3[[#This Row],[Combined
Daily order]], -$M$4/2, 0, $M$4+1, 1))</f>
        <v>25664.016861902081</v>
      </c>
      <c r="L316" s="1" t="e">
        <v>#N/A</v>
      </c>
      <c r="N316" s="1">
        <f t="shared" si="22"/>
        <v>45729.882621720331</v>
      </c>
      <c r="O316" s="1">
        <f t="shared" si="23"/>
        <v>5411.2257219907515</v>
      </c>
      <c r="P316"/>
      <c r="V316" s="1"/>
      <c r="AD316"/>
      <c r="AE316"/>
      <c r="AF316"/>
    </row>
    <row r="317" spans="2:32" ht="15" x14ac:dyDescent="0.2">
      <c r="B317" s="2">
        <v>45387.650440609432</v>
      </c>
      <c r="C317" s="2">
        <f t="shared" si="20"/>
        <v>45387</v>
      </c>
      <c r="D317" s="1">
        <v>8609</v>
      </c>
      <c r="F317" s="2">
        <f t="shared" si="24"/>
        <v>45125</v>
      </c>
      <c r="G317" s="1">
        <f t="shared" si="21"/>
        <v>18621</v>
      </c>
      <c r="H317" s="1">
        <f>ROUNDUP(MONTH(Table3[[#This Row],[Date]])/3, 0)</f>
        <v>3</v>
      </c>
      <c r="I317" s="1" cm="1">
        <f t="array" aca="1" ref="I317" ca="1" xml:space="preserve"> (SUM(OFFSET(G317, -$M$4/2+1, 0, $M$4-1, 1)) + (INDIRECT("G" &amp; ROW(G317) - $M$4/2) + INDIRECT("G" &amp; ROW(G317) + $M$4/2))/2) / $M$4</f>
        <v>16962.75</v>
      </c>
      <c r="J317" s="1">
        <f ca="1">Table3[[#This Row],[Moving Average on Months]] - 1.96*STDEV(OFFSET(Table3[[#This Row],[Combined
Daily order]], -$M$4/2, 0, $M$4+1, 1))</f>
        <v>8390.5325314566362</v>
      </c>
      <c r="K317" s="1">
        <f ca="1">Table3[[#This Row],[Moving Average on Months]] + 1.96*STDEV(OFFSET(Table3[[#This Row],[Combined
Daily order]], -$M$4/2, 0, $M$4+1, 1))</f>
        <v>25534.967468543364</v>
      </c>
      <c r="L317" s="1" t="e">
        <v>#N/A</v>
      </c>
      <c r="N317" s="1">
        <f t="shared" si="22"/>
        <v>45729.882621720331</v>
      </c>
      <c r="O317" s="1">
        <f t="shared" si="23"/>
        <v>5411.2257219907515</v>
      </c>
      <c r="P317"/>
      <c r="V317" s="1"/>
      <c r="AD317"/>
      <c r="AE317"/>
      <c r="AF317"/>
    </row>
    <row r="318" spans="2:32" ht="15" x14ac:dyDescent="0.2">
      <c r="B318" s="2">
        <v>45387.235410003268</v>
      </c>
      <c r="C318" s="2">
        <f t="shared" si="20"/>
        <v>45387</v>
      </c>
      <c r="D318" s="1">
        <v>9668</v>
      </c>
      <c r="F318" s="2">
        <f t="shared" si="24"/>
        <v>45124</v>
      </c>
      <c r="G318" s="1">
        <f t="shared" si="21"/>
        <v>12504</v>
      </c>
      <c r="H318" s="1">
        <f>ROUNDUP(MONTH(Table3[[#This Row],[Date]])/3, 0)</f>
        <v>3</v>
      </c>
      <c r="I318" s="1" cm="1">
        <f t="array" aca="1" ref="I318" ca="1" xml:space="preserve"> (SUM(OFFSET(G318, -$M$4/2+1, 0, $M$4-1, 1)) + (INDIRECT("G" &amp; ROW(G318) - $M$4/2) + INDIRECT("G" &amp; ROW(G318) + $M$4/2))/2) / $M$4</f>
        <v>16762.840909090908</v>
      </c>
      <c r="J318" s="1">
        <f ca="1">Table3[[#This Row],[Moving Average on Months]] - 1.96*STDEV(OFFSET(Table3[[#This Row],[Combined
Daily order]], -$M$4/2, 0, $M$4+1, 1))</f>
        <v>8955.058636068381</v>
      </c>
      <c r="K318" s="1">
        <f ca="1">Table3[[#This Row],[Moving Average on Months]] + 1.96*STDEV(OFFSET(Table3[[#This Row],[Combined
Daily order]], -$M$4/2, 0, $M$4+1, 1))</f>
        <v>24570.623182113435</v>
      </c>
      <c r="L318" s="1" t="e">
        <v>#N/A</v>
      </c>
      <c r="N318" s="1">
        <f t="shared" si="22"/>
        <v>45729.882621720331</v>
      </c>
      <c r="O318" s="1">
        <f t="shared" si="23"/>
        <v>5411.2257219907515</v>
      </c>
      <c r="P318"/>
      <c r="V318" s="1"/>
      <c r="AD318"/>
      <c r="AE318"/>
      <c r="AF318"/>
    </row>
    <row r="319" spans="2:32" ht="15" x14ac:dyDescent="0.2">
      <c r="B319" s="2">
        <v>45386.861755145648</v>
      </c>
      <c r="C319" s="2">
        <f t="shared" si="20"/>
        <v>45386</v>
      </c>
      <c r="D319" s="1">
        <v>9170</v>
      </c>
      <c r="F319" s="2">
        <f t="shared" si="24"/>
        <v>45121</v>
      </c>
      <c r="G319" s="1">
        <f t="shared" si="21"/>
        <v>17345</v>
      </c>
      <c r="H319" s="1">
        <f>ROUNDUP(MONTH(Table3[[#This Row],[Date]])/3, 0)</f>
        <v>3</v>
      </c>
      <c r="I319" s="1" cm="1">
        <f t="array" aca="1" ref="I319" ca="1" xml:space="preserve"> (SUM(OFFSET(G319, -$M$4/2+1, 0, $M$4-1, 1)) + (INDIRECT("G" &amp; ROW(G319) - $M$4/2) + INDIRECT("G" &amp; ROW(G319) + $M$4/2))/2) / $M$4</f>
        <v>16585.454545454544</v>
      </c>
      <c r="J319" s="1">
        <f ca="1">Table3[[#This Row],[Moving Average on Months]] - 1.96*STDEV(OFFSET(Table3[[#This Row],[Combined
Daily order]], -$M$4/2, 0, $M$4+1, 1))</f>
        <v>8704.2839797458691</v>
      </c>
      <c r="K319" s="1">
        <f ca="1">Table3[[#This Row],[Moving Average on Months]] + 1.96*STDEV(OFFSET(Table3[[#This Row],[Combined
Daily order]], -$M$4/2, 0, $M$4+1, 1))</f>
        <v>24466.625111163219</v>
      </c>
      <c r="L319" s="1" t="e">
        <v>#N/A</v>
      </c>
      <c r="N319" s="1">
        <f t="shared" si="22"/>
        <v>45729.882621720331</v>
      </c>
      <c r="O319" s="1">
        <f t="shared" si="23"/>
        <v>5411.2257219907515</v>
      </c>
      <c r="P319"/>
      <c r="V319" s="1"/>
      <c r="AD319"/>
      <c r="AE319"/>
      <c r="AF319"/>
    </row>
    <row r="320" spans="2:32" ht="15" x14ac:dyDescent="0.2">
      <c r="B320" s="2">
        <v>45386.446728339281</v>
      </c>
      <c r="C320" s="2">
        <f t="shared" si="20"/>
        <v>45386</v>
      </c>
      <c r="D320" s="1">
        <v>10302</v>
      </c>
      <c r="F320" s="2">
        <f t="shared" si="24"/>
        <v>45120</v>
      </c>
      <c r="G320" s="1">
        <f t="shared" si="21"/>
        <v>11536</v>
      </c>
      <c r="H320" s="1">
        <f>ROUNDUP(MONTH(Table3[[#This Row],[Date]])/3, 0)</f>
        <v>3</v>
      </c>
      <c r="I320" s="1" cm="1">
        <f t="array" aca="1" ref="I320" ca="1" xml:space="preserve"> (SUM(OFFSET(G320, -$M$4/2+1, 0, $M$4-1, 1)) + (INDIRECT("G" &amp; ROW(G320) - $M$4/2) + INDIRECT("G" &amp; ROW(G320) + $M$4/2))/2) / $M$4</f>
        <v>16305.318181818182</v>
      </c>
      <c r="J320" s="1">
        <f ca="1">Table3[[#This Row],[Moving Average on Months]] - 1.96*STDEV(OFFSET(Table3[[#This Row],[Combined
Daily order]], -$M$4/2, 0, $M$4+1, 1))</f>
        <v>9091.1084812028676</v>
      </c>
      <c r="K320" s="1">
        <f ca="1">Table3[[#This Row],[Moving Average on Months]] + 1.96*STDEV(OFFSET(Table3[[#This Row],[Combined
Daily order]], -$M$4/2, 0, $M$4+1, 1))</f>
        <v>23519.527882433496</v>
      </c>
      <c r="L320" s="1" t="e">
        <v>#N/A</v>
      </c>
      <c r="N320" s="1">
        <f t="shared" si="22"/>
        <v>45729.882621720331</v>
      </c>
      <c r="O320" s="1">
        <f t="shared" si="23"/>
        <v>5411.2257219907515</v>
      </c>
      <c r="P320"/>
      <c r="V320" s="1"/>
      <c r="AD320"/>
      <c r="AE320"/>
      <c r="AF320"/>
    </row>
    <row r="321" spans="2:32" ht="15" x14ac:dyDescent="0.2">
      <c r="B321" s="2">
        <v>45386.043579507445</v>
      </c>
      <c r="C321" s="2">
        <f t="shared" si="20"/>
        <v>45386</v>
      </c>
      <c r="D321" s="1">
        <v>9569</v>
      </c>
      <c r="F321" s="2">
        <f t="shared" si="24"/>
        <v>45119</v>
      </c>
      <c r="G321" s="1">
        <f t="shared" si="21"/>
        <v>17062</v>
      </c>
      <c r="H321" s="1">
        <f>ROUNDUP(MONTH(Table3[[#This Row],[Date]])/3, 0)</f>
        <v>3</v>
      </c>
      <c r="I321" s="1" cm="1">
        <f t="array" aca="1" ref="I321" ca="1" xml:space="preserve"> (SUM(OFFSET(G321, -$M$4/2+1, 0, $M$4-1, 1)) + (INDIRECT("G" &amp; ROW(G321) - $M$4/2) + INDIRECT("G" &amp; ROW(G321) + $M$4/2))/2) / $M$4</f>
        <v>16227</v>
      </c>
      <c r="J321" s="1">
        <f ca="1">Table3[[#This Row],[Moving Average on Months]] - 1.96*STDEV(OFFSET(Table3[[#This Row],[Combined
Daily order]], -$M$4/2, 0, $M$4+1, 1))</f>
        <v>9219.9150550824525</v>
      </c>
      <c r="K321" s="1">
        <f ca="1">Table3[[#This Row],[Moving Average on Months]] + 1.96*STDEV(OFFSET(Table3[[#This Row],[Combined
Daily order]], -$M$4/2, 0, $M$4+1, 1))</f>
        <v>23234.084944917548</v>
      </c>
      <c r="L321" s="1" t="e">
        <v>#N/A</v>
      </c>
      <c r="N321" s="1">
        <f t="shared" si="22"/>
        <v>45729.882621720331</v>
      </c>
      <c r="O321" s="1">
        <f t="shared" si="23"/>
        <v>5411.2257219907515</v>
      </c>
      <c r="P321"/>
      <c r="V321" s="1"/>
      <c r="AD321"/>
      <c r="AE321"/>
      <c r="AF321"/>
    </row>
    <row r="322" spans="2:32" ht="15" x14ac:dyDescent="0.2">
      <c r="B322" s="2">
        <v>45385.638283265405</v>
      </c>
      <c r="C322" s="2">
        <f t="shared" si="20"/>
        <v>45385</v>
      </c>
      <c r="D322" s="1">
        <v>8208</v>
      </c>
      <c r="F322" s="2">
        <f t="shared" si="24"/>
        <v>45118</v>
      </c>
      <c r="G322" s="1">
        <f t="shared" si="21"/>
        <v>12476</v>
      </c>
      <c r="H322" s="1">
        <f>ROUNDUP(MONTH(Table3[[#This Row],[Date]])/3, 0)</f>
        <v>3</v>
      </c>
      <c r="I322" s="1" cm="1">
        <f t="array" aca="1" ref="I322" ca="1" xml:space="preserve"> (SUM(OFFSET(G322, -$M$4/2+1, 0, $M$4-1, 1)) + (INDIRECT("G" &amp; ROW(G322) - $M$4/2) + INDIRECT("G" &amp; ROW(G322) + $M$4/2))/2) / $M$4</f>
        <v>16127.113636363636</v>
      </c>
      <c r="J322" s="1">
        <f ca="1">Table3[[#This Row],[Moving Average on Months]] - 1.96*STDEV(OFFSET(Table3[[#This Row],[Combined
Daily order]], -$M$4/2, 0, $M$4+1, 1))</f>
        <v>8964.3445654335974</v>
      </c>
      <c r="K322" s="1">
        <f ca="1">Table3[[#This Row],[Moving Average on Months]] + 1.96*STDEV(OFFSET(Table3[[#This Row],[Combined
Daily order]], -$M$4/2, 0, $M$4+1, 1))</f>
        <v>23289.882707293677</v>
      </c>
      <c r="L322" s="1" t="e">
        <v>#N/A</v>
      </c>
      <c r="N322" s="1">
        <f t="shared" si="22"/>
        <v>45729.882621720331</v>
      </c>
      <c r="O322" s="1">
        <f t="shared" si="23"/>
        <v>5411.2257219907515</v>
      </c>
      <c r="P322"/>
      <c r="V322" s="1"/>
      <c r="AD322"/>
      <c r="AE322"/>
      <c r="AF322"/>
    </row>
    <row r="323" spans="2:32" ht="15" x14ac:dyDescent="0.2">
      <c r="B323" s="2">
        <v>45385.231497651876</v>
      </c>
      <c r="C323" s="2">
        <f t="shared" si="20"/>
        <v>45385</v>
      </c>
      <c r="D323" s="1">
        <v>9734</v>
      </c>
      <c r="F323" s="2">
        <f t="shared" si="24"/>
        <v>45117</v>
      </c>
      <c r="G323" s="1">
        <f t="shared" si="21"/>
        <v>18615</v>
      </c>
      <c r="H323" s="1">
        <f>ROUNDUP(MONTH(Table3[[#This Row],[Date]])/3, 0)</f>
        <v>3</v>
      </c>
      <c r="I323" s="1" cm="1">
        <f t="array" aca="1" ref="I323" ca="1" xml:space="preserve"> (SUM(OFFSET(G323, -$M$4/2+1, 0, $M$4-1, 1)) + (INDIRECT("G" &amp; ROW(G323) - $M$4/2) + INDIRECT("G" &amp; ROW(G323) + $M$4/2))/2) / $M$4</f>
        <v>16056.681818181818</v>
      </c>
      <c r="J323" s="1">
        <f ca="1">Table3[[#This Row],[Moving Average on Months]] - 1.96*STDEV(OFFSET(Table3[[#This Row],[Combined
Daily order]], -$M$4/2, 0, $M$4+1, 1))</f>
        <v>9203.3515617494577</v>
      </c>
      <c r="K323" s="1">
        <f ca="1">Table3[[#This Row],[Moving Average on Months]] + 1.96*STDEV(OFFSET(Table3[[#This Row],[Combined
Daily order]], -$M$4/2, 0, $M$4+1, 1))</f>
        <v>22910.012074614177</v>
      </c>
      <c r="L323" s="1" t="e">
        <v>#N/A</v>
      </c>
      <c r="N323" s="1">
        <f t="shared" si="22"/>
        <v>45729.882621720331</v>
      </c>
      <c r="O323" s="1">
        <f t="shared" si="23"/>
        <v>5411.2257219907515</v>
      </c>
      <c r="P323"/>
      <c r="V323" s="1"/>
      <c r="AD323"/>
      <c r="AE323"/>
      <c r="AF323"/>
    </row>
    <row r="324" spans="2:32" ht="15" x14ac:dyDescent="0.2">
      <c r="B324" s="2">
        <v>45384.838554518261</v>
      </c>
      <c r="C324" s="2">
        <f t="shared" ref="C324:C387" si="25">INT(B324)</f>
        <v>45384</v>
      </c>
      <c r="D324" s="1">
        <v>8121</v>
      </c>
      <c r="F324" s="2">
        <f t="shared" si="24"/>
        <v>45114</v>
      </c>
      <c r="G324" s="1">
        <f t="shared" ref="G324:G387" si="26">SUMIF(C:C, F324, D:D)</f>
        <v>12399</v>
      </c>
      <c r="H324" s="1">
        <f>ROUNDUP(MONTH(Table3[[#This Row],[Date]])/3, 0)</f>
        <v>3</v>
      </c>
      <c r="I324" s="1" cm="1">
        <f t="array" aca="1" ref="I324" ca="1" xml:space="preserve"> (SUM(OFFSET(G324, -$M$4/2+1, 0, $M$4-1, 1)) + (INDIRECT("G" &amp; ROW(G324) - $M$4/2) + INDIRECT("G" &amp; ROW(G324) + $M$4/2))/2) / $M$4</f>
        <v>16066.227272727272</v>
      </c>
      <c r="J324" s="1">
        <f ca="1">Table3[[#This Row],[Moving Average on Months]] - 1.96*STDEV(OFFSET(Table3[[#This Row],[Combined
Daily order]], -$M$4/2, 0, $M$4+1, 1))</f>
        <v>8737.7071185936293</v>
      </c>
      <c r="K324" s="1">
        <f ca="1">Table3[[#This Row],[Moving Average on Months]] + 1.96*STDEV(OFFSET(Table3[[#This Row],[Combined
Daily order]], -$M$4/2, 0, $M$4+1, 1))</f>
        <v>23394.747426860915</v>
      </c>
      <c r="L324" s="1" t="e">
        <v>#N/A</v>
      </c>
      <c r="N324" s="1">
        <f t="shared" ref="N324:N387" si="27">$V$46</f>
        <v>45729.882621720331</v>
      </c>
      <c r="O324" s="1">
        <f t="shared" ref="O324:O387" si="28">$U$46</f>
        <v>5411.2257219907515</v>
      </c>
      <c r="P324"/>
      <c r="V324" s="1"/>
      <c r="AD324"/>
      <c r="AE324"/>
      <c r="AF324"/>
    </row>
    <row r="325" spans="2:32" ht="15" x14ac:dyDescent="0.2">
      <c r="B325" s="2">
        <v>45384.455637154264</v>
      </c>
      <c r="C325" s="2">
        <f t="shared" si="25"/>
        <v>45384</v>
      </c>
      <c r="D325" s="1">
        <v>8460</v>
      </c>
      <c r="F325" s="2">
        <f t="shared" si="24"/>
        <v>45113</v>
      </c>
      <c r="G325" s="1">
        <f t="shared" si="26"/>
        <v>18448</v>
      </c>
      <c r="H325" s="1">
        <f>ROUNDUP(MONTH(Table3[[#This Row],[Date]])/3, 0)</f>
        <v>3</v>
      </c>
      <c r="I325" s="1" cm="1">
        <f t="array" aca="1" ref="I325" ca="1" xml:space="preserve"> (SUM(OFFSET(G325, -$M$4/2+1, 0, $M$4-1, 1)) + (INDIRECT("G" &amp; ROW(G325) - $M$4/2) + INDIRECT("G" &amp; ROW(G325) + $M$4/2))/2) / $M$4</f>
        <v>16070.681818181818</v>
      </c>
      <c r="J325" s="1">
        <f ca="1">Table3[[#This Row],[Moving Average on Months]] - 1.96*STDEV(OFFSET(Table3[[#This Row],[Combined
Daily order]], -$M$4/2, 0, $M$4+1, 1))</f>
        <v>8885.6631882345464</v>
      </c>
      <c r="K325" s="1">
        <f ca="1">Table3[[#This Row],[Moving Average on Months]] + 1.96*STDEV(OFFSET(Table3[[#This Row],[Combined
Daily order]], -$M$4/2, 0, $M$4+1, 1))</f>
        <v>23255.70044812909</v>
      </c>
      <c r="L325" s="1" t="e">
        <v>#N/A</v>
      </c>
      <c r="N325" s="1">
        <f t="shared" si="27"/>
        <v>45729.882621720331</v>
      </c>
      <c r="O325" s="1">
        <f t="shared" si="28"/>
        <v>5411.2257219907515</v>
      </c>
      <c r="P325"/>
      <c r="V325" s="1"/>
      <c r="AD325"/>
      <c r="AE325"/>
      <c r="AF325"/>
    </row>
    <row r="326" spans="2:32" ht="15" x14ac:dyDescent="0.2">
      <c r="B326" s="2">
        <v>45384.029433938289</v>
      </c>
      <c r="C326" s="2">
        <f t="shared" si="25"/>
        <v>45384</v>
      </c>
      <c r="D326" s="1">
        <v>8927</v>
      </c>
      <c r="F326" s="2">
        <f t="shared" ref="F326:F389" si="29">WORKDAY(F325,-1)</f>
        <v>45112</v>
      </c>
      <c r="G326" s="1">
        <f t="shared" si="26"/>
        <v>10966</v>
      </c>
      <c r="H326" s="1">
        <f>ROUNDUP(MONTH(Table3[[#This Row],[Date]])/3, 0)</f>
        <v>3</v>
      </c>
      <c r="I326" s="1" cm="1">
        <f t="array" aca="1" ref="I326" ca="1" xml:space="preserve"> (SUM(OFFSET(G326, -$M$4/2+1, 0, $M$4-1, 1)) + (INDIRECT("G" &amp; ROW(G326) - $M$4/2) + INDIRECT("G" &amp; ROW(G326) + $M$4/2))/2) / $M$4</f>
        <v>16069.636363636364</v>
      </c>
      <c r="J326" s="1">
        <f ca="1">Table3[[#This Row],[Moving Average on Months]] - 1.96*STDEV(OFFSET(Table3[[#This Row],[Combined
Daily order]], -$M$4/2, 0, $M$4+1, 1))</f>
        <v>8450.7118573419575</v>
      </c>
      <c r="K326" s="1">
        <f ca="1">Table3[[#This Row],[Moving Average on Months]] + 1.96*STDEV(OFFSET(Table3[[#This Row],[Combined
Daily order]], -$M$4/2, 0, $M$4+1, 1))</f>
        <v>23688.56086993077</v>
      </c>
      <c r="L326" s="1" t="e">
        <v>#N/A</v>
      </c>
      <c r="N326" s="1">
        <f t="shared" si="27"/>
        <v>45729.882621720331</v>
      </c>
      <c r="O326" s="1">
        <f t="shared" si="28"/>
        <v>5411.2257219907515</v>
      </c>
      <c r="P326"/>
      <c r="V326" s="1"/>
      <c r="AD326"/>
      <c r="AE326"/>
      <c r="AF326"/>
    </row>
    <row r="327" spans="2:32" ht="15" x14ac:dyDescent="0.2">
      <c r="B327" s="2">
        <v>45383.615048479733</v>
      </c>
      <c r="C327" s="2">
        <f t="shared" si="25"/>
        <v>45383</v>
      </c>
      <c r="D327" s="1">
        <v>9494</v>
      </c>
      <c r="F327" s="2">
        <f t="shared" si="29"/>
        <v>45111</v>
      </c>
      <c r="G327" s="1">
        <f t="shared" si="26"/>
        <v>18011</v>
      </c>
      <c r="H327" s="1">
        <f>ROUNDUP(MONTH(Table3[[#This Row],[Date]])/3, 0)</f>
        <v>3</v>
      </c>
      <c r="I327" s="1" cm="1">
        <f t="array" aca="1" ref="I327" ca="1" xml:space="preserve"> (SUM(OFFSET(G327, -$M$4/2+1, 0, $M$4-1, 1)) + (INDIRECT("G" &amp; ROW(G327) - $M$4/2) + INDIRECT("G" &amp; ROW(G327) + $M$4/2))/2) / $M$4</f>
        <v>16109.727272727272</v>
      </c>
      <c r="J327" s="1">
        <f ca="1">Table3[[#This Row],[Moving Average on Months]] - 1.96*STDEV(OFFSET(Table3[[#This Row],[Combined
Daily order]], -$M$4/2, 0, $M$4+1, 1))</f>
        <v>8765.4173839068026</v>
      </c>
      <c r="K327" s="1">
        <f ca="1">Table3[[#This Row],[Moving Average on Months]] + 1.96*STDEV(OFFSET(Table3[[#This Row],[Combined
Daily order]], -$M$4/2, 0, $M$4+1, 1))</f>
        <v>23454.037161547742</v>
      </c>
      <c r="L327" s="1" t="e">
        <v>#N/A</v>
      </c>
      <c r="N327" s="1">
        <f t="shared" si="27"/>
        <v>45729.882621720331</v>
      </c>
      <c r="O327" s="1">
        <f t="shared" si="28"/>
        <v>5411.2257219907515</v>
      </c>
      <c r="P327"/>
      <c r="V327" s="1"/>
      <c r="AD327"/>
      <c r="AE327"/>
      <c r="AF327"/>
    </row>
    <row r="328" spans="2:32" ht="15" x14ac:dyDescent="0.2">
      <c r="B328" s="2">
        <v>45383.236988094119</v>
      </c>
      <c r="C328" s="2">
        <f t="shared" si="25"/>
        <v>45383</v>
      </c>
      <c r="D328" s="1">
        <v>8816</v>
      </c>
      <c r="F328" s="2">
        <f t="shared" si="29"/>
        <v>45110</v>
      </c>
      <c r="G328" s="1">
        <f t="shared" si="26"/>
        <v>13611</v>
      </c>
      <c r="H328" s="1">
        <f>ROUNDUP(MONTH(Table3[[#This Row],[Date]])/3, 0)</f>
        <v>3</v>
      </c>
      <c r="I328" s="1" cm="1">
        <f t="array" aca="1" ref="I328" ca="1" xml:space="preserve"> (SUM(OFFSET(G328, -$M$4/2+1, 0, $M$4-1, 1)) + (INDIRECT("G" &amp; ROW(G328) - $M$4/2) + INDIRECT("G" &amp; ROW(G328) + $M$4/2))/2) / $M$4</f>
        <v>16176.386363636364</v>
      </c>
      <c r="J328" s="1">
        <f ca="1">Table3[[#This Row],[Moving Average on Months]] - 1.96*STDEV(OFFSET(Table3[[#This Row],[Combined
Daily order]], -$M$4/2, 0, $M$4+1, 1))</f>
        <v>8588.8221706702789</v>
      </c>
      <c r="K328" s="1">
        <f ca="1">Table3[[#This Row],[Moving Average on Months]] + 1.96*STDEV(OFFSET(Table3[[#This Row],[Combined
Daily order]], -$M$4/2, 0, $M$4+1, 1))</f>
        <v>23763.950556602449</v>
      </c>
      <c r="L328" s="1" t="e">
        <v>#N/A</v>
      </c>
      <c r="N328" s="1">
        <f t="shared" si="27"/>
        <v>45729.882621720331</v>
      </c>
      <c r="O328" s="1">
        <f t="shared" si="28"/>
        <v>5411.2257219907515</v>
      </c>
      <c r="P328"/>
      <c r="V328" s="1"/>
      <c r="AD328"/>
      <c r="AE328"/>
      <c r="AF328"/>
    </row>
    <row r="329" spans="2:32" ht="15" x14ac:dyDescent="0.2">
      <c r="B329" s="2">
        <v>45380.821874443354</v>
      </c>
      <c r="C329" s="2">
        <f t="shared" si="25"/>
        <v>45380</v>
      </c>
      <c r="D329" s="1">
        <v>8819</v>
      </c>
      <c r="F329" s="2">
        <f t="shared" si="29"/>
        <v>45107</v>
      </c>
      <c r="G329" s="1">
        <f t="shared" si="26"/>
        <v>19953</v>
      </c>
      <c r="H329" s="1">
        <f>ROUNDUP(MONTH(Table3[[#This Row],[Date]])/3, 0)</f>
        <v>2</v>
      </c>
      <c r="I329" s="1" cm="1">
        <f t="array" aca="1" ref="I329" ca="1" xml:space="preserve"> (SUM(OFFSET(G329, -$M$4/2+1, 0, $M$4-1, 1)) + (INDIRECT("G" &amp; ROW(G329) - $M$4/2) + INDIRECT("G" &amp; ROW(G329) + $M$4/2))/2) / $M$4</f>
        <v>16290.272727272728</v>
      </c>
      <c r="J329" s="1">
        <f ca="1">Table3[[#This Row],[Moving Average on Months]] - 1.96*STDEV(OFFSET(Table3[[#This Row],[Combined
Daily order]], -$M$4/2, 0, $M$4+1, 1))</f>
        <v>8749.0699599469117</v>
      </c>
      <c r="K329" s="1">
        <f ca="1">Table3[[#This Row],[Moving Average on Months]] + 1.96*STDEV(OFFSET(Table3[[#This Row],[Combined
Daily order]], -$M$4/2, 0, $M$4+1, 1))</f>
        <v>23831.475494598544</v>
      </c>
      <c r="L329" s="1" t="e">
        <v>#N/A</v>
      </c>
      <c r="N329" s="1">
        <f t="shared" si="27"/>
        <v>45729.882621720331</v>
      </c>
      <c r="O329" s="1">
        <f t="shared" si="28"/>
        <v>5411.2257219907515</v>
      </c>
      <c r="P329"/>
      <c r="V329" s="1"/>
      <c r="AD329"/>
      <c r="AE329"/>
      <c r="AF329"/>
    </row>
    <row r="330" spans="2:32" ht="15" x14ac:dyDescent="0.2">
      <c r="B330" s="2">
        <v>45380.432850246631</v>
      </c>
      <c r="C330" s="2">
        <f t="shared" si="25"/>
        <v>45380</v>
      </c>
      <c r="D330" s="1">
        <v>9546</v>
      </c>
      <c r="F330" s="2">
        <f t="shared" si="29"/>
        <v>45106</v>
      </c>
      <c r="G330" s="1">
        <f t="shared" si="26"/>
        <v>14184</v>
      </c>
      <c r="H330" s="1">
        <f>ROUNDUP(MONTH(Table3[[#This Row],[Date]])/3, 0)</f>
        <v>2</v>
      </c>
      <c r="I330" s="1" cm="1">
        <f t="array" aca="1" ref="I330" ca="1" xml:space="preserve"> (SUM(OFFSET(G330, -$M$4/2+1, 0, $M$4-1, 1)) + (INDIRECT("G" &amp; ROW(G330) - $M$4/2) + INDIRECT("G" &amp; ROW(G330) + $M$4/2))/2) / $M$4</f>
        <v>16416.090909090908</v>
      </c>
      <c r="J330" s="1">
        <f ca="1">Table3[[#This Row],[Moving Average on Months]] - 1.96*STDEV(OFFSET(Table3[[#This Row],[Combined
Daily order]], -$M$4/2, 0, $M$4+1, 1))</f>
        <v>8858.6333127184589</v>
      </c>
      <c r="K330" s="1">
        <f ca="1">Table3[[#This Row],[Moving Average on Months]] + 1.96*STDEV(OFFSET(Table3[[#This Row],[Combined
Daily order]], -$M$4/2, 0, $M$4+1, 1))</f>
        <v>23973.548505463357</v>
      </c>
      <c r="L330" s="1" t="e">
        <v>#N/A</v>
      </c>
      <c r="N330" s="1">
        <f t="shared" si="27"/>
        <v>45729.882621720331</v>
      </c>
      <c r="O330" s="1">
        <f t="shared" si="28"/>
        <v>5411.2257219907515</v>
      </c>
      <c r="P330"/>
      <c r="V330" s="1"/>
      <c r="AD330"/>
      <c r="AE330"/>
      <c r="AF330"/>
    </row>
    <row r="331" spans="2:32" ht="15" x14ac:dyDescent="0.2">
      <c r="B331" s="2">
        <v>45380.030115423608</v>
      </c>
      <c r="C331" s="2">
        <f t="shared" si="25"/>
        <v>45380</v>
      </c>
      <c r="D331" s="1">
        <v>7938</v>
      </c>
      <c r="F331" s="2">
        <f t="shared" si="29"/>
        <v>45105</v>
      </c>
      <c r="G331" s="1">
        <f t="shared" si="26"/>
        <v>21249</v>
      </c>
      <c r="H331" s="1">
        <f>ROUNDUP(MONTH(Table3[[#This Row],[Date]])/3, 0)</f>
        <v>2</v>
      </c>
      <c r="I331" s="1" cm="1">
        <f t="array" aca="1" ref="I331" ca="1" xml:space="preserve"> (SUM(OFFSET(G331, -$M$4/2+1, 0, $M$4-1, 1)) + (INDIRECT("G" &amp; ROW(G331) - $M$4/2) + INDIRECT("G" &amp; ROW(G331) + $M$4/2))/2) / $M$4</f>
        <v>16590.704545454544</v>
      </c>
      <c r="J331" s="1">
        <f ca="1">Table3[[#This Row],[Moving Average on Months]] - 1.96*STDEV(OFFSET(Table3[[#This Row],[Combined
Daily order]], -$M$4/2, 0, $M$4+1, 1))</f>
        <v>9040.4419399764629</v>
      </c>
      <c r="K331" s="1">
        <f ca="1">Table3[[#This Row],[Moving Average on Months]] + 1.96*STDEV(OFFSET(Table3[[#This Row],[Combined
Daily order]], -$M$4/2, 0, $M$4+1, 1))</f>
        <v>24140.967150932625</v>
      </c>
      <c r="L331" s="1" t="e">
        <v>#N/A</v>
      </c>
      <c r="N331" s="1">
        <f t="shared" si="27"/>
        <v>45729.882621720331</v>
      </c>
      <c r="O331" s="1">
        <f t="shared" si="28"/>
        <v>5411.2257219907515</v>
      </c>
      <c r="P331"/>
      <c r="V331" s="1"/>
      <c r="AD331"/>
      <c r="AE331"/>
      <c r="AF331"/>
    </row>
    <row r="332" spans="2:32" ht="15" x14ac:dyDescent="0.2">
      <c r="B332" s="2">
        <v>45379.614219353476</v>
      </c>
      <c r="C332" s="2">
        <f t="shared" si="25"/>
        <v>45379</v>
      </c>
      <c r="D332" s="1">
        <v>8158</v>
      </c>
      <c r="F332" s="2">
        <f t="shared" si="29"/>
        <v>45104</v>
      </c>
      <c r="G332" s="1">
        <f t="shared" si="26"/>
        <v>12059</v>
      </c>
      <c r="H332" s="1">
        <f>ROUNDUP(MONTH(Table3[[#This Row],[Date]])/3, 0)</f>
        <v>2</v>
      </c>
      <c r="I332" s="1" cm="1">
        <f t="array" aca="1" ref="I332" ca="1" xml:space="preserve"> (SUM(OFFSET(G332, -$M$4/2+1, 0, $M$4-1, 1)) + (INDIRECT("G" &amp; ROW(G332) - $M$4/2) + INDIRECT("G" &amp; ROW(G332) + $M$4/2))/2) / $M$4</f>
        <v>16804.06818181818</v>
      </c>
      <c r="J332" s="1">
        <f ca="1">Table3[[#This Row],[Moving Average on Months]] - 1.96*STDEV(OFFSET(Table3[[#This Row],[Combined
Daily order]], -$M$4/2, 0, $M$4+1, 1))</f>
        <v>9260.3718639648614</v>
      </c>
      <c r="K332" s="1">
        <f ca="1">Table3[[#This Row],[Moving Average on Months]] + 1.96*STDEV(OFFSET(Table3[[#This Row],[Combined
Daily order]], -$M$4/2, 0, $M$4+1, 1))</f>
        <v>24347.764499671499</v>
      </c>
      <c r="L332" s="1" t="e">
        <v>#N/A</v>
      </c>
      <c r="N332" s="1">
        <f t="shared" si="27"/>
        <v>45729.882621720331</v>
      </c>
      <c r="O332" s="1">
        <f t="shared" si="28"/>
        <v>5411.2257219907515</v>
      </c>
      <c r="P332"/>
      <c r="V332" s="1"/>
      <c r="AD332"/>
      <c r="AE332"/>
      <c r="AF332"/>
    </row>
    <row r="333" spans="2:32" ht="15" x14ac:dyDescent="0.2">
      <c r="B333" s="2">
        <v>45379.223052611749</v>
      </c>
      <c r="C333" s="2">
        <f t="shared" si="25"/>
        <v>45379</v>
      </c>
      <c r="D333" s="1">
        <v>9706</v>
      </c>
      <c r="F333" s="2">
        <f t="shared" si="29"/>
        <v>45103</v>
      </c>
      <c r="G333" s="1">
        <f t="shared" si="26"/>
        <v>20165</v>
      </c>
      <c r="H333" s="1">
        <f>ROUNDUP(MONTH(Table3[[#This Row],[Date]])/3, 0)</f>
        <v>2</v>
      </c>
      <c r="I333" s="1" cm="1">
        <f t="array" aca="1" ref="I333" ca="1" xml:space="preserve"> (SUM(OFFSET(G333, -$M$4/2+1, 0, $M$4-1, 1)) + (INDIRECT("G" &amp; ROW(G333) - $M$4/2) + INDIRECT("G" &amp; ROW(G333) + $M$4/2))/2) / $M$4</f>
        <v>16988.272727272728</v>
      </c>
      <c r="J333" s="1">
        <f ca="1">Table3[[#This Row],[Moving Average on Months]] - 1.96*STDEV(OFFSET(Table3[[#This Row],[Combined
Daily order]], -$M$4/2, 0, $M$4+1, 1))</f>
        <v>9432.2156174840966</v>
      </c>
      <c r="K333" s="1">
        <f ca="1">Table3[[#This Row],[Moving Average on Months]] + 1.96*STDEV(OFFSET(Table3[[#This Row],[Combined
Daily order]], -$M$4/2, 0, $M$4+1, 1))</f>
        <v>24544.329837061359</v>
      </c>
      <c r="L333" s="1" t="e">
        <v>#N/A</v>
      </c>
      <c r="N333" s="1">
        <f t="shared" si="27"/>
        <v>45729.882621720331</v>
      </c>
      <c r="O333" s="1">
        <f t="shared" si="28"/>
        <v>5411.2257219907515</v>
      </c>
      <c r="P333"/>
      <c r="V333" s="1"/>
      <c r="AD333"/>
      <c r="AE333"/>
      <c r="AF333"/>
    </row>
    <row r="334" spans="2:32" ht="15" x14ac:dyDescent="0.2">
      <c r="B334" s="2">
        <v>45378.815831606138</v>
      </c>
      <c r="C334" s="2">
        <f t="shared" si="25"/>
        <v>45378</v>
      </c>
      <c r="D334" s="1">
        <v>9232</v>
      </c>
      <c r="F334" s="2">
        <f t="shared" si="29"/>
        <v>45100</v>
      </c>
      <c r="G334" s="1">
        <f t="shared" si="26"/>
        <v>12876</v>
      </c>
      <c r="H334" s="1">
        <f>ROUNDUP(MONTH(Table3[[#This Row],[Date]])/3, 0)</f>
        <v>2</v>
      </c>
      <c r="I334" s="1" cm="1">
        <f t="array" aca="1" ref="I334" ca="1" xml:space="preserve"> (SUM(OFFSET(G334, -$M$4/2+1, 0, $M$4-1, 1)) + (INDIRECT("G" &amp; ROW(G334) - $M$4/2) + INDIRECT("G" &amp; ROW(G334) + $M$4/2))/2) / $M$4</f>
        <v>17212.590909090908</v>
      </c>
      <c r="J334" s="1">
        <f ca="1">Table3[[#This Row],[Moving Average on Months]] - 1.96*STDEV(OFFSET(Table3[[#This Row],[Combined
Daily order]], -$M$4/2, 0, $M$4+1, 1))</f>
        <v>9187.2270819672831</v>
      </c>
      <c r="K334" s="1">
        <f ca="1">Table3[[#This Row],[Moving Average on Months]] + 1.96*STDEV(OFFSET(Table3[[#This Row],[Combined
Daily order]], -$M$4/2, 0, $M$4+1, 1))</f>
        <v>25237.954736214531</v>
      </c>
      <c r="L334" s="1" t="e">
        <v>#N/A</v>
      </c>
      <c r="N334" s="1">
        <f t="shared" si="27"/>
        <v>45729.882621720331</v>
      </c>
      <c r="O334" s="1">
        <f t="shared" si="28"/>
        <v>5411.2257219907515</v>
      </c>
      <c r="P334"/>
      <c r="V334" s="1"/>
      <c r="AD334"/>
      <c r="AE334"/>
      <c r="AF334"/>
    </row>
    <row r="335" spans="2:32" ht="15" x14ac:dyDescent="0.2">
      <c r="B335" s="2">
        <v>45378.408097744599</v>
      </c>
      <c r="C335" s="2">
        <f t="shared" si="25"/>
        <v>45378</v>
      </c>
      <c r="D335" s="1">
        <v>9273</v>
      </c>
      <c r="F335" s="2">
        <f t="shared" si="29"/>
        <v>45099</v>
      </c>
      <c r="G335" s="1">
        <f t="shared" si="26"/>
        <v>22688</v>
      </c>
      <c r="H335" s="1">
        <f>ROUNDUP(MONTH(Table3[[#This Row],[Date]])/3, 0)</f>
        <v>2</v>
      </c>
      <c r="I335" s="1" cm="1">
        <f t="array" aca="1" ref="I335" ca="1" xml:space="preserve"> (SUM(OFFSET(G335, -$M$4/2+1, 0, $M$4-1, 1)) + (INDIRECT("G" &amp; ROW(G335) - $M$4/2) + INDIRECT("G" &amp; ROW(G335) + $M$4/2))/2) / $M$4</f>
        <v>17442.022727272728</v>
      </c>
      <c r="J335" s="1">
        <f ca="1">Table3[[#This Row],[Moving Average on Months]] - 1.96*STDEV(OFFSET(Table3[[#This Row],[Combined
Daily order]], -$M$4/2, 0, $M$4+1, 1))</f>
        <v>9413.5552802508882</v>
      </c>
      <c r="K335" s="1">
        <f ca="1">Table3[[#This Row],[Moving Average on Months]] + 1.96*STDEV(OFFSET(Table3[[#This Row],[Combined
Daily order]], -$M$4/2, 0, $M$4+1, 1))</f>
        <v>25470.490174294566</v>
      </c>
      <c r="L335" s="1" t="e">
        <v>#N/A</v>
      </c>
      <c r="N335" s="1">
        <f t="shared" si="27"/>
        <v>45729.882621720331</v>
      </c>
      <c r="O335" s="1">
        <f t="shared" si="28"/>
        <v>5411.2257219907515</v>
      </c>
      <c r="P335"/>
      <c r="V335" s="1"/>
      <c r="AD335"/>
      <c r="AE335"/>
      <c r="AF335"/>
    </row>
    <row r="336" spans="2:32" ht="15" x14ac:dyDescent="0.2">
      <c r="B336" s="2">
        <v>45378.013961935903</v>
      </c>
      <c r="C336" s="2">
        <f t="shared" si="25"/>
        <v>45378</v>
      </c>
      <c r="D336" s="1">
        <v>9145</v>
      </c>
      <c r="F336" s="2">
        <f t="shared" si="29"/>
        <v>45098</v>
      </c>
      <c r="G336" s="1">
        <f t="shared" si="26"/>
        <v>12554</v>
      </c>
      <c r="H336" s="1">
        <f>ROUNDUP(MONTH(Table3[[#This Row],[Date]])/3, 0)</f>
        <v>2</v>
      </c>
      <c r="I336" s="1" cm="1">
        <f t="array" aca="1" ref="I336" ca="1" xml:space="preserve"> (SUM(OFFSET(G336, -$M$4/2+1, 0, $M$4-1, 1)) + (INDIRECT("G" &amp; ROW(G336) - $M$4/2) + INDIRECT("G" &amp; ROW(G336) + $M$4/2))/2) / $M$4</f>
        <v>17639.272727272728</v>
      </c>
      <c r="J336" s="1">
        <f ca="1">Table3[[#This Row],[Moving Average on Months]] - 1.96*STDEV(OFFSET(Table3[[#This Row],[Combined
Daily order]], -$M$4/2, 0, $M$4+1, 1))</f>
        <v>9508.8712932832477</v>
      </c>
      <c r="K336" s="1">
        <f ca="1">Table3[[#This Row],[Moving Average on Months]] + 1.96*STDEV(OFFSET(Table3[[#This Row],[Combined
Daily order]], -$M$4/2, 0, $M$4+1, 1))</f>
        <v>25769.674161262206</v>
      </c>
      <c r="L336" s="1" t="e">
        <v>#N/A</v>
      </c>
      <c r="N336" s="1">
        <f t="shared" si="27"/>
        <v>45729.882621720331</v>
      </c>
      <c r="O336" s="1">
        <f t="shared" si="28"/>
        <v>5411.2257219907515</v>
      </c>
      <c r="P336"/>
      <c r="V336" s="1"/>
      <c r="AD336"/>
      <c r="AE336"/>
      <c r="AF336"/>
    </row>
    <row r="337" spans="2:32" ht="15" x14ac:dyDescent="0.2">
      <c r="B337" s="2">
        <v>45377.625511708997</v>
      </c>
      <c r="C337" s="2">
        <f t="shared" si="25"/>
        <v>45377</v>
      </c>
      <c r="D337" s="1">
        <v>8367</v>
      </c>
      <c r="F337" s="2">
        <f t="shared" si="29"/>
        <v>45097</v>
      </c>
      <c r="G337" s="1">
        <f t="shared" si="26"/>
        <v>22587</v>
      </c>
      <c r="H337" s="1">
        <f>ROUNDUP(MONTH(Table3[[#This Row],[Date]])/3, 0)</f>
        <v>2</v>
      </c>
      <c r="I337" s="1" cm="1">
        <f t="array" aca="1" ref="I337" ca="1" xml:space="preserve"> (SUM(OFFSET(G337, -$M$4/2+1, 0, $M$4-1, 1)) + (INDIRECT("G" &amp; ROW(G337) - $M$4/2) + INDIRECT("G" &amp; ROW(G337) + $M$4/2))/2) / $M$4</f>
        <v>17831.909090909092</v>
      </c>
      <c r="J337" s="1">
        <f ca="1">Table3[[#This Row],[Moving Average on Months]] - 1.96*STDEV(OFFSET(Table3[[#This Row],[Combined
Daily order]], -$M$4/2, 0, $M$4+1, 1))</f>
        <v>9588.5655386651033</v>
      </c>
      <c r="K337" s="1">
        <f ca="1">Table3[[#This Row],[Moving Average on Months]] + 1.96*STDEV(OFFSET(Table3[[#This Row],[Combined
Daily order]], -$M$4/2, 0, $M$4+1, 1))</f>
        <v>26075.252643153079</v>
      </c>
      <c r="L337" s="1" t="e">
        <v>#N/A</v>
      </c>
      <c r="N337" s="1">
        <f t="shared" si="27"/>
        <v>45729.882621720331</v>
      </c>
      <c r="O337" s="1">
        <f t="shared" si="28"/>
        <v>5411.2257219907515</v>
      </c>
      <c r="P337"/>
      <c r="V337" s="1"/>
      <c r="AD337"/>
      <c r="AE337"/>
      <c r="AF337"/>
    </row>
    <row r="338" spans="2:32" ht="15" x14ac:dyDescent="0.2">
      <c r="B338" s="2">
        <v>45377.218201604061</v>
      </c>
      <c r="C338" s="2">
        <f t="shared" si="25"/>
        <v>45377</v>
      </c>
      <c r="D338" s="1">
        <v>8739</v>
      </c>
      <c r="F338" s="2">
        <f t="shared" si="29"/>
        <v>45096</v>
      </c>
      <c r="G338" s="1">
        <f t="shared" si="26"/>
        <v>14718</v>
      </c>
      <c r="H338" s="1">
        <f>ROUNDUP(MONTH(Table3[[#This Row],[Date]])/3, 0)</f>
        <v>2</v>
      </c>
      <c r="I338" s="1" cm="1">
        <f t="array" aca="1" ref="I338" ca="1" xml:space="preserve"> (SUM(OFFSET(G338, -$M$4/2+1, 0, $M$4-1, 1)) + (INDIRECT("G" &amp; ROW(G338) - $M$4/2) + INDIRECT("G" &amp; ROW(G338) + $M$4/2))/2) / $M$4</f>
        <v>17871.113636363636</v>
      </c>
      <c r="J338" s="1">
        <f ca="1">Table3[[#This Row],[Moving Average on Months]] - 1.96*STDEV(OFFSET(Table3[[#This Row],[Combined
Daily order]], -$M$4/2, 0, $M$4+1, 1))</f>
        <v>10105.207375491402</v>
      </c>
      <c r="K338" s="1">
        <f ca="1">Table3[[#This Row],[Moving Average on Months]] + 1.96*STDEV(OFFSET(Table3[[#This Row],[Combined
Daily order]], -$M$4/2, 0, $M$4+1, 1))</f>
        <v>25637.01989723587</v>
      </c>
      <c r="L338" s="1" t="e">
        <v>#N/A</v>
      </c>
      <c r="N338" s="1">
        <f t="shared" si="27"/>
        <v>45729.882621720331</v>
      </c>
      <c r="O338" s="1">
        <f t="shared" si="28"/>
        <v>5411.2257219907515</v>
      </c>
      <c r="P338"/>
      <c r="V338" s="1"/>
      <c r="AD338"/>
      <c r="AE338"/>
      <c r="AF338"/>
    </row>
    <row r="339" spans="2:32" ht="15" x14ac:dyDescent="0.2">
      <c r="B339" s="2">
        <v>45376.845322051005</v>
      </c>
      <c r="C339" s="2">
        <f t="shared" si="25"/>
        <v>45376</v>
      </c>
      <c r="D339" s="1">
        <v>9789</v>
      </c>
      <c r="F339" s="2">
        <f t="shared" si="29"/>
        <v>45093</v>
      </c>
      <c r="G339" s="1">
        <f t="shared" si="26"/>
        <v>21128</v>
      </c>
      <c r="H339" s="1">
        <f>ROUNDUP(MONTH(Table3[[#This Row],[Date]])/3, 0)</f>
        <v>2</v>
      </c>
      <c r="I339" s="1" cm="1">
        <f t="array" aca="1" ref="I339" ca="1" xml:space="preserve"> (SUM(OFFSET(G339, -$M$4/2+1, 0, $M$4-1, 1)) + (INDIRECT("G" &amp; ROW(G339) - $M$4/2) + INDIRECT("G" &amp; ROW(G339) + $M$4/2))/2) / $M$4</f>
        <v>18060.022727272728</v>
      </c>
      <c r="J339" s="1">
        <f ca="1">Table3[[#This Row],[Moving Average on Months]] - 1.96*STDEV(OFFSET(Table3[[#This Row],[Combined
Daily order]], -$M$4/2, 0, $M$4+1, 1))</f>
        <v>9946.1205784659651</v>
      </c>
      <c r="K339" s="1">
        <f ca="1">Table3[[#This Row],[Moving Average on Months]] + 1.96*STDEV(OFFSET(Table3[[#This Row],[Combined
Daily order]], -$M$4/2, 0, $M$4+1, 1))</f>
        <v>26173.924876079491</v>
      </c>
      <c r="L339" s="1" t="e">
        <v>#N/A</v>
      </c>
      <c r="N339" s="1">
        <f t="shared" si="27"/>
        <v>45729.882621720331</v>
      </c>
      <c r="O339" s="1">
        <f t="shared" si="28"/>
        <v>5411.2257219907515</v>
      </c>
      <c r="P339"/>
      <c r="V339" s="1"/>
      <c r="AD339"/>
      <c r="AE339"/>
      <c r="AF339"/>
    </row>
    <row r="340" spans="2:32" ht="15" x14ac:dyDescent="0.2">
      <c r="B340" s="2">
        <v>45376.458253164805</v>
      </c>
      <c r="C340" s="2">
        <f t="shared" si="25"/>
        <v>45376</v>
      </c>
      <c r="D340" s="1">
        <v>8389</v>
      </c>
      <c r="F340" s="2">
        <f t="shared" si="29"/>
        <v>45092</v>
      </c>
      <c r="G340" s="1">
        <f t="shared" si="26"/>
        <v>15008</v>
      </c>
      <c r="H340" s="1">
        <f>ROUNDUP(MONTH(Table3[[#This Row],[Date]])/3, 0)</f>
        <v>2</v>
      </c>
      <c r="I340" s="1" cm="1">
        <f t="array" aca="1" ref="I340" ca="1" xml:space="preserve"> (SUM(OFFSET(G340, -$M$4/2+1, 0, $M$4-1, 1)) + (INDIRECT("G" &amp; ROW(G340) - $M$4/2) + INDIRECT("G" &amp; ROW(G340) + $M$4/2))/2) / $M$4</f>
        <v>18370.659090909092</v>
      </c>
      <c r="J340" s="1">
        <f ca="1">Table3[[#This Row],[Moving Average on Months]] - 1.96*STDEV(OFFSET(Table3[[#This Row],[Combined
Daily order]], -$M$4/2, 0, $M$4+1, 1))</f>
        <v>10186.688720440086</v>
      </c>
      <c r="K340" s="1">
        <f ca="1">Table3[[#This Row],[Moving Average on Months]] + 1.96*STDEV(OFFSET(Table3[[#This Row],[Combined
Daily order]], -$M$4/2, 0, $M$4+1, 1))</f>
        <v>26554.629461378099</v>
      </c>
      <c r="L340" s="1" t="e">
        <v>#N/A</v>
      </c>
      <c r="N340" s="1">
        <f t="shared" si="27"/>
        <v>45729.882621720331</v>
      </c>
      <c r="O340" s="1">
        <f t="shared" si="28"/>
        <v>5411.2257219907515</v>
      </c>
      <c r="P340"/>
      <c r="V340" s="1"/>
      <c r="AD340"/>
      <c r="AE340"/>
      <c r="AF340"/>
    </row>
    <row r="341" spans="2:32" ht="15" x14ac:dyDescent="0.2">
      <c r="B341" s="2">
        <v>45376.031021962212</v>
      </c>
      <c r="C341" s="2">
        <f t="shared" si="25"/>
        <v>45376</v>
      </c>
      <c r="D341" s="1">
        <v>8938</v>
      </c>
      <c r="F341" s="2">
        <f t="shared" si="29"/>
        <v>45091</v>
      </c>
      <c r="G341" s="1">
        <f t="shared" si="26"/>
        <v>20377</v>
      </c>
      <c r="H341" s="1">
        <f>ROUNDUP(MONTH(Table3[[#This Row],[Date]])/3, 0)</f>
        <v>2</v>
      </c>
      <c r="I341" s="1" cm="1">
        <f t="array" aca="1" ref="I341" ca="1" xml:space="preserve"> (SUM(OFFSET(G341, -$M$4/2+1, 0, $M$4-1, 1)) + (INDIRECT("G" &amp; ROW(G341) - $M$4/2) + INDIRECT("G" &amp; ROW(G341) + $M$4/2))/2) / $M$4</f>
        <v>18507.522727272728</v>
      </c>
      <c r="J341" s="1">
        <f ca="1">Table3[[#This Row],[Moving Average on Months]] - 1.96*STDEV(OFFSET(Table3[[#This Row],[Combined
Daily order]], -$M$4/2, 0, $M$4+1, 1))</f>
        <v>10308.0921881495</v>
      </c>
      <c r="K341" s="1">
        <f ca="1">Table3[[#This Row],[Moving Average on Months]] + 1.96*STDEV(OFFSET(Table3[[#This Row],[Combined
Daily order]], -$M$4/2, 0, $M$4+1, 1))</f>
        <v>26706.953266395954</v>
      </c>
      <c r="L341" s="1" t="e">
        <v>#N/A</v>
      </c>
      <c r="N341" s="1">
        <f t="shared" si="27"/>
        <v>45729.882621720331</v>
      </c>
      <c r="O341" s="1">
        <f t="shared" si="28"/>
        <v>5411.2257219907515</v>
      </c>
      <c r="P341"/>
      <c r="V341" s="1"/>
      <c r="AD341"/>
      <c r="AE341"/>
      <c r="AF341"/>
    </row>
    <row r="342" spans="2:32" ht="15" x14ac:dyDescent="0.2">
      <c r="B342" s="2">
        <v>45373.981565207825</v>
      </c>
      <c r="C342" s="2">
        <f t="shared" si="25"/>
        <v>45373</v>
      </c>
      <c r="D342" s="1">
        <v>9691</v>
      </c>
      <c r="F342" s="2">
        <f t="shared" si="29"/>
        <v>45090</v>
      </c>
      <c r="G342" s="1">
        <f t="shared" si="26"/>
        <v>16187</v>
      </c>
      <c r="H342" s="1">
        <f>ROUNDUP(MONTH(Table3[[#This Row],[Date]])/3, 0)</f>
        <v>2</v>
      </c>
      <c r="I342" s="1" cm="1">
        <f t="array" aca="1" ref="I342" ca="1" xml:space="preserve"> (SUM(OFFSET(G342, -$M$4/2+1, 0, $M$4-1, 1)) + (INDIRECT("G" &amp; ROW(G342) - $M$4/2) + INDIRECT("G" &amp; ROW(G342) + $M$4/2))/2) / $M$4</f>
        <v>18656.045454545456</v>
      </c>
      <c r="J342" s="1">
        <f ca="1">Table3[[#This Row],[Moving Average on Months]] - 1.96*STDEV(OFFSET(Table3[[#This Row],[Combined
Daily order]], -$M$4/2, 0, $M$4+1, 1))</f>
        <v>10172.748980162873</v>
      </c>
      <c r="K342" s="1">
        <f ca="1">Table3[[#This Row],[Moving Average on Months]] + 1.96*STDEV(OFFSET(Table3[[#This Row],[Combined
Daily order]], -$M$4/2, 0, $M$4+1, 1))</f>
        <v>27139.341928928039</v>
      </c>
      <c r="L342" s="1" t="e">
        <v>#N/A</v>
      </c>
      <c r="N342" s="1">
        <f t="shared" si="27"/>
        <v>45729.882621720331</v>
      </c>
      <c r="O342" s="1">
        <f t="shared" si="28"/>
        <v>5411.2257219907515</v>
      </c>
      <c r="P342"/>
      <c r="V342" s="1"/>
      <c r="AD342"/>
      <c r="AE342"/>
      <c r="AF342"/>
    </row>
    <row r="343" spans="2:32" ht="15" x14ac:dyDescent="0.2">
      <c r="B343" s="2">
        <v>45373.581992106774</v>
      </c>
      <c r="C343" s="2">
        <f t="shared" si="25"/>
        <v>45373</v>
      </c>
      <c r="D343" s="1">
        <v>8907</v>
      </c>
      <c r="F343" s="2">
        <f t="shared" si="29"/>
        <v>45089</v>
      </c>
      <c r="G343" s="1">
        <f t="shared" si="26"/>
        <v>21799</v>
      </c>
      <c r="H343" s="1">
        <f>ROUNDUP(MONTH(Table3[[#This Row],[Date]])/3, 0)</f>
        <v>2</v>
      </c>
      <c r="I343" s="1" cm="1">
        <f t="array" aca="1" ref="I343" ca="1" xml:space="preserve"> (SUM(OFFSET(G343, -$M$4/2+1, 0, $M$4-1, 1)) + (INDIRECT("G" &amp; ROW(G343) - $M$4/2) + INDIRECT("G" &amp; ROW(G343) + $M$4/2))/2) / $M$4</f>
        <v>18872.545454545456</v>
      </c>
      <c r="J343" s="1">
        <f ca="1">Table3[[#This Row],[Moving Average on Months]] - 1.96*STDEV(OFFSET(Table3[[#This Row],[Combined
Daily order]], -$M$4/2, 0, $M$4+1, 1))</f>
        <v>10432.265221877607</v>
      </c>
      <c r="K343" s="1">
        <f ca="1">Table3[[#This Row],[Moving Average on Months]] + 1.96*STDEV(OFFSET(Table3[[#This Row],[Combined
Daily order]], -$M$4/2, 0, $M$4+1, 1))</f>
        <v>27312.825687213306</v>
      </c>
      <c r="L343" s="1" t="e">
        <v>#N/A</v>
      </c>
      <c r="N343" s="1">
        <f t="shared" si="27"/>
        <v>45729.882621720331</v>
      </c>
      <c r="O343" s="1">
        <f t="shared" si="28"/>
        <v>5411.2257219907515</v>
      </c>
      <c r="P343"/>
      <c r="V343" s="1"/>
      <c r="AD343"/>
      <c r="AE343"/>
      <c r="AF343"/>
    </row>
    <row r="344" spans="2:32" ht="15" x14ac:dyDescent="0.2">
      <c r="B344" s="2">
        <v>45373.194354340063</v>
      </c>
      <c r="C344" s="2">
        <f t="shared" si="25"/>
        <v>45373</v>
      </c>
      <c r="D344" s="1">
        <v>8240</v>
      </c>
      <c r="F344" s="2">
        <f t="shared" si="29"/>
        <v>45086</v>
      </c>
      <c r="G344" s="1">
        <f t="shared" si="26"/>
        <v>15844</v>
      </c>
      <c r="H344" s="1">
        <f>ROUNDUP(MONTH(Table3[[#This Row],[Date]])/3, 0)</f>
        <v>2</v>
      </c>
      <c r="I344" s="1" cm="1">
        <f t="array" aca="1" ref="I344" ca="1" xml:space="preserve"> (SUM(OFFSET(G344, -$M$4/2+1, 0, $M$4-1, 1)) + (INDIRECT("G" &amp; ROW(G344) - $M$4/2) + INDIRECT("G" &amp; ROW(G344) + $M$4/2))/2) / $M$4</f>
        <v>19119.977272727272</v>
      </c>
      <c r="J344" s="1">
        <f ca="1">Table3[[#This Row],[Moving Average on Months]] - 1.96*STDEV(OFFSET(Table3[[#This Row],[Combined
Daily order]], -$M$4/2, 0, $M$4+1, 1))</f>
        <v>10706.522898555109</v>
      </c>
      <c r="K344" s="1">
        <f ca="1">Table3[[#This Row],[Moving Average on Months]] + 1.96*STDEV(OFFSET(Table3[[#This Row],[Combined
Daily order]], -$M$4/2, 0, $M$4+1, 1))</f>
        <v>27533.431646899437</v>
      </c>
      <c r="L344" s="1" t="e">
        <v>#N/A</v>
      </c>
      <c r="N344" s="1">
        <f t="shared" si="27"/>
        <v>45729.882621720331</v>
      </c>
      <c r="O344" s="1">
        <f t="shared" si="28"/>
        <v>5411.2257219907515</v>
      </c>
      <c r="P344"/>
      <c r="V344" s="1"/>
      <c r="AD344"/>
      <c r="AE344"/>
      <c r="AF344"/>
    </row>
    <row r="345" spans="2:32" ht="15" x14ac:dyDescent="0.2">
      <c r="B345" s="2">
        <v>45372.803594153862</v>
      </c>
      <c r="C345" s="2">
        <f t="shared" si="25"/>
        <v>45372</v>
      </c>
      <c r="D345" s="1">
        <v>8630</v>
      </c>
      <c r="F345" s="2">
        <f t="shared" si="29"/>
        <v>45085</v>
      </c>
      <c r="G345" s="1">
        <f t="shared" si="26"/>
        <v>25117</v>
      </c>
      <c r="H345" s="1">
        <f>ROUNDUP(MONTH(Table3[[#This Row],[Date]])/3, 0)</f>
        <v>2</v>
      </c>
      <c r="I345" s="1" cm="1">
        <f t="array" aca="1" ref="I345" ca="1" xml:space="preserve"> (SUM(OFFSET(G345, -$M$4/2+1, 0, $M$4-1, 1)) + (INDIRECT("G" &amp; ROW(G345) - $M$4/2) + INDIRECT("G" &amp; ROW(G345) + $M$4/2))/2) / $M$4</f>
        <v>19345.886363636364</v>
      </c>
      <c r="J345" s="1">
        <f ca="1">Table3[[#This Row],[Moving Average on Months]] - 1.96*STDEV(OFFSET(Table3[[#This Row],[Combined
Daily order]], -$M$4/2, 0, $M$4+1, 1))</f>
        <v>10901.340120274426</v>
      </c>
      <c r="K345" s="1">
        <f ca="1">Table3[[#This Row],[Moving Average on Months]] + 1.96*STDEV(OFFSET(Table3[[#This Row],[Combined
Daily order]], -$M$4/2, 0, $M$4+1, 1))</f>
        <v>27790.4326069983</v>
      </c>
      <c r="L345" s="1" t="e">
        <v>#N/A</v>
      </c>
      <c r="N345" s="1">
        <f t="shared" si="27"/>
        <v>45729.882621720331</v>
      </c>
      <c r="O345" s="1">
        <f t="shared" si="28"/>
        <v>5411.2257219907515</v>
      </c>
      <c r="P345"/>
      <c r="V345" s="1"/>
      <c r="AD345"/>
      <c r="AE345"/>
      <c r="AF345"/>
    </row>
    <row r="346" spans="2:32" ht="15" x14ac:dyDescent="0.2">
      <c r="B346" s="2">
        <v>45372.384741046611</v>
      </c>
      <c r="C346" s="2">
        <f t="shared" si="25"/>
        <v>45372</v>
      </c>
      <c r="D346" s="1">
        <v>8476</v>
      </c>
      <c r="F346" s="2">
        <f t="shared" si="29"/>
        <v>45084</v>
      </c>
      <c r="G346" s="1">
        <f t="shared" si="26"/>
        <v>15992</v>
      </c>
      <c r="H346" s="1">
        <f>ROUNDUP(MONTH(Table3[[#This Row],[Date]])/3, 0)</f>
        <v>2</v>
      </c>
      <c r="I346" s="1" cm="1">
        <f t="array" aca="1" ref="I346" ca="1" xml:space="preserve"> (SUM(OFFSET(G346, -$M$4/2+1, 0, $M$4-1, 1)) + (INDIRECT("G" &amp; ROW(G346) - $M$4/2) + INDIRECT("G" &amp; ROW(G346) + $M$4/2))/2) / $M$4</f>
        <v>19541.409090909092</v>
      </c>
      <c r="J346" s="1">
        <f ca="1">Table3[[#This Row],[Moving Average on Months]] - 1.96*STDEV(OFFSET(Table3[[#This Row],[Combined
Daily order]], -$M$4/2, 0, $M$4+1, 1))</f>
        <v>10972.622672668955</v>
      </c>
      <c r="K346" s="1">
        <f ca="1">Table3[[#This Row],[Moving Average on Months]] + 1.96*STDEV(OFFSET(Table3[[#This Row],[Combined
Daily order]], -$M$4/2, 0, $M$4+1, 1))</f>
        <v>28110.195509149227</v>
      </c>
      <c r="L346" s="1" t="e">
        <v>#N/A</v>
      </c>
      <c r="N346" s="1">
        <f t="shared" si="27"/>
        <v>45729.882621720331</v>
      </c>
      <c r="O346" s="1">
        <f t="shared" si="28"/>
        <v>5411.2257219907515</v>
      </c>
      <c r="P346"/>
      <c r="V346" s="1"/>
      <c r="AD346"/>
      <c r="AE346"/>
      <c r="AF346"/>
    </row>
    <row r="347" spans="2:32" ht="15" x14ac:dyDescent="0.2">
      <c r="B347" s="2">
        <v>45371.972243561751</v>
      </c>
      <c r="C347" s="2">
        <f t="shared" si="25"/>
        <v>45371</v>
      </c>
      <c r="D347" s="1">
        <v>9655</v>
      </c>
      <c r="F347" s="2">
        <f t="shared" si="29"/>
        <v>45083</v>
      </c>
      <c r="G347" s="1">
        <f t="shared" si="26"/>
        <v>23534</v>
      </c>
      <c r="H347" s="1">
        <f>ROUNDUP(MONTH(Table3[[#This Row],[Date]])/3, 0)</f>
        <v>2</v>
      </c>
      <c r="I347" s="1" cm="1">
        <f t="array" aca="1" ref="I347" ca="1" xml:space="preserve"> (SUM(OFFSET(G347, -$M$4/2+1, 0, $M$4-1, 1)) + (INDIRECT("G" &amp; ROW(G347) - $M$4/2) + INDIRECT("G" &amp; ROW(G347) + $M$4/2))/2) / $M$4</f>
        <v>19791.863636363636</v>
      </c>
      <c r="J347" s="1">
        <f ca="1">Table3[[#This Row],[Moving Average on Months]] - 1.96*STDEV(OFFSET(Table3[[#This Row],[Combined
Daily order]], -$M$4/2, 0, $M$4+1, 1))</f>
        <v>11313.418990168248</v>
      </c>
      <c r="K347" s="1">
        <f ca="1">Table3[[#This Row],[Moving Average on Months]] + 1.96*STDEV(OFFSET(Table3[[#This Row],[Combined
Daily order]], -$M$4/2, 0, $M$4+1, 1))</f>
        <v>28270.308282559025</v>
      </c>
      <c r="L347" s="1" t="e">
        <v>#N/A</v>
      </c>
      <c r="N347" s="1">
        <f t="shared" si="27"/>
        <v>45729.882621720331</v>
      </c>
      <c r="O347" s="1">
        <f t="shared" si="28"/>
        <v>5411.2257219907515</v>
      </c>
      <c r="P347"/>
      <c r="V347" s="1"/>
      <c r="AD347"/>
      <c r="AE347"/>
      <c r="AF347"/>
    </row>
    <row r="348" spans="2:32" ht="15" x14ac:dyDescent="0.2">
      <c r="B348" s="2">
        <v>45371.547308617977</v>
      </c>
      <c r="C348" s="2">
        <f t="shared" si="25"/>
        <v>45371</v>
      </c>
      <c r="D348" s="1">
        <v>8829</v>
      </c>
      <c r="F348" s="2">
        <f t="shared" si="29"/>
        <v>45082</v>
      </c>
      <c r="G348" s="1">
        <f t="shared" si="26"/>
        <v>14356</v>
      </c>
      <c r="H348" s="1">
        <f>ROUNDUP(MONTH(Table3[[#This Row],[Date]])/3, 0)</f>
        <v>2</v>
      </c>
      <c r="I348" s="1" cm="1">
        <f t="array" aca="1" ref="I348" ca="1" xml:space="preserve"> (SUM(OFFSET(G348, -$M$4/2+1, 0, $M$4-1, 1)) + (INDIRECT("G" &amp; ROW(G348) - $M$4/2) + INDIRECT("G" &amp; ROW(G348) + $M$4/2))/2) / $M$4</f>
        <v>19849.886363636364</v>
      </c>
      <c r="J348" s="1">
        <f ca="1">Table3[[#This Row],[Moving Average on Months]] - 1.96*STDEV(OFFSET(Table3[[#This Row],[Combined
Daily order]], -$M$4/2, 0, $M$4+1, 1))</f>
        <v>11901.080233552029</v>
      </c>
      <c r="K348" s="1">
        <f ca="1">Table3[[#This Row],[Moving Average on Months]] + 1.96*STDEV(OFFSET(Table3[[#This Row],[Combined
Daily order]], -$M$4/2, 0, $M$4+1, 1))</f>
        <v>27798.6924937207</v>
      </c>
      <c r="L348" s="1" t="e">
        <v>#N/A</v>
      </c>
      <c r="N348" s="1">
        <f t="shared" si="27"/>
        <v>45729.882621720331</v>
      </c>
      <c r="O348" s="1">
        <f t="shared" si="28"/>
        <v>5411.2257219907515</v>
      </c>
      <c r="P348"/>
      <c r="V348" s="1"/>
      <c r="AD348"/>
      <c r="AE348"/>
      <c r="AF348"/>
    </row>
    <row r="349" spans="2:32" ht="15" x14ac:dyDescent="0.2">
      <c r="B349" s="2">
        <v>45371.120662096269</v>
      </c>
      <c r="C349" s="2">
        <f t="shared" si="25"/>
        <v>45371</v>
      </c>
      <c r="D349" s="1">
        <v>9427</v>
      </c>
      <c r="F349" s="2">
        <f t="shared" si="29"/>
        <v>45079</v>
      </c>
      <c r="G349" s="1">
        <f t="shared" si="26"/>
        <v>16346</v>
      </c>
      <c r="H349" s="1">
        <f>ROUNDUP(MONTH(Table3[[#This Row],[Date]])/3, 0)</f>
        <v>2</v>
      </c>
      <c r="I349" s="1" cm="1">
        <f t="array" aca="1" ref="I349" ca="1" xml:space="preserve"> (SUM(OFFSET(G349, -$M$4/2+1, 0, $M$4-1, 1)) + (INDIRECT("G" &amp; ROW(G349) - $M$4/2) + INDIRECT("G" &amp; ROW(G349) + $M$4/2))/2) / $M$4</f>
        <v>20008.545454545456</v>
      </c>
      <c r="J349" s="1">
        <f ca="1">Table3[[#This Row],[Moving Average on Months]] - 1.96*STDEV(OFFSET(Table3[[#This Row],[Combined
Daily order]], -$M$4/2, 0, $M$4+1, 1))</f>
        <v>11748.346761567094</v>
      </c>
      <c r="K349" s="1">
        <f ca="1">Table3[[#This Row],[Moving Average on Months]] + 1.96*STDEV(OFFSET(Table3[[#This Row],[Combined
Daily order]], -$M$4/2, 0, $M$4+1, 1))</f>
        <v>28268.744147523816</v>
      </c>
      <c r="L349" s="1" t="e">
        <v>#N/A</v>
      </c>
      <c r="N349" s="1">
        <f t="shared" si="27"/>
        <v>45729.882621720331</v>
      </c>
      <c r="O349" s="1">
        <f t="shared" si="28"/>
        <v>5411.2257219907515</v>
      </c>
      <c r="P349"/>
      <c r="V349" s="1"/>
      <c r="AD349"/>
      <c r="AE349"/>
      <c r="AF349"/>
    </row>
    <row r="350" spans="2:32" ht="15" x14ac:dyDescent="0.2">
      <c r="B350" s="2">
        <v>45370.703649609692</v>
      </c>
      <c r="C350" s="2">
        <f t="shared" si="25"/>
        <v>45370</v>
      </c>
      <c r="D350" s="1">
        <v>9074</v>
      </c>
      <c r="F350" s="2">
        <f t="shared" si="29"/>
        <v>45078</v>
      </c>
      <c r="G350" s="1">
        <f t="shared" si="26"/>
        <v>23588</v>
      </c>
      <c r="H350" s="1">
        <f>ROUNDUP(MONTH(Table3[[#This Row],[Date]])/3, 0)</f>
        <v>2</v>
      </c>
      <c r="I350" s="1" cm="1">
        <f t="array" aca="1" ref="I350" ca="1" xml:space="preserve"> (SUM(OFFSET(G350, -$M$4/2+1, 0, $M$4-1, 1)) + (INDIRECT("G" &amp; ROW(G350) - $M$4/2) + INDIRECT("G" &amp; ROW(G350) + $M$4/2))/2) / $M$4</f>
        <v>20171.06818181818</v>
      </c>
      <c r="J350" s="1">
        <f ca="1">Table3[[#This Row],[Moving Average on Months]] - 1.96*STDEV(OFFSET(Table3[[#This Row],[Combined
Daily order]], -$M$4/2, 0, $M$4+1, 1))</f>
        <v>12120.631777957969</v>
      </c>
      <c r="K350" s="1">
        <f ca="1">Table3[[#This Row],[Moving Average on Months]] + 1.96*STDEV(OFFSET(Table3[[#This Row],[Combined
Daily order]], -$M$4/2, 0, $M$4+1, 1))</f>
        <v>28221.504585678391</v>
      </c>
      <c r="L350" s="1" t="e">
        <v>#N/A</v>
      </c>
      <c r="N350" s="1">
        <f t="shared" si="27"/>
        <v>45729.882621720331</v>
      </c>
      <c r="O350" s="1">
        <f t="shared" si="28"/>
        <v>5411.2257219907515</v>
      </c>
      <c r="P350"/>
      <c r="V350" s="1"/>
      <c r="AD350"/>
      <c r="AE350"/>
      <c r="AF350"/>
    </row>
    <row r="351" spans="2:32" ht="15" x14ac:dyDescent="0.2">
      <c r="B351" s="2">
        <v>45370.315997330945</v>
      </c>
      <c r="C351" s="2">
        <f t="shared" si="25"/>
        <v>45370</v>
      </c>
      <c r="D351" s="1">
        <v>8029</v>
      </c>
      <c r="F351" s="2">
        <f t="shared" si="29"/>
        <v>45077</v>
      </c>
      <c r="G351" s="1">
        <f t="shared" si="26"/>
        <v>23644</v>
      </c>
      <c r="H351" s="1">
        <f>ROUNDUP(MONTH(Table3[[#This Row],[Date]])/3, 0)</f>
        <v>2</v>
      </c>
      <c r="I351" s="1" cm="1">
        <f t="array" aca="1" ref="I351" ca="1" xml:space="preserve"> (SUM(OFFSET(G351, -$M$4/2+1, 0, $M$4-1, 1)) + (INDIRECT("G" &amp; ROW(G351) - $M$4/2) + INDIRECT("G" &amp; ROW(G351) + $M$4/2))/2) / $M$4</f>
        <v>20383.727272727272</v>
      </c>
      <c r="J351" s="1">
        <f ca="1">Table3[[#This Row],[Moving Average on Months]] - 1.96*STDEV(OFFSET(Table3[[#This Row],[Combined
Daily order]], -$M$4/2, 0, $M$4+1, 1))</f>
        <v>11649.53261938717</v>
      </c>
      <c r="K351" s="1">
        <f ca="1">Table3[[#This Row],[Moving Average on Months]] + 1.96*STDEV(OFFSET(Table3[[#This Row],[Combined
Daily order]], -$M$4/2, 0, $M$4+1, 1))</f>
        <v>29117.921926067374</v>
      </c>
      <c r="L351" s="1" t="e">
        <v>#N/A</v>
      </c>
      <c r="N351" s="1">
        <f t="shared" si="27"/>
        <v>45729.882621720331</v>
      </c>
      <c r="O351" s="1">
        <f t="shared" si="28"/>
        <v>5411.2257219907515</v>
      </c>
      <c r="P351"/>
      <c r="V351" s="1"/>
      <c r="AD351"/>
      <c r="AE351"/>
      <c r="AF351"/>
    </row>
    <row r="352" spans="2:32" ht="15" x14ac:dyDescent="0.2">
      <c r="B352" s="2">
        <v>45369.920408221558</v>
      </c>
      <c r="C352" s="2">
        <f t="shared" si="25"/>
        <v>45369</v>
      </c>
      <c r="D352" s="1">
        <v>9355</v>
      </c>
      <c r="F352" s="2">
        <f t="shared" si="29"/>
        <v>45076</v>
      </c>
      <c r="G352" s="1">
        <f t="shared" si="26"/>
        <v>16515</v>
      </c>
      <c r="H352" s="1">
        <f>ROUNDUP(MONTH(Table3[[#This Row],[Date]])/3, 0)</f>
        <v>2</v>
      </c>
      <c r="I352" s="1" cm="1">
        <f t="array" aca="1" ref="I352" ca="1" xml:space="preserve"> (SUM(OFFSET(G352, -$M$4/2+1, 0, $M$4-1, 1)) + (INDIRECT("G" &amp; ROW(G352) - $M$4/2) + INDIRECT("G" &amp; ROW(G352) + $M$4/2))/2) / $M$4</f>
        <v>20638.977272727272</v>
      </c>
      <c r="J352" s="1">
        <f ca="1">Table3[[#This Row],[Moving Average on Months]] - 1.96*STDEV(OFFSET(Table3[[#This Row],[Combined
Daily order]], -$M$4/2, 0, $M$4+1, 1))</f>
        <v>12156.90748075495</v>
      </c>
      <c r="K352" s="1">
        <f ca="1">Table3[[#This Row],[Moving Average on Months]] + 1.96*STDEV(OFFSET(Table3[[#This Row],[Combined
Daily order]], -$M$4/2, 0, $M$4+1, 1))</f>
        <v>29121.047064699596</v>
      </c>
      <c r="L352" s="1" t="e">
        <v>#N/A</v>
      </c>
      <c r="N352" s="1">
        <f t="shared" si="27"/>
        <v>45729.882621720331</v>
      </c>
      <c r="O352" s="1">
        <f t="shared" si="28"/>
        <v>5411.2257219907515</v>
      </c>
      <c r="P352"/>
      <c r="V352" s="1"/>
      <c r="AD352"/>
      <c r="AE352"/>
      <c r="AF352"/>
    </row>
    <row r="353" spans="2:32" ht="15" x14ac:dyDescent="0.2">
      <c r="B353" s="2">
        <v>45369.509577342746</v>
      </c>
      <c r="C353" s="2">
        <f t="shared" si="25"/>
        <v>45369</v>
      </c>
      <c r="D353" s="1">
        <v>7874</v>
      </c>
      <c r="F353" s="2">
        <f t="shared" si="29"/>
        <v>45075</v>
      </c>
      <c r="G353" s="1">
        <f t="shared" si="26"/>
        <v>25453</v>
      </c>
      <c r="H353" s="1">
        <f>ROUNDUP(MONTH(Table3[[#This Row],[Date]])/3, 0)</f>
        <v>2</v>
      </c>
      <c r="I353" s="1" cm="1">
        <f t="array" aca="1" ref="I353" ca="1" xml:space="preserve"> (SUM(OFFSET(G353, -$M$4/2+1, 0, $M$4-1, 1)) + (INDIRECT("G" &amp; ROW(G353) - $M$4/2) + INDIRECT("G" &amp; ROW(G353) + $M$4/2))/2) / $M$4</f>
        <v>20835.113636363636</v>
      </c>
      <c r="J353" s="1">
        <f ca="1">Table3[[#This Row],[Moving Average on Months]] - 1.96*STDEV(OFFSET(Table3[[#This Row],[Combined
Daily order]], -$M$4/2, 0, $M$4+1, 1))</f>
        <v>11956.574961571552</v>
      </c>
      <c r="K353" s="1">
        <f ca="1">Table3[[#This Row],[Moving Average on Months]] + 1.96*STDEV(OFFSET(Table3[[#This Row],[Combined
Daily order]], -$M$4/2, 0, $M$4+1, 1))</f>
        <v>29713.652311155718</v>
      </c>
      <c r="L353" s="1" t="e">
        <v>#N/A</v>
      </c>
      <c r="N353" s="1">
        <f t="shared" si="27"/>
        <v>45729.882621720331</v>
      </c>
      <c r="O353" s="1">
        <f t="shared" si="28"/>
        <v>5411.2257219907515</v>
      </c>
      <c r="P353"/>
      <c r="V353" s="1"/>
      <c r="AD353"/>
      <c r="AE353"/>
      <c r="AF353"/>
    </row>
    <row r="354" spans="2:32" ht="15" x14ac:dyDescent="0.2">
      <c r="B354" s="2">
        <v>45369.127180600233</v>
      </c>
      <c r="C354" s="2">
        <f t="shared" si="25"/>
        <v>45369</v>
      </c>
      <c r="D354" s="1">
        <v>8399</v>
      </c>
      <c r="F354" s="2">
        <f t="shared" si="29"/>
        <v>45072</v>
      </c>
      <c r="G354" s="1">
        <f t="shared" si="26"/>
        <v>17381</v>
      </c>
      <c r="H354" s="1">
        <f>ROUNDUP(MONTH(Table3[[#This Row],[Date]])/3, 0)</f>
        <v>2</v>
      </c>
      <c r="I354" s="1" cm="1">
        <f t="array" aca="1" ref="I354" ca="1" xml:space="preserve"> (SUM(OFFSET(G354, -$M$4/2+1, 0, $M$4-1, 1)) + (INDIRECT("G" &amp; ROW(G354) - $M$4/2) + INDIRECT("G" &amp; ROW(G354) + $M$4/2))/2) / $M$4</f>
        <v>21004.386363636364</v>
      </c>
      <c r="J354" s="1">
        <f ca="1">Table3[[#This Row],[Moving Average on Months]] - 1.96*STDEV(OFFSET(Table3[[#This Row],[Combined
Daily order]], -$M$4/2, 0, $M$4+1, 1))</f>
        <v>12286.084503064698</v>
      </c>
      <c r="K354" s="1">
        <f ca="1">Table3[[#This Row],[Moving Average on Months]] + 1.96*STDEV(OFFSET(Table3[[#This Row],[Combined
Daily order]], -$M$4/2, 0, $M$4+1, 1))</f>
        <v>29722.688224208032</v>
      </c>
      <c r="L354" s="1" t="e">
        <v>#N/A</v>
      </c>
      <c r="N354" s="1">
        <f t="shared" si="27"/>
        <v>45729.882621720331</v>
      </c>
      <c r="O354" s="1">
        <f t="shared" si="28"/>
        <v>5411.2257219907515</v>
      </c>
      <c r="P354"/>
      <c r="V354" s="1"/>
      <c r="AD354"/>
      <c r="AE354"/>
      <c r="AF354"/>
    </row>
    <row r="355" spans="2:32" ht="15" x14ac:dyDescent="0.2">
      <c r="B355" s="2">
        <v>45366.756084340472</v>
      </c>
      <c r="C355" s="2">
        <f t="shared" si="25"/>
        <v>45366</v>
      </c>
      <c r="D355" s="1">
        <v>8191</v>
      </c>
      <c r="F355" s="2">
        <f t="shared" si="29"/>
        <v>45071</v>
      </c>
      <c r="G355" s="1">
        <f t="shared" si="26"/>
        <v>25730</v>
      </c>
      <c r="H355" s="1">
        <f>ROUNDUP(MONTH(Table3[[#This Row],[Date]])/3, 0)</f>
        <v>2</v>
      </c>
      <c r="I355" s="1" cm="1">
        <f t="array" aca="1" ref="I355" ca="1" xml:space="preserve"> (SUM(OFFSET(G355, -$M$4/2+1, 0, $M$4-1, 1)) + (INDIRECT("G" &amp; ROW(G355) - $M$4/2) + INDIRECT("G" &amp; ROW(G355) + $M$4/2))/2) / $M$4</f>
        <v>21202.75</v>
      </c>
      <c r="J355" s="1">
        <f ca="1">Table3[[#This Row],[Moving Average on Months]] - 1.96*STDEV(OFFSET(Table3[[#This Row],[Combined
Daily order]], -$M$4/2, 0, $M$4+1, 1))</f>
        <v>12031.257256422976</v>
      </c>
      <c r="K355" s="1">
        <f ca="1">Table3[[#This Row],[Moving Average on Months]] + 1.96*STDEV(OFFSET(Table3[[#This Row],[Combined
Daily order]], -$M$4/2, 0, $M$4+1, 1))</f>
        <v>30374.242743577022</v>
      </c>
      <c r="L355" s="1" t="e">
        <v>#N/A</v>
      </c>
      <c r="N355" s="1">
        <f t="shared" si="27"/>
        <v>45729.882621720331</v>
      </c>
      <c r="O355" s="1">
        <f t="shared" si="28"/>
        <v>5411.2257219907515</v>
      </c>
      <c r="P355"/>
      <c r="V355" s="1"/>
      <c r="AD355"/>
      <c r="AE355"/>
      <c r="AF355"/>
    </row>
    <row r="356" spans="2:32" ht="15" x14ac:dyDescent="0.2">
      <c r="B356" s="2">
        <v>45366.360530870574</v>
      </c>
      <c r="C356" s="2">
        <f t="shared" si="25"/>
        <v>45366</v>
      </c>
      <c r="D356" s="1">
        <v>8129</v>
      </c>
      <c r="F356" s="2">
        <f t="shared" si="29"/>
        <v>45070</v>
      </c>
      <c r="G356" s="1">
        <f t="shared" si="26"/>
        <v>17251</v>
      </c>
      <c r="H356" s="1">
        <f>ROUNDUP(MONTH(Table3[[#This Row],[Date]])/3, 0)</f>
        <v>2</v>
      </c>
      <c r="I356" s="1" cm="1">
        <f t="array" aca="1" ref="I356" ca="1" xml:space="preserve"> (SUM(OFFSET(G356, -$M$4/2+1, 0, $M$4-1, 1)) + (INDIRECT("G" &amp; ROW(G356) - $M$4/2) + INDIRECT("G" &amp; ROW(G356) + $M$4/2))/2) / $M$4</f>
        <v>21345.272727272728</v>
      </c>
      <c r="J356" s="1">
        <f ca="1">Table3[[#This Row],[Moving Average on Months]] - 1.96*STDEV(OFFSET(Table3[[#This Row],[Combined
Daily order]], -$M$4/2, 0, $M$4+1, 1))</f>
        <v>12422.300298740061</v>
      </c>
      <c r="K356" s="1">
        <f ca="1">Table3[[#This Row],[Moving Average on Months]] + 1.96*STDEV(OFFSET(Table3[[#This Row],[Combined
Daily order]], -$M$4/2, 0, $M$4+1, 1))</f>
        <v>30268.245155805394</v>
      </c>
      <c r="L356" s="1" t="e">
        <v>#N/A</v>
      </c>
      <c r="N356" s="1">
        <f t="shared" si="27"/>
        <v>45729.882621720331</v>
      </c>
      <c r="O356" s="1">
        <f t="shared" si="28"/>
        <v>5411.2257219907515</v>
      </c>
      <c r="P356"/>
      <c r="V356" s="1"/>
      <c r="AD356"/>
      <c r="AE356"/>
      <c r="AF356"/>
    </row>
    <row r="357" spans="2:32" ht="15" x14ac:dyDescent="0.2">
      <c r="B357" s="2">
        <v>45365.942527766878</v>
      </c>
      <c r="C357" s="2">
        <f t="shared" si="25"/>
        <v>45365</v>
      </c>
      <c r="D357" s="1">
        <v>8330</v>
      </c>
      <c r="F357" s="2">
        <f t="shared" si="29"/>
        <v>45069</v>
      </c>
      <c r="G357" s="1">
        <f t="shared" si="26"/>
        <v>26916</v>
      </c>
      <c r="H357" s="1">
        <f>ROUNDUP(MONTH(Table3[[#This Row],[Date]])/3, 0)</f>
        <v>2</v>
      </c>
      <c r="I357" s="1" cm="1">
        <f t="array" aca="1" ref="I357" ca="1" xml:space="preserve"> (SUM(OFFSET(G357, -$M$4/2+1, 0, $M$4-1, 1)) + (INDIRECT("G" &amp; ROW(G357) - $M$4/2) + INDIRECT("G" &amp; ROW(G357) + $M$4/2))/2) / $M$4</f>
        <v>21462.954545454544</v>
      </c>
      <c r="J357" s="1">
        <f ca="1">Table3[[#This Row],[Moving Average on Months]] - 1.96*STDEV(OFFSET(Table3[[#This Row],[Combined
Daily order]], -$M$4/2, 0, $M$4+1, 1))</f>
        <v>12370.35918273059</v>
      </c>
      <c r="K357" s="1">
        <f ca="1">Table3[[#This Row],[Moving Average on Months]] + 1.96*STDEV(OFFSET(Table3[[#This Row],[Combined
Daily order]], -$M$4/2, 0, $M$4+1, 1))</f>
        <v>30555.549908178498</v>
      </c>
      <c r="L357" s="1" t="e">
        <v>#N/A</v>
      </c>
      <c r="N357" s="1">
        <f t="shared" si="27"/>
        <v>45729.882621720331</v>
      </c>
      <c r="O357" s="1">
        <f t="shared" si="28"/>
        <v>5411.2257219907515</v>
      </c>
      <c r="P357"/>
      <c r="V357" s="1"/>
      <c r="AD357"/>
      <c r="AE357"/>
      <c r="AF357"/>
    </row>
    <row r="358" spans="2:32" ht="15" x14ac:dyDescent="0.2">
      <c r="B358" s="2">
        <v>45365.521989771602</v>
      </c>
      <c r="C358" s="2">
        <f t="shared" si="25"/>
        <v>45365</v>
      </c>
      <c r="D358" s="1">
        <v>9921</v>
      </c>
      <c r="F358" s="2">
        <f t="shared" si="29"/>
        <v>45068</v>
      </c>
      <c r="G358" s="1">
        <f t="shared" si="26"/>
        <v>19346</v>
      </c>
      <c r="H358" s="1">
        <f>ROUNDUP(MONTH(Table3[[#This Row],[Date]])/3, 0)</f>
        <v>2</v>
      </c>
      <c r="I358" s="1" cm="1">
        <f t="array" aca="1" ref="I358" ca="1" xml:space="preserve"> (SUM(OFFSET(G358, -$M$4/2+1, 0, $M$4-1, 1)) + (INDIRECT("G" &amp; ROW(G358) - $M$4/2) + INDIRECT("G" &amp; ROW(G358) + $M$4/2))/2) / $M$4</f>
        <v>21627.795454545456</v>
      </c>
      <c r="J358" s="1">
        <f ca="1">Table3[[#This Row],[Moving Average on Months]] - 1.96*STDEV(OFFSET(Table3[[#This Row],[Combined
Daily order]], -$M$4/2, 0, $M$4+1, 1))</f>
        <v>12805.347388454011</v>
      </c>
      <c r="K358" s="1">
        <f ca="1">Table3[[#This Row],[Moving Average on Months]] + 1.96*STDEV(OFFSET(Table3[[#This Row],[Combined
Daily order]], -$M$4/2, 0, $M$4+1, 1))</f>
        <v>30450.243520636901</v>
      </c>
      <c r="L358" s="1" t="e">
        <v>#N/A</v>
      </c>
      <c r="N358" s="1">
        <f t="shared" si="27"/>
        <v>45729.882621720331</v>
      </c>
      <c r="O358" s="1">
        <f t="shared" si="28"/>
        <v>5411.2257219907515</v>
      </c>
      <c r="P358"/>
      <c r="V358" s="1"/>
      <c r="AD358"/>
      <c r="AE358"/>
      <c r="AF358"/>
    </row>
    <row r="359" spans="2:32" ht="15" x14ac:dyDescent="0.2">
      <c r="B359" s="2">
        <v>45365.127108280016</v>
      </c>
      <c r="C359" s="2">
        <f t="shared" si="25"/>
        <v>45365</v>
      </c>
      <c r="D359" s="1">
        <v>9087</v>
      </c>
      <c r="F359" s="2">
        <f t="shared" si="29"/>
        <v>45065</v>
      </c>
      <c r="G359" s="1">
        <f t="shared" si="26"/>
        <v>18348</v>
      </c>
      <c r="H359" s="1">
        <f>ROUNDUP(MONTH(Table3[[#This Row],[Date]])/3, 0)</f>
        <v>2</v>
      </c>
      <c r="I359" s="1" cm="1">
        <f t="array" aca="1" ref="I359" ca="1" xml:space="preserve"> (SUM(OFFSET(G359, -$M$4/2+1, 0, $M$4-1, 1)) + (INDIRECT("G" &amp; ROW(G359) - $M$4/2) + INDIRECT("G" &amp; ROW(G359) + $M$4/2))/2) / $M$4</f>
        <v>21876.886363636364</v>
      </c>
      <c r="J359" s="1">
        <f ca="1">Table3[[#This Row],[Moving Average on Months]] - 1.96*STDEV(OFFSET(Table3[[#This Row],[Combined
Daily order]], -$M$4/2, 0, $M$4+1, 1))</f>
        <v>12568.27616730941</v>
      </c>
      <c r="K359" s="1">
        <f ca="1">Table3[[#This Row],[Moving Average on Months]] + 1.96*STDEV(OFFSET(Table3[[#This Row],[Combined
Daily order]], -$M$4/2, 0, $M$4+1, 1))</f>
        <v>31185.496559963318</v>
      </c>
      <c r="L359" s="1" t="e">
        <v>#N/A</v>
      </c>
      <c r="N359" s="1">
        <f t="shared" si="27"/>
        <v>45729.882621720331</v>
      </c>
      <c r="O359" s="1">
        <f t="shared" si="28"/>
        <v>5411.2257219907515</v>
      </c>
      <c r="P359"/>
      <c r="V359" s="1"/>
      <c r="AD359"/>
      <c r="AE359"/>
      <c r="AF359"/>
    </row>
    <row r="360" spans="2:32" ht="15" x14ac:dyDescent="0.2">
      <c r="B360" s="2">
        <v>45364.721274029391</v>
      </c>
      <c r="C360" s="2">
        <f t="shared" si="25"/>
        <v>45364</v>
      </c>
      <c r="D360" s="1">
        <v>9634</v>
      </c>
      <c r="F360" s="2">
        <f t="shared" si="29"/>
        <v>45064</v>
      </c>
      <c r="G360" s="1">
        <f t="shared" si="26"/>
        <v>25938</v>
      </c>
      <c r="H360" s="1">
        <f>ROUNDUP(MONTH(Table3[[#This Row],[Date]])/3, 0)</f>
        <v>2</v>
      </c>
      <c r="I360" s="1" cm="1">
        <f t="array" aca="1" ref="I360" ca="1" xml:space="preserve"> (SUM(OFFSET(G360, -$M$4/2+1, 0, $M$4-1, 1)) + (INDIRECT("G" &amp; ROW(G360) - $M$4/2) + INDIRECT("G" &amp; ROW(G360) + $M$4/2))/2) / $M$4</f>
        <v>22263.727272727272</v>
      </c>
      <c r="J360" s="1">
        <f ca="1">Table3[[#This Row],[Moving Average on Months]] - 1.96*STDEV(OFFSET(Table3[[#This Row],[Combined
Daily order]], -$M$4/2, 0, $M$4+1, 1))</f>
        <v>13405.716915912986</v>
      </c>
      <c r="K360" s="1">
        <f ca="1">Table3[[#This Row],[Moving Average on Months]] + 1.96*STDEV(OFFSET(Table3[[#This Row],[Combined
Daily order]], -$M$4/2, 0, $M$4+1, 1))</f>
        <v>31121.73762954156</v>
      </c>
      <c r="L360" s="1" t="e">
        <v>#N/A</v>
      </c>
      <c r="N360" s="1">
        <f t="shared" si="27"/>
        <v>45729.882621720331</v>
      </c>
      <c r="O360" s="1">
        <f t="shared" si="28"/>
        <v>5411.2257219907515</v>
      </c>
      <c r="P360"/>
      <c r="V360" s="1"/>
      <c r="AD360"/>
      <c r="AE360"/>
      <c r="AF360"/>
    </row>
    <row r="361" spans="2:32" ht="15" x14ac:dyDescent="0.2">
      <c r="B361" s="2">
        <v>45364.294448180131</v>
      </c>
      <c r="C361" s="2">
        <f t="shared" si="25"/>
        <v>45364</v>
      </c>
      <c r="D361" s="1">
        <v>9094</v>
      </c>
      <c r="F361" s="2">
        <f t="shared" si="29"/>
        <v>45063</v>
      </c>
      <c r="G361" s="1">
        <f t="shared" si="26"/>
        <v>17059</v>
      </c>
      <c r="H361" s="1">
        <f>ROUNDUP(MONTH(Table3[[#This Row],[Date]])/3, 0)</f>
        <v>2</v>
      </c>
      <c r="I361" s="1" cm="1">
        <f t="array" aca="1" ref="I361" ca="1" xml:space="preserve"> (SUM(OFFSET(G361, -$M$4/2+1, 0, $M$4-1, 1)) + (INDIRECT("G" &amp; ROW(G361) - $M$4/2) + INDIRECT("G" &amp; ROW(G361) + $M$4/2))/2) / $M$4</f>
        <v>22416.522727272728</v>
      </c>
      <c r="J361" s="1">
        <f ca="1">Table3[[#This Row],[Moving Average on Months]] - 1.96*STDEV(OFFSET(Table3[[#This Row],[Combined
Daily order]], -$M$4/2, 0, $M$4+1, 1))</f>
        <v>13589.033424341098</v>
      </c>
      <c r="K361" s="1">
        <f ca="1">Table3[[#This Row],[Moving Average on Months]] + 1.96*STDEV(OFFSET(Table3[[#This Row],[Combined
Daily order]], -$M$4/2, 0, $M$4+1, 1))</f>
        <v>31244.012030204358</v>
      </c>
      <c r="L361" s="1" t="e">
        <v>#N/A</v>
      </c>
      <c r="N361" s="1">
        <f t="shared" si="27"/>
        <v>45729.882621720331</v>
      </c>
      <c r="O361" s="1">
        <f t="shared" si="28"/>
        <v>5411.2257219907515</v>
      </c>
      <c r="P361"/>
      <c r="V361" s="1"/>
      <c r="AD361"/>
      <c r="AE361"/>
      <c r="AF361"/>
    </row>
    <row r="362" spans="2:32" ht="15" x14ac:dyDescent="0.2">
      <c r="B362" s="2">
        <v>45363.872723249639</v>
      </c>
      <c r="C362" s="2">
        <f t="shared" si="25"/>
        <v>45363</v>
      </c>
      <c r="D362" s="1">
        <v>8456</v>
      </c>
      <c r="F362" s="2">
        <f t="shared" si="29"/>
        <v>45062</v>
      </c>
      <c r="G362" s="1">
        <f t="shared" si="26"/>
        <v>28434</v>
      </c>
      <c r="H362" s="1">
        <f>ROUNDUP(MONTH(Table3[[#This Row],[Date]])/3, 0)</f>
        <v>2</v>
      </c>
      <c r="I362" s="1" cm="1">
        <f t="array" aca="1" ref="I362" ca="1" xml:space="preserve"> (SUM(OFFSET(G362, -$M$4/2+1, 0, $M$4-1, 1)) + (INDIRECT("G" &amp; ROW(G362) - $M$4/2) + INDIRECT("G" &amp; ROW(G362) + $M$4/2))/2) / $M$4</f>
        <v>22434.772727272728</v>
      </c>
      <c r="J362" s="1">
        <f ca="1">Table3[[#This Row],[Moving Average on Months]] - 1.96*STDEV(OFFSET(Table3[[#This Row],[Combined
Daily order]], -$M$4/2, 0, $M$4+1, 1))</f>
        <v>13559.560503204955</v>
      </c>
      <c r="K362" s="1">
        <f ca="1">Table3[[#This Row],[Moving Average on Months]] + 1.96*STDEV(OFFSET(Table3[[#This Row],[Combined
Daily order]], -$M$4/2, 0, $M$4+1, 1))</f>
        <v>31309.984951340499</v>
      </c>
      <c r="L362" s="1" t="e">
        <v>#N/A</v>
      </c>
      <c r="N362" s="1">
        <f t="shared" si="27"/>
        <v>45729.882621720331</v>
      </c>
      <c r="O362" s="1">
        <f t="shared" si="28"/>
        <v>5411.2257219907515</v>
      </c>
      <c r="P362"/>
      <c r="V362" s="1"/>
      <c r="AD362"/>
      <c r="AE362"/>
      <c r="AF362"/>
    </row>
    <row r="363" spans="2:32" ht="15" x14ac:dyDescent="0.2">
      <c r="B363" s="2">
        <v>45363.487631497934</v>
      </c>
      <c r="C363" s="2">
        <f t="shared" si="25"/>
        <v>45363</v>
      </c>
      <c r="D363" s="1">
        <v>8792</v>
      </c>
      <c r="F363" s="2">
        <f t="shared" si="29"/>
        <v>45061</v>
      </c>
      <c r="G363" s="1">
        <f t="shared" si="26"/>
        <v>18182</v>
      </c>
      <c r="H363" s="1">
        <f>ROUNDUP(MONTH(Table3[[#This Row],[Date]])/3, 0)</f>
        <v>2</v>
      </c>
      <c r="I363" s="1" cm="1">
        <f t="array" aca="1" ref="I363" ca="1" xml:space="preserve"> (SUM(OFFSET(G363, -$M$4/2+1, 0, $M$4-1, 1)) + (INDIRECT("G" &amp; ROW(G363) - $M$4/2) + INDIRECT("G" &amp; ROW(G363) + $M$4/2))/2) / $M$4</f>
        <v>22614.68181818182</v>
      </c>
      <c r="J363" s="1">
        <f ca="1">Table3[[#This Row],[Moving Average on Months]] - 1.96*STDEV(OFFSET(Table3[[#This Row],[Combined
Daily order]], -$M$4/2, 0, $M$4+1, 1))</f>
        <v>13454.40095304269</v>
      </c>
      <c r="K363" s="1">
        <f ca="1">Table3[[#This Row],[Moving Average on Months]] + 1.96*STDEV(OFFSET(Table3[[#This Row],[Combined
Daily order]], -$M$4/2, 0, $M$4+1, 1))</f>
        <v>31774.962683320948</v>
      </c>
      <c r="L363" s="1" t="e">
        <v>#N/A</v>
      </c>
      <c r="N363" s="1">
        <f t="shared" si="27"/>
        <v>45729.882621720331</v>
      </c>
      <c r="O363" s="1">
        <f t="shared" si="28"/>
        <v>5411.2257219907515</v>
      </c>
      <c r="P363"/>
      <c r="V363" s="1"/>
      <c r="AD363"/>
      <c r="AE363"/>
      <c r="AF363"/>
    </row>
    <row r="364" spans="2:32" ht="15" x14ac:dyDescent="0.2">
      <c r="B364" s="2">
        <v>45363.085718811948</v>
      </c>
      <c r="C364" s="2">
        <f t="shared" si="25"/>
        <v>45363</v>
      </c>
      <c r="D364" s="1">
        <v>7677</v>
      </c>
      <c r="F364" s="2">
        <f t="shared" si="29"/>
        <v>45058</v>
      </c>
      <c r="G364" s="1">
        <f t="shared" si="26"/>
        <v>27012</v>
      </c>
      <c r="H364" s="1">
        <f>ROUNDUP(MONTH(Table3[[#This Row],[Date]])/3, 0)</f>
        <v>2</v>
      </c>
      <c r="I364" s="1" cm="1">
        <f t="array" aca="1" ref="I364" ca="1" xml:space="preserve"> (SUM(OFFSET(G364, -$M$4/2+1, 0, $M$4-1, 1)) + (INDIRECT("G" &amp; ROW(G364) - $M$4/2) + INDIRECT("G" &amp; ROW(G364) + $M$4/2))/2) / $M$4</f>
        <v>22726.136363636364</v>
      </c>
      <c r="J364" s="1">
        <f ca="1">Table3[[#This Row],[Moving Average on Months]] - 1.96*STDEV(OFFSET(Table3[[#This Row],[Combined
Daily order]], -$M$4/2, 0, $M$4+1, 1))</f>
        <v>13787.70489055902</v>
      </c>
      <c r="K364" s="1">
        <f ca="1">Table3[[#This Row],[Moving Average on Months]] + 1.96*STDEV(OFFSET(Table3[[#This Row],[Combined
Daily order]], -$M$4/2, 0, $M$4+1, 1))</f>
        <v>31664.567836713708</v>
      </c>
      <c r="L364" s="1" t="e">
        <v>#N/A</v>
      </c>
      <c r="N364" s="1">
        <f t="shared" si="27"/>
        <v>45729.882621720331</v>
      </c>
      <c r="O364" s="1">
        <f t="shared" si="28"/>
        <v>5411.2257219907515</v>
      </c>
      <c r="P364"/>
      <c r="V364" s="1"/>
      <c r="AD364"/>
      <c r="AE364"/>
      <c r="AF364"/>
    </row>
    <row r="365" spans="2:32" ht="15" x14ac:dyDescent="0.2">
      <c r="B365" s="2">
        <v>45362.706767742617</v>
      </c>
      <c r="C365" s="2">
        <f t="shared" si="25"/>
        <v>45362</v>
      </c>
      <c r="D365" s="1">
        <v>8750</v>
      </c>
      <c r="F365" s="2">
        <f t="shared" si="29"/>
        <v>45057</v>
      </c>
      <c r="G365" s="1">
        <f t="shared" si="26"/>
        <v>18422</v>
      </c>
      <c r="H365" s="1">
        <f>ROUNDUP(MONTH(Table3[[#This Row],[Date]])/3, 0)</f>
        <v>2</v>
      </c>
      <c r="I365" s="1" cm="1">
        <f t="array" aca="1" ref="I365" ca="1" xml:space="preserve"> (SUM(OFFSET(G365, -$M$4/2+1, 0, $M$4-1, 1)) + (INDIRECT("G" &amp; ROW(G365) - $M$4/2) + INDIRECT("G" &amp; ROW(G365) + $M$4/2))/2) / $M$4</f>
        <v>22766.886363636364</v>
      </c>
      <c r="J365" s="1">
        <f ca="1">Table3[[#This Row],[Moving Average on Months]] - 1.96*STDEV(OFFSET(Table3[[#This Row],[Combined
Daily order]], -$M$4/2, 0, $M$4+1, 1))</f>
        <v>13808.45269249318</v>
      </c>
      <c r="K365" s="1">
        <f ca="1">Table3[[#This Row],[Moving Average on Months]] + 1.96*STDEV(OFFSET(Table3[[#This Row],[Combined
Daily order]], -$M$4/2, 0, $M$4+1, 1))</f>
        <v>31725.32003477955</v>
      </c>
      <c r="L365" s="1" t="e">
        <v>#N/A</v>
      </c>
      <c r="N365" s="1">
        <f t="shared" si="27"/>
        <v>45729.882621720331</v>
      </c>
      <c r="O365" s="1">
        <f t="shared" si="28"/>
        <v>5411.2257219907515</v>
      </c>
      <c r="P365"/>
      <c r="V365" s="1"/>
      <c r="AD365"/>
      <c r="AE365"/>
      <c r="AF365"/>
    </row>
    <row r="366" spans="2:32" ht="15" x14ac:dyDescent="0.2">
      <c r="B366" s="2">
        <v>45362.322884126057</v>
      </c>
      <c r="C366" s="2">
        <f t="shared" si="25"/>
        <v>45362</v>
      </c>
      <c r="D366" s="1">
        <v>7794</v>
      </c>
      <c r="F366" s="2">
        <f t="shared" si="29"/>
        <v>45056</v>
      </c>
      <c r="G366" s="1">
        <f t="shared" si="26"/>
        <v>27949</v>
      </c>
      <c r="H366" s="1">
        <f>ROUNDUP(MONTH(Table3[[#This Row],[Date]])/3, 0)</f>
        <v>2</v>
      </c>
      <c r="I366" s="1" cm="1">
        <f t="array" aca="1" ref="I366" ca="1" xml:space="preserve"> (SUM(OFFSET(G366, -$M$4/2+1, 0, $M$4-1, 1)) + (INDIRECT("G" &amp; ROW(G366) - $M$4/2) + INDIRECT("G" &amp; ROW(G366) + $M$4/2))/2) / $M$4</f>
        <v>22791.81818181818</v>
      </c>
      <c r="J366" s="1">
        <f ca="1">Table3[[#This Row],[Moving Average on Months]] - 1.96*STDEV(OFFSET(Table3[[#This Row],[Combined
Daily order]], -$M$4/2, 0, $M$4+1, 1))</f>
        <v>13930.533592678017</v>
      </c>
      <c r="K366" s="1">
        <f ca="1">Table3[[#This Row],[Moving Average on Months]] + 1.96*STDEV(OFFSET(Table3[[#This Row],[Combined
Daily order]], -$M$4/2, 0, $M$4+1, 1))</f>
        <v>31653.102770958343</v>
      </c>
      <c r="L366" s="1" t="e">
        <v>#N/A</v>
      </c>
      <c r="N366" s="1">
        <f t="shared" si="27"/>
        <v>45729.882621720331</v>
      </c>
      <c r="O366" s="1">
        <f t="shared" si="28"/>
        <v>5411.2257219907515</v>
      </c>
      <c r="P366"/>
      <c r="V366" s="1"/>
      <c r="AD366"/>
      <c r="AE366"/>
      <c r="AF366"/>
    </row>
    <row r="367" spans="2:32" ht="15" x14ac:dyDescent="0.2">
      <c r="B367" s="2">
        <v>45359.962307859889</v>
      </c>
      <c r="C367" s="2">
        <f t="shared" si="25"/>
        <v>45359</v>
      </c>
      <c r="D367" s="1">
        <v>8070</v>
      </c>
      <c r="F367" s="2">
        <f t="shared" si="29"/>
        <v>45055</v>
      </c>
      <c r="G367" s="1">
        <f t="shared" si="26"/>
        <v>19283</v>
      </c>
      <c r="H367" s="1">
        <f>ROUNDUP(MONTH(Table3[[#This Row],[Date]])/3, 0)</f>
        <v>2</v>
      </c>
      <c r="I367" s="1" cm="1">
        <f t="array" aca="1" ref="I367" ca="1" xml:space="preserve"> (SUM(OFFSET(G367, -$M$4/2+1, 0, $M$4-1, 1)) + (INDIRECT("G" &amp; ROW(G367) - $M$4/2) + INDIRECT("G" &amp; ROW(G367) + $M$4/2))/2) / $M$4</f>
        <v>22857.93181818182</v>
      </c>
      <c r="J367" s="1">
        <f ca="1">Table3[[#This Row],[Moving Average on Months]] - 1.96*STDEV(OFFSET(Table3[[#This Row],[Combined
Daily order]], -$M$4/2, 0, $M$4+1, 1))</f>
        <v>13865.791457303192</v>
      </c>
      <c r="K367" s="1">
        <f ca="1">Table3[[#This Row],[Moving Average on Months]] + 1.96*STDEV(OFFSET(Table3[[#This Row],[Combined
Daily order]], -$M$4/2, 0, $M$4+1, 1))</f>
        <v>31850.072179060448</v>
      </c>
      <c r="L367" s="1" t="e">
        <v>#N/A</v>
      </c>
      <c r="N367" s="1">
        <f t="shared" si="27"/>
        <v>45729.882621720331</v>
      </c>
      <c r="O367" s="1">
        <f t="shared" si="28"/>
        <v>5411.2257219907515</v>
      </c>
      <c r="P367"/>
      <c r="V367" s="1"/>
      <c r="AD367"/>
      <c r="AE367"/>
      <c r="AF367"/>
    </row>
    <row r="368" spans="2:32" ht="15" x14ac:dyDescent="0.2">
      <c r="B368" s="2">
        <v>45359.566242536603</v>
      </c>
      <c r="C368" s="2">
        <f t="shared" si="25"/>
        <v>45359</v>
      </c>
      <c r="D368" s="1">
        <v>8193</v>
      </c>
      <c r="F368" s="2">
        <f t="shared" si="29"/>
        <v>45054</v>
      </c>
      <c r="G368" s="1">
        <f t="shared" si="26"/>
        <v>27004</v>
      </c>
      <c r="H368" s="1">
        <f>ROUNDUP(MONTH(Table3[[#This Row],[Date]])/3, 0)</f>
        <v>2</v>
      </c>
      <c r="I368" s="1" cm="1">
        <f t="array" aca="1" ref="I368" ca="1" xml:space="preserve"> (SUM(OFFSET(G368, -$M$4/2+1, 0, $M$4-1, 1)) + (INDIRECT("G" &amp; ROW(G368) - $M$4/2) + INDIRECT("G" &amp; ROW(G368) + $M$4/2))/2) / $M$4</f>
        <v>22888.06818181818</v>
      </c>
      <c r="J368" s="1">
        <f ca="1">Table3[[#This Row],[Moving Average on Months]] - 1.96*STDEV(OFFSET(Table3[[#This Row],[Combined
Daily order]], -$M$4/2, 0, $M$4+1, 1))</f>
        <v>13972.951201433782</v>
      </c>
      <c r="K368" s="1">
        <f ca="1">Table3[[#This Row],[Moving Average on Months]] + 1.96*STDEV(OFFSET(Table3[[#This Row],[Combined
Daily order]], -$M$4/2, 0, $M$4+1, 1))</f>
        <v>31803.185162202579</v>
      </c>
      <c r="L368" s="1" t="e">
        <v>#N/A</v>
      </c>
      <c r="N368" s="1">
        <f t="shared" si="27"/>
        <v>45729.882621720331</v>
      </c>
      <c r="O368" s="1">
        <f t="shared" si="28"/>
        <v>5411.2257219907515</v>
      </c>
      <c r="P368"/>
      <c r="V368" s="1"/>
      <c r="AD368"/>
      <c r="AE368"/>
      <c r="AF368"/>
    </row>
    <row r="369" spans="2:32" ht="15" x14ac:dyDescent="0.2">
      <c r="B369" s="2">
        <v>45359.158895303473</v>
      </c>
      <c r="C369" s="2">
        <f t="shared" si="25"/>
        <v>45359</v>
      </c>
      <c r="D369" s="1">
        <v>7754</v>
      </c>
      <c r="F369" s="2">
        <f t="shared" si="29"/>
        <v>45051</v>
      </c>
      <c r="G369" s="1">
        <f t="shared" si="26"/>
        <v>19775</v>
      </c>
      <c r="H369" s="1">
        <f>ROUNDUP(MONTH(Table3[[#This Row],[Date]])/3, 0)</f>
        <v>2</v>
      </c>
      <c r="I369" s="1" cm="1">
        <f t="array" aca="1" ref="I369" ca="1" xml:space="preserve"> (SUM(OFFSET(G369, -$M$4/2+1, 0, $M$4-1, 1)) + (INDIRECT("G" &amp; ROW(G369) - $M$4/2) + INDIRECT("G" &amp; ROW(G369) + $M$4/2))/2) / $M$4</f>
        <v>22901.659090909092</v>
      </c>
      <c r="J369" s="1">
        <f ca="1">Table3[[#This Row],[Moving Average on Months]] - 1.96*STDEV(OFFSET(Table3[[#This Row],[Combined
Daily order]], -$M$4/2, 0, $M$4+1, 1))</f>
        <v>13799.828944842417</v>
      </c>
      <c r="K369" s="1">
        <f ca="1">Table3[[#This Row],[Moving Average on Months]] + 1.96*STDEV(OFFSET(Table3[[#This Row],[Combined
Daily order]], -$M$4/2, 0, $M$4+1, 1))</f>
        <v>32003.489236975765</v>
      </c>
      <c r="L369" s="1" t="e">
        <v>#N/A</v>
      </c>
      <c r="N369" s="1">
        <f t="shared" si="27"/>
        <v>45729.882621720331</v>
      </c>
      <c r="O369" s="1">
        <f t="shared" si="28"/>
        <v>5411.2257219907515</v>
      </c>
      <c r="P369"/>
      <c r="V369" s="1"/>
      <c r="AD369"/>
      <c r="AE369"/>
      <c r="AF369"/>
    </row>
    <row r="370" spans="2:32" ht="15" x14ac:dyDescent="0.2">
      <c r="B370" s="2">
        <v>45358.778628290122</v>
      </c>
      <c r="C370" s="2">
        <f t="shared" si="25"/>
        <v>45358</v>
      </c>
      <c r="D370" s="1">
        <v>8483</v>
      </c>
      <c r="F370" s="2">
        <f t="shared" si="29"/>
        <v>45050</v>
      </c>
      <c r="G370" s="1">
        <f t="shared" si="26"/>
        <v>29075</v>
      </c>
      <c r="H370" s="1">
        <f>ROUNDUP(MONTH(Table3[[#This Row],[Date]])/3, 0)</f>
        <v>2</v>
      </c>
      <c r="I370" s="1" cm="1">
        <f t="array" aca="1" ref="I370" ca="1" xml:space="preserve"> (SUM(OFFSET(G370, -$M$4/2+1, 0, $M$4-1, 1)) + (INDIRECT("G" &amp; ROW(G370) - $M$4/2) + INDIRECT("G" &amp; ROW(G370) + $M$4/2))/2) / $M$4</f>
        <v>23091.522727272728</v>
      </c>
      <c r="J370" s="1">
        <f ca="1">Table3[[#This Row],[Moving Average on Months]] - 1.96*STDEV(OFFSET(Table3[[#This Row],[Combined
Daily order]], -$M$4/2, 0, $M$4+1, 1))</f>
        <v>13800.329646098908</v>
      </c>
      <c r="K370" s="1">
        <f ca="1">Table3[[#This Row],[Moving Average on Months]] + 1.96*STDEV(OFFSET(Table3[[#This Row],[Combined
Daily order]], -$M$4/2, 0, $M$4+1, 1))</f>
        <v>32382.715808446548</v>
      </c>
      <c r="L370" s="1" t="e">
        <v>#N/A</v>
      </c>
      <c r="N370" s="1">
        <f t="shared" si="27"/>
        <v>45729.882621720331</v>
      </c>
      <c r="O370" s="1">
        <f t="shared" si="28"/>
        <v>5411.2257219907515</v>
      </c>
      <c r="P370"/>
      <c r="V370" s="1"/>
      <c r="AD370"/>
      <c r="AE370"/>
      <c r="AF370"/>
    </row>
    <row r="371" spans="2:32" ht="15" x14ac:dyDescent="0.2">
      <c r="B371" s="2">
        <v>45358.408178919177</v>
      </c>
      <c r="C371" s="2">
        <f t="shared" si="25"/>
        <v>45358</v>
      </c>
      <c r="D371" s="1">
        <v>7606</v>
      </c>
      <c r="F371" s="2">
        <f t="shared" si="29"/>
        <v>45049</v>
      </c>
      <c r="G371" s="1">
        <f t="shared" si="26"/>
        <v>18648</v>
      </c>
      <c r="H371" s="1">
        <f>ROUNDUP(MONTH(Table3[[#This Row],[Date]])/3, 0)</f>
        <v>2</v>
      </c>
      <c r="I371" s="1" cm="1">
        <f t="array" aca="1" ref="I371" ca="1" xml:space="preserve"> (SUM(OFFSET(G371, -$M$4/2+1, 0, $M$4-1, 1)) + (INDIRECT("G" &amp; ROW(G371) - $M$4/2) + INDIRECT("G" &amp; ROW(G371) + $M$4/2))/2) / $M$4</f>
        <v>23042.022727272728</v>
      </c>
      <c r="J371" s="1">
        <f ca="1">Table3[[#This Row],[Moving Average on Months]] - 1.96*STDEV(OFFSET(Table3[[#This Row],[Combined
Daily order]], -$M$4/2, 0, $M$4+1, 1))</f>
        <v>13921.735602418667</v>
      </c>
      <c r="K371" s="1">
        <f ca="1">Table3[[#This Row],[Moving Average on Months]] + 1.96*STDEV(OFFSET(Table3[[#This Row],[Combined
Daily order]], -$M$4/2, 0, $M$4+1, 1))</f>
        <v>32162.309852126789</v>
      </c>
      <c r="L371" s="1" t="e">
        <v>#N/A</v>
      </c>
      <c r="N371" s="1">
        <f t="shared" si="27"/>
        <v>45729.882621720331</v>
      </c>
      <c r="O371" s="1">
        <f t="shared" si="28"/>
        <v>5411.2257219907515</v>
      </c>
      <c r="P371"/>
      <c r="V371" s="1"/>
      <c r="AD371"/>
      <c r="AE371"/>
      <c r="AF371"/>
    </row>
    <row r="372" spans="2:32" ht="15" x14ac:dyDescent="0.2">
      <c r="B372" s="2">
        <v>45358.026391972431</v>
      </c>
      <c r="C372" s="2">
        <f t="shared" si="25"/>
        <v>45358</v>
      </c>
      <c r="D372" s="1">
        <v>8116</v>
      </c>
      <c r="F372" s="2">
        <f t="shared" si="29"/>
        <v>45048</v>
      </c>
      <c r="G372" s="1">
        <f t="shared" si="26"/>
        <v>28009</v>
      </c>
      <c r="H372" s="1">
        <f>ROUNDUP(MONTH(Table3[[#This Row],[Date]])/3, 0)</f>
        <v>2</v>
      </c>
      <c r="I372" s="1" cm="1">
        <f t="array" aca="1" ref="I372" ca="1" xml:space="preserve"> (SUM(OFFSET(G372, -$M$4/2+1, 0, $M$4-1, 1)) + (INDIRECT("G" &amp; ROW(G372) - $M$4/2) + INDIRECT("G" &amp; ROW(G372) + $M$4/2))/2) / $M$4</f>
        <v>23061.840909090908</v>
      </c>
      <c r="J372" s="1">
        <f ca="1">Table3[[#This Row],[Moving Average on Months]] - 1.96*STDEV(OFFSET(Table3[[#This Row],[Combined
Daily order]], -$M$4/2, 0, $M$4+1, 1))</f>
        <v>13868.739873702043</v>
      </c>
      <c r="K372" s="1">
        <f ca="1">Table3[[#This Row],[Moving Average on Months]] + 1.96*STDEV(OFFSET(Table3[[#This Row],[Combined
Daily order]], -$M$4/2, 0, $M$4+1, 1))</f>
        <v>32254.941944479775</v>
      </c>
      <c r="L372" s="1" t="e">
        <v>#N/A</v>
      </c>
      <c r="N372" s="1">
        <f t="shared" si="27"/>
        <v>45729.882621720331</v>
      </c>
      <c r="O372" s="1">
        <f t="shared" si="28"/>
        <v>5411.2257219907515</v>
      </c>
      <c r="P372"/>
      <c r="V372" s="1"/>
      <c r="AD372"/>
      <c r="AE372"/>
      <c r="AF372"/>
    </row>
    <row r="373" spans="2:32" ht="15" x14ac:dyDescent="0.2">
      <c r="B373" s="2">
        <v>45357.654470813643</v>
      </c>
      <c r="C373" s="2">
        <f t="shared" si="25"/>
        <v>45357</v>
      </c>
      <c r="D373" s="1">
        <v>9649</v>
      </c>
      <c r="F373" s="2">
        <f t="shared" si="29"/>
        <v>45047</v>
      </c>
      <c r="G373" s="1">
        <f t="shared" si="26"/>
        <v>20026</v>
      </c>
      <c r="H373" s="1">
        <f>ROUNDUP(MONTH(Table3[[#This Row],[Date]])/3, 0)</f>
        <v>2</v>
      </c>
      <c r="I373" s="1" cm="1">
        <f t="array" aca="1" ref="I373" ca="1" xml:space="preserve"> (SUM(OFFSET(G373, -$M$4/2+1, 0, $M$4-1, 1)) + (INDIRECT("G" &amp; ROW(G373) - $M$4/2) + INDIRECT("G" &amp; ROW(G373) + $M$4/2))/2) / $M$4</f>
        <v>23041.613636363636</v>
      </c>
      <c r="J373" s="1">
        <f ca="1">Table3[[#This Row],[Moving Average on Months]] - 1.96*STDEV(OFFSET(Table3[[#This Row],[Combined
Daily order]], -$M$4/2, 0, $M$4+1, 1))</f>
        <v>14126.063779691251</v>
      </c>
      <c r="K373" s="1">
        <f ca="1">Table3[[#This Row],[Moving Average on Months]] + 1.96*STDEV(OFFSET(Table3[[#This Row],[Combined
Daily order]], -$M$4/2, 0, $M$4+1, 1))</f>
        <v>31957.163493036023</v>
      </c>
      <c r="L373" s="1" t="e">
        <v>#N/A</v>
      </c>
      <c r="N373" s="1">
        <f t="shared" si="27"/>
        <v>45729.882621720331</v>
      </c>
      <c r="O373" s="1">
        <f t="shared" si="28"/>
        <v>5411.2257219907515</v>
      </c>
      <c r="P373"/>
      <c r="V373" s="1"/>
      <c r="AD373"/>
      <c r="AE373"/>
      <c r="AF373"/>
    </row>
    <row r="374" spans="2:32" ht="15" x14ac:dyDescent="0.2">
      <c r="B374" s="2">
        <v>45357.261339605197</v>
      </c>
      <c r="C374" s="2">
        <f t="shared" si="25"/>
        <v>45357</v>
      </c>
      <c r="D374" s="1">
        <v>8225</v>
      </c>
      <c r="F374" s="2">
        <f t="shared" si="29"/>
        <v>45044</v>
      </c>
      <c r="G374" s="1">
        <f t="shared" si="26"/>
        <v>28049</v>
      </c>
      <c r="H374" s="1">
        <f>ROUNDUP(MONTH(Table3[[#This Row],[Date]])/3, 0)</f>
        <v>2</v>
      </c>
      <c r="I374" s="1" cm="1">
        <f t="array" aca="1" ref="I374" ca="1" xml:space="preserve"> (SUM(OFFSET(G374, -$M$4/2+1, 0, $M$4-1, 1)) + (INDIRECT("G" &amp; ROW(G374) - $M$4/2) + INDIRECT("G" &amp; ROW(G374) + $M$4/2))/2) / $M$4</f>
        <v>22981.886363636364</v>
      </c>
      <c r="J374" s="1">
        <f ca="1">Table3[[#This Row],[Moving Average on Months]] - 1.96*STDEV(OFFSET(Table3[[#This Row],[Combined
Daily order]], -$M$4/2, 0, $M$4+1, 1))</f>
        <v>14144.0538667606</v>
      </c>
      <c r="K374" s="1">
        <f ca="1">Table3[[#This Row],[Moving Average on Months]] + 1.96*STDEV(OFFSET(Table3[[#This Row],[Combined
Daily order]], -$M$4/2, 0, $M$4+1, 1))</f>
        <v>31819.718860512126</v>
      </c>
      <c r="L374" s="1" t="e">
        <v>#N/A</v>
      </c>
      <c r="N374" s="1">
        <f t="shared" si="27"/>
        <v>45729.882621720331</v>
      </c>
      <c r="O374" s="1">
        <f t="shared" si="28"/>
        <v>5411.2257219907515</v>
      </c>
      <c r="P374"/>
      <c r="V374" s="1"/>
      <c r="AD374"/>
      <c r="AE374"/>
      <c r="AF374"/>
    </row>
    <row r="375" spans="2:32" ht="15" x14ac:dyDescent="0.2">
      <c r="B375" s="2">
        <v>45356.866213134192</v>
      </c>
      <c r="C375" s="2">
        <f t="shared" si="25"/>
        <v>45356</v>
      </c>
      <c r="D375" s="1">
        <v>9116</v>
      </c>
      <c r="F375" s="2">
        <f t="shared" si="29"/>
        <v>45043</v>
      </c>
      <c r="G375" s="1">
        <f t="shared" si="26"/>
        <v>18823</v>
      </c>
      <c r="H375" s="1">
        <f>ROUNDUP(MONTH(Table3[[#This Row],[Date]])/3, 0)</f>
        <v>2</v>
      </c>
      <c r="I375" s="1" cm="1">
        <f t="array" aca="1" ref="I375" ca="1" xml:space="preserve"> (SUM(OFFSET(G375, -$M$4/2+1, 0, $M$4-1, 1)) + (INDIRECT("G" &amp; ROW(G375) - $M$4/2) + INDIRECT("G" &amp; ROW(G375) + $M$4/2))/2) / $M$4</f>
        <v>23019.75</v>
      </c>
      <c r="J375" s="1">
        <f ca="1">Table3[[#This Row],[Moving Average on Months]] - 1.96*STDEV(OFFSET(Table3[[#This Row],[Combined
Daily order]], -$M$4/2, 0, $M$4+1, 1))</f>
        <v>14110.896888332492</v>
      </c>
      <c r="K375" s="1">
        <f ca="1">Table3[[#This Row],[Moving Average on Months]] + 1.96*STDEV(OFFSET(Table3[[#This Row],[Combined
Daily order]], -$M$4/2, 0, $M$4+1, 1))</f>
        <v>31928.603111667508</v>
      </c>
      <c r="L375" s="1" t="e">
        <v>#N/A</v>
      </c>
      <c r="N375" s="1">
        <f t="shared" si="27"/>
        <v>45729.882621720331</v>
      </c>
      <c r="O375" s="1">
        <f t="shared" si="28"/>
        <v>5411.2257219907515</v>
      </c>
      <c r="P375"/>
      <c r="V375" s="1"/>
      <c r="AD375"/>
      <c r="AE375"/>
      <c r="AF375"/>
    </row>
    <row r="376" spans="2:32" ht="15" x14ac:dyDescent="0.2">
      <c r="B376" s="2">
        <v>45356.441685665908</v>
      </c>
      <c r="C376" s="2">
        <f t="shared" si="25"/>
        <v>45356</v>
      </c>
      <c r="D376" s="1">
        <v>8251</v>
      </c>
      <c r="F376" s="2">
        <f t="shared" si="29"/>
        <v>45042</v>
      </c>
      <c r="G376" s="1">
        <f t="shared" si="26"/>
        <v>25804</v>
      </c>
      <c r="H376" s="1">
        <f>ROUNDUP(MONTH(Table3[[#This Row],[Date]])/3, 0)</f>
        <v>2</v>
      </c>
      <c r="I376" s="1" cm="1">
        <f t="array" aca="1" ref="I376" ca="1" xml:space="preserve"> (SUM(OFFSET(G376, -$M$4/2+1, 0, $M$4-1, 1)) + (INDIRECT("G" &amp; ROW(G376) - $M$4/2) + INDIRECT("G" &amp; ROW(G376) + $M$4/2))/2) / $M$4</f>
        <v>23087.113636363636</v>
      </c>
      <c r="J376" s="1">
        <f ca="1">Table3[[#This Row],[Moving Average on Months]] - 1.96*STDEV(OFFSET(Table3[[#This Row],[Combined
Daily order]], -$M$4/2, 0, $M$4+1, 1))</f>
        <v>14230.771284523922</v>
      </c>
      <c r="K376" s="1">
        <f ca="1">Table3[[#This Row],[Moving Average on Months]] + 1.96*STDEV(OFFSET(Table3[[#This Row],[Combined
Daily order]], -$M$4/2, 0, $M$4+1, 1))</f>
        <v>31943.45598820335</v>
      </c>
      <c r="L376" s="1" t="e">
        <v>#N/A</v>
      </c>
      <c r="N376" s="1">
        <f t="shared" si="27"/>
        <v>45729.882621720331</v>
      </c>
      <c r="O376" s="1">
        <f t="shared" si="28"/>
        <v>5411.2257219907515</v>
      </c>
      <c r="P376"/>
      <c r="V376" s="1"/>
      <c r="AD376"/>
      <c r="AE376"/>
      <c r="AF376"/>
    </row>
    <row r="377" spans="2:32" ht="15" x14ac:dyDescent="0.2">
      <c r="B377" s="2">
        <v>45356.044742058162</v>
      </c>
      <c r="C377" s="2">
        <f t="shared" si="25"/>
        <v>45356</v>
      </c>
      <c r="D377" s="1">
        <v>8747</v>
      </c>
      <c r="F377" s="2">
        <f t="shared" si="29"/>
        <v>45041</v>
      </c>
      <c r="G377" s="1">
        <f t="shared" si="26"/>
        <v>18404</v>
      </c>
      <c r="H377" s="1">
        <f>ROUNDUP(MONTH(Table3[[#This Row],[Date]])/3, 0)</f>
        <v>2</v>
      </c>
      <c r="I377" s="1" cm="1">
        <f t="array" aca="1" ref="I377" ca="1" xml:space="preserve"> (SUM(OFFSET(G377, -$M$4/2+1, 0, $M$4-1, 1)) + (INDIRECT("G" &amp; ROW(G377) - $M$4/2) + INDIRECT("G" &amp; ROW(G377) + $M$4/2))/2) / $M$4</f>
        <v>23115.31818181818</v>
      </c>
      <c r="J377" s="1">
        <f ca="1">Table3[[#This Row],[Moving Average on Months]] - 1.96*STDEV(OFFSET(Table3[[#This Row],[Combined
Daily order]], -$M$4/2, 0, $M$4+1, 1))</f>
        <v>14266.481949753152</v>
      </c>
      <c r="K377" s="1">
        <f ca="1">Table3[[#This Row],[Moving Average on Months]] + 1.96*STDEV(OFFSET(Table3[[#This Row],[Combined
Daily order]], -$M$4/2, 0, $M$4+1, 1))</f>
        <v>31964.154413883211</v>
      </c>
      <c r="L377" s="1" t="e">
        <v>#N/A</v>
      </c>
      <c r="N377" s="1">
        <f t="shared" si="27"/>
        <v>45729.882621720331</v>
      </c>
      <c r="O377" s="1">
        <f t="shared" si="28"/>
        <v>5411.2257219907515</v>
      </c>
      <c r="P377"/>
      <c r="V377" s="1"/>
      <c r="AD377"/>
      <c r="AE377"/>
      <c r="AF377"/>
    </row>
    <row r="378" spans="2:32" ht="15" x14ac:dyDescent="0.2">
      <c r="B378" s="2">
        <v>45355.659713375033</v>
      </c>
      <c r="C378" s="2">
        <f t="shared" si="25"/>
        <v>45355</v>
      </c>
      <c r="D378" s="1">
        <v>8113</v>
      </c>
      <c r="F378" s="2">
        <f t="shared" si="29"/>
        <v>45040</v>
      </c>
      <c r="G378" s="1">
        <f t="shared" si="26"/>
        <v>27486</v>
      </c>
      <c r="H378" s="1">
        <f>ROUNDUP(MONTH(Table3[[#This Row],[Date]])/3, 0)</f>
        <v>2</v>
      </c>
      <c r="I378" s="1" cm="1">
        <f t="array" aca="1" ref="I378" ca="1" xml:space="preserve"> (SUM(OFFSET(G378, -$M$4/2+1, 0, $M$4-1, 1)) + (INDIRECT("G" &amp; ROW(G378) - $M$4/2) + INDIRECT("G" &amp; ROW(G378) + $M$4/2))/2) / $M$4</f>
        <v>23127.477272727272</v>
      </c>
      <c r="J378" s="1">
        <f ca="1">Table3[[#This Row],[Moving Average on Months]] - 1.96*STDEV(OFFSET(Table3[[#This Row],[Combined
Daily order]], -$M$4/2, 0, $M$4+1, 1))</f>
        <v>14411.269492305339</v>
      </c>
      <c r="K378" s="1">
        <f ca="1">Table3[[#This Row],[Moving Average on Months]] + 1.96*STDEV(OFFSET(Table3[[#This Row],[Combined
Daily order]], -$M$4/2, 0, $M$4+1, 1))</f>
        <v>31843.685053149205</v>
      </c>
      <c r="L378" s="1" t="e">
        <v>#N/A</v>
      </c>
      <c r="N378" s="1">
        <f t="shared" si="27"/>
        <v>45729.882621720331</v>
      </c>
      <c r="O378" s="1">
        <f t="shared" si="28"/>
        <v>5411.2257219907515</v>
      </c>
      <c r="P378"/>
      <c r="V378" s="1"/>
      <c r="AD378"/>
      <c r="AE378"/>
      <c r="AF378"/>
    </row>
    <row r="379" spans="2:32" ht="15" x14ac:dyDescent="0.2">
      <c r="B379" s="2">
        <v>45355.263040566417</v>
      </c>
      <c r="C379" s="2">
        <f t="shared" si="25"/>
        <v>45355</v>
      </c>
      <c r="D379" s="1">
        <v>9429</v>
      </c>
      <c r="F379" s="2">
        <f t="shared" si="29"/>
        <v>45037</v>
      </c>
      <c r="G379" s="1">
        <f t="shared" si="26"/>
        <v>18007</v>
      </c>
      <c r="H379" s="1">
        <f>ROUNDUP(MONTH(Table3[[#This Row],[Date]])/3, 0)</f>
        <v>2</v>
      </c>
      <c r="I379" s="1" cm="1">
        <f t="array" aca="1" ref="I379" ca="1" xml:space="preserve"> (SUM(OFFSET(G379, -$M$4/2+1, 0, $M$4-1, 1)) + (INDIRECT("G" &amp; ROW(G379) - $M$4/2) + INDIRECT("G" &amp; ROW(G379) + $M$4/2))/2) / $M$4</f>
        <v>23174.06818181818</v>
      </c>
      <c r="J379" s="1">
        <f ca="1">Table3[[#This Row],[Moving Average on Months]] - 1.96*STDEV(OFFSET(Table3[[#This Row],[Combined
Daily order]], -$M$4/2, 0, $M$4+1, 1))</f>
        <v>14346.488146506374</v>
      </c>
      <c r="K379" s="1">
        <f ca="1">Table3[[#This Row],[Moving Average on Months]] + 1.96*STDEV(OFFSET(Table3[[#This Row],[Combined
Daily order]], -$M$4/2, 0, $M$4+1, 1))</f>
        <v>32001.648217129987</v>
      </c>
      <c r="L379" s="1" t="e">
        <v>#N/A</v>
      </c>
      <c r="N379" s="1">
        <f t="shared" si="27"/>
        <v>45729.882621720331</v>
      </c>
      <c r="O379" s="1">
        <f t="shared" si="28"/>
        <v>5411.2257219907515</v>
      </c>
      <c r="P379"/>
      <c r="V379" s="1"/>
      <c r="AD379"/>
      <c r="AE379"/>
      <c r="AF379"/>
    </row>
    <row r="380" spans="2:32" ht="15" x14ac:dyDescent="0.2">
      <c r="B380" s="2">
        <v>45352.87123837525</v>
      </c>
      <c r="C380" s="2">
        <f t="shared" si="25"/>
        <v>45352</v>
      </c>
      <c r="D380" s="1">
        <v>9524</v>
      </c>
      <c r="F380" s="2">
        <f t="shared" si="29"/>
        <v>45036</v>
      </c>
      <c r="G380" s="1">
        <f t="shared" si="26"/>
        <v>28853</v>
      </c>
      <c r="H380" s="1">
        <f>ROUNDUP(MONTH(Table3[[#This Row],[Date]])/3, 0)</f>
        <v>2</v>
      </c>
      <c r="I380" s="1" cm="1">
        <f t="array" aca="1" ref="I380" ca="1" xml:space="preserve"> (SUM(OFFSET(G380, -$M$4/2+1, 0, $M$4-1, 1)) + (INDIRECT("G" &amp; ROW(G380) - $M$4/2) + INDIRECT("G" &amp; ROW(G380) + $M$4/2))/2) / $M$4</f>
        <v>23164.090909090908</v>
      </c>
      <c r="J380" s="1">
        <f ca="1">Table3[[#This Row],[Moving Average on Months]] - 1.96*STDEV(OFFSET(Table3[[#This Row],[Combined
Daily order]], -$M$4/2, 0, $M$4+1, 1))</f>
        <v>14221.365871151424</v>
      </c>
      <c r="K380" s="1">
        <f ca="1">Table3[[#This Row],[Moving Average on Months]] + 1.96*STDEV(OFFSET(Table3[[#This Row],[Combined
Daily order]], -$M$4/2, 0, $M$4+1, 1))</f>
        <v>32106.815947030394</v>
      </c>
      <c r="L380" s="1" t="e">
        <v>#N/A</v>
      </c>
      <c r="N380" s="1">
        <f t="shared" si="27"/>
        <v>45729.882621720331</v>
      </c>
      <c r="O380" s="1">
        <f t="shared" si="28"/>
        <v>5411.2257219907515</v>
      </c>
      <c r="P380"/>
      <c r="V380" s="1"/>
      <c r="AD380"/>
      <c r="AE380"/>
      <c r="AF380"/>
    </row>
    <row r="381" spans="2:32" ht="15" x14ac:dyDescent="0.2">
      <c r="B381" s="2">
        <v>45352.490161153721</v>
      </c>
      <c r="C381" s="2">
        <f t="shared" si="25"/>
        <v>45352</v>
      </c>
      <c r="D381" s="1">
        <v>9414</v>
      </c>
      <c r="F381" s="2">
        <f t="shared" si="29"/>
        <v>45035</v>
      </c>
      <c r="G381" s="1">
        <f t="shared" si="26"/>
        <v>17195</v>
      </c>
      <c r="H381" s="1">
        <f>ROUNDUP(MONTH(Table3[[#This Row],[Date]])/3, 0)</f>
        <v>2</v>
      </c>
      <c r="I381" s="1" cm="1">
        <f t="array" aca="1" ref="I381" ca="1" xml:space="preserve"> (SUM(OFFSET(G381, -$M$4/2+1, 0, $M$4-1, 1)) + (INDIRECT("G" &amp; ROW(G381) - $M$4/2) + INDIRECT("G" &amp; ROW(G381) + $M$4/2))/2) / $M$4</f>
        <v>23074.75</v>
      </c>
      <c r="J381" s="1">
        <f ca="1">Table3[[#This Row],[Moving Average on Months]] - 1.96*STDEV(OFFSET(Table3[[#This Row],[Combined
Daily order]], -$M$4/2, 0, $M$4+1, 1))</f>
        <v>14104.99897383896</v>
      </c>
      <c r="K381" s="1">
        <f ca="1">Table3[[#This Row],[Moving Average on Months]] + 1.96*STDEV(OFFSET(Table3[[#This Row],[Combined
Daily order]], -$M$4/2, 0, $M$4+1, 1))</f>
        <v>32044.50102616104</v>
      </c>
      <c r="L381" s="1" t="e">
        <v>#N/A</v>
      </c>
      <c r="N381" s="1">
        <f t="shared" si="27"/>
        <v>45729.882621720331</v>
      </c>
      <c r="O381" s="1">
        <f t="shared" si="28"/>
        <v>5411.2257219907515</v>
      </c>
      <c r="P381"/>
      <c r="V381" s="1"/>
      <c r="AD381"/>
      <c r="AE381"/>
      <c r="AF381"/>
    </row>
    <row r="382" spans="2:32" ht="15" x14ac:dyDescent="0.2">
      <c r="B382" s="2">
        <v>45352.069085572199</v>
      </c>
      <c r="C382" s="2">
        <f t="shared" si="25"/>
        <v>45352</v>
      </c>
      <c r="D382" s="1">
        <v>8161</v>
      </c>
      <c r="F382" s="2">
        <f t="shared" si="29"/>
        <v>45034</v>
      </c>
      <c r="G382" s="1">
        <f t="shared" si="26"/>
        <v>24913</v>
      </c>
      <c r="H382" s="1">
        <f>ROUNDUP(MONTH(Table3[[#This Row],[Date]])/3, 0)</f>
        <v>2</v>
      </c>
      <c r="I382" s="1" cm="1">
        <f t="array" aca="1" ref="I382" ca="1" xml:space="preserve"> (SUM(OFFSET(G382, -$M$4/2+1, 0, $M$4-1, 1)) + (INDIRECT("G" &amp; ROW(G382) - $M$4/2) + INDIRECT("G" &amp; ROW(G382) + $M$4/2))/2) / $M$4</f>
        <v>23002.840909090908</v>
      </c>
      <c r="J382" s="1">
        <f ca="1">Table3[[#This Row],[Moving Average on Months]] - 1.96*STDEV(OFFSET(Table3[[#This Row],[Combined
Daily order]], -$M$4/2, 0, $M$4+1, 1))</f>
        <v>14107.918454765726</v>
      </c>
      <c r="K382" s="1">
        <f ca="1">Table3[[#This Row],[Moving Average on Months]] + 1.96*STDEV(OFFSET(Table3[[#This Row],[Combined
Daily order]], -$M$4/2, 0, $M$4+1, 1))</f>
        <v>31897.763363416088</v>
      </c>
      <c r="L382" s="1" t="e">
        <v>#N/A</v>
      </c>
      <c r="N382" s="1">
        <f t="shared" si="27"/>
        <v>45729.882621720331</v>
      </c>
      <c r="O382" s="1">
        <f t="shared" si="28"/>
        <v>5411.2257219907515</v>
      </c>
      <c r="P382"/>
      <c r="V382" s="1"/>
      <c r="AD382"/>
      <c r="AE382"/>
      <c r="AF382"/>
    </row>
    <row r="383" spans="2:32" ht="15" x14ac:dyDescent="0.2">
      <c r="B383" s="2">
        <v>45351.680801942173</v>
      </c>
      <c r="C383" s="2">
        <f t="shared" si="25"/>
        <v>45351</v>
      </c>
      <c r="D383" s="1">
        <v>8478</v>
      </c>
      <c r="F383" s="2">
        <f t="shared" si="29"/>
        <v>45033</v>
      </c>
      <c r="G383" s="1">
        <f t="shared" si="26"/>
        <v>18956</v>
      </c>
      <c r="H383" s="1">
        <f>ROUNDUP(MONTH(Table3[[#This Row],[Date]])/3, 0)</f>
        <v>2</v>
      </c>
      <c r="I383" s="1" cm="1">
        <f t="array" aca="1" ref="I383" ca="1" xml:space="preserve"> (SUM(OFFSET(G383, -$M$4/2+1, 0, $M$4-1, 1)) + (INDIRECT("G" &amp; ROW(G383) - $M$4/2) + INDIRECT("G" &amp; ROW(G383) + $M$4/2))/2) / $M$4</f>
        <v>22979.75</v>
      </c>
      <c r="J383" s="1">
        <f ca="1">Table3[[#This Row],[Moving Average on Months]] - 1.96*STDEV(OFFSET(Table3[[#This Row],[Combined
Daily order]], -$M$4/2, 0, $M$4+1, 1))</f>
        <v>14028.115371901491</v>
      </c>
      <c r="K383" s="1">
        <f ca="1">Table3[[#This Row],[Moving Average on Months]] + 1.96*STDEV(OFFSET(Table3[[#This Row],[Combined
Daily order]], -$M$4/2, 0, $M$4+1, 1))</f>
        <v>31931.384628098509</v>
      </c>
      <c r="L383" s="1" t="e">
        <v>#N/A</v>
      </c>
      <c r="N383" s="1">
        <f t="shared" si="27"/>
        <v>45729.882621720331</v>
      </c>
      <c r="O383" s="1">
        <f t="shared" si="28"/>
        <v>5411.2257219907515</v>
      </c>
      <c r="P383"/>
      <c r="V383" s="1"/>
      <c r="AD383"/>
      <c r="AE383"/>
      <c r="AF383"/>
    </row>
    <row r="384" spans="2:32" ht="15" x14ac:dyDescent="0.2">
      <c r="B384" s="2">
        <v>45351.255720496018</v>
      </c>
      <c r="C384" s="2">
        <f t="shared" si="25"/>
        <v>45351</v>
      </c>
      <c r="D384" s="1">
        <v>8304</v>
      </c>
      <c r="F384" s="2">
        <f t="shared" si="29"/>
        <v>45030</v>
      </c>
      <c r="G384" s="1">
        <f t="shared" si="26"/>
        <v>25647</v>
      </c>
      <c r="H384" s="1">
        <f>ROUNDUP(MONTH(Table3[[#This Row],[Date]])/3, 0)</f>
        <v>2</v>
      </c>
      <c r="I384" s="1" cm="1">
        <f t="array" aca="1" ref="I384" ca="1" xml:space="preserve"> (SUM(OFFSET(G384, -$M$4/2+1, 0, $M$4-1, 1)) + (INDIRECT("G" &amp; ROW(G384) - $M$4/2) + INDIRECT("G" &amp; ROW(G384) + $M$4/2))/2) / $M$4</f>
        <v>22952.113636363636</v>
      </c>
      <c r="J384" s="1">
        <f ca="1">Table3[[#This Row],[Moving Average on Months]] - 1.96*STDEV(OFFSET(Table3[[#This Row],[Combined
Daily order]], -$M$4/2, 0, $M$4+1, 1))</f>
        <v>14078.23659880356</v>
      </c>
      <c r="K384" s="1">
        <f ca="1">Table3[[#This Row],[Moving Average on Months]] + 1.96*STDEV(OFFSET(Table3[[#This Row],[Combined
Daily order]], -$M$4/2, 0, $M$4+1, 1))</f>
        <v>31825.990673923712</v>
      </c>
      <c r="L384" s="1" t="e">
        <v>#N/A</v>
      </c>
      <c r="N384" s="1">
        <f t="shared" si="27"/>
        <v>45729.882621720331</v>
      </c>
      <c r="O384" s="1">
        <f t="shared" si="28"/>
        <v>5411.2257219907515</v>
      </c>
      <c r="P384"/>
      <c r="V384" s="1"/>
      <c r="AD384"/>
      <c r="AE384"/>
      <c r="AF384"/>
    </row>
    <row r="385" spans="2:32" ht="15" x14ac:dyDescent="0.2">
      <c r="B385" s="2">
        <v>45350.857561123223</v>
      </c>
      <c r="C385" s="2">
        <f t="shared" si="25"/>
        <v>45350</v>
      </c>
      <c r="D385" s="1">
        <v>9201</v>
      </c>
      <c r="F385" s="2">
        <f t="shared" si="29"/>
        <v>45029</v>
      </c>
      <c r="G385" s="1">
        <f t="shared" si="26"/>
        <v>18341</v>
      </c>
      <c r="H385" s="1">
        <f>ROUNDUP(MONTH(Table3[[#This Row],[Date]])/3, 0)</f>
        <v>2</v>
      </c>
      <c r="I385" s="1" cm="1">
        <f t="array" aca="1" ref="I385" ca="1" xml:space="preserve"> (SUM(OFFSET(G385, -$M$4/2+1, 0, $M$4-1, 1)) + (INDIRECT("G" &amp; ROW(G385) - $M$4/2) + INDIRECT("G" &amp; ROW(G385) + $M$4/2))/2) / $M$4</f>
        <v>22907.954545454544</v>
      </c>
      <c r="J385" s="1">
        <f ca="1">Table3[[#This Row],[Moving Average on Months]] - 1.96*STDEV(OFFSET(Table3[[#This Row],[Combined
Daily order]], -$M$4/2, 0, $M$4+1, 1))</f>
        <v>13935.540164865246</v>
      </c>
      <c r="K385" s="1">
        <f ca="1">Table3[[#This Row],[Moving Average on Months]] + 1.96*STDEV(OFFSET(Table3[[#This Row],[Combined
Daily order]], -$M$4/2, 0, $M$4+1, 1))</f>
        <v>31880.36892604384</v>
      </c>
      <c r="L385" s="1" t="e">
        <v>#N/A</v>
      </c>
      <c r="N385" s="1">
        <f t="shared" si="27"/>
        <v>45729.882621720331</v>
      </c>
      <c r="O385" s="1">
        <f t="shared" si="28"/>
        <v>5411.2257219907515</v>
      </c>
      <c r="P385"/>
      <c r="V385" s="1"/>
      <c r="AD385"/>
      <c r="AE385"/>
      <c r="AF385"/>
    </row>
    <row r="386" spans="2:32" ht="15" x14ac:dyDescent="0.2">
      <c r="B386" s="2">
        <v>45350.461142038701</v>
      </c>
      <c r="C386" s="2">
        <f t="shared" si="25"/>
        <v>45350</v>
      </c>
      <c r="D386" s="1">
        <v>8784</v>
      </c>
      <c r="F386" s="2">
        <f t="shared" si="29"/>
        <v>45028</v>
      </c>
      <c r="G386" s="1">
        <f t="shared" si="26"/>
        <v>28519</v>
      </c>
      <c r="H386" s="1">
        <f>ROUNDUP(MONTH(Table3[[#This Row],[Date]])/3, 0)</f>
        <v>2</v>
      </c>
      <c r="I386" s="1" cm="1">
        <f t="array" aca="1" ref="I386" ca="1" xml:space="preserve"> (SUM(OFFSET(G386, -$M$4/2+1, 0, $M$4-1, 1)) + (INDIRECT("G" &amp; ROW(G386) - $M$4/2) + INDIRECT("G" &amp; ROW(G386) + $M$4/2))/2) / $M$4</f>
        <v>22881.81818181818</v>
      </c>
      <c r="J386" s="1">
        <f ca="1">Table3[[#This Row],[Moving Average on Months]] - 1.96*STDEV(OFFSET(Table3[[#This Row],[Combined
Daily order]], -$M$4/2, 0, $M$4+1, 1))</f>
        <v>13973.384445145421</v>
      </c>
      <c r="K386" s="1">
        <f ca="1">Table3[[#This Row],[Moving Average on Months]] + 1.96*STDEV(OFFSET(Table3[[#This Row],[Combined
Daily order]], -$M$4/2, 0, $M$4+1, 1))</f>
        <v>31790.25191849094</v>
      </c>
      <c r="L386" s="1" t="e">
        <v>#N/A</v>
      </c>
      <c r="N386" s="1">
        <f t="shared" si="27"/>
        <v>45729.882621720331</v>
      </c>
      <c r="O386" s="1">
        <f t="shared" si="28"/>
        <v>5411.2257219907515</v>
      </c>
      <c r="P386"/>
      <c r="V386" s="1"/>
      <c r="AD386"/>
      <c r="AE386"/>
      <c r="AF386"/>
    </row>
    <row r="387" spans="2:32" ht="15" x14ac:dyDescent="0.2">
      <c r="B387" s="2">
        <v>45350.058811301533</v>
      </c>
      <c r="C387" s="2">
        <f t="shared" si="25"/>
        <v>45350</v>
      </c>
      <c r="D387" s="1">
        <v>8807</v>
      </c>
      <c r="F387" s="2">
        <f t="shared" si="29"/>
        <v>45027</v>
      </c>
      <c r="G387" s="1">
        <f t="shared" si="26"/>
        <v>19879</v>
      </c>
      <c r="H387" s="1">
        <f>ROUNDUP(MONTH(Table3[[#This Row],[Date]])/3, 0)</f>
        <v>2</v>
      </c>
      <c r="I387" s="1" cm="1">
        <f t="array" aca="1" ref="I387" ca="1" xml:space="preserve"> (SUM(OFFSET(G387, -$M$4/2+1, 0, $M$4-1, 1)) + (INDIRECT("G" &amp; ROW(G387) - $M$4/2) + INDIRECT("G" &amp; ROW(G387) + $M$4/2))/2) / $M$4</f>
        <v>22924.045454545456</v>
      </c>
      <c r="J387" s="1">
        <f ca="1">Table3[[#This Row],[Moving Average on Months]] - 1.96*STDEV(OFFSET(Table3[[#This Row],[Combined
Daily order]], -$M$4/2, 0, $M$4+1, 1))</f>
        <v>13919.652614621644</v>
      </c>
      <c r="K387" s="1">
        <f ca="1">Table3[[#This Row],[Moving Average on Months]] + 1.96*STDEV(OFFSET(Table3[[#This Row],[Combined
Daily order]], -$M$4/2, 0, $M$4+1, 1))</f>
        <v>31928.43829446927</v>
      </c>
      <c r="L387" s="1" t="e">
        <v>#N/A</v>
      </c>
      <c r="N387" s="1">
        <f t="shared" si="27"/>
        <v>45729.882621720331</v>
      </c>
      <c r="O387" s="1">
        <f t="shared" si="28"/>
        <v>5411.2257219907515</v>
      </c>
      <c r="P387"/>
      <c r="V387" s="1"/>
      <c r="AD387"/>
      <c r="AE387"/>
      <c r="AF387"/>
    </row>
    <row r="388" spans="2:32" ht="15" x14ac:dyDescent="0.2">
      <c r="B388" s="2">
        <v>45349.679318872935</v>
      </c>
      <c r="C388" s="2">
        <f t="shared" ref="C388:C451" si="30">INT(B388)</f>
        <v>45349</v>
      </c>
      <c r="D388" s="1">
        <v>9446</v>
      </c>
      <c r="F388" s="2">
        <f t="shared" si="29"/>
        <v>45026</v>
      </c>
      <c r="G388" s="1">
        <f t="shared" ref="G388:G451" si="31">SUMIF(C:C, F388, D:D)</f>
        <v>27733</v>
      </c>
      <c r="H388" s="1">
        <f>ROUNDUP(MONTH(Table3[[#This Row],[Date]])/3, 0)</f>
        <v>2</v>
      </c>
      <c r="I388" s="1" cm="1">
        <f t="array" aca="1" ref="I388" ca="1" xml:space="preserve"> (SUM(OFFSET(G388, -$M$4/2+1, 0, $M$4-1, 1)) + (INDIRECT("G" &amp; ROW(G388) - $M$4/2) + INDIRECT("G" &amp; ROW(G388) + $M$4/2))/2) / $M$4</f>
        <v>22965.409090909092</v>
      </c>
      <c r="J388" s="1">
        <f ca="1">Table3[[#This Row],[Moving Average on Months]] - 1.96*STDEV(OFFSET(Table3[[#This Row],[Combined
Daily order]], -$M$4/2, 0, $M$4+1, 1))</f>
        <v>13805.93577856149</v>
      </c>
      <c r="K388" s="1">
        <f ca="1">Table3[[#This Row],[Moving Average on Months]] + 1.96*STDEV(OFFSET(Table3[[#This Row],[Combined
Daily order]], -$M$4/2, 0, $M$4+1, 1))</f>
        <v>32124.882403256692</v>
      </c>
      <c r="L388" s="1" t="e">
        <v>#N/A</v>
      </c>
      <c r="N388" s="1">
        <f t="shared" ref="N388:N451" si="32">$V$46</f>
        <v>45729.882621720331</v>
      </c>
      <c r="O388" s="1">
        <f t="shared" ref="O388:O451" si="33">$U$46</f>
        <v>5411.2257219907515</v>
      </c>
      <c r="P388"/>
      <c r="V388" s="1"/>
      <c r="AD388"/>
      <c r="AE388"/>
      <c r="AF388"/>
    </row>
    <row r="389" spans="2:32" ht="15" x14ac:dyDescent="0.2">
      <c r="B389" s="2">
        <v>45349.293852524061</v>
      </c>
      <c r="C389" s="2">
        <f t="shared" si="30"/>
        <v>45349</v>
      </c>
      <c r="D389" s="1">
        <v>8916</v>
      </c>
      <c r="F389" s="2">
        <f t="shared" si="29"/>
        <v>45023</v>
      </c>
      <c r="G389" s="1">
        <f t="shared" si="31"/>
        <v>20034</v>
      </c>
      <c r="H389" s="1">
        <f>ROUNDUP(MONTH(Table3[[#This Row],[Date]])/3, 0)</f>
        <v>2</v>
      </c>
      <c r="I389" s="1" cm="1">
        <f t="array" aca="1" ref="I389" ca="1" xml:space="preserve"> (SUM(OFFSET(G389, -$M$4/2+1, 0, $M$4-1, 1)) + (INDIRECT("G" &amp; ROW(G389) - $M$4/2) + INDIRECT("G" &amp; ROW(G389) + $M$4/2))/2) / $M$4</f>
        <v>22976.090909090908</v>
      </c>
      <c r="J389" s="1">
        <f ca="1">Table3[[#This Row],[Moving Average on Months]] - 1.96*STDEV(OFFSET(Table3[[#This Row],[Combined
Daily order]], -$M$4/2, 0, $M$4+1, 1))</f>
        <v>13738.418574045501</v>
      </c>
      <c r="K389" s="1">
        <f ca="1">Table3[[#This Row],[Moving Average on Months]] + 1.96*STDEV(OFFSET(Table3[[#This Row],[Combined
Daily order]], -$M$4/2, 0, $M$4+1, 1))</f>
        <v>32213.763244136317</v>
      </c>
      <c r="L389" s="1" t="e">
        <v>#N/A</v>
      </c>
      <c r="N389" s="1">
        <f t="shared" si="32"/>
        <v>45729.882621720331</v>
      </c>
      <c r="O389" s="1">
        <f t="shared" si="33"/>
        <v>5411.2257219907515</v>
      </c>
      <c r="P389"/>
      <c r="V389" s="1"/>
      <c r="AD389"/>
      <c r="AE389"/>
      <c r="AF389"/>
    </row>
    <row r="390" spans="2:32" ht="15" x14ac:dyDescent="0.2">
      <c r="B390" s="2">
        <v>45348.892805350923</v>
      </c>
      <c r="C390" s="2">
        <f t="shared" si="30"/>
        <v>45348</v>
      </c>
      <c r="D390" s="1">
        <v>7914</v>
      </c>
      <c r="F390" s="2">
        <f t="shared" ref="F390:F453" si="34">WORKDAY(F389,-1)</f>
        <v>45022</v>
      </c>
      <c r="G390" s="1">
        <f t="shared" si="31"/>
        <v>28303</v>
      </c>
      <c r="H390" s="1">
        <f>ROUNDUP(MONTH(Table3[[#This Row],[Date]])/3, 0)</f>
        <v>2</v>
      </c>
      <c r="I390" s="1" cm="1">
        <f t="array" aca="1" ref="I390" ca="1" xml:space="preserve"> (SUM(OFFSET(G390, -$M$4/2+1, 0, $M$4-1, 1)) + (INDIRECT("G" &amp; ROW(G390) - $M$4/2) + INDIRECT("G" &amp; ROW(G390) + $M$4/2))/2) / $M$4</f>
        <v>23230</v>
      </c>
      <c r="J390" s="1">
        <f ca="1">Table3[[#This Row],[Moving Average on Months]] - 1.96*STDEV(OFFSET(Table3[[#This Row],[Combined
Daily order]], -$M$4/2, 0, $M$4+1, 1))</f>
        <v>13921.202057081498</v>
      </c>
      <c r="K390" s="1">
        <f ca="1">Table3[[#This Row],[Moving Average on Months]] + 1.96*STDEV(OFFSET(Table3[[#This Row],[Combined
Daily order]], -$M$4/2, 0, $M$4+1, 1))</f>
        <v>32538.7979429185</v>
      </c>
      <c r="L390" s="1" t="e">
        <v>#N/A</v>
      </c>
      <c r="N390" s="1">
        <f t="shared" si="32"/>
        <v>45729.882621720331</v>
      </c>
      <c r="O390" s="1">
        <f t="shared" si="33"/>
        <v>5411.2257219907515</v>
      </c>
      <c r="P390"/>
      <c r="V390" s="1"/>
      <c r="AD390"/>
      <c r="AE390"/>
      <c r="AF390"/>
    </row>
    <row r="391" spans="2:32" ht="15" x14ac:dyDescent="0.2">
      <c r="B391" s="2">
        <v>45348.472966709822</v>
      </c>
      <c r="C391" s="2">
        <f t="shared" si="30"/>
        <v>45348</v>
      </c>
      <c r="D391" s="1">
        <v>9276</v>
      </c>
      <c r="F391" s="2">
        <f t="shared" si="34"/>
        <v>45021</v>
      </c>
      <c r="G391" s="1">
        <f t="shared" si="31"/>
        <v>18037</v>
      </c>
      <c r="H391" s="1">
        <f>ROUNDUP(MONTH(Table3[[#This Row],[Date]])/3, 0)</f>
        <v>2</v>
      </c>
      <c r="I391" s="1" cm="1">
        <f t="array" aca="1" ref="I391" ca="1" xml:space="preserve"> (SUM(OFFSET(G391, -$M$4/2+1, 0, $M$4-1, 1)) + (INDIRECT("G" &amp; ROW(G391) - $M$4/2) + INDIRECT("G" &amp; ROW(G391) + $M$4/2))/2) / $M$4</f>
        <v>23239.795454545456</v>
      </c>
      <c r="J391" s="1">
        <f ca="1">Table3[[#This Row],[Moving Average on Months]] - 1.96*STDEV(OFFSET(Table3[[#This Row],[Combined
Daily order]], -$M$4/2, 0, $M$4+1, 1))</f>
        <v>14019.6375861778</v>
      </c>
      <c r="K391" s="1">
        <f ca="1">Table3[[#This Row],[Moving Average on Months]] + 1.96*STDEV(OFFSET(Table3[[#This Row],[Combined
Daily order]], -$M$4/2, 0, $M$4+1, 1))</f>
        <v>32459.953322913112</v>
      </c>
      <c r="L391" s="1" t="e">
        <v>#N/A</v>
      </c>
      <c r="N391" s="1">
        <f t="shared" si="32"/>
        <v>45729.882621720331</v>
      </c>
      <c r="O391" s="1">
        <f t="shared" si="33"/>
        <v>5411.2257219907515</v>
      </c>
      <c r="P391"/>
      <c r="V391" s="1"/>
      <c r="AD391"/>
      <c r="AE391"/>
      <c r="AF391"/>
    </row>
    <row r="392" spans="2:32" ht="15" x14ac:dyDescent="0.2">
      <c r="B392" s="2">
        <v>45348.09898169995</v>
      </c>
      <c r="C392" s="2">
        <f t="shared" si="30"/>
        <v>45348</v>
      </c>
      <c r="D392" s="1">
        <v>7880</v>
      </c>
      <c r="F392" s="2">
        <f t="shared" si="34"/>
        <v>45020</v>
      </c>
      <c r="G392" s="1">
        <f t="shared" si="31"/>
        <v>26882</v>
      </c>
      <c r="H392" s="1">
        <f>ROUNDUP(MONTH(Table3[[#This Row],[Date]])/3, 0)</f>
        <v>2</v>
      </c>
      <c r="I392" s="1" cm="1">
        <f t="array" aca="1" ref="I392" ca="1" xml:space="preserve"> (SUM(OFFSET(G392, -$M$4/2+1, 0, $M$4-1, 1)) + (INDIRECT("G" &amp; ROW(G392) - $M$4/2) + INDIRECT("G" &amp; ROW(G392) + $M$4/2))/2) / $M$4</f>
        <v>23246.93181818182</v>
      </c>
      <c r="J392" s="1">
        <f ca="1">Table3[[#This Row],[Moving Average on Months]] - 1.96*STDEV(OFFSET(Table3[[#This Row],[Combined
Daily order]], -$M$4/2, 0, $M$4+1, 1))</f>
        <v>14165.181303839219</v>
      </c>
      <c r="K392" s="1">
        <f ca="1">Table3[[#This Row],[Moving Average on Months]] + 1.96*STDEV(OFFSET(Table3[[#This Row],[Combined
Daily order]], -$M$4/2, 0, $M$4+1, 1))</f>
        <v>32328.682332524419</v>
      </c>
      <c r="L392" s="1" t="e">
        <v>#N/A</v>
      </c>
      <c r="N392" s="1">
        <f t="shared" si="32"/>
        <v>45729.882621720331</v>
      </c>
      <c r="O392" s="1">
        <f t="shared" si="33"/>
        <v>5411.2257219907515</v>
      </c>
      <c r="P392"/>
      <c r="V392" s="1"/>
      <c r="AD392"/>
      <c r="AE392"/>
      <c r="AF392"/>
    </row>
    <row r="393" spans="2:32" ht="15" x14ac:dyDescent="0.2">
      <c r="B393" s="2">
        <v>45345.772071419931</v>
      </c>
      <c r="C393" s="2">
        <f t="shared" si="30"/>
        <v>45345</v>
      </c>
      <c r="D393" s="1">
        <v>7991</v>
      </c>
      <c r="F393" s="2">
        <f t="shared" si="34"/>
        <v>45019</v>
      </c>
      <c r="G393" s="1">
        <f t="shared" si="31"/>
        <v>17677</v>
      </c>
      <c r="H393" s="1">
        <f>ROUNDUP(MONTH(Table3[[#This Row],[Date]])/3, 0)</f>
        <v>2</v>
      </c>
      <c r="I393" s="1" cm="1">
        <f t="array" aca="1" ref="I393" ca="1" xml:space="preserve"> (SUM(OFFSET(G393, -$M$4/2+1, 0, $M$4-1, 1)) + (INDIRECT("G" &amp; ROW(G393) - $M$4/2) + INDIRECT("G" &amp; ROW(G393) + $M$4/2))/2) / $M$4</f>
        <v>23345.68181818182</v>
      </c>
      <c r="J393" s="1">
        <f ca="1">Table3[[#This Row],[Moving Average on Months]] - 1.96*STDEV(OFFSET(Table3[[#This Row],[Combined
Daily order]], -$M$4/2, 0, $M$4+1, 1))</f>
        <v>14451.745451178354</v>
      </c>
      <c r="K393" s="1">
        <f ca="1">Table3[[#This Row],[Moving Average on Months]] + 1.96*STDEV(OFFSET(Table3[[#This Row],[Combined
Daily order]], -$M$4/2, 0, $M$4+1, 1))</f>
        <v>32239.618185185285</v>
      </c>
      <c r="L393" s="1" t="e">
        <v>#N/A</v>
      </c>
      <c r="N393" s="1">
        <f t="shared" si="32"/>
        <v>45729.882621720331</v>
      </c>
      <c r="O393" s="1">
        <f t="shared" si="33"/>
        <v>5411.2257219907515</v>
      </c>
      <c r="P393"/>
      <c r="V393" s="1"/>
      <c r="AD393"/>
      <c r="AE393"/>
      <c r="AF393"/>
    </row>
    <row r="394" spans="2:32" ht="15" x14ac:dyDescent="0.2">
      <c r="B394" s="2">
        <v>45345.397980652575</v>
      </c>
      <c r="C394" s="2">
        <f t="shared" si="30"/>
        <v>45345</v>
      </c>
      <c r="D394" s="1">
        <v>8776</v>
      </c>
      <c r="F394" s="2">
        <f t="shared" si="34"/>
        <v>45016</v>
      </c>
      <c r="G394" s="1">
        <f t="shared" si="31"/>
        <v>27964</v>
      </c>
      <c r="H394" s="1">
        <f>ROUNDUP(MONTH(Table3[[#This Row],[Date]])/3, 0)</f>
        <v>1</v>
      </c>
      <c r="I394" s="1" cm="1">
        <f t="array" aca="1" ref="I394" ca="1" xml:space="preserve"> (SUM(OFFSET(G394, -$M$4/2+1, 0, $M$4-1, 1)) + (INDIRECT("G" &amp; ROW(G394) - $M$4/2) + INDIRECT("G" &amp; ROW(G394) + $M$4/2))/2) / $M$4</f>
        <v>23413.863636363636</v>
      </c>
      <c r="J394" s="1">
        <f ca="1">Table3[[#This Row],[Moving Average on Months]] - 1.96*STDEV(OFFSET(Table3[[#This Row],[Combined
Daily order]], -$M$4/2, 0, $M$4+1, 1))</f>
        <v>14352.80195745936</v>
      </c>
      <c r="K394" s="1">
        <f ca="1">Table3[[#This Row],[Moving Average on Months]] + 1.96*STDEV(OFFSET(Table3[[#This Row],[Combined
Daily order]], -$M$4/2, 0, $M$4+1, 1))</f>
        <v>32474.925315267912</v>
      </c>
      <c r="L394" s="1" t="e">
        <v>#N/A</v>
      </c>
      <c r="N394" s="1">
        <f t="shared" si="32"/>
        <v>45729.882621720331</v>
      </c>
      <c r="O394" s="1">
        <f t="shared" si="33"/>
        <v>5411.2257219907515</v>
      </c>
      <c r="P394"/>
      <c r="V394" s="1"/>
      <c r="AD394"/>
      <c r="AE394"/>
      <c r="AF394"/>
    </row>
    <row r="395" spans="2:32" ht="15" x14ac:dyDescent="0.2">
      <c r="B395" s="2">
        <v>45345.014170647191</v>
      </c>
      <c r="C395" s="2">
        <f t="shared" si="30"/>
        <v>45345</v>
      </c>
      <c r="D395" s="1">
        <v>7267</v>
      </c>
      <c r="F395" s="2">
        <f t="shared" si="34"/>
        <v>45015</v>
      </c>
      <c r="G395" s="1">
        <f t="shared" si="31"/>
        <v>18855</v>
      </c>
      <c r="H395" s="1">
        <f>ROUNDUP(MONTH(Table3[[#This Row],[Date]])/3, 0)</f>
        <v>1</v>
      </c>
      <c r="I395" s="1" cm="1">
        <f t="array" aca="1" ref="I395" ca="1" xml:space="preserve"> (SUM(OFFSET(G395, -$M$4/2+1, 0, $M$4-1, 1)) + (INDIRECT("G" &amp; ROW(G395) - $M$4/2) + INDIRECT("G" &amp; ROW(G395) + $M$4/2))/2) / $M$4</f>
        <v>23449.136363636364</v>
      </c>
      <c r="J395" s="1">
        <f ca="1">Table3[[#This Row],[Moving Average on Months]] - 1.96*STDEV(OFFSET(Table3[[#This Row],[Combined
Daily order]], -$M$4/2, 0, $M$4+1, 1))</f>
        <v>14335.226973581453</v>
      </c>
      <c r="K395" s="1">
        <f ca="1">Table3[[#This Row],[Moving Average on Months]] + 1.96*STDEV(OFFSET(Table3[[#This Row],[Combined
Daily order]], -$M$4/2, 0, $M$4+1, 1))</f>
        <v>32563.045753691273</v>
      </c>
      <c r="L395" s="1" t="e">
        <v>#N/A</v>
      </c>
      <c r="N395" s="1">
        <f t="shared" si="32"/>
        <v>45729.882621720331</v>
      </c>
      <c r="O395" s="1">
        <f t="shared" si="33"/>
        <v>5411.2257219907515</v>
      </c>
      <c r="P395"/>
      <c r="V395" s="1"/>
      <c r="AD395"/>
      <c r="AE395"/>
      <c r="AF395"/>
    </row>
    <row r="396" spans="2:32" ht="15" x14ac:dyDescent="0.2">
      <c r="B396" s="2">
        <v>45344.608765859528</v>
      </c>
      <c r="C396" s="2">
        <f t="shared" si="30"/>
        <v>45344</v>
      </c>
      <c r="D396" s="1">
        <v>8769</v>
      </c>
      <c r="F396" s="2">
        <f t="shared" si="34"/>
        <v>45014</v>
      </c>
      <c r="G396" s="1">
        <f t="shared" si="31"/>
        <v>27277</v>
      </c>
      <c r="H396" s="1">
        <f>ROUNDUP(MONTH(Table3[[#This Row],[Date]])/3, 0)</f>
        <v>1</v>
      </c>
      <c r="I396" s="1" cm="1">
        <f t="array" aca="1" ref="I396" ca="1" xml:space="preserve"> (SUM(OFFSET(G396, -$M$4/2+1, 0, $M$4-1, 1)) + (INDIRECT("G" &amp; ROW(G396) - $M$4/2) + INDIRECT("G" &amp; ROW(G396) + $M$4/2))/2) / $M$4</f>
        <v>23457.522727272728</v>
      </c>
      <c r="J396" s="1">
        <f ca="1">Table3[[#This Row],[Moving Average on Months]] - 1.96*STDEV(OFFSET(Table3[[#This Row],[Combined
Daily order]], -$M$4/2, 0, $M$4+1, 1))</f>
        <v>14328.090022882983</v>
      </c>
      <c r="K396" s="1">
        <f ca="1">Table3[[#This Row],[Moving Average on Months]] + 1.96*STDEV(OFFSET(Table3[[#This Row],[Combined
Daily order]], -$M$4/2, 0, $M$4+1, 1))</f>
        <v>32586.955431662471</v>
      </c>
      <c r="L396" s="1" t="e">
        <v>#N/A</v>
      </c>
      <c r="N396" s="1">
        <f t="shared" si="32"/>
        <v>45729.882621720331</v>
      </c>
      <c r="O396" s="1">
        <f t="shared" si="33"/>
        <v>5411.2257219907515</v>
      </c>
      <c r="P396"/>
      <c r="V396" s="1"/>
      <c r="AD396"/>
      <c r="AE396"/>
      <c r="AF396"/>
    </row>
    <row r="397" spans="2:32" ht="15" x14ac:dyDescent="0.2">
      <c r="B397" s="2">
        <v>45344.222018535816</v>
      </c>
      <c r="C397" s="2">
        <f t="shared" si="30"/>
        <v>45344</v>
      </c>
      <c r="D397" s="1">
        <v>8562</v>
      </c>
      <c r="F397" s="2">
        <f t="shared" si="34"/>
        <v>45013</v>
      </c>
      <c r="G397" s="1">
        <f t="shared" si="31"/>
        <v>18445</v>
      </c>
      <c r="H397" s="1">
        <f>ROUNDUP(MONTH(Table3[[#This Row],[Date]])/3, 0)</f>
        <v>1</v>
      </c>
      <c r="I397" s="1" cm="1">
        <f t="array" aca="1" ref="I397" ca="1" xml:space="preserve"> (SUM(OFFSET(G397, -$M$4/2+1, 0, $M$4-1, 1)) + (INDIRECT("G" &amp; ROW(G397) - $M$4/2) + INDIRECT("G" &amp; ROW(G397) + $M$4/2))/2) / $M$4</f>
        <v>23430.613636363636</v>
      </c>
      <c r="J397" s="1">
        <f ca="1">Table3[[#This Row],[Moving Average on Months]] - 1.96*STDEV(OFFSET(Table3[[#This Row],[Combined
Daily order]], -$M$4/2, 0, $M$4+1, 1))</f>
        <v>14416.109558092683</v>
      </c>
      <c r="K397" s="1">
        <f ca="1">Table3[[#This Row],[Moving Average on Months]] + 1.96*STDEV(OFFSET(Table3[[#This Row],[Combined
Daily order]], -$M$4/2, 0, $M$4+1, 1))</f>
        <v>32445.117714634587</v>
      </c>
      <c r="L397" s="1" t="e">
        <v>#N/A</v>
      </c>
      <c r="N397" s="1">
        <f t="shared" si="32"/>
        <v>45729.882621720331</v>
      </c>
      <c r="O397" s="1">
        <f t="shared" si="33"/>
        <v>5411.2257219907515</v>
      </c>
      <c r="P397"/>
      <c r="V397" s="1"/>
      <c r="AD397"/>
      <c r="AE397"/>
      <c r="AF397"/>
    </row>
    <row r="398" spans="2:32" ht="15" x14ac:dyDescent="0.2">
      <c r="B398" s="2">
        <v>45343.828753653601</v>
      </c>
      <c r="C398" s="2">
        <f t="shared" si="30"/>
        <v>45343</v>
      </c>
      <c r="D398" s="1">
        <v>9237</v>
      </c>
      <c r="F398" s="2">
        <f t="shared" si="34"/>
        <v>45012</v>
      </c>
      <c r="G398" s="1">
        <f t="shared" si="31"/>
        <v>28040</v>
      </c>
      <c r="H398" s="1">
        <f>ROUNDUP(MONTH(Table3[[#This Row],[Date]])/3, 0)</f>
        <v>1</v>
      </c>
      <c r="I398" s="1" cm="1">
        <f t="array" aca="1" ref="I398" ca="1" xml:space="preserve"> (SUM(OFFSET(G398, -$M$4/2+1, 0, $M$4-1, 1)) + (INDIRECT("G" &amp; ROW(G398) - $M$4/2) + INDIRECT("G" &amp; ROW(G398) + $M$4/2))/2) / $M$4</f>
        <v>23387.75</v>
      </c>
      <c r="J398" s="1">
        <f ca="1">Table3[[#This Row],[Moving Average on Months]] - 1.96*STDEV(OFFSET(Table3[[#This Row],[Combined
Daily order]], -$M$4/2, 0, $M$4+1, 1))</f>
        <v>14514.235874286089</v>
      </c>
      <c r="K398" s="1">
        <f ca="1">Table3[[#This Row],[Moving Average on Months]] + 1.96*STDEV(OFFSET(Table3[[#This Row],[Combined
Daily order]], -$M$4/2, 0, $M$4+1, 1))</f>
        <v>32261.264125713911</v>
      </c>
      <c r="L398" s="1" t="e">
        <v>#N/A</v>
      </c>
      <c r="N398" s="1">
        <f t="shared" si="32"/>
        <v>45729.882621720331</v>
      </c>
      <c r="O398" s="1">
        <f t="shared" si="33"/>
        <v>5411.2257219907515</v>
      </c>
      <c r="P398"/>
      <c r="V398" s="1"/>
      <c r="AD398"/>
      <c r="AE398"/>
      <c r="AF398"/>
    </row>
    <row r="399" spans="2:32" ht="15" x14ac:dyDescent="0.2">
      <c r="B399" s="2">
        <v>45343.405848397197</v>
      </c>
      <c r="C399" s="2">
        <f t="shared" si="30"/>
        <v>45343</v>
      </c>
      <c r="D399" s="1">
        <v>7725</v>
      </c>
      <c r="F399" s="2">
        <f t="shared" si="34"/>
        <v>45009</v>
      </c>
      <c r="G399" s="1">
        <f t="shared" si="31"/>
        <v>17988</v>
      </c>
      <c r="H399" s="1">
        <f>ROUNDUP(MONTH(Table3[[#This Row],[Date]])/3, 0)</f>
        <v>1</v>
      </c>
      <c r="I399" s="1" cm="1">
        <f t="array" aca="1" ref="I399" ca="1" xml:space="preserve"> (SUM(OFFSET(G399, -$M$4/2+1, 0, $M$4-1, 1)) + (INDIRECT("G" &amp; ROW(G399) - $M$4/2) + INDIRECT("G" &amp; ROW(G399) + $M$4/2))/2) / $M$4</f>
        <v>23316.909090909092</v>
      </c>
      <c r="J399" s="1">
        <f ca="1">Table3[[#This Row],[Moving Average on Months]] - 1.96*STDEV(OFFSET(Table3[[#This Row],[Combined
Daily order]], -$M$4/2, 0, $M$4+1, 1))</f>
        <v>14247.944931909242</v>
      </c>
      <c r="K399" s="1">
        <f ca="1">Table3[[#This Row],[Moving Average on Months]] + 1.96*STDEV(OFFSET(Table3[[#This Row],[Combined
Daily order]], -$M$4/2, 0, $M$4+1, 1))</f>
        <v>32385.873249908942</v>
      </c>
      <c r="L399" s="1" t="e">
        <v>#N/A</v>
      </c>
      <c r="N399" s="1">
        <f t="shared" si="32"/>
        <v>45729.882621720331</v>
      </c>
      <c r="O399" s="1">
        <f t="shared" si="33"/>
        <v>5411.2257219907515</v>
      </c>
      <c r="P399"/>
      <c r="V399" s="1"/>
      <c r="AD399"/>
      <c r="AE399"/>
      <c r="AF399"/>
    </row>
    <row r="400" spans="2:32" ht="15" x14ac:dyDescent="0.2">
      <c r="B400" s="2">
        <v>45343.011228643758</v>
      </c>
      <c r="C400" s="2">
        <f t="shared" si="30"/>
        <v>45343</v>
      </c>
      <c r="D400" s="1">
        <v>7703</v>
      </c>
      <c r="F400" s="2">
        <f t="shared" si="34"/>
        <v>45008</v>
      </c>
      <c r="G400" s="1">
        <f t="shared" si="31"/>
        <v>28372</v>
      </c>
      <c r="H400" s="1">
        <f>ROUNDUP(MONTH(Table3[[#This Row],[Date]])/3, 0)</f>
        <v>1</v>
      </c>
      <c r="I400" s="1" cm="1">
        <f t="array" aca="1" ref="I400" ca="1" xml:space="preserve"> (SUM(OFFSET(G400, -$M$4/2+1, 0, $M$4-1, 1)) + (INDIRECT("G" &amp; ROW(G400) - $M$4/2) + INDIRECT("G" &amp; ROW(G400) + $M$4/2))/2) / $M$4</f>
        <v>23186.93181818182</v>
      </c>
      <c r="J400" s="1">
        <f ca="1">Table3[[#This Row],[Moving Average on Months]] - 1.96*STDEV(OFFSET(Table3[[#This Row],[Combined
Daily order]], -$M$4/2, 0, $M$4+1, 1))</f>
        <v>14303.368339047072</v>
      </c>
      <c r="K400" s="1">
        <f ca="1">Table3[[#This Row],[Moving Average on Months]] + 1.96*STDEV(OFFSET(Table3[[#This Row],[Combined
Daily order]], -$M$4/2, 0, $M$4+1, 1))</f>
        <v>32070.495297316567</v>
      </c>
      <c r="L400" s="1" t="e">
        <v>#N/A</v>
      </c>
      <c r="N400" s="1">
        <f t="shared" si="32"/>
        <v>45729.882621720331</v>
      </c>
      <c r="O400" s="1">
        <f t="shared" si="33"/>
        <v>5411.2257219907515</v>
      </c>
      <c r="P400"/>
      <c r="V400" s="1"/>
      <c r="AD400"/>
      <c r="AE400"/>
      <c r="AF400"/>
    </row>
    <row r="401" spans="2:32" ht="15" x14ac:dyDescent="0.2">
      <c r="B401" s="2">
        <v>45342.622917749919</v>
      </c>
      <c r="C401" s="2">
        <f t="shared" si="30"/>
        <v>45342</v>
      </c>
      <c r="D401" s="1">
        <v>9151</v>
      </c>
      <c r="F401" s="2">
        <f t="shared" si="34"/>
        <v>45007</v>
      </c>
      <c r="G401" s="1">
        <f t="shared" si="31"/>
        <v>28293</v>
      </c>
      <c r="H401" s="1">
        <f>ROUNDUP(MONTH(Table3[[#This Row],[Date]])/3, 0)</f>
        <v>1</v>
      </c>
      <c r="I401" s="1" cm="1">
        <f t="array" aca="1" ref="I401" ca="1" xml:space="preserve"> (SUM(OFFSET(G401, -$M$4/2+1, 0, $M$4-1, 1)) + (INDIRECT("G" &amp; ROW(G401) - $M$4/2) + INDIRECT("G" &amp; ROW(G401) + $M$4/2))/2) / $M$4</f>
        <v>22996.93181818182</v>
      </c>
      <c r="J401" s="1">
        <f ca="1">Table3[[#This Row],[Moving Average on Months]] - 1.96*STDEV(OFFSET(Table3[[#This Row],[Combined
Daily order]], -$M$4/2, 0, $M$4+1, 1))</f>
        <v>13669.436178038388</v>
      </c>
      <c r="K401" s="1">
        <f ca="1">Table3[[#This Row],[Moving Average on Months]] + 1.96*STDEV(OFFSET(Table3[[#This Row],[Combined
Daily order]], -$M$4/2, 0, $M$4+1, 1))</f>
        <v>32324.427458325252</v>
      </c>
      <c r="L401" s="1" t="e">
        <v>#N/A</v>
      </c>
      <c r="N401" s="1">
        <f t="shared" si="32"/>
        <v>45729.882621720331</v>
      </c>
      <c r="O401" s="1">
        <f t="shared" si="33"/>
        <v>5411.2257219907515</v>
      </c>
      <c r="P401"/>
      <c r="V401" s="1"/>
      <c r="AD401"/>
      <c r="AE401"/>
      <c r="AF401"/>
    </row>
    <row r="402" spans="2:32" ht="15" x14ac:dyDescent="0.2">
      <c r="B402" s="2">
        <v>45342.233988979344</v>
      </c>
      <c r="C402" s="2">
        <f t="shared" si="30"/>
        <v>45342</v>
      </c>
      <c r="D402" s="1">
        <v>8712</v>
      </c>
      <c r="F402" s="2">
        <f t="shared" si="34"/>
        <v>45006</v>
      </c>
      <c r="G402" s="1">
        <f t="shared" si="31"/>
        <v>18998</v>
      </c>
      <c r="H402" s="1">
        <f>ROUNDUP(MONTH(Table3[[#This Row],[Date]])/3, 0)</f>
        <v>1</v>
      </c>
      <c r="I402" s="1" cm="1">
        <f t="array" aca="1" ref="I402" ca="1" xml:space="preserve"> (SUM(OFFSET(G402, -$M$4/2+1, 0, $M$4-1, 1)) + (INDIRECT("G" &amp; ROW(G402) - $M$4/2) + INDIRECT("G" &amp; ROW(G402) + $M$4/2))/2) / $M$4</f>
        <v>22857.81818181818</v>
      </c>
      <c r="J402" s="1">
        <f ca="1">Table3[[#This Row],[Moving Average on Months]] - 1.96*STDEV(OFFSET(Table3[[#This Row],[Combined
Daily order]], -$M$4/2, 0, $M$4+1, 1))</f>
        <v>13781.465599549587</v>
      </c>
      <c r="K402" s="1">
        <f ca="1">Table3[[#This Row],[Moving Average on Months]] + 1.96*STDEV(OFFSET(Table3[[#This Row],[Combined
Daily order]], -$M$4/2, 0, $M$4+1, 1))</f>
        <v>31934.170764086775</v>
      </c>
      <c r="L402" s="1" t="e">
        <v>#N/A</v>
      </c>
      <c r="N402" s="1">
        <f t="shared" si="32"/>
        <v>45729.882621720331</v>
      </c>
      <c r="O402" s="1">
        <f t="shared" si="33"/>
        <v>5411.2257219907515</v>
      </c>
      <c r="P402"/>
      <c r="V402" s="1"/>
      <c r="AD402"/>
      <c r="AE402"/>
      <c r="AF402"/>
    </row>
    <row r="403" spans="2:32" ht="15" x14ac:dyDescent="0.2">
      <c r="B403" s="2">
        <v>45341.855212327035</v>
      </c>
      <c r="C403" s="2">
        <f t="shared" si="30"/>
        <v>45341</v>
      </c>
      <c r="D403" s="1">
        <v>8049</v>
      </c>
      <c r="F403" s="2">
        <f t="shared" si="34"/>
        <v>45005</v>
      </c>
      <c r="G403" s="1">
        <f t="shared" si="31"/>
        <v>27364</v>
      </c>
      <c r="H403" s="1">
        <f>ROUNDUP(MONTH(Table3[[#This Row],[Date]])/3, 0)</f>
        <v>1</v>
      </c>
      <c r="I403" s="1" cm="1">
        <f t="array" aca="1" ref="I403" ca="1" xml:space="preserve"> (SUM(OFFSET(G403, -$M$4/2+1, 0, $M$4-1, 1)) + (INDIRECT("G" &amp; ROW(G403) - $M$4/2) + INDIRECT("G" &amp; ROW(G403) + $M$4/2))/2) / $M$4</f>
        <v>22941.409090909092</v>
      </c>
      <c r="J403" s="1">
        <f ca="1">Table3[[#This Row],[Moving Average on Months]] - 1.96*STDEV(OFFSET(Table3[[#This Row],[Combined
Daily order]], -$M$4/2, 0, $M$4+1, 1))</f>
        <v>14086.27662618288</v>
      </c>
      <c r="K403" s="1">
        <f ca="1">Table3[[#This Row],[Moving Average on Months]] + 1.96*STDEV(OFFSET(Table3[[#This Row],[Combined
Daily order]], -$M$4/2, 0, $M$4+1, 1))</f>
        <v>31796.541555635304</v>
      </c>
      <c r="L403" s="1" t="e">
        <v>#N/A</v>
      </c>
      <c r="N403" s="1">
        <f t="shared" si="32"/>
        <v>45729.882621720331</v>
      </c>
      <c r="O403" s="1">
        <f t="shared" si="33"/>
        <v>5411.2257219907515</v>
      </c>
      <c r="P403"/>
      <c r="V403" s="1"/>
      <c r="AD403"/>
      <c r="AE403"/>
      <c r="AF403"/>
    </row>
    <row r="404" spans="2:32" ht="15" x14ac:dyDescent="0.2">
      <c r="B404" s="2">
        <v>45341.473370740132</v>
      </c>
      <c r="C404" s="2">
        <f t="shared" si="30"/>
        <v>45341</v>
      </c>
      <c r="D404" s="1">
        <v>8224</v>
      </c>
      <c r="F404" s="2">
        <f t="shared" si="34"/>
        <v>45002</v>
      </c>
      <c r="G404" s="1">
        <f t="shared" si="31"/>
        <v>19089</v>
      </c>
      <c r="H404" s="1">
        <f>ROUNDUP(MONTH(Table3[[#This Row],[Date]])/3, 0)</f>
        <v>1</v>
      </c>
      <c r="I404" s="1" cm="1">
        <f t="array" aca="1" ref="I404" ca="1" xml:space="preserve"> (SUM(OFFSET(G404, -$M$4/2+1, 0, $M$4-1, 1)) + (INDIRECT("G" &amp; ROW(G404) - $M$4/2) + INDIRECT("G" &amp; ROW(G404) + $M$4/2))/2) / $M$4</f>
        <v>22807.272727272728</v>
      </c>
      <c r="J404" s="1">
        <f ca="1">Table3[[#This Row],[Moving Average on Months]] - 1.96*STDEV(OFFSET(Table3[[#This Row],[Combined
Daily order]], -$M$4/2, 0, $M$4+1, 1))</f>
        <v>13481.495025258973</v>
      </c>
      <c r="K404" s="1">
        <f ca="1">Table3[[#This Row],[Moving Average on Months]] + 1.96*STDEV(OFFSET(Table3[[#This Row],[Combined
Daily order]], -$M$4/2, 0, $M$4+1, 1))</f>
        <v>32133.050429286483</v>
      </c>
      <c r="L404" s="1" t="e">
        <v>#N/A</v>
      </c>
      <c r="N404" s="1">
        <f t="shared" si="32"/>
        <v>45729.882621720331</v>
      </c>
      <c r="O404" s="1">
        <f t="shared" si="33"/>
        <v>5411.2257219907515</v>
      </c>
      <c r="P404"/>
      <c r="V404" s="1"/>
      <c r="AD404"/>
      <c r="AE404"/>
      <c r="AF404"/>
    </row>
    <row r="405" spans="2:32" ht="15" x14ac:dyDescent="0.2">
      <c r="B405" s="2">
        <v>45341.085974295544</v>
      </c>
      <c r="C405" s="2">
        <f t="shared" si="30"/>
        <v>45341</v>
      </c>
      <c r="D405" s="1">
        <v>9218</v>
      </c>
      <c r="F405" s="2">
        <f t="shared" si="34"/>
        <v>45001</v>
      </c>
      <c r="G405" s="1">
        <f t="shared" si="31"/>
        <v>27780</v>
      </c>
      <c r="H405" s="1">
        <f>ROUNDUP(MONTH(Table3[[#This Row],[Date]])/3, 0)</f>
        <v>1</v>
      </c>
      <c r="I405" s="1" cm="1">
        <f t="array" aca="1" ref="I405" ca="1" xml:space="preserve"> (SUM(OFFSET(G405, -$M$4/2+1, 0, $M$4-1, 1)) + (INDIRECT("G" &amp; ROW(G405) - $M$4/2) + INDIRECT("G" &amp; ROW(G405) + $M$4/2))/2) / $M$4</f>
        <v>22492.56818181818</v>
      </c>
      <c r="J405" s="1">
        <f ca="1">Table3[[#This Row],[Moving Average on Months]] - 1.96*STDEV(OFFSET(Table3[[#This Row],[Combined
Daily order]], -$M$4/2, 0, $M$4+1, 1))</f>
        <v>13113.765272394625</v>
      </c>
      <c r="K405" s="1">
        <f ca="1">Table3[[#This Row],[Moving Average on Months]] + 1.96*STDEV(OFFSET(Table3[[#This Row],[Combined
Daily order]], -$M$4/2, 0, $M$4+1, 1))</f>
        <v>31871.371091241737</v>
      </c>
      <c r="L405" s="1" t="e">
        <v>#N/A</v>
      </c>
      <c r="N405" s="1">
        <f t="shared" si="32"/>
        <v>45729.882621720331</v>
      </c>
      <c r="O405" s="1">
        <f t="shared" si="33"/>
        <v>5411.2257219907515</v>
      </c>
      <c r="P405"/>
      <c r="V405" s="1"/>
      <c r="AD405"/>
      <c r="AE405"/>
      <c r="AF405"/>
    </row>
    <row r="406" spans="2:32" ht="15" x14ac:dyDescent="0.2">
      <c r="B406" s="2">
        <v>45338.67043613275</v>
      </c>
      <c r="C406" s="2">
        <f t="shared" si="30"/>
        <v>45338</v>
      </c>
      <c r="D406" s="1">
        <v>8934</v>
      </c>
      <c r="F406" s="2">
        <f t="shared" si="34"/>
        <v>45000</v>
      </c>
      <c r="G406" s="1">
        <f t="shared" si="31"/>
        <v>18375</v>
      </c>
      <c r="H406" s="1">
        <f>ROUNDUP(MONTH(Table3[[#This Row],[Date]])/3, 0)</f>
        <v>1</v>
      </c>
      <c r="I406" s="1" cm="1">
        <f t="array" aca="1" ref="I406" ca="1" xml:space="preserve"> (SUM(OFFSET(G406, -$M$4/2+1, 0, $M$4-1, 1)) + (INDIRECT("G" &amp; ROW(G406) - $M$4/2) + INDIRECT("G" &amp; ROW(G406) + $M$4/2))/2) / $M$4</f>
        <v>22340.840909090908</v>
      </c>
      <c r="J406" s="1">
        <f ca="1">Table3[[#This Row],[Moving Average on Months]] - 1.96*STDEV(OFFSET(Table3[[#This Row],[Combined
Daily order]], -$M$4/2, 0, $M$4+1, 1))</f>
        <v>13252.290815658247</v>
      </c>
      <c r="K406" s="1">
        <f ca="1">Table3[[#This Row],[Moving Average on Months]] + 1.96*STDEV(OFFSET(Table3[[#This Row],[Combined
Daily order]], -$M$4/2, 0, $M$4+1, 1))</f>
        <v>31429.391002523567</v>
      </c>
      <c r="L406" s="1" t="e">
        <v>#N/A</v>
      </c>
      <c r="N406" s="1">
        <f t="shared" si="32"/>
        <v>45729.882621720331</v>
      </c>
      <c r="O406" s="1">
        <f t="shared" si="33"/>
        <v>5411.2257219907515</v>
      </c>
      <c r="P406"/>
      <c r="V406" s="1"/>
      <c r="AD406"/>
      <c r="AE406"/>
      <c r="AF406"/>
    </row>
    <row r="407" spans="2:32" ht="15" x14ac:dyDescent="0.2">
      <c r="B407" s="2">
        <v>45338.245117974067</v>
      </c>
      <c r="C407" s="2">
        <f t="shared" si="30"/>
        <v>45338</v>
      </c>
      <c r="D407" s="1">
        <v>7895</v>
      </c>
      <c r="F407" s="2">
        <f t="shared" si="34"/>
        <v>44999</v>
      </c>
      <c r="G407" s="1">
        <f t="shared" si="31"/>
        <v>25982</v>
      </c>
      <c r="H407" s="1">
        <f>ROUNDUP(MONTH(Table3[[#This Row],[Date]])/3, 0)</f>
        <v>1</v>
      </c>
      <c r="I407" s="1" cm="1">
        <f t="array" aca="1" ref="I407" ca="1" xml:space="preserve"> (SUM(OFFSET(G407, -$M$4/2+1, 0, $M$4-1, 1)) + (INDIRECT("G" &amp; ROW(G407) - $M$4/2) + INDIRECT("G" &amp; ROW(G407) + $M$4/2))/2) / $M$4</f>
        <v>22145.295454545456</v>
      </c>
      <c r="J407" s="1">
        <f ca="1">Table3[[#This Row],[Moving Average on Months]] - 1.96*STDEV(OFFSET(Table3[[#This Row],[Combined
Daily order]], -$M$4/2, 0, $M$4+1, 1))</f>
        <v>12607.862256803115</v>
      </c>
      <c r="K407" s="1">
        <f ca="1">Table3[[#This Row],[Moving Average on Months]] + 1.96*STDEV(OFFSET(Table3[[#This Row],[Combined
Daily order]], -$M$4/2, 0, $M$4+1, 1))</f>
        <v>31682.728652287798</v>
      </c>
      <c r="L407" s="1" t="e">
        <v>#N/A</v>
      </c>
      <c r="N407" s="1">
        <f t="shared" si="32"/>
        <v>45729.882621720331</v>
      </c>
      <c r="O407" s="1">
        <f t="shared" si="33"/>
        <v>5411.2257219907515</v>
      </c>
      <c r="P407"/>
      <c r="V407" s="1"/>
      <c r="AD407"/>
      <c r="AE407"/>
      <c r="AF407"/>
    </row>
    <row r="408" spans="2:32" ht="15" x14ac:dyDescent="0.2">
      <c r="B408" s="2">
        <v>45337.828068291754</v>
      </c>
      <c r="C408" s="2">
        <f t="shared" si="30"/>
        <v>45337</v>
      </c>
      <c r="D408" s="1">
        <v>7212</v>
      </c>
      <c r="F408" s="2">
        <f t="shared" si="34"/>
        <v>44998</v>
      </c>
      <c r="G408" s="1">
        <f t="shared" si="31"/>
        <v>19694</v>
      </c>
      <c r="H408" s="1">
        <f>ROUNDUP(MONTH(Table3[[#This Row],[Date]])/3, 0)</f>
        <v>1</v>
      </c>
      <c r="I408" s="1" cm="1">
        <f t="array" aca="1" ref="I408" ca="1" xml:space="preserve"> (SUM(OFFSET(G408, -$M$4/2+1, 0, $M$4-1, 1)) + (INDIRECT("G" &amp; ROW(G408) - $M$4/2) + INDIRECT("G" &amp; ROW(G408) + $M$4/2))/2) / $M$4</f>
        <v>21976.18181818182</v>
      </c>
      <c r="J408" s="1">
        <f ca="1">Table3[[#This Row],[Moving Average on Months]] - 1.96*STDEV(OFFSET(Table3[[#This Row],[Combined
Daily order]], -$M$4/2, 0, $M$4+1, 1))</f>
        <v>12666.608078807532</v>
      </c>
      <c r="K408" s="1">
        <f ca="1">Table3[[#This Row],[Moving Average on Months]] + 1.96*STDEV(OFFSET(Table3[[#This Row],[Combined
Daily order]], -$M$4/2, 0, $M$4+1, 1))</f>
        <v>31285.755557556105</v>
      </c>
      <c r="L408" s="1" t="e">
        <v>#N/A</v>
      </c>
      <c r="N408" s="1">
        <f t="shared" si="32"/>
        <v>45729.882621720331</v>
      </c>
      <c r="O408" s="1">
        <f t="shared" si="33"/>
        <v>5411.2257219907515</v>
      </c>
      <c r="P408"/>
      <c r="V408" s="1"/>
      <c r="AD408"/>
      <c r="AE408"/>
      <c r="AF408"/>
    </row>
    <row r="409" spans="2:32" ht="15" x14ac:dyDescent="0.2">
      <c r="B409" s="2">
        <v>45337.410813071961</v>
      </c>
      <c r="C409" s="2">
        <f t="shared" si="30"/>
        <v>45337</v>
      </c>
      <c r="D409" s="1">
        <v>7979</v>
      </c>
      <c r="F409" s="2">
        <f t="shared" si="34"/>
        <v>44995</v>
      </c>
      <c r="G409" s="1">
        <f t="shared" si="31"/>
        <v>26818</v>
      </c>
      <c r="H409" s="1">
        <f>ROUNDUP(MONTH(Table3[[#This Row],[Date]])/3, 0)</f>
        <v>1</v>
      </c>
      <c r="I409" s="1" cm="1">
        <f t="array" aca="1" ref="I409" ca="1" xml:space="preserve"> (SUM(OFFSET(G409, -$M$4/2+1, 0, $M$4-1, 1)) + (INDIRECT("G" &amp; ROW(G409) - $M$4/2) + INDIRECT("G" &amp; ROW(G409) + $M$4/2))/2) / $M$4</f>
        <v>21971.136363636364</v>
      </c>
      <c r="J409" s="1">
        <f ca="1">Table3[[#This Row],[Moving Average on Months]] - 1.96*STDEV(OFFSET(Table3[[#This Row],[Combined
Daily order]], -$M$4/2, 0, $M$4+1, 1))</f>
        <v>12780.61818978773</v>
      </c>
      <c r="K409" s="1">
        <f ca="1">Table3[[#This Row],[Moving Average on Months]] + 1.96*STDEV(OFFSET(Table3[[#This Row],[Combined
Daily order]], -$M$4/2, 0, $M$4+1, 1))</f>
        <v>31161.654537484996</v>
      </c>
      <c r="L409" s="1" t="e">
        <v>#N/A</v>
      </c>
      <c r="N409" s="1">
        <f t="shared" si="32"/>
        <v>45729.882621720331</v>
      </c>
      <c r="O409" s="1">
        <f t="shared" si="33"/>
        <v>5411.2257219907515</v>
      </c>
      <c r="P409"/>
      <c r="V409" s="1"/>
      <c r="AD409"/>
      <c r="AE409"/>
      <c r="AF409"/>
    </row>
    <row r="410" spans="2:32" ht="15" x14ac:dyDescent="0.2">
      <c r="B410" s="2">
        <v>45337.032400894299</v>
      </c>
      <c r="C410" s="2">
        <f t="shared" si="30"/>
        <v>45337</v>
      </c>
      <c r="D410" s="1">
        <v>7854</v>
      </c>
      <c r="F410" s="2">
        <f t="shared" si="34"/>
        <v>44994</v>
      </c>
      <c r="G410" s="1">
        <f t="shared" si="31"/>
        <v>17677</v>
      </c>
      <c r="H410" s="1">
        <f>ROUNDUP(MONTH(Table3[[#This Row],[Date]])/3, 0)</f>
        <v>1</v>
      </c>
      <c r="I410" s="1" cm="1">
        <f t="array" aca="1" ref="I410" ca="1" xml:space="preserve"> (SUM(OFFSET(G410, -$M$4/2+1, 0, $M$4-1, 1)) + (INDIRECT("G" &amp; ROW(G410) - $M$4/2) + INDIRECT("G" &amp; ROW(G410) + $M$4/2))/2) / $M$4</f>
        <v>21734.204545454544</v>
      </c>
      <c r="J410" s="1">
        <f ca="1">Table3[[#This Row],[Moving Average on Months]] - 1.96*STDEV(OFFSET(Table3[[#This Row],[Combined
Daily order]], -$M$4/2, 0, $M$4+1, 1))</f>
        <v>12206.098290718019</v>
      </c>
      <c r="K410" s="1">
        <f ca="1">Table3[[#This Row],[Moving Average on Months]] + 1.96*STDEV(OFFSET(Table3[[#This Row],[Combined
Daily order]], -$M$4/2, 0, $M$4+1, 1))</f>
        <v>31262.31080019107</v>
      </c>
      <c r="L410" s="1" t="e">
        <v>#N/A</v>
      </c>
      <c r="N410" s="1">
        <f t="shared" si="32"/>
        <v>45729.882621720331</v>
      </c>
      <c r="O410" s="1">
        <f t="shared" si="33"/>
        <v>5411.2257219907515</v>
      </c>
      <c r="P410"/>
      <c r="V410" s="1"/>
      <c r="AD410"/>
      <c r="AE410"/>
      <c r="AF410"/>
    </row>
    <row r="411" spans="2:32" ht="15" x14ac:dyDescent="0.2">
      <c r="B411" s="2">
        <v>45336.613025393439</v>
      </c>
      <c r="C411" s="2">
        <f t="shared" si="30"/>
        <v>45336</v>
      </c>
      <c r="D411" s="1">
        <v>8325</v>
      </c>
      <c r="F411" s="2">
        <f t="shared" si="34"/>
        <v>44993</v>
      </c>
      <c r="G411" s="1">
        <f t="shared" si="31"/>
        <v>24371</v>
      </c>
      <c r="H411" s="1">
        <f>ROUNDUP(MONTH(Table3[[#This Row],[Date]])/3, 0)</f>
        <v>1</v>
      </c>
      <c r="I411" s="1" cm="1">
        <f t="array" aca="1" ref="I411" ca="1" xml:space="preserve"> (SUM(OFFSET(G411, -$M$4/2+1, 0, $M$4-1, 1)) + (INDIRECT("G" &amp; ROW(G411) - $M$4/2) + INDIRECT("G" &amp; ROW(G411) + $M$4/2))/2) / $M$4</f>
        <v>21335.727272727272</v>
      </c>
      <c r="J411" s="1">
        <f ca="1">Table3[[#This Row],[Moving Average on Months]] - 1.96*STDEV(OFFSET(Table3[[#This Row],[Combined
Daily order]], -$M$4/2, 0, $M$4+1, 1))</f>
        <v>11619.036508424775</v>
      </c>
      <c r="K411" s="1">
        <f ca="1">Table3[[#This Row],[Moving Average on Months]] + 1.96*STDEV(OFFSET(Table3[[#This Row],[Combined
Daily order]], -$M$4/2, 0, $M$4+1, 1))</f>
        <v>31052.418037029769</v>
      </c>
      <c r="L411" s="1" t="e">
        <v>#N/A</v>
      </c>
      <c r="N411" s="1">
        <f t="shared" si="32"/>
        <v>45729.882621720331</v>
      </c>
      <c r="O411" s="1">
        <f t="shared" si="33"/>
        <v>5411.2257219907515</v>
      </c>
      <c r="P411"/>
      <c r="V411" s="1"/>
      <c r="AD411"/>
      <c r="AE411"/>
      <c r="AF411"/>
    </row>
    <row r="412" spans="2:32" ht="15" x14ac:dyDescent="0.2">
      <c r="B412" s="2">
        <v>45336.206633933129</v>
      </c>
      <c r="C412" s="2">
        <f t="shared" si="30"/>
        <v>45336</v>
      </c>
      <c r="D412" s="1">
        <v>7844</v>
      </c>
      <c r="F412" s="2">
        <f t="shared" si="34"/>
        <v>44992</v>
      </c>
      <c r="G412" s="1">
        <f t="shared" si="31"/>
        <v>15606</v>
      </c>
      <c r="H412" s="1">
        <f>ROUNDUP(MONTH(Table3[[#This Row],[Date]])/3, 0)</f>
        <v>1</v>
      </c>
      <c r="I412" s="1" cm="1">
        <f t="array" aca="1" ref="I412" ca="1" xml:space="preserve"> (SUM(OFFSET(G412, -$M$4/2+1, 0, $M$4-1, 1)) + (INDIRECT("G" &amp; ROW(G412) - $M$4/2) + INDIRECT("G" &amp; ROW(G412) + $M$4/2))/2) / $M$4</f>
        <v>20912.795454545456</v>
      </c>
      <c r="J412" s="1">
        <f ca="1">Table3[[#This Row],[Moving Average on Months]] - 1.96*STDEV(OFFSET(Table3[[#This Row],[Combined
Daily order]], -$M$4/2, 0, $M$4+1, 1))</f>
        <v>11653.466279311302</v>
      </c>
      <c r="K412" s="1">
        <f ca="1">Table3[[#This Row],[Moving Average on Months]] + 1.96*STDEV(OFFSET(Table3[[#This Row],[Combined
Daily order]], -$M$4/2, 0, $M$4+1, 1))</f>
        <v>30172.12462977961</v>
      </c>
      <c r="L412" s="1" t="e">
        <v>#N/A</v>
      </c>
      <c r="N412" s="1">
        <f t="shared" si="32"/>
        <v>45729.882621720331</v>
      </c>
      <c r="O412" s="1">
        <f t="shared" si="33"/>
        <v>5411.2257219907515</v>
      </c>
      <c r="P412"/>
      <c r="V412" s="1"/>
      <c r="AD412"/>
      <c r="AE412"/>
      <c r="AF412"/>
    </row>
    <row r="413" spans="2:32" ht="15" x14ac:dyDescent="0.2">
      <c r="B413" s="2">
        <v>45335.807394634918</v>
      </c>
      <c r="C413" s="2">
        <f t="shared" si="30"/>
        <v>45335</v>
      </c>
      <c r="D413" s="1">
        <v>7418</v>
      </c>
      <c r="F413" s="2">
        <f t="shared" si="34"/>
        <v>44991</v>
      </c>
      <c r="G413" s="1">
        <f t="shared" si="31"/>
        <v>24613</v>
      </c>
      <c r="H413" s="1">
        <f>ROUNDUP(MONTH(Table3[[#This Row],[Date]])/3, 0)</f>
        <v>1</v>
      </c>
      <c r="I413" s="1" cm="1">
        <f t="array" aca="1" ref="I413" ca="1" xml:space="preserve"> (SUM(OFFSET(G413, -$M$4/2+1, 0, $M$4-1, 1)) + (INDIRECT("G" &amp; ROW(G413) - $M$4/2) + INDIRECT("G" &amp; ROW(G413) + $M$4/2))/2) / $M$4</f>
        <v>20673.68181818182</v>
      </c>
      <c r="J413" s="1">
        <f ca="1">Table3[[#This Row],[Moving Average on Months]] - 1.96*STDEV(OFFSET(Table3[[#This Row],[Combined
Daily order]], -$M$4/2, 0, $M$4+1, 1))</f>
        <v>11561.075252374729</v>
      </c>
      <c r="K413" s="1">
        <f ca="1">Table3[[#This Row],[Moving Average on Months]] + 1.96*STDEV(OFFSET(Table3[[#This Row],[Combined
Daily order]], -$M$4/2, 0, $M$4+1, 1))</f>
        <v>29786.288383988911</v>
      </c>
      <c r="L413" s="1" t="e">
        <v>#N/A</v>
      </c>
      <c r="N413" s="1">
        <f t="shared" si="32"/>
        <v>45729.882621720331</v>
      </c>
      <c r="O413" s="1">
        <f t="shared" si="33"/>
        <v>5411.2257219907515</v>
      </c>
      <c r="P413"/>
      <c r="V413" s="1"/>
      <c r="AD413"/>
      <c r="AE413"/>
      <c r="AF413"/>
    </row>
    <row r="414" spans="2:32" ht="15" x14ac:dyDescent="0.2">
      <c r="B414" s="2">
        <v>45335.414558222321</v>
      </c>
      <c r="C414" s="2">
        <f t="shared" si="30"/>
        <v>45335</v>
      </c>
      <c r="D414" s="1">
        <v>8550</v>
      </c>
      <c r="F414" s="2">
        <f t="shared" si="34"/>
        <v>44988</v>
      </c>
      <c r="G414" s="1">
        <f t="shared" si="31"/>
        <v>23984</v>
      </c>
      <c r="H414" s="1">
        <f>ROUNDUP(MONTH(Table3[[#This Row],[Date]])/3, 0)</f>
        <v>1</v>
      </c>
      <c r="I414" s="1" cm="1">
        <f t="array" aca="1" ref="I414" ca="1" xml:space="preserve"> (SUM(OFFSET(G414, -$M$4/2+1, 0, $M$4-1, 1)) + (INDIRECT("G" &amp; ROW(G414) - $M$4/2) + INDIRECT("G" &amp; ROW(G414) + $M$4/2))/2) / $M$4</f>
        <v>20408.477272727272</v>
      </c>
      <c r="J414" s="1">
        <f ca="1">Table3[[#This Row],[Moving Average on Months]] - 1.96*STDEV(OFFSET(Table3[[#This Row],[Combined
Daily order]], -$M$4/2, 0, $M$4+1, 1))</f>
        <v>11317.69748927514</v>
      </c>
      <c r="K414" s="1">
        <f ca="1">Table3[[#This Row],[Moving Average on Months]] + 1.96*STDEV(OFFSET(Table3[[#This Row],[Combined
Daily order]], -$M$4/2, 0, $M$4+1, 1))</f>
        <v>29499.257056179405</v>
      </c>
      <c r="L414" s="1" t="e">
        <v>#N/A</v>
      </c>
      <c r="N414" s="1">
        <f t="shared" si="32"/>
        <v>45729.882621720331</v>
      </c>
      <c r="O414" s="1">
        <f t="shared" si="33"/>
        <v>5411.2257219907515</v>
      </c>
      <c r="P414"/>
      <c r="V414" s="1"/>
      <c r="AD414"/>
      <c r="AE414"/>
      <c r="AF414"/>
    </row>
    <row r="415" spans="2:32" ht="15" x14ac:dyDescent="0.2">
      <c r="B415" s="2">
        <v>45335.032547409406</v>
      </c>
      <c r="C415" s="2">
        <f t="shared" si="30"/>
        <v>45335</v>
      </c>
      <c r="D415" s="1">
        <v>7301</v>
      </c>
      <c r="F415" s="2">
        <f t="shared" si="34"/>
        <v>44987</v>
      </c>
      <c r="G415" s="1">
        <f t="shared" si="31"/>
        <v>14673</v>
      </c>
      <c r="H415" s="1">
        <f>ROUNDUP(MONTH(Table3[[#This Row],[Date]])/3, 0)</f>
        <v>1</v>
      </c>
      <c r="I415" s="1" cm="1">
        <f t="array" aca="1" ref="I415" ca="1" xml:space="preserve"> (SUM(OFFSET(G415, -$M$4/2+1, 0, $M$4-1, 1)) + (INDIRECT("G" &amp; ROW(G415) - $M$4/2) + INDIRECT("G" &amp; ROW(G415) + $M$4/2))/2) / $M$4</f>
        <v>20141.31818181818</v>
      </c>
      <c r="J415" s="1">
        <f ca="1">Table3[[#This Row],[Moving Average on Months]] - 1.96*STDEV(OFFSET(Table3[[#This Row],[Combined
Daily order]], -$M$4/2, 0, $M$4+1, 1))</f>
        <v>11206.402987259749</v>
      </c>
      <c r="K415" s="1">
        <f ca="1">Table3[[#This Row],[Moving Average on Months]] + 1.96*STDEV(OFFSET(Table3[[#This Row],[Combined
Daily order]], -$M$4/2, 0, $M$4+1, 1))</f>
        <v>29076.233376376611</v>
      </c>
      <c r="L415" s="1" t="e">
        <v>#N/A</v>
      </c>
      <c r="N415" s="1">
        <f t="shared" si="32"/>
        <v>45729.882621720331</v>
      </c>
      <c r="O415" s="1">
        <f t="shared" si="33"/>
        <v>5411.2257219907515</v>
      </c>
      <c r="P415"/>
      <c r="V415" s="1"/>
      <c r="AD415"/>
      <c r="AE415"/>
      <c r="AF415"/>
    </row>
    <row r="416" spans="2:32" ht="15" x14ac:dyDescent="0.2">
      <c r="B416" s="2">
        <v>45334.662344173761</v>
      </c>
      <c r="C416" s="2">
        <f t="shared" si="30"/>
        <v>45334</v>
      </c>
      <c r="D416" s="1">
        <v>7572</v>
      </c>
      <c r="F416" s="2">
        <f t="shared" si="34"/>
        <v>44986</v>
      </c>
      <c r="G416" s="1">
        <f t="shared" si="31"/>
        <v>17121</v>
      </c>
      <c r="H416" s="1">
        <f>ROUNDUP(MONTH(Table3[[#This Row],[Date]])/3, 0)</f>
        <v>1</v>
      </c>
      <c r="I416" s="1" cm="1">
        <f t="array" aca="1" ref="I416" ca="1" xml:space="preserve"> (SUM(OFFSET(G416, -$M$4/2+1, 0, $M$4-1, 1)) + (INDIRECT("G" &amp; ROW(G416) - $M$4/2) + INDIRECT("G" &amp; ROW(G416) + $M$4/2))/2) / $M$4</f>
        <v>19852.272727272728</v>
      </c>
      <c r="J416" s="1">
        <f ca="1">Table3[[#This Row],[Moving Average on Months]] - 1.96*STDEV(OFFSET(Table3[[#This Row],[Combined
Daily order]], -$M$4/2, 0, $M$4+1, 1))</f>
        <v>10924.803177195437</v>
      </c>
      <c r="K416" s="1">
        <f ca="1">Table3[[#This Row],[Moving Average on Months]] + 1.96*STDEV(OFFSET(Table3[[#This Row],[Combined
Daily order]], -$M$4/2, 0, $M$4+1, 1))</f>
        <v>28779.742277350018</v>
      </c>
      <c r="L416" s="1" t="e">
        <v>#N/A</v>
      </c>
      <c r="N416" s="1">
        <f t="shared" si="32"/>
        <v>45729.882621720331</v>
      </c>
      <c r="O416" s="1">
        <f t="shared" si="33"/>
        <v>5411.2257219907515</v>
      </c>
      <c r="P416"/>
      <c r="V416" s="1"/>
      <c r="AD416"/>
      <c r="AE416"/>
      <c r="AF416"/>
    </row>
    <row r="417" spans="2:32" ht="15" x14ac:dyDescent="0.2">
      <c r="B417" s="2">
        <v>45334.248324273321</v>
      </c>
      <c r="C417" s="2">
        <f t="shared" si="30"/>
        <v>45334</v>
      </c>
      <c r="D417" s="1">
        <v>8580</v>
      </c>
      <c r="F417" s="2">
        <f t="shared" si="34"/>
        <v>44985</v>
      </c>
      <c r="G417" s="1">
        <f t="shared" si="31"/>
        <v>23022</v>
      </c>
      <c r="H417" s="1">
        <f>ROUNDUP(MONTH(Table3[[#This Row],[Date]])/3, 0)</f>
        <v>1</v>
      </c>
      <c r="I417" s="1" cm="1">
        <f t="array" aca="1" ref="I417" ca="1" xml:space="preserve"> (SUM(OFFSET(G417, -$M$4/2+1, 0, $M$4-1, 1)) + (INDIRECT("G" &amp; ROW(G417) - $M$4/2) + INDIRECT("G" &amp; ROW(G417) + $M$4/2))/2) / $M$4</f>
        <v>19551.93181818182</v>
      </c>
      <c r="J417" s="1">
        <f ca="1">Table3[[#This Row],[Moving Average on Months]] - 1.96*STDEV(OFFSET(Table3[[#This Row],[Combined
Daily order]], -$M$4/2, 0, $M$4+1, 1))</f>
        <v>10853.751708514876</v>
      </c>
      <c r="K417" s="1">
        <f ca="1">Table3[[#This Row],[Moving Average on Months]] + 1.96*STDEV(OFFSET(Table3[[#This Row],[Combined
Daily order]], -$M$4/2, 0, $M$4+1, 1))</f>
        <v>28250.111927848764</v>
      </c>
      <c r="L417" s="1" t="e">
        <v>#N/A</v>
      </c>
      <c r="N417" s="1">
        <f t="shared" si="32"/>
        <v>45729.882621720331</v>
      </c>
      <c r="O417" s="1">
        <f t="shared" si="33"/>
        <v>5411.2257219907515</v>
      </c>
      <c r="P417"/>
      <c r="V417" s="1"/>
      <c r="AD417"/>
      <c r="AE417"/>
      <c r="AF417"/>
    </row>
    <row r="418" spans="2:32" ht="15" x14ac:dyDescent="0.2">
      <c r="B418" s="2">
        <v>45331.870646031573</v>
      </c>
      <c r="C418" s="2">
        <f t="shared" si="30"/>
        <v>45331</v>
      </c>
      <c r="D418" s="1">
        <v>8800</v>
      </c>
      <c r="F418" s="2">
        <f t="shared" si="34"/>
        <v>44984</v>
      </c>
      <c r="G418" s="1">
        <f t="shared" si="31"/>
        <v>14506</v>
      </c>
      <c r="H418" s="1">
        <f>ROUNDUP(MONTH(Table3[[#This Row],[Date]])/3, 0)</f>
        <v>1</v>
      </c>
      <c r="I418" s="1" cm="1">
        <f t="array" aca="1" ref="I418" ca="1" xml:space="preserve"> (SUM(OFFSET(G418, -$M$4/2+1, 0, $M$4-1, 1)) + (INDIRECT("G" &amp; ROW(G418) - $M$4/2) + INDIRECT("G" &amp; ROW(G418) + $M$4/2))/2) / $M$4</f>
        <v>19152.590909090908</v>
      </c>
      <c r="J418" s="1">
        <f ca="1">Table3[[#This Row],[Moving Average on Months]] - 1.96*STDEV(OFFSET(Table3[[#This Row],[Combined
Daily order]], -$M$4/2, 0, $M$4+1, 1))</f>
        <v>10140.180462297181</v>
      </c>
      <c r="K418" s="1">
        <f ca="1">Table3[[#This Row],[Moving Average on Months]] + 1.96*STDEV(OFFSET(Table3[[#This Row],[Combined
Daily order]], -$M$4/2, 0, $M$4+1, 1))</f>
        <v>28165.001355884633</v>
      </c>
      <c r="L418" s="1" t="e">
        <v>#N/A</v>
      </c>
      <c r="N418" s="1">
        <f t="shared" si="32"/>
        <v>45729.882621720331</v>
      </c>
      <c r="O418" s="1">
        <f t="shared" si="33"/>
        <v>5411.2257219907515</v>
      </c>
      <c r="P418"/>
      <c r="V418" s="1"/>
      <c r="AD418"/>
      <c r="AE418"/>
      <c r="AF418"/>
    </row>
    <row r="419" spans="2:32" ht="15" x14ac:dyDescent="0.2">
      <c r="B419" s="2">
        <v>45331.479132943983</v>
      </c>
      <c r="C419" s="2">
        <f t="shared" si="30"/>
        <v>45331</v>
      </c>
      <c r="D419" s="1">
        <v>8177</v>
      </c>
      <c r="F419" s="2">
        <f t="shared" si="34"/>
        <v>44981</v>
      </c>
      <c r="G419" s="1">
        <f t="shared" si="31"/>
        <v>23775</v>
      </c>
      <c r="H419" s="1">
        <f>ROUNDUP(MONTH(Table3[[#This Row],[Date]])/3, 0)</f>
        <v>1</v>
      </c>
      <c r="I419" s="1" cm="1">
        <f t="array" aca="1" ref="I419" ca="1" xml:space="preserve"> (SUM(OFFSET(G419, -$M$4/2+1, 0, $M$4-1, 1)) + (INDIRECT("G" &amp; ROW(G419) - $M$4/2) + INDIRECT("G" &amp; ROW(G419) + $M$4/2))/2) / $M$4</f>
        <v>18921.363636363636</v>
      </c>
      <c r="J419" s="1">
        <f ca="1">Table3[[#This Row],[Moving Average on Months]] - 1.96*STDEV(OFFSET(Table3[[#This Row],[Combined
Daily order]], -$M$4/2, 0, $M$4+1, 1))</f>
        <v>10298.955079771846</v>
      </c>
      <c r="K419" s="1">
        <f ca="1">Table3[[#This Row],[Moving Average on Months]] + 1.96*STDEV(OFFSET(Table3[[#This Row],[Combined
Daily order]], -$M$4/2, 0, $M$4+1, 1))</f>
        <v>27543.772192955425</v>
      </c>
      <c r="L419" s="1" t="e">
        <v>#N/A</v>
      </c>
      <c r="N419" s="1">
        <f t="shared" si="32"/>
        <v>45729.882621720331</v>
      </c>
      <c r="O419" s="1">
        <f t="shared" si="33"/>
        <v>5411.2257219907515</v>
      </c>
      <c r="P419"/>
      <c r="V419" s="1"/>
      <c r="AD419"/>
      <c r="AE419"/>
      <c r="AF419"/>
    </row>
    <row r="420" spans="2:32" ht="15" x14ac:dyDescent="0.2">
      <c r="B420" s="2">
        <v>45331.063297358633</v>
      </c>
      <c r="C420" s="2">
        <f t="shared" si="30"/>
        <v>45331</v>
      </c>
      <c r="D420" s="1">
        <v>8484</v>
      </c>
      <c r="F420" s="2">
        <f t="shared" si="34"/>
        <v>44980</v>
      </c>
      <c r="G420" s="1">
        <f t="shared" si="31"/>
        <v>22488</v>
      </c>
      <c r="H420" s="1">
        <f>ROUNDUP(MONTH(Table3[[#This Row],[Date]])/3, 0)</f>
        <v>1</v>
      </c>
      <c r="I420" s="1" cm="1">
        <f t="array" aca="1" ref="I420" ca="1" xml:space="preserve"> (SUM(OFFSET(G420, -$M$4/2+1, 0, $M$4-1, 1)) + (INDIRECT("G" &amp; ROW(G420) - $M$4/2) + INDIRECT("G" &amp; ROW(G420) + $M$4/2))/2) / $M$4</f>
        <v>18650.045454545456</v>
      </c>
      <c r="J420" s="1">
        <f ca="1">Table3[[#This Row],[Moving Average on Months]] - 1.96*STDEV(OFFSET(Table3[[#This Row],[Combined
Daily order]], -$M$4/2, 0, $M$4+1, 1))</f>
        <v>9652.2332917646509</v>
      </c>
      <c r="K420" s="1">
        <f ca="1">Table3[[#This Row],[Moving Average on Months]] + 1.96*STDEV(OFFSET(Table3[[#This Row],[Combined
Daily order]], -$M$4/2, 0, $M$4+1, 1))</f>
        <v>27647.857617326263</v>
      </c>
      <c r="L420" s="1" t="e">
        <v>#N/A</v>
      </c>
      <c r="N420" s="1">
        <f t="shared" si="32"/>
        <v>45729.882621720331</v>
      </c>
      <c r="O420" s="1">
        <f t="shared" si="33"/>
        <v>5411.2257219907515</v>
      </c>
      <c r="P420"/>
      <c r="V420" s="1"/>
      <c r="AD420"/>
      <c r="AE420"/>
      <c r="AF420"/>
    </row>
    <row r="421" spans="2:32" ht="15" x14ac:dyDescent="0.2">
      <c r="B421" s="2">
        <v>45330.692504624458</v>
      </c>
      <c r="C421" s="2">
        <f t="shared" si="30"/>
        <v>45330</v>
      </c>
      <c r="D421" s="1">
        <v>8315</v>
      </c>
      <c r="F421" s="2">
        <f t="shared" si="34"/>
        <v>44979</v>
      </c>
      <c r="G421" s="1">
        <f t="shared" si="31"/>
        <v>13115</v>
      </c>
      <c r="H421" s="1">
        <f>ROUNDUP(MONTH(Table3[[#This Row],[Date]])/3, 0)</f>
        <v>1</v>
      </c>
      <c r="I421" s="1" cm="1">
        <f t="array" aca="1" ref="I421" ca="1" xml:space="preserve"> (SUM(OFFSET(G421, -$M$4/2+1, 0, $M$4-1, 1)) + (INDIRECT("G" &amp; ROW(G421) - $M$4/2) + INDIRECT("G" &amp; ROW(G421) + $M$4/2))/2) / $M$4</f>
        <v>18415.477272727272</v>
      </c>
      <c r="J421" s="1">
        <f ca="1">Table3[[#This Row],[Moving Average on Months]] - 1.96*STDEV(OFFSET(Table3[[#This Row],[Combined
Daily order]], -$M$4/2, 0, $M$4+1, 1))</f>
        <v>10010.724140864482</v>
      </c>
      <c r="K421" s="1">
        <f ca="1">Table3[[#This Row],[Moving Average on Months]] + 1.96*STDEV(OFFSET(Table3[[#This Row],[Combined
Daily order]], -$M$4/2, 0, $M$4+1, 1))</f>
        <v>26820.23040459006</v>
      </c>
      <c r="L421" s="1" t="e">
        <v>#N/A</v>
      </c>
      <c r="N421" s="1">
        <f t="shared" si="32"/>
        <v>45729.882621720331</v>
      </c>
      <c r="O421" s="1">
        <f t="shared" si="33"/>
        <v>5411.2257219907515</v>
      </c>
      <c r="P421"/>
      <c r="V421" s="1"/>
      <c r="AD421"/>
      <c r="AE421"/>
      <c r="AF421"/>
    </row>
    <row r="422" spans="2:32" ht="15" x14ac:dyDescent="0.2">
      <c r="B422" s="2">
        <v>45330.292123845786</v>
      </c>
      <c r="C422" s="2">
        <f t="shared" si="30"/>
        <v>45330</v>
      </c>
      <c r="D422" s="1">
        <v>9145</v>
      </c>
      <c r="F422" s="2">
        <f t="shared" si="34"/>
        <v>44978</v>
      </c>
      <c r="G422" s="1">
        <f t="shared" si="31"/>
        <v>15712</v>
      </c>
      <c r="H422" s="1">
        <f>ROUNDUP(MONTH(Table3[[#This Row],[Date]])/3, 0)</f>
        <v>1</v>
      </c>
      <c r="I422" s="1" cm="1">
        <f t="array" aca="1" ref="I422" ca="1" xml:space="preserve"> (SUM(OFFSET(G422, -$M$4/2+1, 0, $M$4-1, 1)) + (INDIRECT("G" &amp; ROW(G422) - $M$4/2) + INDIRECT("G" &amp; ROW(G422) + $M$4/2))/2) / $M$4</f>
        <v>18227.909090909092</v>
      </c>
      <c r="J422" s="1">
        <f ca="1">Table3[[#This Row],[Moving Average on Months]] - 1.96*STDEV(OFFSET(Table3[[#This Row],[Combined
Daily order]], -$M$4/2, 0, $M$4+1, 1))</f>
        <v>9450.7693536729839</v>
      </c>
      <c r="K422" s="1">
        <f ca="1">Table3[[#This Row],[Moving Average on Months]] + 1.96*STDEV(OFFSET(Table3[[#This Row],[Combined
Daily order]], -$M$4/2, 0, $M$4+1, 1))</f>
        <v>27005.048828145198</v>
      </c>
      <c r="L422" s="1" t="e">
        <v>#N/A</v>
      </c>
      <c r="N422" s="1">
        <f t="shared" si="32"/>
        <v>45729.882621720331</v>
      </c>
      <c r="O422" s="1">
        <f t="shared" si="33"/>
        <v>5411.2257219907515</v>
      </c>
      <c r="P422"/>
      <c r="V422" s="1"/>
      <c r="AD422"/>
      <c r="AE422"/>
      <c r="AF422"/>
    </row>
    <row r="423" spans="2:32" ht="15" x14ac:dyDescent="0.2">
      <c r="B423" s="2">
        <v>45329.867094970534</v>
      </c>
      <c r="C423" s="2">
        <f t="shared" si="30"/>
        <v>45329</v>
      </c>
      <c r="D423" s="1">
        <v>7767</v>
      </c>
      <c r="F423" s="2">
        <f t="shared" si="34"/>
        <v>44977</v>
      </c>
      <c r="G423" s="1">
        <f t="shared" si="31"/>
        <v>22344</v>
      </c>
      <c r="H423" s="1">
        <f>ROUNDUP(MONTH(Table3[[#This Row],[Date]])/3, 0)</f>
        <v>1</v>
      </c>
      <c r="I423" s="1" cm="1">
        <f t="array" aca="1" ref="I423" ca="1" xml:space="preserve"> (SUM(OFFSET(G423, -$M$4/2+1, 0, $M$4-1, 1)) + (INDIRECT("G" &amp; ROW(G423) - $M$4/2) + INDIRECT("G" &amp; ROW(G423) + $M$4/2))/2) / $M$4</f>
        <v>17903.613636363636</v>
      </c>
      <c r="J423" s="1">
        <f ca="1">Table3[[#This Row],[Moving Average on Months]] - 1.96*STDEV(OFFSET(Table3[[#This Row],[Combined
Daily order]], -$M$4/2, 0, $M$4+1, 1))</f>
        <v>9327.7624449658251</v>
      </c>
      <c r="K423" s="1">
        <f ca="1">Table3[[#This Row],[Moving Average on Months]] + 1.96*STDEV(OFFSET(Table3[[#This Row],[Combined
Daily order]], -$M$4/2, 0, $M$4+1, 1))</f>
        <v>26479.464827761447</v>
      </c>
      <c r="L423" s="1" t="e">
        <v>#N/A</v>
      </c>
      <c r="N423" s="1">
        <f t="shared" si="32"/>
        <v>45729.882621720331</v>
      </c>
      <c r="O423" s="1">
        <f t="shared" si="33"/>
        <v>5411.2257219907515</v>
      </c>
      <c r="P423"/>
      <c r="V423" s="1"/>
      <c r="AD423"/>
      <c r="AE423"/>
      <c r="AF423"/>
    </row>
    <row r="424" spans="2:32" ht="15" x14ac:dyDescent="0.2">
      <c r="B424" s="2">
        <v>45329.482746983274</v>
      </c>
      <c r="C424" s="2">
        <f t="shared" si="30"/>
        <v>45329</v>
      </c>
      <c r="D424" s="1">
        <v>8217</v>
      </c>
      <c r="F424" s="2">
        <f t="shared" si="34"/>
        <v>44974</v>
      </c>
      <c r="G424" s="1">
        <f t="shared" si="31"/>
        <v>14426</v>
      </c>
      <c r="H424" s="1">
        <f>ROUNDUP(MONTH(Table3[[#This Row],[Date]])/3, 0)</f>
        <v>1</v>
      </c>
      <c r="I424" s="1" cm="1">
        <f t="array" aca="1" ref="I424" ca="1" xml:space="preserve"> (SUM(OFFSET(G424, -$M$4/2+1, 0, $M$4-1, 1)) + (INDIRECT("G" &amp; ROW(G424) - $M$4/2) + INDIRECT("G" &amp; ROW(G424) + $M$4/2))/2) / $M$4</f>
        <v>17766.090909090908</v>
      </c>
      <c r="J424" s="1">
        <f ca="1">Table3[[#This Row],[Moving Average on Months]] - 1.96*STDEV(OFFSET(Table3[[#This Row],[Combined
Daily order]], -$M$4/2, 0, $M$4+1, 1))</f>
        <v>9159.6319924886739</v>
      </c>
      <c r="K424" s="1">
        <f ca="1">Table3[[#This Row],[Moving Average on Months]] + 1.96*STDEV(OFFSET(Table3[[#This Row],[Combined
Daily order]], -$M$4/2, 0, $M$4+1, 1))</f>
        <v>26372.549825693142</v>
      </c>
      <c r="L424" s="1" t="e">
        <v>#N/A</v>
      </c>
      <c r="N424" s="1">
        <f t="shared" si="32"/>
        <v>45729.882621720331</v>
      </c>
      <c r="O424" s="1">
        <f t="shared" si="33"/>
        <v>5411.2257219907515</v>
      </c>
      <c r="P424"/>
      <c r="V424" s="1"/>
      <c r="AD424"/>
      <c r="AE424"/>
      <c r="AF424"/>
    </row>
    <row r="425" spans="2:32" ht="15" x14ac:dyDescent="0.2">
      <c r="B425" s="2">
        <v>45329.107045525394</v>
      </c>
      <c r="C425" s="2">
        <f t="shared" si="30"/>
        <v>45329</v>
      </c>
      <c r="D425" s="1">
        <v>8680</v>
      </c>
      <c r="F425" s="2">
        <f t="shared" si="34"/>
        <v>44973</v>
      </c>
      <c r="G425" s="1">
        <f t="shared" si="31"/>
        <v>20267</v>
      </c>
      <c r="H425" s="1">
        <f>ROUNDUP(MONTH(Table3[[#This Row],[Date]])/3, 0)</f>
        <v>1</v>
      </c>
      <c r="I425" s="1" cm="1">
        <f t="array" aca="1" ref="I425" ca="1" xml:space="preserve"> (SUM(OFFSET(G425, -$M$4/2+1, 0, $M$4-1, 1)) + (INDIRECT("G" &amp; ROW(G425) - $M$4/2) + INDIRECT("G" &amp; ROW(G425) + $M$4/2))/2) / $M$4</f>
        <v>17601.43181818182</v>
      </c>
      <c r="J425" s="1">
        <f ca="1">Table3[[#This Row],[Moving Average on Months]] - 1.96*STDEV(OFFSET(Table3[[#This Row],[Combined
Daily order]], -$M$4/2, 0, $M$4+1, 1))</f>
        <v>9385.8322085680356</v>
      </c>
      <c r="K425" s="1">
        <f ca="1">Table3[[#This Row],[Moving Average on Months]] + 1.96*STDEV(OFFSET(Table3[[#This Row],[Combined
Daily order]], -$M$4/2, 0, $M$4+1, 1))</f>
        <v>25817.031427795606</v>
      </c>
      <c r="L425" s="1" t="e">
        <v>#N/A</v>
      </c>
      <c r="N425" s="1">
        <f t="shared" si="32"/>
        <v>45729.882621720331</v>
      </c>
      <c r="O425" s="1">
        <f t="shared" si="33"/>
        <v>5411.2257219907515</v>
      </c>
      <c r="P425"/>
      <c r="V425" s="1"/>
      <c r="AD425"/>
      <c r="AE425"/>
      <c r="AF425"/>
    </row>
    <row r="426" spans="2:32" ht="15" x14ac:dyDescent="0.2">
      <c r="B426" s="2">
        <v>45328.700305905171</v>
      </c>
      <c r="C426" s="2">
        <f t="shared" si="30"/>
        <v>45328</v>
      </c>
      <c r="D426" s="1">
        <v>8202</v>
      </c>
      <c r="F426" s="2">
        <f t="shared" si="34"/>
        <v>44972</v>
      </c>
      <c r="G426" s="1">
        <f t="shared" si="31"/>
        <v>14431</v>
      </c>
      <c r="H426" s="1">
        <f>ROUNDUP(MONTH(Table3[[#This Row],[Date]])/3, 0)</f>
        <v>1</v>
      </c>
      <c r="I426" s="1" cm="1">
        <f t="array" aca="1" ref="I426" ca="1" xml:space="preserve"> (SUM(OFFSET(G426, -$M$4/2+1, 0, $M$4-1, 1)) + (INDIRECT("G" &amp; ROW(G426) - $M$4/2) + INDIRECT("G" &amp; ROW(G426) + $M$4/2))/2) / $M$4</f>
        <v>17482.18181818182</v>
      </c>
      <c r="J426" s="1">
        <f ca="1">Table3[[#This Row],[Moving Average on Months]] - 1.96*STDEV(OFFSET(Table3[[#This Row],[Combined
Daily order]], -$M$4/2, 0, $M$4+1, 1))</f>
        <v>9463.806472779057</v>
      </c>
      <c r="K426" s="1">
        <f ca="1">Table3[[#This Row],[Moving Average on Months]] + 1.96*STDEV(OFFSET(Table3[[#This Row],[Combined
Daily order]], -$M$4/2, 0, $M$4+1, 1))</f>
        <v>25500.557163584584</v>
      </c>
      <c r="L426" s="1" t="e">
        <v>#N/A</v>
      </c>
      <c r="N426" s="1">
        <f t="shared" si="32"/>
        <v>45729.882621720331</v>
      </c>
      <c r="O426" s="1">
        <f t="shared" si="33"/>
        <v>5411.2257219907515</v>
      </c>
      <c r="P426"/>
      <c r="V426" s="1"/>
      <c r="AD426"/>
      <c r="AE426"/>
      <c r="AF426"/>
    </row>
    <row r="427" spans="2:32" ht="15" x14ac:dyDescent="0.2">
      <c r="B427" s="2">
        <v>45328.272059152703</v>
      </c>
      <c r="C427" s="2">
        <f t="shared" si="30"/>
        <v>45328</v>
      </c>
      <c r="D427" s="1">
        <v>8534</v>
      </c>
      <c r="F427" s="2">
        <f t="shared" si="34"/>
        <v>44971</v>
      </c>
      <c r="G427" s="1">
        <f t="shared" si="31"/>
        <v>19720</v>
      </c>
      <c r="H427" s="1">
        <f>ROUNDUP(MONTH(Table3[[#This Row],[Date]])/3, 0)</f>
        <v>1</v>
      </c>
      <c r="I427" s="1" cm="1">
        <f t="array" aca="1" ref="I427" ca="1" xml:space="preserve"> (SUM(OFFSET(G427, -$M$4/2+1, 0, $M$4-1, 1)) + (INDIRECT("G" &amp; ROW(G427) - $M$4/2) + INDIRECT("G" &amp; ROW(G427) + $M$4/2))/2) / $M$4</f>
        <v>17373.636363636364</v>
      </c>
      <c r="J427" s="1">
        <f ca="1">Table3[[#This Row],[Moving Average on Months]] - 1.96*STDEV(OFFSET(Table3[[#This Row],[Combined
Daily order]], -$M$4/2, 0, $M$4+1, 1))</f>
        <v>9328.4707142174666</v>
      </c>
      <c r="K427" s="1">
        <f ca="1">Table3[[#This Row],[Moving Average on Months]] + 1.96*STDEV(OFFSET(Table3[[#This Row],[Combined
Daily order]], -$M$4/2, 0, $M$4+1, 1))</f>
        <v>25418.802013055261</v>
      </c>
      <c r="L427" s="1" t="e">
        <v>#N/A</v>
      </c>
      <c r="N427" s="1">
        <f t="shared" si="32"/>
        <v>45729.882621720331</v>
      </c>
      <c r="O427" s="1">
        <f t="shared" si="33"/>
        <v>5411.2257219907515</v>
      </c>
      <c r="P427"/>
      <c r="V427" s="1"/>
      <c r="AD427"/>
      <c r="AE427"/>
      <c r="AF427"/>
    </row>
    <row r="428" spans="2:32" ht="15" x14ac:dyDescent="0.2">
      <c r="B428" s="2">
        <v>45327.902036301304</v>
      </c>
      <c r="C428" s="2">
        <f t="shared" si="30"/>
        <v>45327</v>
      </c>
      <c r="D428" s="1">
        <v>7770</v>
      </c>
      <c r="F428" s="2">
        <f t="shared" si="34"/>
        <v>44970</v>
      </c>
      <c r="G428" s="1">
        <f t="shared" si="31"/>
        <v>13220</v>
      </c>
      <c r="H428" s="1">
        <f>ROUNDUP(MONTH(Table3[[#This Row],[Date]])/3, 0)</f>
        <v>1</v>
      </c>
      <c r="I428" s="1" cm="1">
        <f t="array" aca="1" ref="I428" ca="1" xml:space="preserve"> (SUM(OFFSET(G428, -$M$4/2+1, 0, $M$4-1, 1)) + (INDIRECT("G" &amp; ROW(G428) - $M$4/2) + INDIRECT("G" &amp; ROW(G428) + $M$4/2))/2) / $M$4</f>
        <v>17118.977272727272</v>
      </c>
      <c r="J428" s="1">
        <f ca="1">Table3[[#This Row],[Moving Average on Months]] - 1.96*STDEV(OFFSET(Table3[[#This Row],[Combined
Daily order]], -$M$4/2, 0, $M$4+1, 1))</f>
        <v>9003.7035701701625</v>
      </c>
      <c r="K428" s="1">
        <f ca="1">Table3[[#This Row],[Moving Average on Months]] + 1.96*STDEV(OFFSET(Table3[[#This Row],[Combined
Daily order]], -$M$4/2, 0, $M$4+1, 1))</f>
        <v>25234.250975284383</v>
      </c>
      <c r="L428" s="1" t="e">
        <v>#N/A</v>
      </c>
      <c r="N428" s="1">
        <f t="shared" si="32"/>
        <v>45729.882621720331</v>
      </c>
      <c r="O428" s="1">
        <f t="shared" si="33"/>
        <v>5411.2257219907515</v>
      </c>
      <c r="P428"/>
      <c r="V428" s="1"/>
      <c r="AD428"/>
      <c r="AE428"/>
      <c r="AF428"/>
    </row>
    <row r="429" spans="2:32" ht="15" x14ac:dyDescent="0.2">
      <c r="B429" s="2">
        <v>45327.509697837668</v>
      </c>
      <c r="C429" s="2">
        <f t="shared" si="30"/>
        <v>45327</v>
      </c>
      <c r="D429" s="1">
        <v>8045</v>
      </c>
      <c r="F429" s="2">
        <f t="shared" si="34"/>
        <v>44967</v>
      </c>
      <c r="G429" s="1">
        <f t="shared" si="31"/>
        <v>13566</v>
      </c>
      <c r="H429" s="1">
        <f>ROUNDUP(MONTH(Table3[[#This Row],[Date]])/3, 0)</f>
        <v>1</v>
      </c>
      <c r="I429" s="1" cm="1">
        <f t="array" aca="1" ref="I429" ca="1" xml:space="preserve"> (SUM(OFFSET(G429, -$M$4/2+1, 0, $M$4-1, 1)) + (INDIRECT("G" &amp; ROW(G429) - $M$4/2) + INDIRECT("G" &amp; ROW(G429) + $M$4/2))/2) / $M$4</f>
        <v>17039.204545454544</v>
      </c>
      <c r="J429" s="1">
        <f ca="1">Table3[[#This Row],[Moving Average on Months]] - 1.96*STDEV(OFFSET(Table3[[#This Row],[Combined
Daily order]], -$M$4/2, 0, $M$4+1, 1))</f>
        <v>9253.7369995857953</v>
      </c>
      <c r="K429" s="1">
        <f ca="1">Table3[[#This Row],[Moving Average on Months]] + 1.96*STDEV(OFFSET(Table3[[#This Row],[Combined
Daily order]], -$M$4/2, 0, $M$4+1, 1))</f>
        <v>24824.672091323293</v>
      </c>
      <c r="L429" s="1" t="e">
        <v>#N/A</v>
      </c>
      <c r="N429" s="1">
        <f t="shared" si="32"/>
        <v>45729.882621720331</v>
      </c>
      <c r="O429" s="1">
        <f t="shared" si="33"/>
        <v>5411.2257219907515</v>
      </c>
      <c r="P429"/>
      <c r="V429" s="1"/>
      <c r="AD429"/>
      <c r="AE429"/>
      <c r="AF429"/>
    </row>
    <row r="430" spans="2:32" ht="15" x14ac:dyDescent="0.2">
      <c r="B430" s="2">
        <v>45327.103996541242</v>
      </c>
      <c r="C430" s="2">
        <f t="shared" si="30"/>
        <v>45327</v>
      </c>
      <c r="D430" s="1">
        <v>7408</v>
      </c>
      <c r="F430" s="2">
        <f t="shared" si="34"/>
        <v>44966</v>
      </c>
      <c r="G430" s="1">
        <f t="shared" si="31"/>
        <v>21936</v>
      </c>
      <c r="H430" s="1">
        <f>ROUNDUP(MONTH(Table3[[#This Row],[Date]])/3, 0)</f>
        <v>1</v>
      </c>
      <c r="I430" s="1" cm="1">
        <f t="array" aca="1" ref="I430" ca="1" xml:space="preserve"> (SUM(OFFSET(G430, -$M$4/2+1, 0, $M$4-1, 1)) + (INDIRECT("G" &amp; ROW(G430) - $M$4/2) + INDIRECT("G" &amp; ROW(G430) + $M$4/2))/2) / $M$4</f>
        <v>16897.727272727272</v>
      </c>
      <c r="J430" s="1">
        <f ca="1">Table3[[#This Row],[Moving Average on Months]] - 1.96*STDEV(OFFSET(Table3[[#This Row],[Combined
Daily order]], -$M$4/2, 0, $M$4+1, 1))</f>
        <v>8979.3453066577167</v>
      </c>
      <c r="K430" s="1">
        <f ca="1">Table3[[#This Row],[Moving Average on Months]] + 1.96*STDEV(OFFSET(Table3[[#This Row],[Combined
Daily order]], -$M$4/2, 0, $M$4+1, 1))</f>
        <v>24816.109238796827</v>
      </c>
      <c r="L430" s="1" t="e">
        <v>#N/A</v>
      </c>
      <c r="N430" s="1">
        <f t="shared" si="32"/>
        <v>45729.882621720331</v>
      </c>
      <c r="O430" s="1">
        <f t="shared" si="33"/>
        <v>5411.2257219907515</v>
      </c>
      <c r="P430"/>
      <c r="V430" s="1"/>
      <c r="AD430"/>
      <c r="AE430"/>
      <c r="AF430"/>
    </row>
    <row r="431" spans="2:32" ht="15" x14ac:dyDescent="0.2">
      <c r="B431" s="2">
        <v>45324.786864004564</v>
      </c>
      <c r="C431" s="2">
        <f t="shared" si="30"/>
        <v>45324</v>
      </c>
      <c r="D431" s="1">
        <v>7820</v>
      </c>
      <c r="F431" s="2">
        <f t="shared" si="34"/>
        <v>44965</v>
      </c>
      <c r="G431" s="1">
        <f t="shared" si="31"/>
        <v>12638</v>
      </c>
      <c r="H431" s="1">
        <f>ROUNDUP(MONTH(Table3[[#This Row],[Date]])/3, 0)</f>
        <v>1</v>
      </c>
      <c r="I431" s="1" cm="1">
        <f t="array" aca="1" ref="I431" ca="1" xml:space="preserve"> (SUM(OFFSET(G431, -$M$4/2+1, 0, $M$4-1, 1)) + (INDIRECT("G" &amp; ROW(G431) - $M$4/2) + INDIRECT("G" &amp; ROW(G431) + $M$4/2))/2) / $M$4</f>
        <v>16605.886363636364</v>
      </c>
      <c r="J431" s="1">
        <f ca="1">Table3[[#This Row],[Moving Average on Months]] - 1.96*STDEV(OFFSET(Table3[[#This Row],[Combined
Daily order]], -$M$4/2, 0, $M$4+1, 1))</f>
        <v>9060.0005427251308</v>
      </c>
      <c r="K431" s="1">
        <f ca="1">Table3[[#This Row],[Moving Average on Months]] + 1.96*STDEV(OFFSET(Table3[[#This Row],[Combined
Daily order]], -$M$4/2, 0, $M$4+1, 1))</f>
        <v>24151.772184547597</v>
      </c>
      <c r="L431" s="1" t="e">
        <v>#N/A</v>
      </c>
      <c r="N431" s="1">
        <f t="shared" si="32"/>
        <v>45729.882621720331</v>
      </c>
      <c r="O431" s="1">
        <f t="shared" si="33"/>
        <v>5411.2257219907515</v>
      </c>
      <c r="P431"/>
      <c r="V431" s="1"/>
      <c r="AD431"/>
      <c r="AE431"/>
      <c r="AF431"/>
    </row>
    <row r="432" spans="2:32" ht="15" x14ac:dyDescent="0.2">
      <c r="B432" s="2">
        <v>45324.39023861981</v>
      </c>
      <c r="C432" s="2">
        <f t="shared" si="30"/>
        <v>45324</v>
      </c>
      <c r="D432" s="1">
        <v>8736</v>
      </c>
      <c r="F432" s="2">
        <f t="shared" si="34"/>
        <v>44964</v>
      </c>
      <c r="G432" s="1">
        <f t="shared" si="31"/>
        <v>21536</v>
      </c>
      <c r="H432" s="1">
        <f>ROUNDUP(MONTH(Table3[[#This Row],[Date]])/3, 0)</f>
        <v>1</v>
      </c>
      <c r="I432" s="1" cm="1">
        <f t="array" aca="1" ref="I432" ca="1" xml:space="preserve"> (SUM(OFFSET(G432, -$M$4/2+1, 0, $M$4-1, 1)) + (INDIRECT("G" &amp; ROW(G432) - $M$4/2) + INDIRECT("G" &amp; ROW(G432) + $M$4/2))/2) / $M$4</f>
        <v>16556.409090909092</v>
      </c>
      <c r="J432" s="1">
        <f ca="1">Table3[[#This Row],[Moving Average on Months]] - 1.96*STDEV(OFFSET(Table3[[#This Row],[Combined
Daily order]], -$M$4/2, 0, $M$4+1, 1))</f>
        <v>9240.2884366363178</v>
      </c>
      <c r="K432" s="1">
        <f ca="1">Table3[[#This Row],[Moving Average on Months]] + 1.96*STDEV(OFFSET(Table3[[#This Row],[Combined
Daily order]], -$M$4/2, 0, $M$4+1, 1))</f>
        <v>23872.529745181866</v>
      </c>
      <c r="L432" s="1" t="e">
        <v>#N/A</v>
      </c>
      <c r="N432" s="1">
        <f t="shared" si="32"/>
        <v>45729.882621720331</v>
      </c>
      <c r="O432" s="1">
        <f t="shared" si="33"/>
        <v>5411.2257219907515</v>
      </c>
      <c r="P432"/>
      <c r="V432" s="1"/>
      <c r="AD432"/>
      <c r="AE432"/>
      <c r="AF432"/>
    </row>
    <row r="433" spans="2:32" ht="15" x14ac:dyDescent="0.2">
      <c r="B433" s="2">
        <v>45323.998806547243</v>
      </c>
      <c r="C433" s="2">
        <f t="shared" si="30"/>
        <v>45323</v>
      </c>
      <c r="D433" s="1">
        <v>7825</v>
      </c>
      <c r="F433" s="2">
        <f t="shared" si="34"/>
        <v>44963</v>
      </c>
      <c r="G433" s="1">
        <f t="shared" si="31"/>
        <v>12259</v>
      </c>
      <c r="H433" s="1">
        <f>ROUNDUP(MONTH(Table3[[#This Row],[Date]])/3, 0)</f>
        <v>1</v>
      </c>
      <c r="I433" s="1" cm="1">
        <f t="array" aca="1" ref="I433" ca="1" xml:space="preserve"> (SUM(OFFSET(G433, -$M$4/2+1, 0, $M$4-1, 1)) + (INDIRECT("G" &amp; ROW(G433) - $M$4/2) + INDIRECT("G" &amp; ROW(G433) + $M$4/2))/2) / $M$4</f>
        <v>16654.840909090908</v>
      </c>
      <c r="J433" s="1">
        <f ca="1">Table3[[#This Row],[Moving Average on Months]] - 1.96*STDEV(OFFSET(Table3[[#This Row],[Combined
Daily order]], -$M$4/2, 0, $M$4+1, 1))</f>
        <v>9302.2702032777997</v>
      </c>
      <c r="K433" s="1">
        <f ca="1">Table3[[#This Row],[Moving Average on Months]] + 1.96*STDEV(OFFSET(Table3[[#This Row],[Combined
Daily order]], -$M$4/2, 0, $M$4+1, 1))</f>
        <v>24007.411614904016</v>
      </c>
      <c r="L433" s="1" t="e">
        <v>#N/A</v>
      </c>
      <c r="N433" s="1">
        <f t="shared" si="32"/>
        <v>45729.882621720331</v>
      </c>
      <c r="O433" s="1">
        <f t="shared" si="33"/>
        <v>5411.2257219907515</v>
      </c>
      <c r="P433"/>
      <c r="V433" s="1"/>
      <c r="AD433"/>
      <c r="AE433"/>
      <c r="AF433"/>
    </row>
    <row r="434" spans="2:32" ht="15" x14ac:dyDescent="0.2">
      <c r="B434" s="2">
        <v>45323.626019018178</v>
      </c>
      <c r="C434" s="2">
        <f t="shared" si="30"/>
        <v>45323</v>
      </c>
      <c r="D434" s="1">
        <v>8870</v>
      </c>
      <c r="F434" s="2">
        <f t="shared" si="34"/>
        <v>44960</v>
      </c>
      <c r="G434" s="1">
        <f t="shared" si="31"/>
        <v>13449</v>
      </c>
      <c r="H434" s="1">
        <f>ROUNDUP(MONTH(Table3[[#This Row],[Date]])/3, 0)</f>
        <v>1</v>
      </c>
      <c r="I434" s="1" cm="1">
        <f t="array" aca="1" ref="I434" ca="1" xml:space="preserve"> (SUM(OFFSET(G434, -$M$4/2+1, 0, $M$4-1, 1)) + (INDIRECT("G" &amp; ROW(G434) - $M$4/2) + INDIRECT("G" &amp; ROW(G434) + $M$4/2))/2) / $M$4</f>
        <v>16548.113636363636</v>
      </c>
      <c r="J434" s="1">
        <f ca="1">Table3[[#This Row],[Moving Average on Months]] - 1.96*STDEV(OFFSET(Table3[[#This Row],[Combined
Daily order]], -$M$4/2, 0, $M$4+1, 1))</f>
        <v>9043.8102616867218</v>
      </c>
      <c r="K434" s="1">
        <f ca="1">Table3[[#This Row],[Moving Average on Months]] + 1.96*STDEV(OFFSET(Table3[[#This Row],[Combined
Daily order]], -$M$4/2, 0, $M$4+1, 1))</f>
        <v>24052.41701104055</v>
      </c>
      <c r="L434" s="1" t="e">
        <v>#N/A</v>
      </c>
      <c r="N434" s="1">
        <f t="shared" si="32"/>
        <v>45729.882621720331</v>
      </c>
      <c r="O434" s="1">
        <f t="shared" si="33"/>
        <v>5411.2257219907515</v>
      </c>
      <c r="P434"/>
      <c r="V434" s="1"/>
      <c r="AD434"/>
      <c r="AE434"/>
      <c r="AF434"/>
    </row>
    <row r="435" spans="2:32" ht="15" x14ac:dyDescent="0.2">
      <c r="B435" s="2">
        <v>45323.242810362754</v>
      </c>
      <c r="C435" s="2">
        <f t="shared" si="30"/>
        <v>45323</v>
      </c>
      <c r="D435" s="1">
        <v>8813</v>
      </c>
      <c r="F435" s="2">
        <f t="shared" si="34"/>
        <v>44959</v>
      </c>
      <c r="G435" s="1">
        <f t="shared" si="31"/>
        <v>20719</v>
      </c>
      <c r="H435" s="1">
        <f>ROUNDUP(MONTH(Table3[[#This Row],[Date]])/3, 0)</f>
        <v>1</v>
      </c>
      <c r="I435" s="1" cm="1">
        <f t="array" aca="1" ref="I435" ca="1" xml:space="preserve"> (SUM(OFFSET(G435, -$M$4/2+1, 0, $M$4-1, 1)) + (INDIRECT("G" &amp; ROW(G435) - $M$4/2) + INDIRECT("G" &amp; ROW(G435) + $M$4/2))/2) / $M$4</f>
        <v>16436.43181818182</v>
      </c>
      <c r="J435" s="1">
        <f ca="1">Table3[[#This Row],[Moving Average on Months]] - 1.96*STDEV(OFFSET(Table3[[#This Row],[Combined
Daily order]], -$M$4/2, 0, $M$4+1, 1))</f>
        <v>9267.4225950157379</v>
      </c>
      <c r="K435" s="1">
        <f ca="1">Table3[[#This Row],[Moving Average on Months]] + 1.96*STDEV(OFFSET(Table3[[#This Row],[Combined
Daily order]], -$M$4/2, 0, $M$4+1, 1))</f>
        <v>23605.441041347902</v>
      </c>
      <c r="L435" s="1" t="e">
        <v>#N/A</v>
      </c>
      <c r="N435" s="1">
        <f t="shared" si="32"/>
        <v>45729.882621720331</v>
      </c>
      <c r="O435" s="1">
        <f t="shared" si="33"/>
        <v>5411.2257219907515</v>
      </c>
      <c r="P435"/>
      <c r="V435" s="1"/>
      <c r="AD435"/>
      <c r="AE435"/>
      <c r="AF435"/>
    </row>
    <row r="436" spans="2:32" ht="15" x14ac:dyDescent="0.2">
      <c r="B436" s="2">
        <v>45322.818716919413</v>
      </c>
      <c r="C436" s="2">
        <f t="shared" si="30"/>
        <v>45322</v>
      </c>
      <c r="D436" s="1">
        <v>7485</v>
      </c>
      <c r="F436" s="2">
        <f t="shared" si="34"/>
        <v>44958</v>
      </c>
      <c r="G436" s="1">
        <f t="shared" si="31"/>
        <v>20633</v>
      </c>
      <c r="H436" s="1">
        <f>ROUNDUP(MONTH(Table3[[#This Row],[Date]])/3, 0)</f>
        <v>1</v>
      </c>
      <c r="I436" s="1" cm="1">
        <f t="array" aca="1" ref="I436" ca="1" xml:space="preserve"> (SUM(OFFSET(G436, -$M$4/2+1, 0, $M$4-1, 1)) + (INDIRECT("G" &amp; ROW(G436) - $M$4/2) + INDIRECT("G" &amp; ROW(G436) + $M$4/2))/2) / $M$4</f>
        <v>16412.545454545456</v>
      </c>
      <c r="J436" s="1">
        <f ca="1">Table3[[#This Row],[Moving Average on Months]] - 1.96*STDEV(OFFSET(Table3[[#This Row],[Combined
Daily order]], -$M$4/2, 0, $M$4+1, 1))</f>
        <v>9257.308261247741</v>
      </c>
      <c r="K436" s="1">
        <f ca="1">Table3[[#This Row],[Moving Average on Months]] + 1.96*STDEV(OFFSET(Table3[[#This Row],[Combined
Daily order]], -$M$4/2, 0, $M$4+1, 1))</f>
        <v>23567.782647843171</v>
      </c>
      <c r="L436" s="1" t="e">
        <v>#N/A</v>
      </c>
      <c r="N436" s="1">
        <f t="shared" si="32"/>
        <v>45729.882621720331</v>
      </c>
      <c r="O436" s="1">
        <f t="shared" si="33"/>
        <v>5411.2257219907515</v>
      </c>
      <c r="P436"/>
      <c r="V436" s="1"/>
      <c r="AD436"/>
      <c r="AE436"/>
      <c r="AF436"/>
    </row>
    <row r="437" spans="2:32" ht="15" x14ac:dyDescent="0.2">
      <c r="B437" s="2">
        <v>45322.43586608328</v>
      </c>
      <c r="C437" s="2">
        <f t="shared" si="30"/>
        <v>45322</v>
      </c>
      <c r="D437" s="1">
        <v>8660</v>
      </c>
      <c r="F437" s="2">
        <f t="shared" si="34"/>
        <v>44957</v>
      </c>
      <c r="G437" s="1">
        <f t="shared" si="31"/>
        <v>12777</v>
      </c>
      <c r="H437" s="1">
        <f>ROUNDUP(MONTH(Table3[[#This Row],[Date]])/3, 0)</f>
        <v>1</v>
      </c>
      <c r="I437" s="1" cm="1">
        <f t="array" aca="1" ref="I437" ca="1" xml:space="preserve"> (SUM(OFFSET(G437, -$M$4/2+1, 0, $M$4-1, 1)) + (INDIRECT("G" &amp; ROW(G437) - $M$4/2) + INDIRECT("G" &amp; ROW(G437) + $M$4/2))/2) / $M$4</f>
        <v>16417.477272727272</v>
      </c>
      <c r="J437" s="1">
        <f ca="1">Table3[[#This Row],[Moving Average on Months]] - 1.96*STDEV(OFFSET(Table3[[#This Row],[Combined
Daily order]], -$M$4/2, 0, $M$4+1, 1))</f>
        <v>9269.511168916335</v>
      </c>
      <c r="K437" s="1">
        <f ca="1">Table3[[#This Row],[Moving Average on Months]] + 1.96*STDEV(OFFSET(Table3[[#This Row],[Combined
Daily order]], -$M$4/2, 0, $M$4+1, 1))</f>
        <v>23565.443376538209</v>
      </c>
      <c r="L437" s="1" t="e">
        <v>#N/A</v>
      </c>
      <c r="N437" s="1">
        <f t="shared" si="32"/>
        <v>45729.882621720331</v>
      </c>
      <c r="O437" s="1">
        <f t="shared" si="33"/>
        <v>5411.2257219907515</v>
      </c>
      <c r="P437"/>
      <c r="V437" s="1"/>
      <c r="AD437"/>
      <c r="AE437"/>
      <c r="AF437"/>
    </row>
    <row r="438" spans="2:32" ht="15" x14ac:dyDescent="0.2">
      <c r="B438" s="2">
        <v>45322.047499799213</v>
      </c>
      <c r="C438" s="2">
        <f t="shared" si="30"/>
        <v>45322</v>
      </c>
      <c r="D438" s="1">
        <v>8548</v>
      </c>
      <c r="F438" s="2">
        <f t="shared" si="34"/>
        <v>44956</v>
      </c>
      <c r="G438" s="1">
        <f t="shared" si="31"/>
        <v>14241</v>
      </c>
      <c r="H438" s="1">
        <f>ROUNDUP(MONTH(Table3[[#This Row],[Date]])/3, 0)</f>
        <v>1</v>
      </c>
      <c r="I438" s="1" cm="1">
        <f t="array" aca="1" ref="I438" ca="1" xml:space="preserve"> (SUM(OFFSET(G438, -$M$4/2+1, 0, $M$4-1, 1)) + (INDIRECT("G" &amp; ROW(G438) - $M$4/2) + INDIRECT("G" &amp; ROW(G438) + $M$4/2))/2) / $M$4</f>
        <v>16465.522727272728</v>
      </c>
      <c r="J438" s="1">
        <f ca="1">Table3[[#This Row],[Moving Average on Months]] - 1.96*STDEV(OFFSET(Table3[[#This Row],[Combined
Daily order]], -$M$4/2, 0, $M$4+1, 1))</f>
        <v>9367.5132368221475</v>
      </c>
      <c r="K438" s="1">
        <f ca="1">Table3[[#This Row],[Moving Average on Months]] + 1.96*STDEV(OFFSET(Table3[[#This Row],[Combined
Daily order]], -$M$4/2, 0, $M$4+1, 1))</f>
        <v>23563.53221772331</v>
      </c>
      <c r="L438" s="1" t="e">
        <v>#N/A</v>
      </c>
      <c r="N438" s="1">
        <f t="shared" si="32"/>
        <v>45729.882621720331</v>
      </c>
      <c r="O438" s="1">
        <f t="shared" si="33"/>
        <v>5411.2257219907515</v>
      </c>
      <c r="P438"/>
      <c r="V438" s="1"/>
      <c r="AD438"/>
      <c r="AE438"/>
      <c r="AF438"/>
    </row>
    <row r="439" spans="2:32" ht="15" x14ac:dyDescent="0.2">
      <c r="B439" s="2">
        <v>45321.62264083467</v>
      </c>
      <c r="C439" s="2">
        <f t="shared" si="30"/>
        <v>45321</v>
      </c>
      <c r="D439" s="1">
        <v>7544</v>
      </c>
      <c r="F439" s="2">
        <f t="shared" si="34"/>
        <v>44953</v>
      </c>
      <c r="G439" s="1">
        <f t="shared" si="31"/>
        <v>14697</v>
      </c>
      <c r="H439" s="1">
        <f>ROUNDUP(MONTH(Table3[[#This Row],[Date]])/3, 0)</f>
        <v>1</v>
      </c>
      <c r="I439" s="1" cm="1">
        <f t="array" aca="1" ref="I439" ca="1" xml:space="preserve"> (SUM(OFFSET(G439, -$M$4/2+1, 0, $M$4-1, 1)) + (INDIRECT("G" &amp; ROW(G439) - $M$4/2) + INDIRECT("G" &amp; ROW(G439) + $M$4/2))/2) / $M$4</f>
        <v>16606.159090909092</v>
      </c>
      <c r="J439" s="1">
        <f ca="1">Table3[[#This Row],[Moving Average on Months]] - 1.96*STDEV(OFFSET(Table3[[#This Row],[Combined
Daily order]], -$M$4/2, 0, $M$4+1, 1))</f>
        <v>9126.2885723946019</v>
      </c>
      <c r="K439" s="1">
        <f ca="1">Table3[[#This Row],[Moving Average on Months]] + 1.96*STDEV(OFFSET(Table3[[#This Row],[Combined
Daily order]], -$M$4/2, 0, $M$4+1, 1))</f>
        <v>24086.029609423582</v>
      </c>
      <c r="L439" s="1" t="e">
        <v>#N/A</v>
      </c>
      <c r="N439" s="1">
        <f t="shared" si="32"/>
        <v>45729.882621720331</v>
      </c>
      <c r="O439" s="1">
        <f t="shared" si="33"/>
        <v>5411.2257219907515</v>
      </c>
      <c r="P439"/>
      <c r="V439" s="1"/>
      <c r="AD439"/>
      <c r="AE439"/>
      <c r="AF439"/>
    </row>
    <row r="440" spans="2:32" ht="15" x14ac:dyDescent="0.2">
      <c r="B440" s="2">
        <v>45321.219495510653</v>
      </c>
      <c r="C440" s="2">
        <f t="shared" si="30"/>
        <v>45321</v>
      </c>
      <c r="D440" s="1">
        <v>7096</v>
      </c>
      <c r="F440" s="2">
        <f t="shared" si="34"/>
        <v>44952</v>
      </c>
      <c r="G440" s="1">
        <f t="shared" si="31"/>
        <v>19321</v>
      </c>
      <c r="H440" s="1">
        <f>ROUNDUP(MONTH(Table3[[#This Row],[Date]])/3, 0)</f>
        <v>1</v>
      </c>
      <c r="I440" s="1" cm="1">
        <f t="array" aca="1" ref="I440" ca="1" xml:space="preserve"> (SUM(OFFSET(G440, -$M$4/2+1, 0, $M$4-1, 1)) + (INDIRECT("G" &amp; ROW(G440) - $M$4/2) + INDIRECT("G" &amp; ROW(G440) + $M$4/2))/2) / $M$4</f>
        <v>16939.386363636364</v>
      </c>
      <c r="J440" s="1">
        <f ca="1">Table3[[#This Row],[Moving Average on Months]] - 1.96*STDEV(OFFSET(Table3[[#This Row],[Combined
Daily order]], -$M$4/2, 0, $M$4+1, 1))</f>
        <v>9578.5032303362023</v>
      </c>
      <c r="K440" s="1">
        <f ca="1">Table3[[#This Row],[Moving Average on Months]] + 1.96*STDEV(OFFSET(Table3[[#This Row],[Combined
Daily order]], -$M$4/2, 0, $M$4+1, 1))</f>
        <v>24300.269496936526</v>
      </c>
      <c r="L440" s="1" t="e">
        <v>#N/A</v>
      </c>
      <c r="N440" s="1">
        <f t="shared" si="32"/>
        <v>45729.882621720331</v>
      </c>
      <c r="O440" s="1">
        <f t="shared" si="33"/>
        <v>5411.2257219907515</v>
      </c>
      <c r="P440"/>
      <c r="V440" s="1"/>
      <c r="AD440"/>
      <c r="AE440"/>
      <c r="AF440"/>
    </row>
    <row r="441" spans="2:32" ht="15" x14ac:dyDescent="0.2">
      <c r="B441" s="2">
        <v>45320.79127373654</v>
      </c>
      <c r="C441" s="2">
        <f t="shared" si="30"/>
        <v>45320</v>
      </c>
      <c r="D441" s="1">
        <v>8204</v>
      </c>
      <c r="F441" s="2">
        <f t="shared" si="34"/>
        <v>44951</v>
      </c>
      <c r="G441" s="1">
        <f t="shared" si="31"/>
        <v>12735</v>
      </c>
      <c r="H441" s="1">
        <f>ROUNDUP(MONTH(Table3[[#This Row],[Date]])/3, 0)</f>
        <v>1</v>
      </c>
      <c r="I441" s="1" cm="1">
        <f t="array" aca="1" ref="I441" ca="1" xml:space="preserve"> (SUM(OFFSET(G441, -$M$4/2+1, 0, $M$4-1, 1)) + (INDIRECT("G" &amp; ROW(G441) - $M$4/2) + INDIRECT("G" &amp; ROW(G441) + $M$4/2))/2) / $M$4</f>
        <v>17184.56818181818</v>
      </c>
      <c r="J441" s="1">
        <f ca="1">Table3[[#This Row],[Moving Average on Months]] - 1.96*STDEV(OFFSET(Table3[[#This Row],[Combined
Daily order]], -$M$4/2, 0, $M$4+1, 1))</f>
        <v>8711.2880416772987</v>
      </c>
      <c r="K441" s="1">
        <f ca="1">Table3[[#This Row],[Moving Average on Months]] + 1.96*STDEV(OFFSET(Table3[[#This Row],[Combined
Daily order]], -$M$4/2, 0, $M$4+1, 1))</f>
        <v>25657.848321959063</v>
      </c>
      <c r="L441" s="1" t="e">
        <v>#N/A</v>
      </c>
      <c r="N441" s="1">
        <f t="shared" si="32"/>
        <v>45729.882621720331</v>
      </c>
      <c r="O441" s="1">
        <f t="shared" si="33"/>
        <v>5411.2257219907515</v>
      </c>
      <c r="P441"/>
      <c r="V441" s="1"/>
      <c r="AD441"/>
      <c r="AE441"/>
      <c r="AF441"/>
    </row>
    <row r="442" spans="2:32" ht="15" x14ac:dyDescent="0.2">
      <c r="B442" s="2">
        <v>45320.37221671181</v>
      </c>
      <c r="C442" s="2">
        <f t="shared" si="30"/>
        <v>45320</v>
      </c>
      <c r="D442" s="1">
        <v>8091</v>
      </c>
      <c r="F442" s="2">
        <f t="shared" si="34"/>
        <v>44950</v>
      </c>
      <c r="G442" s="1">
        <f t="shared" si="31"/>
        <v>20687</v>
      </c>
      <c r="H442" s="1">
        <f>ROUNDUP(MONTH(Table3[[#This Row],[Date]])/3, 0)</f>
        <v>1</v>
      </c>
      <c r="I442" s="1" cm="1">
        <f t="array" aca="1" ref="I442" ca="1" xml:space="preserve"> (SUM(OFFSET(G442, -$M$4/2+1, 0, $M$4-1, 1)) + (INDIRECT("G" &amp; ROW(G442) - $M$4/2) + INDIRECT("G" &amp; ROW(G442) + $M$4/2))/2) / $M$4</f>
        <v>17461.136363636364</v>
      </c>
      <c r="J442" s="1">
        <f ca="1">Table3[[#This Row],[Moving Average on Months]] - 1.96*STDEV(OFFSET(Table3[[#This Row],[Combined
Daily order]], -$M$4/2, 0, $M$4+1, 1))</f>
        <v>9176.9031557181679</v>
      </c>
      <c r="K442" s="1">
        <f ca="1">Table3[[#This Row],[Moving Average on Months]] + 1.96*STDEV(OFFSET(Table3[[#This Row],[Combined
Daily order]], -$M$4/2, 0, $M$4+1, 1))</f>
        <v>25745.369571554562</v>
      </c>
      <c r="L442" s="1" t="e">
        <v>#N/A</v>
      </c>
      <c r="N442" s="1">
        <f t="shared" si="32"/>
        <v>45729.882621720331</v>
      </c>
      <c r="O442" s="1">
        <f t="shared" si="33"/>
        <v>5411.2257219907515</v>
      </c>
      <c r="P442"/>
      <c r="V442" s="1"/>
      <c r="AD442"/>
      <c r="AE442"/>
      <c r="AF442"/>
    </row>
    <row r="443" spans="2:32" ht="15" x14ac:dyDescent="0.2">
      <c r="B443" s="2">
        <v>45317.939400044277</v>
      </c>
      <c r="C443" s="2">
        <f t="shared" si="30"/>
        <v>45317</v>
      </c>
      <c r="D443" s="1">
        <v>8394</v>
      </c>
      <c r="F443" s="2">
        <f t="shared" si="34"/>
        <v>44949</v>
      </c>
      <c r="G443" s="1">
        <f t="shared" si="31"/>
        <v>12739</v>
      </c>
      <c r="H443" s="1">
        <f>ROUNDUP(MONTH(Table3[[#This Row],[Date]])/3, 0)</f>
        <v>1</v>
      </c>
      <c r="I443" s="1" cm="1">
        <f t="array" aca="1" ref="I443" ca="1" xml:space="preserve"> (SUM(OFFSET(G443, -$M$4/2+1, 0, $M$4-1, 1)) + (INDIRECT("G" &amp; ROW(G443) - $M$4/2) + INDIRECT("G" &amp; ROW(G443) + $M$4/2))/2) / $M$4</f>
        <v>17872.295454545456</v>
      </c>
      <c r="J443" s="1">
        <f ca="1">Table3[[#This Row],[Moving Average on Months]] - 1.96*STDEV(OFFSET(Table3[[#This Row],[Combined
Daily order]], -$M$4/2, 0, $M$4+1, 1))</f>
        <v>7563.2893378946028</v>
      </c>
      <c r="K443" s="1">
        <f ca="1">Table3[[#This Row],[Moving Average on Months]] + 1.96*STDEV(OFFSET(Table3[[#This Row],[Combined
Daily order]], -$M$4/2, 0, $M$4+1, 1))</f>
        <v>28181.301571196309</v>
      </c>
      <c r="L443" s="1" t="e">
        <v>#N/A</v>
      </c>
      <c r="N443" s="1">
        <f t="shared" si="32"/>
        <v>45729.882621720331</v>
      </c>
      <c r="O443" s="1">
        <f t="shared" si="33"/>
        <v>5411.2257219907515</v>
      </c>
      <c r="P443"/>
      <c r="V443" s="1"/>
      <c r="AD443"/>
      <c r="AE443"/>
      <c r="AF443"/>
    </row>
    <row r="444" spans="2:32" ht="15" x14ac:dyDescent="0.2">
      <c r="B444" s="2">
        <v>45317.525172675945</v>
      </c>
      <c r="C444" s="2">
        <f t="shared" si="30"/>
        <v>45317</v>
      </c>
      <c r="D444" s="1">
        <v>8094</v>
      </c>
      <c r="F444" s="2">
        <f t="shared" si="34"/>
        <v>44946</v>
      </c>
      <c r="G444" s="1">
        <f t="shared" si="31"/>
        <v>20419</v>
      </c>
      <c r="H444" s="1">
        <f>ROUNDUP(MONTH(Table3[[#This Row],[Date]])/3, 0)</f>
        <v>1</v>
      </c>
      <c r="I444" s="1" cm="1">
        <f t="array" aca="1" ref="I444" ca="1" xml:space="preserve"> (SUM(OFFSET(G444, -$M$4/2+1, 0, $M$4-1, 1)) + (INDIRECT("G" &amp; ROW(G444) - $M$4/2) + INDIRECT("G" &amp; ROW(G444) + $M$4/2))/2) / $M$4</f>
        <v>18393.022727272728</v>
      </c>
      <c r="J444" s="1">
        <f ca="1">Table3[[#This Row],[Moving Average on Months]] - 1.96*STDEV(OFFSET(Table3[[#This Row],[Combined
Daily order]], -$M$4/2, 0, $M$4+1, 1))</f>
        <v>7963.1912995833318</v>
      </c>
      <c r="K444" s="1">
        <f ca="1">Table3[[#This Row],[Moving Average on Months]] + 1.96*STDEV(OFFSET(Table3[[#This Row],[Combined
Daily order]], -$M$4/2, 0, $M$4+1, 1))</f>
        <v>28822.854154962122</v>
      </c>
      <c r="L444" s="1" t="e">
        <v>#N/A</v>
      </c>
      <c r="N444" s="1">
        <f t="shared" si="32"/>
        <v>45729.882621720331</v>
      </c>
      <c r="O444" s="1">
        <f t="shared" si="33"/>
        <v>5411.2257219907515</v>
      </c>
      <c r="P444"/>
      <c r="V444" s="1"/>
      <c r="AD444"/>
      <c r="AE444"/>
      <c r="AF444"/>
    </row>
    <row r="445" spans="2:32" ht="15" x14ac:dyDescent="0.2">
      <c r="B445" s="2">
        <v>45317.150430629044</v>
      </c>
      <c r="C445" s="2">
        <f t="shared" si="30"/>
        <v>45317</v>
      </c>
      <c r="D445" s="1">
        <v>9010</v>
      </c>
      <c r="F445" s="2">
        <f t="shared" si="34"/>
        <v>44945</v>
      </c>
      <c r="G445" s="1">
        <f t="shared" si="31"/>
        <v>12941</v>
      </c>
      <c r="H445" s="1">
        <f>ROUNDUP(MONTH(Table3[[#This Row],[Date]])/3, 0)</f>
        <v>1</v>
      </c>
      <c r="I445" s="1" cm="1">
        <f t="array" aca="1" ref="I445" ca="1" xml:space="preserve"> (SUM(OFFSET(G445, -$M$4/2+1, 0, $M$4-1, 1)) + (INDIRECT("G" &amp; ROW(G445) - $M$4/2) + INDIRECT("G" &amp; ROW(G445) + $M$4/2))/2) / $M$4</f>
        <v>19131.613636363636</v>
      </c>
      <c r="J445" s="1">
        <f ca="1">Table3[[#This Row],[Moving Average on Months]] - 1.96*STDEV(OFFSET(Table3[[#This Row],[Combined
Daily order]], -$M$4/2, 0, $M$4+1, 1))</f>
        <v>7040.8028133001844</v>
      </c>
      <c r="K445" s="1">
        <f ca="1">Table3[[#This Row],[Moving Average on Months]] + 1.96*STDEV(OFFSET(Table3[[#This Row],[Combined
Daily order]], -$M$4/2, 0, $M$4+1, 1))</f>
        <v>31222.424459427086</v>
      </c>
      <c r="L445" s="1" t="e">
        <v>#N/A</v>
      </c>
      <c r="N445" s="1">
        <f t="shared" si="32"/>
        <v>45729.882621720331</v>
      </c>
      <c r="O445" s="1">
        <f t="shared" si="33"/>
        <v>5411.2257219907515</v>
      </c>
      <c r="P445"/>
      <c r="V445" s="1"/>
      <c r="AD445"/>
      <c r="AE445"/>
      <c r="AF445"/>
    </row>
    <row r="446" spans="2:32" ht="15" x14ac:dyDescent="0.2">
      <c r="B446" s="2">
        <v>45316.776149819118</v>
      </c>
      <c r="C446" s="2">
        <f t="shared" si="30"/>
        <v>45316</v>
      </c>
      <c r="D446" s="1">
        <v>8259</v>
      </c>
      <c r="F446" s="2">
        <f t="shared" si="34"/>
        <v>44944</v>
      </c>
      <c r="G446" s="1">
        <f t="shared" si="31"/>
        <v>18915</v>
      </c>
      <c r="H446" s="1">
        <f>ROUNDUP(MONTH(Table3[[#This Row],[Date]])/3, 0)</f>
        <v>1</v>
      </c>
      <c r="I446" s="1" cm="1">
        <f t="array" aca="1" ref="I446" ca="1" xml:space="preserve"> (SUM(OFFSET(G446, -$M$4/2+1, 0, $M$4-1, 1)) + (INDIRECT("G" &amp; ROW(G446) - $M$4/2) + INDIRECT("G" &amp; ROW(G446) + $M$4/2))/2) / $M$4</f>
        <v>19687.704545454544</v>
      </c>
      <c r="J446" s="1">
        <f ca="1">Table3[[#This Row],[Moving Average on Months]] - 1.96*STDEV(OFFSET(Table3[[#This Row],[Combined
Daily order]], -$M$4/2, 0, $M$4+1, 1))</f>
        <v>7744.5280018262965</v>
      </c>
      <c r="K446" s="1">
        <f ca="1">Table3[[#This Row],[Moving Average on Months]] + 1.96*STDEV(OFFSET(Table3[[#This Row],[Combined
Daily order]], -$M$4/2, 0, $M$4+1, 1))</f>
        <v>31630.881089082792</v>
      </c>
      <c r="L446" s="1" t="e">
        <v>#N/A</v>
      </c>
      <c r="N446" s="1">
        <f t="shared" si="32"/>
        <v>45729.882621720331</v>
      </c>
      <c r="O446" s="1">
        <f t="shared" si="33"/>
        <v>5411.2257219907515</v>
      </c>
      <c r="P446"/>
      <c r="V446" s="1"/>
      <c r="AD446"/>
      <c r="AE446"/>
      <c r="AF446"/>
    </row>
    <row r="447" spans="2:32" ht="15" x14ac:dyDescent="0.2">
      <c r="B447" s="2">
        <v>45316.352518266081</v>
      </c>
      <c r="C447" s="2">
        <f t="shared" si="30"/>
        <v>45316</v>
      </c>
      <c r="D447" s="1">
        <v>7770</v>
      </c>
      <c r="F447" s="2">
        <f t="shared" si="34"/>
        <v>44943</v>
      </c>
      <c r="G447" s="1">
        <f t="shared" si="31"/>
        <v>14727</v>
      </c>
      <c r="H447" s="1">
        <f>ROUNDUP(MONTH(Table3[[#This Row],[Date]])/3, 0)</f>
        <v>1</v>
      </c>
      <c r="I447" s="1" cm="1">
        <f t="array" aca="1" ref="I447" ca="1" xml:space="preserve"> (SUM(OFFSET(G447, -$M$4/2+1, 0, $M$4-1, 1)) + (INDIRECT("G" &amp; ROW(G447) - $M$4/2) + INDIRECT("G" &amp; ROW(G447) + $M$4/2))/2) / $M$4</f>
        <v>20127.977272727272</v>
      </c>
      <c r="J447" s="1">
        <f ca="1">Table3[[#This Row],[Moving Average on Months]] - 1.96*STDEV(OFFSET(Table3[[#This Row],[Combined
Daily order]], -$M$4/2, 0, $M$4+1, 1))</f>
        <v>6265.7093683179846</v>
      </c>
      <c r="K447" s="1">
        <f ca="1">Table3[[#This Row],[Moving Average on Months]] + 1.96*STDEV(OFFSET(Table3[[#This Row],[Combined
Daily order]], -$M$4/2, 0, $M$4+1, 1))</f>
        <v>33990.24517713656</v>
      </c>
      <c r="L447" s="1" t="e">
        <v>#N/A</v>
      </c>
      <c r="N447" s="1">
        <f t="shared" si="32"/>
        <v>45729.882621720331</v>
      </c>
      <c r="O447" s="1">
        <f t="shared" si="33"/>
        <v>5411.2257219907515</v>
      </c>
      <c r="P447"/>
      <c r="V447" s="1"/>
      <c r="AD447"/>
      <c r="AE447"/>
      <c r="AF447"/>
    </row>
    <row r="448" spans="2:32" ht="15" x14ac:dyDescent="0.2">
      <c r="B448" s="2">
        <v>45315.959360582179</v>
      </c>
      <c r="C448" s="2">
        <f t="shared" si="30"/>
        <v>45315</v>
      </c>
      <c r="D448" s="1">
        <v>8933</v>
      </c>
      <c r="F448" s="2">
        <f t="shared" si="34"/>
        <v>44942</v>
      </c>
      <c r="G448" s="1">
        <f t="shared" si="31"/>
        <v>20188</v>
      </c>
      <c r="H448" s="1">
        <f>ROUNDUP(MONTH(Table3[[#This Row],[Date]])/3, 0)</f>
        <v>1</v>
      </c>
      <c r="I448" s="1" cm="1">
        <f t="array" aca="1" ref="I448" ca="1" xml:space="preserve"> (SUM(OFFSET(G448, -$M$4/2+1, 0, $M$4-1, 1)) + (INDIRECT("G" &amp; ROW(G448) - $M$4/2) + INDIRECT("G" &amp; ROW(G448) + $M$4/2))/2) / $M$4</f>
        <v>20876.022727272728</v>
      </c>
      <c r="J448" s="1">
        <f ca="1">Table3[[#This Row],[Moving Average on Months]] - 1.96*STDEV(OFFSET(Table3[[#This Row],[Combined
Daily order]], -$M$4/2, 0, $M$4+1, 1))</f>
        <v>6552.6582326935186</v>
      </c>
      <c r="K448" s="1">
        <f ca="1">Table3[[#This Row],[Moving Average on Months]] + 1.96*STDEV(OFFSET(Table3[[#This Row],[Combined
Daily order]], -$M$4/2, 0, $M$4+1, 1))</f>
        <v>35199.387221851939</v>
      </c>
      <c r="L448" s="1" t="e">
        <v>#N/A</v>
      </c>
      <c r="N448" s="1">
        <f t="shared" si="32"/>
        <v>45729.882621720331</v>
      </c>
      <c r="O448" s="1">
        <f t="shared" si="33"/>
        <v>5411.2257219907515</v>
      </c>
      <c r="P448"/>
      <c r="V448" s="1"/>
      <c r="AD448"/>
      <c r="AE448"/>
      <c r="AF448"/>
    </row>
    <row r="449" spans="2:32" ht="15" x14ac:dyDescent="0.2">
      <c r="B449" s="2">
        <v>45315.577364728844</v>
      </c>
      <c r="C449" s="2">
        <f t="shared" si="30"/>
        <v>45315</v>
      </c>
      <c r="D449" s="1">
        <v>7299</v>
      </c>
      <c r="F449" s="2">
        <f t="shared" si="34"/>
        <v>44939</v>
      </c>
      <c r="G449" s="1">
        <f t="shared" si="31"/>
        <v>16077</v>
      </c>
      <c r="H449" s="1">
        <f>ROUNDUP(MONTH(Table3[[#This Row],[Date]])/3, 0)</f>
        <v>1</v>
      </c>
      <c r="I449" s="1" cm="1">
        <f t="array" aca="1" ref="I449" ca="1" xml:space="preserve"> (SUM(OFFSET(G449, -$M$4/2+1, 0, $M$4-1, 1)) + (INDIRECT("G" &amp; ROW(G449) - $M$4/2) + INDIRECT("G" &amp; ROW(G449) + $M$4/2))/2) / $M$4</f>
        <v>21828.272727272728</v>
      </c>
      <c r="J449" s="1">
        <f ca="1">Table3[[#This Row],[Moving Average on Months]] - 1.96*STDEV(OFFSET(Table3[[#This Row],[Combined
Daily order]], -$M$4/2, 0, $M$4+1, 1))</f>
        <v>6037.1311948890634</v>
      </c>
      <c r="K449" s="1">
        <f ca="1">Table3[[#This Row],[Moving Average on Months]] + 1.96*STDEV(OFFSET(Table3[[#This Row],[Combined
Daily order]], -$M$4/2, 0, $M$4+1, 1))</f>
        <v>37619.414259656391</v>
      </c>
      <c r="L449" s="1" t="e">
        <v>#N/A</v>
      </c>
      <c r="N449" s="1">
        <f t="shared" si="32"/>
        <v>45729.882621720331</v>
      </c>
      <c r="O449" s="1">
        <f t="shared" si="33"/>
        <v>5411.2257219907515</v>
      </c>
      <c r="P449"/>
      <c r="V449" s="1"/>
      <c r="AD449"/>
      <c r="AE449"/>
      <c r="AF449"/>
    </row>
    <row r="450" spans="2:32" ht="15" x14ac:dyDescent="0.2">
      <c r="B450" s="2">
        <v>45315.194675267667</v>
      </c>
      <c r="C450" s="2">
        <f t="shared" si="30"/>
        <v>45315</v>
      </c>
      <c r="D450" s="1">
        <v>8265</v>
      </c>
      <c r="F450" s="2">
        <f t="shared" si="34"/>
        <v>44938</v>
      </c>
      <c r="G450" s="1">
        <f t="shared" si="31"/>
        <v>23051</v>
      </c>
      <c r="H450" s="1">
        <f>ROUNDUP(MONTH(Table3[[#This Row],[Date]])/3, 0)</f>
        <v>1</v>
      </c>
      <c r="I450" s="1" cm="1">
        <f t="array" aca="1" ref="I450" ca="1" xml:space="preserve"> (SUM(OFFSET(G450, -$M$4/2+1, 0, $M$4-1, 1)) + (INDIRECT("G" &amp; ROW(G450) - $M$4/2) + INDIRECT("G" &amp; ROW(G450) + $M$4/2))/2) / $M$4</f>
        <v>22701.136363636364</v>
      </c>
      <c r="J450" s="1">
        <f ca="1">Table3[[#This Row],[Moving Average on Months]] - 1.96*STDEV(OFFSET(Table3[[#This Row],[Combined
Daily order]], -$M$4/2, 0, $M$4+1, 1))</f>
        <v>7112.6805117824533</v>
      </c>
      <c r="K450" s="1">
        <f ca="1">Table3[[#This Row],[Moving Average on Months]] + 1.96*STDEV(OFFSET(Table3[[#This Row],[Combined
Daily order]], -$M$4/2, 0, $M$4+1, 1))</f>
        <v>38289.592215490273</v>
      </c>
      <c r="L450" s="1" t="e">
        <v>#N/A</v>
      </c>
      <c r="N450" s="1">
        <f t="shared" si="32"/>
        <v>45729.882621720331</v>
      </c>
      <c r="O450" s="1">
        <f t="shared" si="33"/>
        <v>5411.2257219907515</v>
      </c>
      <c r="P450"/>
      <c r="V450" s="1"/>
      <c r="AD450"/>
      <c r="AE450"/>
      <c r="AF450"/>
    </row>
    <row r="451" spans="2:32" ht="15" x14ac:dyDescent="0.2">
      <c r="B451" s="2">
        <v>45314.804573288202</v>
      </c>
      <c r="C451" s="2">
        <f t="shared" si="30"/>
        <v>45314</v>
      </c>
      <c r="D451" s="1">
        <v>8486</v>
      </c>
      <c r="F451" s="2">
        <f t="shared" si="34"/>
        <v>44937</v>
      </c>
      <c r="G451" s="1">
        <f t="shared" si="31"/>
        <v>18397</v>
      </c>
      <c r="H451" s="1">
        <f>ROUNDUP(MONTH(Table3[[#This Row],[Date]])/3, 0)</f>
        <v>1</v>
      </c>
      <c r="I451" s="1" cm="1">
        <f t="array" aca="1" ref="I451" ca="1" xml:space="preserve"> (SUM(OFFSET(G451, -$M$4/2+1, 0, $M$4-1, 1)) + (INDIRECT("G" &amp; ROW(G451) - $M$4/2) + INDIRECT("G" &amp; ROW(G451) + $M$4/2))/2) / $M$4</f>
        <v>23555.272727272728</v>
      </c>
      <c r="J451" s="1">
        <f ca="1">Table3[[#This Row],[Moving Average on Months]] - 1.96*STDEV(OFFSET(Table3[[#This Row],[Combined
Daily order]], -$M$4/2, 0, $M$4+1, 1))</f>
        <v>6116.1252748397528</v>
      </c>
      <c r="K451" s="1">
        <f ca="1">Table3[[#This Row],[Moving Average on Months]] + 1.96*STDEV(OFFSET(Table3[[#This Row],[Combined
Daily order]], -$M$4/2, 0, $M$4+1, 1))</f>
        <v>40994.420179705703</v>
      </c>
      <c r="L451" s="1" t="e">
        <v>#N/A</v>
      </c>
      <c r="N451" s="1">
        <f t="shared" si="32"/>
        <v>45729.882621720331</v>
      </c>
      <c r="O451" s="1">
        <f t="shared" si="33"/>
        <v>5411.2257219907515</v>
      </c>
      <c r="P451"/>
      <c r="V451" s="1"/>
      <c r="AD451"/>
      <c r="AE451"/>
      <c r="AF451"/>
    </row>
    <row r="452" spans="2:32" ht="15" x14ac:dyDescent="0.2">
      <c r="B452" s="2">
        <v>45314.430704273611</v>
      </c>
      <c r="C452" s="2">
        <f t="shared" ref="C452:C515" si="35">INT(B452)</f>
        <v>45314</v>
      </c>
      <c r="D452" s="1">
        <v>8900</v>
      </c>
      <c r="F452" s="2">
        <f t="shared" si="34"/>
        <v>44936</v>
      </c>
      <c r="G452" s="1">
        <f t="shared" ref="G452:G515" si="36">SUMIF(C:C, F452, D:D)</f>
        <v>27893</v>
      </c>
      <c r="H452" s="1">
        <f>ROUNDUP(MONTH(Table3[[#This Row],[Date]])/3, 0)</f>
        <v>1</v>
      </c>
      <c r="I452" s="1" cm="1">
        <f t="array" aca="1" ref="I452" ca="1" xml:space="preserve"> (SUM(OFFSET(G452, -$M$4/2+1, 0, $M$4-1, 1)) + (INDIRECT("G" &amp; ROW(G452) - $M$4/2) + INDIRECT("G" &amp; ROW(G452) + $M$4/2))/2) / $M$4</f>
        <v>24562.93181818182</v>
      </c>
      <c r="J452" s="1">
        <f ca="1">Table3[[#This Row],[Moving Average on Months]] - 1.96*STDEV(OFFSET(Table3[[#This Row],[Combined
Daily order]], -$M$4/2, 0, $M$4+1, 1))</f>
        <v>6894.9868396890415</v>
      </c>
      <c r="K452" s="1">
        <f ca="1">Table3[[#This Row],[Moving Average on Months]] + 1.96*STDEV(OFFSET(Table3[[#This Row],[Combined
Daily order]], -$M$4/2, 0, $M$4+1, 1))</f>
        <v>42230.876796674595</v>
      </c>
      <c r="L452" s="1" t="e">
        <v>#N/A</v>
      </c>
      <c r="N452" s="1">
        <f t="shared" ref="N452:N515" si="37">$V$46</f>
        <v>45729.882621720331</v>
      </c>
      <c r="O452" s="1">
        <f t="shared" ref="O452:O515" si="38">$U$46</f>
        <v>5411.2257219907515</v>
      </c>
      <c r="P452"/>
      <c r="V452" s="1"/>
      <c r="AD452"/>
      <c r="AE452"/>
      <c r="AF452"/>
    </row>
    <row r="453" spans="2:32" ht="15" x14ac:dyDescent="0.2">
      <c r="B453" s="2">
        <v>45314.022398359521</v>
      </c>
      <c r="C453" s="2">
        <f t="shared" si="35"/>
        <v>45314</v>
      </c>
      <c r="D453" s="1">
        <v>8430</v>
      </c>
      <c r="F453" s="2">
        <f t="shared" si="34"/>
        <v>44935</v>
      </c>
      <c r="G453" s="1">
        <f t="shared" si="36"/>
        <v>18850</v>
      </c>
      <c r="H453" s="1">
        <f>ROUNDUP(MONTH(Table3[[#This Row],[Date]])/3, 0)</f>
        <v>1</v>
      </c>
      <c r="I453" s="1" cm="1">
        <f t="array" aca="1" ref="I453" ca="1" xml:space="preserve"> (SUM(OFFSET(G453, -$M$4/2+1, 0, $M$4-1, 1)) + (INDIRECT("G" &amp; ROW(G453) - $M$4/2) + INDIRECT("G" &amp; ROW(G453) + $M$4/2))/2) / $M$4</f>
        <v>25628.386363636364</v>
      </c>
      <c r="J453" s="1">
        <f ca="1">Table3[[#This Row],[Moving Average on Months]] - 1.96*STDEV(OFFSET(Table3[[#This Row],[Combined
Daily order]], -$M$4/2, 0, $M$4+1, 1))</f>
        <v>6304.8309282269547</v>
      </c>
      <c r="K453" s="1">
        <f ca="1">Table3[[#This Row],[Moving Average on Months]] + 1.96*STDEV(OFFSET(Table3[[#This Row],[Combined
Daily order]], -$M$4/2, 0, $M$4+1, 1))</f>
        <v>44951.941799045773</v>
      </c>
      <c r="L453" s="1" t="e">
        <v>#N/A</v>
      </c>
      <c r="N453" s="1">
        <f t="shared" si="37"/>
        <v>45729.882621720331</v>
      </c>
      <c r="O453" s="1">
        <f t="shared" si="38"/>
        <v>5411.2257219907515</v>
      </c>
      <c r="P453"/>
      <c r="V453" s="1"/>
      <c r="AD453"/>
      <c r="AE453"/>
      <c r="AF453"/>
    </row>
    <row r="454" spans="2:32" ht="15" x14ac:dyDescent="0.2">
      <c r="B454" s="2">
        <v>45313.595253956097</v>
      </c>
      <c r="C454" s="2">
        <f t="shared" si="35"/>
        <v>45313</v>
      </c>
      <c r="D454" s="1">
        <v>7595</v>
      </c>
      <c r="F454" s="2">
        <f t="shared" ref="F454:F517" si="39">WORKDAY(F453,-1)</f>
        <v>44932</v>
      </c>
      <c r="G454" s="1">
        <f t="shared" si="36"/>
        <v>33415</v>
      </c>
      <c r="H454" s="1">
        <f>ROUNDUP(MONTH(Table3[[#This Row],[Date]])/3, 0)</f>
        <v>1</v>
      </c>
      <c r="I454" s="1" cm="1">
        <f t="array" aca="1" ref="I454" ca="1" xml:space="preserve"> (SUM(OFFSET(G454, -$M$4/2+1, 0, $M$4-1, 1)) + (INDIRECT("G" &amp; ROW(G454) - $M$4/2) + INDIRECT("G" &amp; ROW(G454) + $M$4/2))/2) / $M$4</f>
        <v>26689.25</v>
      </c>
      <c r="J454" s="1">
        <f ca="1">Table3[[#This Row],[Moving Average on Months]] - 1.96*STDEV(OFFSET(Table3[[#This Row],[Combined
Daily order]], -$M$4/2, 0, $M$4+1, 1))</f>
        <v>7338.3258044744289</v>
      </c>
      <c r="K454" s="1">
        <f ca="1">Table3[[#This Row],[Moving Average on Months]] + 1.96*STDEV(OFFSET(Table3[[#This Row],[Combined
Daily order]], -$M$4/2, 0, $M$4+1, 1))</f>
        <v>46040.174195525571</v>
      </c>
      <c r="L454" s="1" t="e">
        <v>#N/A</v>
      </c>
      <c r="N454" s="1">
        <f t="shared" si="37"/>
        <v>45729.882621720331</v>
      </c>
      <c r="O454" s="1">
        <f t="shared" si="38"/>
        <v>5411.2257219907515</v>
      </c>
      <c r="P454"/>
      <c r="V454" s="1"/>
      <c r="AD454"/>
      <c r="AE454"/>
      <c r="AF454"/>
    </row>
    <row r="455" spans="2:32" ht="15" x14ac:dyDescent="0.2">
      <c r="B455" s="2">
        <v>45313.175374686609</v>
      </c>
      <c r="C455" s="2">
        <f t="shared" si="35"/>
        <v>45313</v>
      </c>
      <c r="D455" s="1">
        <v>8183</v>
      </c>
      <c r="F455" s="2">
        <f t="shared" si="39"/>
        <v>44931</v>
      </c>
      <c r="G455" s="1">
        <f t="shared" si="36"/>
        <v>23292</v>
      </c>
      <c r="H455" s="1">
        <f>ROUNDUP(MONTH(Table3[[#This Row],[Date]])/3, 0)</f>
        <v>1</v>
      </c>
      <c r="I455" s="1" cm="1">
        <f t="array" aca="1" ref="I455" ca="1" xml:space="preserve"> (SUM(OFFSET(G455, -$M$4/2+1, 0, $M$4-1, 1)) + (INDIRECT("G" &amp; ROW(G455) - $M$4/2) + INDIRECT("G" &amp; ROW(G455) + $M$4/2))/2) / $M$4</f>
        <v>27796.93181818182</v>
      </c>
      <c r="J455" s="1">
        <f ca="1">Table3[[#This Row],[Moving Average on Months]] - 1.96*STDEV(OFFSET(Table3[[#This Row],[Combined
Daily order]], -$M$4/2, 0, $M$4+1, 1))</f>
        <v>7211.0269997278192</v>
      </c>
      <c r="K455" s="1">
        <f ca="1">Table3[[#This Row],[Moving Average on Months]] + 1.96*STDEV(OFFSET(Table3[[#This Row],[Combined
Daily order]], -$M$4/2, 0, $M$4+1, 1))</f>
        <v>48382.836636635824</v>
      </c>
      <c r="L455" s="1" t="e">
        <v>#N/A</v>
      </c>
      <c r="N455" s="1">
        <f t="shared" si="37"/>
        <v>45729.882621720331</v>
      </c>
      <c r="O455" s="1">
        <f t="shared" si="38"/>
        <v>5411.2257219907515</v>
      </c>
      <c r="P455"/>
      <c r="V455" s="1"/>
      <c r="AD455"/>
      <c r="AE455"/>
      <c r="AF455"/>
    </row>
    <row r="456" spans="2:32" ht="15" x14ac:dyDescent="0.2">
      <c r="B456" s="2">
        <v>45310.794454230418</v>
      </c>
      <c r="C456" s="2">
        <f t="shared" si="35"/>
        <v>45310</v>
      </c>
      <c r="D456" s="1">
        <v>7815</v>
      </c>
      <c r="F456" s="2">
        <f t="shared" si="39"/>
        <v>44930</v>
      </c>
      <c r="G456" s="1">
        <f t="shared" si="36"/>
        <v>34914</v>
      </c>
      <c r="H456" s="1">
        <f>ROUNDUP(MONTH(Table3[[#This Row],[Date]])/3, 0)</f>
        <v>1</v>
      </c>
      <c r="I456" s="1" cm="1">
        <f t="array" aca="1" ref="I456" ca="1" xml:space="preserve"> (SUM(OFFSET(G456, -$M$4/2+1, 0, $M$4-1, 1)) + (INDIRECT("G" &amp; ROW(G456) - $M$4/2) + INDIRECT("G" &amp; ROW(G456) + $M$4/2))/2) / $M$4</f>
        <v>28908.31818181818</v>
      </c>
      <c r="J456" s="1">
        <f ca="1">Table3[[#This Row],[Moving Average on Months]] - 1.96*STDEV(OFFSET(Table3[[#This Row],[Combined
Daily order]], -$M$4/2, 0, $M$4+1, 1))</f>
        <v>8512.2556752018791</v>
      </c>
      <c r="K456" s="1">
        <f ca="1">Table3[[#This Row],[Moving Average on Months]] + 1.96*STDEV(OFFSET(Table3[[#This Row],[Combined
Daily order]], -$M$4/2, 0, $M$4+1, 1))</f>
        <v>49304.380688434481</v>
      </c>
      <c r="L456" s="1" t="e">
        <v>#N/A</v>
      </c>
      <c r="N456" s="1">
        <f t="shared" si="37"/>
        <v>45729.882621720331</v>
      </c>
      <c r="O456" s="1">
        <f t="shared" si="38"/>
        <v>5411.2257219907515</v>
      </c>
      <c r="P456"/>
      <c r="V456" s="1"/>
      <c r="AD456"/>
      <c r="AE456"/>
      <c r="AF456"/>
    </row>
    <row r="457" spans="2:32" ht="15" x14ac:dyDescent="0.2">
      <c r="B457" s="2">
        <v>45310.404891509424</v>
      </c>
      <c r="C457" s="2">
        <f t="shared" si="35"/>
        <v>45310</v>
      </c>
      <c r="D457" s="1">
        <v>8304</v>
      </c>
      <c r="F457" s="2">
        <f t="shared" si="39"/>
        <v>44929</v>
      </c>
      <c r="G457" s="1">
        <f t="shared" si="36"/>
        <v>23722</v>
      </c>
      <c r="H457" s="1">
        <f>ROUNDUP(MONTH(Table3[[#This Row],[Date]])/3, 0)</f>
        <v>1</v>
      </c>
      <c r="I457" s="1" cm="1">
        <f t="array" aca="1" ref="I457" ca="1" xml:space="preserve"> (SUM(OFFSET(G457, -$M$4/2+1, 0, $M$4-1, 1)) + (INDIRECT("G" &amp; ROW(G457) - $M$4/2) + INDIRECT("G" &amp; ROW(G457) + $M$4/2))/2) / $M$4</f>
        <v>30186.954545454544</v>
      </c>
      <c r="J457" s="1">
        <f ca="1">Table3[[#This Row],[Moving Average on Months]] - 1.96*STDEV(OFFSET(Table3[[#This Row],[Combined
Daily order]], -$M$4/2, 0, $M$4+1, 1))</f>
        <v>8179.5860294923768</v>
      </c>
      <c r="K457" s="1">
        <f ca="1">Table3[[#This Row],[Moving Average on Months]] + 1.96*STDEV(OFFSET(Table3[[#This Row],[Combined
Daily order]], -$M$4/2, 0, $M$4+1, 1))</f>
        <v>52194.323061416711</v>
      </c>
      <c r="L457" s="1" t="e">
        <v>#N/A</v>
      </c>
      <c r="N457" s="1">
        <f t="shared" si="37"/>
        <v>45729.882621720331</v>
      </c>
      <c r="O457" s="1">
        <f t="shared" si="38"/>
        <v>5411.2257219907515</v>
      </c>
      <c r="P457"/>
      <c r="V457" s="1"/>
      <c r="AD457"/>
      <c r="AE457"/>
      <c r="AF457"/>
    </row>
    <row r="458" spans="2:32" ht="15" x14ac:dyDescent="0.2">
      <c r="B458" s="2">
        <v>45310.030950553955</v>
      </c>
      <c r="C458" s="2">
        <f t="shared" si="35"/>
        <v>45310</v>
      </c>
      <c r="D458" s="1">
        <v>8957</v>
      </c>
      <c r="F458" s="2">
        <f t="shared" si="39"/>
        <v>44928</v>
      </c>
      <c r="G458" s="1">
        <f t="shared" si="36"/>
        <v>37002</v>
      </c>
      <c r="H458" s="1">
        <f>ROUNDUP(MONTH(Table3[[#This Row],[Date]])/3, 0)</f>
        <v>1</v>
      </c>
      <c r="I458" s="1" cm="1">
        <f t="array" aca="1" ref="I458" ca="1" xml:space="preserve"> (SUM(OFFSET(G458, -$M$4/2+1, 0, $M$4-1, 1)) + (INDIRECT("G" &amp; ROW(G458) - $M$4/2) + INDIRECT("G" &amp; ROW(G458) + $M$4/2))/2) / $M$4</f>
        <v>31595.204545454544</v>
      </c>
      <c r="J458" s="1">
        <f ca="1">Table3[[#This Row],[Moving Average on Months]] - 1.96*STDEV(OFFSET(Table3[[#This Row],[Combined
Daily order]], -$M$4/2, 0, $M$4+1, 1))</f>
        <v>9824.9151967019352</v>
      </c>
      <c r="K458" s="1">
        <f ca="1">Table3[[#This Row],[Moving Average on Months]] + 1.96*STDEV(OFFSET(Table3[[#This Row],[Combined
Daily order]], -$M$4/2, 0, $M$4+1, 1))</f>
        <v>53365.493894207153</v>
      </c>
      <c r="L458" s="1" t="e">
        <v>#N/A</v>
      </c>
      <c r="N458" s="1">
        <f t="shared" si="37"/>
        <v>45729.882621720331</v>
      </c>
      <c r="O458" s="1">
        <f t="shared" si="38"/>
        <v>5411.2257219907515</v>
      </c>
      <c r="P458"/>
      <c r="V458" s="1"/>
      <c r="AD458"/>
      <c r="AE458"/>
      <c r="AF458"/>
    </row>
    <row r="459" spans="2:32" ht="15" x14ac:dyDescent="0.2">
      <c r="B459" s="2">
        <v>45309.601362240675</v>
      </c>
      <c r="C459" s="2">
        <f t="shared" si="35"/>
        <v>45309</v>
      </c>
      <c r="D459" s="1">
        <v>8455</v>
      </c>
      <c r="F459" s="2">
        <f t="shared" si="39"/>
        <v>44925</v>
      </c>
      <c r="G459" s="1">
        <f t="shared" si="36"/>
        <v>29322</v>
      </c>
      <c r="H459" s="1">
        <f>ROUNDUP(MONTH(Table3[[#This Row],[Date]])/3, 0)</f>
        <v>4</v>
      </c>
      <c r="I459" s="1" cm="1">
        <f t="array" aca="1" ref="I459" ca="1" xml:space="preserve"> (SUM(OFFSET(G459, -$M$4/2+1, 0, $M$4-1, 1)) + (INDIRECT("G" &amp; ROW(G459) - $M$4/2) + INDIRECT("G" &amp; ROW(G459) + $M$4/2))/2) / $M$4</f>
        <v>32928.227272727272</v>
      </c>
      <c r="J459" s="1">
        <f ca="1">Table3[[#This Row],[Moving Average on Months]] - 1.96*STDEV(OFFSET(Table3[[#This Row],[Combined
Daily order]], -$M$4/2, 0, $M$4+1, 1))</f>
        <v>10609.136129548431</v>
      </c>
      <c r="K459" s="1">
        <f ca="1">Table3[[#This Row],[Moving Average on Months]] + 1.96*STDEV(OFFSET(Table3[[#This Row],[Combined
Daily order]], -$M$4/2, 0, $M$4+1, 1))</f>
        <v>55247.318415906113</v>
      </c>
      <c r="L459" s="1" t="e">
        <v>#N/A</v>
      </c>
      <c r="N459" s="1">
        <f t="shared" si="37"/>
        <v>45729.882621720331</v>
      </c>
      <c r="O459" s="1">
        <f t="shared" si="38"/>
        <v>5411.2257219907515</v>
      </c>
      <c r="P459"/>
      <c r="V459" s="1"/>
      <c r="AD459"/>
      <c r="AE459"/>
      <c r="AF459"/>
    </row>
    <row r="460" spans="2:32" ht="15" x14ac:dyDescent="0.2">
      <c r="B460" s="2">
        <v>45309.19251745876</v>
      </c>
      <c r="C460" s="2">
        <f t="shared" si="35"/>
        <v>45309</v>
      </c>
      <c r="D460" s="1">
        <v>9039</v>
      </c>
      <c r="F460" s="2">
        <f t="shared" si="39"/>
        <v>44924</v>
      </c>
      <c r="G460" s="1">
        <f t="shared" si="36"/>
        <v>39595</v>
      </c>
      <c r="H460" s="1">
        <f>ROUNDUP(MONTH(Table3[[#This Row],[Date]])/3, 0)</f>
        <v>4</v>
      </c>
      <c r="I460" s="1" cm="1">
        <f t="array" aca="1" ref="I460" ca="1" xml:space="preserve"> (SUM(OFFSET(G460, -$M$4/2+1, 0, $M$4-1, 1)) + (INDIRECT("G" &amp; ROW(G460) - $M$4/2) + INDIRECT("G" &amp; ROW(G460) + $M$4/2))/2) / $M$4</f>
        <v>34186.181818181816</v>
      </c>
      <c r="J460" s="1">
        <f ca="1">Table3[[#This Row],[Moving Average on Months]] - 1.96*STDEV(OFFSET(Table3[[#This Row],[Combined
Daily order]], -$M$4/2, 0, $M$4+1, 1))</f>
        <v>12478.951942993954</v>
      </c>
      <c r="K460" s="1">
        <f ca="1">Table3[[#This Row],[Moving Average on Months]] + 1.96*STDEV(OFFSET(Table3[[#This Row],[Combined
Daily order]], -$M$4/2, 0, $M$4+1, 1))</f>
        <v>55893.411693369679</v>
      </c>
      <c r="L460" s="1" t="e">
        <v>#N/A</v>
      </c>
      <c r="N460" s="1">
        <f t="shared" si="37"/>
        <v>45729.882621720331</v>
      </c>
      <c r="O460" s="1">
        <f t="shared" si="38"/>
        <v>5411.2257219907515</v>
      </c>
      <c r="P460"/>
      <c r="V460" s="1"/>
      <c r="AD460"/>
      <c r="AE460"/>
      <c r="AF460"/>
    </row>
    <row r="461" spans="2:32" ht="15" x14ac:dyDescent="0.2">
      <c r="B461" s="2">
        <v>45308.798631116719</v>
      </c>
      <c r="C461" s="2">
        <f t="shared" si="35"/>
        <v>45308</v>
      </c>
      <c r="D461" s="1">
        <v>8904</v>
      </c>
      <c r="F461" s="2">
        <f t="shared" si="39"/>
        <v>44923</v>
      </c>
      <c r="G461" s="1">
        <f t="shared" si="36"/>
        <v>27749</v>
      </c>
      <c r="H461" s="1">
        <f>ROUNDUP(MONTH(Table3[[#This Row],[Date]])/3, 0)</f>
        <v>4</v>
      </c>
      <c r="I461" s="1" cm="1">
        <f t="array" aca="1" ref="I461" ca="1" xml:space="preserve"> (SUM(OFFSET(G461, -$M$4/2+1, 0, $M$4-1, 1)) + (INDIRECT("G" &amp; ROW(G461) - $M$4/2) + INDIRECT("G" &amp; ROW(G461) + $M$4/2))/2) / $M$4</f>
        <v>35479.181818181816</v>
      </c>
      <c r="J461" s="1">
        <f ca="1">Table3[[#This Row],[Moving Average on Months]] - 1.96*STDEV(OFFSET(Table3[[#This Row],[Combined
Daily order]], -$M$4/2, 0, $M$4+1, 1))</f>
        <v>13066.021386614226</v>
      </c>
      <c r="K461" s="1">
        <f ca="1">Table3[[#This Row],[Moving Average on Months]] + 1.96*STDEV(OFFSET(Table3[[#This Row],[Combined
Daily order]], -$M$4/2, 0, $M$4+1, 1))</f>
        <v>57892.342249749403</v>
      </c>
      <c r="L461" s="1" t="e">
        <v>#N/A</v>
      </c>
      <c r="N461" s="1">
        <f t="shared" si="37"/>
        <v>45729.882621720331</v>
      </c>
      <c r="O461" s="1">
        <f t="shared" si="38"/>
        <v>5411.2257219907515</v>
      </c>
      <c r="P461"/>
      <c r="V461" s="1"/>
      <c r="AD461"/>
      <c r="AE461"/>
      <c r="AF461"/>
    </row>
    <row r="462" spans="2:32" ht="15" x14ac:dyDescent="0.2">
      <c r="B462" s="2">
        <v>45308.413270078141</v>
      </c>
      <c r="C462" s="2">
        <f t="shared" si="35"/>
        <v>45308</v>
      </c>
      <c r="D462" s="1">
        <v>8391</v>
      </c>
      <c r="F462" s="2">
        <f t="shared" si="39"/>
        <v>44922</v>
      </c>
      <c r="G462" s="1">
        <f t="shared" si="36"/>
        <v>43851</v>
      </c>
      <c r="H462" s="1">
        <f>ROUNDUP(MONTH(Table3[[#This Row],[Date]])/3, 0)</f>
        <v>4</v>
      </c>
      <c r="I462" s="1" cm="1">
        <f t="array" aca="1" ref="I462" ca="1" xml:space="preserve"> (SUM(OFFSET(G462, -$M$4/2+1, 0, $M$4-1, 1)) + (INDIRECT("G" &amp; ROW(G462) - $M$4/2) + INDIRECT("G" &amp; ROW(G462) + $M$4/2))/2) / $M$4</f>
        <v>36671.227272727272</v>
      </c>
      <c r="J462" s="1">
        <f ca="1">Table3[[#This Row],[Moving Average on Months]] - 1.96*STDEV(OFFSET(Table3[[#This Row],[Combined
Daily order]], -$M$4/2, 0, $M$4+1, 1))</f>
        <v>14918.663070243667</v>
      </c>
      <c r="K462" s="1">
        <f ca="1">Table3[[#This Row],[Moving Average on Months]] + 1.96*STDEV(OFFSET(Table3[[#This Row],[Combined
Daily order]], -$M$4/2, 0, $M$4+1, 1))</f>
        <v>58423.791475210877</v>
      </c>
      <c r="L462" s="1" t="e">
        <v>#N/A</v>
      </c>
      <c r="N462" s="1">
        <f t="shared" si="37"/>
        <v>45729.882621720331</v>
      </c>
      <c r="O462" s="1">
        <f t="shared" si="38"/>
        <v>5411.2257219907515</v>
      </c>
      <c r="P462"/>
      <c r="V462" s="1"/>
      <c r="AD462"/>
      <c r="AE462"/>
      <c r="AF462"/>
    </row>
    <row r="463" spans="2:32" ht="15" x14ac:dyDescent="0.2">
      <c r="B463" s="2">
        <v>45308.034727348197</v>
      </c>
      <c r="C463" s="2">
        <f t="shared" si="35"/>
        <v>45308</v>
      </c>
      <c r="D463" s="1">
        <v>8464</v>
      </c>
      <c r="F463" s="2">
        <f t="shared" si="39"/>
        <v>44921</v>
      </c>
      <c r="G463" s="1">
        <f t="shared" si="36"/>
        <v>32542</v>
      </c>
      <c r="H463" s="1">
        <f>ROUNDUP(MONTH(Table3[[#This Row],[Date]])/3, 0)</f>
        <v>4</v>
      </c>
      <c r="I463" s="1" cm="1">
        <f t="array" aca="1" ref="I463" ca="1" xml:space="preserve"> (SUM(OFFSET(G463, -$M$4/2+1, 0, $M$4-1, 1)) + (INDIRECT("G" &amp; ROW(G463) - $M$4/2) + INDIRECT("G" &amp; ROW(G463) + $M$4/2))/2) / $M$4</f>
        <v>37702.11363636364</v>
      </c>
      <c r="J463" s="1">
        <f ca="1">Table3[[#This Row],[Moving Average on Months]] - 1.96*STDEV(OFFSET(Table3[[#This Row],[Combined
Daily order]], -$M$4/2, 0, $M$4+1, 1))</f>
        <v>15981.672072492889</v>
      </c>
      <c r="K463" s="1">
        <f ca="1">Table3[[#This Row],[Moving Average on Months]] + 1.96*STDEV(OFFSET(Table3[[#This Row],[Combined
Daily order]], -$M$4/2, 0, $M$4+1, 1))</f>
        <v>59422.55520023439</v>
      </c>
      <c r="L463" s="1" t="e">
        <v>#N/A</v>
      </c>
      <c r="N463" s="1">
        <f t="shared" si="37"/>
        <v>45729.882621720331</v>
      </c>
      <c r="O463" s="1">
        <f t="shared" si="38"/>
        <v>5411.2257219907515</v>
      </c>
      <c r="P463"/>
      <c r="V463" s="1"/>
      <c r="AD463"/>
      <c r="AE463"/>
      <c r="AF463"/>
    </row>
    <row r="464" spans="2:32" ht="15" x14ac:dyDescent="0.2">
      <c r="B464" s="2">
        <v>45307.610518105379</v>
      </c>
      <c r="C464" s="2">
        <f t="shared" si="35"/>
        <v>45307</v>
      </c>
      <c r="D464" s="1">
        <v>8768</v>
      </c>
      <c r="F464" s="2">
        <f t="shared" si="39"/>
        <v>44918</v>
      </c>
      <c r="G464" s="1">
        <f t="shared" si="36"/>
        <v>47760</v>
      </c>
      <c r="H464" s="1">
        <f>ROUNDUP(MONTH(Table3[[#This Row],[Date]])/3, 0)</f>
        <v>4</v>
      </c>
      <c r="I464" s="1" cm="1">
        <f t="array" aca="1" ref="I464" ca="1" xml:space="preserve"> (SUM(OFFSET(G464, -$M$4/2+1, 0, $M$4-1, 1)) + (INDIRECT("G" &amp; ROW(G464) - $M$4/2) + INDIRECT("G" &amp; ROW(G464) + $M$4/2))/2) / $M$4</f>
        <v>38674.704545454544</v>
      </c>
      <c r="J464" s="1">
        <f ca="1">Table3[[#This Row],[Moving Average on Months]] - 1.96*STDEV(OFFSET(Table3[[#This Row],[Combined
Daily order]], -$M$4/2, 0, $M$4+1, 1))</f>
        <v>17304.195561218676</v>
      </c>
      <c r="K464" s="1">
        <f ca="1">Table3[[#This Row],[Moving Average on Months]] + 1.96*STDEV(OFFSET(Table3[[#This Row],[Combined
Daily order]], -$M$4/2, 0, $M$4+1, 1))</f>
        <v>60045.213529690416</v>
      </c>
      <c r="L464" s="1" t="e">
        <v>#N/A</v>
      </c>
      <c r="N464" s="1">
        <f t="shared" si="37"/>
        <v>45729.882621720331</v>
      </c>
      <c r="O464" s="1">
        <f t="shared" si="38"/>
        <v>5411.2257219907515</v>
      </c>
      <c r="P464"/>
      <c r="V464" s="1"/>
      <c r="AD464"/>
      <c r="AE464"/>
      <c r="AF464"/>
    </row>
    <row r="465" spans="2:32" ht="15" x14ac:dyDescent="0.2">
      <c r="B465" s="2">
        <v>45307.182812305044</v>
      </c>
      <c r="C465" s="2">
        <f t="shared" si="35"/>
        <v>45307</v>
      </c>
      <c r="D465" s="1">
        <v>7491</v>
      </c>
      <c r="F465" s="2">
        <f t="shared" si="39"/>
        <v>44917</v>
      </c>
      <c r="G465" s="1">
        <f t="shared" si="36"/>
        <v>32344</v>
      </c>
      <c r="H465" s="1">
        <f>ROUNDUP(MONTH(Table3[[#This Row],[Date]])/3, 0)</f>
        <v>4</v>
      </c>
      <c r="I465" s="1" cm="1">
        <f t="array" aca="1" ref="I465" ca="1" xml:space="preserve"> (SUM(OFFSET(G465, -$M$4/2+1, 0, $M$4-1, 1)) + (INDIRECT("G" &amp; ROW(G465) - $M$4/2) + INDIRECT("G" &amp; ROW(G465) + $M$4/2))/2) / $M$4</f>
        <v>39454.954545454544</v>
      </c>
      <c r="J465" s="1">
        <f ca="1">Table3[[#This Row],[Moving Average on Months]] - 1.96*STDEV(OFFSET(Table3[[#This Row],[Combined
Daily order]], -$M$4/2, 0, $M$4+1, 1))</f>
        <v>18973.495816853763</v>
      </c>
      <c r="K465" s="1">
        <f ca="1">Table3[[#This Row],[Moving Average on Months]] + 1.96*STDEV(OFFSET(Table3[[#This Row],[Combined
Daily order]], -$M$4/2, 0, $M$4+1, 1))</f>
        <v>59936.413274055325</v>
      </c>
      <c r="L465" s="1" t="e">
        <v>#N/A</v>
      </c>
      <c r="N465" s="1">
        <f t="shared" si="37"/>
        <v>45729.882621720331</v>
      </c>
      <c r="O465" s="1">
        <f t="shared" si="38"/>
        <v>5411.2257219907515</v>
      </c>
      <c r="P465"/>
      <c r="V465" s="1"/>
      <c r="AD465"/>
      <c r="AE465"/>
      <c r="AF465"/>
    </row>
    <row r="466" spans="2:32" ht="15" x14ac:dyDescent="0.2">
      <c r="B466" s="2">
        <v>45306.802662586546</v>
      </c>
      <c r="C466" s="2">
        <f t="shared" si="35"/>
        <v>45306</v>
      </c>
      <c r="D466" s="1">
        <v>7912</v>
      </c>
      <c r="F466" s="2">
        <f t="shared" si="39"/>
        <v>44916</v>
      </c>
      <c r="G466" s="1">
        <f t="shared" si="36"/>
        <v>49552</v>
      </c>
      <c r="H466" s="1">
        <f>ROUNDUP(MONTH(Table3[[#This Row],[Date]])/3, 0)</f>
        <v>4</v>
      </c>
      <c r="I466" s="1" cm="1">
        <f t="array" aca="1" ref="I466" ca="1" xml:space="preserve"> (SUM(OFFSET(G466, -$M$4/2+1, 0, $M$4-1, 1)) + (INDIRECT("G" &amp; ROW(G466) - $M$4/2) + INDIRECT("G" &amp; ROW(G466) + $M$4/2))/2) / $M$4</f>
        <v>40140.431818181816</v>
      </c>
      <c r="J466" s="1">
        <f ca="1">Table3[[#This Row],[Moving Average on Months]] - 1.96*STDEV(OFFSET(Table3[[#This Row],[Combined
Daily order]], -$M$4/2, 0, $M$4+1, 1))</f>
        <v>19701.783742474887</v>
      </c>
      <c r="K466" s="1">
        <f ca="1">Table3[[#This Row],[Moving Average on Months]] + 1.96*STDEV(OFFSET(Table3[[#This Row],[Combined
Daily order]], -$M$4/2, 0, $M$4+1, 1))</f>
        <v>60579.079893888746</v>
      </c>
      <c r="L466" s="1" t="e">
        <v>#N/A</v>
      </c>
      <c r="N466" s="1">
        <f t="shared" si="37"/>
        <v>45729.882621720331</v>
      </c>
      <c r="O466" s="1">
        <f t="shared" si="38"/>
        <v>5411.2257219907515</v>
      </c>
      <c r="P466"/>
      <c r="V466" s="1"/>
      <c r="AD466"/>
      <c r="AE466"/>
      <c r="AF466"/>
    </row>
    <row r="467" spans="2:32" ht="15" x14ac:dyDescent="0.2">
      <c r="B467" s="2">
        <v>45306.38759392449</v>
      </c>
      <c r="C467" s="2">
        <f t="shared" si="35"/>
        <v>45306</v>
      </c>
      <c r="D467" s="1">
        <v>7682</v>
      </c>
      <c r="F467" s="2">
        <f t="shared" si="39"/>
        <v>44915</v>
      </c>
      <c r="G467" s="1">
        <f t="shared" si="36"/>
        <v>32709</v>
      </c>
      <c r="H467" s="1">
        <f>ROUNDUP(MONTH(Table3[[#This Row],[Date]])/3, 0)</f>
        <v>4</v>
      </c>
      <c r="I467" s="1" cm="1">
        <f t="array" aca="1" ref="I467" ca="1" xml:space="preserve"> (SUM(OFFSET(G467, -$M$4/2+1, 0, $M$4-1, 1)) + (INDIRECT("G" &amp; ROW(G467) - $M$4/2) + INDIRECT("G" &amp; ROW(G467) + $M$4/2))/2) / $M$4</f>
        <v>40746.795454545456</v>
      </c>
      <c r="J467" s="1">
        <f ca="1">Table3[[#This Row],[Moving Average on Months]] - 1.96*STDEV(OFFSET(Table3[[#This Row],[Combined
Daily order]], -$M$4/2, 0, $M$4+1, 1))</f>
        <v>21091.533941467471</v>
      </c>
      <c r="K467" s="1">
        <f ca="1">Table3[[#This Row],[Moving Average on Months]] + 1.96*STDEV(OFFSET(Table3[[#This Row],[Combined
Daily order]], -$M$4/2, 0, $M$4+1, 1))</f>
        <v>60402.056967623445</v>
      </c>
      <c r="L467" s="1" t="e">
        <v>#N/A</v>
      </c>
      <c r="N467" s="1">
        <f t="shared" si="37"/>
        <v>45729.882621720331</v>
      </c>
      <c r="O467" s="1">
        <f t="shared" si="38"/>
        <v>5411.2257219907515</v>
      </c>
      <c r="P467"/>
      <c r="V467" s="1"/>
      <c r="AD467"/>
      <c r="AE467"/>
      <c r="AF467"/>
    </row>
    <row r="468" spans="2:32" ht="15" x14ac:dyDescent="0.2">
      <c r="B468" s="2">
        <v>45306.014267816114</v>
      </c>
      <c r="C468" s="2">
        <f t="shared" si="35"/>
        <v>45306</v>
      </c>
      <c r="D468" s="1">
        <v>8644</v>
      </c>
      <c r="F468" s="2">
        <f t="shared" si="39"/>
        <v>44914</v>
      </c>
      <c r="G468" s="1">
        <f t="shared" si="36"/>
        <v>55407</v>
      </c>
      <c r="H468" s="1">
        <f>ROUNDUP(MONTH(Table3[[#This Row],[Date]])/3, 0)</f>
        <v>4</v>
      </c>
      <c r="I468" s="1" cm="1">
        <f t="array" aca="1" ref="I468" ca="1" xml:space="preserve"> (SUM(OFFSET(G468, -$M$4/2+1, 0, $M$4-1, 1)) + (INDIRECT("G" &amp; ROW(G468) - $M$4/2) + INDIRECT("G" &amp; ROW(G468) + $M$4/2))/2) / $M$4</f>
        <v>41322.88636363636</v>
      </c>
      <c r="J468" s="1">
        <f ca="1">Table3[[#This Row],[Moving Average on Months]] - 1.96*STDEV(OFFSET(Table3[[#This Row],[Combined
Daily order]], -$M$4/2, 0, $M$4+1, 1))</f>
        <v>21577.218061286534</v>
      </c>
      <c r="K468" s="1">
        <f ca="1">Table3[[#This Row],[Moving Average on Months]] + 1.96*STDEV(OFFSET(Table3[[#This Row],[Combined
Daily order]], -$M$4/2, 0, $M$4+1, 1))</f>
        <v>61068.554665986187</v>
      </c>
      <c r="L468" s="1">
        <f>Table3[[#This Row],[Combined
Daily order]]</f>
        <v>55407</v>
      </c>
      <c r="N468" s="1">
        <f t="shared" si="37"/>
        <v>45729.882621720331</v>
      </c>
      <c r="O468" s="1">
        <f t="shared" si="38"/>
        <v>5411.2257219907515</v>
      </c>
      <c r="P468"/>
      <c r="V468" s="1"/>
      <c r="AD468"/>
      <c r="AE468"/>
      <c r="AF468"/>
    </row>
    <row r="469" spans="2:32" ht="15" x14ac:dyDescent="0.2">
      <c r="B469" s="2">
        <v>45303.61934596354</v>
      </c>
      <c r="C469" s="2">
        <f t="shared" si="35"/>
        <v>45303</v>
      </c>
      <c r="D469" s="1">
        <v>9326</v>
      </c>
      <c r="F469" s="2">
        <f t="shared" si="39"/>
        <v>44911</v>
      </c>
      <c r="G469" s="1">
        <f t="shared" si="36"/>
        <v>40198</v>
      </c>
      <c r="H469" s="1">
        <f>ROUNDUP(MONTH(Table3[[#This Row],[Date]])/3, 0)</f>
        <v>4</v>
      </c>
      <c r="I469" s="1" cm="1">
        <f t="array" aca="1" ref="I469" ca="1" xml:space="preserve"> (SUM(OFFSET(G469, -$M$4/2+1, 0, $M$4-1, 1)) + (INDIRECT("G" &amp; ROW(G469) - $M$4/2) + INDIRECT("G" &amp; ROW(G469) + $M$4/2))/2) / $M$4</f>
        <v>41719.431818181816</v>
      </c>
      <c r="J469" s="1">
        <f ca="1">Table3[[#This Row],[Moving Average on Months]] - 1.96*STDEV(OFFSET(Table3[[#This Row],[Combined
Daily order]], -$M$4/2, 0, $M$4+1, 1))</f>
        <v>23318.015290357944</v>
      </c>
      <c r="K469" s="1">
        <f ca="1">Table3[[#This Row],[Moving Average on Months]] + 1.96*STDEV(OFFSET(Table3[[#This Row],[Combined
Daily order]], -$M$4/2, 0, $M$4+1, 1))</f>
        <v>60120.848346005689</v>
      </c>
      <c r="L469" s="1" t="e">
        <v>#N/A</v>
      </c>
      <c r="N469" s="1">
        <f t="shared" si="37"/>
        <v>45729.882621720331</v>
      </c>
      <c r="O469" s="1">
        <f t="shared" si="38"/>
        <v>5411.2257219907515</v>
      </c>
      <c r="P469"/>
      <c r="V469" s="1"/>
      <c r="AD469"/>
      <c r="AE469"/>
      <c r="AF469"/>
    </row>
    <row r="470" spans="2:32" ht="15" x14ac:dyDescent="0.2">
      <c r="B470" s="2">
        <v>45303.209884088123</v>
      </c>
      <c r="C470" s="2">
        <f t="shared" si="35"/>
        <v>45303</v>
      </c>
      <c r="D470" s="1">
        <v>8710</v>
      </c>
      <c r="F470" s="2">
        <f t="shared" si="39"/>
        <v>44910</v>
      </c>
      <c r="G470" s="1">
        <f t="shared" si="36"/>
        <v>53370</v>
      </c>
      <c r="H470" s="1">
        <f>ROUNDUP(MONTH(Table3[[#This Row],[Date]])/3, 0)</f>
        <v>4</v>
      </c>
      <c r="I470" s="1" cm="1">
        <f t="array" aca="1" ref="I470" ca="1" xml:space="preserve"> (SUM(OFFSET(G470, -$M$4/2+1, 0, $M$4-1, 1)) + (INDIRECT("G" &amp; ROW(G470) - $M$4/2) + INDIRECT("G" &amp; ROW(G470) + $M$4/2))/2) / $M$4</f>
        <v>41997.909090909088</v>
      </c>
      <c r="J470" s="1">
        <f ca="1">Table3[[#This Row],[Moving Average on Months]] - 1.96*STDEV(OFFSET(Table3[[#This Row],[Combined
Daily order]], -$M$4/2, 0, $M$4+1, 1))</f>
        <v>23407.648365973808</v>
      </c>
      <c r="K470" s="1">
        <f ca="1">Table3[[#This Row],[Moving Average on Months]] + 1.96*STDEV(OFFSET(Table3[[#This Row],[Combined
Daily order]], -$M$4/2, 0, $M$4+1, 1))</f>
        <v>60588.169815844369</v>
      </c>
      <c r="L470" s="1" t="e">
        <v>#N/A</v>
      </c>
      <c r="N470" s="1">
        <f t="shared" si="37"/>
        <v>45729.882621720331</v>
      </c>
      <c r="O470" s="1">
        <f t="shared" si="38"/>
        <v>5411.2257219907515</v>
      </c>
      <c r="P470"/>
      <c r="V470" s="1"/>
      <c r="AD470"/>
      <c r="AE470"/>
      <c r="AF470"/>
    </row>
    <row r="471" spans="2:32" ht="15" x14ac:dyDescent="0.2">
      <c r="B471" s="2">
        <v>45302.82332009435</v>
      </c>
      <c r="C471" s="2">
        <f t="shared" si="35"/>
        <v>45302</v>
      </c>
      <c r="D471" s="1">
        <v>9924</v>
      </c>
      <c r="F471" s="2">
        <f t="shared" si="39"/>
        <v>44909</v>
      </c>
      <c r="G471" s="1">
        <f t="shared" si="36"/>
        <v>38245</v>
      </c>
      <c r="H471" s="1">
        <f>ROUNDUP(MONTH(Table3[[#This Row],[Date]])/3, 0)</f>
        <v>4</v>
      </c>
      <c r="I471" s="1" cm="1">
        <f t="array" aca="1" ref="I471" ca="1" xml:space="preserve"> (SUM(OFFSET(G471, -$M$4/2+1, 0, $M$4-1, 1)) + (INDIRECT("G" &amp; ROW(G471) - $M$4/2) + INDIRECT("G" &amp; ROW(G471) + $M$4/2))/2) / $M$4</f>
        <v>42286</v>
      </c>
      <c r="J471" s="1">
        <f ca="1">Table3[[#This Row],[Moving Average on Months]] - 1.96*STDEV(OFFSET(Table3[[#This Row],[Combined
Daily order]], -$M$4/2, 0, $M$4+1, 1))</f>
        <v>24292.385245500111</v>
      </c>
      <c r="K471" s="1">
        <f ca="1">Table3[[#This Row],[Moving Average on Months]] + 1.96*STDEV(OFFSET(Table3[[#This Row],[Combined
Daily order]], -$M$4/2, 0, $M$4+1, 1))</f>
        <v>60279.614754499889</v>
      </c>
      <c r="L471" s="1" t="e">
        <v>#N/A</v>
      </c>
      <c r="N471" s="1">
        <f t="shared" si="37"/>
        <v>45729.882621720331</v>
      </c>
      <c r="O471" s="1">
        <f t="shared" si="38"/>
        <v>5411.2257219907515</v>
      </c>
      <c r="P471"/>
      <c r="V471" s="1"/>
      <c r="AD471"/>
      <c r="AE471"/>
      <c r="AF471"/>
    </row>
    <row r="472" spans="2:32" ht="15" x14ac:dyDescent="0.2">
      <c r="B472" s="2">
        <v>45302.424906912027</v>
      </c>
      <c r="C472" s="2">
        <f t="shared" si="35"/>
        <v>45302</v>
      </c>
      <c r="D472" s="1">
        <v>9028</v>
      </c>
      <c r="F472" s="2">
        <f t="shared" si="39"/>
        <v>44908</v>
      </c>
      <c r="G472" s="1">
        <f t="shared" si="36"/>
        <v>57775</v>
      </c>
      <c r="H472" s="1">
        <f>ROUNDUP(MONTH(Table3[[#This Row],[Date]])/3, 0)</f>
        <v>4</v>
      </c>
      <c r="I472" s="1" cm="1">
        <f t="array" aca="1" ref="I472" ca="1" xml:space="preserve"> (SUM(OFFSET(G472, -$M$4/2+1, 0, $M$4-1, 1)) + (INDIRECT("G" &amp; ROW(G472) - $M$4/2) + INDIRECT("G" &amp; ROW(G472) + $M$4/2))/2) / $M$4</f>
        <v>42572.13636363636</v>
      </c>
      <c r="J472" s="1">
        <f ca="1">Table3[[#This Row],[Moving Average on Months]] - 1.96*STDEV(OFFSET(Table3[[#This Row],[Combined
Daily order]], -$M$4/2, 0, $M$4+1, 1))</f>
        <v>24125.883845081062</v>
      </c>
      <c r="K472" s="1">
        <f ca="1">Table3[[#This Row],[Moving Average on Months]] + 1.96*STDEV(OFFSET(Table3[[#This Row],[Combined
Daily order]], -$M$4/2, 0, $M$4+1, 1))</f>
        <v>61018.388882191663</v>
      </c>
      <c r="L472" s="1">
        <f>Table3[[#This Row],[Combined
Daily order]]</f>
        <v>57775</v>
      </c>
      <c r="N472" s="1">
        <f t="shared" si="37"/>
        <v>45729.882621720331</v>
      </c>
      <c r="O472" s="1">
        <f t="shared" si="38"/>
        <v>5411.2257219907515</v>
      </c>
      <c r="P472"/>
      <c r="V472" s="1"/>
      <c r="AD472"/>
      <c r="AE472"/>
      <c r="AF472"/>
    </row>
    <row r="473" spans="2:32" ht="15" x14ac:dyDescent="0.2">
      <c r="B473" s="2">
        <v>45302.032965697872</v>
      </c>
      <c r="C473" s="2">
        <f t="shared" si="35"/>
        <v>45302</v>
      </c>
      <c r="D473" s="1">
        <v>8881</v>
      </c>
      <c r="F473" s="2">
        <f t="shared" si="39"/>
        <v>44907</v>
      </c>
      <c r="G473" s="1">
        <f t="shared" si="36"/>
        <v>36123</v>
      </c>
      <c r="H473" s="1">
        <f>ROUNDUP(MONTH(Table3[[#This Row],[Date]])/3, 0)</f>
        <v>4</v>
      </c>
      <c r="I473" s="1" cm="1">
        <f t="array" aca="1" ref="I473" ca="1" xml:space="preserve"> (SUM(OFFSET(G473, -$M$4/2+1, 0, $M$4-1, 1)) + (INDIRECT("G" &amp; ROW(G473) - $M$4/2) + INDIRECT("G" &amp; ROW(G473) + $M$4/2))/2) / $M$4</f>
        <v>42750.431818181816</v>
      </c>
      <c r="J473" s="1">
        <f ca="1">Table3[[#This Row],[Moving Average on Months]] - 1.96*STDEV(OFFSET(Table3[[#This Row],[Combined
Daily order]], -$M$4/2, 0, $M$4+1, 1))</f>
        <v>25238.267749776089</v>
      </c>
      <c r="K473" s="1">
        <f ca="1">Table3[[#This Row],[Moving Average on Months]] + 1.96*STDEV(OFFSET(Table3[[#This Row],[Combined
Daily order]], -$M$4/2, 0, $M$4+1, 1))</f>
        <v>60262.595886587544</v>
      </c>
      <c r="L473" s="1" t="e">
        <v>#N/A</v>
      </c>
      <c r="N473" s="1">
        <f t="shared" si="37"/>
        <v>45729.882621720331</v>
      </c>
      <c r="O473" s="1">
        <f t="shared" si="38"/>
        <v>5411.2257219907515</v>
      </c>
      <c r="P473"/>
      <c r="V473" s="1"/>
      <c r="AD473"/>
      <c r="AE473"/>
      <c r="AF473"/>
    </row>
    <row r="474" spans="2:32" ht="15" x14ac:dyDescent="0.2">
      <c r="B474" s="2">
        <v>45301.611815474476</v>
      </c>
      <c r="C474" s="2">
        <f t="shared" si="35"/>
        <v>45301</v>
      </c>
      <c r="D474" s="1">
        <v>11480</v>
      </c>
      <c r="F474" s="2">
        <f t="shared" si="39"/>
        <v>44904</v>
      </c>
      <c r="G474" s="1">
        <f t="shared" si="36"/>
        <v>55526</v>
      </c>
      <c r="H474" s="1">
        <f>ROUNDUP(MONTH(Table3[[#This Row],[Date]])/3, 0)</f>
        <v>4</v>
      </c>
      <c r="I474" s="1" cm="1">
        <f t="array" aca="1" ref="I474" ca="1" xml:space="preserve"> (SUM(OFFSET(G474, -$M$4/2+1, 0, $M$4-1, 1)) + (INDIRECT("G" &amp; ROW(G474) - $M$4/2) + INDIRECT("G" &amp; ROW(G474) + $M$4/2))/2) / $M$4</f>
        <v>42775.659090909088</v>
      </c>
      <c r="J474" s="1">
        <f ca="1">Table3[[#This Row],[Moving Average on Months]] - 1.96*STDEV(OFFSET(Table3[[#This Row],[Combined
Daily order]], -$M$4/2, 0, $M$4+1, 1))</f>
        <v>24521.75388484498</v>
      </c>
      <c r="K474" s="1">
        <f ca="1">Table3[[#This Row],[Moving Average on Months]] + 1.96*STDEV(OFFSET(Table3[[#This Row],[Combined
Daily order]], -$M$4/2, 0, $M$4+1, 1))</f>
        <v>61029.5642969732</v>
      </c>
      <c r="L474" s="1">
        <f>Table3[[#This Row],[Combined
Daily order]]</f>
        <v>55526</v>
      </c>
      <c r="N474" s="1">
        <f t="shared" si="37"/>
        <v>45729.882621720331</v>
      </c>
      <c r="O474" s="1">
        <f t="shared" si="38"/>
        <v>5411.2257219907515</v>
      </c>
      <c r="P474"/>
      <c r="V474" s="1"/>
      <c r="AD474"/>
      <c r="AE474"/>
      <c r="AF474"/>
    </row>
    <row r="475" spans="2:32" ht="15" x14ac:dyDescent="0.2">
      <c r="B475" s="2">
        <v>45301.191178725385</v>
      </c>
      <c r="C475" s="2">
        <f t="shared" si="35"/>
        <v>45301</v>
      </c>
      <c r="D475" s="1">
        <v>10474</v>
      </c>
      <c r="F475" s="2">
        <f t="shared" si="39"/>
        <v>44903</v>
      </c>
      <c r="G475" s="1">
        <f t="shared" si="36"/>
        <v>34011</v>
      </c>
      <c r="H475" s="1">
        <f>ROUNDUP(MONTH(Table3[[#This Row],[Date]])/3, 0)</f>
        <v>4</v>
      </c>
      <c r="I475" s="1" cm="1">
        <f t="array" aca="1" ref="I475" ca="1" xml:space="preserve"> (SUM(OFFSET(G475, -$M$4/2+1, 0, $M$4-1, 1)) + (INDIRECT("G" &amp; ROW(G475) - $M$4/2) + INDIRECT("G" &amp; ROW(G475) + $M$4/2))/2) / $M$4</f>
        <v>42315</v>
      </c>
      <c r="J475" s="1">
        <f ca="1">Table3[[#This Row],[Moving Average on Months]] - 1.96*STDEV(OFFSET(Table3[[#This Row],[Combined
Daily order]], -$M$4/2, 0, $M$4+1, 1))</f>
        <v>23779.12381969994</v>
      </c>
      <c r="K475" s="1">
        <f ca="1">Table3[[#This Row],[Moving Average on Months]] + 1.96*STDEV(OFFSET(Table3[[#This Row],[Combined
Daily order]], -$M$4/2, 0, $M$4+1, 1))</f>
        <v>60850.87618030006</v>
      </c>
      <c r="L475" s="1" t="e">
        <v>#N/A</v>
      </c>
      <c r="N475" s="1">
        <f t="shared" si="37"/>
        <v>45729.882621720331</v>
      </c>
      <c r="O475" s="1">
        <f t="shared" si="38"/>
        <v>5411.2257219907515</v>
      </c>
      <c r="P475"/>
      <c r="V475" s="1"/>
      <c r="AD475"/>
      <c r="AE475"/>
      <c r="AF475"/>
    </row>
    <row r="476" spans="2:32" ht="15" x14ac:dyDescent="0.2">
      <c r="B476" s="2">
        <v>45300.802158675659</v>
      </c>
      <c r="C476" s="2">
        <f t="shared" si="35"/>
        <v>45300</v>
      </c>
      <c r="D476" s="1">
        <v>9535</v>
      </c>
      <c r="F476" s="2">
        <f t="shared" si="39"/>
        <v>44902</v>
      </c>
      <c r="G476" s="1">
        <f t="shared" si="36"/>
        <v>52585</v>
      </c>
      <c r="H476" s="1">
        <f>ROUNDUP(MONTH(Table3[[#This Row],[Date]])/3, 0)</f>
        <v>4</v>
      </c>
      <c r="I476" s="1" cm="1">
        <f t="array" aca="1" ref="I476" ca="1" xml:space="preserve"> (SUM(OFFSET(G476, -$M$4/2+1, 0, $M$4-1, 1)) + (INDIRECT("G" &amp; ROW(G476) - $M$4/2) + INDIRECT("G" &amp; ROW(G476) + $M$4/2))/2) / $M$4</f>
        <v>42217.61363636364</v>
      </c>
      <c r="J476" s="1">
        <f ca="1">Table3[[#This Row],[Moving Average on Months]] - 1.96*STDEV(OFFSET(Table3[[#This Row],[Combined
Daily order]], -$M$4/2, 0, $M$4+1, 1))</f>
        <v>23761.829893356535</v>
      </c>
      <c r="K476" s="1">
        <f ca="1">Table3[[#This Row],[Moving Average on Months]] + 1.96*STDEV(OFFSET(Table3[[#This Row],[Combined
Daily order]], -$M$4/2, 0, $M$4+1, 1))</f>
        <v>60673.397379370741</v>
      </c>
      <c r="L476" s="1" t="e">
        <v>#N/A</v>
      </c>
      <c r="N476" s="1">
        <f t="shared" si="37"/>
        <v>45729.882621720331</v>
      </c>
      <c r="O476" s="1">
        <f t="shared" si="38"/>
        <v>5411.2257219907515</v>
      </c>
      <c r="P476"/>
      <c r="V476" s="1"/>
      <c r="AD476"/>
      <c r="AE476"/>
      <c r="AF476"/>
    </row>
    <row r="477" spans="2:32" ht="15" x14ac:dyDescent="0.2">
      <c r="B477" s="2">
        <v>45300.392386367777</v>
      </c>
      <c r="C477" s="2">
        <f t="shared" si="35"/>
        <v>45300</v>
      </c>
      <c r="D477" s="1">
        <v>9459</v>
      </c>
      <c r="F477" s="2">
        <f t="shared" si="39"/>
        <v>44901</v>
      </c>
      <c r="G477" s="1">
        <f t="shared" si="36"/>
        <v>34283</v>
      </c>
      <c r="H477" s="1">
        <f>ROUNDUP(MONTH(Table3[[#This Row],[Date]])/3, 0)</f>
        <v>4</v>
      </c>
      <c r="I477" s="1" cm="1">
        <f t="array" aca="1" ref="I477" ca="1" xml:space="preserve"> (SUM(OFFSET(G477, -$M$4/2+1, 0, $M$4-1, 1)) + (INDIRECT("G" &amp; ROW(G477) - $M$4/2) + INDIRECT("G" &amp; ROW(G477) + $M$4/2))/2) / $M$4</f>
        <v>42048.38636363636</v>
      </c>
      <c r="J477" s="1">
        <f ca="1">Table3[[#This Row],[Moving Average on Months]] - 1.96*STDEV(OFFSET(Table3[[#This Row],[Combined
Daily order]], -$M$4/2, 0, $M$4+1, 1))</f>
        <v>23173.566428102917</v>
      </c>
      <c r="K477" s="1">
        <f ca="1">Table3[[#This Row],[Moving Average on Months]] + 1.96*STDEV(OFFSET(Table3[[#This Row],[Combined
Daily order]], -$M$4/2, 0, $M$4+1, 1))</f>
        <v>60923.206299169804</v>
      </c>
      <c r="L477" s="1" t="e">
        <v>#N/A</v>
      </c>
      <c r="N477" s="1">
        <f t="shared" si="37"/>
        <v>45729.882621720331</v>
      </c>
      <c r="O477" s="1">
        <f t="shared" si="38"/>
        <v>5411.2257219907515</v>
      </c>
      <c r="P477"/>
      <c r="V477" s="1"/>
      <c r="AD477"/>
      <c r="AE477"/>
      <c r="AF477"/>
    </row>
    <row r="478" spans="2:32" ht="15" x14ac:dyDescent="0.2">
      <c r="B478" s="2">
        <v>45300.020884594145</v>
      </c>
      <c r="C478" s="2">
        <f t="shared" si="35"/>
        <v>45300</v>
      </c>
      <c r="D478" s="1">
        <v>11264</v>
      </c>
      <c r="F478" s="2">
        <f t="shared" si="39"/>
        <v>44900</v>
      </c>
      <c r="G478" s="1">
        <f t="shared" si="36"/>
        <v>50603</v>
      </c>
      <c r="H478" s="1">
        <f>ROUNDUP(MONTH(Table3[[#This Row],[Date]])/3, 0)</f>
        <v>4</v>
      </c>
      <c r="I478" s="1" cm="1">
        <f t="array" aca="1" ref="I478" ca="1" xml:space="preserve"> (SUM(OFFSET(G478, -$M$4/2+1, 0, $M$4-1, 1)) + (INDIRECT("G" &amp; ROW(G478) - $M$4/2) + INDIRECT("G" &amp; ROW(G478) + $M$4/2))/2) / $M$4</f>
        <v>41866.590909090912</v>
      </c>
      <c r="J478" s="1">
        <f ca="1">Table3[[#This Row],[Moving Average on Months]] - 1.96*STDEV(OFFSET(Table3[[#This Row],[Combined
Daily order]], -$M$4/2, 0, $M$4+1, 1))</f>
        <v>23196.263425897971</v>
      </c>
      <c r="K478" s="1">
        <f ca="1">Table3[[#This Row],[Moving Average on Months]] + 1.96*STDEV(OFFSET(Table3[[#This Row],[Combined
Daily order]], -$M$4/2, 0, $M$4+1, 1))</f>
        <v>60536.918392283857</v>
      </c>
      <c r="L478" s="1" t="e">
        <v>#N/A</v>
      </c>
      <c r="N478" s="1">
        <f t="shared" si="37"/>
        <v>45729.882621720331</v>
      </c>
      <c r="O478" s="1">
        <f t="shared" si="38"/>
        <v>5411.2257219907515</v>
      </c>
      <c r="P478"/>
      <c r="V478" s="1"/>
      <c r="AD478"/>
      <c r="AE478"/>
      <c r="AF478"/>
    </row>
    <row r="479" spans="2:32" ht="15" x14ac:dyDescent="0.2">
      <c r="B479" s="2">
        <v>45299.602749479389</v>
      </c>
      <c r="C479" s="2">
        <f t="shared" si="35"/>
        <v>45299</v>
      </c>
      <c r="D479" s="1">
        <v>10074</v>
      </c>
      <c r="F479" s="2">
        <f t="shared" si="39"/>
        <v>44897</v>
      </c>
      <c r="G479" s="1">
        <f t="shared" si="36"/>
        <v>33381</v>
      </c>
      <c r="H479" s="1">
        <f>ROUNDUP(MONTH(Table3[[#This Row],[Date]])/3, 0)</f>
        <v>4</v>
      </c>
      <c r="I479" s="1" cm="1">
        <f t="array" aca="1" ref="I479" ca="1" xml:space="preserve"> (SUM(OFFSET(G479, -$M$4/2+1, 0, $M$4-1, 1)) + (INDIRECT("G" &amp; ROW(G479) - $M$4/2) + INDIRECT("G" &amp; ROW(G479) + $M$4/2))/2) / $M$4</f>
        <v>41538.772727272728</v>
      </c>
      <c r="J479" s="1">
        <f ca="1">Table3[[#This Row],[Moving Average on Months]] - 1.96*STDEV(OFFSET(Table3[[#This Row],[Combined
Daily order]], -$M$4/2, 0, $M$4+1, 1))</f>
        <v>22366.146513596283</v>
      </c>
      <c r="K479" s="1">
        <f ca="1">Table3[[#This Row],[Moving Average on Months]] + 1.96*STDEV(OFFSET(Table3[[#This Row],[Combined
Daily order]], -$M$4/2, 0, $M$4+1, 1))</f>
        <v>60711.398940949177</v>
      </c>
      <c r="L479" s="1" t="e">
        <v>#N/A</v>
      </c>
      <c r="N479" s="1">
        <f t="shared" si="37"/>
        <v>45729.882621720331</v>
      </c>
      <c r="O479" s="1">
        <f t="shared" si="38"/>
        <v>5411.2257219907515</v>
      </c>
      <c r="P479"/>
      <c r="V479" s="1"/>
      <c r="AD479"/>
      <c r="AE479"/>
      <c r="AF479"/>
    </row>
    <row r="480" spans="2:32" ht="15" x14ac:dyDescent="0.2">
      <c r="B480" s="2">
        <v>45299.175816747957</v>
      </c>
      <c r="C480" s="2">
        <f t="shared" si="35"/>
        <v>45299</v>
      </c>
      <c r="D480" s="1">
        <v>12477</v>
      </c>
      <c r="F480" s="2">
        <f t="shared" si="39"/>
        <v>44896</v>
      </c>
      <c r="G480" s="1">
        <f t="shared" si="36"/>
        <v>44791</v>
      </c>
      <c r="H480" s="1">
        <f>ROUNDUP(MONTH(Table3[[#This Row],[Date]])/3, 0)</f>
        <v>4</v>
      </c>
      <c r="I480" s="1" cm="1">
        <f t="array" aca="1" ref="I480" ca="1" xml:space="preserve"> (SUM(OFFSET(G480, -$M$4/2+1, 0, $M$4-1, 1)) + (INDIRECT("G" &amp; ROW(G480) - $M$4/2) + INDIRECT("G" &amp; ROW(G480) + $M$4/2))/2) / $M$4</f>
        <v>40952.522727272728</v>
      </c>
      <c r="J480" s="1">
        <f ca="1">Table3[[#This Row],[Moving Average on Months]] - 1.96*STDEV(OFFSET(Table3[[#This Row],[Combined
Daily order]], -$M$4/2, 0, $M$4+1, 1))</f>
        <v>22713.33002080796</v>
      </c>
      <c r="K480" s="1">
        <f ca="1">Table3[[#This Row],[Moving Average on Months]] + 1.96*STDEV(OFFSET(Table3[[#This Row],[Combined
Daily order]], -$M$4/2, 0, $M$4+1, 1))</f>
        <v>59191.715433737496</v>
      </c>
      <c r="L480" s="1" t="e">
        <v>#N/A</v>
      </c>
      <c r="N480" s="1">
        <f t="shared" si="37"/>
        <v>45729.882621720331</v>
      </c>
      <c r="O480" s="1">
        <f t="shared" si="38"/>
        <v>5411.2257219907515</v>
      </c>
      <c r="P480"/>
      <c r="V480" s="1"/>
      <c r="AD480"/>
      <c r="AE480"/>
      <c r="AF480"/>
    </row>
    <row r="481" spans="2:32" ht="15" x14ac:dyDescent="0.2">
      <c r="B481" s="2">
        <v>45296.81763677406</v>
      </c>
      <c r="C481" s="2">
        <f t="shared" si="35"/>
        <v>45296</v>
      </c>
      <c r="D481" s="1">
        <v>11345</v>
      </c>
      <c r="F481" s="2">
        <f t="shared" si="39"/>
        <v>44895</v>
      </c>
      <c r="G481" s="1">
        <f t="shared" si="36"/>
        <v>33786</v>
      </c>
      <c r="H481" s="1">
        <f>ROUNDUP(MONTH(Table3[[#This Row],[Date]])/3, 0)</f>
        <v>4</v>
      </c>
      <c r="I481" s="1" cm="1">
        <f t="array" aca="1" ref="I481" ca="1" xml:space="preserve"> (SUM(OFFSET(G481, -$M$4/2+1, 0, $M$4-1, 1)) + (INDIRECT("G" &amp; ROW(G481) - $M$4/2) + INDIRECT("G" &amp; ROW(G481) + $M$4/2))/2) / $M$4</f>
        <v>40344.88636363636</v>
      </c>
      <c r="J481" s="1">
        <f ca="1">Table3[[#This Row],[Moving Average on Months]] - 1.96*STDEV(OFFSET(Table3[[#This Row],[Combined
Daily order]], -$M$4/2, 0, $M$4+1, 1))</f>
        <v>20963.342433323116</v>
      </c>
      <c r="K481" s="1">
        <f ca="1">Table3[[#This Row],[Moving Average on Months]] + 1.96*STDEV(OFFSET(Table3[[#This Row],[Combined
Daily order]], -$M$4/2, 0, $M$4+1, 1))</f>
        <v>59726.430293949605</v>
      </c>
      <c r="L481" s="1" t="e">
        <v>#N/A</v>
      </c>
      <c r="N481" s="1">
        <f t="shared" si="37"/>
        <v>45729.882621720331</v>
      </c>
      <c r="O481" s="1">
        <f t="shared" si="38"/>
        <v>5411.2257219907515</v>
      </c>
      <c r="P481"/>
      <c r="V481" s="1"/>
      <c r="AD481"/>
      <c r="AE481"/>
      <c r="AF481"/>
    </row>
    <row r="482" spans="2:32" ht="15" x14ac:dyDescent="0.2">
      <c r="B482" s="2">
        <v>45296.394990308589</v>
      </c>
      <c r="C482" s="2">
        <f t="shared" si="35"/>
        <v>45296</v>
      </c>
      <c r="D482" s="1">
        <v>11675</v>
      </c>
      <c r="F482" s="2">
        <f t="shared" si="39"/>
        <v>44894</v>
      </c>
      <c r="G482" s="1">
        <f t="shared" si="36"/>
        <v>47807</v>
      </c>
      <c r="H482" s="1">
        <f>ROUNDUP(MONTH(Table3[[#This Row],[Date]])/3, 0)</f>
        <v>4</v>
      </c>
      <c r="I482" s="1" cm="1">
        <f t="array" aca="1" ref="I482" ca="1" xml:space="preserve"> (SUM(OFFSET(G482, -$M$4/2+1, 0, $M$4-1, 1)) + (INDIRECT("G" &amp; ROW(G482) - $M$4/2) + INDIRECT("G" &amp; ROW(G482) + $M$4/2))/2) / $M$4</f>
        <v>39740.068181818184</v>
      </c>
      <c r="J482" s="1">
        <f ca="1">Table3[[#This Row],[Moving Average on Months]] - 1.96*STDEV(OFFSET(Table3[[#This Row],[Combined
Daily order]], -$M$4/2, 0, $M$4+1, 1))</f>
        <v>21180.733164085152</v>
      </c>
      <c r="K482" s="1">
        <f ca="1">Table3[[#This Row],[Moving Average on Months]] + 1.96*STDEV(OFFSET(Table3[[#This Row],[Combined
Daily order]], -$M$4/2, 0, $M$4+1, 1))</f>
        <v>58299.40319955122</v>
      </c>
      <c r="L482" s="1" t="e">
        <v>#N/A</v>
      </c>
      <c r="N482" s="1">
        <f t="shared" si="37"/>
        <v>45729.882621720331</v>
      </c>
      <c r="O482" s="1">
        <f t="shared" si="38"/>
        <v>5411.2257219907515</v>
      </c>
      <c r="P482"/>
      <c r="V482" s="1"/>
      <c r="AD482"/>
      <c r="AE482"/>
      <c r="AF482"/>
    </row>
    <row r="483" spans="2:32" ht="15" x14ac:dyDescent="0.2">
      <c r="B483" s="2">
        <v>45296.015395614282</v>
      </c>
      <c r="C483" s="2">
        <f t="shared" si="35"/>
        <v>45296</v>
      </c>
      <c r="D483" s="1">
        <v>14353</v>
      </c>
      <c r="F483" s="2">
        <f t="shared" si="39"/>
        <v>44893</v>
      </c>
      <c r="G483" s="1">
        <f t="shared" si="36"/>
        <v>32127</v>
      </c>
      <c r="H483" s="1">
        <f>ROUNDUP(MONTH(Table3[[#This Row],[Date]])/3, 0)</f>
        <v>4</v>
      </c>
      <c r="I483" s="1" cm="1">
        <f t="array" aca="1" ref="I483" ca="1" xml:space="preserve"> (SUM(OFFSET(G483, -$M$4/2+1, 0, $M$4-1, 1)) + (INDIRECT("G" &amp; ROW(G483) - $M$4/2) + INDIRECT("G" &amp; ROW(G483) + $M$4/2))/2) / $M$4</f>
        <v>39035.13636363636</v>
      </c>
      <c r="J483" s="1">
        <f ca="1">Table3[[#This Row],[Moving Average on Months]] - 1.96*STDEV(OFFSET(Table3[[#This Row],[Combined
Daily order]], -$M$4/2, 0, $M$4+1, 1))</f>
        <v>19518.720435182811</v>
      </c>
      <c r="K483" s="1">
        <f ca="1">Table3[[#This Row],[Moving Average on Months]] + 1.96*STDEV(OFFSET(Table3[[#This Row],[Combined
Daily order]], -$M$4/2, 0, $M$4+1, 1))</f>
        <v>58551.552292089909</v>
      </c>
      <c r="L483" s="1" t="e">
        <v>#N/A</v>
      </c>
      <c r="N483" s="1">
        <f t="shared" si="37"/>
        <v>45729.882621720331</v>
      </c>
      <c r="O483" s="1">
        <f t="shared" si="38"/>
        <v>5411.2257219907515</v>
      </c>
      <c r="P483"/>
      <c r="V483" s="1"/>
      <c r="AD483"/>
      <c r="AE483"/>
      <c r="AF483"/>
    </row>
    <row r="484" spans="2:32" ht="15" x14ac:dyDescent="0.2">
      <c r="B484" s="2">
        <v>45295.588947127428</v>
      </c>
      <c r="C484" s="2">
        <f t="shared" si="35"/>
        <v>45295</v>
      </c>
      <c r="D484" s="1">
        <v>12269</v>
      </c>
      <c r="F484" s="2">
        <f t="shared" si="39"/>
        <v>44890</v>
      </c>
      <c r="G484" s="1">
        <f t="shared" si="36"/>
        <v>47318</v>
      </c>
      <c r="H484" s="1">
        <f>ROUNDUP(MONTH(Table3[[#This Row],[Date]])/3, 0)</f>
        <v>4</v>
      </c>
      <c r="I484" s="1" cm="1">
        <f t="array" aca="1" ref="I484" ca="1" xml:space="preserve"> (SUM(OFFSET(G484, -$M$4/2+1, 0, $M$4-1, 1)) + (INDIRECT("G" &amp; ROW(G484) - $M$4/2) + INDIRECT("G" &amp; ROW(G484) + $M$4/2))/2) / $M$4</f>
        <v>38440.977272727272</v>
      </c>
      <c r="J484" s="1">
        <f ca="1">Table3[[#This Row],[Moving Average on Months]] - 1.96*STDEV(OFFSET(Table3[[#This Row],[Combined
Daily order]], -$M$4/2, 0, $M$4+1, 1))</f>
        <v>20527.197895191763</v>
      </c>
      <c r="K484" s="1">
        <f ca="1">Table3[[#This Row],[Moving Average on Months]] + 1.96*STDEV(OFFSET(Table3[[#This Row],[Combined
Daily order]], -$M$4/2, 0, $M$4+1, 1))</f>
        <v>56354.756650262781</v>
      </c>
      <c r="L484" s="1" t="e">
        <v>#N/A</v>
      </c>
      <c r="N484" s="1">
        <f t="shared" si="37"/>
        <v>45729.882621720331</v>
      </c>
      <c r="O484" s="1">
        <f t="shared" si="38"/>
        <v>5411.2257219907515</v>
      </c>
      <c r="P484"/>
      <c r="V484" s="1"/>
      <c r="AD484"/>
      <c r="AE484"/>
      <c r="AF484"/>
    </row>
    <row r="485" spans="2:32" ht="15" x14ac:dyDescent="0.2">
      <c r="B485" s="2">
        <v>45295.195055483251</v>
      </c>
      <c r="C485" s="2">
        <f t="shared" si="35"/>
        <v>45295</v>
      </c>
      <c r="D485" s="1">
        <v>13372</v>
      </c>
      <c r="F485" s="2">
        <f t="shared" si="39"/>
        <v>44889</v>
      </c>
      <c r="G485" s="1">
        <f t="shared" si="36"/>
        <v>30185</v>
      </c>
      <c r="H485" s="1">
        <f>ROUNDUP(MONTH(Table3[[#This Row],[Date]])/3, 0)</f>
        <v>4</v>
      </c>
      <c r="I485" s="1" cm="1">
        <f t="array" aca="1" ref="I485" ca="1" xml:space="preserve"> (SUM(OFFSET(G485, -$M$4/2+1, 0, $M$4-1, 1)) + (INDIRECT("G" &amp; ROW(G485) - $M$4/2) + INDIRECT("G" &amp; ROW(G485) + $M$4/2))/2) / $M$4</f>
        <v>37924.204545454544</v>
      </c>
      <c r="J485" s="1">
        <f ca="1">Table3[[#This Row],[Moving Average on Months]] - 1.96*STDEV(OFFSET(Table3[[#This Row],[Combined
Daily order]], -$M$4/2, 0, $M$4+1, 1))</f>
        <v>19322.90667468189</v>
      </c>
      <c r="K485" s="1">
        <f ca="1">Table3[[#This Row],[Moving Average on Months]] + 1.96*STDEV(OFFSET(Table3[[#This Row],[Combined
Daily order]], -$M$4/2, 0, $M$4+1, 1))</f>
        <v>56525.502416227202</v>
      </c>
      <c r="L485" s="1" t="e">
        <v>#N/A</v>
      </c>
      <c r="N485" s="1">
        <f t="shared" si="37"/>
        <v>45729.882621720331</v>
      </c>
      <c r="O485" s="1">
        <f t="shared" si="38"/>
        <v>5411.2257219907515</v>
      </c>
      <c r="P485"/>
      <c r="V485" s="1"/>
      <c r="AD485"/>
      <c r="AE485"/>
      <c r="AF485"/>
    </row>
    <row r="486" spans="2:32" ht="15" x14ac:dyDescent="0.2">
      <c r="B486" s="2">
        <v>45294.815824224635</v>
      </c>
      <c r="C486" s="2">
        <f t="shared" si="35"/>
        <v>45294</v>
      </c>
      <c r="D486" s="1">
        <v>12200</v>
      </c>
      <c r="F486" s="2">
        <f t="shared" si="39"/>
        <v>44888</v>
      </c>
      <c r="G486" s="1">
        <f t="shared" si="36"/>
        <v>29848</v>
      </c>
      <c r="H486" s="1">
        <f>ROUNDUP(MONTH(Table3[[#This Row],[Date]])/3, 0)</f>
        <v>4</v>
      </c>
      <c r="I486" s="1" cm="1">
        <f t="array" aca="1" ref="I486" ca="1" xml:space="preserve"> (SUM(OFFSET(G486, -$M$4/2+1, 0, $M$4-1, 1)) + (INDIRECT("G" &amp; ROW(G486) - $M$4/2) + INDIRECT("G" &amp; ROW(G486) + $M$4/2))/2) / $M$4</f>
        <v>37442.227272727272</v>
      </c>
      <c r="J486" s="1">
        <f ca="1">Table3[[#This Row],[Moving Average on Months]] - 1.96*STDEV(OFFSET(Table3[[#This Row],[Combined
Daily order]], -$M$4/2, 0, $M$4+1, 1))</f>
        <v>20283.955349071643</v>
      </c>
      <c r="K486" s="1">
        <f ca="1">Table3[[#This Row],[Moving Average on Months]] + 1.96*STDEV(OFFSET(Table3[[#This Row],[Combined
Daily order]], -$M$4/2, 0, $M$4+1, 1))</f>
        <v>54600.499196382902</v>
      </c>
      <c r="L486" s="1" t="e">
        <v>#N/A</v>
      </c>
      <c r="N486" s="1">
        <f t="shared" si="37"/>
        <v>45729.882621720331</v>
      </c>
      <c r="O486" s="1">
        <f t="shared" si="38"/>
        <v>5411.2257219907515</v>
      </c>
      <c r="P486"/>
      <c r="V486" s="1"/>
      <c r="AD486"/>
      <c r="AE486"/>
      <c r="AF486"/>
    </row>
    <row r="487" spans="2:32" ht="15" x14ac:dyDescent="0.2">
      <c r="B487" s="2">
        <v>45294.434230582854</v>
      </c>
      <c r="C487" s="2">
        <f t="shared" si="35"/>
        <v>45294</v>
      </c>
      <c r="D487" s="1">
        <v>14273</v>
      </c>
      <c r="F487" s="2">
        <f t="shared" si="39"/>
        <v>44887</v>
      </c>
      <c r="G487" s="1">
        <f t="shared" si="36"/>
        <v>45971</v>
      </c>
      <c r="H487" s="1">
        <f>ROUNDUP(MONTH(Table3[[#This Row],[Date]])/3, 0)</f>
        <v>4</v>
      </c>
      <c r="I487" s="1" cm="1">
        <f t="array" aca="1" ref="I487" ca="1" xml:space="preserve"> (SUM(OFFSET(G487, -$M$4/2+1, 0, $M$4-1, 1)) + (INDIRECT("G" &amp; ROW(G487) - $M$4/2) + INDIRECT("G" &amp; ROW(G487) + $M$4/2))/2) / $M$4</f>
        <v>37040</v>
      </c>
      <c r="J487" s="1">
        <f ca="1">Table3[[#This Row],[Moving Average on Months]] - 1.96*STDEV(OFFSET(Table3[[#This Row],[Combined
Daily order]], -$M$4/2, 0, $M$4+1, 1))</f>
        <v>19366.985288418873</v>
      </c>
      <c r="K487" s="1">
        <f ca="1">Table3[[#This Row],[Moving Average on Months]] + 1.96*STDEV(OFFSET(Table3[[#This Row],[Combined
Daily order]], -$M$4/2, 0, $M$4+1, 1))</f>
        <v>54713.014711581127</v>
      </c>
      <c r="L487" s="1" t="e">
        <v>#N/A</v>
      </c>
      <c r="N487" s="1">
        <f t="shared" si="37"/>
        <v>45729.882621720331</v>
      </c>
      <c r="O487" s="1">
        <f t="shared" si="38"/>
        <v>5411.2257219907515</v>
      </c>
      <c r="P487"/>
      <c r="V487" s="1"/>
      <c r="AD487"/>
      <c r="AE487"/>
      <c r="AF487"/>
    </row>
    <row r="488" spans="2:32" ht="15" x14ac:dyDescent="0.2">
      <c r="B488" s="2">
        <v>45294.008716007418</v>
      </c>
      <c r="C488" s="2">
        <f t="shared" si="35"/>
        <v>45294</v>
      </c>
      <c r="D488" s="1">
        <v>13628</v>
      </c>
      <c r="F488" s="2">
        <f t="shared" si="39"/>
        <v>44886</v>
      </c>
      <c r="G488" s="1">
        <f t="shared" si="36"/>
        <v>28479</v>
      </c>
      <c r="H488" s="1">
        <f>ROUNDUP(MONTH(Table3[[#This Row],[Date]])/3, 0)</f>
        <v>4</v>
      </c>
      <c r="I488" s="1" cm="1">
        <f t="array" aca="1" ref="I488" ca="1" xml:space="preserve"> (SUM(OFFSET(G488, -$M$4/2+1, 0, $M$4-1, 1)) + (INDIRECT("G" &amp; ROW(G488) - $M$4/2) + INDIRECT("G" &amp; ROW(G488) + $M$4/2))/2) / $M$4</f>
        <v>36308.704545454544</v>
      </c>
      <c r="J488" s="1">
        <f ca="1">Table3[[#This Row],[Moving Average on Months]] - 1.96*STDEV(OFFSET(Table3[[#This Row],[Combined
Daily order]], -$M$4/2, 0, $M$4+1, 1))</f>
        <v>19555.124530803154</v>
      </c>
      <c r="K488" s="1">
        <f ca="1">Table3[[#This Row],[Moving Average on Months]] + 1.96*STDEV(OFFSET(Table3[[#This Row],[Combined
Daily order]], -$M$4/2, 0, $M$4+1, 1))</f>
        <v>53062.284560105938</v>
      </c>
      <c r="L488" s="1" t="e">
        <v>#N/A</v>
      </c>
      <c r="N488" s="1">
        <f t="shared" si="37"/>
        <v>45729.882621720331</v>
      </c>
      <c r="O488" s="1">
        <f t="shared" si="38"/>
        <v>5411.2257219907515</v>
      </c>
      <c r="P488"/>
      <c r="V488" s="1"/>
      <c r="AD488"/>
      <c r="AE488"/>
      <c r="AF488"/>
    </row>
    <row r="489" spans="2:32" ht="15" x14ac:dyDescent="0.2">
      <c r="B489" s="2">
        <v>45293.635175269359</v>
      </c>
      <c r="C489" s="2">
        <f t="shared" si="35"/>
        <v>45293</v>
      </c>
      <c r="D489" s="1">
        <v>14397</v>
      </c>
      <c r="F489" s="2">
        <f t="shared" si="39"/>
        <v>44883</v>
      </c>
      <c r="G489" s="1">
        <f t="shared" si="36"/>
        <v>45783</v>
      </c>
      <c r="H489" s="1">
        <f>ROUNDUP(MONTH(Table3[[#This Row],[Date]])/3, 0)</f>
        <v>4</v>
      </c>
      <c r="I489" s="1" cm="1">
        <f t="array" aca="1" ref="I489" ca="1" xml:space="preserve"> (SUM(OFFSET(G489, -$M$4/2+1, 0, $M$4-1, 1)) + (INDIRECT("G" &amp; ROW(G489) - $M$4/2) + INDIRECT("G" &amp; ROW(G489) + $M$4/2))/2) / $M$4</f>
        <v>35932.818181818184</v>
      </c>
      <c r="J489" s="1">
        <f ca="1">Table3[[#This Row],[Moving Average on Months]] - 1.96*STDEV(OFFSET(Table3[[#This Row],[Combined
Daily order]], -$M$4/2, 0, $M$4+1, 1))</f>
        <v>19111.449758321432</v>
      </c>
      <c r="K489" s="1">
        <f ca="1">Table3[[#This Row],[Moving Average on Months]] + 1.96*STDEV(OFFSET(Table3[[#This Row],[Combined
Daily order]], -$M$4/2, 0, $M$4+1, 1))</f>
        <v>52754.186605314935</v>
      </c>
      <c r="L489" s="1" t="e">
        <v>#N/A</v>
      </c>
      <c r="N489" s="1">
        <f t="shared" si="37"/>
        <v>45729.882621720331</v>
      </c>
      <c r="O489" s="1">
        <f t="shared" si="38"/>
        <v>5411.2257219907515</v>
      </c>
      <c r="P489"/>
      <c r="V489" s="1"/>
      <c r="AD489"/>
      <c r="AE489"/>
      <c r="AF489"/>
    </row>
    <row r="490" spans="2:32" ht="15" x14ac:dyDescent="0.2">
      <c r="B490" s="2">
        <v>45293.26350020559</v>
      </c>
      <c r="C490" s="2">
        <f t="shared" si="35"/>
        <v>45293</v>
      </c>
      <c r="D490" s="1">
        <v>14064</v>
      </c>
      <c r="F490" s="2">
        <f t="shared" si="39"/>
        <v>44882</v>
      </c>
      <c r="G490" s="1">
        <f t="shared" si="36"/>
        <v>27909</v>
      </c>
      <c r="H490" s="1">
        <f>ROUNDUP(MONTH(Table3[[#This Row],[Date]])/3, 0)</f>
        <v>4</v>
      </c>
      <c r="I490" s="1" cm="1">
        <f t="array" aca="1" ref="I490" ca="1" xml:space="preserve"> (SUM(OFFSET(G490, -$M$4/2+1, 0, $M$4-1, 1)) + (INDIRECT("G" &amp; ROW(G490) - $M$4/2) + INDIRECT("G" &amp; ROW(G490) + $M$4/2))/2) / $M$4</f>
        <v>35877.38636363636</v>
      </c>
      <c r="J490" s="1">
        <f ca="1">Table3[[#This Row],[Moving Average on Months]] - 1.96*STDEV(OFFSET(Table3[[#This Row],[Combined
Daily order]], -$M$4/2, 0, $M$4+1, 1))</f>
        <v>20035.232906756341</v>
      </c>
      <c r="K490" s="1">
        <f ca="1">Table3[[#This Row],[Moving Average on Months]] + 1.96*STDEV(OFFSET(Table3[[#This Row],[Combined
Daily order]], -$M$4/2, 0, $M$4+1, 1))</f>
        <v>51719.53982051638</v>
      </c>
      <c r="L490" s="1" t="e">
        <v>#N/A</v>
      </c>
      <c r="N490" s="1">
        <f t="shared" si="37"/>
        <v>45729.882621720331</v>
      </c>
      <c r="O490" s="1">
        <f t="shared" si="38"/>
        <v>5411.2257219907515</v>
      </c>
      <c r="P490"/>
      <c r="V490" s="1"/>
      <c r="AD490"/>
      <c r="AE490"/>
      <c r="AF490"/>
    </row>
    <row r="491" spans="2:32" ht="15" x14ac:dyDescent="0.2">
      <c r="B491" s="2">
        <v>45292.855283019482</v>
      </c>
      <c r="C491" s="2">
        <f t="shared" si="35"/>
        <v>45292</v>
      </c>
      <c r="D491" s="1">
        <v>15845</v>
      </c>
      <c r="F491" s="2">
        <f t="shared" si="39"/>
        <v>44881</v>
      </c>
      <c r="G491" s="1">
        <f t="shared" si="36"/>
        <v>41901</v>
      </c>
      <c r="H491" s="1">
        <f>ROUNDUP(MONTH(Table3[[#This Row],[Date]])/3, 0)</f>
        <v>4</v>
      </c>
      <c r="I491" s="1" cm="1">
        <f t="array" aca="1" ref="I491" ca="1" xml:space="preserve"> (SUM(OFFSET(G491, -$M$4/2+1, 0, $M$4-1, 1)) + (INDIRECT("G" &amp; ROW(G491) - $M$4/2) + INDIRECT("G" &amp; ROW(G491) + $M$4/2))/2) / $M$4</f>
        <v>35617.909090909088</v>
      </c>
      <c r="J491" s="1">
        <f ca="1">Table3[[#This Row],[Moving Average on Months]] - 1.96*STDEV(OFFSET(Table3[[#This Row],[Combined
Daily order]], -$M$4/2, 0, $M$4+1, 1))</f>
        <v>19237.55845569709</v>
      </c>
      <c r="K491" s="1">
        <f ca="1">Table3[[#This Row],[Moving Average on Months]] + 1.96*STDEV(OFFSET(Table3[[#This Row],[Combined
Daily order]], -$M$4/2, 0, $M$4+1, 1))</f>
        <v>51998.25972612109</v>
      </c>
      <c r="L491" s="1" t="e">
        <v>#N/A</v>
      </c>
      <c r="N491" s="1">
        <f t="shared" si="37"/>
        <v>45729.882621720331</v>
      </c>
      <c r="O491" s="1">
        <f t="shared" si="38"/>
        <v>5411.2257219907515</v>
      </c>
      <c r="P491"/>
      <c r="V491" s="1"/>
      <c r="AD491"/>
      <c r="AE491"/>
      <c r="AF491"/>
    </row>
    <row r="492" spans="2:32" ht="15" x14ac:dyDescent="0.2">
      <c r="B492" s="2">
        <v>45292.428475379333</v>
      </c>
      <c r="C492" s="2">
        <f t="shared" si="35"/>
        <v>45292</v>
      </c>
      <c r="D492" s="1">
        <v>13171</v>
      </c>
      <c r="F492" s="2">
        <f t="shared" si="39"/>
        <v>44880</v>
      </c>
      <c r="G492" s="1">
        <f t="shared" si="36"/>
        <v>24931</v>
      </c>
      <c r="H492" s="1">
        <f>ROUNDUP(MONTH(Table3[[#This Row],[Date]])/3, 0)</f>
        <v>4</v>
      </c>
      <c r="I492" s="1" cm="1">
        <f t="array" aca="1" ref="I492" ca="1" xml:space="preserve"> (SUM(OFFSET(G492, -$M$4/2+1, 0, $M$4-1, 1)) + (INDIRECT("G" &amp; ROW(G492) - $M$4/2) + INDIRECT("G" &amp; ROW(G492) + $M$4/2))/2) / $M$4</f>
        <v>34964.704545454544</v>
      </c>
      <c r="J492" s="1">
        <f ca="1">Table3[[#This Row],[Moving Average on Months]] - 1.96*STDEV(OFFSET(Table3[[#This Row],[Combined
Daily order]], -$M$4/2, 0, $M$4+1, 1))</f>
        <v>18453.972011090744</v>
      </c>
      <c r="K492" s="1">
        <f ca="1">Table3[[#This Row],[Moving Average on Months]] + 1.96*STDEV(OFFSET(Table3[[#This Row],[Combined
Daily order]], -$M$4/2, 0, $M$4+1, 1))</f>
        <v>51475.437079818345</v>
      </c>
      <c r="L492" s="1" t="e">
        <v>#N/A</v>
      </c>
      <c r="N492" s="1">
        <f t="shared" si="37"/>
        <v>45729.882621720331</v>
      </c>
      <c r="O492" s="1">
        <f t="shared" si="38"/>
        <v>5411.2257219907515</v>
      </c>
      <c r="P492"/>
      <c r="V492" s="1"/>
      <c r="AD492"/>
      <c r="AE492"/>
      <c r="AF492"/>
    </row>
    <row r="493" spans="2:32" ht="15" x14ac:dyDescent="0.2">
      <c r="B493" s="2">
        <v>45292.036911298455</v>
      </c>
      <c r="C493" s="2">
        <f t="shared" si="35"/>
        <v>45292</v>
      </c>
      <c r="D493" s="1">
        <v>13175</v>
      </c>
      <c r="F493" s="2">
        <f t="shared" si="39"/>
        <v>44879</v>
      </c>
      <c r="G493" s="1">
        <f t="shared" si="36"/>
        <v>40072</v>
      </c>
      <c r="H493" s="1">
        <f>ROUNDUP(MONTH(Table3[[#This Row],[Date]])/3, 0)</f>
        <v>4</v>
      </c>
      <c r="I493" s="1" cm="1">
        <f t="array" aca="1" ref="I493" ca="1" xml:space="preserve"> (SUM(OFFSET(G493, -$M$4/2+1, 0, $M$4-1, 1)) + (INDIRECT("G" &amp; ROW(G493) - $M$4/2) + INDIRECT("G" &amp; ROW(G493) + $M$4/2))/2) / $M$4</f>
        <v>34530.88636363636</v>
      </c>
      <c r="J493" s="1">
        <f ca="1">Table3[[#This Row],[Moving Average on Months]] - 1.96*STDEV(OFFSET(Table3[[#This Row],[Combined
Daily order]], -$M$4/2, 0, $M$4+1, 1))</f>
        <v>17965.066296297038</v>
      </c>
      <c r="K493" s="1">
        <f ca="1">Table3[[#This Row],[Moving Average on Months]] + 1.96*STDEV(OFFSET(Table3[[#This Row],[Combined
Daily order]], -$M$4/2, 0, $M$4+1, 1))</f>
        <v>51096.706430975682</v>
      </c>
      <c r="L493" s="1" t="e">
        <v>#N/A</v>
      </c>
      <c r="N493" s="1">
        <f t="shared" si="37"/>
        <v>45729.882621720331</v>
      </c>
      <c r="O493" s="1">
        <f t="shared" si="38"/>
        <v>5411.2257219907515</v>
      </c>
      <c r="P493"/>
      <c r="V493" s="1"/>
      <c r="AD493"/>
      <c r="AE493"/>
      <c r="AF493"/>
    </row>
    <row r="494" spans="2:32" ht="15" x14ac:dyDescent="0.2">
      <c r="B494" s="2">
        <v>45289.616196150637</v>
      </c>
      <c r="C494" s="2">
        <f t="shared" si="35"/>
        <v>45289</v>
      </c>
      <c r="D494" s="1">
        <v>16471</v>
      </c>
      <c r="F494" s="2">
        <f t="shared" si="39"/>
        <v>44876</v>
      </c>
      <c r="G494" s="1">
        <f t="shared" si="36"/>
        <v>24931</v>
      </c>
      <c r="H494" s="1">
        <f>ROUNDUP(MONTH(Table3[[#This Row],[Date]])/3, 0)</f>
        <v>4</v>
      </c>
      <c r="I494" s="1" cm="1">
        <f t="array" aca="1" ref="I494" ca="1" xml:space="preserve"> (SUM(OFFSET(G494, -$M$4/2+1, 0, $M$4-1, 1)) + (INDIRECT("G" &amp; ROW(G494) - $M$4/2) + INDIRECT("G" &amp; ROW(G494) + $M$4/2))/2) / $M$4</f>
        <v>34098.659090909088</v>
      </c>
      <c r="J494" s="1">
        <f ca="1">Table3[[#This Row],[Moving Average on Months]] - 1.96*STDEV(OFFSET(Table3[[#This Row],[Combined
Daily order]], -$M$4/2, 0, $M$4+1, 1))</f>
        <v>17775.916880443983</v>
      </c>
      <c r="K494" s="1">
        <f ca="1">Table3[[#This Row],[Moving Average on Months]] + 1.96*STDEV(OFFSET(Table3[[#This Row],[Combined
Daily order]], -$M$4/2, 0, $M$4+1, 1))</f>
        <v>50421.401301374193</v>
      </c>
      <c r="L494" s="1" t="e">
        <v>#N/A</v>
      </c>
      <c r="N494" s="1">
        <f t="shared" si="37"/>
        <v>45729.882621720331</v>
      </c>
      <c r="O494" s="1">
        <f t="shared" si="38"/>
        <v>5411.2257219907515</v>
      </c>
      <c r="P494"/>
      <c r="V494" s="1"/>
      <c r="AD494"/>
      <c r="AE494"/>
      <c r="AF494"/>
    </row>
    <row r="495" spans="2:32" ht="15" x14ac:dyDescent="0.2">
      <c r="B495" s="2">
        <v>45289.245958912252</v>
      </c>
      <c r="C495" s="2">
        <f t="shared" si="35"/>
        <v>45289</v>
      </c>
      <c r="D495" s="1">
        <v>16196</v>
      </c>
      <c r="F495" s="2">
        <f t="shared" si="39"/>
        <v>44875</v>
      </c>
      <c r="G495" s="1">
        <f t="shared" si="36"/>
        <v>42824</v>
      </c>
      <c r="H495" s="1">
        <f>ROUNDUP(MONTH(Table3[[#This Row],[Date]])/3, 0)</f>
        <v>4</v>
      </c>
      <c r="I495" s="1" cm="1">
        <f t="array" aca="1" ref="I495" ca="1" xml:space="preserve"> (SUM(OFFSET(G495, -$M$4/2+1, 0, $M$4-1, 1)) + (INDIRECT("G" &amp; ROW(G495) - $M$4/2) + INDIRECT("G" &amp; ROW(G495) + $M$4/2))/2) / $M$4</f>
        <v>33676.204545454544</v>
      </c>
      <c r="J495" s="1">
        <f ca="1">Table3[[#This Row],[Moving Average on Months]] - 1.96*STDEV(OFFSET(Table3[[#This Row],[Combined
Daily order]], -$M$4/2, 0, $M$4+1, 1))</f>
        <v>17277.212474628857</v>
      </c>
      <c r="K495" s="1">
        <f ca="1">Table3[[#This Row],[Moving Average on Months]] + 1.96*STDEV(OFFSET(Table3[[#This Row],[Combined
Daily order]], -$M$4/2, 0, $M$4+1, 1))</f>
        <v>50075.196616280227</v>
      </c>
      <c r="L495" s="1" t="e">
        <v>#N/A</v>
      </c>
      <c r="N495" s="1">
        <f t="shared" si="37"/>
        <v>45729.882621720331</v>
      </c>
      <c r="O495" s="1">
        <f t="shared" si="38"/>
        <v>5411.2257219907515</v>
      </c>
      <c r="P495"/>
      <c r="V495" s="1"/>
      <c r="AD495"/>
      <c r="AE495"/>
      <c r="AF495"/>
    </row>
    <row r="496" spans="2:32" ht="15" x14ac:dyDescent="0.2">
      <c r="B496" s="2">
        <v>45288.874904328586</v>
      </c>
      <c r="C496" s="2">
        <f t="shared" si="35"/>
        <v>45288</v>
      </c>
      <c r="D496" s="1">
        <v>16848</v>
      </c>
      <c r="F496" s="2">
        <f t="shared" si="39"/>
        <v>44874</v>
      </c>
      <c r="G496" s="1">
        <f t="shared" si="36"/>
        <v>26087</v>
      </c>
      <c r="H496" s="1">
        <f>ROUNDUP(MONTH(Table3[[#This Row],[Date]])/3, 0)</f>
        <v>4</v>
      </c>
      <c r="I496" s="1" cm="1">
        <f t="array" aca="1" ref="I496" ca="1" xml:space="preserve"> (SUM(OFFSET(G496, -$M$4/2+1, 0, $M$4-1, 1)) + (INDIRECT("G" &amp; ROW(G496) - $M$4/2) + INDIRECT("G" &amp; ROW(G496) + $M$4/2))/2) / $M$4</f>
        <v>33373.522727272728</v>
      </c>
      <c r="J496" s="1">
        <f ca="1">Table3[[#This Row],[Moving Average on Months]] - 1.96*STDEV(OFFSET(Table3[[#This Row],[Combined
Daily order]], -$M$4/2, 0, $M$4+1, 1))</f>
        <v>17687.083646272775</v>
      </c>
      <c r="K496" s="1">
        <f ca="1">Table3[[#This Row],[Moving Average on Months]] + 1.96*STDEV(OFFSET(Table3[[#This Row],[Combined
Daily order]], -$M$4/2, 0, $M$4+1, 1))</f>
        <v>49059.961808272681</v>
      </c>
      <c r="L496" s="1" t="e">
        <v>#N/A</v>
      </c>
      <c r="N496" s="1">
        <f t="shared" si="37"/>
        <v>45729.882621720331</v>
      </c>
      <c r="O496" s="1">
        <f t="shared" si="38"/>
        <v>5411.2257219907515</v>
      </c>
      <c r="P496"/>
      <c r="V496" s="1"/>
      <c r="AD496"/>
      <c r="AE496"/>
      <c r="AF496"/>
    </row>
    <row r="497" spans="2:32" ht="15" x14ac:dyDescent="0.2">
      <c r="B497" s="2">
        <v>45288.50474621282</v>
      </c>
      <c r="C497" s="2">
        <f t="shared" si="35"/>
        <v>45288</v>
      </c>
      <c r="D497" s="1">
        <v>15806</v>
      </c>
      <c r="F497" s="2">
        <f t="shared" si="39"/>
        <v>44873</v>
      </c>
      <c r="G497" s="1">
        <f t="shared" si="36"/>
        <v>42243</v>
      </c>
      <c r="H497" s="1">
        <f>ROUNDUP(MONTH(Table3[[#This Row],[Date]])/3, 0)</f>
        <v>4</v>
      </c>
      <c r="I497" s="1" cm="1">
        <f t="array" aca="1" ref="I497" ca="1" xml:space="preserve"> (SUM(OFFSET(G497, -$M$4/2+1, 0, $M$4-1, 1)) + (INDIRECT("G" &amp; ROW(G497) - $M$4/2) + INDIRECT("G" &amp; ROW(G497) + $M$4/2))/2) / $M$4</f>
        <v>33340.318181818184</v>
      </c>
      <c r="J497" s="1">
        <f ca="1">Table3[[#This Row],[Moving Average on Months]] - 1.96*STDEV(OFFSET(Table3[[#This Row],[Combined
Daily order]], -$M$4/2, 0, $M$4+1, 1))</f>
        <v>17701.849904129802</v>
      </c>
      <c r="K497" s="1">
        <f ca="1">Table3[[#This Row],[Moving Average on Months]] + 1.96*STDEV(OFFSET(Table3[[#This Row],[Combined
Daily order]], -$M$4/2, 0, $M$4+1, 1))</f>
        <v>48978.786459506562</v>
      </c>
      <c r="L497" s="1" t="e">
        <v>#N/A</v>
      </c>
      <c r="N497" s="1">
        <f t="shared" si="37"/>
        <v>45729.882621720331</v>
      </c>
      <c r="O497" s="1">
        <f t="shared" si="38"/>
        <v>5411.2257219907515</v>
      </c>
      <c r="P497"/>
      <c r="V497" s="1"/>
      <c r="AD497"/>
      <c r="AE497"/>
      <c r="AF497"/>
    </row>
    <row r="498" spans="2:32" ht="15" x14ac:dyDescent="0.2">
      <c r="B498" s="2">
        <v>45288.124185309105</v>
      </c>
      <c r="C498" s="2">
        <f t="shared" si="35"/>
        <v>45288</v>
      </c>
      <c r="D498" s="1">
        <v>13997</v>
      </c>
      <c r="F498" s="2">
        <f t="shared" si="39"/>
        <v>44872</v>
      </c>
      <c r="G498" s="1">
        <f t="shared" si="36"/>
        <v>26655</v>
      </c>
      <c r="H498" s="1">
        <f>ROUNDUP(MONTH(Table3[[#This Row],[Date]])/3, 0)</f>
        <v>4</v>
      </c>
      <c r="I498" s="1" cm="1">
        <f t="array" aca="1" ref="I498" ca="1" xml:space="preserve"> (SUM(OFFSET(G498, -$M$4/2+1, 0, $M$4-1, 1)) + (INDIRECT("G" &amp; ROW(G498) - $M$4/2) + INDIRECT("G" &amp; ROW(G498) + $M$4/2))/2) / $M$4</f>
        <v>32889.11363636364</v>
      </c>
      <c r="J498" s="1">
        <f ca="1">Table3[[#This Row],[Moving Average on Months]] - 1.96*STDEV(OFFSET(Table3[[#This Row],[Combined
Daily order]], -$M$4/2, 0, $M$4+1, 1))</f>
        <v>16795.662863237063</v>
      </c>
      <c r="K498" s="1">
        <f ca="1">Table3[[#This Row],[Moving Average on Months]] + 1.96*STDEV(OFFSET(Table3[[#This Row],[Combined
Daily order]], -$M$4/2, 0, $M$4+1, 1))</f>
        <v>48982.564409490216</v>
      </c>
      <c r="L498" s="1" t="e">
        <v>#N/A</v>
      </c>
      <c r="N498" s="1">
        <f t="shared" si="37"/>
        <v>45729.882621720331</v>
      </c>
      <c r="O498" s="1">
        <f t="shared" si="38"/>
        <v>5411.2257219907515</v>
      </c>
      <c r="P498"/>
      <c r="V498" s="1"/>
      <c r="AD498"/>
      <c r="AE498"/>
      <c r="AF498"/>
    </row>
    <row r="499" spans="2:32" ht="15" x14ac:dyDescent="0.2">
      <c r="B499" s="2">
        <v>45287.729080010999</v>
      </c>
      <c r="C499" s="2">
        <f t="shared" si="35"/>
        <v>45287</v>
      </c>
      <c r="D499" s="1">
        <v>17301</v>
      </c>
      <c r="F499" s="2">
        <f t="shared" si="39"/>
        <v>44869</v>
      </c>
      <c r="G499" s="1">
        <f t="shared" si="36"/>
        <v>28036</v>
      </c>
      <c r="H499" s="1">
        <f>ROUNDUP(MONTH(Table3[[#This Row],[Date]])/3, 0)</f>
        <v>4</v>
      </c>
      <c r="I499" s="1" cm="1">
        <f t="array" aca="1" ref="I499" ca="1" xml:space="preserve"> (SUM(OFFSET(G499, -$M$4/2+1, 0, $M$4-1, 1)) + (INDIRECT("G" &amp; ROW(G499) - $M$4/2) + INDIRECT("G" &amp; ROW(G499) + $M$4/2))/2) / $M$4</f>
        <v>32432.772727272728</v>
      </c>
      <c r="J499" s="1">
        <f ca="1">Table3[[#This Row],[Moving Average on Months]] - 1.96*STDEV(OFFSET(Table3[[#This Row],[Combined
Daily order]], -$M$4/2, 0, $M$4+1, 1))</f>
        <v>17316.969064572251</v>
      </c>
      <c r="K499" s="1">
        <f ca="1">Table3[[#This Row],[Moving Average on Months]] + 1.96*STDEV(OFFSET(Table3[[#This Row],[Combined
Daily order]], -$M$4/2, 0, $M$4+1, 1))</f>
        <v>47548.576389973205</v>
      </c>
      <c r="L499" s="1" t="e">
        <v>#N/A</v>
      </c>
      <c r="N499" s="1">
        <f t="shared" si="37"/>
        <v>45729.882621720331</v>
      </c>
      <c r="O499" s="1">
        <f t="shared" si="38"/>
        <v>5411.2257219907515</v>
      </c>
      <c r="P499"/>
      <c r="V499" s="1"/>
      <c r="AD499"/>
      <c r="AE499"/>
      <c r="AF499"/>
    </row>
    <row r="500" spans="2:32" ht="15" x14ac:dyDescent="0.2">
      <c r="B500" s="2">
        <v>45287.303681109843</v>
      </c>
      <c r="C500" s="2">
        <f t="shared" si="35"/>
        <v>45287</v>
      </c>
      <c r="D500" s="1">
        <v>15822</v>
      </c>
      <c r="F500" s="2">
        <f t="shared" si="39"/>
        <v>44868</v>
      </c>
      <c r="G500" s="1">
        <f t="shared" si="36"/>
        <v>40311</v>
      </c>
      <c r="H500" s="1">
        <f>ROUNDUP(MONTH(Table3[[#This Row],[Date]])/3, 0)</f>
        <v>4</v>
      </c>
      <c r="I500" s="1" cm="1">
        <f t="array" aca="1" ref="I500" ca="1" xml:space="preserve"> (SUM(OFFSET(G500, -$M$4/2+1, 0, $M$4-1, 1)) + (INDIRECT("G" &amp; ROW(G500) - $M$4/2) + INDIRECT("G" &amp; ROW(G500) + $M$4/2))/2) / $M$4</f>
        <v>31955.272727272728</v>
      </c>
      <c r="J500" s="1">
        <f ca="1">Table3[[#This Row],[Moving Average on Months]] - 1.96*STDEV(OFFSET(Table3[[#This Row],[Combined
Daily order]], -$M$4/2, 0, $M$4+1, 1))</f>
        <v>16365.478261383303</v>
      </c>
      <c r="K500" s="1">
        <f ca="1">Table3[[#This Row],[Moving Average on Months]] + 1.96*STDEV(OFFSET(Table3[[#This Row],[Combined
Daily order]], -$M$4/2, 0, $M$4+1, 1))</f>
        <v>47545.067193162155</v>
      </c>
      <c r="L500" s="1" t="e">
        <v>#N/A</v>
      </c>
      <c r="N500" s="1">
        <f t="shared" si="37"/>
        <v>45729.882621720331</v>
      </c>
      <c r="O500" s="1">
        <f t="shared" si="38"/>
        <v>5411.2257219907515</v>
      </c>
      <c r="P500"/>
      <c r="V500" s="1"/>
      <c r="AD500"/>
      <c r="AE500"/>
      <c r="AF500"/>
    </row>
    <row r="501" spans="2:32" ht="15" x14ac:dyDescent="0.2">
      <c r="B501" s="2">
        <v>45286.92828952596</v>
      </c>
      <c r="C501" s="2">
        <f t="shared" si="35"/>
        <v>45286</v>
      </c>
      <c r="D501" s="1">
        <v>16894</v>
      </c>
      <c r="F501" s="2">
        <f t="shared" si="39"/>
        <v>44867</v>
      </c>
      <c r="G501" s="1">
        <f t="shared" si="36"/>
        <v>41234</v>
      </c>
      <c r="H501" s="1">
        <f>ROUNDUP(MONTH(Table3[[#This Row],[Date]])/3, 0)</f>
        <v>4</v>
      </c>
      <c r="I501" s="1" cm="1">
        <f t="array" aca="1" ref="I501" ca="1" xml:space="preserve"> (SUM(OFFSET(G501, -$M$4/2+1, 0, $M$4-1, 1)) + (INDIRECT("G" &amp; ROW(G501) - $M$4/2) + INDIRECT("G" &amp; ROW(G501) + $M$4/2))/2) / $M$4</f>
        <v>31345.5</v>
      </c>
      <c r="J501" s="1">
        <f ca="1">Table3[[#This Row],[Moving Average on Months]] - 1.96*STDEV(OFFSET(Table3[[#This Row],[Combined
Daily order]], -$M$4/2, 0, $M$4+1, 1))</f>
        <v>16630.78278484843</v>
      </c>
      <c r="K501" s="1">
        <f ca="1">Table3[[#This Row],[Moving Average on Months]] + 1.96*STDEV(OFFSET(Table3[[#This Row],[Combined
Daily order]], -$M$4/2, 0, $M$4+1, 1))</f>
        <v>46060.21721515157</v>
      </c>
      <c r="L501" s="1" t="e">
        <v>#N/A</v>
      </c>
      <c r="N501" s="1">
        <f t="shared" si="37"/>
        <v>45729.882621720331</v>
      </c>
      <c r="O501" s="1">
        <f t="shared" si="38"/>
        <v>5411.2257219907515</v>
      </c>
      <c r="P501"/>
      <c r="V501" s="1"/>
      <c r="AD501"/>
      <c r="AE501"/>
      <c r="AF501"/>
    </row>
    <row r="502" spans="2:32" ht="15" x14ac:dyDescent="0.2">
      <c r="B502" s="2">
        <v>45286.51387758401</v>
      </c>
      <c r="C502" s="2">
        <f t="shared" si="35"/>
        <v>45286</v>
      </c>
      <c r="D502" s="1">
        <v>16628</v>
      </c>
      <c r="F502" s="2">
        <f t="shared" si="39"/>
        <v>44866</v>
      </c>
      <c r="G502" s="1">
        <f t="shared" si="36"/>
        <v>25521</v>
      </c>
      <c r="H502" s="1">
        <f>ROUNDUP(MONTH(Table3[[#This Row],[Date]])/3, 0)</f>
        <v>4</v>
      </c>
      <c r="I502" s="1" cm="1">
        <f t="array" aca="1" ref="I502" ca="1" xml:space="preserve"> (SUM(OFFSET(G502, -$M$4/2+1, 0, $M$4-1, 1)) + (INDIRECT("G" &amp; ROW(G502) - $M$4/2) + INDIRECT("G" &amp; ROW(G502) + $M$4/2))/2) / $M$4</f>
        <v>31034.68181818182</v>
      </c>
      <c r="J502" s="1">
        <f ca="1">Table3[[#This Row],[Moving Average on Months]] - 1.96*STDEV(OFFSET(Table3[[#This Row],[Combined
Daily order]], -$M$4/2, 0, $M$4+1, 1))</f>
        <v>16383.540716065405</v>
      </c>
      <c r="K502" s="1">
        <f ca="1">Table3[[#This Row],[Moving Average on Months]] + 1.96*STDEV(OFFSET(Table3[[#This Row],[Combined
Daily order]], -$M$4/2, 0, $M$4+1, 1))</f>
        <v>45685.822920298233</v>
      </c>
      <c r="L502" s="1" t="e">
        <v>#N/A</v>
      </c>
      <c r="N502" s="1">
        <f t="shared" si="37"/>
        <v>45729.882621720331</v>
      </c>
      <c r="O502" s="1">
        <f t="shared" si="38"/>
        <v>5411.2257219907515</v>
      </c>
      <c r="P502"/>
      <c r="V502" s="1"/>
      <c r="AD502"/>
      <c r="AE502"/>
      <c r="AF502"/>
    </row>
    <row r="503" spans="2:32" ht="15" x14ac:dyDescent="0.2">
      <c r="B503" s="2">
        <v>45286.13317977581</v>
      </c>
      <c r="C503" s="2">
        <f t="shared" si="35"/>
        <v>45286</v>
      </c>
      <c r="D503" s="1">
        <v>18879</v>
      </c>
      <c r="F503" s="2">
        <f t="shared" si="39"/>
        <v>44865</v>
      </c>
      <c r="G503" s="1">
        <f t="shared" si="36"/>
        <v>24315</v>
      </c>
      <c r="H503" s="1">
        <f>ROUNDUP(MONTH(Table3[[#This Row],[Date]])/3, 0)</f>
        <v>4</v>
      </c>
      <c r="I503" s="1" cm="1">
        <f t="array" aca="1" ref="I503" ca="1" xml:space="preserve"> (SUM(OFFSET(G503, -$M$4/2+1, 0, $M$4-1, 1)) + (INDIRECT("G" &amp; ROW(G503) - $M$4/2) + INDIRECT("G" &amp; ROW(G503) + $M$4/2))/2) / $M$4</f>
        <v>30687.272727272728</v>
      </c>
      <c r="J503" s="1">
        <f ca="1">Table3[[#This Row],[Moving Average on Months]] - 1.96*STDEV(OFFSET(Table3[[#This Row],[Combined
Daily order]], -$M$4/2, 0, $M$4+1, 1))</f>
        <v>16066.803094091116</v>
      </c>
      <c r="K503" s="1">
        <f ca="1">Table3[[#This Row],[Moving Average on Months]] + 1.96*STDEV(OFFSET(Table3[[#This Row],[Combined
Daily order]], -$M$4/2, 0, $M$4+1, 1))</f>
        <v>45307.742360454344</v>
      </c>
      <c r="L503" s="1" t="e">
        <v>#N/A</v>
      </c>
      <c r="N503" s="1">
        <f t="shared" si="37"/>
        <v>45729.882621720331</v>
      </c>
      <c r="O503" s="1">
        <f t="shared" si="38"/>
        <v>5411.2257219907515</v>
      </c>
      <c r="P503"/>
      <c r="V503" s="1"/>
      <c r="AD503"/>
      <c r="AE503"/>
      <c r="AF503"/>
    </row>
    <row r="504" spans="2:32" ht="15" x14ac:dyDescent="0.2">
      <c r="B504" s="2">
        <v>45285.723603139078</v>
      </c>
      <c r="C504" s="2">
        <f t="shared" si="35"/>
        <v>45285</v>
      </c>
      <c r="D504" s="1">
        <v>18155</v>
      </c>
      <c r="F504" s="2">
        <f t="shared" si="39"/>
        <v>44862</v>
      </c>
      <c r="G504" s="1">
        <f t="shared" si="36"/>
        <v>38190</v>
      </c>
      <c r="H504" s="1">
        <f>ROUNDUP(MONTH(Table3[[#This Row],[Date]])/3, 0)</f>
        <v>4</v>
      </c>
      <c r="I504" s="1" cm="1">
        <f t="array" aca="1" ref="I504" ca="1" xml:space="preserve"> (SUM(OFFSET(G504, -$M$4/2+1, 0, $M$4-1, 1)) + (INDIRECT("G" &amp; ROW(G504) - $M$4/2) + INDIRECT("G" &amp; ROW(G504) + $M$4/2))/2) / $M$4</f>
        <v>30467.659090909092</v>
      </c>
      <c r="J504" s="1">
        <f ca="1">Table3[[#This Row],[Moving Average on Months]] - 1.96*STDEV(OFFSET(Table3[[#This Row],[Combined
Daily order]], -$M$4/2, 0, $M$4+1, 1))</f>
        <v>15896.398621698127</v>
      </c>
      <c r="K504" s="1">
        <f ca="1">Table3[[#This Row],[Moving Average on Months]] + 1.96*STDEV(OFFSET(Table3[[#This Row],[Combined
Daily order]], -$M$4/2, 0, $M$4+1, 1))</f>
        <v>45038.919560120055</v>
      </c>
      <c r="L504" s="1" t="e">
        <v>#N/A</v>
      </c>
      <c r="N504" s="1">
        <f t="shared" si="37"/>
        <v>45729.882621720331</v>
      </c>
      <c r="O504" s="1">
        <f t="shared" si="38"/>
        <v>5411.2257219907515</v>
      </c>
      <c r="P504"/>
      <c r="V504" s="1"/>
      <c r="AD504"/>
      <c r="AE504"/>
      <c r="AF504"/>
    </row>
    <row r="505" spans="2:32" ht="15" x14ac:dyDescent="0.2">
      <c r="B505" s="2">
        <v>45285.349101285035</v>
      </c>
      <c r="C505" s="2">
        <f t="shared" si="35"/>
        <v>45285</v>
      </c>
      <c r="D505" s="1">
        <v>15957</v>
      </c>
      <c r="F505" s="2">
        <f t="shared" si="39"/>
        <v>44861</v>
      </c>
      <c r="G505" s="1">
        <f t="shared" si="36"/>
        <v>22726</v>
      </c>
      <c r="H505" s="1">
        <f>ROUNDUP(MONTH(Table3[[#This Row],[Date]])/3, 0)</f>
        <v>4</v>
      </c>
      <c r="I505" s="1" cm="1">
        <f t="array" aca="1" ref="I505" ca="1" xml:space="preserve"> (SUM(OFFSET(G505, -$M$4/2+1, 0, $M$4-1, 1)) + (INDIRECT("G" &amp; ROW(G505) - $M$4/2) + INDIRECT("G" &amp; ROW(G505) + $M$4/2))/2) / $M$4</f>
        <v>30314.386363636364</v>
      </c>
      <c r="J505" s="1">
        <f ca="1">Table3[[#This Row],[Moving Average on Months]] - 1.96*STDEV(OFFSET(Table3[[#This Row],[Combined
Daily order]], -$M$4/2, 0, $M$4+1, 1))</f>
        <v>15963.070166170071</v>
      </c>
      <c r="K505" s="1">
        <f ca="1">Table3[[#This Row],[Moving Average on Months]] + 1.96*STDEV(OFFSET(Table3[[#This Row],[Combined
Daily order]], -$M$4/2, 0, $M$4+1, 1))</f>
        <v>44665.702561102655</v>
      </c>
      <c r="L505" s="1" t="e">
        <v>#N/A</v>
      </c>
      <c r="N505" s="1">
        <f t="shared" si="37"/>
        <v>45729.882621720331</v>
      </c>
      <c r="O505" s="1">
        <f t="shared" si="38"/>
        <v>5411.2257219907515</v>
      </c>
      <c r="P505"/>
      <c r="V505" s="1"/>
      <c r="AD505"/>
      <c r="AE505"/>
      <c r="AF505"/>
    </row>
    <row r="506" spans="2:32" ht="15" x14ac:dyDescent="0.2">
      <c r="B506" s="2">
        <v>45282.929630013714</v>
      </c>
      <c r="C506" s="2">
        <f t="shared" si="35"/>
        <v>45282</v>
      </c>
      <c r="D506" s="1">
        <v>21157</v>
      </c>
      <c r="F506" s="2">
        <f t="shared" si="39"/>
        <v>44860</v>
      </c>
      <c r="G506" s="1">
        <f t="shared" si="36"/>
        <v>38131</v>
      </c>
      <c r="H506" s="1">
        <f>ROUNDUP(MONTH(Table3[[#This Row],[Date]])/3, 0)</f>
        <v>4</v>
      </c>
      <c r="I506" s="1" cm="1">
        <f t="array" aca="1" ref="I506" ca="1" xml:space="preserve"> (SUM(OFFSET(G506, -$M$4/2+1, 0, $M$4-1, 1)) + (INDIRECT("G" &amp; ROW(G506) - $M$4/2) + INDIRECT("G" &amp; ROW(G506) + $M$4/2))/2) / $M$4</f>
        <v>30006.31818181818</v>
      </c>
      <c r="J506" s="1">
        <f ca="1">Table3[[#This Row],[Moving Average on Months]] - 1.96*STDEV(OFFSET(Table3[[#This Row],[Combined
Daily order]], -$M$4/2, 0, $M$4+1, 1))</f>
        <v>15814.963214726473</v>
      </c>
      <c r="K506" s="1">
        <f ca="1">Table3[[#This Row],[Moving Average on Months]] + 1.96*STDEV(OFFSET(Table3[[#This Row],[Combined
Daily order]], -$M$4/2, 0, $M$4+1, 1))</f>
        <v>44197.673148909889</v>
      </c>
      <c r="L506" s="1" t="e">
        <v>#N/A</v>
      </c>
      <c r="N506" s="1">
        <f t="shared" si="37"/>
        <v>45729.882621720331</v>
      </c>
      <c r="O506" s="1">
        <f t="shared" si="38"/>
        <v>5411.2257219907515</v>
      </c>
      <c r="P506"/>
      <c r="V506" s="1"/>
      <c r="AD506"/>
      <c r="AE506"/>
      <c r="AF506"/>
    </row>
    <row r="507" spans="2:32" ht="15" x14ac:dyDescent="0.2">
      <c r="B507" s="2">
        <v>45282.552417266372</v>
      </c>
      <c r="C507" s="2">
        <f t="shared" si="35"/>
        <v>45282</v>
      </c>
      <c r="D507" s="1">
        <v>20233</v>
      </c>
      <c r="F507" s="2">
        <f t="shared" si="39"/>
        <v>44859</v>
      </c>
      <c r="G507" s="1">
        <f t="shared" si="36"/>
        <v>26054</v>
      </c>
      <c r="H507" s="1">
        <f>ROUNDUP(MONTH(Table3[[#This Row],[Date]])/3, 0)</f>
        <v>4</v>
      </c>
      <c r="I507" s="1" cm="1">
        <f t="array" aca="1" ref="I507" ca="1" xml:space="preserve"> (SUM(OFFSET(G507, -$M$4/2+1, 0, $M$4-1, 1)) + (INDIRECT("G" &amp; ROW(G507) - $M$4/2) + INDIRECT("G" &amp; ROW(G507) + $M$4/2))/2) / $M$4</f>
        <v>29598.81818181818</v>
      </c>
      <c r="J507" s="1">
        <f ca="1">Table3[[#This Row],[Moving Average on Months]] - 1.96*STDEV(OFFSET(Table3[[#This Row],[Combined
Daily order]], -$M$4/2, 0, $M$4+1, 1))</f>
        <v>15819.73533802804</v>
      </c>
      <c r="K507" s="1">
        <f ca="1">Table3[[#This Row],[Moving Average on Months]] + 1.96*STDEV(OFFSET(Table3[[#This Row],[Combined
Daily order]], -$M$4/2, 0, $M$4+1, 1))</f>
        <v>43377.90102560832</v>
      </c>
      <c r="L507" s="1" t="e">
        <v>#N/A</v>
      </c>
      <c r="N507" s="1">
        <f t="shared" si="37"/>
        <v>45729.882621720331</v>
      </c>
      <c r="O507" s="1">
        <f t="shared" si="38"/>
        <v>5411.2257219907515</v>
      </c>
      <c r="P507"/>
      <c r="V507" s="1"/>
      <c r="AD507"/>
      <c r="AE507"/>
      <c r="AF507"/>
    </row>
    <row r="508" spans="2:32" ht="15" x14ac:dyDescent="0.2">
      <c r="B508" s="2">
        <v>45282.180542608075</v>
      </c>
      <c r="C508" s="2">
        <f t="shared" si="35"/>
        <v>45282</v>
      </c>
      <c r="D508" s="1">
        <v>16672</v>
      </c>
      <c r="F508" s="2">
        <f t="shared" si="39"/>
        <v>44858</v>
      </c>
      <c r="G508" s="1">
        <f t="shared" si="36"/>
        <v>32518</v>
      </c>
      <c r="H508" s="1">
        <f>ROUNDUP(MONTH(Table3[[#This Row],[Date]])/3, 0)</f>
        <v>4</v>
      </c>
      <c r="I508" s="1" cm="1">
        <f t="array" aca="1" ref="I508" ca="1" xml:space="preserve"> (SUM(OFFSET(G508, -$M$4/2+1, 0, $M$4-1, 1)) + (INDIRECT("G" &amp; ROW(G508) - $M$4/2) + INDIRECT("G" &amp; ROW(G508) + $M$4/2))/2) / $M$4</f>
        <v>28966.68181818182</v>
      </c>
      <c r="J508" s="1">
        <f ca="1">Table3[[#This Row],[Moving Average on Months]] - 1.96*STDEV(OFFSET(Table3[[#This Row],[Combined
Daily order]], -$M$4/2, 0, $M$4+1, 1))</f>
        <v>14814.957950692748</v>
      </c>
      <c r="K508" s="1">
        <f ca="1">Table3[[#This Row],[Moving Average on Months]] + 1.96*STDEV(OFFSET(Table3[[#This Row],[Combined
Daily order]], -$M$4/2, 0, $M$4+1, 1))</f>
        <v>43118.405685670892</v>
      </c>
      <c r="L508" s="1" t="e">
        <v>#N/A</v>
      </c>
      <c r="N508" s="1">
        <f t="shared" si="37"/>
        <v>45729.882621720331</v>
      </c>
      <c r="O508" s="1">
        <f t="shared" si="38"/>
        <v>5411.2257219907515</v>
      </c>
      <c r="P508"/>
      <c r="V508" s="1"/>
      <c r="AD508"/>
      <c r="AE508"/>
      <c r="AF508"/>
    </row>
    <row r="509" spans="2:32" ht="15" x14ac:dyDescent="0.2">
      <c r="B509" s="2">
        <v>45281.778203653608</v>
      </c>
      <c r="C509" s="2">
        <f t="shared" si="35"/>
        <v>45281</v>
      </c>
      <c r="D509" s="1">
        <v>18345</v>
      </c>
      <c r="F509" s="2">
        <f t="shared" si="39"/>
        <v>44855</v>
      </c>
      <c r="G509" s="1">
        <f t="shared" si="36"/>
        <v>23448</v>
      </c>
      <c r="H509" s="1">
        <f>ROUNDUP(MONTH(Table3[[#This Row],[Date]])/3, 0)</f>
        <v>4</v>
      </c>
      <c r="I509" s="1" cm="1">
        <f t="array" aca="1" ref="I509" ca="1" xml:space="preserve"> (SUM(OFFSET(G509, -$M$4/2+1, 0, $M$4-1, 1)) + (INDIRECT("G" &amp; ROW(G509) - $M$4/2) + INDIRECT("G" &amp; ROW(G509) + $M$4/2))/2) / $M$4</f>
        <v>28614.659090909092</v>
      </c>
      <c r="J509" s="1">
        <f ca="1">Table3[[#This Row],[Moving Average on Months]] - 1.96*STDEV(OFFSET(Table3[[#This Row],[Combined
Daily order]], -$M$4/2, 0, $M$4+1, 1))</f>
        <v>15523.18274986404</v>
      </c>
      <c r="K509" s="1">
        <f ca="1">Table3[[#This Row],[Moving Average on Months]] + 1.96*STDEV(OFFSET(Table3[[#This Row],[Combined
Daily order]], -$M$4/2, 0, $M$4+1, 1))</f>
        <v>41706.135431954142</v>
      </c>
      <c r="L509" s="1" t="e">
        <v>#N/A</v>
      </c>
      <c r="N509" s="1">
        <f t="shared" si="37"/>
        <v>45729.882621720331</v>
      </c>
      <c r="O509" s="1">
        <f t="shared" si="38"/>
        <v>5411.2257219907515</v>
      </c>
      <c r="P509"/>
      <c r="V509" s="1"/>
      <c r="AD509"/>
      <c r="AE509"/>
      <c r="AF509"/>
    </row>
    <row r="510" spans="2:32" ht="15" x14ac:dyDescent="0.2">
      <c r="B510" s="2">
        <v>45281.364444319515</v>
      </c>
      <c r="C510" s="2">
        <f t="shared" si="35"/>
        <v>45281</v>
      </c>
      <c r="D510" s="1">
        <v>17207</v>
      </c>
      <c r="F510" s="2">
        <f t="shared" si="39"/>
        <v>44854</v>
      </c>
      <c r="G510" s="1">
        <f t="shared" si="36"/>
        <v>30923</v>
      </c>
      <c r="H510" s="1">
        <f>ROUNDUP(MONTH(Table3[[#This Row],[Date]])/3, 0)</f>
        <v>4</v>
      </c>
      <c r="I510" s="1" cm="1">
        <f t="array" aca="1" ref="I510" ca="1" xml:space="preserve"> (SUM(OFFSET(G510, -$M$4/2+1, 0, $M$4-1, 1)) + (INDIRECT("G" &amp; ROW(G510) - $M$4/2) + INDIRECT("G" &amp; ROW(G510) + $M$4/2))/2) / $M$4</f>
        <v>28554.022727272728</v>
      </c>
      <c r="J510" s="1">
        <f ca="1">Table3[[#This Row],[Moving Average on Months]] - 1.96*STDEV(OFFSET(Table3[[#This Row],[Combined
Daily order]], -$M$4/2, 0, $M$4+1, 1))</f>
        <v>14953.018769512706</v>
      </c>
      <c r="K510" s="1">
        <f ca="1">Table3[[#This Row],[Moving Average on Months]] + 1.96*STDEV(OFFSET(Table3[[#This Row],[Combined
Daily order]], -$M$4/2, 0, $M$4+1, 1))</f>
        <v>42155.026685032746</v>
      </c>
      <c r="L510" s="1" t="e">
        <v>#N/A</v>
      </c>
      <c r="N510" s="1">
        <f t="shared" si="37"/>
        <v>45729.882621720331</v>
      </c>
      <c r="O510" s="1">
        <f t="shared" si="38"/>
        <v>5411.2257219907515</v>
      </c>
      <c r="P510"/>
      <c r="V510" s="1"/>
      <c r="AD510"/>
      <c r="AE510"/>
      <c r="AF510"/>
    </row>
    <row r="511" spans="2:32" ht="15" x14ac:dyDescent="0.2">
      <c r="B511" s="2">
        <v>45280.973932030429</v>
      </c>
      <c r="C511" s="2">
        <f t="shared" si="35"/>
        <v>45280</v>
      </c>
      <c r="D511" s="1">
        <v>21433</v>
      </c>
      <c r="F511" s="2">
        <f t="shared" si="39"/>
        <v>44853</v>
      </c>
      <c r="G511" s="1">
        <f t="shared" si="36"/>
        <v>22329</v>
      </c>
      <c r="H511" s="1">
        <f>ROUNDUP(MONTH(Table3[[#This Row],[Date]])/3, 0)</f>
        <v>4</v>
      </c>
      <c r="I511" s="1" cm="1">
        <f t="array" aca="1" ref="I511" ca="1" xml:space="preserve"> (SUM(OFFSET(G511, -$M$4/2+1, 0, $M$4-1, 1)) + (INDIRECT("G" &amp; ROW(G511) - $M$4/2) + INDIRECT("G" &amp; ROW(G511) + $M$4/2))/2) / $M$4</f>
        <v>28099.886363636364</v>
      </c>
      <c r="J511" s="1">
        <f ca="1">Table3[[#This Row],[Moving Average on Months]] - 1.96*STDEV(OFFSET(Table3[[#This Row],[Combined
Daily order]], -$M$4/2, 0, $M$4+1, 1))</f>
        <v>14497.863407818162</v>
      </c>
      <c r="K511" s="1">
        <f ca="1">Table3[[#This Row],[Moving Average on Months]] + 1.96*STDEV(OFFSET(Table3[[#This Row],[Combined
Daily order]], -$M$4/2, 0, $M$4+1, 1))</f>
        <v>41701.909319454564</v>
      </c>
      <c r="L511" s="1" t="e">
        <v>#N/A</v>
      </c>
      <c r="N511" s="1">
        <f t="shared" si="37"/>
        <v>45729.882621720331</v>
      </c>
      <c r="O511" s="1">
        <f t="shared" si="38"/>
        <v>5411.2257219907515</v>
      </c>
      <c r="P511"/>
      <c r="V511" s="1"/>
      <c r="AD511"/>
      <c r="AE511"/>
      <c r="AF511"/>
    </row>
    <row r="512" spans="2:32" ht="15" x14ac:dyDescent="0.2">
      <c r="B512" s="2">
        <v>45280.575676325658</v>
      </c>
      <c r="C512" s="2">
        <f t="shared" si="35"/>
        <v>45280</v>
      </c>
      <c r="D512" s="1">
        <v>17030</v>
      </c>
      <c r="F512" s="2">
        <f t="shared" si="39"/>
        <v>44852</v>
      </c>
      <c r="G512" s="1">
        <f t="shared" si="36"/>
        <v>24533</v>
      </c>
      <c r="H512" s="1">
        <f>ROUNDUP(MONTH(Table3[[#This Row],[Date]])/3, 0)</f>
        <v>4</v>
      </c>
      <c r="I512" s="1" cm="1">
        <f t="array" aca="1" ref="I512" ca="1" xml:space="preserve"> (SUM(OFFSET(G512, -$M$4/2+1, 0, $M$4-1, 1)) + (INDIRECT("G" &amp; ROW(G512) - $M$4/2) + INDIRECT("G" &amp; ROW(G512) + $M$4/2))/2) / $M$4</f>
        <v>27401</v>
      </c>
      <c r="J512" s="1">
        <f ca="1">Table3[[#This Row],[Moving Average on Months]] - 1.96*STDEV(OFFSET(Table3[[#This Row],[Combined
Daily order]], -$M$4/2, 0, $M$4+1, 1))</f>
        <v>14559.495059577352</v>
      </c>
      <c r="K512" s="1">
        <f ca="1">Table3[[#This Row],[Moving Average on Months]] + 1.96*STDEV(OFFSET(Table3[[#This Row],[Combined
Daily order]], -$M$4/2, 0, $M$4+1, 1))</f>
        <v>40242.504940422645</v>
      </c>
      <c r="L512" s="1" t="e">
        <v>#N/A</v>
      </c>
      <c r="N512" s="1">
        <f t="shared" si="37"/>
        <v>45729.882621720331</v>
      </c>
      <c r="O512" s="1">
        <f t="shared" si="38"/>
        <v>5411.2257219907515</v>
      </c>
      <c r="P512"/>
      <c r="V512" s="1"/>
      <c r="AD512"/>
      <c r="AE512"/>
      <c r="AF512"/>
    </row>
    <row r="513" spans="2:32" ht="15" x14ac:dyDescent="0.2">
      <c r="B513" s="2">
        <v>45280.153431593804</v>
      </c>
      <c r="C513" s="2">
        <f t="shared" si="35"/>
        <v>45280</v>
      </c>
      <c r="D513" s="1">
        <v>21479</v>
      </c>
      <c r="F513" s="2">
        <f t="shared" si="39"/>
        <v>44851</v>
      </c>
      <c r="G513" s="1">
        <f t="shared" si="36"/>
        <v>31601</v>
      </c>
      <c r="H513" s="1">
        <f>ROUNDUP(MONTH(Table3[[#This Row],[Date]])/3, 0)</f>
        <v>4</v>
      </c>
      <c r="I513" s="1" cm="1">
        <f t="array" aca="1" ref="I513" ca="1" xml:space="preserve"> (SUM(OFFSET(G513, -$M$4/2+1, 0, $M$4-1, 1)) + (INDIRECT("G" &amp; ROW(G513) - $M$4/2) + INDIRECT("G" &amp; ROW(G513) + $M$4/2))/2) / $M$4</f>
        <v>27050.5</v>
      </c>
      <c r="J513" s="1">
        <f ca="1">Table3[[#This Row],[Moving Average on Months]] - 1.96*STDEV(OFFSET(Table3[[#This Row],[Combined
Daily order]], -$M$4/2, 0, $M$4+1, 1))</f>
        <v>15566.134078506675</v>
      </c>
      <c r="K513" s="1">
        <f ca="1">Table3[[#This Row],[Moving Average on Months]] + 1.96*STDEV(OFFSET(Table3[[#This Row],[Combined
Daily order]], -$M$4/2, 0, $M$4+1, 1))</f>
        <v>38534.865921493329</v>
      </c>
      <c r="L513" s="1" t="e">
        <v>#N/A</v>
      </c>
      <c r="N513" s="1">
        <f t="shared" si="37"/>
        <v>45729.882621720331</v>
      </c>
      <c r="O513" s="1">
        <f t="shared" si="38"/>
        <v>5411.2257219907515</v>
      </c>
      <c r="P513"/>
      <c r="V513" s="1"/>
      <c r="AD513"/>
      <c r="AE513"/>
      <c r="AF513"/>
    </row>
    <row r="514" spans="2:32" ht="15" x14ac:dyDescent="0.2">
      <c r="B514" s="2">
        <v>45279.729988932173</v>
      </c>
      <c r="C514" s="2">
        <f t="shared" si="35"/>
        <v>45279</v>
      </c>
      <c r="D514" s="1">
        <v>21944</v>
      </c>
      <c r="F514" s="2">
        <f t="shared" si="39"/>
        <v>44848</v>
      </c>
      <c r="G514" s="1">
        <f t="shared" si="36"/>
        <v>19945</v>
      </c>
      <c r="H514" s="1">
        <f>ROUNDUP(MONTH(Table3[[#This Row],[Date]])/3, 0)</f>
        <v>4</v>
      </c>
      <c r="I514" s="1" cm="1">
        <f t="array" aca="1" ref="I514" ca="1" xml:space="preserve"> (SUM(OFFSET(G514, -$M$4/2+1, 0, $M$4-1, 1)) + (INDIRECT("G" &amp; ROW(G514) - $M$4/2) + INDIRECT("G" &amp; ROW(G514) + $M$4/2))/2) / $M$4</f>
        <v>27024.022727272728</v>
      </c>
      <c r="J514" s="1">
        <f ca="1">Table3[[#This Row],[Moving Average on Months]] - 1.96*STDEV(OFFSET(Table3[[#This Row],[Combined
Daily order]], -$M$4/2, 0, $M$4+1, 1))</f>
        <v>15114.219683033798</v>
      </c>
      <c r="K514" s="1">
        <f ca="1">Table3[[#This Row],[Moving Average on Months]] + 1.96*STDEV(OFFSET(Table3[[#This Row],[Combined
Daily order]], -$M$4/2, 0, $M$4+1, 1))</f>
        <v>38933.825771511656</v>
      </c>
      <c r="L514" s="1" t="e">
        <v>#N/A</v>
      </c>
      <c r="N514" s="1">
        <f t="shared" si="37"/>
        <v>45729.882621720331</v>
      </c>
      <c r="O514" s="1">
        <f t="shared" si="38"/>
        <v>5411.2257219907515</v>
      </c>
      <c r="P514"/>
      <c r="V514" s="1"/>
      <c r="AD514"/>
      <c r="AE514"/>
      <c r="AF514"/>
    </row>
    <row r="515" spans="2:32" ht="15" x14ac:dyDescent="0.2">
      <c r="B515" s="2">
        <v>45279.338833494483</v>
      </c>
      <c r="C515" s="2">
        <f t="shared" si="35"/>
        <v>45279</v>
      </c>
      <c r="D515" s="1">
        <v>18910</v>
      </c>
      <c r="F515" s="2">
        <f t="shared" si="39"/>
        <v>44847</v>
      </c>
      <c r="G515" s="1">
        <f t="shared" si="36"/>
        <v>35395</v>
      </c>
      <c r="H515" s="1">
        <f>ROUNDUP(MONTH(Table3[[#This Row],[Date]])/3, 0)</f>
        <v>4</v>
      </c>
      <c r="I515" s="1" cm="1">
        <f t="array" aca="1" ref="I515" ca="1" xml:space="preserve"> (SUM(OFFSET(G515, -$M$4/2+1, 0, $M$4-1, 1)) + (INDIRECT("G" &amp; ROW(G515) - $M$4/2) + INDIRECT("G" &amp; ROW(G515) + $M$4/2))/2) / $M$4</f>
        <v>26755.272727272728</v>
      </c>
      <c r="J515" s="1">
        <f ca="1">Table3[[#This Row],[Moving Average on Months]] - 1.96*STDEV(OFFSET(Table3[[#This Row],[Combined
Daily order]], -$M$4/2, 0, $M$4+1, 1))</f>
        <v>14749.835399586213</v>
      </c>
      <c r="K515" s="1">
        <f ca="1">Table3[[#This Row],[Moving Average on Months]] + 1.96*STDEV(OFFSET(Table3[[#This Row],[Combined
Daily order]], -$M$4/2, 0, $M$4+1, 1))</f>
        <v>38760.710054959243</v>
      </c>
      <c r="L515" s="1" t="e">
        <v>#N/A</v>
      </c>
      <c r="N515" s="1">
        <f t="shared" si="37"/>
        <v>45729.882621720331</v>
      </c>
      <c r="O515" s="1">
        <f t="shared" si="38"/>
        <v>5411.2257219907515</v>
      </c>
      <c r="P515"/>
      <c r="V515" s="1"/>
      <c r="AD515"/>
      <c r="AE515"/>
      <c r="AF515"/>
    </row>
    <row r="516" spans="2:32" ht="15" x14ac:dyDescent="0.2">
      <c r="B516" s="2">
        <v>45278.925518976364</v>
      </c>
      <c r="C516" s="2">
        <f t="shared" ref="C516:C579" si="40">INT(B516)</f>
        <v>45278</v>
      </c>
      <c r="D516" s="1">
        <v>21384</v>
      </c>
      <c r="F516" s="2">
        <f t="shared" si="39"/>
        <v>44846</v>
      </c>
      <c r="G516" s="1">
        <f t="shared" ref="G516:G579" si="41">SUMIF(C:C, F516, D:D)</f>
        <v>22864</v>
      </c>
      <c r="H516" s="1">
        <f>ROUNDUP(MONTH(Table3[[#This Row],[Date]])/3, 0)</f>
        <v>4</v>
      </c>
      <c r="I516" s="1" cm="1">
        <f t="array" aca="1" ref="I516" ca="1" xml:space="preserve"> (SUM(OFFSET(G516, -$M$4/2+1, 0, $M$4-1, 1)) + (INDIRECT("G" &amp; ROW(G516) - $M$4/2) + INDIRECT("G" &amp; ROW(G516) + $M$4/2))/2) / $M$4</f>
        <v>26527.06818181818</v>
      </c>
      <c r="J516" s="1">
        <f ca="1">Table3[[#This Row],[Moving Average on Months]] - 1.96*STDEV(OFFSET(Table3[[#This Row],[Combined
Daily order]], -$M$4/2, 0, $M$4+1, 1))</f>
        <v>15114.34951031472</v>
      </c>
      <c r="K516" s="1">
        <f ca="1">Table3[[#This Row],[Moving Average on Months]] + 1.96*STDEV(OFFSET(Table3[[#This Row],[Combined
Daily order]], -$M$4/2, 0, $M$4+1, 1))</f>
        <v>37939.786853321639</v>
      </c>
      <c r="L516" s="1" t="e">
        <v>#N/A</v>
      </c>
      <c r="N516" s="1">
        <f t="shared" ref="N516:N579" si="42">$V$46</f>
        <v>45729.882621720331</v>
      </c>
      <c r="O516" s="1">
        <f t="shared" ref="O516:O579" si="43">$U$46</f>
        <v>5411.2257219907515</v>
      </c>
      <c r="P516"/>
      <c r="V516" s="1"/>
      <c r="AD516"/>
      <c r="AE516"/>
      <c r="AF516"/>
    </row>
    <row r="517" spans="2:32" ht="15" x14ac:dyDescent="0.2">
      <c r="B517" s="2">
        <v>45278.554018413386</v>
      </c>
      <c r="C517" s="2">
        <f t="shared" si="40"/>
        <v>45278</v>
      </c>
      <c r="D517" s="1">
        <v>20740</v>
      </c>
      <c r="F517" s="2">
        <f t="shared" si="39"/>
        <v>44845</v>
      </c>
      <c r="G517" s="1">
        <f t="shared" si="41"/>
        <v>31336</v>
      </c>
      <c r="H517" s="1">
        <f>ROUNDUP(MONTH(Table3[[#This Row],[Date]])/3, 0)</f>
        <v>4</v>
      </c>
      <c r="I517" s="1" cm="1">
        <f t="array" aca="1" ref="I517" ca="1" xml:space="preserve"> (SUM(OFFSET(G517, -$M$4/2+1, 0, $M$4-1, 1)) + (INDIRECT("G" &amp; ROW(G517) - $M$4/2) + INDIRECT("G" &amp; ROW(G517) + $M$4/2))/2) / $M$4</f>
        <v>26269.954545454544</v>
      </c>
      <c r="J517" s="1">
        <f ca="1">Table3[[#This Row],[Moving Average on Months]] - 1.96*STDEV(OFFSET(Table3[[#This Row],[Combined
Daily order]], -$M$4/2, 0, $M$4+1, 1))</f>
        <v>14861.664519745569</v>
      </c>
      <c r="K517" s="1">
        <f ca="1">Table3[[#This Row],[Moving Average on Months]] + 1.96*STDEV(OFFSET(Table3[[#This Row],[Combined
Daily order]], -$M$4/2, 0, $M$4+1, 1))</f>
        <v>37678.244571163523</v>
      </c>
      <c r="L517" s="1" t="e">
        <v>#N/A</v>
      </c>
      <c r="N517" s="1">
        <f t="shared" si="42"/>
        <v>45729.882621720331</v>
      </c>
      <c r="O517" s="1">
        <f t="shared" si="43"/>
        <v>5411.2257219907515</v>
      </c>
      <c r="P517"/>
      <c r="V517" s="1"/>
      <c r="AD517"/>
      <c r="AE517"/>
      <c r="AF517"/>
    </row>
    <row r="518" spans="2:32" ht="15" x14ac:dyDescent="0.2">
      <c r="B518" s="2">
        <v>45278.125957151118</v>
      </c>
      <c r="C518" s="2">
        <f t="shared" si="40"/>
        <v>45278</v>
      </c>
      <c r="D518" s="1">
        <v>20807</v>
      </c>
      <c r="F518" s="2">
        <f t="shared" ref="F518:F581" si="44">WORKDAY(F517,-1)</f>
        <v>44844</v>
      </c>
      <c r="G518" s="1">
        <f t="shared" si="41"/>
        <v>19645</v>
      </c>
      <c r="H518" s="1">
        <f>ROUNDUP(MONTH(Table3[[#This Row],[Date]])/3, 0)</f>
        <v>4</v>
      </c>
      <c r="I518" s="1" cm="1">
        <f t="array" aca="1" ref="I518" ca="1" xml:space="preserve"> (SUM(OFFSET(G518, -$M$4/2+1, 0, $M$4-1, 1)) + (INDIRECT("G" &amp; ROW(G518) - $M$4/2) + INDIRECT("G" &amp; ROW(G518) + $M$4/2))/2) / $M$4</f>
        <v>25976.863636363636</v>
      </c>
      <c r="J518" s="1">
        <f ca="1">Table3[[#This Row],[Moving Average on Months]] - 1.96*STDEV(OFFSET(Table3[[#This Row],[Combined
Daily order]], -$M$4/2, 0, $M$4+1, 1))</f>
        <v>15492.360988943663</v>
      </c>
      <c r="K518" s="1">
        <f ca="1">Table3[[#This Row],[Moving Average on Months]] + 1.96*STDEV(OFFSET(Table3[[#This Row],[Combined
Daily order]], -$M$4/2, 0, $M$4+1, 1))</f>
        <v>36461.366283783609</v>
      </c>
      <c r="L518" s="1" t="e">
        <v>#N/A</v>
      </c>
      <c r="N518" s="1">
        <f t="shared" si="42"/>
        <v>45729.882621720331</v>
      </c>
      <c r="O518" s="1">
        <f t="shared" si="43"/>
        <v>5411.2257219907515</v>
      </c>
      <c r="P518"/>
      <c r="V518" s="1"/>
      <c r="AD518"/>
      <c r="AE518"/>
      <c r="AF518"/>
    </row>
    <row r="519" spans="2:32" ht="15" x14ac:dyDescent="0.2">
      <c r="B519" s="2">
        <v>45275.750326210698</v>
      </c>
      <c r="C519" s="2">
        <f t="shared" si="40"/>
        <v>45275</v>
      </c>
      <c r="D519" s="1">
        <v>24258</v>
      </c>
      <c r="F519" s="2">
        <f t="shared" si="44"/>
        <v>44841</v>
      </c>
      <c r="G519" s="1">
        <f t="shared" si="41"/>
        <v>20871</v>
      </c>
      <c r="H519" s="1">
        <f>ROUNDUP(MONTH(Table3[[#This Row],[Date]])/3, 0)</f>
        <v>4</v>
      </c>
      <c r="I519" s="1" cm="1">
        <f t="array" aca="1" ref="I519" ca="1" xml:space="preserve"> (SUM(OFFSET(G519, -$M$4/2+1, 0, $M$4-1, 1)) + (INDIRECT("G" &amp; ROW(G519) - $M$4/2) + INDIRECT("G" &amp; ROW(G519) + $M$4/2))/2) / $M$4</f>
        <v>25798.022727272728</v>
      </c>
      <c r="J519" s="1">
        <f ca="1">Table3[[#This Row],[Moving Average on Months]] - 1.96*STDEV(OFFSET(Table3[[#This Row],[Combined
Daily order]], -$M$4/2, 0, $M$4+1, 1))</f>
        <v>15208.519187127671</v>
      </c>
      <c r="K519" s="1">
        <f ca="1">Table3[[#This Row],[Moving Average on Months]] + 1.96*STDEV(OFFSET(Table3[[#This Row],[Combined
Daily order]], -$M$4/2, 0, $M$4+1, 1))</f>
        <v>36387.526267417787</v>
      </c>
      <c r="L519" s="1" t="e">
        <v>#N/A</v>
      </c>
      <c r="N519" s="1">
        <f t="shared" si="42"/>
        <v>45729.882621720331</v>
      </c>
      <c r="O519" s="1">
        <f t="shared" si="43"/>
        <v>5411.2257219907515</v>
      </c>
      <c r="P519"/>
      <c r="V519" s="1"/>
      <c r="AD519"/>
      <c r="AE519"/>
      <c r="AF519"/>
    </row>
    <row r="520" spans="2:32" ht="15" x14ac:dyDescent="0.2">
      <c r="B520" s="2">
        <v>45275.35979512817</v>
      </c>
      <c r="C520" s="2">
        <f t="shared" si="40"/>
        <v>45275</v>
      </c>
      <c r="D520" s="1">
        <v>22901</v>
      </c>
      <c r="F520" s="2">
        <f t="shared" si="44"/>
        <v>44840</v>
      </c>
      <c r="G520" s="1">
        <f t="shared" si="41"/>
        <v>32538</v>
      </c>
      <c r="H520" s="1">
        <f>ROUNDUP(MONTH(Table3[[#This Row],[Date]])/3, 0)</f>
        <v>4</v>
      </c>
      <c r="I520" s="1" cm="1">
        <f t="array" aca="1" ref="I520" ca="1" xml:space="preserve"> (SUM(OFFSET(G520, -$M$4/2+1, 0, $M$4-1, 1)) + (INDIRECT("G" &amp; ROW(G520) - $M$4/2) + INDIRECT("G" &amp; ROW(G520) + $M$4/2))/2) / $M$4</f>
        <v>25668.204545454544</v>
      </c>
      <c r="J520" s="1">
        <f ca="1">Table3[[#This Row],[Moving Average on Months]] - 1.96*STDEV(OFFSET(Table3[[#This Row],[Combined
Daily order]], -$M$4/2, 0, $M$4+1, 1))</f>
        <v>15247.348101539323</v>
      </c>
      <c r="K520" s="1">
        <f ca="1">Table3[[#This Row],[Moving Average on Months]] + 1.96*STDEV(OFFSET(Table3[[#This Row],[Combined
Daily order]], -$M$4/2, 0, $M$4+1, 1))</f>
        <v>36089.060989369769</v>
      </c>
      <c r="L520" s="1" t="e">
        <v>#N/A</v>
      </c>
      <c r="N520" s="1">
        <f t="shared" si="42"/>
        <v>45729.882621720331</v>
      </c>
      <c r="O520" s="1">
        <f t="shared" si="43"/>
        <v>5411.2257219907515</v>
      </c>
      <c r="P520"/>
      <c r="V520" s="1"/>
      <c r="AD520"/>
      <c r="AE520"/>
      <c r="AF520"/>
    </row>
    <row r="521" spans="2:32" ht="15" x14ac:dyDescent="0.2">
      <c r="B521" s="2">
        <v>45274.933141377114</v>
      </c>
      <c r="C521" s="2">
        <f t="shared" si="40"/>
        <v>45274</v>
      </c>
      <c r="D521" s="1">
        <v>22432</v>
      </c>
      <c r="F521" s="2">
        <f t="shared" si="44"/>
        <v>44839</v>
      </c>
      <c r="G521" s="1">
        <f t="shared" si="41"/>
        <v>19485</v>
      </c>
      <c r="H521" s="1">
        <f>ROUNDUP(MONTH(Table3[[#This Row],[Date]])/3, 0)</f>
        <v>4</v>
      </c>
      <c r="I521" s="1" cm="1">
        <f t="array" aca="1" ref="I521" ca="1" xml:space="preserve"> (SUM(OFFSET(G521, -$M$4/2+1, 0, $M$4-1, 1)) + (INDIRECT("G" &amp; ROW(G521) - $M$4/2) + INDIRECT("G" &amp; ROW(G521) + $M$4/2))/2) / $M$4</f>
        <v>25592.454545454544</v>
      </c>
      <c r="J521" s="1">
        <f ca="1">Table3[[#This Row],[Moving Average on Months]] - 1.96*STDEV(OFFSET(Table3[[#This Row],[Combined
Daily order]], -$M$4/2, 0, $M$4+1, 1))</f>
        <v>15033.709020253449</v>
      </c>
      <c r="K521" s="1">
        <f ca="1">Table3[[#This Row],[Moving Average on Months]] + 1.96*STDEV(OFFSET(Table3[[#This Row],[Combined
Daily order]], -$M$4/2, 0, $M$4+1, 1))</f>
        <v>36151.200070655643</v>
      </c>
      <c r="L521" s="1" t="e">
        <v>#N/A</v>
      </c>
      <c r="N521" s="1">
        <f t="shared" si="42"/>
        <v>45729.882621720331</v>
      </c>
      <c r="O521" s="1">
        <f t="shared" si="43"/>
        <v>5411.2257219907515</v>
      </c>
      <c r="P521"/>
      <c r="V521" s="1"/>
      <c r="AD521"/>
      <c r="AE521"/>
      <c r="AF521"/>
    </row>
    <row r="522" spans="2:32" ht="15" x14ac:dyDescent="0.2">
      <c r="B522" s="2">
        <v>45274.551186482917</v>
      </c>
      <c r="C522" s="2">
        <f t="shared" si="40"/>
        <v>45274</v>
      </c>
      <c r="D522" s="1">
        <v>23279</v>
      </c>
      <c r="F522" s="2">
        <f t="shared" si="44"/>
        <v>44838</v>
      </c>
      <c r="G522" s="1">
        <f t="shared" si="41"/>
        <v>28880</v>
      </c>
      <c r="H522" s="1">
        <f>ROUNDUP(MONTH(Table3[[#This Row],[Date]])/3, 0)</f>
        <v>4</v>
      </c>
      <c r="I522" s="1" cm="1">
        <f t="array" aca="1" ref="I522" ca="1" xml:space="preserve"> (SUM(OFFSET(G522, -$M$4/2+1, 0, $M$4-1, 1)) + (INDIRECT("G" &amp; ROW(G522) - $M$4/2) + INDIRECT("G" &amp; ROW(G522) + $M$4/2))/2) / $M$4</f>
        <v>25562.590909090908</v>
      </c>
      <c r="J522" s="1">
        <f ca="1">Table3[[#This Row],[Moving Average on Months]] - 1.96*STDEV(OFFSET(Table3[[#This Row],[Combined
Daily order]], -$M$4/2, 0, $M$4+1, 1))</f>
        <v>15107.823204332097</v>
      </c>
      <c r="K522" s="1">
        <f ca="1">Table3[[#This Row],[Moving Average on Months]] + 1.96*STDEV(OFFSET(Table3[[#This Row],[Combined
Daily order]], -$M$4/2, 0, $M$4+1, 1))</f>
        <v>36017.358613849719</v>
      </c>
      <c r="L522" s="1" t="e">
        <v>#N/A</v>
      </c>
      <c r="N522" s="1">
        <f t="shared" si="42"/>
        <v>45729.882621720331</v>
      </c>
      <c r="O522" s="1">
        <f t="shared" si="43"/>
        <v>5411.2257219907515</v>
      </c>
      <c r="P522"/>
      <c r="V522" s="1"/>
      <c r="AD522"/>
      <c r="AE522"/>
      <c r="AF522"/>
    </row>
    <row r="523" spans="2:32" ht="15" x14ac:dyDescent="0.2">
      <c r="B523" s="2">
        <v>45274.13692359261</v>
      </c>
      <c r="C523" s="2">
        <f t="shared" si="40"/>
        <v>45274</v>
      </c>
      <c r="D523" s="1">
        <v>22617</v>
      </c>
      <c r="F523" s="2">
        <f t="shared" si="44"/>
        <v>44837</v>
      </c>
      <c r="G523" s="1">
        <f t="shared" si="41"/>
        <v>21914</v>
      </c>
      <c r="H523" s="1">
        <f>ROUNDUP(MONTH(Table3[[#This Row],[Date]])/3, 0)</f>
        <v>4</v>
      </c>
      <c r="I523" s="1" cm="1">
        <f t="array" aca="1" ref="I523" ca="1" xml:space="preserve"> (SUM(OFFSET(G523, -$M$4/2+1, 0, $M$4-1, 1)) + (INDIRECT("G" &amp; ROW(G523) - $M$4/2) + INDIRECT("G" &amp; ROW(G523) + $M$4/2))/2) / $M$4</f>
        <v>25682.909090909092</v>
      </c>
      <c r="J523" s="1">
        <f ca="1">Table3[[#This Row],[Moving Average on Months]] - 1.96*STDEV(OFFSET(Table3[[#This Row],[Combined
Daily order]], -$M$4/2, 0, $M$4+1, 1))</f>
        <v>15114.485296659175</v>
      </c>
      <c r="K523" s="1">
        <f ca="1">Table3[[#This Row],[Moving Average on Months]] + 1.96*STDEV(OFFSET(Table3[[#This Row],[Combined
Daily order]], -$M$4/2, 0, $M$4+1, 1))</f>
        <v>36251.332885159005</v>
      </c>
      <c r="L523" s="1" t="e">
        <v>#N/A</v>
      </c>
      <c r="N523" s="1">
        <f t="shared" si="42"/>
        <v>45729.882621720331</v>
      </c>
      <c r="O523" s="1">
        <f t="shared" si="43"/>
        <v>5411.2257219907515</v>
      </c>
      <c r="P523"/>
      <c r="V523" s="1"/>
      <c r="AD523"/>
      <c r="AE523"/>
      <c r="AF523"/>
    </row>
    <row r="524" spans="2:32" ht="15" x14ac:dyDescent="0.2">
      <c r="B524" s="2">
        <v>45273.735628170805</v>
      </c>
      <c r="C524" s="2">
        <f t="shared" si="40"/>
        <v>45273</v>
      </c>
      <c r="D524" s="1">
        <v>23878</v>
      </c>
      <c r="F524" s="2">
        <f t="shared" si="44"/>
        <v>44834</v>
      </c>
      <c r="G524" s="1">
        <f t="shared" si="41"/>
        <v>29419</v>
      </c>
      <c r="H524" s="1">
        <f>ROUNDUP(MONTH(Table3[[#This Row],[Date]])/3, 0)</f>
        <v>3</v>
      </c>
      <c r="I524" s="1" cm="1">
        <f t="array" aca="1" ref="I524" ca="1" xml:space="preserve"> (SUM(OFFSET(G524, -$M$4/2+1, 0, $M$4-1, 1)) + (INDIRECT("G" &amp; ROW(G524) - $M$4/2) + INDIRECT("G" &amp; ROW(G524) + $M$4/2))/2) / $M$4</f>
        <v>25531.045454545456</v>
      </c>
      <c r="J524" s="1">
        <f ca="1">Table3[[#This Row],[Moving Average on Months]] - 1.96*STDEV(OFFSET(Table3[[#This Row],[Combined
Daily order]], -$M$4/2, 0, $M$4+1, 1))</f>
        <v>14607.625922669491</v>
      </c>
      <c r="K524" s="1">
        <f ca="1">Table3[[#This Row],[Moving Average on Months]] + 1.96*STDEV(OFFSET(Table3[[#This Row],[Combined
Daily order]], -$M$4/2, 0, $M$4+1, 1))</f>
        <v>36454.464986421423</v>
      </c>
      <c r="L524" s="1" t="e">
        <v>#N/A</v>
      </c>
      <c r="N524" s="1">
        <f t="shared" si="42"/>
        <v>45729.882621720331</v>
      </c>
      <c r="O524" s="1">
        <f t="shared" si="43"/>
        <v>5411.2257219907515</v>
      </c>
      <c r="P524"/>
      <c r="V524" s="1"/>
      <c r="AD524"/>
      <c r="AE524"/>
      <c r="AF524"/>
    </row>
    <row r="525" spans="2:32" ht="15" x14ac:dyDescent="0.2">
      <c r="B525" s="2">
        <v>45273.339892736985</v>
      </c>
      <c r="C525" s="2">
        <f t="shared" si="40"/>
        <v>45273</v>
      </c>
      <c r="D525" s="1">
        <v>20277</v>
      </c>
      <c r="F525" s="2">
        <f t="shared" si="44"/>
        <v>44833</v>
      </c>
      <c r="G525" s="1">
        <f t="shared" si="41"/>
        <v>19252</v>
      </c>
      <c r="H525" s="1">
        <f>ROUNDUP(MONTH(Table3[[#This Row],[Date]])/3, 0)</f>
        <v>3</v>
      </c>
      <c r="I525" s="1" cm="1">
        <f t="array" aca="1" ref="I525" ca="1" xml:space="preserve"> (SUM(OFFSET(G525, -$M$4/2+1, 0, $M$4-1, 1)) + (INDIRECT("G" &amp; ROW(G525) - $M$4/2) + INDIRECT("G" &amp; ROW(G525) + $M$4/2))/2) / $M$4</f>
        <v>25435.863636363636</v>
      </c>
      <c r="J525" s="1">
        <f ca="1">Table3[[#This Row],[Moving Average on Months]] - 1.96*STDEV(OFFSET(Table3[[#This Row],[Combined
Daily order]], -$M$4/2, 0, $M$4+1, 1))</f>
        <v>14746.884154438567</v>
      </c>
      <c r="K525" s="1">
        <f ca="1">Table3[[#This Row],[Moving Average on Months]] + 1.96*STDEV(OFFSET(Table3[[#This Row],[Combined
Daily order]], -$M$4/2, 0, $M$4+1, 1))</f>
        <v>36124.843118288707</v>
      </c>
      <c r="L525" s="1" t="e">
        <v>#N/A</v>
      </c>
      <c r="N525" s="1">
        <f t="shared" si="42"/>
        <v>45729.882621720331</v>
      </c>
      <c r="O525" s="1">
        <f t="shared" si="43"/>
        <v>5411.2257219907515</v>
      </c>
      <c r="P525"/>
      <c r="V525" s="1"/>
      <c r="AD525"/>
      <c r="AE525"/>
      <c r="AF525"/>
    </row>
    <row r="526" spans="2:32" ht="15" x14ac:dyDescent="0.2">
      <c r="B526" s="2">
        <v>45272.94850956928</v>
      </c>
      <c r="C526" s="2">
        <f t="shared" si="40"/>
        <v>45272</v>
      </c>
      <c r="D526" s="1">
        <v>18693</v>
      </c>
      <c r="F526" s="2">
        <f t="shared" si="44"/>
        <v>44832</v>
      </c>
      <c r="G526" s="1">
        <f t="shared" si="41"/>
        <v>31428</v>
      </c>
      <c r="H526" s="1">
        <f>ROUNDUP(MONTH(Table3[[#This Row],[Date]])/3, 0)</f>
        <v>3</v>
      </c>
      <c r="I526" s="1" cm="1">
        <f t="array" aca="1" ref="I526" ca="1" xml:space="preserve"> (SUM(OFFSET(G526, -$M$4/2+1, 0, $M$4-1, 1)) + (INDIRECT("G" &amp; ROW(G526) - $M$4/2) + INDIRECT("G" &amp; ROW(G526) + $M$4/2))/2) / $M$4</f>
        <v>25285.590909090908</v>
      </c>
      <c r="J526" s="1">
        <f ca="1">Table3[[#This Row],[Moving Average on Months]] - 1.96*STDEV(OFFSET(Table3[[#This Row],[Combined
Daily order]], -$M$4/2, 0, $M$4+1, 1))</f>
        <v>14627.948906874881</v>
      </c>
      <c r="K526" s="1">
        <f ca="1">Table3[[#This Row],[Moving Average on Months]] + 1.96*STDEV(OFFSET(Table3[[#This Row],[Combined
Daily order]], -$M$4/2, 0, $M$4+1, 1))</f>
        <v>35943.232911306935</v>
      </c>
      <c r="L526" s="1" t="e">
        <v>#N/A</v>
      </c>
      <c r="N526" s="1">
        <f t="shared" si="42"/>
        <v>45729.882621720331</v>
      </c>
      <c r="O526" s="1">
        <f t="shared" si="43"/>
        <v>5411.2257219907515</v>
      </c>
      <c r="P526"/>
      <c r="V526" s="1"/>
      <c r="AD526"/>
      <c r="AE526"/>
      <c r="AF526"/>
    </row>
    <row r="527" spans="2:32" ht="15" x14ac:dyDescent="0.2">
      <c r="B527" s="2">
        <v>45272.5767032449</v>
      </c>
      <c r="C527" s="2">
        <f t="shared" si="40"/>
        <v>45272</v>
      </c>
      <c r="D527" s="1">
        <v>18803</v>
      </c>
      <c r="F527" s="2">
        <f t="shared" si="44"/>
        <v>44831</v>
      </c>
      <c r="G527" s="1">
        <f t="shared" si="41"/>
        <v>19447</v>
      </c>
      <c r="H527" s="1">
        <f>ROUNDUP(MONTH(Table3[[#This Row],[Date]])/3, 0)</f>
        <v>3</v>
      </c>
      <c r="I527" s="1" cm="1">
        <f t="array" aca="1" ref="I527" ca="1" xml:space="preserve"> (SUM(OFFSET(G527, -$M$4/2+1, 0, $M$4-1, 1)) + (INDIRECT("G" &amp; ROW(G527) - $M$4/2) + INDIRECT("G" &amp; ROW(G527) + $M$4/2))/2) / $M$4</f>
        <v>25124</v>
      </c>
      <c r="J527" s="1">
        <f ca="1">Table3[[#This Row],[Moving Average on Months]] - 1.96*STDEV(OFFSET(Table3[[#This Row],[Combined
Daily order]], -$M$4/2, 0, $M$4+1, 1))</f>
        <v>15066.836567361626</v>
      </c>
      <c r="K527" s="1">
        <f ca="1">Table3[[#This Row],[Moving Average on Months]] + 1.96*STDEV(OFFSET(Table3[[#This Row],[Combined
Daily order]], -$M$4/2, 0, $M$4+1, 1))</f>
        <v>35181.163432638372</v>
      </c>
      <c r="L527" s="1" t="e">
        <v>#N/A</v>
      </c>
      <c r="N527" s="1">
        <f t="shared" si="42"/>
        <v>45729.882621720331</v>
      </c>
      <c r="O527" s="1">
        <f t="shared" si="43"/>
        <v>5411.2257219907515</v>
      </c>
      <c r="P527"/>
      <c r="V527" s="1"/>
      <c r="AD527"/>
      <c r="AE527"/>
      <c r="AF527"/>
    </row>
    <row r="528" spans="2:32" ht="15" x14ac:dyDescent="0.2">
      <c r="B528" s="2">
        <v>45272.152996835866</v>
      </c>
      <c r="C528" s="2">
        <f t="shared" si="40"/>
        <v>45272</v>
      </c>
      <c r="D528" s="1">
        <v>19787</v>
      </c>
      <c r="F528" s="2">
        <f t="shared" si="44"/>
        <v>44830</v>
      </c>
      <c r="G528" s="1">
        <f t="shared" si="41"/>
        <v>30097</v>
      </c>
      <c r="H528" s="1">
        <f>ROUNDUP(MONTH(Table3[[#This Row],[Date]])/3, 0)</f>
        <v>3</v>
      </c>
      <c r="I528" s="1" cm="1">
        <f t="array" aca="1" ref="I528" ca="1" xml:space="preserve"> (SUM(OFFSET(G528, -$M$4/2+1, 0, $M$4-1, 1)) + (INDIRECT("G" &amp; ROW(G528) - $M$4/2) + INDIRECT("G" &amp; ROW(G528) + $M$4/2))/2) / $M$4</f>
        <v>25048</v>
      </c>
      <c r="J528" s="1">
        <f ca="1">Table3[[#This Row],[Moving Average on Months]] - 1.96*STDEV(OFFSET(Table3[[#This Row],[Combined
Daily order]], -$M$4/2, 0, $M$4+1, 1))</f>
        <v>14809.646530636683</v>
      </c>
      <c r="K528" s="1">
        <f ca="1">Table3[[#This Row],[Moving Average on Months]] + 1.96*STDEV(OFFSET(Table3[[#This Row],[Combined
Daily order]], -$M$4/2, 0, $M$4+1, 1))</f>
        <v>35286.353469363319</v>
      </c>
      <c r="L528" s="1" t="e">
        <v>#N/A</v>
      </c>
      <c r="N528" s="1">
        <f t="shared" si="42"/>
        <v>45729.882621720331</v>
      </c>
      <c r="O528" s="1">
        <f t="shared" si="43"/>
        <v>5411.2257219907515</v>
      </c>
      <c r="P528"/>
      <c r="V528" s="1"/>
      <c r="AD528"/>
      <c r="AE528"/>
      <c r="AF528"/>
    </row>
    <row r="529" spans="2:32" ht="15" x14ac:dyDescent="0.2">
      <c r="B529" s="2">
        <v>45271.758635230195</v>
      </c>
      <c r="C529" s="2">
        <f t="shared" si="40"/>
        <v>45271</v>
      </c>
      <c r="D529" s="1">
        <v>21143</v>
      </c>
      <c r="F529" s="2">
        <f t="shared" si="44"/>
        <v>44827</v>
      </c>
      <c r="G529" s="1">
        <f t="shared" si="41"/>
        <v>21192</v>
      </c>
      <c r="H529" s="1">
        <f>ROUNDUP(MONTH(Table3[[#This Row],[Date]])/3, 0)</f>
        <v>3</v>
      </c>
      <c r="I529" s="1" cm="1">
        <f t="array" aca="1" ref="I529" ca="1" xml:space="preserve"> (SUM(OFFSET(G529, -$M$4/2+1, 0, $M$4-1, 1)) + (INDIRECT("G" &amp; ROW(G529) - $M$4/2) + INDIRECT("G" &amp; ROW(G529) + $M$4/2))/2) / $M$4</f>
        <v>25001.772727272728</v>
      </c>
      <c r="J529" s="1">
        <f ca="1">Table3[[#This Row],[Moving Average on Months]] - 1.96*STDEV(OFFSET(Table3[[#This Row],[Combined
Daily order]], -$M$4/2, 0, $M$4+1, 1))</f>
        <v>14975.23183256945</v>
      </c>
      <c r="K529" s="1">
        <f ca="1">Table3[[#This Row],[Moving Average on Months]] + 1.96*STDEV(OFFSET(Table3[[#This Row],[Combined
Daily order]], -$M$4/2, 0, $M$4+1, 1))</f>
        <v>35028.313621976005</v>
      </c>
      <c r="L529" s="1" t="e">
        <v>#N/A</v>
      </c>
      <c r="N529" s="1">
        <f t="shared" si="42"/>
        <v>45729.882621720331</v>
      </c>
      <c r="O529" s="1">
        <f t="shared" si="43"/>
        <v>5411.2257219907515</v>
      </c>
      <c r="P529"/>
      <c r="V529" s="1"/>
      <c r="AD529"/>
      <c r="AE529"/>
      <c r="AF529"/>
    </row>
    <row r="530" spans="2:32" ht="15" x14ac:dyDescent="0.2">
      <c r="B530" s="2">
        <v>45271.360677504483</v>
      </c>
      <c r="C530" s="2">
        <f t="shared" si="40"/>
        <v>45271</v>
      </c>
      <c r="D530" s="1">
        <v>22858</v>
      </c>
      <c r="F530" s="2">
        <f t="shared" si="44"/>
        <v>44826</v>
      </c>
      <c r="G530" s="1">
        <f t="shared" si="41"/>
        <v>29511</v>
      </c>
      <c r="H530" s="1">
        <f>ROUNDUP(MONTH(Table3[[#This Row],[Date]])/3, 0)</f>
        <v>3</v>
      </c>
      <c r="I530" s="1" cm="1">
        <f t="array" aca="1" ref="I530" ca="1" xml:space="preserve"> (SUM(OFFSET(G530, -$M$4/2+1, 0, $M$4-1, 1)) + (INDIRECT("G" &amp; ROW(G530) - $M$4/2) + INDIRECT("G" &amp; ROW(G530) + $M$4/2))/2) / $M$4</f>
        <v>25172.659090909092</v>
      </c>
      <c r="J530" s="1">
        <f ca="1">Table3[[#This Row],[Moving Average on Months]] - 1.96*STDEV(OFFSET(Table3[[#This Row],[Combined
Daily order]], -$M$4/2, 0, $M$4+1, 1))</f>
        <v>15093.639487218486</v>
      </c>
      <c r="K530" s="1">
        <f ca="1">Table3[[#This Row],[Moving Average on Months]] + 1.96*STDEV(OFFSET(Table3[[#This Row],[Combined
Daily order]], -$M$4/2, 0, $M$4+1, 1))</f>
        <v>35251.678694599701</v>
      </c>
      <c r="L530" s="1" t="e">
        <v>#N/A</v>
      </c>
      <c r="N530" s="1">
        <f t="shared" si="42"/>
        <v>45729.882621720331</v>
      </c>
      <c r="O530" s="1">
        <f t="shared" si="43"/>
        <v>5411.2257219907515</v>
      </c>
      <c r="P530"/>
      <c r="V530" s="1"/>
      <c r="AD530"/>
      <c r="AE530"/>
      <c r="AF530"/>
    </row>
    <row r="531" spans="2:32" ht="15" x14ac:dyDescent="0.2">
      <c r="B531" s="2">
        <v>45268.932407346889</v>
      </c>
      <c r="C531" s="2">
        <f t="shared" si="40"/>
        <v>45268</v>
      </c>
      <c r="D531" s="1">
        <v>21176</v>
      </c>
      <c r="F531" s="2">
        <f t="shared" si="44"/>
        <v>44825</v>
      </c>
      <c r="G531" s="1">
        <f t="shared" si="41"/>
        <v>20743</v>
      </c>
      <c r="H531" s="1">
        <f>ROUNDUP(MONTH(Table3[[#This Row],[Date]])/3, 0)</f>
        <v>3</v>
      </c>
      <c r="I531" s="1" cm="1">
        <f t="array" aca="1" ref="I531" ca="1" xml:space="preserve"> (SUM(OFFSET(G531, -$M$4/2+1, 0, $M$4-1, 1)) + (INDIRECT("G" &amp; ROW(G531) - $M$4/2) + INDIRECT("G" &amp; ROW(G531) + $M$4/2))/2) / $M$4</f>
        <v>25045.704545454544</v>
      </c>
      <c r="J531" s="1">
        <f ca="1">Table3[[#This Row],[Moving Average on Months]] - 1.96*STDEV(OFFSET(Table3[[#This Row],[Combined
Daily order]], -$M$4/2, 0, $M$4+1, 1))</f>
        <v>15010.674292458993</v>
      </c>
      <c r="K531" s="1">
        <f ca="1">Table3[[#This Row],[Moving Average on Months]] + 1.96*STDEV(OFFSET(Table3[[#This Row],[Combined
Daily order]], -$M$4/2, 0, $M$4+1, 1))</f>
        <v>35080.734798450096</v>
      </c>
      <c r="L531" s="1" t="e">
        <v>#N/A</v>
      </c>
      <c r="N531" s="1">
        <f t="shared" si="42"/>
        <v>45729.882621720331</v>
      </c>
      <c r="O531" s="1">
        <f t="shared" si="43"/>
        <v>5411.2257219907515</v>
      </c>
      <c r="P531"/>
      <c r="V531" s="1"/>
      <c r="AD531"/>
      <c r="AE531"/>
      <c r="AF531"/>
    </row>
    <row r="532" spans="2:32" ht="15" x14ac:dyDescent="0.2">
      <c r="B532" s="2">
        <v>45268.508014560328</v>
      </c>
      <c r="C532" s="2">
        <f t="shared" si="40"/>
        <v>45268</v>
      </c>
      <c r="D532" s="1">
        <v>22100</v>
      </c>
      <c r="F532" s="2">
        <f t="shared" si="44"/>
        <v>44824</v>
      </c>
      <c r="G532" s="1">
        <f t="shared" si="41"/>
        <v>30295</v>
      </c>
      <c r="H532" s="1">
        <f>ROUNDUP(MONTH(Table3[[#This Row],[Date]])/3, 0)</f>
        <v>3</v>
      </c>
      <c r="I532" s="1" cm="1">
        <f t="array" aca="1" ref="I532" ca="1" xml:space="preserve"> (SUM(OFFSET(G532, -$M$4/2+1, 0, $M$4-1, 1)) + (INDIRECT("G" &amp; ROW(G532) - $M$4/2) + INDIRECT("G" &amp; ROW(G532) + $M$4/2))/2) / $M$4</f>
        <v>24949.272727272728</v>
      </c>
      <c r="J532" s="1">
        <f ca="1">Table3[[#This Row],[Moving Average on Months]] - 1.96*STDEV(OFFSET(Table3[[#This Row],[Combined
Daily order]], -$M$4/2, 0, $M$4+1, 1))</f>
        <v>15104.605433293807</v>
      </c>
      <c r="K532" s="1">
        <f ca="1">Table3[[#This Row],[Moving Average on Months]] + 1.96*STDEV(OFFSET(Table3[[#This Row],[Combined
Daily order]], -$M$4/2, 0, $M$4+1, 1))</f>
        <v>34793.940021251648</v>
      </c>
      <c r="L532" s="1" t="e">
        <v>#N/A</v>
      </c>
      <c r="N532" s="1">
        <f t="shared" si="42"/>
        <v>45729.882621720331</v>
      </c>
      <c r="O532" s="1">
        <f t="shared" si="43"/>
        <v>5411.2257219907515</v>
      </c>
      <c r="P532"/>
      <c r="V532" s="1"/>
      <c r="AD532"/>
      <c r="AE532"/>
      <c r="AF532"/>
    </row>
    <row r="533" spans="2:32" ht="15" x14ac:dyDescent="0.2">
      <c r="B533" s="2">
        <v>45268.130798147235</v>
      </c>
      <c r="C533" s="2">
        <f t="shared" si="40"/>
        <v>45268</v>
      </c>
      <c r="D533" s="1">
        <v>20468</v>
      </c>
      <c r="F533" s="2">
        <f t="shared" si="44"/>
        <v>44823</v>
      </c>
      <c r="G533" s="1">
        <f t="shared" si="41"/>
        <v>21643</v>
      </c>
      <c r="H533" s="1">
        <f>ROUNDUP(MONTH(Table3[[#This Row],[Date]])/3, 0)</f>
        <v>3</v>
      </c>
      <c r="I533" s="1" cm="1">
        <f t="array" aca="1" ref="I533" ca="1" xml:space="preserve"> (SUM(OFFSET(G533, -$M$4/2+1, 0, $M$4-1, 1)) + (INDIRECT("G" &amp; ROW(G533) - $M$4/2) + INDIRECT("G" &amp; ROW(G533) + $M$4/2))/2) / $M$4</f>
        <v>24968.227272727272</v>
      </c>
      <c r="J533" s="1">
        <f ca="1">Table3[[#This Row],[Moving Average on Months]] - 1.96*STDEV(OFFSET(Table3[[#This Row],[Combined
Daily order]], -$M$4/2, 0, $M$4+1, 1))</f>
        <v>15146.746699101621</v>
      </c>
      <c r="K533" s="1">
        <f ca="1">Table3[[#This Row],[Moving Average on Months]] + 1.96*STDEV(OFFSET(Table3[[#This Row],[Combined
Daily order]], -$M$4/2, 0, $M$4+1, 1))</f>
        <v>34789.707846352925</v>
      </c>
      <c r="L533" s="1" t="e">
        <v>#N/A</v>
      </c>
      <c r="N533" s="1">
        <f t="shared" si="42"/>
        <v>45729.882621720331</v>
      </c>
      <c r="O533" s="1">
        <f t="shared" si="43"/>
        <v>5411.2257219907515</v>
      </c>
      <c r="P533"/>
      <c r="V533" s="1"/>
      <c r="AD533"/>
      <c r="AE533"/>
      <c r="AF533"/>
    </row>
    <row r="534" spans="2:32" ht="15" x14ac:dyDescent="0.2">
      <c r="B534" s="2">
        <v>45267.746334059608</v>
      </c>
      <c r="C534" s="2">
        <f t="shared" si="40"/>
        <v>45267</v>
      </c>
      <c r="D534" s="1">
        <v>20181</v>
      </c>
      <c r="F534" s="2">
        <f t="shared" si="44"/>
        <v>44820</v>
      </c>
      <c r="G534" s="1">
        <f t="shared" si="41"/>
        <v>30513</v>
      </c>
      <c r="H534" s="1">
        <f>ROUNDUP(MONTH(Table3[[#This Row],[Date]])/3, 0)</f>
        <v>3</v>
      </c>
      <c r="I534" s="1" cm="1">
        <f t="array" aca="1" ref="I534" ca="1" xml:space="preserve"> (SUM(OFFSET(G534, -$M$4/2+1, 0, $M$4-1, 1)) + (INDIRECT("G" &amp; ROW(G534) - $M$4/2) + INDIRECT("G" &amp; ROW(G534) + $M$4/2))/2) / $M$4</f>
        <v>24918.18181818182</v>
      </c>
      <c r="J534" s="1">
        <f ca="1">Table3[[#This Row],[Moving Average on Months]] - 1.96*STDEV(OFFSET(Table3[[#This Row],[Combined
Daily order]], -$M$4/2, 0, $M$4+1, 1))</f>
        <v>14863.6799105587</v>
      </c>
      <c r="K534" s="1">
        <f ca="1">Table3[[#This Row],[Moving Average on Months]] + 1.96*STDEV(OFFSET(Table3[[#This Row],[Combined
Daily order]], -$M$4/2, 0, $M$4+1, 1))</f>
        <v>34972.683725804942</v>
      </c>
      <c r="L534" s="1" t="e">
        <v>#N/A</v>
      </c>
      <c r="N534" s="1">
        <f t="shared" si="42"/>
        <v>45729.882621720331</v>
      </c>
      <c r="O534" s="1">
        <f t="shared" si="43"/>
        <v>5411.2257219907515</v>
      </c>
      <c r="P534"/>
      <c r="V534" s="1"/>
      <c r="AD534"/>
      <c r="AE534"/>
      <c r="AF534"/>
    </row>
    <row r="535" spans="2:32" ht="15" x14ac:dyDescent="0.2">
      <c r="B535" s="2">
        <v>45267.326521183961</v>
      </c>
      <c r="C535" s="2">
        <f t="shared" si="40"/>
        <v>45267</v>
      </c>
      <c r="D535" s="1">
        <v>18451</v>
      </c>
      <c r="F535" s="2">
        <f t="shared" si="44"/>
        <v>44819</v>
      </c>
      <c r="G535" s="1">
        <f t="shared" si="41"/>
        <v>18939</v>
      </c>
      <c r="H535" s="1">
        <f>ROUNDUP(MONTH(Table3[[#This Row],[Date]])/3, 0)</f>
        <v>3</v>
      </c>
      <c r="I535" s="1" cm="1">
        <f t="array" aca="1" ref="I535" ca="1" xml:space="preserve"> (SUM(OFFSET(G535, -$M$4/2+1, 0, $M$4-1, 1)) + (INDIRECT("G" &amp; ROW(G535) - $M$4/2) + INDIRECT("G" &amp; ROW(G535) + $M$4/2))/2) / $M$4</f>
        <v>24795.93181818182</v>
      </c>
      <c r="J535" s="1">
        <f ca="1">Table3[[#This Row],[Moving Average on Months]] - 1.96*STDEV(OFFSET(Table3[[#This Row],[Combined
Daily order]], -$M$4/2, 0, $M$4+1, 1))</f>
        <v>14753.737001048852</v>
      </c>
      <c r="K535" s="1">
        <f ca="1">Table3[[#This Row],[Moving Average on Months]] + 1.96*STDEV(OFFSET(Table3[[#This Row],[Combined
Daily order]], -$M$4/2, 0, $M$4+1, 1))</f>
        <v>34838.126635314788</v>
      </c>
      <c r="L535" s="1" t="e">
        <v>#N/A</v>
      </c>
      <c r="N535" s="1">
        <f t="shared" si="42"/>
        <v>45729.882621720331</v>
      </c>
      <c r="O535" s="1">
        <f t="shared" si="43"/>
        <v>5411.2257219907515</v>
      </c>
      <c r="P535"/>
      <c r="V535" s="1"/>
      <c r="AD535"/>
      <c r="AE535"/>
      <c r="AF535"/>
    </row>
    <row r="536" spans="2:32" ht="15" x14ac:dyDescent="0.2">
      <c r="B536" s="2">
        <v>45266.910932635241</v>
      </c>
      <c r="C536" s="2">
        <f t="shared" si="40"/>
        <v>45266</v>
      </c>
      <c r="D536" s="1">
        <v>18757</v>
      </c>
      <c r="F536" s="2">
        <f t="shared" si="44"/>
        <v>44818</v>
      </c>
      <c r="G536" s="1">
        <f t="shared" si="41"/>
        <v>28419</v>
      </c>
      <c r="H536" s="1">
        <f>ROUNDUP(MONTH(Table3[[#This Row],[Date]])/3, 0)</f>
        <v>3</v>
      </c>
      <c r="I536" s="1" cm="1">
        <f t="array" aca="1" ref="I536" ca="1" xml:space="preserve"> (SUM(OFFSET(G536, -$M$4/2+1, 0, $M$4-1, 1)) + (INDIRECT("G" &amp; ROW(G536) - $M$4/2) + INDIRECT("G" &amp; ROW(G536) + $M$4/2))/2) / $M$4</f>
        <v>24749.590909090908</v>
      </c>
      <c r="J536" s="1">
        <f ca="1">Table3[[#This Row],[Moving Average on Months]] - 1.96*STDEV(OFFSET(Table3[[#This Row],[Combined
Daily order]], -$M$4/2, 0, $M$4+1, 1))</f>
        <v>14626.142276123226</v>
      </c>
      <c r="K536" s="1">
        <f ca="1">Table3[[#This Row],[Moving Average on Months]] + 1.96*STDEV(OFFSET(Table3[[#This Row],[Combined
Daily order]], -$M$4/2, 0, $M$4+1, 1))</f>
        <v>34873.039542058592</v>
      </c>
      <c r="L536" s="1" t="e">
        <v>#N/A</v>
      </c>
      <c r="N536" s="1">
        <f t="shared" si="42"/>
        <v>45729.882621720331</v>
      </c>
      <c r="O536" s="1">
        <f t="shared" si="43"/>
        <v>5411.2257219907515</v>
      </c>
      <c r="P536"/>
      <c r="V536" s="1"/>
      <c r="AD536"/>
      <c r="AE536"/>
      <c r="AF536"/>
    </row>
    <row r="537" spans="2:32" ht="15" x14ac:dyDescent="0.2">
      <c r="B537" s="2">
        <v>45266.523362648237</v>
      </c>
      <c r="C537" s="2">
        <f t="shared" si="40"/>
        <v>45266</v>
      </c>
      <c r="D537" s="1">
        <v>21106</v>
      </c>
      <c r="F537" s="2">
        <f t="shared" si="44"/>
        <v>44817</v>
      </c>
      <c r="G537" s="1">
        <f t="shared" si="41"/>
        <v>20309</v>
      </c>
      <c r="H537" s="1">
        <f>ROUNDUP(MONTH(Table3[[#This Row],[Date]])/3, 0)</f>
        <v>3</v>
      </c>
      <c r="I537" s="1" cm="1">
        <f t="array" aca="1" ref="I537" ca="1" xml:space="preserve"> (SUM(OFFSET(G537, -$M$4/2+1, 0, $M$4-1, 1)) + (INDIRECT("G" &amp; ROW(G537) - $M$4/2) + INDIRECT("G" &amp; ROW(G537) + $M$4/2))/2) / $M$4</f>
        <v>24671.159090909092</v>
      </c>
      <c r="J537" s="1">
        <f ca="1">Table3[[#This Row],[Moving Average on Months]] - 1.96*STDEV(OFFSET(Table3[[#This Row],[Combined
Daily order]], -$M$4/2, 0, $M$4+1, 1))</f>
        <v>14705.432397567827</v>
      </c>
      <c r="K537" s="1">
        <f ca="1">Table3[[#This Row],[Moving Average on Months]] + 1.96*STDEV(OFFSET(Table3[[#This Row],[Combined
Daily order]], -$M$4/2, 0, $M$4+1, 1))</f>
        <v>34636.885784250357</v>
      </c>
      <c r="L537" s="1" t="e">
        <v>#N/A</v>
      </c>
      <c r="N537" s="1">
        <f t="shared" si="42"/>
        <v>45729.882621720331</v>
      </c>
      <c r="O537" s="1">
        <f t="shared" si="43"/>
        <v>5411.2257219907515</v>
      </c>
      <c r="P537"/>
      <c r="V537" s="1"/>
      <c r="AD537"/>
      <c r="AE537"/>
      <c r="AF537"/>
    </row>
    <row r="538" spans="2:32" ht="15" x14ac:dyDescent="0.2">
      <c r="B538" s="2">
        <v>45266.098397797658</v>
      </c>
      <c r="C538" s="2">
        <f t="shared" si="40"/>
        <v>45266</v>
      </c>
      <c r="D538" s="1">
        <v>20310</v>
      </c>
      <c r="F538" s="2">
        <f t="shared" si="44"/>
        <v>44816</v>
      </c>
      <c r="G538" s="1">
        <f t="shared" si="41"/>
        <v>30840</v>
      </c>
      <c r="H538" s="1">
        <f>ROUNDUP(MONTH(Table3[[#This Row],[Date]])/3, 0)</f>
        <v>3</v>
      </c>
      <c r="I538" s="1" cm="1">
        <f t="array" aca="1" ref="I538" ca="1" xml:space="preserve"> (SUM(OFFSET(G538, -$M$4/2+1, 0, $M$4-1, 1)) + (INDIRECT("G" &amp; ROW(G538) - $M$4/2) + INDIRECT("G" &amp; ROW(G538) + $M$4/2))/2) / $M$4</f>
        <v>24556.386363636364</v>
      </c>
      <c r="J538" s="1">
        <f ca="1">Table3[[#This Row],[Moving Average on Months]] - 1.96*STDEV(OFFSET(Table3[[#This Row],[Combined
Daily order]], -$M$4/2, 0, $M$4+1, 1))</f>
        <v>14586.652690580138</v>
      </c>
      <c r="K538" s="1">
        <f ca="1">Table3[[#This Row],[Moving Average on Months]] + 1.96*STDEV(OFFSET(Table3[[#This Row],[Combined
Daily order]], -$M$4/2, 0, $M$4+1, 1))</f>
        <v>34526.120036692591</v>
      </c>
      <c r="L538" s="1" t="e">
        <v>#N/A</v>
      </c>
      <c r="N538" s="1">
        <f t="shared" si="42"/>
        <v>45729.882621720331</v>
      </c>
      <c r="O538" s="1">
        <f t="shared" si="43"/>
        <v>5411.2257219907515</v>
      </c>
      <c r="P538"/>
      <c r="V538" s="1"/>
      <c r="AD538"/>
      <c r="AE538"/>
      <c r="AF538"/>
    </row>
    <row r="539" spans="2:32" ht="15" x14ac:dyDescent="0.2">
      <c r="B539" s="2">
        <v>45265.693308198468</v>
      </c>
      <c r="C539" s="2">
        <f t="shared" si="40"/>
        <v>45265</v>
      </c>
      <c r="D539" s="1">
        <v>23113</v>
      </c>
      <c r="F539" s="2">
        <f t="shared" si="44"/>
        <v>44813</v>
      </c>
      <c r="G539" s="1">
        <f t="shared" si="41"/>
        <v>20016</v>
      </c>
      <c r="H539" s="1">
        <f>ROUNDUP(MONTH(Table3[[#This Row],[Date]])/3, 0)</f>
        <v>3</v>
      </c>
      <c r="I539" s="1" cm="1">
        <f t="array" aca="1" ref="I539" ca="1" xml:space="preserve"> (SUM(OFFSET(G539, -$M$4/2+1, 0, $M$4-1, 1)) + (INDIRECT("G" &amp; ROW(G539) - $M$4/2) + INDIRECT("G" &amp; ROW(G539) + $M$4/2))/2) / $M$4</f>
        <v>24487.204545454544</v>
      </c>
      <c r="J539" s="1">
        <f ca="1">Table3[[#This Row],[Moving Average on Months]] - 1.96*STDEV(OFFSET(Table3[[#This Row],[Combined
Daily order]], -$M$4/2, 0, $M$4+1, 1))</f>
        <v>14581.387013262747</v>
      </c>
      <c r="K539" s="1">
        <f ca="1">Table3[[#This Row],[Moving Average on Months]] + 1.96*STDEV(OFFSET(Table3[[#This Row],[Combined
Daily order]], -$M$4/2, 0, $M$4+1, 1))</f>
        <v>34393.022077646339</v>
      </c>
      <c r="L539" s="1" t="e">
        <v>#N/A</v>
      </c>
      <c r="N539" s="1">
        <f t="shared" si="42"/>
        <v>45729.882621720331</v>
      </c>
      <c r="O539" s="1">
        <f t="shared" si="43"/>
        <v>5411.2257219907515</v>
      </c>
      <c r="P539"/>
      <c r="V539" s="1"/>
      <c r="AD539"/>
      <c r="AE539"/>
      <c r="AF539"/>
    </row>
    <row r="540" spans="2:32" ht="15" x14ac:dyDescent="0.2">
      <c r="B540" s="2">
        <v>45265.304544750717</v>
      </c>
      <c r="C540" s="2">
        <f t="shared" si="40"/>
        <v>45265</v>
      </c>
      <c r="D540" s="1">
        <v>18742</v>
      </c>
      <c r="F540" s="2">
        <f t="shared" si="44"/>
        <v>44812</v>
      </c>
      <c r="G540" s="1">
        <f t="shared" si="41"/>
        <v>28931</v>
      </c>
      <c r="H540" s="1">
        <f>ROUNDUP(MONTH(Table3[[#This Row],[Date]])/3, 0)</f>
        <v>3</v>
      </c>
      <c r="I540" s="1" cm="1">
        <f t="array" aca="1" ref="I540" ca="1" xml:space="preserve"> (SUM(OFFSET(G540, -$M$4/2+1, 0, $M$4-1, 1)) + (INDIRECT("G" &amp; ROW(G540) - $M$4/2) + INDIRECT("G" &amp; ROW(G540) + $M$4/2))/2) / $M$4</f>
        <v>24391.18181818182</v>
      </c>
      <c r="J540" s="1">
        <f ca="1">Table3[[#This Row],[Moving Average on Months]] - 1.96*STDEV(OFFSET(Table3[[#This Row],[Combined
Daily order]], -$M$4/2, 0, $M$4+1, 1))</f>
        <v>14433.233006706056</v>
      </c>
      <c r="K540" s="1">
        <f ca="1">Table3[[#This Row],[Moving Average on Months]] + 1.96*STDEV(OFFSET(Table3[[#This Row],[Combined
Daily order]], -$M$4/2, 0, $M$4+1, 1))</f>
        <v>34349.130629657586</v>
      </c>
      <c r="L540" s="1" t="e">
        <v>#N/A</v>
      </c>
      <c r="N540" s="1">
        <f t="shared" si="42"/>
        <v>45729.882621720331</v>
      </c>
      <c r="O540" s="1">
        <f t="shared" si="43"/>
        <v>5411.2257219907515</v>
      </c>
      <c r="P540"/>
      <c r="V540" s="1"/>
      <c r="AD540"/>
      <c r="AE540"/>
      <c r="AF540"/>
    </row>
    <row r="541" spans="2:32" ht="15" x14ac:dyDescent="0.2">
      <c r="B541" s="2">
        <v>45264.897152067264</v>
      </c>
      <c r="C541" s="2">
        <f t="shared" si="40"/>
        <v>45264</v>
      </c>
      <c r="D541" s="1">
        <v>19257</v>
      </c>
      <c r="F541" s="2">
        <f t="shared" si="44"/>
        <v>44811</v>
      </c>
      <c r="G541" s="1">
        <f t="shared" si="41"/>
        <v>19104</v>
      </c>
      <c r="H541" s="1">
        <f>ROUNDUP(MONTH(Table3[[#This Row],[Date]])/3, 0)</f>
        <v>3</v>
      </c>
      <c r="I541" s="1" cm="1">
        <f t="array" aca="1" ref="I541" ca="1" xml:space="preserve"> (SUM(OFFSET(G541, -$M$4/2+1, 0, $M$4-1, 1)) + (INDIRECT("G" &amp; ROW(G541) - $M$4/2) + INDIRECT("G" &amp; ROW(G541) + $M$4/2))/2) / $M$4</f>
        <v>24275.93181818182</v>
      </c>
      <c r="J541" s="1">
        <f ca="1">Table3[[#This Row],[Moving Average on Months]] - 1.96*STDEV(OFFSET(Table3[[#This Row],[Combined
Daily order]], -$M$4/2, 0, $M$4+1, 1))</f>
        <v>14324.09716298214</v>
      </c>
      <c r="K541" s="1">
        <f ca="1">Table3[[#This Row],[Moving Average on Months]] + 1.96*STDEV(OFFSET(Table3[[#This Row],[Combined
Daily order]], -$M$4/2, 0, $M$4+1, 1))</f>
        <v>34227.766473381504</v>
      </c>
      <c r="L541" s="1" t="e">
        <v>#N/A</v>
      </c>
      <c r="N541" s="1">
        <f t="shared" si="42"/>
        <v>45729.882621720331</v>
      </c>
      <c r="O541" s="1">
        <f t="shared" si="43"/>
        <v>5411.2257219907515</v>
      </c>
      <c r="P541"/>
      <c r="V541" s="1"/>
      <c r="AD541"/>
      <c r="AE541"/>
      <c r="AF541"/>
    </row>
    <row r="542" spans="2:32" ht="15" x14ac:dyDescent="0.2">
      <c r="B542" s="2">
        <v>45264.518410915094</v>
      </c>
      <c r="C542" s="2">
        <f t="shared" si="40"/>
        <v>45264</v>
      </c>
      <c r="D542" s="1">
        <v>19552</v>
      </c>
      <c r="F542" s="2">
        <f t="shared" si="44"/>
        <v>44810</v>
      </c>
      <c r="G542" s="1">
        <f t="shared" si="41"/>
        <v>28719</v>
      </c>
      <c r="H542" s="1">
        <f>ROUNDUP(MONTH(Table3[[#This Row],[Date]])/3, 0)</f>
        <v>3</v>
      </c>
      <c r="I542" s="1" cm="1">
        <f t="array" aca="1" ref="I542" ca="1" xml:space="preserve"> (SUM(OFFSET(G542, -$M$4/2+1, 0, $M$4-1, 1)) + (INDIRECT("G" &amp; ROW(G542) - $M$4/2) + INDIRECT("G" &amp; ROW(G542) + $M$4/2))/2) / $M$4</f>
        <v>24174.295454545456</v>
      </c>
      <c r="J542" s="1">
        <f ca="1">Table3[[#This Row],[Moving Average on Months]] - 1.96*STDEV(OFFSET(Table3[[#This Row],[Combined
Daily order]], -$M$4/2, 0, $M$4+1, 1))</f>
        <v>14176.107867273151</v>
      </c>
      <c r="K542" s="1">
        <f ca="1">Table3[[#This Row],[Moving Average on Months]] + 1.96*STDEV(OFFSET(Table3[[#This Row],[Combined
Daily order]], -$M$4/2, 0, $M$4+1, 1))</f>
        <v>34172.483041817759</v>
      </c>
      <c r="L542" s="1" t="e">
        <v>#N/A</v>
      </c>
      <c r="N542" s="1">
        <f t="shared" si="42"/>
        <v>45729.882621720331</v>
      </c>
      <c r="O542" s="1">
        <f t="shared" si="43"/>
        <v>5411.2257219907515</v>
      </c>
      <c r="P542"/>
      <c r="V542" s="1"/>
      <c r="AD542"/>
      <c r="AE542"/>
      <c r="AF542"/>
    </row>
    <row r="543" spans="2:32" ht="15" x14ac:dyDescent="0.2">
      <c r="B543" s="2">
        <v>45264.115930726686</v>
      </c>
      <c r="C543" s="2">
        <f t="shared" si="40"/>
        <v>45264</v>
      </c>
      <c r="D543" s="1">
        <v>22407</v>
      </c>
      <c r="F543" s="2">
        <f t="shared" si="44"/>
        <v>44809</v>
      </c>
      <c r="G543" s="1">
        <f t="shared" si="41"/>
        <v>19061</v>
      </c>
      <c r="H543" s="1">
        <f>ROUNDUP(MONTH(Table3[[#This Row],[Date]])/3, 0)</f>
        <v>3</v>
      </c>
      <c r="I543" s="1" cm="1">
        <f t="array" aca="1" ref="I543" ca="1" xml:space="preserve"> (SUM(OFFSET(G543, -$M$4/2+1, 0, $M$4-1, 1)) + (INDIRECT("G" &amp; ROW(G543) - $M$4/2) + INDIRECT("G" &amp; ROW(G543) + $M$4/2))/2) / $M$4</f>
        <v>23875.909090909092</v>
      </c>
      <c r="J543" s="1">
        <f ca="1">Table3[[#This Row],[Moving Average on Months]] - 1.96*STDEV(OFFSET(Table3[[#This Row],[Combined
Daily order]], -$M$4/2, 0, $M$4+1, 1))</f>
        <v>13792.45712317033</v>
      </c>
      <c r="K543" s="1">
        <f ca="1">Table3[[#This Row],[Moving Average on Months]] + 1.96*STDEV(OFFSET(Table3[[#This Row],[Combined
Daily order]], -$M$4/2, 0, $M$4+1, 1))</f>
        <v>33959.361058647853</v>
      </c>
      <c r="L543" s="1" t="e">
        <v>#N/A</v>
      </c>
      <c r="N543" s="1">
        <f t="shared" si="42"/>
        <v>45729.882621720331</v>
      </c>
      <c r="O543" s="1">
        <f t="shared" si="43"/>
        <v>5411.2257219907515</v>
      </c>
      <c r="P543"/>
      <c r="V543" s="1"/>
      <c r="AD543"/>
      <c r="AE543"/>
      <c r="AF543"/>
    </row>
    <row r="544" spans="2:32" ht="15" x14ac:dyDescent="0.2">
      <c r="B544" s="2">
        <v>45261.745586820849</v>
      </c>
      <c r="C544" s="2">
        <f t="shared" si="40"/>
        <v>45261</v>
      </c>
      <c r="D544" s="1">
        <v>19216</v>
      </c>
      <c r="F544" s="2">
        <f t="shared" si="44"/>
        <v>44806</v>
      </c>
      <c r="G544" s="1">
        <f t="shared" si="41"/>
        <v>30138</v>
      </c>
      <c r="H544" s="1">
        <f>ROUNDUP(MONTH(Table3[[#This Row],[Date]])/3, 0)</f>
        <v>3</v>
      </c>
      <c r="I544" s="1" cm="1">
        <f t="array" aca="1" ref="I544" ca="1" xml:space="preserve"> (SUM(OFFSET(G544, -$M$4/2+1, 0, $M$4-1, 1)) + (INDIRECT("G" &amp; ROW(G544) - $M$4/2) + INDIRECT("G" &amp; ROW(G544) + $M$4/2))/2) / $M$4</f>
        <v>23749</v>
      </c>
      <c r="J544" s="1">
        <f ca="1">Table3[[#This Row],[Moving Average on Months]] - 1.96*STDEV(OFFSET(Table3[[#This Row],[Combined
Daily order]], -$M$4/2, 0, $M$4+1, 1))</f>
        <v>13949.614963484624</v>
      </c>
      <c r="K544" s="1">
        <f ca="1">Table3[[#This Row],[Moving Average on Months]] + 1.96*STDEV(OFFSET(Table3[[#This Row],[Combined
Daily order]], -$M$4/2, 0, $M$4+1, 1))</f>
        <v>33548.385036515378</v>
      </c>
      <c r="L544" s="1" t="e">
        <v>#N/A</v>
      </c>
      <c r="N544" s="1">
        <f t="shared" si="42"/>
        <v>45729.882621720331</v>
      </c>
      <c r="O544" s="1">
        <f t="shared" si="43"/>
        <v>5411.2257219907515</v>
      </c>
      <c r="P544"/>
      <c r="V544" s="1"/>
      <c r="AD544"/>
      <c r="AE544"/>
      <c r="AF544"/>
    </row>
    <row r="545" spans="2:32" ht="15" x14ac:dyDescent="0.2">
      <c r="B545" s="2">
        <v>45261.36272808283</v>
      </c>
      <c r="C545" s="2">
        <f t="shared" si="40"/>
        <v>45261</v>
      </c>
      <c r="D545" s="1">
        <v>22113</v>
      </c>
      <c r="F545" s="2">
        <f t="shared" si="44"/>
        <v>44805</v>
      </c>
      <c r="G545" s="1">
        <f t="shared" si="41"/>
        <v>18454</v>
      </c>
      <c r="H545" s="1">
        <f>ROUNDUP(MONTH(Table3[[#This Row],[Date]])/3, 0)</f>
        <v>3</v>
      </c>
      <c r="I545" s="1" cm="1">
        <f t="array" aca="1" ref="I545" ca="1" xml:space="preserve"> (SUM(OFFSET(G545, -$M$4/2+1, 0, $M$4-1, 1)) + (INDIRECT("G" &amp; ROW(G545) - $M$4/2) + INDIRECT("G" &amp; ROW(G545) + $M$4/2))/2) / $M$4</f>
        <v>23595.295454545456</v>
      </c>
      <c r="J545" s="1">
        <f ca="1">Table3[[#This Row],[Moving Average on Months]] - 1.96*STDEV(OFFSET(Table3[[#This Row],[Combined
Daily order]], -$M$4/2, 0, $M$4+1, 1))</f>
        <v>13595.12403208525</v>
      </c>
      <c r="K545" s="1">
        <f ca="1">Table3[[#This Row],[Moving Average on Months]] + 1.96*STDEV(OFFSET(Table3[[#This Row],[Combined
Daily order]], -$M$4/2, 0, $M$4+1, 1))</f>
        <v>33595.46687700566</v>
      </c>
      <c r="L545" s="1" t="e">
        <v>#N/A</v>
      </c>
      <c r="N545" s="1">
        <f t="shared" si="42"/>
        <v>45729.882621720331</v>
      </c>
      <c r="O545" s="1">
        <f t="shared" si="43"/>
        <v>5411.2257219907515</v>
      </c>
      <c r="P545"/>
      <c r="V545" s="1"/>
      <c r="AD545"/>
      <c r="AE545"/>
      <c r="AF545"/>
    </row>
    <row r="546" spans="2:32" ht="15" x14ac:dyDescent="0.2">
      <c r="B546" s="2">
        <v>45260.990758576059</v>
      </c>
      <c r="C546" s="2">
        <f t="shared" si="40"/>
        <v>45260</v>
      </c>
      <c r="D546" s="1">
        <v>22130</v>
      </c>
      <c r="F546" s="2">
        <f t="shared" si="44"/>
        <v>44804</v>
      </c>
      <c r="G546" s="1">
        <f t="shared" si="41"/>
        <v>27500</v>
      </c>
      <c r="H546" s="1">
        <f>ROUNDUP(MONTH(Table3[[#This Row],[Date]])/3, 0)</f>
        <v>3</v>
      </c>
      <c r="I546" s="1" cm="1">
        <f t="array" aca="1" ref="I546" ca="1" xml:space="preserve"> (SUM(OFFSET(G546, -$M$4/2+1, 0, $M$4-1, 1)) + (INDIRECT("G" &amp; ROW(G546) - $M$4/2) + INDIRECT("G" &amp; ROW(G546) + $M$4/2))/2) / $M$4</f>
        <v>23499.613636363636</v>
      </c>
      <c r="J546" s="1">
        <f ca="1">Table3[[#This Row],[Moving Average on Months]] - 1.96*STDEV(OFFSET(Table3[[#This Row],[Combined
Daily order]], -$M$4/2, 0, $M$4+1, 1))</f>
        <v>13839.711953401735</v>
      </c>
      <c r="K546" s="1">
        <f ca="1">Table3[[#This Row],[Moving Average on Months]] + 1.96*STDEV(OFFSET(Table3[[#This Row],[Combined
Daily order]], -$M$4/2, 0, $M$4+1, 1))</f>
        <v>33159.515319325539</v>
      </c>
      <c r="L546" s="1" t="e">
        <v>#N/A</v>
      </c>
      <c r="N546" s="1">
        <f t="shared" si="42"/>
        <v>45729.882621720331</v>
      </c>
      <c r="O546" s="1">
        <f t="shared" si="43"/>
        <v>5411.2257219907515</v>
      </c>
      <c r="P546"/>
      <c r="V546" s="1"/>
      <c r="AD546"/>
      <c r="AE546"/>
      <c r="AF546"/>
    </row>
    <row r="547" spans="2:32" ht="15" x14ac:dyDescent="0.2">
      <c r="B547" s="2">
        <v>45260.593826913631</v>
      </c>
      <c r="C547" s="2">
        <f t="shared" si="40"/>
        <v>45260</v>
      </c>
      <c r="D547" s="1">
        <v>19387</v>
      </c>
      <c r="F547" s="2">
        <f t="shared" si="44"/>
        <v>44803</v>
      </c>
      <c r="G547" s="1">
        <f t="shared" si="41"/>
        <v>19132</v>
      </c>
      <c r="H547" s="1">
        <f>ROUNDUP(MONTH(Table3[[#This Row],[Date]])/3, 0)</f>
        <v>3</v>
      </c>
      <c r="I547" s="1" cm="1">
        <f t="array" aca="1" ref="I547" ca="1" xml:space="preserve"> (SUM(OFFSET(G547, -$M$4/2+1, 0, $M$4-1, 1)) + (INDIRECT("G" &amp; ROW(G547) - $M$4/2) + INDIRECT("G" &amp; ROW(G547) + $M$4/2))/2) / $M$4</f>
        <v>23428.704545454544</v>
      </c>
      <c r="J547" s="1">
        <f ca="1">Table3[[#This Row],[Moving Average on Months]] - 1.96*STDEV(OFFSET(Table3[[#This Row],[Combined
Daily order]], -$M$4/2, 0, $M$4+1, 1))</f>
        <v>13634.169683199767</v>
      </c>
      <c r="K547" s="1">
        <f ca="1">Table3[[#This Row],[Moving Average on Months]] + 1.96*STDEV(OFFSET(Table3[[#This Row],[Combined
Daily order]], -$M$4/2, 0, $M$4+1, 1))</f>
        <v>33223.239407709319</v>
      </c>
      <c r="L547" s="1" t="e">
        <v>#N/A</v>
      </c>
      <c r="N547" s="1">
        <f t="shared" si="42"/>
        <v>45729.882621720331</v>
      </c>
      <c r="O547" s="1">
        <f t="shared" si="43"/>
        <v>5411.2257219907515</v>
      </c>
      <c r="P547"/>
      <c r="V547" s="1"/>
      <c r="AD547"/>
      <c r="AE547"/>
      <c r="AF547"/>
    </row>
    <row r="548" spans="2:32" ht="15" x14ac:dyDescent="0.2">
      <c r="B548" s="2">
        <v>45260.178342200787</v>
      </c>
      <c r="C548" s="2">
        <f t="shared" si="40"/>
        <v>45260</v>
      </c>
      <c r="D548" s="1">
        <v>20883</v>
      </c>
      <c r="F548" s="2">
        <f t="shared" si="44"/>
        <v>44802</v>
      </c>
      <c r="G548" s="1">
        <f t="shared" si="41"/>
        <v>28097</v>
      </c>
      <c r="H548" s="1">
        <f>ROUNDUP(MONTH(Table3[[#This Row],[Date]])/3, 0)</f>
        <v>3</v>
      </c>
      <c r="I548" s="1" cm="1">
        <f t="array" aca="1" ref="I548" ca="1" xml:space="preserve"> (SUM(OFFSET(G548, -$M$4/2+1, 0, $M$4-1, 1)) + (INDIRECT("G" &amp; ROW(G548) - $M$4/2) + INDIRECT("G" &amp; ROW(G548) + $M$4/2))/2) / $M$4</f>
        <v>23283.113636363636</v>
      </c>
      <c r="J548" s="1">
        <f ca="1">Table3[[#This Row],[Moving Average on Months]] - 1.96*STDEV(OFFSET(Table3[[#This Row],[Combined
Daily order]], -$M$4/2, 0, $M$4+1, 1))</f>
        <v>13701.961736136042</v>
      </c>
      <c r="K548" s="1">
        <f ca="1">Table3[[#This Row],[Moving Average on Months]] + 1.96*STDEV(OFFSET(Table3[[#This Row],[Combined
Daily order]], -$M$4/2, 0, $M$4+1, 1))</f>
        <v>32864.265536591229</v>
      </c>
      <c r="L548" s="1" t="e">
        <v>#N/A</v>
      </c>
      <c r="N548" s="1">
        <f t="shared" si="42"/>
        <v>45729.882621720331</v>
      </c>
      <c r="O548" s="1">
        <f t="shared" si="43"/>
        <v>5411.2257219907515</v>
      </c>
      <c r="P548"/>
      <c r="V548" s="1"/>
      <c r="AD548"/>
      <c r="AE548"/>
      <c r="AF548"/>
    </row>
    <row r="549" spans="2:32" ht="15" x14ac:dyDescent="0.2">
      <c r="B549" s="2">
        <v>45259.806546004911</v>
      </c>
      <c r="C549" s="2">
        <f t="shared" si="40"/>
        <v>45259</v>
      </c>
      <c r="D549" s="1">
        <v>17143</v>
      </c>
      <c r="F549" s="2">
        <f t="shared" si="44"/>
        <v>44799</v>
      </c>
      <c r="G549" s="1">
        <f t="shared" si="41"/>
        <v>17728</v>
      </c>
      <c r="H549" s="1">
        <f>ROUNDUP(MONTH(Table3[[#This Row],[Date]])/3, 0)</f>
        <v>3</v>
      </c>
      <c r="I549" s="1" cm="1">
        <f t="array" aca="1" ref="I549" ca="1" xml:space="preserve"> (SUM(OFFSET(G549, -$M$4/2+1, 0, $M$4-1, 1)) + (INDIRECT("G" &amp; ROW(G549) - $M$4/2) + INDIRECT("G" &amp; ROW(G549) + $M$4/2))/2) / $M$4</f>
        <v>23035.409090909092</v>
      </c>
      <c r="J549" s="1">
        <f ca="1">Table3[[#This Row],[Moving Average on Months]] - 1.96*STDEV(OFFSET(Table3[[#This Row],[Combined
Daily order]], -$M$4/2, 0, $M$4+1, 1))</f>
        <v>12996.041855072284</v>
      </c>
      <c r="K549" s="1">
        <f ca="1">Table3[[#This Row],[Moving Average on Months]] + 1.96*STDEV(OFFSET(Table3[[#This Row],[Combined
Daily order]], -$M$4/2, 0, $M$4+1, 1))</f>
        <v>33074.776326745901</v>
      </c>
      <c r="L549" s="1" t="e">
        <v>#N/A</v>
      </c>
      <c r="N549" s="1">
        <f t="shared" si="42"/>
        <v>45729.882621720331</v>
      </c>
      <c r="O549" s="1">
        <f t="shared" si="43"/>
        <v>5411.2257219907515</v>
      </c>
      <c r="P549"/>
      <c r="V549" s="1"/>
      <c r="AD549"/>
      <c r="AE549"/>
      <c r="AF549"/>
    </row>
    <row r="550" spans="2:32" ht="15" x14ac:dyDescent="0.2">
      <c r="B550" s="2">
        <v>45259.413159151845</v>
      </c>
      <c r="C550" s="2">
        <f t="shared" si="40"/>
        <v>45259</v>
      </c>
      <c r="D550" s="1">
        <v>19119</v>
      </c>
      <c r="F550" s="2">
        <f t="shared" si="44"/>
        <v>44798</v>
      </c>
      <c r="G550" s="1">
        <f t="shared" si="41"/>
        <v>28772</v>
      </c>
      <c r="H550" s="1">
        <f>ROUNDUP(MONTH(Table3[[#This Row],[Date]])/3, 0)</f>
        <v>3</v>
      </c>
      <c r="I550" s="1" cm="1">
        <f t="array" aca="1" ref="I550" ca="1" xml:space="preserve"> (SUM(OFFSET(G550, -$M$4/2+1, 0, $M$4-1, 1)) + (INDIRECT("G" &amp; ROW(G550) - $M$4/2) + INDIRECT("G" &amp; ROW(G550) + $M$4/2))/2) / $M$4</f>
        <v>22572.886363636364</v>
      </c>
      <c r="J550" s="1">
        <f ca="1">Table3[[#This Row],[Moving Average on Months]] - 1.96*STDEV(OFFSET(Table3[[#This Row],[Combined
Daily order]], -$M$4/2, 0, $M$4+1, 1))</f>
        <v>12605.19975144676</v>
      </c>
      <c r="K550" s="1">
        <f ca="1">Table3[[#This Row],[Moving Average on Months]] + 1.96*STDEV(OFFSET(Table3[[#This Row],[Combined
Daily order]], -$M$4/2, 0, $M$4+1, 1))</f>
        <v>32540.572975825969</v>
      </c>
      <c r="L550" s="1" t="e">
        <v>#N/A</v>
      </c>
      <c r="N550" s="1">
        <f t="shared" si="42"/>
        <v>45729.882621720331</v>
      </c>
      <c r="O550" s="1">
        <f t="shared" si="43"/>
        <v>5411.2257219907515</v>
      </c>
      <c r="P550"/>
      <c r="V550" s="1"/>
      <c r="AD550"/>
      <c r="AE550"/>
      <c r="AF550"/>
    </row>
    <row r="551" spans="2:32" ht="15" x14ac:dyDescent="0.2">
      <c r="B551" s="2">
        <v>45259.038193060514</v>
      </c>
      <c r="C551" s="2">
        <f t="shared" si="40"/>
        <v>45259</v>
      </c>
      <c r="D551" s="1">
        <v>17775</v>
      </c>
      <c r="F551" s="2">
        <f t="shared" si="44"/>
        <v>44797</v>
      </c>
      <c r="G551" s="1">
        <f t="shared" si="41"/>
        <v>18292</v>
      </c>
      <c r="H551" s="1">
        <f>ROUNDUP(MONTH(Table3[[#This Row],[Date]])/3, 0)</f>
        <v>3</v>
      </c>
      <c r="I551" s="1" cm="1">
        <f t="array" aca="1" ref="I551" ca="1" xml:space="preserve"> (SUM(OFFSET(G551, -$M$4/2+1, 0, $M$4-1, 1)) + (INDIRECT("G" &amp; ROW(G551) - $M$4/2) + INDIRECT("G" &amp; ROW(G551) + $M$4/2))/2) / $M$4</f>
        <v>22388.295454545456</v>
      </c>
      <c r="J551" s="1">
        <f ca="1">Table3[[#This Row],[Moving Average on Months]] - 1.96*STDEV(OFFSET(Table3[[#This Row],[Combined
Daily order]], -$M$4/2, 0, $M$4+1, 1))</f>
        <v>12380.104705272131</v>
      </c>
      <c r="K551" s="1">
        <f ca="1">Table3[[#This Row],[Moving Average on Months]] + 1.96*STDEV(OFFSET(Table3[[#This Row],[Combined
Daily order]], -$M$4/2, 0, $M$4+1, 1))</f>
        <v>32396.486203818778</v>
      </c>
      <c r="L551" s="1" t="e">
        <v>#N/A</v>
      </c>
      <c r="N551" s="1">
        <f t="shared" si="42"/>
        <v>45729.882621720331</v>
      </c>
      <c r="O551" s="1">
        <f t="shared" si="43"/>
        <v>5411.2257219907515</v>
      </c>
      <c r="P551"/>
      <c r="V551" s="1"/>
      <c r="AD551"/>
      <c r="AE551"/>
      <c r="AF551"/>
    </row>
    <row r="552" spans="2:32" ht="15" x14ac:dyDescent="0.2">
      <c r="B552" s="2">
        <v>45258.658720757623</v>
      </c>
      <c r="C552" s="2">
        <f t="shared" si="40"/>
        <v>45258</v>
      </c>
      <c r="D552" s="1">
        <v>21182</v>
      </c>
      <c r="F552" s="2">
        <f t="shared" si="44"/>
        <v>44796</v>
      </c>
      <c r="G552" s="1">
        <f t="shared" si="41"/>
        <v>27340</v>
      </c>
      <c r="H552" s="1">
        <f>ROUNDUP(MONTH(Table3[[#This Row],[Date]])/3, 0)</f>
        <v>3</v>
      </c>
      <c r="I552" s="1" cm="1">
        <f t="array" aca="1" ref="I552" ca="1" xml:space="preserve"> (SUM(OFFSET(G552, -$M$4/2+1, 0, $M$4-1, 1)) + (INDIRECT("G" &amp; ROW(G552) - $M$4/2) + INDIRECT("G" &amp; ROW(G552) + $M$4/2))/2) / $M$4</f>
        <v>22267.43181818182</v>
      </c>
      <c r="J552" s="1">
        <f ca="1">Table3[[#This Row],[Moving Average on Months]] - 1.96*STDEV(OFFSET(Table3[[#This Row],[Combined
Daily order]], -$M$4/2, 0, $M$4+1, 1))</f>
        <v>12386.438237486811</v>
      </c>
      <c r="K552" s="1">
        <f ca="1">Table3[[#This Row],[Moving Average on Months]] + 1.96*STDEV(OFFSET(Table3[[#This Row],[Combined
Daily order]], -$M$4/2, 0, $M$4+1, 1))</f>
        <v>32148.425398876829</v>
      </c>
      <c r="L552" s="1" t="e">
        <v>#N/A</v>
      </c>
      <c r="N552" s="1">
        <f t="shared" si="42"/>
        <v>45729.882621720331</v>
      </c>
      <c r="O552" s="1">
        <f t="shared" si="43"/>
        <v>5411.2257219907515</v>
      </c>
      <c r="P552"/>
      <c r="V552" s="1"/>
      <c r="AD552"/>
      <c r="AE552"/>
      <c r="AF552"/>
    </row>
    <row r="553" spans="2:32" ht="15" x14ac:dyDescent="0.2">
      <c r="B553" s="2">
        <v>45258.287260567296</v>
      </c>
      <c r="C553" s="2">
        <f t="shared" si="40"/>
        <v>45258</v>
      </c>
      <c r="D553" s="1">
        <v>20578</v>
      </c>
      <c r="F553" s="2">
        <f t="shared" si="44"/>
        <v>44795</v>
      </c>
      <c r="G553" s="1">
        <f t="shared" si="41"/>
        <v>18442</v>
      </c>
      <c r="H553" s="1">
        <f>ROUNDUP(MONTH(Table3[[#This Row],[Date]])/3, 0)</f>
        <v>3</v>
      </c>
      <c r="I553" s="1" cm="1">
        <f t="array" aca="1" ref="I553" ca="1" xml:space="preserve"> (SUM(OFFSET(G553, -$M$4/2+1, 0, $M$4-1, 1)) + (INDIRECT("G" &amp; ROW(G553) - $M$4/2) + INDIRECT("G" &amp; ROW(G553) + $M$4/2))/2) / $M$4</f>
        <v>22094.522727272728</v>
      </c>
      <c r="J553" s="1">
        <f ca="1">Table3[[#This Row],[Moving Average on Months]] - 1.96*STDEV(OFFSET(Table3[[#This Row],[Combined
Daily order]], -$M$4/2, 0, $M$4+1, 1))</f>
        <v>12286.853010264875</v>
      </c>
      <c r="K553" s="1">
        <f ca="1">Table3[[#This Row],[Moving Average on Months]] + 1.96*STDEV(OFFSET(Table3[[#This Row],[Combined
Daily order]], -$M$4/2, 0, $M$4+1, 1))</f>
        <v>31902.192444280583</v>
      </c>
      <c r="L553" s="1" t="e">
        <v>#N/A</v>
      </c>
      <c r="N553" s="1">
        <f t="shared" si="42"/>
        <v>45729.882621720331</v>
      </c>
      <c r="O553" s="1">
        <f t="shared" si="43"/>
        <v>5411.2257219907515</v>
      </c>
      <c r="P553"/>
      <c r="V553" s="1"/>
      <c r="AD553"/>
      <c r="AE553"/>
      <c r="AF553"/>
    </row>
    <row r="554" spans="2:32" ht="15" x14ac:dyDescent="0.2">
      <c r="B554" s="2">
        <v>45257.898967015448</v>
      </c>
      <c r="C554" s="2">
        <f t="shared" si="40"/>
        <v>45257</v>
      </c>
      <c r="D554" s="1">
        <v>21002</v>
      </c>
      <c r="F554" s="2">
        <f t="shared" si="44"/>
        <v>44792</v>
      </c>
      <c r="G554" s="1">
        <f t="shared" si="41"/>
        <v>19467</v>
      </c>
      <c r="H554" s="1">
        <f>ROUNDUP(MONTH(Table3[[#This Row],[Date]])/3, 0)</f>
        <v>3</v>
      </c>
      <c r="I554" s="1" cm="1">
        <f t="array" aca="1" ref="I554" ca="1" xml:space="preserve"> (SUM(OFFSET(G554, -$M$4/2+1, 0, $M$4-1, 1)) + (INDIRECT("G" &amp; ROW(G554) - $M$4/2) + INDIRECT("G" &amp; ROW(G554) + $M$4/2))/2) / $M$4</f>
        <v>21882.840909090908</v>
      </c>
      <c r="J554" s="1">
        <f ca="1">Table3[[#This Row],[Moving Average on Months]] - 1.96*STDEV(OFFSET(Table3[[#This Row],[Combined
Daily order]], -$M$4/2, 0, $M$4+1, 1))</f>
        <v>12074.78450924824</v>
      </c>
      <c r="K554" s="1">
        <f ca="1">Table3[[#This Row],[Moving Average on Months]] + 1.96*STDEV(OFFSET(Table3[[#This Row],[Combined
Daily order]], -$M$4/2, 0, $M$4+1, 1))</f>
        <v>31690.897308933578</v>
      </c>
      <c r="L554" s="1" t="e">
        <v>#N/A</v>
      </c>
      <c r="N554" s="1">
        <f t="shared" si="42"/>
        <v>45729.882621720331</v>
      </c>
      <c r="O554" s="1">
        <f t="shared" si="43"/>
        <v>5411.2257219907515</v>
      </c>
      <c r="P554"/>
      <c r="V554" s="1"/>
      <c r="AD554"/>
      <c r="AE554"/>
      <c r="AF554"/>
    </row>
    <row r="555" spans="2:32" ht="15" x14ac:dyDescent="0.2">
      <c r="B555" s="2">
        <v>45257.510911371493</v>
      </c>
      <c r="C555" s="2">
        <f t="shared" si="40"/>
        <v>45257</v>
      </c>
      <c r="D555" s="1">
        <v>17216</v>
      </c>
      <c r="F555" s="2">
        <f t="shared" si="44"/>
        <v>44791</v>
      </c>
      <c r="G555" s="1">
        <f t="shared" si="41"/>
        <v>26887</v>
      </c>
      <c r="H555" s="1">
        <f>ROUNDUP(MONTH(Table3[[#This Row],[Date]])/3, 0)</f>
        <v>3</v>
      </c>
      <c r="I555" s="1" cm="1">
        <f t="array" aca="1" ref="I555" ca="1" xml:space="preserve"> (SUM(OFFSET(G555, -$M$4/2+1, 0, $M$4-1, 1)) + (INDIRECT("G" &amp; ROW(G555) - $M$4/2) + INDIRECT("G" &amp; ROW(G555) + $M$4/2))/2) / $M$4</f>
        <v>21642.522727272728</v>
      </c>
      <c r="J555" s="1">
        <f ca="1">Table3[[#This Row],[Moving Average on Months]] - 1.96*STDEV(OFFSET(Table3[[#This Row],[Combined
Daily order]], -$M$4/2, 0, $M$4+1, 1))</f>
        <v>11876.111419244045</v>
      </c>
      <c r="K555" s="1">
        <f ca="1">Table3[[#This Row],[Moving Average on Months]] + 1.96*STDEV(OFFSET(Table3[[#This Row],[Combined
Daily order]], -$M$4/2, 0, $M$4+1, 1))</f>
        <v>31408.934035301412</v>
      </c>
      <c r="L555" s="1" t="e">
        <v>#N/A</v>
      </c>
      <c r="N555" s="1">
        <f t="shared" si="42"/>
        <v>45729.882621720331</v>
      </c>
      <c r="O555" s="1">
        <f t="shared" si="43"/>
        <v>5411.2257219907515</v>
      </c>
      <c r="P555"/>
      <c r="V555" s="1"/>
      <c r="AD555"/>
      <c r="AE555"/>
      <c r="AF555"/>
    </row>
    <row r="556" spans="2:32" ht="15" x14ac:dyDescent="0.2">
      <c r="B556" s="2">
        <v>45257.112983426487</v>
      </c>
      <c r="C556" s="2">
        <f t="shared" si="40"/>
        <v>45257</v>
      </c>
      <c r="D556" s="1">
        <v>17312</v>
      </c>
      <c r="F556" s="2">
        <f t="shared" si="44"/>
        <v>44790</v>
      </c>
      <c r="G556" s="1">
        <f t="shared" si="41"/>
        <v>18506</v>
      </c>
      <c r="H556" s="1">
        <f>ROUNDUP(MONTH(Table3[[#This Row],[Date]])/3, 0)</f>
        <v>3</v>
      </c>
      <c r="I556" s="1" cm="1">
        <f t="array" aca="1" ref="I556" ca="1" xml:space="preserve"> (SUM(OFFSET(G556, -$M$4/2+1, 0, $M$4-1, 1)) + (INDIRECT("G" &amp; ROW(G556) - $M$4/2) + INDIRECT("G" &amp; ROW(G556) + $M$4/2))/2) / $M$4</f>
        <v>21427.704545454544</v>
      </c>
      <c r="J556" s="1">
        <f ca="1">Table3[[#This Row],[Moving Average on Months]] - 1.96*STDEV(OFFSET(Table3[[#This Row],[Combined
Daily order]], -$M$4/2, 0, $M$4+1, 1))</f>
        <v>12024.25701901303</v>
      </c>
      <c r="K556" s="1">
        <f ca="1">Table3[[#This Row],[Moving Average on Months]] + 1.96*STDEV(OFFSET(Table3[[#This Row],[Combined
Daily order]], -$M$4/2, 0, $M$4+1, 1))</f>
        <v>30831.15207189606</v>
      </c>
      <c r="L556" s="1" t="e">
        <v>#N/A</v>
      </c>
      <c r="N556" s="1">
        <f t="shared" si="42"/>
        <v>45729.882621720331</v>
      </c>
      <c r="O556" s="1">
        <f t="shared" si="43"/>
        <v>5411.2257219907515</v>
      </c>
      <c r="P556"/>
      <c r="V556" s="1"/>
      <c r="AD556"/>
      <c r="AE556"/>
      <c r="AF556"/>
    </row>
    <row r="557" spans="2:32" ht="15" x14ac:dyDescent="0.2">
      <c r="B557" s="2">
        <v>45254.678940677761</v>
      </c>
      <c r="C557" s="2">
        <f t="shared" si="40"/>
        <v>45254</v>
      </c>
      <c r="D557" s="1">
        <v>18936</v>
      </c>
      <c r="F557" s="2">
        <f t="shared" si="44"/>
        <v>44789</v>
      </c>
      <c r="G557" s="1">
        <f t="shared" si="41"/>
        <v>26736</v>
      </c>
      <c r="H557" s="1">
        <f>ROUNDUP(MONTH(Table3[[#This Row],[Date]])/3, 0)</f>
        <v>3</v>
      </c>
      <c r="I557" s="1" cm="1">
        <f t="array" aca="1" ref="I557" ca="1" xml:space="preserve"> (SUM(OFFSET(G557, -$M$4/2+1, 0, $M$4-1, 1)) + (INDIRECT("G" &amp; ROW(G557) - $M$4/2) + INDIRECT("G" &amp; ROW(G557) + $M$4/2))/2) / $M$4</f>
        <v>21233.090909090908</v>
      </c>
      <c r="J557" s="1">
        <f ca="1">Table3[[#This Row],[Moving Average on Months]] - 1.96*STDEV(OFFSET(Table3[[#This Row],[Combined
Daily order]], -$M$4/2, 0, $M$4+1, 1))</f>
        <v>11904.485751483691</v>
      </c>
      <c r="K557" s="1">
        <f ca="1">Table3[[#This Row],[Moving Average on Months]] + 1.96*STDEV(OFFSET(Table3[[#This Row],[Combined
Daily order]], -$M$4/2, 0, $M$4+1, 1))</f>
        <v>30561.696066698125</v>
      </c>
      <c r="L557" s="1" t="e">
        <v>#N/A</v>
      </c>
      <c r="N557" s="1">
        <f t="shared" si="42"/>
        <v>45729.882621720331</v>
      </c>
      <c r="O557" s="1">
        <f t="shared" si="43"/>
        <v>5411.2257219907515</v>
      </c>
      <c r="P557"/>
      <c r="V557" s="1"/>
      <c r="AD557"/>
      <c r="AE557"/>
      <c r="AF557"/>
    </row>
    <row r="558" spans="2:32" ht="15" x14ac:dyDescent="0.2">
      <c r="B558" s="2">
        <v>45254.28230509971</v>
      </c>
      <c r="C558" s="2">
        <f t="shared" si="40"/>
        <v>45254</v>
      </c>
      <c r="D558" s="1">
        <v>18104</v>
      </c>
      <c r="F558" s="2">
        <f t="shared" si="44"/>
        <v>44788</v>
      </c>
      <c r="G558" s="1">
        <f t="shared" si="41"/>
        <v>17502</v>
      </c>
      <c r="H558" s="1">
        <f>ROUNDUP(MONTH(Table3[[#This Row],[Date]])/3, 0)</f>
        <v>3</v>
      </c>
      <c r="I558" s="1" cm="1">
        <f t="array" aca="1" ref="I558" ca="1" xml:space="preserve"> (SUM(OFFSET(G558, -$M$4/2+1, 0, $M$4-1, 1)) + (INDIRECT("G" &amp; ROW(G558) - $M$4/2) + INDIRECT("G" &amp; ROW(G558) + $M$4/2))/2) / $M$4</f>
        <v>20986.090909090908</v>
      </c>
      <c r="J558" s="1">
        <f ca="1">Table3[[#This Row],[Moving Average on Months]] - 1.96*STDEV(OFFSET(Table3[[#This Row],[Combined
Daily order]], -$M$4/2, 0, $M$4+1, 1))</f>
        <v>11586.454565776272</v>
      </c>
      <c r="K558" s="1">
        <f ca="1">Table3[[#This Row],[Moving Average on Months]] + 1.96*STDEV(OFFSET(Table3[[#This Row],[Combined
Daily order]], -$M$4/2, 0, $M$4+1, 1))</f>
        <v>30385.727252405544</v>
      </c>
      <c r="L558" s="1" t="e">
        <v>#N/A</v>
      </c>
      <c r="N558" s="1">
        <f t="shared" si="42"/>
        <v>45729.882621720331</v>
      </c>
      <c r="O558" s="1">
        <f t="shared" si="43"/>
        <v>5411.2257219907515</v>
      </c>
      <c r="P558"/>
      <c r="V558" s="1"/>
      <c r="AD558"/>
      <c r="AE558"/>
      <c r="AF558"/>
    </row>
    <row r="559" spans="2:32" ht="15" x14ac:dyDescent="0.2">
      <c r="B559" s="2">
        <v>45253.873224579133</v>
      </c>
      <c r="C559" s="2">
        <f t="shared" si="40"/>
        <v>45253</v>
      </c>
      <c r="D559" s="1">
        <v>20853</v>
      </c>
      <c r="F559" s="2">
        <f t="shared" si="44"/>
        <v>44785</v>
      </c>
      <c r="G559" s="1">
        <f t="shared" si="41"/>
        <v>24820</v>
      </c>
      <c r="H559" s="1">
        <f>ROUNDUP(MONTH(Table3[[#This Row],[Date]])/3, 0)</f>
        <v>3</v>
      </c>
      <c r="I559" s="1" cm="1">
        <f t="array" aca="1" ref="I559" ca="1" xml:space="preserve"> (SUM(OFFSET(G559, -$M$4/2+1, 0, $M$4-1, 1)) + (INDIRECT("G" &amp; ROW(G559) - $M$4/2) + INDIRECT("G" &amp; ROW(G559) + $M$4/2))/2) / $M$4</f>
        <v>20691.727272727272</v>
      </c>
      <c r="J559" s="1">
        <f ca="1">Table3[[#This Row],[Moving Average on Months]] - 1.96*STDEV(OFFSET(Table3[[#This Row],[Combined
Daily order]], -$M$4/2, 0, $M$4+1, 1))</f>
        <v>11314.648872662172</v>
      </c>
      <c r="K559" s="1">
        <f ca="1">Table3[[#This Row],[Moving Average on Months]] + 1.96*STDEV(OFFSET(Table3[[#This Row],[Combined
Daily order]], -$M$4/2, 0, $M$4+1, 1))</f>
        <v>30068.805672792372</v>
      </c>
      <c r="L559" s="1" t="e">
        <v>#N/A</v>
      </c>
      <c r="N559" s="1">
        <f t="shared" si="42"/>
        <v>45729.882621720331</v>
      </c>
      <c r="O559" s="1">
        <f t="shared" si="43"/>
        <v>5411.2257219907515</v>
      </c>
      <c r="P559"/>
      <c r="V559" s="1"/>
      <c r="AD559"/>
      <c r="AE559"/>
      <c r="AF559"/>
    </row>
    <row r="560" spans="2:32" ht="15" x14ac:dyDescent="0.2">
      <c r="B560" s="2">
        <v>45253.467872979862</v>
      </c>
      <c r="C560" s="2">
        <f t="shared" si="40"/>
        <v>45253</v>
      </c>
      <c r="D560" s="1">
        <v>19692</v>
      </c>
      <c r="F560" s="2">
        <f t="shared" si="44"/>
        <v>44784</v>
      </c>
      <c r="G560" s="1">
        <f t="shared" si="41"/>
        <v>15430</v>
      </c>
      <c r="H560" s="1">
        <f>ROUNDUP(MONTH(Table3[[#This Row],[Date]])/3, 0)</f>
        <v>3</v>
      </c>
      <c r="I560" s="1" cm="1">
        <f t="array" aca="1" ref="I560" ca="1" xml:space="preserve"> (SUM(OFFSET(G560, -$M$4/2+1, 0, $M$4-1, 1)) + (INDIRECT("G" &amp; ROW(G560) - $M$4/2) + INDIRECT("G" &amp; ROW(G560) + $M$4/2))/2) / $M$4</f>
        <v>20436.340909090908</v>
      </c>
      <c r="J560" s="1">
        <f ca="1">Table3[[#This Row],[Moving Average on Months]] - 1.96*STDEV(OFFSET(Table3[[#This Row],[Combined
Daily order]], -$M$4/2, 0, $M$4+1, 1))</f>
        <v>11242.690724975975</v>
      </c>
      <c r="K560" s="1">
        <f ca="1">Table3[[#This Row],[Moving Average on Months]] + 1.96*STDEV(OFFSET(Table3[[#This Row],[Combined
Daily order]], -$M$4/2, 0, $M$4+1, 1))</f>
        <v>29629.991093205841</v>
      </c>
      <c r="L560" s="1" t="e">
        <v>#N/A</v>
      </c>
      <c r="N560" s="1">
        <f t="shared" si="42"/>
        <v>45729.882621720331</v>
      </c>
      <c r="O560" s="1">
        <f t="shared" si="43"/>
        <v>5411.2257219907515</v>
      </c>
      <c r="P560"/>
      <c r="V560" s="1"/>
      <c r="AD560"/>
      <c r="AE560"/>
      <c r="AF560"/>
    </row>
    <row r="561" spans="2:32" ht="15" x14ac:dyDescent="0.2">
      <c r="B561" s="2">
        <v>45253.046122690328</v>
      </c>
      <c r="C561" s="2">
        <f t="shared" si="40"/>
        <v>45253</v>
      </c>
      <c r="D561" s="1">
        <v>18970</v>
      </c>
      <c r="F561" s="2">
        <f t="shared" si="44"/>
        <v>44783</v>
      </c>
      <c r="G561" s="1">
        <f t="shared" si="41"/>
        <v>15075</v>
      </c>
      <c r="H561" s="1">
        <f>ROUNDUP(MONTH(Table3[[#This Row],[Date]])/3, 0)</f>
        <v>3</v>
      </c>
      <c r="I561" s="1" cm="1">
        <f t="array" aca="1" ref="I561" ca="1" xml:space="preserve"> (SUM(OFFSET(G561, -$M$4/2+1, 0, $M$4-1, 1)) + (INDIRECT("G" &amp; ROW(G561) - $M$4/2) + INDIRECT("G" &amp; ROW(G561) + $M$4/2))/2) / $M$4</f>
        <v>20187.363636363636</v>
      </c>
      <c r="J561" s="1">
        <f ca="1">Table3[[#This Row],[Moving Average on Months]] - 1.96*STDEV(OFFSET(Table3[[#This Row],[Combined
Daily order]], -$M$4/2, 0, $M$4+1, 1))</f>
        <v>11051.53197475233</v>
      </c>
      <c r="K561" s="1">
        <f ca="1">Table3[[#This Row],[Moving Average on Months]] + 1.96*STDEV(OFFSET(Table3[[#This Row],[Combined
Daily order]], -$M$4/2, 0, $M$4+1, 1))</f>
        <v>29323.19529797494</v>
      </c>
      <c r="L561" s="1" t="e">
        <v>#N/A</v>
      </c>
      <c r="N561" s="1">
        <f t="shared" si="42"/>
        <v>45729.882621720331</v>
      </c>
      <c r="O561" s="1">
        <f t="shared" si="43"/>
        <v>5411.2257219907515</v>
      </c>
      <c r="P561"/>
      <c r="V561" s="1"/>
      <c r="AD561"/>
      <c r="AE561"/>
      <c r="AF561"/>
    </row>
    <row r="562" spans="2:32" ht="15" x14ac:dyDescent="0.2">
      <c r="B562" s="2">
        <v>45252.623652737893</v>
      </c>
      <c r="C562" s="2">
        <f t="shared" si="40"/>
        <v>45252</v>
      </c>
      <c r="D562" s="1">
        <v>17381</v>
      </c>
      <c r="F562" s="2">
        <f t="shared" si="44"/>
        <v>44782</v>
      </c>
      <c r="G562" s="1">
        <f t="shared" si="41"/>
        <v>25750</v>
      </c>
      <c r="H562" s="1">
        <f>ROUNDUP(MONTH(Table3[[#This Row],[Date]])/3, 0)</f>
        <v>3</v>
      </c>
      <c r="I562" s="1" cm="1">
        <f t="array" aca="1" ref="I562" ca="1" xml:space="preserve"> (SUM(OFFSET(G562, -$M$4/2+1, 0, $M$4-1, 1)) + (INDIRECT("G" &amp; ROW(G562) - $M$4/2) + INDIRECT("G" &amp; ROW(G562) + $M$4/2))/2) / $M$4</f>
        <v>19894.045454545456</v>
      </c>
      <c r="J562" s="1">
        <f ca="1">Table3[[#This Row],[Moving Average on Months]] - 1.96*STDEV(OFFSET(Table3[[#This Row],[Combined
Daily order]], -$M$4/2, 0, $M$4+1, 1))</f>
        <v>11017.273182779101</v>
      </c>
      <c r="K562" s="1">
        <f ca="1">Table3[[#This Row],[Moving Average on Months]] + 1.96*STDEV(OFFSET(Table3[[#This Row],[Combined
Daily order]], -$M$4/2, 0, $M$4+1, 1))</f>
        <v>28770.817726311812</v>
      </c>
      <c r="L562" s="1" t="e">
        <v>#N/A</v>
      </c>
      <c r="N562" s="1">
        <f t="shared" si="42"/>
        <v>45729.882621720331</v>
      </c>
      <c r="O562" s="1">
        <f t="shared" si="43"/>
        <v>5411.2257219907515</v>
      </c>
      <c r="P562"/>
      <c r="V562" s="1"/>
      <c r="AD562"/>
      <c r="AE562"/>
      <c r="AF562"/>
    </row>
    <row r="563" spans="2:32" ht="15" x14ac:dyDescent="0.2">
      <c r="B563" s="2">
        <v>45252.236561160396</v>
      </c>
      <c r="C563" s="2">
        <f t="shared" si="40"/>
        <v>45252</v>
      </c>
      <c r="D563" s="1">
        <v>16908</v>
      </c>
      <c r="F563" s="2">
        <f t="shared" si="44"/>
        <v>44781</v>
      </c>
      <c r="G563" s="1">
        <f t="shared" si="41"/>
        <v>16967</v>
      </c>
      <c r="H563" s="1">
        <f>ROUNDUP(MONTH(Table3[[#This Row],[Date]])/3, 0)</f>
        <v>3</v>
      </c>
      <c r="I563" s="1" cm="1">
        <f t="array" aca="1" ref="I563" ca="1" xml:space="preserve"> (SUM(OFFSET(G563, -$M$4/2+1, 0, $M$4-1, 1)) + (INDIRECT("G" &amp; ROW(G563) - $M$4/2) + INDIRECT("G" &amp; ROW(G563) + $M$4/2))/2) / $M$4</f>
        <v>19582.704545454544</v>
      </c>
      <c r="J563" s="1">
        <f ca="1">Table3[[#This Row],[Moving Average on Months]] - 1.96*STDEV(OFFSET(Table3[[#This Row],[Combined
Daily order]], -$M$4/2, 0, $M$4+1, 1))</f>
        <v>10719.473609524526</v>
      </c>
      <c r="K563" s="1">
        <f ca="1">Table3[[#This Row],[Moving Average on Months]] + 1.96*STDEV(OFFSET(Table3[[#This Row],[Combined
Daily order]], -$M$4/2, 0, $M$4+1, 1))</f>
        <v>28445.935481384564</v>
      </c>
      <c r="L563" s="1" t="e">
        <v>#N/A</v>
      </c>
      <c r="N563" s="1">
        <f t="shared" si="42"/>
        <v>45729.882621720331</v>
      </c>
      <c r="O563" s="1">
        <f t="shared" si="43"/>
        <v>5411.2257219907515</v>
      </c>
      <c r="P563"/>
      <c r="V563" s="1"/>
      <c r="AD563"/>
      <c r="AE563"/>
      <c r="AF563"/>
    </row>
    <row r="564" spans="2:32" ht="15" x14ac:dyDescent="0.2">
      <c r="B564" s="2">
        <v>45251.824873184145</v>
      </c>
      <c r="C564" s="2">
        <f t="shared" si="40"/>
        <v>45251</v>
      </c>
      <c r="D564" s="1">
        <v>15865</v>
      </c>
      <c r="F564" s="2">
        <f t="shared" si="44"/>
        <v>44778</v>
      </c>
      <c r="G564" s="1">
        <f t="shared" si="41"/>
        <v>23248</v>
      </c>
      <c r="H564" s="1">
        <f>ROUNDUP(MONTH(Table3[[#This Row],[Date]])/3, 0)</f>
        <v>3</v>
      </c>
      <c r="I564" s="1" cm="1">
        <f t="array" aca="1" ref="I564" ca="1" xml:space="preserve"> (SUM(OFFSET(G564, -$M$4/2+1, 0, $M$4-1, 1)) + (INDIRECT("G" &amp; ROW(G564) - $M$4/2) + INDIRECT("G" &amp; ROW(G564) + $M$4/2))/2) / $M$4</f>
        <v>19271.863636363636</v>
      </c>
      <c r="J564" s="1">
        <f ca="1">Table3[[#This Row],[Moving Average on Months]] - 1.96*STDEV(OFFSET(Table3[[#This Row],[Combined
Daily order]], -$M$4/2, 0, $M$4+1, 1))</f>
        <v>10646.287836978188</v>
      </c>
      <c r="K564" s="1">
        <f ca="1">Table3[[#This Row],[Moving Average on Months]] + 1.96*STDEV(OFFSET(Table3[[#This Row],[Combined
Daily order]], -$M$4/2, 0, $M$4+1, 1))</f>
        <v>27897.439435749082</v>
      </c>
      <c r="L564" s="1" t="e">
        <v>#N/A</v>
      </c>
      <c r="N564" s="1">
        <f t="shared" si="42"/>
        <v>45729.882621720331</v>
      </c>
      <c r="O564" s="1">
        <f t="shared" si="43"/>
        <v>5411.2257219907515</v>
      </c>
      <c r="P564"/>
      <c r="V564" s="1"/>
      <c r="AD564"/>
      <c r="AE564"/>
      <c r="AF564"/>
    </row>
    <row r="565" spans="2:32" ht="15" x14ac:dyDescent="0.2">
      <c r="B565" s="2">
        <v>45251.417097518548</v>
      </c>
      <c r="C565" s="2">
        <f t="shared" si="40"/>
        <v>45251</v>
      </c>
      <c r="D565" s="1">
        <v>16568</v>
      </c>
      <c r="F565" s="2">
        <f t="shared" si="44"/>
        <v>44777</v>
      </c>
      <c r="G565" s="1">
        <f t="shared" si="41"/>
        <v>15218</v>
      </c>
      <c r="H565" s="1">
        <f>ROUNDUP(MONTH(Table3[[#This Row],[Date]])/3, 0)</f>
        <v>3</v>
      </c>
      <c r="I565" s="1" cm="1">
        <f t="array" aca="1" ref="I565" ca="1" xml:space="preserve"> (SUM(OFFSET(G565, -$M$4/2+1, 0, $M$4-1, 1)) + (INDIRECT("G" &amp; ROW(G565) - $M$4/2) + INDIRECT("G" &amp; ROW(G565) + $M$4/2))/2) / $M$4</f>
        <v>19127.409090909092</v>
      </c>
      <c r="J565" s="1">
        <f ca="1">Table3[[#This Row],[Moving Average on Months]] - 1.96*STDEV(OFFSET(Table3[[#This Row],[Combined
Daily order]], -$M$4/2, 0, $M$4+1, 1))</f>
        <v>10500.500744643439</v>
      </c>
      <c r="K565" s="1">
        <f ca="1">Table3[[#This Row],[Moving Average on Months]] + 1.96*STDEV(OFFSET(Table3[[#This Row],[Combined
Daily order]], -$M$4/2, 0, $M$4+1, 1))</f>
        <v>27754.317437174745</v>
      </c>
      <c r="L565" s="1" t="e">
        <v>#N/A</v>
      </c>
      <c r="N565" s="1">
        <f t="shared" si="42"/>
        <v>45729.882621720331</v>
      </c>
      <c r="O565" s="1">
        <f t="shared" si="43"/>
        <v>5411.2257219907515</v>
      </c>
      <c r="P565"/>
      <c r="V565" s="1"/>
      <c r="AD565"/>
      <c r="AE565"/>
      <c r="AF565"/>
    </row>
    <row r="566" spans="2:32" ht="15" x14ac:dyDescent="0.2">
      <c r="B566" s="2">
        <v>45250.998052684692</v>
      </c>
      <c r="C566" s="2">
        <f t="shared" si="40"/>
        <v>45250</v>
      </c>
      <c r="D566" s="1">
        <v>16263</v>
      </c>
      <c r="F566" s="2">
        <f t="shared" si="44"/>
        <v>44776</v>
      </c>
      <c r="G566" s="1">
        <f t="shared" si="41"/>
        <v>23407</v>
      </c>
      <c r="H566" s="1">
        <f>ROUNDUP(MONTH(Table3[[#This Row],[Date]])/3, 0)</f>
        <v>3</v>
      </c>
      <c r="I566" s="1" cm="1">
        <f t="array" aca="1" ref="I566" ca="1" xml:space="preserve"> (SUM(OFFSET(G566, -$M$4/2+1, 0, $M$4-1, 1)) + (INDIRECT("G" &amp; ROW(G566) - $M$4/2) + INDIRECT("G" &amp; ROW(G566) + $M$4/2))/2) / $M$4</f>
        <v>18784.113636363636</v>
      </c>
      <c r="J566" s="1">
        <f ca="1">Table3[[#This Row],[Moving Average on Months]] - 1.96*STDEV(OFFSET(Table3[[#This Row],[Combined
Daily order]], -$M$4/2, 0, $M$4+1, 1))</f>
        <v>9793.5538507710517</v>
      </c>
      <c r="K566" s="1">
        <f ca="1">Table3[[#This Row],[Moving Average on Months]] + 1.96*STDEV(OFFSET(Table3[[#This Row],[Combined
Daily order]], -$M$4/2, 0, $M$4+1, 1))</f>
        <v>27774.67342195622</v>
      </c>
      <c r="L566" s="1" t="e">
        <v>#N/A</v>
      </c>
      <c r="N566" s="1">
        <f t="shared" si="42"/>
        <v>45729.882621720331</v>
      </c>
      <c r="O566" s="1">
        <f t="shared" si="43"/>
        <v>5411.2257219907515</v>
      </c>
      <c r="P566"/>
      <c r="V566" s="1"/>
      <c r="AD566"/>
      <c r="AE566"/>
      <c r="AF566"/>
    </row>
    <row r="567" spans="2:32" ht="15" x14ac:dyDescent="0.2">
      <c r="B567" s="2">
        <v>45250.616856898385</v>
      </c>
      <c r="C567" s="2">
        <f t="shared" si="40"/>
        <v>45250</v>
      </c>
      <c r="D567" s="1">
        <v>20436</v>
      </c>
      <c r="F567" s="2">
        <f t="shared" si="44"/>
        <v>44775</v>
      </c>
      <c r="G567" s="1">
        <f t="shared" si="41"/>
        <v>15733</v>
      </c>
      <c r="H567" s="1">
        <f>ROUNDUP(MONTH(Table3[[#This Row],[Date]])/3, 0)</f>
        <v>3</v>
      </c>
      <c r="I567" s="1" cm="1">
        <f t="array" aca="1" ref="I567" ca="1" xml:space="preserve"> (SUM(OFFSET(G567, -$M$4/2+1, 0, $M$4-1, 1)) + (INDIRECT("G" &amp; ROW(G567) - $M$4/2) + INDIRECT("G" &amp; ROW(G567) + $M$4/2))/2) / $M$4</f>
        <v>18424.43181818182</v>
      </c>
      <c r="J567" s="1">
        <f ca="1">Table3[[#This Row],[Moving Average on Months]] - 1.96*STDEV(OFFSET(Table3[[#This Row],[Combined
Daily order]], -$M$4/2, 0, $M$4+1, 1))</f>
        <v>10086.219368734573</v>
      </c>
      <c r="K567" s="1">
        <f ca="1">Table3[[#This Row],[Moving Average on Months]] + 1.96*STDEV(OFFSET(Table3[[#This Row],[Combined
Daily order]], -$M$4/2, 0, $M$4+1, 1))</f>
        <v>26762.644267629068</v>
      </c>
      <c r="L567" s="1" t="e">
        <v>#N/A</v>
      </c>
      <c r="N567" s="1">
        <f t="shared" si="42"/>
        <v>45729.882621720331</v>
      </c>
      <c r="O567" s="1">
        <f t="shared" si="43"/>
        <v>5411.2257219907515</v>
      </c>
      <c r="P567"/>
      <c r="V567" s="1"/>
      <c r="AD567"/>
      <c r="AE567"/>
      <c r="AF567"/>
    </row>
    <row r="568" spans="2:32" ht="15" x14ac:dyDescent="0.2">
      <c r="B568" s="2">
        <v>45250.195033634496</v>
      </c>
      <c r="C568" s="2">
        <f t="shared" si="40"/>
        <v>45250</v>
      </c>
      <c r="D568" s="1">
        <v>16926</v>
      </c>
      <c r="F568" s="2">
        <f t="shared" si="44"/>
        <v>44774</v>
      </c>
      <c r="G568" s="1">
        <f t="shared" si="41"/>
        <v>21658</v>
      </c>
      <c r="H568" s="1">
        <f>ROUNDUP(MONTH(Table3[[#This Row],[Date]])/3, 0)</f>
        <v>3</v>
      </c>
      <c r="I568" s="1" cm="1">
        <f t="array" aca="1" ref="I568" ca="1" xml:space="preserve"> (SUM(OFFSET(G568, -$M$4/2+1, 0, $M$4-1, 1)) + (INDIRECT("G" &amp; ROW(G568) - $M$4/2) + INDIRECT("G" &amp; ROW(G568) + $M$4/2))/2) / $M$4</f>
        <v>18012.340909090908</v>
      </c>
      <c r="J568" s="1">
        <f ca="1">Table3[[#This Row],[Moving Average on Months]] - 1.96*STDEV(OFFSET(Table3[[#This Row],[Combined
Daily order]], -$M$4/2, 0, $M$4+1, 1))</f>
        <v>9064.8477448971025</v>
      </c>
      <c r="K568" s="1">
        <f ca="1">Table3[[#This Row],[Moving Average on Months]] + 1.96*STDEV(OFFSET(Table3[[#This Row],[Combined
Daily order]], -$M$4/2, 0, $M$4+1, 1))</f>
        <v>26959.834073284714</v>
      </c>
      <c r="L568" s="1" t="e">
        <v>#N/A</v>
      </c>
      <c r="N568" s="1">
        <f t="shared" si="42"/>
        <v>45729.882621720331</v>
      </c>
      <c r="O568" s="1">
        <f t="shared" si="43"/>
        <v>5411.2257219907515</v>
      </c>
      <c r="P568"/>
      <c r="V568" s="1"/>
      <c r="AD568"/>
      <c r="AE568"/>
      <c r="AF568"/>
    </row>
    <row r="569" spans="2:32" ht="15" x14ac:dyDescent="0.2">
      <c r="B569" s="2">
        <v>45247.865223355002</v>
      </c>
      <c r="C569" s="2">
        <f t="shared" si="40"/>
        <v>45247</v>
      </c>
      <c r="D569" s="1">
        <v>19013</v>
      </c>
      <c r="F569" s="2">
        <f t="shared" si="44"/>
        <v>44771</v>
      </c>
      <c r="G569" s="1">
        <f t="shared" si="41"/>
        <v>14106</v>
      </c>
      <c r="H569" s="1">
        <f>ROUNDUP(MONTH(Table3[[#This Row],[Date]])/3, 0)</f>
        <v>3</v>
      </c>
      <c r="I569" s="1" cm="1">
        <f t="array" aca="1" ref="I569" ca="1" xml:space="preserve"> (SUM(OFFSET(G569, -$M$4/2+1, 0, $M$4-1, 1)) + (INDIRECT("G" &amp; ROW(G569) - $M$4/2) + INDIRECT("G" &amp; ROW(G569) + $M$4/2))/2) / $M$4</f>
        <v>17604.113636363636</v>
      </c>
      <c r="J569" s="1">
        <f ca="1">Table3[[#This Row],[Moving Average on Months]] - 1.96*STDEV(OFFSET(Table3[[#This Row],[Combined
Daily order]], -$M$4/2, 0, $M$4+1, 1))</f>
        <v>9431.6098179741603</v>
      </c>
      <c r="K569" s="1">
        <f ca="1">Table3[[#This Row],[Moving Average on Months]] + 1.96*STDEV(OFFSET(Table3[[#This Row],[Combined
Daily order]], -$M$4/2, 0, $M$4+1, 1))</f>
        <v>25776.617454753112</v>
      </c>
      <c r="L569" s="1" t="e">
        <v>#N/A</v>
      </c>
      <c r="N569" s="1">
        <f t="shared" si="42"/>
        <v>45729.882621720331</v>
      </c>
      <c r="O569" s="1">
        <f t="shared" si="43"/>
        <v>5411.2257219907515</v>
      </c>
      <c r="P569"/>
      <c r="V569" s="1"/>
      <c r="AD569"/>
      <c r="AE569"/>
      <c r="AF569"/>
    </row>
    <row r="570" spans="2:32" ht="15" x14ac:dyDescent="0.2">
      <c r="B570" s="2">
        <v>45247.460082942009</v>
      </c>
      <c r="C570" s="2">
        <f t="shared" si="40"/>
        <v>45247</v>
      </c>
      <c r="D570" s="1">
        <v>17339</v>
      </c>
      <c r="F570" s="2">
        <f t="shared" si="44"/>
        <v>44770</v>
      </c>
      <c r="G570" s="1">
        <f t="shared" si="41"/>
        <v>20171</v>
      </c>
      <c r="H570" s="1">
        <f>ROUNDUP(MONTH(Table3[[#This Row],[Date]])/3, 0)</f>
        <v>3</v>
      </c>
      <c r="I570" s="1" cm="1">
        <f t="array" aca="1" ref="I570" ca="1" xml:space="preserve"> (SUM(OFFSET(G570, -$M$4/2+1, 0, $M$4-1, 1)) + (INDIRECT("G" &amp; ROW(G570) - $M$4/2) + INDIRECT("G" &amp; ROW(G570) + $M$4/2))/2) / $M$4</f>
        <v>17261.31818181818</v>
      </c>
      <c r="J570" s="1">
        <f ca="1">Table3[[#This Row],[Moving Average on Months]] - 1.96*STDEV(OFFSET(Table3[[#This Row],[Combined
Daily order]], -$M$4/2, 0, $M$4+1, 1))</f>
        <v>8709.6154996158039</v>
      </c>
      <c r="K570" s="1">
        <f ca="1">Table3[[#This Row],[Moving Average on Months]] + 1.96*STDEV(OFFSET(Table3[[#This Row],[Combined
Daily order]], -$M$4/2, 0, $M$4+1, 1))</f>
        <v>25813.020864020556</v>
      </c>
      <c r="L570" s="1" t="e">
        <v>#N/A</v>
      </c>
      <c r="N570" s="1">
        <f t="shared" si="42"/>
        <v>45729.882621720331</v>
      </c>
      <c r="O570" s="1">
        <f t="shared" si="43"/>
        <v>5411.2257219907515</v>
      </c>
      <c r="P570"/>
      <c r="V570" s="1"/>
      <c r="AD570"/>
      <c r="AE570"/>
      <c r="AF570"/>
    </row>
    <row r="571" spans="2:32" ht="15" x14ac:dyDescent="0.2">
      <c r="B571" s="2">
        <v>45247.0645926047</v>
      </c>
      <c r="C571" s="2">
        <f t="shared" si="40"/>
        <v>45247</v>
      </c>
      <c r="D571" s="1">
        <v>18008</v>
      </c>
      <c r="F571" s="2">
        <f t="shared" si="44"/>
        <v>44769</v>
      </c>
      <c r="G571" s="1">
        <f t="shared" si="41"/>
        <v>14417</v>
      </c>
      <c r="H571" s="1">
        <f>ROUNDUP(MONTH(Table3[[#This Row],[Date]])/3, 0)</f>
        <v>3</v>
      </c>
      <c r="I571" s="1" cm="1">
        <f t="array" aca="1" ref="I571" ca="1" xml:space="preserve"> (SUM(OFFSET(G571, -$M$4/2+1, 0, $M$4-1, 1)) + (INDIRECT("G" &amp; ROW(G571) - $M$4/2) + INDIRECT("G" &amp; ROW(G571) + $M$4/2))/2) / $M$4</f>
        <v>16963.522727272728</v>
      </c>
      <c r="J571" s="1">
        <f ca="1">Table3[[#This Row],[Moving Average on Months]] - 1.96*STDEV(OFFSET(Table3[[#This Row],[Combined
Daily order]], -$M$4/2, 0, $M$4+1, 1))</f>
        <v>9023.1634092800487</v>
      </c>
      <c r="K571" s="1">
        <f ca="1">Table3[[#This Row],[Moving Average on Months]] + 1.96*STDEV(OFFSET(Table3[[#This Row],[Combined
Daily order]], -$M$4/2, 0, $M$4+1, 1))</f>
        <v>24903.882045265407</v>
      </c>
      <c r="L571" s="1" t="e">
        <v>#N/A</v>
      </c>
      <c r="N571" s="1">
        <f t="shared" si="42"/>
        <v>45729.882621720331</v>
      </c>
      <c r="O571" s="1">
        <f t="shared" si="43"/>
        <v>5411.2257219907515</v>
      </c>
      <c r="P571"/>
      <c r="V571" s="1"/>
      <c r="AD571"/>
      <c r="AE571"/>
      <c r="AF571"/>
    </row>
    <row r="572" spans="2:32" ht="15" x14ac:dyDescent="0.2">
      <c r="B572" s="2">
        <v>45246.675592604755</v>
      </c>
      <c r="C572" s="2">
        <f t="shared" si="40"/>
        <v>45246</v>
      </c>
      <c r="D572" s="1">
        <v>15990</v>
      </c>
      <c r="F572" s="2">
        <f t="shared" si="44"/>
        <v>44768</v>
      </c>
      <c r="G572" s="1">
        <f t="shared" si="41"/>
        <v>21128</v>
      </c>
      <c r="H572" s="1">
        <f>ROUNDUP(MONTH(Table3[[#This Row],[Date]])/3, 0)</f>
        <v>3</v>
      </c>
      <c r="I572" s="1" cm="1">
        <f t="array" aca="1" ref="I572" ca="1" xml:space="preserve"> (SUM(OFFSET(G572, -$M$4/2+1, 0, $M$4-1, 1)) + (INDIRECT("G" &amp; ROW(G572) - $M$4/2) + INDIRECT("G" &amp; ROW(G572) + $M$4/2))/2) / $M$4</f>
        <v>16894.25</v>
      </c>
      <c r="J572" s="1">
        <f ca="1">Table3[[#This Row],[Moving Average on Months]] - 1.96*STDEV(OFFSET(Table3[[#This Row],[Combined
Daily order]], -$M$4/2, 0, $M$4+1, 1))</f>
        <v>8692.5329754099785</v>
      </c>
      <c r="K572" s="1">
        <f ca="1">Table3[[#This Row],[Moving Average on Months]] + 1.96*STDEV(OFFSET(Table3[[#This Row],[Combined
Daily order]], -$M$4/2, 0, $M$4+1, 1))</f>
        <v>25095.96702459002</v>
      </c>
      <c r="L572" s="1" t="e">
        <v>#N/A</v>
      </c>
      <c r="N572" s="1">
        <f t="shared" si="42"/>
        <v>45729.882621720331</v>
      </c>
      <c r="O572" s="1">
        <f t="shared" si="43"/>
        <v>5411.2257219907515</v>
      </c>
      <c r="P572"/>
      <c r="V572" s="1"/>
      <c r="AD572"/>
      <c r="AE572"/>
      <c r="AF572"/>
    </row>
    <row r="573" spans="2:32" ht="15" x14ac:dyDescent="0.2">
      <c r="B573" s="2">
        <v>45246.261341735444</v>
      </c>
      <c r="C573" s="2">
        <f t="shared" si="40"/>
        <v>45246</v>
      </c>
      <c r="D573" s="1">
        <v>19124</v>
      </c>
      <c r="F573" s="2">
        <f t="shared" si="44"/>
        <v>44767</v>
      </c>
      <c r="G573" s="1">
        <f t="shared" si="41"/>
        <v>13030</v>
      </c>
      <c r="H573" s="1">
        <f>ROUNDUP(MONTH(Table3[[#This Row],[Date]])/3, 0)</f>
        <v>3</v>
      </c>
      <c r="I573" s="1" cm="1">
        <f t="array" aca="1" ref="I573" ca="1" xml:space="preserve"> (SUM(OFFSET(G573, -$M$4/2+1, 0, $M$4-1, 1)) + (INDIRECT("G" &amp; ROW(G573) - $M$4/2) + INDIRECT("G" &amp; ROW(G573) + $M$4/2))/2) / $M$4</f>
        <v>16629.68181818182</v>
      </c>
      <c r="J573" s="1">
        <f ca="1">Table3[[#This Row],[Moving Average on Months]] - 1.96*STDEV(OFFSET(Table3[[#This Row],[Combined
Daily order]], -$M$4/2, 0, $M$4+1, 1))</f>
        <v>8454.6074288523705</v>
      </c>
      <c r="K573" s="1">
        <f ca="1">Table3[[#This Row],[Moving Average on Months]] + 1.96*STDEV(OFFSET(Table3[[#This Row],[Combined
Daily order]], -$M$4/2, 0, $M$4+1, 1))</f>
        <v>24804.756207511269</v>
      </c>
      <c r="L573" s="1" t="e">
        <v>#N/A</v>
      </c>
      <c r="N573" s="1">
        <f t="shared" si="42"/>
        <v>45729.882621720331</v>
      </c>
      <c r="O573" s="1">
        <f t="shared" si="43"/>
        <v>5411.2257219907515</v>
      </c>
      <c r="P573"/>
      <c r="V573" s="1"/>
      <c r="AD573"/>
      <c r="AE573"/>
      <c r="AF573"/>
    </row>
    <row r="574" spans="2:32" ht="15" x14ac:dyDescent="0.2">
      <c r="B574" s="2">
        <v>45245.832866160294</v>
      </c>
      <c r="C574" s="2">
        <f t="shared" si="40"/>
        <v>45245</v>
      </c>
      <c r="D574" s="1">
        <v>18950</v>
      </c>
      <c r="F574" s="2">
        <f t="shared" si="44"/>
        <v>44764</v>
      </c>
      <c r="G574" s="1">
        <f t="shared" si="41"/>
        <v>18903</v>
      </c>
      <c r="H574" s="1">
        <f>ROUNDUP(MONTH(Table3[[#This Row],[Date]])/3, 0)</f>
        <v>3</v>
      </c>
      <c r="I574" s="1" cm="1">
        <f t="array" aca="1" ref="I574" ca="1" xml:space="preserve"> (SUM(OFFSET(G574, -$M$4/2+1, 0, $M$4-1, 1)) + (INDIRECT("G" &amp; ROW(G574) - $M$4/2) + INDIRECT("G" &amp; ROW(G574) + $M$4/2))/2) / $M$4</f>
        <v>16322.25</v>
      </c>
      <c r="J574" s="1">
        <f ca="1">Table3[[#This Row],[Moving Average on Months]] - 1.96*STDEV(OFFSET(Table3[[#This Row],[Combined
Daily order]], -$M$4/2, 0, $M$4+1, 1))</f>
        <v>8833.4065940346791</v>
      </c>
      <c r="K574" s="1">
        <f ca="1">Table3[[#This Row],[Moving Average on Months]] + 1.96*STDEV(OFFSET(Table3[[#This Row],[Combined
Daily order]], -$M$4/2, 0, $M$4+1, 1))</f>
        <v>23811.093405965323</v>
      </c>
      <c r="L574" s="1" t="e">
        <v>#N/A</v>
      </c>
      <c r="N574" s="1">
        <f t="shared" si="42"/>
        <v>45729.882621720331</v>
      </c>
      <c r="O574" s="1">
        <f t="shared" si="43"/>
        <v>5411.2257219907515</v>
      </c>
      <c r="P574"/>
      <c r="V574" s="1"/>
      <c r="AD574"/>
      <c r="AE574"/>
      <c r="AF574"/>
    </row>
    <row r="575" spans="2:32" ht="15" x14ac:dyDescent="0.2">
      <c r="B575" s="2">
        <v>45245.439090375905</v>
      </c>
      <c r="C575" s="2">
        <f t="shared" si="40"/>
        <v>45245</v>
      </c>
      <c r="D575" s="1">
        <v>17982</v>
      </c>
      <c r="F575" s="2">
        <f t="shared" si="44"/>
        <v>44763</v>
      </c>
      <c r="G575" s="1">
        <f t="shared" si="41"/>
        <v>13202</v>
      </c>
      <c r="H575" s="1">
        <f>ROUNDUP(MONTH(Table3[[#This Row],[Date]])/3, 0)</f>
        <v>3</v>
      </c>
      <c r="I575" s="1" cm="1">
        <f t="array" aca="1" ref="I575" ca="1" xml:space="preserve"> (SUM(OFFSET(G575, -$M$4/2+1, 0, $M$4-1, 1)) + (INDIRECT("G" &amp; ROW(G575) - $M$4/2) + INDIRECT("G" &amp; ROW(G575) + $M$4/2))/2) / $M$4</f>
        <v>16044.65909090909</v>
      </c>
      <c r="J575" s="1">
        <f ca="1">Table3[[#This Row],[Moving Average on Months]] - 1.96*STDEV(OFFSET(Table3[[#This Row],[Combined
Daily order]], -$M$4/2, 0, $M$4+1, 1))</f>
        <v>8562.2597907560139</v>
      </c>
      <c r="K575" s="1">
        <f ca="1">Table3[[#This Row],[Moving Average on Months]] + 1.96*STDEV(OFFSET(Table3[[#This Row],[Combined
Daily order]], -$M$4/2, 0, $M$4+1, 1))</f>
        <v>23527.058391062164</v>
      </c>
      <c r="L575" s="1" t="e">
        <v>#N/A</v>
      </c>
      <c r="N575" s="1">
        <f t="shared" si="42"/>
        <v>45729.882621720331</v>
      </c>
      <c r="O575" s="1">
        <f t="shared" si="43"/>
        <v>5411.2257219907515</v>
      </c>
      <c r="P575"/>
      <c r="V575" s="1"/>
      <c r="AD575"/>
      <c r="AE575"/>
      <c r="AF575"/>
    </row>
    <row r="576" spans="2:32" ht="15" x14ac:dyDescent="0.2">
      <c r="B576" s="2">
        <v>45245.019266817384</v>
      </c>
      <c r="C576" s="2">
        <f t="shared" si="40"/>
        <v>45245</v>
      </c>
      <c r="D576" s="1">
        <v>16356</v>
      </c>
      <c r="F576" s="2">
        <f t="shared" si="44"/>
        <v>44762</v>
      </c>
      <c r="G576" s="1">
        <f t="shared" si="41"/>
        <v>18351</v>
      </c>
      <c r="H576" s="1">
        <f>ROUNDUP(MONTH(Table3[[#This Row],[Date]])/3, 0)</f>
        <v>3</v>
      </c>
      <c r="I576" s="1" cm="1">
        <f t="array" aca="1" ref="I576" ca="1" xml:space="preserve"> (SUM(OFFSET(G576, -$M$4/2+1, 0, $M$4-1, 1)) + (INDIRECT("G" &amp; ROW(G576) - $M$4/2) + INDIRECT("G" &amp; ROW(G576) + $M$4/2))/2) / $M$4</f>
        <v>15812.136363636364</v>
      </c>
      <c r="J576" s="1">
        <f ca="1">Table3[[#This Row],[Moving Average on Months]] - 1.96*STDEV(OFFSET(Table3[[#This Row],[Combined
Daily order]], -$M$4/2, 0, $M$4+1, 1))</f>
        <v>8775.2923969760213</v>
      </c>
      <c r="K576" s="1">
        <f ca="1">Table3[[#This Row],[Moving Average on Months]] + 1.96*STDEV(OFFSET(Table3[[#This Row],[Combined
Daily order]], -$M$4/2, 0, $M$4+1, 1))</f>
        <v>22848.980330296705</v>
      </c>
      <c r="L576" s="1" t="e">
        <v>#N/A</v>
      </c>
      <c r="N576" s="1">
        <f t="shared" si="42"/>
        <v>45729.882621720331</v>
      </c>
      <c r="O576" s="1">
        <f t="shared" si="43"/>
        <v>5411.2257219907515</v>
      </c>
      <c r="P576"/>
      <c r="V576" s="1"/>
      <c r="AD576"/>
      <c r="AE576"/>
      <c r="AF576"/>
    </row>
    <row r="577" spans="2:32" ht="15" x14ac:dyDescent="0.2">
      <c r="B577" s="2">
        <v>45244.590972360253</v>
      </c>
      <c r="C577" s="2">
        <f t="shared" si="40"/>
        <v>45244</v>
      </c>
      <c r="D577" s="1">
        <v>15835</v>
      </c>
      <c r="F577" s="2">
        <f t="shared" si="44"/>
        <v>44761</v>
      </c>
      <c r="G577" s="1">
        <f t="shared" si="41"/>
        <v>12898</v>
      </c>
      <c r="H577" s="1">
        <f>ROUNDUP(MONTH(Table3[[#This Row],[Date]])/3, 0)</f>
        <v>3</v>
      </c>
      <c r="I577" s="1" cm="1">
        <f t="array" aca="1" ref="I577" ca="1" xml:space="preserve"> (SUM(OFFSET(G577, -$M$4/2+1, 0, $M$4-1, 1)) + (INDIRECT("G" &amp; ROW(G577) - $M$4/2) + INDIRECT("G" &amp; ROW(G577) + $M$4/2))/2) / $M$4</f>
        <v>15505.522727272728</v>
      </c>
      <c r="J577" s="1">
        <f ca="1">Table3[[#This Row],[Moving Average on Months]] - 1.96*STDEV(OFFSET(Table3[[#This Row],[Combined
Daily order]], -$M$4/2, 0, $M$4+1, 1))</f>
        <v>8394.6232977852997</v>
      </c>
      <c r="K577" s="1">
        <f ca="1">Table3[[#This Row],[Moving Average on Months]] + 1.96*STDEV(OFFSET(Table3[[#This Row],[Combined
Daily order]], -$M$4/2, 0, $M$4+1, 1))</f>
        <v>22616.422156760156</v>
      </c>
      <c r="L577" s="1" t="e">
        <v>#N/A</v>
      </c>
      <c r="N577" s="1">
        <f t="shared" si="42"/>
        <v>45729.882621720331</v>
      </c>
      <c r="O577" s="1">
        <f t="shared" si="43"/>
        <v>5411.2257219907515</v>
      </c>
      <c r="P577"/>
      <c r="V577" s="1"/>
      <c r="AD577"/>
      <c r="AE577"/>
      <c r="AF577"/>
    </row>
    <row r="578" spans="2:32" ht="15" x14ac:dyDescent="0.2">
      <c r="B578" s="2">
        <v>45244.167831786224</v>
      </c>
      <c r="C578" s="2">
        <f t="shared" si="40"/>
        <v>45244</v>
      </c>
      <c r="D578" s="1">
        <v>17385</v>
      </c>
      <c r="F578" s="2">
        <f t="shared" si="44"/>
        <v>44760</v>
      </c>
      <c r="G578" s="1">
        <f t="shared" si="41"/>
        <v>16669</v>
      </c>
      <c r="H578" s="1">
        <f>ROUNDUP(MONTH(Table3[[#This Row],[Date]])/3, 0)</f>
        <v>3</v>
      </c>
      <c r="I578" s="1" cm="1">
        <f t="array" aca="1" ref="I578" ca="1" xml:space="preserve"> (SUM(OFFSET(G578, -$M$4/2+1, 0, $M$4-1, 1)) + (INDIRECT("G" &amp; ROW(G578) - $M$4/2) + INDIRECT("G" &amp; ROW(G578) + $M$4/2))/2) / $M$4</f>
        <v>15318.113636363636</v>
      </c>
      <c r="J578" s="1">
        <f ca="1">Table3[[#This Row],[Moving Average on Months]] - 1.96*STDEV(OFFSET(Table3[[#This Row],[Combined
Daily order]], -$M$4/2, 0, $M$4+1, 1))</f>
        <v>8953.4052586738999</v>
      </c>
      <c r="K578" s="1">
        <f ca="1">Table3[[#This Row],[Moving Average on Months]] + 1.96*STDEV(OFFSET(Table3[[#This Row],[Combined
Daily order]], -$M$4/2, 0, $M$4+1, 1))</f>
        <v>21682.822014053374</v>
      </c>
      <c r="L578" s="1" t="e">
        <v>#N/A</v>
      </c>
      <c r="N578" s="1">
        <f t="shared" si="42"/>
        <v>45729.882621720331</v>
      </c>
      <c r="O578" s="1">
        <f t="shared" si="43"/>
        <v>5411.2257219907515</v>
      </c>
      <c r="P578"/>
      <c r="V578" s="1"/>
      <c r="AD578"/>
      <c r="AE578"/>
      <c r="AF578"/>
    </row>
    <row r="579" spans="2:32" ht="15" x14ac:dyDescent="0.2">
      <c r="B579" s="2">
        <v>45243.767685190229</v>
      </c>
      <c r="C579" s="2">
        <f t="shared" si="40"/>
        <v>45243</v>
      </c>
      <c r="D579" s="1">
        <v>17206</v>
      </c>
      <c r="F579" s="2">
        <f t="shared" si="44"/>
        <v>44757</v>
      </c>
      <c r="G579" s="1">
        <f t="shared" si="41"/>
        <v>10441</v>
      </c>
      <c r="H579" s="1">
        <f>ROUNDUP(MONTH(Table3[[#This Row],[Date]])/3, 0)</f>
        <v>3</v>
      </c>
      <c r="I579" s="1" cm="1">
        <f t="array" aca="1" ref="I579" ca="1" xml:space="preserve"> (SUM(OFFSET(G579, -$M$4/2+1, 0, $M$4-1, 1)) + (INDIRECT("G" &amp; ROW(G579) - $M$4/2) + INDIRECT("G" &amp; ROW(G579) + $M$4/2))/2) / $M$4</f>
        <v>15159.068181818182</v>
      </c>
      <c r="J579" s="1">
        <f ca="1">Table3[[#This Row],[Moving Average on Months]] - 1.96*STDEV(OFFSET(Table3[[#This Row],[Combined
Daily order]], -$M$4/2, 0, $M$4+1, 1))</f>
        <v>8702.2874159911298</v>
      </c>
      <c r="K579" s="1">
        <f ca="1">Table3[[#This Row],[Moving Average on Months]] + 1.96*STDEV(OFFSET(Table3[[#This Row],[Combined
Daily order]], -$M$4/2, 0, $M$4+1, 1))</f>
        <v>21615.848947645234</v>
      </c>
      <c r="L579" s="1" t="e">
        <v>#N/A</v>
      </c>
      <c r="N579" s="1">
        <f t="shared" si="42"/>
        <v>45729.882621720331</v>
      </c>
      <c r="O579" s="1">
        <f t="shared" si="43"/>
        <v>5411.2257219907515</v>
      </c>
      <c r="P579"/>
      <c r="V579" s="1"/>
      <c r="AD579"/>
      <c r="AE579"/>
      <c r="AF579"/>
    </row>
    <row r="580" spans="2:32" ht="15" x14ac:dyDescent="0.2">
      <c r="B580" s="2">
        <v>45243.341202649688</v>
      </c>
      <c r="C580" s="2">
        <f t="shared" ref="C580:C643" si="45">INT(B580)</f>
        <v>45243</v>
      </c>
      <c r="D580" s="1">
        <v>16600</v>
      </c>
      <c r="F580" s="2">
        <f t="shared" si="44"/>
        <v>44756</v>
      </c>
      <c r="G580" s="1">
        <f t="shared" ref="G580:G643" si="46">SUMIF(C:C, F580, D:D)</f>
        <v>15835</v>
      </c>
      <c r="H580" s="1">
        <f>ROUNDUP(MONTH(Table3[[#This Row],[Date]])/3, 0)</f>
        <v>3</v>
      </c>
      <c r="I580" s="1" cm="1">
        <f t="array" aca="1" ref="I580" ca="1" xml:space="preserve"> (SUM(OFFSET(G580, -$M$4/2+1, 0, $M$4-1, 1)) + (INDIRECT("G" &amp; ROW(G580) - $M$4/2) + INDIRECT("G" &amp; ROW(G580) + $M$4/2))/2) / $M$4</f>
        <v>15074.795454545454</v>
      </c>
      <c r="J580" s="1">
        <f ca="1">Table3[[#This Row],[Moving Average on Months]] - 1.96*STDEV(OFFSET(Table3[[#This Row],[Combined
Daily order]], -$M$4/2, 0, $M$4+1, 1))</f>
        <v>8955.0288742676858</v>
      </c>
      <c r="K580" s="1">
        <f ca="1">Table3[[#This Row],[Moving Average on Months]] + 1.96*STDEV(OFFSET(Table3[[#This Row],[Combined
Daily order]], -$M$4/2, 0, $M$4+1, 1))</f>
        <v>21194.562034823222</v>
      </c>
      <c r="L580" s="1" t="e">
        <v>#N/A</v>
      </c>
      <c r="N580" s="1">
        <f t="shared" ref="N580:N643" si="47">$V$46</f>
        <v>45729.882621720331</v>
      </c>
      <c r="O580" s="1">
        <f t="shared" ref="O580:O643" si="48">$U$46</f>
        <v>5411.2257219907515</v>
      </c>
      <c r="P580"/>
      <c r="V580" s="1"/>
      <c r="AD580"/>
      <c r="AE580"/>
      <c r="AF580"/>
    </row>
    <row r="581" spans="2:32" ht="15" x14ac:dyDescent="0.2">
      <c r="B581" s="2">
        <v>45240.913888213247</v>
      </c>
      <c r="C581" s="2">
        <f t="shared" si="45"/>
        <v>45240</v>
      </c>
      <c r="D581" s="1">
        <v>17343</v>
      </c>
      <c r="F581" s="2">
        <f t="shared" si="44"/>
        <v>44755</v>
      </c>
      <c r="G581" s="1">
        <f t="shared" si="46"/>
        <v>11404</v>
      </c>
      <c r="H581" s="1">
        <f>ROUNDUP(MONTH(Table3[[#This Row],[Date]])/3, 0)</f>
        <v>3</v>
      </c>
      <c r="I581" s="1" cm="1">
        <f t="array" aca="1" ref="I581" ca="1" xml:space="preserve"> (SUM(OFFSET(G581, -$M$4/2+1, 0, $M$4-1, 1)) + (INDIRECT("G" &amp; ROW(G581) - $M$4/2) + INDIRECT("G" &amp; ROW(G581) + $M$4/2))/2) / $M$4</f>
        <v>15016.045454545454</v>
      </c>
      <c r="J581" s="1">
        <f ca="1">Table3[[#This Row],[Moving Average on Months]] - 1.96*STDEV(OFFSET(Table3[[#This Row],[Combined
Daily order]], -$M$4/2, 0, $M$4+1, 1))</f>
        <v>8800.0499852169032</v>
      </c>
      <c r="K581" s="1">
        <f ca="1">Table3[[#This Row],[Moving Average on Months]] + 1.96*STDEV(OFFSET(Table3[[#This Row],[Combined
Daily order]], -$M$4/2, 0, $M$4+1, 1))</f>
        <v>21232.040923874003</v>
      </c>
      <c r="L581" s="1" t="e">
        <v>#N/A</v>
      </c>
      <c r="N581" s="1">
        <f t="shared" si="47"/>
        <v>45729.882621720331</v>
      </c>
      <c r="O581" s="1">
        <f t="shared" si="48"/>
        <v>5411.2257219907515</v>
      </c>
      <c r="P581"/>
      <c r="V581" s="1"/>
      <c r="AD581"/>
      <c r="AE581"/>
      <c r="AF581"/>
    </row>
    <row r="582" spans="2:32" ht="15" x14ac:dyDescent="0.2">
      <c r="B582" s="2">
        <v>45240.527330341196</v>
      </c>
      <c r="C582" s="2">
        <f t="shared" si="45"/>
        <v>45240</v>
      </c>
      <c r="D582" s="1">
        <v>14426</v>
      </c>
      <c r="F582" s="2">
        <f t="shared" ref="F582:F645" si="49">WORKDAY(F581,-1)</f>
        <v>44754</v>
      </c>
      <c r="G582" s="1">
        <f t="shared" si="46"/>
        <v>15743</v>
      </c>
      <c r="H582" s="1">
        <f>ROUNDUP(MONTH(Table3[[#This Row],[Date]])/3, 0)</f>
        <v>3</v>
      </c>
      <c r="I582" s="1" cm="1">
        <f t="array" aca="1" ref="I582" ca="1" xml:space="preserve"> (SUM(OFFSET(G582, -$M$4/2+1, 0, $M$4-1, 1)) + (INDIRECT("G" &amp; ROW(G582) - $M$4/2) + INDIRECT("G" &amp; ROW(G582) + $M$4/2))/2) / $M$4</f>
        <v>14914.613636363636</v>
      </c>
      <c r="J582" s="1">
        <f ca="1">Table3[[#This Row],[Moving Average on Months]] - 1.96*STDEV(OFFSET(Table3[[#This Row],[Combined
Daily order]], -$M$4/2, 0, $M$4+1, 1))</f>
        <v>8967.9220960751045</v>
      </c>
      <c r="K582" s="1">
        <f ca="1">Table3[[#This Row],[Moving Average on Months]] + 1.96*STDEV(OFFSET(Table3[[#This Row],[Combined
Daily order]], -$M$4/2, 0, $M$4+1, 1))</f>
        <v>20861.305176652168</v>
      </c>
      <c r="L582" s="1" t="e">
        <v>#N/A</v>
      </c>
      <c r="N582" s="1">
        <f t="shared" si="47"/>
        <v>45729.882621720331</v>
      </c>
      <c r="O582" s="1">
        <f t="shared" si="48"/>
        <v>5411.2257219907515</v>
      </c>
      <c r="P582"/>
      <c r="V582" s="1"/>
      <c r="AD582"/>
      <c r="AE582"/>
      <c r="AF582"/>
    </row>
    <row r="583" spans="2:32" ht="15" x14ac:dyDescent="0.2">
      <c r="B583" s="2">
        <v>45240.101034991589</v>
      </c>
      <c r="C583" s="2">
        <f t="shared" si="45"/>
        <v>45240</v>
      </c>
      <c r="D583" s="1">
        <v>14247</v>
      </c>
      <c r="F583" s="2">
        <f t="shared" si="49"/>
        <v>44753</v>
      </c>
      <c r="G583" s="1">
        <f t="shared" si="46"/>
        <v>11714</v>
      </c>
      <c r="H583" s="1">
        <f>ROUNDUP(MONTH(Table3[[#This Row],[Date]])/3, 0)</f>
        <v>3</v>
      </c>
      <c r="I583" s="1" cm="1">
        <f t="array" aca="1" ref="I583" ca="1" xml:space="preserve"> (SUM(OFFSET(G583, -$M$4/2+1, 0, $M$4-1, 1)) + (INDIRECT("G" &amp; ROW(G583) - $M$4/2) + INDIRECT("G" &amp; ROW(G583) + $M$4/2))/2) / $M$4</f>
        <v>14812.5</v>
      </c>
      <c r="J583" s="1">
        <f ca="1">Table3[[#This Row],[Moving Average on Months]] - 1.96*STDEV(OFFSET(Table3[[#This Row],[Combined
Daily order]], -$M$4/2, 0, $M$4+1, 1))</f>
        <v>8827.5749697171741</v>
      </c>
      <c r="K583" s="1">
        <f ca="1">Table3[[#This Row],[Moving Average on Months]] + 1.96*STDEV(OFFSET(Table3[[#This Row],[Combined
Daily order]], -$M$4/2, 0, $M$4+1, 1))</f>
        <v>20797.425030282826</v>
      </c>
      <c r="L583" s="1" t="e">
        <v>#N/A</v>
      </c>
      <c r="N583" s="1">
        <f t="shared" si="47"/>
        <v>45729.882621720331</v>
      </c>
      <c r="O583" s="1">
        <f t="shared" si="48"/>
        <v>5411.2257219907515</v>
      </c>
      <c r="P583"/>
      <c r="V583" s="1"/>
      <c r="AD583"/>
      <c r="AE583"/>
      <c r="AF583"/>
    </row>
    <row r="584" spans="2:32" ht="15" x14ac:dyDescent="0.2">
      <c r="B584" s="2">
        <v>45239.686553228232</v>
      </c>
      <c r="C584" s="2">
        <f t="shared" si="45"/>
        <v>45239</v>
      </c>
      <c r="D584" s="1">
        <v>15373</v>
      </c>
      <c r="F584" s="2">
        <f t="shared" si="49"/>
        <v>44750</v>
      </c>
      <c r="G584" s="1">
        <f t="shared" si="46"/>
        <v>17470</v>
      </c>
      <c r="H584" s="1">
        <f>ROUNDUP(MONTH(Table3[[#This Row],[Date]])/3, 0)</f>
        <v>3</v>
      </c>
      <c r="I584" s="1" cm="1">
        <f t="array" aca="1" ref="I584" ca="1" xml:space="preserve"> (SUM(OFFSET(G584, -$M$4/2+1, 0, $M$4-1, 1)) + (INDIRECT("G" &amp; ROW(G584) - $M$4/2) + INDIRECT("G" &amp; ROW(G584) + $M$4/2))/2) / $M$4</f>
        <v>14760.931818181818</v>
      </c>
      <c r="J584" s="1">
        <f ca="1">Table3[[#This Row],[Moving Average on Months]] - 1.96*STDEV(OFFSET(Table3[[#This Row],[Combined
Daily order]], -$M$4/2, 0, $M$4+1, 1))</f>
        <v>9151.5904088720272</v>
      </c>
      <c r="K584" s="1">
        <f ca="1">Table3[[#This Row],[Moving Average on Months]] + 1.96*STDEV(OFFSET(Table3[[#This Row],[Combined
Daily order]], -$M$4/2, 0, $M$4+1, 1))</f>
        <v>20370.273227491609</v>
      </c>
      <c r="L584" s="1" t="e">
        <v>#N/A</v>
      </c>
      <c r="N584" s="1">
        <f t="shared" si="47"/>
        <v>45729.882621720331</v>
      </c>
      <c r="O584" s="1">
        <f t="shared" si="48"/>
        <v>5411.2257219907515</v>
      </c>
      <c r="P584"/>
      <c r="V584" s="1"/>
      <c r="AD584"/>
      <c r="AE584"/>
      <c r="AF584"/>
    </row>
    <row r="585" spans="2:32" ht="15" x14ac:dyDescent="0.2">
      <c r="B585" s="2">
        <v>45239.295880469057</v>
      </c>
      <c r="C585" s="2">
        <f t="shared" si="45"/>
        <v>45239</v>
      </c>
      <c r="D585" s="1">
        <v>17509</v>
      </c>
      <c r="F585" s="2">
        <f t="shared" si="49"/>
        <v>44749</v>
      </c>
      <c r="G585" s="1">
        <f t="shared" si="46"/>
        <v>11720</v>
      </c>
      <c r="H585" s="1">
        <f>ROUNDUP(MONTH(Table3[[#This Row],[Date]])/3, 0)</f>
        <v>3</v>
      </c>
      <c r="I585" s="1" cm="1">
        <f t="array" aca="1" ref="I585" ca="1" xml:space="preserve"> (SUM(OFFSET(G585, -$M$4/2+1, 0, $M$4-1, 1)) + (INDIRECT("G" &amp; ROW(G585) - $M$4/2) + INDIRECT("G" &amp; ROW(G585) + $M$4/2))/2) / $M$4</f>
        <v>14730.181818181818</v>
      </c>
      <c r="J585" s="1">
        <f ca="1">Table3[[#This Row],[Moving Average on Months]] - 1.96*STDEV(OFFSET(Table3[[#This Row],[Combined
Daily order]], -$M$4/2, 0, $M$4+1, 1))</f>
        <v>9042.7569078703309</v>
      </c>
      <c r="K585" s="1">
        <f ca="1">Table3[[#This Row],[Moving Average on Months]] + 1.96*STDEV(OFFSET(Table3[[#This Row],[Combined
Daily order]], -$M$4/2, 0, $M$4+1, 1))</f>
        <v>20417.606728493305</v>
      </c>
      <c r="L585" s="1" t="e">
        <v>#N/A</v>
      </c>
      <c r="N585" s="1">
        <f t="shared" si="47"/>
        <v>45729.882621720331</v>
      </c>
      <c r="O585" s="1">
        <f t="shared" si="48"/>
        <v>5411.2257219907515</v>
      </c>
      <c r="P585"/>
      <c r="V585" s="1"/>
      <c r="AD585"/>
      <c r="AE585"/>
      <c r="AF585"/>
    </row>
    <row r="586" spans="2:32" ht="15" x14ac:dyDescent="0.2">
      <c r="B586" s="2">
        <v>45238.879989120018</v>
      </c>
      <c r="C586" s="2">
        <f t="shared" si="45"/>
        <v>45238</v>
      </c>
      <c r="D586" s="1">
        <v>17965</v>
      </c>
      <c r="F586" s="2">
        <f t="shared" si="49"/>
        <v>44748</v>
      </c>
      <c r="G586" s="1">
        <f t="shared" si="46"/>
        <v>16281</v>
      </c>
      <c r="H586" s="1">
        <f>ROUNDUP(MONTH(Table3[[#This Row],[Date]])/3, 0)</f>
        <v>3</v>
      </c>
      <c r="I586" s="1" cm="1">
        <f t="array" aca="1" ref="I586" ca="1" xml:space="preserve"> (SUM(OFFSET(G586, -$M$4/2+1, 0, $M$4-1, 1)) + (INDIRECT("G" &amp; ROW(G586) - $M$4/2) + INDIRECT("G" &amp; ROW(G586) + $M$4/2))/2) / $M$4</f>
        <v>14548.272727272728</v>
      </c>
      <c r="J586" s="1">
        <f ca="1">Table3[[#This Row],[Moving Average on Months]] - 1.96*STDEV(OFFSET(Table3[[#This Row],[Combined
Daily order]], -$M$4/2, 0, $M$4+1, 1))</f>
        <v>9054.7703287731129</v>
      </c>
      <c r="K586" s="1">
        <f ca="1">Table3[[#This Row],[Moving Average on Months]] + 1.96*STDEV(OFFSET(Table3[[#This Row],[Combined
Daily order]], -$M$4/2, 0, $M$4+1, 1))</f>
        <v>20041.775125772343</v>
      </c>
      <c r="L586" s="1" t="e">
        <v>#N/A</v>
      </c>
      <c r="N586" s="1">
        <f t="shared" si="47"/>
        <v>45729.882621720331</v>
      </c>
      <c r="O586" s="1">
        <f t="shared" si="48"/>
        <v>5411.2257219907515</v>
      </c>
      <c r="P586"/>
      <c r="V586" s="1"/>
      <c r="AD586"/>
      <c r="AE586"/>
      <c r="AF586"/>
    </row>
    <row r="587" spans="2:32" ht="15" x14ac:dyDescent="0.2">
      <c r="B587" s="2">
        <v>45238.487964363354</v>
      </c>
      <c r="C587" s="2">
        <f t="shared" si="45"/>
        <v>45238</v>
      </c>
      <c r="D587" s="1">
        <v>16586</v>
      </c>
      <c r="F587" s="2">
        <f t="shared" si="49"/>
        <v>44747</v>
      </c>
      <c r="G587" s="1">
        <f t="shared" si="46"/>
        <v>11954</v>
      </c>
      <c r="H587" s="1">
        <f>ROUNDUP(MONTH(Table3[[#This Row],[Date]])/3, 0)</f>
        <v>3</v>
      </c>
      <c r="I587" s="1" cm="1">
        <f t="array" aca="1" ref="I587" ca="1" xml:space="preserve"> (SUM(OFFSET(G587, -$M$4/2+1, 0, $M$4-1, 1)) + (INDIRECT("G" &amp; ROW(G587) - $M$4/2) + INDIRECT("G" &amp; ROW(G587) + $M$4/2))/2) / $M$4</f>
        <v>14546.454545454546</v>
      </c>
      <c r="J587" s="1">
        <f ca="1">Table3[[#This Row],[Moving Average on Months]] - 1.96*STDEV(OFFSET(Table3[[#This Row],[Combined
Daily order]], -$M$4/2, 0, $M$4+1, 1))</f>
        <v>8741.0294801099553</v>
      </c>
      <c r="K587" s="1">
        <f ca="1">Table3[[#This Row],[Moving Average on Months]] + 1.96*STDEV(OFFSET(Table3[[#This Row],[Combined
Daily order]], -$M$4/2, 0, $M$4+1, 1))</f>
        <v>20351.879610799137</v>
      </c>
      <c r="L587" s="1" t="e">
        <v>#N/A</v>
      </c>
      <c r="N587" s="1">
        <f t="shared" si="47"/>
        <v>45729.882621720331</v>
      </c>
      <c r="O587" s="1">
        <f t="shared" si="48"/>
        <v>5411.2257219907515</v>
      </c>
      <c r="P587"/>
      <c r="V587" s="1"/>
      <c r="AD587"/>
      <c r="AE587"/>
      <c r="AF587"/>
    </row>
    <row r="588" spans="2:32" ht="15" x14ac:dyDescent="0.2">
      <c r="B588" s="2">
        <v>45238.11020954213</v>
      </c>
      <c r="C588" s="2">
        <f t="shared" si="45"/>
        <v>45238</v>
      </c>
      <c r="D588" s="1">
        <v>15136</v>
      </c>
      <c r="F588" s="2">
        <f t="shared" si="49"/>
        <v>44746</v>
      </c>
      <c r="G588" s="1">
        <f t="shared" si="46"/>
        <v>13180</v>
      </c>
      <c r="H588" s="1">
        <f>ROUNDUP(MONTH(Table3[[#This Row],[Date]])/3, 0)</f>
        <v>3</v>
      </c>
      <c r="I588" s="1" cm="1">
        <f t="array" aca="1" ref="I588" ca="1" xml:space="preserve"> (SUM(OFFSET(G588, -$M$4/2+1, 0, $M$4-1, 1)) + (INDIRECT("G" &amp; ROW(G588) - $M$4/2) + INDIRECT("G" &amp; ROW(G588) + $M$4/2))/2) / $M$4</f>
        <v>14755.295454545454</v>
      </c>
      <c r="J588" s="1">
        <f ca="1">Table3[[#This Row],[Moving Average on Months]] - 1.96*STDEV(OFFSET(Table3[[#This Row],[Combined
Daily order]], -$M$4/2, 0, $M$4+1, 1))</f>
        <v>8549.5559201357173</v>
      </c>
      <c r="K588" s="1">
        <f ca="1">Table3[[#This Row],[Moving Average on Months]] + 1.96*STDEV(OFFSET(Table3[[#This Row],[Combined
Daily order]], -$M$4/2, 0, $M$4+1, 1))</f>
        <v>20961.034988955191</v>
      </c>
      <c r="L588" s="1" t="e">
        <v>#N/A</v>
      </c>
      <c r="N588" s="1">
        <f t="shared" si="47"/>
        <v>45729.882621720331</v>
      </c>
      <c r="O588" s="1">
        <f t="shared" si="48"/>
        <v>5411.2257219907515</v>
      </c>
      <c r="P588"/>
      <c r="V588" s="1"/>
      <c r="AD588"/>
      <c r="AE588"/>
      <c r="AF588"/>
    </row>
    <row r="589" spans="2:32" ht="15" x14ac:dyDescent="0.2">
      <c r="B589" s="2">
        <v>45237.725018895282</v>
      </c>
      <c r="C589" s="2">
        <f t="shared" si="45"/>
        <v>45237</v>
      </c>
      <c r="D589" s="1">
        <v>17721</v>
      </c>
      <c r="F589" s="2">
        <f t="shared" si="49"/>
        <v>44743</v>
      </c>
      <c r="G589" s="1">
        <f t="shared" si="46"/>
        <v>17714</v>
      </c>
      <c r="H589" s="1">
        <f>ROUNDUP(MONTH(Table3[[#This Row],[Date]])/3, 0)</f>
        <v>3</v>
      </c>
      <c r="I589" s="1" cm="1">
        <f t="array" aca="1" ref="I589" ca="1" xml:space="preserve"> (SUM(OFFSET(G589, -$M$4/2+1, 0, $M$4-1, 1)) + (INDIRECT("G" &amp; ROW(G589) - $M$4/2) + INDIRECT("G" &amp; ROW(G589) + $M$4/2))/2) / $M$4</f>
        <v>14845.90909090909</v>
      </c>
      <c r="J589" s="1">
        <f ca="1">Table3[[#This Row],[Moving Average on Months]] - 1.96*STDEV(OFFSET(Table3[[#This Row],[Combined
Daily order]], -$M$4/2, 0, $M$4+1, 1))</f>
        <v>8610.9290799548253</v>
      </c>
      <c r="K589" s="1">
        <f ca="1">Table3[[#This Row],[Moving Average on Months]] + 1.96*STDEV(OFFSET(Table3[[#This Row],[Combined
Daily order]], -$M$4/2, 0, $M$4+1, 1))</f>
        <v>21080.889101863355</v>
      </c>
      <c r="L589" s="1" t="e">
        <v>#N/A</v>
      </c>
      <c r="N589" s="1">
        <f t="shared" si="47"/>
        <v>45729.882621720331</v>
      </c>
      <c r="O589" s="1">
        <f t="shared" si="48"/>
        <v>5411.2257219907515</v>
      </c>
      <c r="P589"/>
      <c r="V589" s="1"/>
      <c r="AD589"/>
      <c r="AE589"/>
      <c r="AF589"/>
    </row>
    <row r="590" spans="2:32" ht="15" x14ac:dyDescent="0.2">
      <c r="B590" s="2">
        <v>45237.349130984236</v>
      </c>
      <c r="C590" s="2">
        <f t="shared" si="45"/>
        <v>45237</v>
      </c>
      <c r="D590" s="1">
        <v>14535</v>
      </c>
      <c r="F590" s="2">
        <f t="shared" si="49"/>
        <v>44742</v>
      </c>
      <c r="G590" s="1">
        <f t="shared" si="46"/>
        <v>12679</v>
      </c>
      <c r="H590" s="1">
        <f>ROUNDUP(MONTH(Table3[[#This Row],[Date]])/3, 0)</f>
        <v>2</v>
      </c>
      <c r="I590" s="1" cm="1">
        <f t="array" aca="1" ref="I590" ca="1" xml:space="preserve"> (SUM(OFFSET(G590, -$M$4/2+1, 0, $M$4-1, 1)) + (INDIRECT("G" &amp; ROW(G590) - $M$4/2) + INDIRECT("G" &amp; ROW(G590) + $M$4/2))/2) / $M$4</f>
        <v>14925.818181818182</v>
      </c>
      <c r="J590" s="1">
        <f ca="1">Table3[[#This Row],[Moving Average on Months]] - 1.96*STDEV(OFFSET(Table3[[#This Row],[Combined
Daily order]], -$M$4/2, 0, $M$4+1, 1))</f>
        <v>8581.2131444924926</v>
      </c>
      <c r="K590" s="1">
        <f ca="1">Table3[[#This Row],[Moving Average on Months]] + 1.96*STDEV(OFFSET(Table3[[#This Row],[Combined
Daily order]], -$M$4/2, 0, $M$4+1, 1))</f>
        <v>21270.423219143871</v>
      </c>
      <c r="L590" s="1" t="e">
        <v>#N/A</v>
      </c>
      <c r="N590" s="1">
        <f t="shared" si="47"/>
        <v>45729.882621720331</v>
      </c>
      <c r="O590" s="1">
        <f t="shared" si="48"/>
        <v>5411.2257219907515</v>
      </c>
      <c r="P590"/>
      <c r="V590" s="1"/>
      <c r="AD590"/>
      <c r="AE590"/>
      <c r="AF590"/>
    </row>
    <row r="591" spans="2:32" ht="15" x14ac:dyDescent="0.2">
      <c r="B591" s="2">
        <v>45236.950512772157</v>
      </c>
      <c r="C591" s="2">
        <f t="shared" si="45"/>
        <v>45236</v>
      </c>
      <c r="D591" s="1">
        <v>16355</v>
      </c>
      <c r="F591" s="2">
        <f t="shared" si="49"/>
        <v>44741</v>
      </c>
      <c r="G591" s="1">
        <f t="shared" si="46"/>
        <v>19377</v>
      </c>
      <c r="H591" s="1">
        <f>ROUNDUP(MONTH(Table3[[#This Row],[Date]])/3, 0)</f>
        <v>2</v>
      </c>
      <c r="I591" s="1" cm="1">
        <f t="array" aca="1" ref="I591" ca="1" xml:space="preserve"> (SUM(OFFSET(G591, -$M$4/2+1, 0, $M$4-1, 1)) + (INDIRECT("G" &amp; ROW(G591) - $M$4/2) + INDIRECT("G" &amp; ROW(G591) + $M$4/2))/2) / $M$4</f>
        <v>15052.068181818182</v>
      </c>
      <c r="J591" s="1">
        <f ca="1">Table3[[#This Row],[Moving Average on Months]] - 1.96*STDEV(OFFSET(Table3[[#This Row],[Combined
Daily order]], -$M$4/2, 0, $M$4+1, 1))</f>
        <v>8970.2121008063405</v>
      </c>
      <c r="K591" s="1">
        <f ca="1">Table3[[#This Row],[Moving Average on Months]] + 1.96*STDEV(OFFSET(Table3[[#This Row],[Combined
Daily order]], -$M$4/2, 0, $M$4+1, 1))</f>
        <v>21133.924262830024</v>
      </c>
      <c r="L591" s="1" t="e">
        <v>#N/A</v>
      </c>
      <c r="N591" s="1">
        <f t="shared" si="47"/>
        <v>45729.882621720331</v>
      </c>
      <c r="O591" s="1">
        <f t="shared" si="48"/>
        <v>5411.2257219907515</v>
      </c>
      <c r="P591"/>
      <c r="V591" s="1"/>
      <c r="AD591"/>
      <c r="AE591"/>
      <c r="AF591"/>
    </row>
    <row r="592" spans="2:32" ht="15" x14ac:dyDescent="0.2">
      <c r="B592" s="2">
        <v>45236.563558524074</v>
      </c>
      <c r="C592" s="2">
        <f t="shared" si="45"/>
        <v>45236</v>
      </c>
      <c r="D592" s="1">
        <v>15097</v>
      </c>
      <c r="F592" s="2">
        <f t="shared" si="49"/>
        <v>44740</v>
      </c>
      <c r="G592" s="1">
        <f t="shared" si="46"/>
        <v>12315</v>
      </c>
      <c r="H592" s="1">
        <f>ROUNDUP(MONTH(Table3[[#This Row],[Date]])/3, 0)</f>
        <v>2</v>
      </c>
      <c r="I592" s="1" cm="1">
        <f t="array" aca="1" ref="I592" ca="1" xml:space="preserve"> (SUM(OFFSET(G592, -$M$4/2+1, 0, $M$4-1, 1)) + (INDIRECT("G" &amp; ROW(G592) - $M$4/2) + INDIRECT("G" &amp; ROW(G592) + $M$4/2))/2) / $M$4</f>
        <v>15234.09090909091</v>
      </c>
      <c r="J592" s="1">
        <f ca="1">Table3[[#This Row],[Moving Average on Months]] - 1.96*STDEV(OFFSET(Table3[[#This Row],[Combined
Daily order]], -$M$4/2, 0, $M$4+1, 1))</f>
        <v>8586.2974794163929</v>
      </c>
      <c r="K592" s="1">
        <f ca="1">Table3[[#This Row],[Moving Average on Months]] + 1.96*STDEV(OFFSET(Table3[[#This Row],[Combined
Daily order]], -$M$4/2, 0, $M$4+1, 1))</f>
        <v>21881.884338765427</v>
      </c>
      <c r="L592" s="1" t="e">
        <v>#N/A</v>
      </c>
      <c r="N592" s="1">
        <f t="shared" si="47"/>
        <v>45729.882621720331</v>
      </c>
      <c r="O592" s="1">
        <f t="shared" si="48"/>
        <v>5411.2257219907515</v>
      </c>
      <c r="P592"/>
      <c r="V592" s="1"/>
      <c r="AD592"/>
      <c r="AE592"/>
      <c r="AF592"/>
    </row>
    <row r="593" spans="2:32" ht="15" x14ac:dyDescent="0.2">
      <c r="B593" s="2">
        <v>45236.165679357728</v>
      </c>
      <c r="C593" s="2">
        <f t="shared" si="45"/>
        <v>45236</v>
      </c>
      <c r="D593" s="1">
        <v>16617</v>
      </c>
      <c r="F593" s="2">
        <f t="shared" si="49"/>
        <v>44739</v>
      </c>
      <c r="G593" s="1">
        <f t="shared" si="46"/>
        <v>17810</v>
      </c>
      <c r="H593" s="1">
        <f>ROUNDUP(MONTH(Table3[[#This Row],[Date]])/3, 0)</f>
        <v>2</v>
      </c>
      <c r="I593" s="1" cm="1">
        <f t="array" aca="1" ref="I593" ca="1" xml:space="preserve"> (SUM(OFFSET(G593, -$M$4/2+1, 0, $M$4-1, 1)) + (INDIRECT("G" &amp; ROW(G593) - $M$4/2) + INDIRECT("G" &amp; ROW(G593) + $M$4/2))/2) / $M$4</f>
        <v>15416.431818181818</v>
      </c>
      <c r="J593" s="1">
        <f ca="1">Table3[[#This Row],[Moving Average on Months]] - 1.96*STDEV(OFFSET(Table3[[#This Row],[Combined
Daily order]], -$M$4/2, 0, $M$4+1, 1))</f>
        <v>8931.721485768785</v>
      </c>
      <c r="K593" s="1">
        <f ca="1">Table3[[#This Row],[Moving Average on Months]] + 1.96*STDEV(OFFSET(Table3[[#This Row],[Combined
Daily order]], -$M$4/2, 0, $M$4+1, 1))</f>
        <v>21901.142150594853</v>
      </c>
      <c r="L593" s="1" t="e">
        <v>#N/A</v>
      </c>
      <c r="N593" s="1">
        <f t="shared" si="47"/>
        <v>45729.882621720331</v>
      </c>
      <c r="O593" s="1">
        <f t="shared" si="48"/>
        <v>5411.2257219907515</v>
      </c>
      <c r="P593"/>
      <c r="V593" s="1"/>
      <c r="AD593"/>
      <c r="AE593"/>
      <c r="AF593"/>
    </row>
    <row r="594" spans="2:32" ht="15" x14ac:dyDescent="0.2">
      <c r="B594" s="2">
        <v>45233.742800507745</v>
      </c>
      <c r="C594" s="2">
        <f t="shared" si="45"/>
        <v>45233</v>
      </c>
      <c r="D594" s="1">
        <v>15000</v>
      </c>
      <c r="F594" s="2">
        <f t="shared" si="49"/>
        <v>44736</v>
      </c>
      <c r="G594" s="1">
        <f t="shared" si="46"/>
        <v>13242</v>
      </c>
      <c r="H594" s="1">
        <f>ROUNDUP(MONTH(Table3[[#This Row],[Date]])/3, 0)</f>
        <v>2</v>
      </c>
      <c r="I594" s="1" cm="1">
        <f t="array" aca="1" ref="I594" ca="1" xml:space="preserve"> (SUM(OFFSET(G594, -$M$4/2+1, 0, $M$4-1, 1)) + (INDIRECT("G" &amp; ROW(G594) - $M$4/2) + INDIRECT("G" &amp; ROW(G594) + $M$4/2))/2) / $M$4</f>
        <v>15562.931818181818</v>
      </c>
      <c r="J594" s="1">
        <f ca="1">Table3[[#This Row],[Moving Average on Months]] - 1.96*STDEV(OFFSET(Table3[[#This Row],[Combined
Daily order]], -$M$4/2, 0, $M$4+1, 1))</f>
        <v>8767.0368804050704</v>
      </c>
      <c r="K594" s="1">
        <f ca="1">Table3[[#This Row],[Moving Average on Months]] + 1.96*STDEV(OFFSET(Table3[[#This Row],[Combined
Daily order]], -$M$4/2, 0, $M$4+1, 1))</f>
        <v>22358.826755958566</v>
      </c>
      <c r="L594" s="1" t="e">
        <v>#N/A</v>
      </c>
      <c r="N594" s="1">
        <f t="shared" si="47"/>
        <v>45729.882621720331</v>
      </c>
      <c r="O594" s="1">
        <f t="shared" si="48"/>
        <v>5411.2257219907515</v>
      </c>
      <c r="P594"/>
      <c r="V594" s="1"/>
      <c r="AD594"/>
      <c r="AE594"/>
      <c r="AF594"/>
    </row>
    <row r="595" spans="2:32" ht="15" x14ac:dyDescent="0.2">
      <c r="B595" s="2">
        <v>45233.36123767477</v>
      </c>
      <c r="C595" s="2">
        <f t="shared" si="45"/>
        <v>45233</v>
      </c>
      <c r="D595" s="1">
        <v>13387</v>
      </c>
      <c r="F595" s="2">
        <f t="shared" si="49"/>
        <v>44735</v>
      </c>
      <c r="G595" s="1">
        <f t="shared" si="46"/>
        <v>18647</v>
      </c>
      <c r="H595" s="1">
        <f>ROUNDUP(MONTH(Table3[[#This Row],[Date]])/3, 0)</f>
        <v>2</v>
      </c>
      <c r="I595" s="1" cm="1">
        <f t="array" aca="1" ref="I595" ca="1" xml:space="preserve"> (SUM(OFFSET(G595, -$M$4/2+1, 0, $M$4-1, 1)) + (INDIRECT("G" &amp; ROW(G595) - $M$4/2) + INDIRECT("G" &amp; ROW(G595) + $M$4/2))/2) / $M$4</f>
        <v>15651.522727272728</v>
      </c>
      <c r="J595" s="1">
        <f ca="1">Table3[[#This Row],[Moving Average on Months]] - 1.96*STDEV(OFFSET(Table3[[#This Row],[Combined
Daily order]], -$M$4/2, 0, $M$4+1, 1))</f>
        <v>8944.312416734314</v>
      </c>
      <c r="K595" s="1">
        <f ca="1">Table3[[#This Row],[Moving Average on Months]] + 1.96*STDEV(OFFSET(Table3[[#This Row],[Combined
Daily order]], -$M$4/2, 0, $M$4+1, 1))</f>
        <v>22358.733037811144</v>
      </c>
      <c r="L595" s="1" t="e">
        <v>#N/A</v>
      </c>
      <c r="N595" s="1">
        <f t="shared" si="47"/>
        <v>45729.882621720331</v>
      </c>
      <c r="O595" s="1">
        <f t="shared" si="48"/>
        <v>5411.2257219907515</v>
      </c>
      <c r="P595"/>
      <c r="V595" s="1"/>
      <c r="AD595"/>
      <c r="AE595"/>
      <c r="AF595"/>
    </row>
    <row r="596" spans="2:32" ht="15" x14ac:dyDescent="0.2">
      <c r="B596" s="2">
        <v>45232.931280675635</v>
      </c>
      <c r="C596" s="2">
        <f t="shared" si="45"/>
        <v>45232</v>
      </c>
      <c r="D596" s="1">
        <v>15739</v>
      </c>
      <c r="F596" s="2">
        <f t="shared" si="49"/>
        <v>44734</v>
      </c>
      <c r="G596" s="1">
        <f t="shared" si="46"/>
        <v>11933</v>
      </c>
      <c r="H596" s="1">
        <f>ROUNDUP(MONTH(Table3[[#This Row],[Date]])/3, 0)</f>
        <v>2</v>
      </c>
      <c r="I596" s="1" cm="1">
        <f t="array" aca="1" ref="I596" ca="1" xml:space="preserve"> (SUM(OFFSET(G596, -$M$4/2+1, 0, $M$4-1, 1)) + (INDIRECT("G" &amp; ROW(G596) - $M$4/2) + INDIRECT("G" &amp; ROW(G596) + $M$4/2))/2) / $M$4</f>
        <v>15780.75</v>
      </c>
      <c r="J596" s="1">
        <f ca="1">Table3[[#This Row],[Moving Average on Months]] - 1.96*STDEV(OFFSET(Table3[[#This Row],[Combined
Daily order]], -$M$4/2, 0, $M$4+1, 1))</f>
        <v>8593.6642613286258</v>
      </c>
      <c r="K596" s="1">
        <f ca="1">Table3[[#This Row],[Moving Average on Months]] + 1.96*STDEV(OFFSET(Table3[[#This Row],[Combined
Daily order]], -$M$4/2, 0, $M$4+1, 1))</f>
        <v>22967.835738671376</v>
      </c>
      <c r="L596" s="1" t="e">
        <v>#N/A</v>
      </c>
      <c r="N596" s="1">
        <f t="shared" si="47"/>
        <v>45729.882621720331</v>
      </c>
      <c r="O596" s="1">
        <f t="shared" si="48"/>
        <v>5411.2257219907515</v>
      </c>
      <c r="P596"/>
      <c r="V596" s="1"/>
      <c r="AD596"/>
      <c r="AE596"/>
      <c r="AF596"/>
    </row>
    <row r="597" spans="2:32" ht="15" x14ac:dyDescent="0.2">
      <c r="B597" s="2">
        <v>45232.553870829128</v>
      </c>
      <c r="C597" s="2">
        <f t="shared" si="45"/>
        <v>45232</v>
      </c>
      <c r="D597" s="1">
        <v>14022</v>
      </c>
      <c r="F597" s="2">
        <f t="shared" si="49"/>
        <v>44733</v>
      </c>
      <c r="G597" s="1">
        <f t="shared" si="46"/>
        <v>12168</v>
      </c>
      <c r="H597" s="1">
        <f>ROUNDUP(MONTH(Table3[[#This Row],[Date]])/3, 0)</f>
        <v>2</v>
      </c>
      <c r="I597" s="1" cm="1">
        <f t="array" aca="1" ref="I597" ca="1" xml:space="preserve"> (SUM(OFFSET(G597, -$M$4/2+1, 0, $M$4-1, 1)) + (INDIRECT("G" &amp; ROW(G597) - $M$4/2) + INDIRECT("G" &amp; ROW(G597) + $M$4/2))/2) / $M$4</f>
        <v>15988</v>
      </c>
      <c r="J597" s="1">
        <f ca="1">Table3[[#This Row],[Moving Average on Months]] - 1.96*STDEV(OFFSET(Table3[[#This Row],[Combined
Daily order]], -$M$4/2, 0, $M$4+1, 1))</f>
        <v>9005.7293402117975</v>
      </c>
      <c r="K597" s="1">
        <f ca="1">Table3[[#This Row],[Moving Average on Months]] + 1.96*STDEV(OFFSET(Table3[[#This Row],[Combined
Daily order]], -$M$4/2, 0, $M$4+1, 1))</f>
        <v>22970.270659788202</v>
      </c>
      <c r="L597" s="1" t="e">
        <v>#N/A</v>
      </c>
      <c r="N597" s="1">
        <f t="shared" si="47"/>
        <v>45729.882621720331</v>
      </c>
      <c r="O597" s="1">
        <f t="shared" si="48"/>
        <v>5411.2257219907515</v>
      </c>
      <c r="P597"/>
      <c r="V597" s="1"/>
      <c r="AD597"/>
      <c r="AE597"/>
      <c r="AF597"/>
    </row>
    <row r="598" spans="2:32" ht="15" x14ac:dyDescent="0.2">
      <c r="B598" s="2">
        <v>45232.170999119153</v>
      </c>
      <c r="C598" s="2">
        <f t="shared" si="45"/>
        <v>45232</v>
      </c>
      <c r="D598" s="1">
        <v>13737</v>
      </c>
      <c r="F598" s="2">
        <f t="shared" si="49"/>
        <v>44732</v>
      </c>
      <c r="G598" s="1">
        <f t="shared" si="46"/>
        <v>19305</v>
      </c>
      <c r="H598" s="1">
        <f>ROUNDUP(MONTH(Table3[[#This Row],[Date]])/3, 0)</f>
        <v>2</v>
      </c>
      <c r="I598" s="1" cm="1">
        <f t="array" aca="1" ref="I598" ca="1" xml:space="preserve"> (SUM(OFFSET(G598, -$M$4/2+1, 0, $M$4-1, 1)) + (INDIRECT("G" &amp; ROW(G598) - $M$4/2) + INDIRECT("G" &amp; ROW(G598) + $M$4/2))/2) / $M$4</f>
        <v>16180.477272727272</v>
      </c>
      <c r="J598" s="1">
        <f ca="1">Table3[[#This Row],[Moving Average on Months]] - 1.96*STDEV(OFFSET(Table3[[#This Row],[Combined
Daily order]], -$M$4/2, 0, $M$4+1, 1))</f>
        <v>8811.3057879397529</v>
      </c>
      <c r="K598" s="1">
        <f ca="1">Table3[[#This Row],[Moving Average on Months]] + 1.96*STDEV(OFFSET(Table3[[#This Row],[Combined
Daily order]], -$M$4/2, 0, $M$4+1, 1))</f>
        <v>23549.648757514791</v>
      </c>
      <c r="L598" s="1" t="e">
        <v>#N/A</v>
      </c>
      <c r="N598" s="1">
        <f t="shared" si="47"/>
        <v>45729.882621720331</v>
      </c>
      <c r="O598" s="1">
        <f t="shared" si="48"/>
        <v>5411.2257219907515</v>
      </c>
      <c r="P598"/>
      <c r="V598" s="1"/>
      <c r="AD598"/>
      <c r="AE598"/>
      <c r="AF598"/>
    </row>
    <row r="599" spans="2:32" ht="15" x14ac:dyDescent="0.2">
      <c r="B599" s="2">
        <v>45231.756385234658</v>
      </c>
      <c r="C599" s="2">
        <f t="shared" si="45"/>
        <v>45231</v>
      </c>
      <c r="D599" s="1">
        <v>13801</v>
      </c>
      <c r="F599" s="2">
        <f t="shared" si="49"/>
        <v>44729</v>
      </c>
      <c r="G599" s="1">
        <f t="shared" si="46"/>
        <v>21133</v>
      </c>
      <c r="H599" s="1">
        <f>ROUNDUP(MONTH(Table3[[#This Row],[Date]])/3, 0)</f>
        <v>2</v>
      </c>
      <c r="I599" s="1" cm="1">
        <f t="array" aca="1" ref="I599" ca="1" xml:space="preserve"> (SUM(OFFSET(G599, -$M$4/2+1, 0, $M$4-1, 1)) + (INDIRECT("G" &amp; ROW(G599) - $M$4/2) + INDIRECT("G" &amp; ROW(G599) + $M$4/2))/2) / $M$4</f>
        <v>16416.613636363636</v>
      </c>
      <c r="J599" s="1">
        <f ca="1">Table3[[#This Row],[Moving Average on Months]] - 1.96*STDEV(OFFSET(Table3[[#This Row],[Combined
Daily order]], -$M$4/2, 0, $M$4+1, 1))</f>
        <v>9195.9245530458466</v>
      </c>
      <c r="K599" s="1">
        <f ca="1">Table3[[#This Row],[Moving Average on Months]] + 1.96*STDEV(OFFSET(Table3[[#This Row],[Combined
Daily order]], -$M$4/2, 0, $M$4+1, 1))</f>
        <v>23637.302719681426</v>
      </c>
      <c r="L599" s="1" t="e">
        <v>#N/A</v>
      </c>
      <c r="N599" s="1">
        <f t="shared" si="47"/>
        <v>45729.882621720331</v>
      </c>
      <c r="O599" s="1">
        <f t="shared" si="48"/>
        <v>5411.2257219907515</v>
      </c>
      <c r="P599"/>
      <c r="V599" s="1"/>
      <c r="AD599"/>
      <c r="AE599"/>
      <c r="AF599"/>
    </row>
    <row r="600" spans="2:32" ht="15" x14ac:dyDescent="0.2">
      <c r="B600" s="2">
        <v>45231.328126803099</v>
      </c>
      <c r="C600" s="2">
        <f t="shared" si="45"/>
        <v>45231</v>
      </c>
      <c r="D600" s="1">
        <v>13307</v>
      </c>
      <c r="F600" s="2">
        <f t="shared" si="49"/>
        <v>44728</v>
      </c>
      <c r="G600" s="1">
        <f t="shared" si="46"/>
        <v>12421</v>
      </c>
      <c r="H600" s="1">
        <f>ROUNDUP(MONTH(Table3[[#This Row],[Date]])/3, 0)</f>
        <v>2</v>
      </c>
      <c r="I600" s="1" cm="1">
        <f t="array" aca="1" ref="I600" ca="1" xml:space="preserve"> (SUM(OFFSET(G600, -$M$4/2+1, 0, $M$4-1, 1)) + (INDIRECT("G" &amp; ROW(G600) - $M$4/2) + INDIRECT("G" &amp; ROW(G600) + $M$4/2))/2) / $M$4</f>
        <v>16516.31818181818</v>
      </c>
      <c r="J600" s="1">
        <f ca="1">Table3[[#This Row],[Moving Average on Months]] - 1.96*STDEV(OFFSET(Table3[[#This Row],[Combined
Daily order]], -$M$4/2, 0, $M$4+1, 1))</f>
        <v>9123.8071789394071</v>
      </c>
      <c r="K600" s="1">
        <f ca="1">Table3[[#This Row],[Moving Average on Months]] + 1.96*STDEV(OFFSET(Table3[[#This Row],[Combined
Daily order]], -$M$4/2, 0, $M$4+1, 1))</f>
        <v>23908.829184696951</v>
      </c>
      <c r="L600" s="1" t="e">
        <v>#N/A</v>
      </c>
      <c r="N600" s="1">
        <f t="shared" si="47"/>
        <v>45729.882621720331</v>
      </c>
      <c r="O600" s="1">
        <f t="shared" si="48"/>
        <v>5411.2257219907515</v>
      </c>
      <c r="P600"/>
      <c r="V600" s="1"/>
      <c r="AD600"/>
      <c r="AE600"/>
      <c r="AF600"/>
    </row>
    <row r="601" spans="2:32" ht="15" x14ac:dyDescent="0.2">
      <c r="B601" s="2">
        <v>45230.906028421552</v>
      </c>
      <c r="C601" s="2">
        <f t="shared" si="45"/>
        <v>45230</v>
      </c>
      <c r="D601" s="1">
        <v>14496</v>
      </c>
      <c r="F601" s="2">
        <f t="shared" si="49"/>
        <v>44727</v>
      </c>
      <c r="G601" s="1">
        <f t="shared" si="46"/>
        <v>18205</v>
      </c>
      <c r="H601" s="1">
        <f>ROUNDUP(MONTH(Table3[[#This Row],[Date]])/3, 0)</f>
        <v>2</v>
      </c>
      <c r="I601" s="1" cm="1">
        <f t="array" aca="1" ref="I601" ca="1" xml:space="preserve"> (SUM(OFFSET(G601, -$M$4/2+1, 0, $M$4-1, 1)) + (INDIRECT("G" &amp; ROW(G601) - $M$4/2) + INDIRECT("G" &amp; ROW(G601) + $M$4/2))/2) / $M$4</f>
        <v>16629.727272727272</v>
      </c>
      <c r="J601" s="1">
        <f ca="1">Table3[[#This Row],[Moving Average on Months]] - 1.96*STDEV(OFFSET(Table3[[#This Row],[Combined
Daily order]], -$M$4/2, 0, $M$4+1, 1))</f>
        <v>9168.5873431164382</v>
      </c>
      <c r="K601" s="1">
        <f ca="1">Table3[[#This Row],[Moving Average on Months]] + 1.96*STDEV(OFFSET(Table3[[#This Row],[Combined
Daily order]], -$M$4/2, 0, $M$4+1, 1))</f>
        <v>24090.867202338108</v>
      </c>
      <c r="L601" s="1" t="e">
        <v>#N/A</v>
      </c>
      <c r="N601" s="1">
        <f t="shared" si="47"/>
        <v>45729.882621720331</v>
      </c>
      <c r="O601" s="1">
        <f t="shared" si="48"/>
        <v>5411.2257219907515</v>
      </c>
      <c r="P601"/>
      <c r="V601" s="1"/>
      <c r="AD601"/>
      <c r="AE601"/>
      <c r="AF601"/>
    </row>
    <row r="602" spans="2:32" ht="15" x14ac:dyDescent="0.2">
      <c r="B602" s="2">
        <v>45230.493904294017</v>
      </c>
      <c r="C602" s="2">
        <f t="shared" si="45"/>
        <v>45230</v>
      </c>
      <c r="D602" s="1">
        <v>16572</v>
      </c>
      <c r="F602" s="2">
        <f t="shared" si="49"/>
        <v>44726</v>
      </c>
      <c r="G602" s="1">
        <f t="shared" si="46"/>
        <v>13626</v>
      </c>
      <c r="H602" s="1">
        <f>ROUNDUP(MONTH(Table3[[#This Row],[Date]])/3, 0)</f>
        <v>2</v>
      </c>
      <c r="I602" s="1" cm="1">
        <f t="array" aca="1" ref="I602" ca="1" xml:space="preserve"> (SUM(OFFSET(G602, -$M$4/2+1, 0, $M$4-1, 1)) + (INDIRECT("G" &amp; ROW(G602) - $M$4/2) + INDIRECT("G" &amp; ROW(G602) + $M$4/2))/2) / $M$4</f>
        <v>16711.522727272728</v>
      </c>
      <c r="J602" s="1">
        <f ca="1">Table3[[#This Row],[Moving Average on Months]] - 1.96*STDEV(OFFSET(Table3[[#This Row],[Combined
Daily order]], -$M$4/2, 0, $M$4+1, 1))</f>
        <v>9136.7347427502264</v>
      </c>
      <c r="K602" s="1">
        <f ca="1">Table3[[#This Row],[Moving Average on Months]] + 1.96*STDEV(OFFSET(Table3[[#This Row],[Combined
Daily order]], -$M$4/2, 0, $M$4+1, 1))</f>
        <v>24286.310711795231</v>
      </c>
      <c r="L602" s="1" t="e">
        <v>#N/A</v>
      </c>
      <c r="N602" s="1">
        <f t="shared" si="47"/>
        <v>45729.882621720331</v>
      </c>
      <c r="O602" s="1">
        <f t="shared" si="48"/>
        <v>5411.2257219907515</v>
      </c>
      <c r="P602"/>
      <c r="V602" s="1"/>
      <c r="AD602"/>
      <c r="AE602"/>
      <c r="AF602"/>
    </row>
    <row r="603" spans="2:32" ht="15" x14ac:dyDescent="0.2">
      <c r="B603" s="2">
        <v>45230.120307610938</v>
      </c>
      <c r="C603" s="2">
        <f t="shared" si="45"/>
        <v>45230</v>
      </c>
      <c r="D603" s="1">
        <v>14740</v>
      </c>
      <c r="F603" s="2">
        <f t="shared" si="49"/>
        <v>44725</v>
      </c>
      <c r="G603" s="1">
        <f t="shared" si="46"/>
        <v>21622</v>
      </c>
      <c r="H603" s="1">
        <f>ROUNDUP(MONTH(Table3[[#This Row],[Date]])/3, 0)</f>
        <v>2</v>
      </c>
      <c r="I603" s="1" cm="1">
        <f t="array" aca="1" ref="I603" ca="1" xml:space="preserve"> (SUM(OFFSET(G603, -$M$4/2+1, 0, $M$4-1, 1)) + (INDIRECT("G" &amp; ROW(G603) - $M$4/2) + INDIRECT("G" &amp; ROW(G603) + $M$4/2))/2) / $M$4</f>
        <v>16820.75</v>
      </c>
      <c r="J603" s="1">
        <f ca="1">Table3[[#This Row],[Moving Average on Months]] - 1.96*STDEV(OFFSET(Table3[[#This Row],[Combined
Daily order]], -$M$4/2, 0, $M$4+1, 1))</f>
        <v>9275.7770018308292</v>
      </c>
      <c r="K603" s="1">
        <f ca="1">Table3[[#This Row],[Moving Average on Months]] + 1.96*STDEV(OFFSET(Table3[[#This Row],[Combined
Daily order]], -$M$4/2, 0, $M$4+1, 1))</f>
        <v>24365.722998169171</v>
      </c>
      <c r="L603" s="1" t="e">
        <v>#N/A</v>
      </c>
      <c r="N603" s="1">
        <f t="shared" si="47"/>
        <v>45729.882621720331</v>
      </c>
      <c r="O603" s="1">
        <f t="shared" si="48"/>
        <v>5411.2257219907515</v>
      </c>
      <c r="P603"/>
      <c r="V603" s="1"/>
      <c r="AD603"/>
      <c r="AE603"/>
      <c r="AF603"/>
    </row>
    <row r="604" spans="2:32" ht="15" x14ac:dyDescent="0.2">
      <c r="B604" s="2">
        <v>45229.702123024064</v>
      </c>
      <c r="C604" s="2">
        <f t="shared" si="45"/>
        <v>45229</v>
      </c>
      <c r="D604" s="1">
        <v>13286</v>
      </c>
      <c r="F604" s="2">
        <f t="shared" si="49"/>
        <v>44722</v>
      </c>
      <c r="G604" s="1">
        <f t="shared" si="46"/>
        <v>13548</v>
      </c>
      <c r="H604" s="1">
        <f>ROUNDUP(MONTH(Table3[[#This Row],[Date]])/3, 0)</f>
        <v>2</v>
      </c>
      <c r="I604" s="1" cm="1">
        <f t="array" aca="1" ref="I604" ca="1" xml:space="preserve"> (SUM(OFFSET(G604, -$M$4/2+1, 0, $M$4-1, 1)) + (INDIRECT("G" &amp; ROW(G604) - $M$4/2) + INDIRECT("G" &amp; ROW(G604) + $M$4/2))/2) / $M$4</f>
        <v>16980.295454545456</v>
      </c>
      <c r="J604" s="1">
        <f ca="1">Table3[[#This Row],[Moving Average on Months]] - 1.96*STDEV(OFFSET(Table3[[#This Row],[Combined
Daily order]], -$M$4/2, 0, $M$4+1, 1))</f>
        <v>9327.4438099695799</v>
      </c>
      <c r="K604" s="1">
        <f ca="1">Table3[[#This Row],[Moving Average on Months]] + 1.96*STDEV(OFFSET(Table3[[#This Row],[Combined
Daily order]], -$M$4/2, 0, $M$4+1, 1))</f>
        <v>24633.147099121332</v>
      </c>
      <c r="L604" s="1" t="e">
        <v>#N/A</v>
      </c>
      <c r="N604" s="1">
        <f t="shared" si="47"/>
        <v>45729.882621720331</v>
      </c>
      <c r="O604" s="1">
        <f t="shared" si="48"/>
        <v>5411.2257219907515</v>
      </c>
      <c r="P604"/>
      <c r="V604" s="1"/>
      <c r="AD604"/>
      <c r="AE604"/>
      <c r="AF604"/>
    </row>
    <row r="605" spans="2:32" ht="15" x14ac:dyDescent="0.2">
      <c r="B605" s="2">
        <v>45229.288070687013</v>
      </c>
      <c r="C605" s="2">
        <f t="shared" si="45"/>
        <v>45229</v>
      </c>
      <c r="D605" s="1">
        <v>15403</v>
      </c>
      <c r="F605" s="2">
        <f t="shared" si="49"/>
        <v>44721</v>
      </c>
      <c r="G605" s="1">
        <f t="shared" si="46"/>
        <v>20355</v>
      </c>
      <c r="H605" s="1">
        <f>ROUNDUP(MONTH(Table3[[#This Row],[Date]])/3, 0)</f>
        <v>2</v>
      </c>
      <c r="I605" s="1" cm="1">
        <f t="array" aca="1" ref="I605" ca="1" xml:space="preserve"> (SUM(OFFSET(G605, -$M$4/2+1, 0, $M$4-1, 1)) + (INDIRECT("G" &amp; ROW(G605) - $M$4/2) + INDIRECT("G" &amp; ROW(G605) + $M$4/2))/2) / $M$4</f>
        <v>17145.295454545456</v>
      </c>
      <c r="J605" s="1">
        <f ca="1">Table3[[#This Row],[Moving Average on Months]] - 1.96*STDEV(OFFSET(Table3[[#This Row],[Combined
Daily order]], -$M$4/2, 0, $M$4+1, 1))</f>
        <v>9482.9468892134755</v>
      </c>
      <c r="K605" s="1">
        <f ca="1">Table3[[#This Row],[Moving Average on Months]] + 1.96*STDEV(OFFSET(Table3[[#This Row],[Combined
Daily order]], -$M$4/2, 0, $M$4+1, 1))</f>
        <v>24807.644019877436</v>
      </c>
      <c r="L605" s="1" t="e">
        <v>#N/A</v>
      </c>
      <c r="N605" s="1">
        <f t="shared" si="47"/>
        <v>45729.882621720331</v>
      </c>
      <c r="O605" s="1">
        <f t="shared" si="48"/>
        <v>5411.2257219907515</v>
      </c>
      <c r="P605"/>
      <c r="V605" s="1"/>
      <c r="AD605"/>
      <c r="AE605"/>
      <c r="AF605"/>
    </row>
    <row r="606" spans="2:32" ht="15" x14ac:dyDescent="0.2">
      <c r="B606" s="2">
        <v>45226.811857319502</v>
      </c>
      <c r="C606" s="2">
        <f t="shared" si="45"/>
        <v>45226</v>
      </c>
      <c r="D606" s="1">
        <v>12997</v>
      </c>
      <c r="F606" s="2">
        <f t="shared" si="49"/>
        <v>44720</v>
      </c>
      <c r="G606" s="1">
        <f t="shared" si="46"/>
        <v>12727</v>
      </c>
      <c r="H606" s="1">
        <f>ROUNDUP(MONTH(Table3[[#This Row],[Date]])/3, 0)</f>
        <v>2</v>
      </c>
      <c r="I606" s="1" cm="1">
        <f t="array" aca="1" ref="I606" ca="1" xml:space="preserve"> (SUM(OFFSET(G606, -$M$4/2+1, 0, $M$4-1, 1)) + (INDIRECT("G" &amp; ROW(G606) - $M$4/2) + INDIRECT("G" &amp; ROW(G606) + $M$4/2))/2) / $M$4</f>
        <v>17265.022727272728</v>
      </c>
      <c r="J606" s="1">
        <f ca="1">Table3[[#This Row],[Moving Average on Months]] - 1.96*STDEV(OFFSET(Table3[[#This Row],[Combined
Daily order]], -$M$4/2, 0, $M$4+1, 1))</f>
        <v>9595.3028035717507</v>
      </c>
      <c r="K606" s="1">
        <f ca="1">Table3[[#This Row],[Moving Average on Months]] + 1.96*STDEV(OFFSET(Table3[[#This Row],[Combined
Daily order]], -$M$4/2, 0, $M$4+1, 1))</f>
        <v>24934.742650973705</v>
      </c>
      <c r="L606" s="1" t="e">
        <v>#N/A</v>
      </c>
      <c r="N606" s="1">
        <f t="shared" si="47"/>
        <v>45729.882621720331</v>
      </c>
      <c r="O606" s="1">
        <f t="shared" si="48"/>
        <v>5411.2257219907515</v>
      </c>
      <c r="P606"/>
      <c r="V606" s="1"/>
      <c r="AD606"/>
      <c r="AE606"/>
      <c r="AF606"/>
    </row>
    <row r="607" spans="2:32" ht="15" x14ac:dyDescent="0.2">
      <c r="B607" s="2">
        <v>45226.393912345033</v>
      </c>
      <c r="C607" s="2">
        <f t="shared" si="45"/>
        <v>45226</v>
      </c>
      <c r="D607" s="1">
        <v>12461</v>
      </c>
      <c r="F607" s="2">
        <f t="shared" si="49"/>
        <v>44719</v>
      </c>
      <c r="G607" s="1">
        <f t="shared" si="46"/>
        <v>22149</v>
      </c>
      <c r="H607" s="1">
        <f>ROUNDUP(MONTH(Table3[[#This Row],[Date]])/3, 0)</f>
        <v>2</v>
      </c>
      <c r="I607" s="1" cm="1">
        <f t="array" aca="1" ref="I607" ca="1" xml:space="preserve"> (SUM(OFFSET(G607, -$M$4/2+1, 0, $M$4-1, 1)) + (INDIRECT("G" &amp; ROW(G607) - $M$4/2) + INDIRECT("G" &amp; ROW(G607) + $M$4/2))/2) / $M$4</f>
        <v>17406.590909090908</v>
      </c>
      <c r="J607" s="1">
        <f ca="1">Table3[[#This Row],[Moving Average on Months]] - 1.96*STDEV(OFFSET(Table3[[#This Row],[Combined
Daily order]], -$M$4/2, 0, $M$4+1, 1))</f>
        <v>9721.8515040198854</v>
      </c>
      <c r="K607" s="1">
        <f ca="1">Table3[[#This Row],[Moving Average on Months]] + 1.96*STDEV(OFFSET(Table3[[#This Row],[Combined
Daily order]], -$M$4/2, 0, $M$4+1, 1))</f>
        <v>25091.330314161933</v>
      </c>
      <c r="L607" s="1" t="e">
        <v>#N/A</v>
      </c>
      <c r="N607" s="1">
        <f t="shared" si="47"/>
        <v>45729.882621720331</v>
      </c>
      <c r="O607" s="1">
        <f t="shared" si="48"/>
        <v>5411.2257219907515</v>
      </c>
      <c r="P607"/>
      <c r="V607" s="1"/>
      <c r="AD607"/>
      <c r="AE607"/>
      <c r="AF607"/>
    </row>
    <row r="608" spans="2:32" ht="15" x14ac:dyDescent="0.2">
      <c r="B608" s="2">
        <v>45225.987421082675</v>
      </c>
      <c r="C608" s="2">
        <f t="shared" si="45"/>
        <v>45225</v>
      </c>
      <c r="D608" s="1">
        <v>13475</v>
      </c>
      <c r="F608" s="2">
        <f t="shared" si="49"/>
        <v>44718</v>
      </c>
      <c r="G608" s="1">
        <f t="shared" si="46"/>
        <v>14971</v>
      </c>
      <c r="H608" s="1">
        <f>ROUNDUP(MONTH(Table3[[#This Row],[Date]])/3, 0)</f>
        <v>2</v>
      </c>
      <c r="I608" s="1" cm="1">
        <f t="array" aca="1" ref="I608" ca="1" xml:space="preserve"> (SUM(OFFSET(G608, -$M$4/2+1, 0, $M$4-1, 1)) + (INDIRECT("G" &amp; ROW(G608) - $M$4/2) + INDIRECT("G" &amp; ROW(G608) + $M$4/2))/2) / $M$4</f>
        <v>17763.227272727272</v>
      </c>
      <c r="J608" s="1">
        <f ca="1">Table3[[#This Row],[Moving Average on Months]] - 1.96*STDEV(OFFSET(Table3[[#This Row],[Combined
Daily order]], -$M$4/2, 0, $M$4+1, 1))</f>
        <v>9920.5546533480592</v>
      </c>
      <c r="K608" s="1">
        <f ca="1">Table3[[#This Row],[Moving Average on Months]] + 1.96*STDEV(OFFSET(Table3[[#This Row],[Combined
Daily order]], -$M$4/2, 0, $M$4+1, 1))</f>
        <v>25605.899892106485</v>
      </c>
      <c r="L608" s="1" t="e">
        <v>#N/A</v>
      </c>
      <c r="N608" s="1">
        <f t="shared" si="47"/>
        <v>45729.882621720331</v>
      </c>
      <c r="O608" s="1">
        <f t="shared" si="48"/>
        <v>5411.2257219907515</v>
      </c>
      <c r="P608"/>
      <c r="V608" s="1"/>
      <c r="AD608"/>
      <c r="AE608"/>
      <c r="AF608"/>
    </row>
    <row r="609" spans="2:32" ht="15" x14ac:dyDescent="0.2">
      <c r="B609" s="2">
        <v>45225.569418014034</v>
      </c>
      <c r="C609" s="2">
        <f t="shared" si="45"/>
        <v>45225</v>
      </c>
      <c r="D609" s="1">
        <v>14070</v>
      </c>
      <c r="F609" s="2">
        <f t="shared" si="49"/>
        <v>44715</v>
      </c>
      <c r="G609" s="1">
        <f t="shared" si="46"/>
        <v>21733</v>
      </c>
      <c r="H609" s="1">
        <f>ROUNDUP(MONTH(Table3[[#This Row],[Date]])/3, 0)</f>
        <v>2</v>
      </c>
      <c r="I609" s="1" cm="1">
        <f t="array" aca="1" ref="I609" ca="1" xml:space="preserve"> (SUM(OFFSET(G609, -$M$4/2+1, 0, $M$4-1, 1)) + (INDIRECT("G" &amp; ROW(G609) - $M$4/2) + INDIRECT("G" &amp; ROW(G609) + $M$4/2))/2) / $M$4</f>
        <v>17932.386363636364</v>
      </c>
      <c r="J609" s="1">
        <f ca="1">Table3[[#This Row],[Moving Average on Months]] - 1.96*STDEV(OFFSET(Table3[[#This Row],[Combined
Daily order]], -$M$4/2, 0, $M$4+1, 1))</f>
        <v>10340.393774495182</v>
      </c>
      <c r="K609" s="1">
        <f ca="1">Table3[[#This Row],[Moving Average on Months]] + 1.96*STDEV(OFFSET(Table3[[#This Row],[Combined
Daily order]], -$M$4/2, 0, $M$4+1, 1))</f>
        <v>25524.378952777544</v>
      </c>
      <c r="L609" s="1" t="e">
        <v>#N/A</v>
      </c>
      <c r="N609" s="1">
        <f t="shared" si="47"/>
        <v>45729.882621720331</v>
      </c>
      <c r="O609" s="1">
        <f t="shared" si="48"/>
        <v>5411.2257219907515</v>
      </c>
      <c r="P609"/>
      <c r="V609" s="1"/>
      <c r="AD609"/>
      <c r="AE609"/>
      <c r="AF609"/>
    </row>
    <row r="610" spans="2:32" ht="15" x14ac:dyDescent="0.2">
      <c r="B610" s="2">
        <v>45225.147039925192</v>
      </c>
      <c r="C610" s="2">
        <f t="shared" si="45"/>
        <v>45225</v>
      </c>
      <c r="D610" s="1">
        <v>14092</v>
      </c>
      <c r="F610" s="2">
        <f t="shared" si="49"/>
        <v>44714</v>
      </c>
      <c r="G610" s="1">
        <f t="shared" si="46"/>
        <v>13791</v>
      </c>
      <c r="H610" s="1">
        <f>ROUNDUP(MONTH(Table3[[#This Row],[Date]])/3, 0)</f>
        <v>2</v>
      </c>
      <c r="I610" s="1" cm="1">
        <f t="array" aca="1" ref="I610" ca="1" xml:space="preserve"> (SUM(OFFSET(G610, -$M$4/2+1, 0, $M$4-1, 1)) + (INDIRECT("G" &amp; ROW(G610) - $M$4/2) + INDIRECT("G" &amp; ROW(G610) + $M$4/2))/2) / $M$4</f>
        <v>17834.5</v>
      </c>
      <c r="J610" s="1">
        <f ca="1">Table3[[#This Row],[Moving Average on Months]] - 1.96*STDEV(OFFSET(Table3[[#This Row],[Combined
Daily order]], -$M$4/2, 0, $M$4+1, 1))</f>
        <v>10122.861985874366</v>
      </c>
      <c r="K610" s="1">
        <f ca="1">Table3[[#This Row],[Moving Average on Months]] + 1.96*STDEV(OFFSET(Table3[[#This Row],[Combined
Daily order]], -$M$4/2, 0, $M$4+1, 1))</f>
        <v>25546.138014125634</v>
      </c>
      <c r="L610" s="1" t="e">
        <v>#N/A</v>
      </c>
      <c r="N610" s="1">
        <f t="shared" si="47"/>
        <v>45729.882621720331</v>
      </c>
      <c r="O610" s="1">
        <f t="shared" si="48"/>
        <v>5411.2257219907515</v>
      </c>
      <c r="P610"/>
      <c r="V610" s="1"/>
      <c r="AD610"/>
      <c r="AE610"/>
      <c r="AF610"/>
    </row>
    <row r="611" spans="2:32" ht="15" x14ac:dyDescent="0.2">
      <c r="B611" s="2">
        <v>45224.732740034146</v>
      </c>
      <c r="C611" s="2">
        <f t="shared" si="45"/>
        <v>45224</v>
      </c>
      <c r="D611" s="1">
        <v>12396</v>
      </c>
      <c r="F611" s="2">
        <f t="shared" si="49"/>
        <v>44713</v>
      </c>
      <c r="G611" s="1">
        <f t="shared" si="46"/>
        <v>21490</v>
      </c>
      <c r="H611" s="1">
        <f>ROUNDUP(MONTH(Table3[[#This Row],[Date]])/3, 0)</f>
        <v>2</v>
      </c>
      <c r="I611" s="1" cm="1">
        <f t="array" aca="1" ref="I611" ca="1" xml:space="preserve"> (SUM(OFFSET(G611, -$M$4/2+1, 0, $M$4-1, 1)) + (INDIRECT("G" &amp; ROW(G611) - $M$4/2) + INDIRECT("G" &amp; ROW(G611) + $M$4/2))/2) / $M$4</f>
        <v>17923.25</v>
      </c>
      <c r="J611" s="1">
        <f ca="1">Table3[[#This Row],[Moving Average on Months]] - 1.96*STDEV(OFFSET(Table3[[#This Row],[Combined
Daily order]], -$M$4/2, 0, $M$4+1, 1))</f>
        <v>10292.850736782049</v>
      </c>
      <c r="K611" s="1">
        <f ca="1">Table3[[#This Row],[Moving Average on Months]] + 1.96*STDEV(OFFSET(Table3[[#This Row],[Combined
Daily order]], -$M$4/2, 0, $M$4+1, 1))</f>
        <v>25553.649263217951</v>
      </c>
      <c r="L611" s="1" t="e">
        <v>#N/A</v>
      </c>
      <c r="N611" s="1">
        <f t="shared" si="47"/>
        <v>45729.882621720331</v>
      </c>
      <c r="O611" s="1">
        <f t="shared" si="48"/>
        <v>5411.2257219907515</v>
      </c>
      <c r="P611"/>
      <c r="V611" s="1"/>
      <c r="AD611"/>
      <c r="AE611"/>
      <c r="AF611"/>
    </row>
    <row r="612" spans="2:32" ht="15" x14ac:dyDescent="0.2">
      <c r="B612" s="2">
        <v>45224.303589377916</v>
      </c>
      <c r="C612" s="2">
        <f t="shared" si="45"/>
        <v>45224</v>
      </c>
      <c r="D612" s="1">
        <v>13926</v>
      </c>
      <c r="F612" s="2">
        <f t="shared" si="49"/>
        <v>44712</v>
      </c>
      <c r="G612" s="1">
        <f t="shared" si="46"/>
        <v>13893</v>
      </c>
      <c r="H612" s="1">
        <f>ROUNDUP(MONTH(Table3[[#This Row],[Date]])/3, 0)</f>
        <v>2</v>
      </c>
      <c r="I612" s="1" cm="1">
        <f t="array" aca="1" ref="I612" ca="1" xml:space="preserve"> (SUM(OFFSET(G612, -$M$4/2+1, 0, $M$4-1, 1)) + (INDIRECT("G" &amp; ROW(G612) - $M$4/2) + INDIRECT("G" &amp; ROW(G612) + $M$4/2))/2) / $M$4</f>
        <v>18159.204545454544</v>
      </c>
      <c r="J612" s="1">
        <f ca="1">Table3[[#This Row],[Moving Average on Months]] - 1.96*STDEV(OFFSET(Table3[[#This Row],[Combined
Daily order]], -$M$4/2, 0, $M$4+1, 1))</f>
        <v>10336.586441043304</v>
      </c>
      <c r="K612" s="1">
        <f ca="1">Table3[[#This Row],[Moving Average on Months]] + 1.96*STDEV(OFFSET(Table3[[#This Row],[Combined
Daily order]], -$M$4/2, 0, $M$4+1, 1))</f>
        <v>25981.822649865782</v>
      </c>
      <c r="L612" s="1" t="e">
        <v>#N/A</v>
      </c>
      <c r="N612" s="1">
        <f t="shared" si="47"/>
        <v>45729.882621720331</v>
      </c>
      <c r="O612" s="1">
        <f t="shared" si="48"/>
        <v>5411.2257219907515</v>
      </c>
      <c r="P612"/>
      <c r="V612" s="1"/>
      <c r="AD612"/>
      <c r="AE612"/>
      <c r="AF612"/>
    </row>
    <row r="613" spans="2:32" ht="15" x14ac:dyDescent="0.2">
      <c r="B613" s="2">
        <v>45223.90445794665</v>
      </c>
      <c r="C613" s="2">
        <f t="shared" si="45"/>
        <v>45223</v>
      </c>
      <c r="D613" s="1">
        <v>13631</v>
      </c>
      <c r="F613" s="2">
        <f t="shared" si="49"/>
        <v>44711</v>
      </c>
      <c r="G613" s="1">
        <f t="shared" si="46"/>
        <v>21762</v>
      </c>
      <c r="H613" s="1">
        <f>ROUNDUP(MONTH(Table3[[#This Row],[Date]])/3, 0)</f>
        <v>2</v>
      </c>
      <c r="I613" s="1" cm="1">
        <f t="array" aca="1" ref="I613" ca="1" xml:space="preserve"> (SUM(OFFSET(G613, -$M$4/2+1, 0, $M$4-1, 1)) + (INDIRECT("G" &amp; ROW(G613) - $M$4/2) + INDIRECT("G" &amp; ROW(G613) + $M$4/2))/2) / $M$4</f>
        <v>18369.909090909092</v>
      </c>
      <c r="J613" s="1">
        <f ca="1">Table3[[#This Row],[Moving Average on Months]] - 1.96*STDEV(OFFSET(Table3[[#This Row],[Combined
Daily order]], -$M$4/2, 0, $M$4+1, 1))</f>
        <v>10495.274265317057</v>
      </c>
      <c r="K613" s="1">
        <f ca="1">Table3[[#This Row],[Moving Average on Months]] + 1.96*STDEV(OFFSET(Table3[[#This Row],[Combined
Daily order]], -$M$4/2, 0, $M$4+1, 1))</f>
        <v>26244.543916501127</v>
      </c>
      <c r="L613" s="1" t="e">
        <v>#N/A</v>
      </c>
      <c r="N613" s="1">
        <f t="shared" si="47"/>
        <v>45729.882621720331</v>
      </c>
      <c r="O613" s="1">
        <f t="shared" si="48"/>
        <v>5411.2257219907515</v>
      </c>
      <c r="P613"/>
      <c r="V613" s="1"/>
      <c r="AD613"/>
      <c r="AE613"/>
      <c r="AF613"/>
    </row>
    <row r="614" spans="2:32" ht="15" x14ac:dyDescent="0.2">
      <c r="B614" s="2">
        <v>45223.523871313293</v>
      </c>
      <c r="C614" s="2">
        <f t="shared" si="45"/>
        <v>45223</v>
      </c>
      <c r="D614" s="1">
        <v>15251</v>
      </c>
      <c r="F614" s="2">
        <f t="shared" si="49"/>
        <v>44708</v>
      </c>
      <c r="G614" s="1">
        <f t="shared" si="46"/>
        <v>14736</v>
      </c>
      <c r="H614" s="1">
        <f>ROUNDUP(MONTH(Table3[[#This Row],[Date]])/3, 0)</f>
        <v>2</v>
      </c>
      <c r="I614" s="1" cm="1">
        <f t="array" aca="1" ref="I614" ca="1" xml:space="preserve"> (SUM(OFFSET(G614, -$M$4/2+1, 0, $M$4-1, 1)) + (INDIRECT("G" &amp; ROW(G614) - $M$4/2) + INDIRECT("G" &amp; ROW(G614) + $M$4/2))/2) / $M$4</f>
        <v>18465.704545454544</v>
      </c>
      <c r="J614" s="1">
        <f ca="1">Table3[[#This Row],[Moving Average on Months]] - 1.96*STDEV(OFFSET(Table3[[#This Row],[Combined
Daily order]], -$M$4/2, 0, $M$4+1, 1))</f>
        <v>10576.963345918835</v>
      </c>
      <c r="K614" s="1">
        <f ca="1">Table3[[#This Row],[Moving Average on Months]] + 1.96*STDEV(OFFSET(Table3[[#This Row],[Combined
Daily order]], -$M$4/2, 0, $M$4+1, 1))</f>
        <v>26354.445744990255</v>
      </c>
      <c r="L614" s="1" t="e">
        <v>#N/A</v>
      </c>
      <c r="N614" s="1">
        <f t="shared" si="47"/>
        <v>45729.882621720331</v>
      </c>
      <c r="O614" s="1">
        <f t="shared" si="48"/>
        <v>5411.2257219907515</v>
      </c>
      <c r="P614"/>
      <c r="V614" s="1"/>
      <c r="AD614"/>
      <c r="AE614"/>
      <c r="AF614"/>
    </row>
    <row r="615" spans="2:32" ht="15" x14ac:dyDescent="0.2">
      <c r="B615" s="2">
        <v>45223.145052146254</v>
      </c>
      <c r="C615" s="2">
        <f t="shared" si="45"/>
        <v>45223</v>
      </c>
      <c r="D615" s="1">
        <v>13775</v>
      </c>
      <c r="F615" s="2">
        <f t="shared" si="49"/>
        <v>44707</v>
      </c>
      <c r="G615" s="1">
        <f t="shared" si="46"/>
        <v>22409</v>
      </c>
      <c r="H615" s="1">
        <f>ROUNDUP(MONTH(Table3[[#This Row],[Date]])/3, 0)</f>
        <v>2</v>
      </c>
      <c r="I615" s="1" cm="1">
        <f t="array" aca="1" ref="I615" ca="1" xml:space="preserve"> (SUM(OFFSET(G615, -$M$4/2+1, 0, $M$4-1, 1)) + (INDIRECT("G" &amp; ROW(G615) - $M$4/2) + INDIRECT("G" &amp; ROW(G615) + $M$4/2))/2) / $M$4</f>
        <v>18513.886363636364</v>
      </c>
      <c r="J615" s="1">
        <f ca="1">Table3[[#This Row],[Moving Average on Months]] - 1.96*STDEV(OFFSET(Table3[[#This Row],[Combined
Daily order]], -$M$4/2, 0, $M$4+1, 1))</f>
        <v>10506.969852758961</v>
      </c>
      <c r="K615" s="1">
        <f ca="1">Table3[[#This Row],[Moving Average on Months]] + 1.96*STDEV(OFFSET(Table3[[#This Row],[Combined
Daily order]], -$M$4/2, 0, $M$4+1, 1))</f>
        <v>26520.802874513767</v>
      </c>
      <c r="L615" s="1" t="e">
        <v>#N/A</v>
      </c>
      <c r="N615" s="1">
        <f t="shared" si="47"/>
        <v>45729.882621720331</v>
      </c>
      <c r="O615" s="1">
        <f t="shared" si="48"/>
        <v>5411.2257219907515</v>
      </c>
      <c r="P615"/>
      <c r="V615" s="1"/>
      <c r="AD615"/>
      <c r="AE615"/>
      <c r="AF615"/>
    </row>
    <row r="616" spans="2:32" ht="15" x14ac:dyDescent="0.2">
      <c r="B616" s="2">
        <v>45222.724044029259</v>
      </c>
      <c r="C616" s="2">
        <f t="shared" si="45"/>
        <v>45222</v>
      </c>
      <c r="D616" s="1">
        <v>14280</v>
      </c>
      <c r="F616" s="2">
        <f t="shared" si="49"/>
        <v>44706</v>
      </c>
      <c r="G616" s="1">
        <f t="shared" si="46"/>
        <v>15903</v>
      </c>
      <c r="H616" s="1">
        <f>ROUNDUP(MONTH(Table3[[#This Row],[Date]])/3, 0)</f>
        <v>2</v>
      </c>
      <c r="I616" s="1" cm="1">
        <f t="array" aca="1" ref="I616" ca="1" xml:space="preserve"> (SUM(OFFSET(G616, -$M$4/2+1, 0, $M$4-1, 1)) + (INDIRECT("G" &amp; ROW(G616) - $M$4/2) + INDIRECT("G" &amp; ROW(G616) + $M$4/2))/2) / $M$4</f>
        <v>18608.340909090908</v>
      </c>
      <c r="J616" s="1">
        <f ca="1">Table3[[#This Row],[Moving Average on Months]] - 1.96*STDEV(OFFSET(Table3[[#This Row],[Combined
Daily order]], -$M$4/2, 0, $M$4+1, 1))</f>
        <v>10531.629473214165</v>
      </c>
      <c r="K616" s="1">
        <f ca="1">Table3[[#This Row],[Moving Average on Months]] + 1.96*STDEV(OFFSET(Table3[[#This Row],[Combined
Daily order]], -$M$4/2, 0, $M$4+1, 1))</f>
        <v>26685.052344967651</v>
      </c>
      <c r="L616" s="1" t="e">
        <v>#N/A</v>
      </c>
      <c r="N616" s="1">
        <f t="shared" si="47"/>
        <v>45729.882621720331</v>
      </c>
      <c r="O616" s="1">
        <f t="shared" si="48"/>
        <v>5411.2257219907515</v>
      </c>
      <c r="P616"/>
      <c r="V616" s="1"/>
      <c r="AD616"/>
      <c r="AE616"/>
      <c r="AF616"/>
    </row>
    <row r="617" spans="2:32" ht="15" x14ac:dyDescent="0.2">
      <c r="B617" s="2">
        <v>45222.313838756068</v>
      </c>
      <c r="C617" s="2">
        <f t="shared" si="45"/>
        <v>45222</v>
      </c>
      <c r="D617" s="1">
        <v>12186</v>
      </c>
      <c r="F617" s="2">
        <f t="shared" si="49"/>
        <v>44705</v>
      </c>
      <c r="G617" s="1">
        <f t="shared" si="46"/>
        <v>21254</v>
      </c>
      <c r="H617" s="1">
        <f>ROUNDUP(MONTH(Table3[[#This Row],[Date]])/3, 0)</f>
        <v>2</v>
      </c>
      <c r="I617" s="1" cm="1">
        <f t="array" aca="1" ref="I617" ca="1" xml:space="preserve"> (SUM(OFFSET(G617, -$M$4/2+1, 0, $M$4-1, 1)) + (INDIRECT("G" &amp; ROW(G617) - $M$4/2) + INDIRECT("G" &amp; ROW(G617) + $M$4/2))/2) / $M$4</f>
        <v>18937.863636363636</v>
      </c>
      <c r="J617" s="1">
        <f ca="1">Table3[[#This Row],[Moving Average on Months]] - 1.96*STDEV(OFFSET(Table3[[#This Row],[Combined
Daily order]], -$M$4/2, 0, $M$4+1, 1))</f>
        <v>10658.447478096372</v>
      </c>
      <c r="K617" s="1">
        <f ca="1">Table3[[#This Row],[Moving Average on Months]] + 1.96*STDEV(OFFSET(Table3[[#This Row],[Combined
Daily order]], -$M$4/2, 0, $M$4+1, 1))</f>
        <v>27217.2797946309</v>
      </c>
      <c r="L617" s="1" t="e">
        <v>#N/A</v>
      </c>
      <c r="N617" s="1">
        <f t="shared" si="47"/>
        <v>45729.882621720331</v>
      </c>
      <c r="O617" s="1">
        <f t="shared" si="48"/>
        <v>5411.2257219907515</v>
      </c>
      <c r="P617"/>
      <c r="V617" s="1"/>
      <c r="AD617"/>
      <c r="AE617"/>
      <c r="AF617"/>
    </row>
    <row r="618" spans="2:32" ht="15" x14ac:dyDescent="0.2">
      <c r="B618" s="2">
        <v>45219.645325246878</v>
      </c>
      <c r="C618" s="2">
        <f t="shared" si="45"/>
        <v>45219</v>
      </c>
      <c r="D618" s="1">
        <v>11900</v>
      </c>
      <c r="F618" s="2">
        <f t="shared" si="49"/>
        <v>44704</v>
      </c>
      <c r="G618" s="1">
        <f t="shared" si="46"/>
        <v>15555</v>
      </c>
      <c r="H618" s="1">
        <f>ROUNDUP(MONTH(Table3[[#This Row],[Date]])/3, 0)</f>
        <v>2</v>
      </c>
      <c r="I618" s="1" cm="1">
        <f t="array" aca="1" ref="I618" ca="1" xml:space="preserve"> (SUM(OFFSET(G618, -$M$4/2+1, 0, $M$4-1, 1)) + (INDIRECT("G" &amp; ROW(G618) - $M$4/2) + INDIRECT("G" &amp; ROW(G618) + $M$4/2))/2) / $M$4</f>
        <v>19219.409090909092</v>
      </c>
      <c r="J618" s="1">
        <f ca="1">Table3[[#This Row],[Moving Average on Months]] - 1.96*STDEV(OFFSET(Table3[[#This Row],[Combined
Daily order]], -$M$4/2, 0, $M$4+1, 1))</f>
        <v>11146.237569426799</v>
      </c>
      <c r="K618" s="1">
        <f ca="1">Table3[[#This Row],[Moving Average on Months]] + 1.96*STDEV(OFFSET(Table3[[#This Row],[Combined
Daily order]], -$M$4/2, 0, $M$4+1, 1))</f>
        <v>27292.580612391386</v>
      </c>
      <c r="L618" s="1" t="e">
        <v>#N/A</v>
      </c>
      <c r="N618" s="1">
        <f t="shared" si="47"/>
        <v>45729.882621720331</v>
      </c>
      <c r="O618" s="1">
        <f t="shared" si="48"/>
        <v>5411.2257219907515</v>
      </c>
      <c r="P618"/>
      <c r="V618" s="1"/>
      <c r="AD618"/>
      <c r="AE618"/>
      <c r="AF618"/>
    </row>
    <row r="619" spans="2:32" ht="15" x14ac:dyDescent="0.2">
      <c r="B619" s="2">
        <v>45219.257885031016</v>
      </c>
      <c r="C619" s="2">
        <f t="shared" si="45"/>
        <v>45219</v>
      </c>
      <c r="D619" s="1">
        <v>12139</v>
      </c>
      <c r="F619" s="2">
        <f t="shared" si="49"/>
        <v>44701</v>
      </c>
      <c r="G619" s="1">
        <f t="shared" si="46"/>
        <v>24238</v>
      </c>
      <c r="H619" s="1">
        <f>ROUNDUP(MONTH(Table3[[#This Row],[Date]])/3, 0)</f>
        <v>2</v>
      </c>
      <c r="I619" s="1" cm="1">
        <f t="array" aca="1" ref="I619" ca="1" xml:space="preserve"> (SUM(OFFSET(G619, -$M$4/2+1, 0, $M$4-1, 1)) + (INDIRECT("G" &amp; ROW(G619) - $M$4/2) + INDIRECT("G" &amp; ROW(G619) + $M$4/2))/2) / $M$4</f>
        <v>19238.954545454544</v>
      </c>
      <c r="J619" s="1">
        <f ca="1">Table3[[#This Row],[Moving Average on Months]] - 1.96*STDEV(OFFSET(Table3[[#This Row],[Combined
Daily order]], -$M$4/2, 0, $M$4+1, 1))</f>
        <v>10986.039568861655</v>
      </c>
      <c r="K619" s="1">
        <f ca="1">Table3[[#This Row],[Moving Average on Months]] + 1.96*STDEV(OFFSET(Table3[[#This Row],[Combined
Daily order]], -$M$4/2, 0, $M$4+1, 1))</f>
        <v>27491.869522047433</v>
      </c>
      <c r="L619" s="1" t="e">
        <v>#N/A</v>
      </c>
      <c r="N619" s="1">
        <f t="shared" si="47"/>
        <v>45729.882621720331</v>
      </c>
      <c r="O619" s="1">
        <f t="shared" si="48"/>
        <v>5411.2257219907515</v>
      </c>
      <c r="P619"/>
      <c r="V619" s="1"/>
      <c r="AD619"/>
      <c r="AE619"/>
      <c r="AF619"/>
    </row>
    <row r="620" spans="2:32" ht="15" x14ac:dyDescent="0.2">
      <c r="B620" s="2">
        <v>45218.867594182047</v>
      </c>
      <c r="C620" s="2">
        <f t="shared" si="45"/>
        <v>45218</v>
      </c>
      <c r="D620" s="1">
        <v>12665</v>
      </c>
      <c r="F620" s="2">
        <f t="shared" si="49"/>
        <v>44700</v>
      </c>
      <c r="G620" s="1">
        <f t="shared" si="46"/>
        <v>14678</v>
      </c>
      <c r="H620" s="1">
        <f>ROUNDUP(MONTH(Table3[[#This Row],[Date]])/3, 0)</f>
        <v>2</v>
      </c>
      <c r="I620" s="1" cm="1">
        <f t="array" aca="1" ref="I620" ca="1" xml:space="preserve"> (SUM(OFFSET(G620, -$M$4/2+1, 0, $M$4-1, 1)) + (INDIRECT("G" &amp; ROW(G620) - $M$4/2) + INDIRECT("G" &amp; ROW(G620) + $M$4/2))/2) / $M$4</f>
        <v>19259.636363636364</v>
      </c>
      <c r="J620" s="1">
        <f ca="1">Table3[[#This Row],[Moving Average on Months]] - 1.96*STDEV(OFFSET(Table3[[#This Row],[Combined
Daily order]], -$M$4/2, 0, $M$4+1, 1))</f>
        <v>11008.546591629269</v>
      </c>
      <c r="K620" s="1">
        <f ca="1">Table3[[#This Row],[Moving Average on Months]] + 1.96*STDEV(OFFSET(Table3[[#This Row],[Combined
Daily order]], -$M$4/2, 0, $M$4+1, 1))</f>
        <v>27510.726135643461</v>
      </c>
      <c r="L620" s="1" t="e">
        <v>#N/A</v>
      </c>
      <c r="N620" s="1">
        <f t="shared" si="47"/>
        <v>45729.882621720331</v>
      </c>
      <c r="O620" s="1">
        <f t="shared" si="48"/>
        <v>5411.2257219907515</v>
      </c>
      <c r="P620"/>
      <c r="V620" s="1"/>
      <c r="AD620"/>
      <c r="AE620"/>
      <c r="AF620"/>
    </row>
    <row r="621" spans="2:32" ht="15" x14ac:dyDescent="0.2">
      <c r="B621" s="2">
        <v>45218.440555353518</v>
      </c>
      <c r="C621" s="2">
        <f t="shared" si="45"/>
        <v>45218</v>
      </c>
      <c r="D621" s="1">
        <v>13561</v>
      </c>
      <c r="F621" s="2">
        <f t="shared" si="49"/>
        <v>44699</v>
      </c>
      <c r="G621" s="1">
        <f t="shared" si="46"/>
        <v>21453</v>
      </c>
      <c r="H621" s="1">
        <f>ROUNDUP(MONTH(Table3[[#This Row],[Date]])/3, 0)</f>
        <v>2</v>
      </c>
      <c r="I621" s="1" cm="1">
        <f t="array" aca="1" ref="I621" ca="1" xml:space="preserve"> (SUM(OFFSET(G621, -$M$4/2+1, 0, $M$4-1, 1)) + (INDIRECT("G" &amp; ROW(G621) - $M$4/2) + INDIRECT("G" &amp; ROW(G621) + $M$4/2))/2) / $M$4</f>
        <v>19314.159090909092</v>
      </c>
      <c r="J621" s="1">
        <f ca="1">Table3[[#This Row],[Moving Average on Months]] - 1.96*STDEV(OFFSET(Table3[[#This Row],[Combined
Daily order]], -$M$4/2, 0, $M$4+1, 1))</f>
        <v>10889.282216753045</v>
      </c>
      <c r="K621" s="1">
        <f ca="1">Table3[[#This Row],[Moving Average on Months]] + 1.96*STDEV(OFFSET(Table3[[#This Row],[Combined
Daily order]], -$M$4/2, 0, $M$4+1, 1))</f>
        <v>27739.035965065137</v>
      </c>
      <c r="L621" s="1" t="e">
        <v>#N/A</v>
      </c>
      <c r="N621" s="1">
        <f t="shared" si="47"/>
        <v>45729.882621720331</v>
      </c>
      <c r="O621" s="1">
        <f t="shared" si="48"/>
        <v>5411.2257219907515</v>
      </c>
      <c r="P621"/>
      <c r="V621" s="1"/>
      <c r="AD621"/>
      <c r="AE621"/>
      <c r="AF621"/>
    </row>
    <row r="622" spans="2:32" ht="15" x14ac:dyDescent="0.2">
      <c r="B622" s="2">
        <v>45218.056887543338</v>
      </c>
      <c r="C622" s="2">
        <f t="shared" si="45"/>
        <v>45218</v>
      </c>
      <c r="D622" s="1">
        <v>12713</v>
      </c>
      <c r="F622" s="2">
        <f t="shared" si="49"/>
        <v>44698</v>
      </c>
      <c r="G622" s="1">
        <f t="shared" si="46"/>
        <v>16006</v>
      </c>
      <c r="H622" s="1">
        <f>ROUNDUP(MONTH(Table3[[#This Row],[Date]])/3, 0)</f>
        <v>2</v>
      </c>
      <c r="I622" s="1" cm="1">
        <f t="array" aca="1" ref="I622" ca="1" xml:space="preserve"> (SUM(OFFSET(G622, -$M$4/2+1, 0, $M$4-1, 1)) + (INDIRECT("G" &amp; ROW(G622) - $M$4/2) + INDIRECT("G" &amp; ROW(G622) + $M$4/2))/2) / $M$4</f>
        <v>19377.295454545456</v>
      </c>
      <c r="J622" s="1">
        <f ca="1">Table3[[#This Row],[Moving Average on Months]] - 1.96*STDEV(OFFSET(Table3[[#This Row],[Combined
Daily order]], -$M$4/2, 0, $M$4+1, 1))</f>
        <v>11077.948766163825</v>
      </c>
      <c r="K622" s="1">
        <f ca="1">Table3[[#This Row],[Moving Average on Months]] + 1.96*STDEV(OFFSET(Table3[[#This Row],[Combined
Daily order]], -$M$4/2, 0, $M$4+1, 1))</f>
        <v>27676.642142927085</v>
      </c>
      <c r="L622" s="1" t="e">
        <v>#N/A</v>
      </c>
      <c r="N622" s="1">
        <f t="shared" si="47"/>
        <v>45729.882621720331</v>
      </c>
      <c r="O622" s="1">
        <f t="shared" si="48"/>
        <v>5411.2257219907515</v>
      </c>
      <c r="P622"/>
      <c r="V622" s="1"/>
      <c r="AD622"/>
      <c r="AE622"/>
      <c r="AF622"/>
    </row>
    <row r="623" spans="2:32" ht="15" x14ac:dyDescent="0.2">
      <c r="B623" s="2">
        <v>45217.643366769633</v>
      </c>
      <c r="C623" s="2">
        <f t="shared" si="45"/>
        <v>45217</v>
      </c>
      <c r="D623" s="1">
        <v>10758</v>
      </c>
      <c r="F623" s="2">
        <f t="shared" si="49"/>
        <v>44697</v>
      </c>
      <c r="G623" s="1">
        <f t="shared" si="46"/>
        <v>25002</v>
      </c>
      <c r="H623" s="1">
        <f>ROUNDUP(MONTH(Table3[[#This Row],[Date]])/3, 0)</f>
        <v>2</v>
      </c>
      <c r="I623" s="1" cm="1">
        <f t="array" aca="1" ref="I623" ca="1" xml:space="preserve"> (SUM(OFFSET(G623, -$M$4/2+1, 0, $M$4-1, 1)) + (INDIRECT("G" &amp; ROW(G623) - $M$4/2) + INDIRECT("G" &amp; ROW(G623) + $M$4/2))/2) / $M$4</f>
        <v>19446.477272727272</v>
      </c>
      <c r="J623" s="1">
        <f ca="1">Table3[[#This Row],[Moving Average on Months]] - 1.96*STDEV(OFFSET(Table3[[#This Row],[Combined
Daily order]], -$M$4/2, 0, $M$4+1, 1))</f>
        <v>10980.373438031447</v>
      </c>
      <c r="K623" s="1">
        <f ca="1">Table3[[#This Row],[Moving Average on Months]] + 1.96*STDEV(OFFSET(Table3[[#This Row],[Combined
Daily order]], -$M$4/2, 0, $M$4+1, 1))</f>
        <v>27912.581107423095</v>
      </c>
      <c r="L623" s="1" t="e">
        <v>#N/A</v>
      </c>
      <c r="N623" s="1">
        <f t="shared" si="47"/>
        <v>45729.882621720331</v>
      </c>
      <c r="O623" s="1">
        <f t="shared" si="48"/>
        <v>5411.2257219907515</v>
      </c>
      <c r="P623"/>
      <c r="V623" s="1"/>
      <c r="AD623"/>
      <c r="AE623"/>
      <c r="AF623"/>
    </row>
    <row r="624" spans="2:32" ht="15" x14ac:dyDescent="0.2">
      <c r="B624" s="2">
        <v>45217.252169963751</v>
      </c>
      <c r="C624" s="2">
        <f t="shared" si="45"/>
        <v>45217</v>
      </c>
      <c r="D624" s="1">
        <v>12365</v>
      </c>
      <c r="F624" s="2">
        <f t="shared" si="49"/>
        <v>44694</v>
      </c>
      <c r="G624" s="1">
        <f t="shared" si="46"/>
        <v>16100</v>
      </c>
      <c r="H624" s="1">
        <f>ROUNDUP(MONTH(Table3[[#This Row],[Date]])/3, 0)</f>
        <v>2</v>
      </c>
      <c r="I624" s="1" cm="1">
        <f t="array" aca="1" ref="I624" ca="1" xml:space="preserve"> (SUM(OFFSET(G624, -$M$4/2+1, 0, $M$4-1, 1)) + (INDIRECT("G" &amp; ROW(G624) - $M$4/2) + INDIRECT("G" &amp; ROW(G624) + $M$4/2))/2) / $M$4</f>
        <v>19519.909090909092</v>
      </c>
      <c r="J624" s="1">
        <f ca="1">Table3[[#This Row],[Moving Average on Months]] - 1.96*STDEV(OFFSET(Table3[[#This Row],[Combined
Daily order]], -$M$4/2, 0, $M$4+1, 1))</f>
        <v>11154.445943046056</v>
      </c>
      <c r="K624" s="1">
        <f ca="1">Table3[[#This Row],[Moving Average on Months]] + 1.96*STDEV(OFFSET(Table3[[#This Row],[Combined
Daily order]], -$M$4/2, 0, $M$4+1, 1))</f>
        <v>27885.372238772128</v>
      </c>
      <c r="L624" s="1" t="e">
        <v>#N/A</v>
      </c>
      <c r="N624" s="1">
        <f t="shared" si="47"/>
        <v>45729.882621720331</v>
      </c>
      <c r="O624" s="1">
        <f t="shared" si="48"/>
        <v>5411.2257219907515</v>
      </c>
      <c r="P624"/>
      <c r="V624" s="1"/>
      <c r="AD624"/>
      <c r="AE624"/>
      <c r="AF624"/>
    </row>
    <row r="625" spans="2:32" ht="15" x14ac:dyDescent="0.2">
      <c r="B625" s="2">
        <v>45216.83824720369</v>
      </c>
      <c r="C625" s="2">
        <f t="shared" si="45"/>
        <v>45216</v>
      </c>
      <c r="D625" s="1">
        <v>11013</v>
      </c>
      <c r="F625" s="2">
        <f t="shared" si="49"/>
        <v>44693</v>
      </c>
      <c r="G625" s="1">
        <f t="shared" si="46"/>
        <v>23363</v>
      </c>
      <c r="H625" s="1">
        <f>ROUNDUP(MONTH(Table3[[#This Row],[Date]])/3, 0)</f>
        <v>2</v>
      </c>
      <c r="I625" s="1" cm="1">
        <f t="array" aca="1" ref="I625" ca="1" xml:space="preserve"> (SUM(OFFSET(G625, -$M$4/2+1, 0, $M$4-1, 1)) + (INDIRECT("G" &amp; ROW(G625) - $M$4/2) + INDIRECT("G" &amp; ROW(G625) + $M$4/2))/2) / $M$4</f>
        <v>19598.590909090908</v>
      </c>
      <c r="J625" s="1">
        <f ca="1">Table3[[#This Row],[Moving Average on Months]] - 1.96*STDEV(OFFSET(Table3[[#This Row],[Combined
Daily order]], -$M$4/2, 0, $M$4+1, 1))</f>
        <v>11148.029813650981</v>
      </c>
      <c r="K625" s="1">
        <f ca="1">Table3[[#This Row],[Moving Average on Months]] + 1.96*STDEV(OFFSET(Table3[[#This Row],[Combined
Daily order]], -$M$4/2, 0, $M$4+1, 1))</f>
        <v>28049.152004530835</v>
      </c>
      <c r="L625" s="1" t="e">
        <v>#N/A</v>
      </c>
      <c r="N625" s="1">
        <f t="shared" si="47"/>
        <v>45729.882621720331</v>
      </c>
      <c r="O625" s="1">
        <f t="shared" si="48"/>
        <v>5411.2257219907515</v>
      </c>
      <c r="P625"/>
      <c r="V625" s="1"/>
      <c r="AD625"/>
      <c r="AE625"/>
      <c r="AF625"/>
    </row>
    <row r="626" spans="2:32" ht="15" x14ac:dyDescent="0.2">
      <c r="B626" s="2">
        <v>45216.424022191684</v>
      </c>
      <c r="C626" s="2">
        <f t="shared" si="45"/>
        <v>45216</v>
      </c>
      <c r="D626" s="1">
        <v>5678</v>
      </c>
      <c r="F626" s="2">
        <f t="shared" si="49"/>
        <v>44692</v>
      </c>
      <c r="G626" s="1">
        <f t="shared" si="46"/>
        <v>13927</v>
      </c>
      <c r="H626" s="1">
        <f>ROUNDUP(MONTH(Table3[[#This Row],[Date]])/3, 0)</f>
        <v>2</v>
      </c>
      <c r="I626" s="1" cm="1">
        <f t="array" aca="1" ref="I626" ca="1" xml:space="preserve"> (SUM(OFFSET(G626, -$M$4/2+1, 0, $M$4-1, 1)) + (INDIRECT("G" &amp; ROW(G626) - $M$4/2) + INDIRECT("G" &amp; ROW(G626) + $M$4/2))/2) / $M$4</f>
        <v>19436.659090909092</v>
      </c>
      <c r="J626" s="1">
        <f ca="1">Table3[[#This Row],[Moving Average on Months]] - 1.96*STDEV(OFFSET(Table3[[#This Row],[Combined
Daily order]], -$M$4/2, 0, $M$4+1, 1))</f>
        <v>10921.322699159704</v>
      </c>
      <c r="K626" s="1">
        <f ca="1">Table3[[#This Row],[Moving Average on Months]] + 1.96*STDEV(OFFSET(Table3[[#This Row],[Combined
Daily order]], -$M$4/2, 0, $M$4+1, 1))</f>
        <v>27951.99548265848</v>
      </c>
      <c r="L626" s="1" t="e">
        <v>#N/A</v>
      </c>
      <c r="N626" s="1">
        <f t="shared" si="47"/>
        <v>45729.882621720331</v>
      </c>
      <c r="O626" s="1">
        <f t="shared" si="48"/>
        <v>5411.2257219907515</v>
      </c>
      <c r="P626"/>
      <c r="V626" s="1"/>
      <c r="AD626"/>
      <c r="AE626"/>
      <c r="AF626"/>
    </row>
    <row r="627" spans="2:32" ht="15" x14ac:dyDescent="0.2">
      <c r="B627" s="2">
        <v>45216.032624994405</v>
      </c>
      <c r="C627" s="2">
        <f t="shared" si="45"/>
        <v>45216</v>
      </c>
      <c r="D627" s="1">
        <v>13636</v>
      </c>
      <c r="F627" s="2">
        <f t="shared" si="49"/>
        <v>44691</v>
      </c>
      <c r="G627" s="1">
        <f t="shared" si="46"/>
        <v>24132</v>
      </c>
      <c r="H627" s="1">
        <f>ROUNDUP(MONTH(Table3[[#This Row],[Date]])/3, 0)</f>
        <v>2</v>
      </c>
      <c r="I627" s="1" cm="1">
        <f t="array" aca="1" ref="I627" ca="1" xml:space="preserve"> (SUM(OFFSET(G627, -$M$4/2+1, 0, $M$4-1, 1)) + (INDIRECT("G" &amp; ROW(G627) - $M$4/2) + INDIRECT("G" &amp; ROW(G627) + $M$4/2))/2) / $M$4</f>
        <v>19402.045454545456</v>
      </c>
      <c r="J627" s="1">
        <f ca="1">Table3[[#This Row],[Moving Average on Months]] - 1.96*STDEV(OFFSET(Table3[[#This Row],[Combined
Daily order]], -$M$4/2, 0, $M$4+1, 1))</f>
        <v>10868.867572424153</v>
      </c>
      <c r="K627" s="1">
        <f ca="1">Table3[[#This Row],[Moving Average on Months]] + 1.96*STDEV(OFFSET(Table3[[#This Row],[Combined
Daily order]], -$M$4/2, 0, $M$4+1, 1))</f>
        <v>27935.223336666757</v>
      </c>
      <c r="L627" s="1" t="e">
        <v>#N/A</v>
      </c>
      <c r="N627" s="1">
        <f t="shared" si="47"/>
        <v>45729.882621720331</v>
      </c>
      <c r="O627" s="1">
        <f t="shared" si="48"/>
        <v>5411.2257219907515</v>
      </c>
      <c r="P627"/>
      <c r="V627" s="1"/>
      <c r="AD627"/>
      <c r="AE627"/>
      <c r="AF627"/>
    </row>
    <row r="628" spans="2:32" ht="15" x14ac:dyDescent="0.2">
      <c r="B628" s="2">
        <v>45215.651396191512</v>
      </c>
      <c r="C628" s="2">
        <f t="shared" si="45"/>
        <v>45215</v>
      </c>
      <c r="D628" s="1">
        <v>11216</v>
      </c>
      <c r="F628" s="2">
        <f t="shared" si="49"/>
        <v>44690</v>
      </c>
      <c r="G628" s="1">
        <f t="shared" si="46"/>
        <v>23449</v>
      </c>
      <c r="H628" s="1">
        <f>ROUNDUP(MONTH(Table3[[#This Row],[Date]])/3, 0)</f>
        <v>2</v>
      </c>
      <c r="I628" s="1" cm="1">
        <f t="array" aca="1" ref="I628" ca="1" xml:space="preserve"> (SUM(OFFSET(G628, -$M$4/2+1, 0, $M$4-1, 1)) + (INDIRECT("G" &amp; ROW(G628) - $M$4/2) + INDIRECT("G" &amp; ROW(G628) + $M$4/2))/2) / $M$4</f>
        <v>19570.022727272728</v>
      </c>
      <c r="J628" s="1">
        <f ca="1">Table3[[#This Row],[Moving Average on Months]] - 1.96*STDEV(OFFSET(Table3[[#This Row],[Combined
Daily order]], -$M$4/2, 0, $M$4+1, 1))</f>
        <v>11115.742581506212</v>
      </c>
      <c r="K628" s="1">
        <f ca="1">Table3[[#This Row],[Moving Average on Months]] + 1.96*STDEV(OFFSET(Table3[[#This Row],[Combined
Daily order]], -$M$4/2, 0, $M$4+1, 1))</f>
        <v>28024.302873039243</v>
      </c>
      <c r="L628" s="1" t="e">
        <v>#N/A</v>
      </c>
      <c r="N628" s="1">
        <f t="shared" si="47"/>
        <v>45729.882621720331</v>
      </c>
      <c r="O628" s="1">
        <f t="shared" si="48"/>
        <v>5411.2257219907515</v>
      </c>
      <c r="P628"/>
      <c r="V628" s="1"/>
      <c r="AD628"/>
      <c r="AE628"/>
      <c r="AF628"/>
    </row>
    <row r="629" spans="2:32" ht="15" x14ac:dyDescent="0.2">
      <c r="B629" s="2">
        <v>45215.224303577081</v>
      </c>
      <c r="C629" s="2">
        <f t="shared" si="45"/>
        <v>45215</v>
      </c>
      <c r="D629" s="1">
        <v>12839</v>
      </c>
      <c r="F629" s="2">
        <f t="shared" si="49"/>
        <v>44687</v>
      </c>
      <c r="G629" s="1">
        <f t="shared" si="46"/>
        <v>23815</v>
      </c>
      <c r="H629" s="1">
        <f>ROUNDUP(MONTH(Table3[[#This Row],[Date]])/3, 0)</f>
        <v>2</v>
      </c>
      <c r="I629" s="1" cm="1">
        <f t="array" aca="1" ref="I629" ca="1" xml:space="preserve"> (SUM(OFFSET(G629, -$M$4/2+1, 0, $M$4-1, 1)) + (INDIRECT("G" &amp; ROW(G629) - $M$4/2) + INDIRECT("G" &amp; ROW(G629) + $M$4/2))/2) / $M$4</f>
        <v>19580.295454545456</v>
      </c>
      <c r="J629" s="1">
        <f ca="1">Table3[[#This Row],[Moving Average on Months]] - 1.96*STDEV(OFFSET(Table3[[#This Row],[Combined
Daily order]], -$M$4/2, 0, $M$4+1, 1))</f>
        <v>10981.720129728912</v>
      </c>
      <c r="K629" s="1">
        <f ca="1">Table3[[#This Row],[Moving Average on Months]] + 1.96*STDEV(OFFSET(Table3[[#This Row],[Combined
Daily order]], -$M$4/2, 0, $M$4+1, 1))</f>
        <v>28178.870779361998</v>
      </c>
      <c r="L629" s="1" t="e">
        <v>#N/A</v>
      </c>
      <c r="N629" s="1">
        <f t="shared" si="47"/>
        <v>45729.882621720331</v>
      </c>
      <c r="O629" s="1">
        <f t="shared" si="48"/>
        <v>5411.2257219907515</v>
      </c>
      <c r="P629"/>
      <c r="V629" s="1"/>
      <c r="AD629"/>
      <c r="AE629"/>
      <c r="AF629"/>
    </row>
    <row r="630" spans="2:32" ht="15" x14ac:dyDescent="0.2">
      <c r="B630" s="2">
        <v>45212.800633075996</v>
      </c>
      <c r="C630" s="2">
        <f t="shared" si="45"/>
        <v>45212</v>
      </c>
      <c r="D630" s="1">
        <v>12217</v>
      </c>
      <c r="F630" s="2">
        <f t="shared" si="49"/>
        <v>44686</v>
      </c>
      <c r="G630" s="1">
        <f t="shared" si="46"/>
        <v>14165</v>
      </c>
      <c r="H630" s="1">
        <f>ROUNDUP(MONTH(Table3[[#This Row],[Date]])/3, 0)</f>
        <v>2</v>
      </c>
      <c r="I630" s="1" cm="1">
        <f t="array" aca="1" ref="I630" ca="1" xml:space="preserve"> (SUM(OFFSET(G630, -$M$4/2+1, 0, $M$4-1, 1)) + (INDIRECT("G" &amp; ROW(G630) - $M$4/2) + INDIRECT("G" &amp; ROW(G630) + $M$4/2))/2) / $M$4</f>
        <v>19540.204545454544</v>
      </c>
      <c r="J630" s="1">
        <f ca="1">Table3[[#This Row],[Moving Average on Months]] - 1.96*STDEV(OFFSET(Table3[[#This Row],[Combined
Daily order]], -$M$4/2, 0, $M$4+1, 1))</f>
        <v>11008.376737996165</v>
      </c>
      <c r="K630" s="1">
        <f ca="1">Table3[[#This Row],[Moving Average on Months]] + 1.96*STDEV(OFFSET(Table3[[#This Row],[Combined
Daily order]], -$M$4/2, 0, $M$4+1, 1))</f>
        <v>28072.032352912924</v>
      </c>
      <c r="L630" s="1" t="e">
        <v>#N/A</v>
      </c>
      <c r="N630" s="1">
        <f t="shared" si="47"/>
        <v>45729.882621720331</v>
      </c>
      <c r="O630" s="1">
        <f t="shared" si="48"/>
        <v>5411.2257219907515</v>
      </c>
      <c r="P630"/>
      <c r="V630" s="1"/>
      <c r="AD630"/>
      <c r="AE630"/>
      <c r="AF630"/>
    </row>
    <row r="631" spans="2:32" ht="15" x14ac:dyDescent="0.2">
      <c r="B631" s="2">
        <v>45212.378479186322</v>
      </c>
      <c r="C631" s="2">
        <f t="shared" si="45"/>
        <v>45212</v>
      </c>
      <c r="D631" s="1">
        <v>12847</v>
      </c>
      <c r="F631" s="2">
        <f t="shared" si="49"/>
        <v>44685</v>
      </c>
      <c r="G631" s="1">
        <f t="shared" si="46"/>
        <v>23449</v>
      </c>
      <c r="H631" s="1">
        <f>ROUNDUP(MONTH(Table3[[#This Row],[Date]])/3, 0)</f>
        <v>2</v>
      </c>
      <c r="I631" s="1" cm="1">
        <f t="array" aca="1" ref="I631" ca="1" xml:space="preserve"> (SUM(OFFSET(G631, -$M$4/2+1, 0, $M$4-1, 1)) + (INDIRECT("G" &amp; ROW(G631) - $M$4/2) + INDIRECT("G" &amp; ROW(G631) + $M$4/2))/2) / $M$4</f>
        <v>19532.5</v>
      </c>
      <c r="J631" s="1">
        <f ca="1">Table3[[#This Row],[Moving Average on Months]] - 1.96*STDEV(OFFSET(Table3[[#This Row],[Combined
Daily order]], -$M$4/2, 0, $M$4+1, 1))</f>
        <v>11096.715061011055</v>
      </c>
      <c r="K631" s="1">
        <f ca="1">Table3[[#This Row],[Moving Average on Months]] + 1.96*STDEV(OFFSET(Table3[[#This Row],[Combined
Daily order]], -$M$4/2, 0, $M$4+1, 1))</f>
        <v>27968.284938988945</v>
      </c>
      <c r="L631" s="1" t="e">
        <v>#N/A</v>
      </c>
      <c r="N631" s="1">
        <f t="shared" si="47"/>
        <v>45729.882621720331</v>
      </c>
      <c r="O631" s="1">
        <f t="shared" si="48"/>
        <v>5411.2257219907515</v>
      </c>
      <c r="P631"/>
      <c r="V631" s="1"/>
      <c r="AD631"/>
      <c r="AE631"/>
      <c r="AF631"/>
    </row>
    <row r="632" spans="2:32" ht="15" x14ac:dyDescent="0.2">
      <c r="B632" s="2">
        <v>45211.966397979268</v>
      </c>
      <c r="C632" s="2">
        <f t="shared" si="45"/>
        <v>45211</v>
      </c>
      <c r="D632" s="1">
        <v>11614</v>
      </c>
      <c r="F632" s="2">
        <f t="shared" si="49"/>
        <v>44684</v>
      </c>
      <c r="G632" s="1">
        <f t="shared" si="46"/>
        <v>14474</v>
      </c>
      <c r="H632" s="1">
        <f>ROUNDUP(MONTH(Table3[[#This Row],[Date]])/3, 0)</f>
        <v>2</v>
      </c>
      <c r="I632" s="1" cm="1">
        <f t="array" aca="1" ref="I632" ca="1" xml:space="preserve"> (SUM(OFFSET(G632, -$M$4/2+1, 0, $M$4-1, 1)) + (INDIRECT("G" &amp; ROW(G632) - $M$4/2) + INDIRECT("G" &amp; ROW(G632) + $M$4/2))/2) / $M$4</f>
        <v>19567.409090909092</v>
      </c>
      <c r="J632" s="1">
        <f ca="1">Table3[[#This Row],[Moving Average on Months]] - 1.96*STDEV(OFFSET(Table3[[#This Row],[Combined
Daily order]], -$M$4/2, 0, $M$4+1, 1))</f>
        <v>11323.715878509605</v>
      </c>
      <c r="K632" s="1">
        <f ca="1">Table3[[#This Row],[Moving Average on Months]] + 1.96*STDEV(OFFSET(Table3[[#This Row],[Combined
Daily order]], -$M$4/2, 0, $M$4+1, 1))</f>
        <v>27811.10230330858</v>
      </c>
      <c r="L632" s="1" t="e">
        <v>#N/A</v>
      </c>
      <c r="N632" s="1">
        <f t="shared" si="47"/>
        <v>45729.882621720331</v>
      </c>
      <c r="O632" s="1">
        <f t="shared" si="48"/>
        <v>5411.2257219907515</v>
      </c>
      <c r="P632"/>
      <c r="V632" s="1"/>
      <c r="AD632"/>
      <c r="AE632"/>
      <c r="AF632"/>
    </row>
    <row r="633" spans="2:32" ht="15" x14ac:dyDescent="0.2">
      <c r="B633" s="2">
        <v>45211.547806325252</v>
      </c>
      <c r="C633" s="2">
        <f t="shared" si="45"/>
        <v>45211</v>
      </c>
      <c r="D633" s="1">
        <v>12591</v>
      </c>
      <c r="F633" s="2">
        <f t="shared" si="49"/>
        <v>44683</v>
      </c>
      <c r="G633" s="1">
        <f t="shared" si="46"/>
        <v>23585</v>
      </c>
      <c r="H633" s="1">
        <f>ROUNDUP(MONTH(Table3[[#This Row],[Date]])/3, 0)</f>
        <v>2</v>
      </c>
      <c r="I633" s="1" cm="1">
        <f t="array" aca="1" ref="I633" ca="1" xml:space="preserve"> (SUM(OFFSET(G633, -$M$4/2+1, 0, $M$4-1, 1)) + (INDIRECT("G" &amp; ROW(G633) - $M$4/2) + INDIRECT("G" &amp; ROW(G633) + $M$4/2))/2) / $M$4</f>
        <v>19517.954545454544</v>
      </c>
      <c r="J633" s="1">
        <f ca="1">Table3[[#This Row],[Moving Average on Months]] - 1.96*STDEV(OFFSET(Table3[[#This Row],[Combined
Daily order]], -$M$4/2, 0, $M$4+1, 1))</f>
        <v>10950.313938768013</v>
      </c>
      <c r="K633" s="1">
        <f ca="1">Table3[[#This Row],[Moving Average on Months]] + 1.96*STDEV(OFFSET(Table3[[#This Row],[Combined
Daily order]], -$M$4/2, 0, $M$4+1, 1))</f>
        <v>28085.595152141075</v>
      </c>
      <c r="L633" s="1" t="e">
        <v>#N/A</v>
      </c>
      <c r="N633" s="1">
        <f t="shared" si="47"/>
        <v>45729.882621720331</v>
      </c>
      <c r="O633" s="1">
        <f t="shared" si="48"/>
        <v>5411.2257219907515</v>
      </c>
      <c r="P633"/>
      <c r="V633" s="1"/>
      <c r="AD633"/>
      <c r="AE633"/>
      <c r="AF633"/>
    </row>
    <row r="634" spans="2:32" ht="15" x14ac:dyDescent="0.2">
      <c r="B634" s="2">
        <v>45211.176168390644</v>
      </c>
      <c r="C634" s="2">
        <f t="shared" si="45"/>
        <v>45211</v>
      </c>
      <c r="D634" s="1">
        <v>11538</v>
      </c>
      <c r="F634" s="2">
        <f t="shared" si="49"/>
        <v>44680</v>
      </c>
      <c r="G634" s="1">
        <f t="shared" si="46"/>
        <v>14842</v>
      </c>
      <c r="H634" s="1">
        <f>ROUNDUP(MONTH(Table3[[#This Row],[Date]])/3, 0)</f>
        <v>2</v>
      </c>
      <c r="I634" s="1" cm="1">
        <f t="array" aca="1" ref="I634" ca="1" xml:space="preserve"> (SUM(OFFSET(G634, -$M$4/2+1, 0, $M$4-1, 1)) + (INDIRECT("G" &amp; ROW(G634) - $M$4/2) + INDIRECT("G" &amp; ROW(G634) + $M$4/2))/2) / $M$4</f>
        <v>19418.522727272728</v>
      </c>
      <c r="J634" s="1">
        <f ca="1">Table3[[#This Row],[Moving Average on Months]] - 1.96*STDEV(OFFSET(Table3[[#This Row],[Combined
Daily order]], -$M$4/2, 0, $M$4+1, 1))</f>
        <v>10840.408360338368</v>
      </c>
      <c r="K634" s="1">
        <f ca="1">Table3[[#This Row],[Moving Average on Months]] + 1.96*STDEV(OFFSET(Table3[[#This Row],[Combined
Daily order]], -$M$4/2, 0, $M$4+1, 1))</f>
        <v>27996.637094207086</v>
      </c>
      <c r="L634" s="1" t="e">
        <v>#N/A</v>
      </c>
      <c r="N634" s="1">
        <f t="shared" si="47"/>
        <v>45729.882621720331</v>
      </c>
      <c r="O634" s="1">
        <f t="shared" si="48"/>
        <v>5411.2257219907515</v>
      </c>
      <c r="P634"/>
      <c r="V634" s="1"/>
      <c r="AD634"/>
      <c r="AE634"/>
      <c r="AF634"/>
    </row>
    <row r="635" spans="2:32" ht="15" x14ac:dyDescent="0.2">
      <c r="B635" s="2">
        <v>45210.796736503682</v>
      </c>
      <c r="C635" s="2">
        <f t="shared" si="45"/>
        <v>45210</v>
      </c>
      <c r="D635" s="1">
        <v>12272</v>
      </c>
      <c r="F635" s="2">
        <f t="shared" si="49"/>
        <v>44679</v>
      </c>
      <c r="G635" s="1">
        <f t="shared" si="46"/>
        <v>24044</v>
      </c>
      <c r="H635" s="1">
        <f>ROUNDUP(MONTH(Table3[[#This Row],[Date]])/3, 0)</f>
        <v>2</v>
      </c>
      <c r="I635" s="1" cm="1">
        <f t="array" aca="1" ref="I635" ca="1" xml:space="preserve"> (SUM(OFFSET(G635, -$M$4/2+1, 0, $M$4-1, 1)) + (INDIRECT("G" &amp; ROW(G635) - $M$4/2) + INDIRECT("G" &amp; ROW(G635) + $M$4/2))/2) / $M$4</f>
        <v>19380.204545454544</v>
      </c>
      <c r="J635" s="1">
        <f ca="1">Table3[[#This Row],[Moving Average on Months]] - 1.96*STDEV(OFFSET(Table3[[#This Row],[Combined
Daily order]], -$M$4/2, 0, $M$4+1, 1))</f>
        <v>11023.897002045696</v>
      </c>
      <c r="K635" s="1">
        <f ca="1">Table3[[#This Row],[Moving Average on Months]] + 1.96*STDEV(OFFSET(Table3[[#This Row],[Combined
Daily order]], -$M$4/2, 0, $M$4+1, 1))</f>
        <v>27736.51208886339</v>
      </c>
      <c r="L635" s="1" t="e">
        <v>#N/A</v>
      </c>
      <c r="N635" s="1">
        <f t="shared" si="47"/>
        <v>45729.882621720331</v>
      </c>
      <c r="O635" s="1">
        <f t="shared" si="48"/>
        <v>5411.2257219907515</v>
      </c>
      <c r="P635"/>
      <c r="V635" s="1"/>
      <c r="AD635"/>
      <c r="AE635"/>
      <c r="AF635"/>
    </row>
    <row r="636" spans="2:32" ht="15" x14ac:dyDescent="0.2">
      <c r="B636" s="2">
        <v>45210.368853498578</v>
      </c>
      <c r="C636" s="2">
        <f t="shared" si="45"/>
        <v>45210</v>
      </c>
      <c r="D636" s="1">
        <v>13100</v>
      </c>
      <c r="F636" s="2">
        <f t="shared" si="49"/>
        <v>44678</v>
      </c>
      <c r="G636" s="1">
        <f t="shared" si="46"/>
        <v>15916</v>
      </c>
      <c r="H636" s="1">
        <f>ROUNDUP(MONTH(Table3[[#This Row],[Date]])/3, 0)</f>
        <v>2</v>
      </c>
      <c r="I636" s="1" cm="1">
        <f t="array" aca="1" ref="I636" ca="1" xml:space="preserve"> (SUM(OFFSET(G636, -$M$4/2+1, 0, $M$4-1, 1)) + (INDIRECT("G" &amp; ROW(G636) - $M$4/2) + INDIRECT("G" &amp; ROW(G636) + $M$4/2))/2) / $M$4</f>
        <v>19368.795454545456</v>
      </c>
      <c r="J636" s="1">
        <f ca="1">Table3[[#This Row],[Moving Average on Months]] - 1.96*STDEV(OFFSET(Table3[[#This Row],[Combined
Daily order]], -$M$4/2, 0, $M$4+1, 1))</f>
        <v>11016.105869154004</v>
      </c>
      <c r="K636" s="1">
        <f ca="1">Table3[[#This Row],[Moving Average on Months]] + 1.96*STDEV(OFFSET(Table3[[#This Row],[Combined
Daily order]], -$M$4/2, 0, $M$4+1, 1))</f>
        <v>27721.48503993691</v>
      </c>
      <c r="L636" s="1" t="e">
        <v>#N/A</v>
      </c>
      <c r="N636" s="1">
        <f t="shared" si="47"/>
        <v>45729.882621720331</v>
      </c>
      <c r="O636" s="1">
        <f t="shared" si="48"/>
        <v>5411.2257219907515</v>
      </c>
      <c r="P636"/>
      <c r="V636" s="1"/>
      <c r="AD636"/>
      <c r="AE636"/>
      <c r="AF636"/>
    </row>
    <row r="637" spans="2:32" ht="15" x14ac:dyDescent="0.2">
      <c r="B637" s="2">
        <v>45209.984460218802</v>
      </c>
      <c r="C637" s="2">
        <f t="shared" si="45"/>
        <v>45209</v>
      </c>
      <c r="D637" s="1">
        <v>11759</v>
      </c>
      <c r="F637" s="2">
        <f t="shared" si="49"/>
        <v>44677</v>
      </c>
      <c r="G637" s="1">
        <f t="shared" si="46"/>
        <v>14104</v>
      </c>
      <c r="H637" s="1">
        <f>ROUNDUP(MONTH(Table3[[#This Row],[Date]])/3, 0)</f>
        <v>2</v>
      </c>
      <c r="I637" s="1" cm="1">
        <f t="array" aca="1" ref="I637" ca="1" xml:space="preserve"> (SUM(OFFSET(G637, -$M$4/2+1, 0, $M$4-1, 1)) + (INDIRECT("G" &amp; ROW(G637) - $M$4/2) + INDIRECT("G" &amp; ROW(G637) + $M$4/2))/2) / $M$4</f>
        <v>19547.68181818182</v>
      </c>
      <c r="J637" s="1">
        <f ca="1">Table3[[#This Row],[Moving Average on Months]] - 1.96*STDEV(OFFSET(Table3[[#This Row],[Combined
Daily order]], -$M$4/2, 0, $M$4+1, 1))</f>
        <v>11254.12345785527</v>
      </c>
      <c r="K637" s="1">
        <f ca="1">Table3[[#This Row],[Moving Average on Months]] + 1.96*STDEV(OFFSET(Table3[[#This Row],[Combined
Daily order]], -$M$4/2, 0, $M$4+1, 1))</f>
        <v>27841.240178508371</v>
      </c>
      <c r="L637" s="1" t="e">
        <v>#N/A</v>
      </c>
      <c r="N637" s="1">
        <f t="shared" si="47"/>
        <v>45729.882621720331</v>
      </c>
      <c r="O637" s="1">
        <f t="shared" si="48"/>
        <v>5411.2257219907515</v>
      </c>
      <c r="P637"/>
      <c r="V637" s="1"/>
      <c r="AD637"/>
      <c r="AE637"/>
      <c r="AF637"/>
    </row>
    <row r="638" spans="2:32" ht="15" x14ac:dyDescent="0.2">
      <c r="B638" s="2">
        <v>45209.581044423234</v>
      </c>
      <c r="C638" s="2">
        <f t="shared" si="45"/>
        <v>45209</v>
      </c>
      <c r="D638" s="1">
        <v>13174</v>
      </c>
      <c r="F638" s="2">
        <f t="shared" si="49"/>
        <v>44676</v>
      </c>
      <c r="G638" s="1">
        <f t="shared" si="46"/>
        <v>22685</v>
      </c>
      <c r="H638" s="1">
        <f>ROUNDUP(MONTH(Table3[[#This Row],[Date]])/3, 0)</f>
        <v>2</v>
      </c>
      <c r="I638" s="1" cm="1">
        <f t="array" aca="1" ref="I638" ca="1" xml:space="preserve"> (SUM(OFFSET(G638, -$M$4/2+1, 0, $M$4-1, 1)) + (INDIRECT("G" &amp; ROW(G638) - $M$4/2) + INDIRECT("G" &amp; ROW(G638) + $M$4/2))/2) / $M$4</f>
        <v>19518.25</v>
      </c>
      <c r="J638" s="1">
        <f ca="1">Table3[[#This Row],[Moving Average on Months]] - 1.96*STDEV(OFFSET(Table3[[#This Row],[Combined
Daily order]], -$M$4/2, 0, $M$4+1, 1))</f>
        <v>11258.105514004357</v>
      </c>
      <c r="K638" s="1">
        <f ca="1">Table3[[#This Row],[Moving Average on Months]] + 1.96*STDEV(OFFSET(Table3[[#This Row],[Combined
Daily order]], -$M$4/2, 0, $M$4+1, 1))</f>
        <v>27778.394485995643</v>
      </c>
      <c r="L638" s="1" t="e">
        <v>#N/A</v>
      </c>
      <c r="N638" s="1">
        <f t="shared" si="47"/>
        <v>45729.882621720331</v>
      </c>
      <c r="O638" s="1">
        <f t="shared" si="48"/>
        <v>5411.2257219907515</v>
      </c>
      <c r="P638"/>
      <c r="V638" s="1"/>
      <c r="AD638"/>
      <c r="AE638"/>
      <c r="AF638"/>
    </row>
    <row r="639" spans="2:32" ht="15" x14ac:dyDescent="0.2">
      <c r="B639" s="2">
        <v>45209.157961405901</v>
      </c>
      <c r="C639" s="2">
        <f t="shared" si="45"/>
        <v>45209</v>
      </c>
      <c r="D639" s="1">
        <v>13153</v>
      </c>
      <c r="F639" s="2">
        <f t="shared" si="49"/>
        <v>44673</v>
      </c>
      <c r="G639" s="1">
        <f t="shared" si="46"/>
        <v>21863</v>
      </c>
      <c r="H639" s="1">
        <f>ROUNDUP(MONTH(Table3[[#This Row],[Date]])/3, 0)</f>
        <v>2</v>
      </c>
      <c r="I639" s="1" cm="1">
        <f t="array" aca="1" ref="I639" ca="1" xml:space="preserve"> (SUM(OFFSET(G639, -$M$4/2+1, 0, $M$4-1, 1)) + (INDIRECT("G" &amp; ROW(G639) - $M$4/2) + INDIRECT("G" &amp; ROW(G639) + $M$4/2))/2) / $M$4</f>
        <v>19276.977272727272</v>
      </c>
      <c r="J639" s="1">
        <f ca="1">Table3[[#This Row],[Moving Average on Months]] - 1.96*STDEV(OFFSET(Table3[[#This Row],[Combined
Daily order]], -$M$4/2, 0, $M$4+1, 1))</f>
        <v>11133.858510830285</v>
      </c>
      <c r="K639" s="1">
        <f ca="1">Table3[[#This Row],[Moving Average on Months]] + 1.96*STDEV(OFFSET(Table3[[#This Row],[Combined
Daily order]], -$M$4/2, 0, $M$4+1, 1))</f>
        <v>27420.096034624257</v>
      </c>
      <c r="L639" s="1" t="e">
        <v>#N/A</v>
      </c>
      <c r="N639" s="1">
        <f t="shared" si="47"/>
        <v>45729.882621720331</v>
      </c>
      <c r="O639" s="1">
        <f t="shared" si="48"/>
        <v>5411.2257219907515</v>
      </c>
      <c r="P639"/>
      <c r="V639" s="1"/>
      <c r="AD639"/>
      <c r="AE639"/>
      <c r="AF639"/>
    </row>
    <row r="640" spans="2:32" ht="15" x14ac:dyDescent="0.2">
      <c r="B640" s="2">
        <v>45208.782758264264</v>
      </c>
      <c r="C640" s="2">
        <f t="shared" si="45"/>
        <v>45208</v>
      </c>
      <c r="D640" s="1">
        <v>13035</v>
      </c>
      <c r="F640" s="2">
        <f t="shared" si="49"/>
        <v>44672</v>
      </c>
      <c r="G640" s="1">
        <f t="shared" si="46"/>
        <v>15398</v>
      </c>
      <c r="H640" s="1">
        <f>ROUNDUP(MONTH(Table3[[#This Row],[Date]])/3, 0)</f>
        <v>2</v>
      </c>
      <c r="I640" s="1" cm="1">
        <f t="array" aca="1" ref="I640" ca="1" xml:space="preserve"> (SUM(OFFSET(G640, -$M$4/2+1, 0, $M$4-1, 1)) + (INDIRECT("G" &amp; ROW(G640) - $M$4/2) + INDIRECT("G" &amp; ROW(G640) + $M$4/2))/2) / $M$4</f>
        <v>19100.68181818182</v>
      </c>
      <c r="J640" s="1">
        <f ca="1">Table3[[#This Row],[Moving Average on Months]] - 1.96*STDEV(OFFSET(Table3[[#This Row],[Combined
Daily order]], -$M$4/2, 0, $M$4+1, 1))</f>
        <v>11074.177708811865</v>
      </c>
      <c r="K640" s="1">
        <f ca="1">Table3[[#This Row],[Moving Average on Months]] + 1.96*STDEV(OFFSET(Table3[[#This Row],[Combined
Daily order]], -$M$4/2, 0, $M$4+1, 1))</f>
        <v>27127.185927551775</v>
      </c>
      <c r="L640" s="1" t="e">
        <v>#N/A</v>
      </c>
      <c r="N640" s="1">
        <f t="shared" si="47"/>
        <v>45729.882621720331</v>
      </c>
      <c r="O640" s="1">
        <f t="shared" si="48"/>
        <v>5411.2257219907515</v>
      </c>
      <c r="P640"/>
      <c r="V640" s="1"/>
      <c r="AD640"/>
      <c r="AE640"/>
      <c r="AF640"/>
    </row>
    <row r="641" spans="2:32" ht="15" x14ac:dyDescent="0.2">
      <c r="B641" s="2">
        <v>45208.38778534688</v>
      </c>
      <c r="C641" s="2">
        <f t="shared" si="45"/>
        <v>45208</v>
      </c>
      <c r="D641" s="1">
        <v>12535</v>
      </c>
      <c r="F641" s="2">
        <f t="shared" si="49"/>
        <v>44671</v>
      </c>
      <c r="G641" s="1">
        <f t="shared" si="46"/>
        <v>22631</v>
      </c>
      <c r="H641" s="1">
        <f>ROUNDUP(MONTH(Table3[[#This Row],[Date]])/3, 0)</f>
        <v>2</v>
      </c>
      <c r="I641" s="1" cm="1">
        <f t="array" aca="1" ref="I641" ca="1" xml:space="preserve"> (SUM(OFFSET(G641, -$M$4/2+1, 0, $M$4-1, 1)) + (INDIRECT("G" &amp; ROW(G641) - $M$4/2) + INDIRECT("G" &amp; ROW(G641) + $M$4/2))/2) / $M$4</f>
        <v>19164.25</v>
      </c>
      <c r="J641" s="1">
        <f ca="1">Table3[[#This Row],[Moving Average on Months]] - 1.96*STDEV(OFFSET(Table3[[#This Row],[Combined
Daily order]], -$M$4/2, 0, $M$4+1, 1))</f>
        <v>11116.963426476726</v>
      </c>
      <c r="K641" s="1">
        <f ca="1">Table3[[#This Row],[Moving Average on Months]] + 1.96*STDEV(OFFSET(Table3[[#This Row],[Combined
Daily order]], -$M$4/2, 0, $M$4+1, 1))</f>
        <v>27211.536573523274</v>
      </c>
      <c r="L641" s="1" t="e">
        <v>#N/A</v>
      </c>
      <c r="N641" s="1">
        <f t="shared" si="47"/>
        <v>45729.882621720331</v>
      </c>
      <c r="O641" s="1">
        <f t="shared" si="48"/>
        <v>5411.2257219907515</v>
      </c>
      <c r="P641"/>
      <c r="V641" s="1"/>
      <c r="AD641"/>
      <c r="AE641"/>
      <c r="AF641"/>
    </row>
    <row r="642" spans="2:32" ht="15" x14ac:dyDescent="0.2">
      <c r="B642" s="2">
        <v>45205.979912803086</v>
      </c>
      <c r="C642" s="2">
        <f t="shared" si="45"/>
        <v>45205</v>
      </c>
      <c r="D642" s="1">
        <v>12351</v>
      </c>
      <c r="F642" s="2">
        <f t="shared" si="49"/>
        <v>44670</v>
      </c>
      <c r="G642" s="1">
        <f t="shared" si="46"/>
        <v>15946</v>
      </c>
      <c r="H642" s="1">
        <f>ROUNDUP(MONTH(Table3[[#This Row],[Date]])/3, 0)</f>
        <v>2</v>
      </c>
      <c r="I642" s="1" cm="1">
        <f t="array" aca="1" ref="I642" ca="1" xml:space="preserve"> (SUM(OFFSET(G642, -$M$4/2+1, 0, $M$4-1, 1)) + (INDIRECT("G" &amp; ROW(G642) - $M$4/2) + INDIRECT("G" &amp; ROW(G642) + $M$4/2))/2) / $M$4</f>
        <v>19208.56818181818</v>
      </c>
      <c r="J642" s="1">
        <f ca="1">Table3[[#This Row],[Moving Average on Months]] - 1.96*STDEV(OFFSET(Table3[[#This Row],[Combined
Daily order]], -$M$4/2, 0, $M$4+1, 1))</f>
        <v>11292.430760264251</v>
      </c>
      <c r="K642" s="1">
        <f ca="1">Table3[[#This Row],[Moving Average on Months]] + 1.96*STDEV(OFFSET(Table3[[#This Row],[Combined
Daily order]], -$M$4/2, 0, $M$4+1, 1))</f>
        <v>27124.705603372109</v>
      </c>
      <c r="L642" s="1" t="e">
        <v>#N/A</v>
      </c>
      <c r="N642" s="1">
        <f t="shared" si="47"/>
        <v>45729.882621720331</v>
      </c>
      <c r="O642" s="1">
        <f t="shared" si="48"/>
        <v>5411.2257219907515</v>
      </c>
      <c r="P642"/>
      <c r="V642" s="1"/>
      <c r="AD642"/>
      <c r="AE642"/>
      <c r="AF642"/>
    </row>
    <row r="643" spans="2:32" ht="15" x14ac:dyDescent="0.2">
      <c r="B643" s="2">
        <v>45205.557534936648</v>
      </c>
      <c r="C643" s="2">
        <f t="shared" si="45"/>
        <v>45205</v>
      </c>
      <c r="D643" s="1">
        <v>12279</v>
      </c>
      <c r="F643" s="2">
        <f t="shared" si="49"/>
        <v>44669</v>
      </c>
      <c r="G643" s="1">
        <f t="shared" si="46"/>
        <v>21721</v>
      </c>
      <c r="H643" s="1">
        <f>ROUNDUP(MONTH(Table3[[#This Row],[Date]])/3, 0)</f>
        <v>2</v>
      </c>
      <c r="I643" s="1" cm="1">
        <f t="array" aca="1" ref="I643" ca="1" xml:space="preserve"> (SUM(OFFSET(G643, -$M$4/2+1, 0, $M$4-1, 1)) + (INDIRECT("G" &amp; ROW(G643) - $M$4/2) + INDIRECT("G" &amp; ROW(G643) + $M$4/2))/2) / $M$4</f>
        <v>19237.363636363636</v>
      </c>
      <c r="J643" s="1">
        <f ca="1">Table3[[#This Row],[Moving Average on Months]] - 1.96*STDEV(OFFSET(Table3[[#This Row],[Combined
Daily order]], -$M$4/2, 0, $M$4+1, 1))</f>
        <v>11302.855473968326</v>
      </c>
      <c r="K643" s="1">
        <f ca="1">Table3[[#This Row],[Moving Average on Months]] + 1.96*STDEV(OFFSET(Table3[[#This Row],[Combined
Daily order]], -$M$4/2, 0, $M$4+1, 1))</f>
        <v>27171.871798758948</v>
      </c>
      <c r="L643" s="1" t="e">
        <v>#N/A</v>
      </c>
      <c r="N643" s="1">
        <f t="shared" si="47"/>
        <v>45729.882621720331</v>
      </c>
      <c r="O643" s="1">
        <f t="shared" si="48"/>
        <v>5411.2257219907515</v>
      </c>
      <c r="P643"/>
      <c r="V643" s="1"/>
      <c r="AD643"/>
      <c r="AE643"/>
      <c r="AF643"/>
    </row>
    <row r="644" spans="2:32" ht="15" x14ac:dyDescent="0.2">
      <c r="B644" s="2">
        <v>45205.178399008248</v>
      </c>
      <c r="C644" s="2">
        <f t="shared" ref="C644:C707" si="50">INT(B644)</f>
        <v>45205</v>
      </c>
      <c r="D644" s="1">
        <v>13041</v>
      </c>
      <c r="F644" s="2">
        <f t="shared" si="49"/>
        <v>44666</v>
      </c>
      <c r="G644" s="1">
        <f t="shared" ref="G644:G707" si="51">SUMIF(C:C, F644, D:D)</f>
        <v>13562</v>
      </c>
      <c r="H644" s="1">
        <f>ROUNDUP(MONTH(Table3[[#This Row],[Date]])/3, 0)</f>
        <v>2</v>
      </c>
      <c r="I644" s="1" cm="1">
        <f t="array" aca="1" ref="I644" ca="1" xml:space="preserve"> (SUM(OFFSET(G644, -$M$4/2+1, 0, $M$4-1, 1)) + (INDIRECT("G" &amp; ROW(G644) - $M$4/2) + INDIRECT("G" &amp; ROW(G644) + $M$4/2))/2) / $M$4</f>
        <v>19293.840909090908</v>
      </c>
      <c r="J644" s="1">
        <f ca="1">Table3[[#This Row],[Moving Average on Months]] - 1.96*STDEV(OFFSET(Table3[[#This Row],[Combined
Daily order]], -$M$4/2, 0, $M$4+1, 1))</f>
        <v>11553.775837691999</v>
      </c>
      <c r="K644" s="1">
        <f ca="1">Table3[[#This Row],[Moving Average on Months]] + 1.96*STDEV(OFFSET(Table3[[#This Row],[Combined
Daily order]], -$M$4/2, 0, $M$4+1, 1))</f>
        <v>27033.905980489817</v>
      </c>
      <c r="L644" s="1" t="e">
        <v>#N/A</v>
      </c>
      <c r="N644" s="1">
        <f t="shared" ref="N644:N707" si="52">$V$46</f>
        <v>45729.882621720331</v>
      </c>
      <c r="O644" s="1">
        <f t="shared" ref="O644:O707" si="53">$U$46</f>
        <v>5411.2257219907515</v>
      </c>
      <c r="P644"/>
      <c r="V644" s="1"/>
      <c r="AD644"/>
      <c r="AE644"/>
      <c r="AF644"/>
    </row>
    <row r="645" spans="2:32" ht="15" x14ac:dyDescent="0.2">
      <c r="B645" s="2">
        <v>45204.79921114428</v>
      </c>
      <c r="C645" s="2">
        <f t="shared" si="50"/>
        <v>45204</v>
      </c>
      <c r="D645" s="1">
        <v>13310</v>
      </c>
      <c r="F645" s="2">
        <f t="shared" si="49"/>
        <v>44665</v>
      </c>
      <c r="G645" s="1">
        <f t="shared" si="51"/>
        <v>23071</v>
      </c>
      <c r="H645" s="1">
        <f>ROUNDUP(MONTH(Table3[[#This Row],[Date]])/3, 0)</f>
        <v>2</v>
      </c>
      <c r="I645" s="1" cm="1">
        <f t="array" aca="1" ref="I645" ca="1" xml:space="preserve"> (SUM(OFFSET(G645, -$M$4/2+1, 0, $M$4-1, 1)) + (INDIRECT("G" &amp; ROW(G645) - $M$4/2) + INDIRECT("G" &amp; ROW(G645) + $M$4/2))/2) / $M$4</f>
        <v>19380.272727272728</v>
      </c>
      <c r="J645" s="1">
        <f ca="1">Table3[[#This Row],[Moving Average on Months]] - 1.96*STDEV(OFFSET(Table3[[#This Row],[Combined
Daily order]], -$M$4/2, 0, $M$4+1, 1))</f>
        <v>11442.828741924513</v>
      </c>
      <c r="K645" s="1">
        <f ca="1">Table3[[#This Row],[Moving Average on Months]] + 1.96*STDEV(OFFSET(Table3[[#This Row],[Combined
Daily order]], -$M$4/2, 0, $M$4+1, 1))</f>
        <v>27317.716712620942</v>
      </c>
      <c r="L645" s="1" t="e">
        <v>#N/A</v>
      </c>
      <c r="N645" s="1">
        <f t="shared" si="52"/>
        <v>45729.882621720331</v>
      </c>
      <c r="O645" s="1">
        <f t="shared" si="53"/>
        <v>5411.2257219907515</v>
      </c>
      <c r="P645"/>
      <c r="V645" s="1"/>
      <c r="AD645"/>
      <c r="AE645"/>
      <c r="AF645"/>
    </row>
    <row r="646" spans="2:32" ht="15" x14ac:dyDescent="0.2">
      <c r="B646" s="2">
        <v>45204.387374132937</v>
      </c>
      <c r="C646" s="2">
        <f t="shared" si="50"/>
        <v>45204</v>
      </c>
      <c r="D646" s="1">
        <v>11730</v>
      </c>
      <c r="F646" s="2">
        <f t="shared" ref="F646:F709" si="54">WORKDAY(F645,-1)</f>
        <v>44664</v>
      </c>
      <c r="G646" s="1">
        <f t="shared" si="51"/>
        <v>16345</v>
      </c>
      <c r="H646" s="1">
        <f>ROUNDUP(MONTH(Table3[[#This Row],[Date]])/3, 0)</f>
        <v>2</v>
      </c>
      <c r="I646" s="1" cm="1">
        <f t="array" aca="1" ref="I646" ca="1" xml:space="preserve"> (SUM(OFFSET(G646, -$M$4/2+1, 0, $M$4-1, 1)) + (INDIRECT("G" &amp; ROW(G646) - $M$4/2) + INDIRECT("G" &amp; ROW(G646) + $M$4/2))/2) / $M$4</f>
        <v>19425.045454545456</v>
      </c>
      <c r="J646" s="1">
        <f ca="1">Table3[[#This Row],[Moving Average on Months]] - 1.96*STDEV(OFFSET(Table3[[#This Row],[Combined
Daily order]], -$M$4/2, 0, $M$4+1, 1))</f>
        <v>11551.862092455856</v>
      </c>
      <c r="K646" s="1">
        <f ca="1">Table3[[#This Row],[Moving Average on Months]] + 1.96*STDEV(OFFSET(Table3[[#This Row],[Combined
Daily order]], -$M$4/2, 0, $M$4+1, 1))</f>
        <v>27298.228816635055</v>
      </c>
      <c r="L646" s="1" t="e">
        <v>#N/A</v>
      </c>
      <c r="N646" s="1">
        <f t="shared" si="52"/>
        <v>45729.882621720331</v>
      </c>
      <c r="O646" s="1">
        <f t="shared" si="53"/>
        <v>5411.2257219907515</v>
      </c>
      <c r="P646"/>
      <c r="V646" s="1"/>
      <c r="AD646"/>
      <c r="AE646"/>
      <c r="AF646"/>
    </row>
    <row r="647" spans="2:32" ht="15" x14ac:dyDescent="0.2">
      <c r="B647" s="2">
        <v>45203.992787323463</v>
      </c>
      <c r="C647" s="2">
        <f t="shared" si="50"/>
        <v>45203</v>
      </c>
      <c r="D647" s="1">
        <v>12569</v>
      </c>
      <c r="F647" s="2">
        <f t="shared" si="54"/>
        <v>44663</v>
      </c>
      <c r="G647" s="1">
        <f t="shared" si="51"/>
        <v>22616</v>
      </c>
      <c r="H647" s="1">
        <f>ROUNDUP(MONTH(Table3[[#This Row],[Date]])/3, 0)</f>
        <v>2</v>
      </c>
      <c r="I647" s="1" cm="1">
        <f t="array" aca="1" ref="I647" ca="1" xml:space="preserve"> (SUM(OFFSET(G647, -$M$4/2+1, 0, $M$4-1, 1)) + (INDIRECT("G" &amp; ROW(G647) - $M$4/2) + INDIRECT("G" &amp; ROW(G647) + $M$4/2))/2) / $M$4</f>
        <v>19439.5</v>
      </c>
      <c r="J647" s="1">
        <f ca="1">Table3[[#This Row],[Moving Average on Months]] - 1.96*STDEV(OFFSET(Table3[[#This Row],[Combined
Daily order]], -$M$4/2, 0, $M$4+1, 1))</f>
        <v>11451.486172252549</v>
      </c>
      <c r="K647" s="1">
        <f ca="1">Table3[[#This Row],[Moving Average on Months]] + 1.96*STDEV(OFFSET(Table3[[#This Row],[Combined
Daily order]], -$M$4/2, 0, $M$4+1, 1))</f>
        <v>27427.513827747451</v>
      </c>
      <c r="L647" s="1" t="e">
        <v>#N/A</v>
      </c>
      <c r="N647" s="1">
        <f t="shared" si="52"/>
        <v>45729.882621720331</v>
      </c>
      <c r="O647" s="1">
        <f t="shared" si="53"/>
        <v>5411.2257219907515</v>
      </c>
      <c r="P647"/>
      <c r="V647" s="1"/>
      <c r="AD647"/>
      <c r="AE647"/>
      <c r="AF647"/>
    </row>
    <row r="648" spans="2:32" ht="15" x14ac:dyDescent="0.2">
      <c r="B648" s="2">
        <v>45203.585630748625</v>
      </c>
      <c r="C648" s="2">
        <f t="shared" si="50"/>
        <v>45203</v>
      </c>
      <c r="D648" s="1">
        <v>13118</v>
      </c>
      <c r="F648" s="2">
        <f t="shared" si="54"/>
        <v>44662</v>
      </c>
      <c r="G648" s="1">
        <f t="shared" si="51"/>
        <v>22545</v>
      </c>
      <c r="H648" s="1">
        <f>ROUNDUP(MONTH(Table3[[#This Row],[Date]])/3, 0)</f>
        <v>2</v>
      </c>
      <c r="I648" s="1" cm="1">
        <f t="array" aca="1" ref="I648" ca="1" xml:space="preserve"> (SUM(OFFSET(G648, -$M$4/2+1, 0, $M$4-1, 1)) + (INDIRECT("G" &amp; ROW(G648) - $M$4/2) + INDIRECT("G" &amp; ROW(G648) + $M$4/2))/2) / $M$4</f>
        <v>19690.659090909092</v>
      </c>
      <c r="J648" s="1">
        <f ca="1">Table3[[#This Row],[Moving Average on Months]] - 1.96*STDEV(OFFSET(Table3[[#This Row],[Combined
Daily order]], -$M$4/2, 0, $M$4+1, 1))</f>
        <v>11709.35705001554</v>
      </c>
      <c r="K648" s="1">
        <f ca="1">Table3[[#This Row],[Moving Average on Months]] + 1.96*STDEV(OFFSET(Table3[[#This Row],[Combined
Daily order]], -$M$4/2, 0, $M$4+1, 1))</f>
        <v>27671.961131802644</v>
      </c>
      <c r="L648" s="1" t="e">
        <v>#N/A</v>
      </c>
      <c r="N648" s="1">
        <f t="shared" si="52"/>
        <v>45729.882621720331</v>
      </c>
      <c r="O648" s="1">
        <f t="shared" si="53"/>
        <v>5411.2257219907515</v>
      </c>
      <c r="P648"/>
      <c r="V648" s="1"/>
      <c r="AD648"/>
      <c r="AE648"/>
      <c r="AF648"/>
    </row>
    <row r="649" spans="2:32" ht="15" x14ac:dyDescent="0.2">
      <c r="B649" s="2">
        <v>45203.186032940517</v>
      </c>
      <c r="C649" s="2">
        <f t="shared" si="50"/>
        <v>45203</v>
      </c>
      <c r="D649" s="1">
        <v>13096</v>
      </c>
      <c r="F649" s="2">
        <f t="shared" si="54"/>
        <v>44659</v>
      </c>
      <c r="G649" s="1">
        <f t="shared" si="51"/>
        <v>14219</v>
      </c>
      <c r="H649" s="1">
        <f>ROUNDUP(MONTH(Table3[[#This Row],[Date]])/3, 0)</f>
        <v>2</v>
      </c>
      <c r="I649" s="1" cm="1">
        <f t="array" aca="1" ref="I649" ca="1" xml:space="preserve"> (SUM(OFFSET(G649, -$M$4/2+1, 0, $M$4-1, 1)) + (INDIRECT("G" &amp; ROW(G649) - $M$4/2) + INDIRECT("G" &amp; ROW(G649) + $M$4/2))/2) / $M$4</f>
        <v>19809.977272727272</v>
      </c>
      <c r="J649" s="1">
        <f ca="1">Table3[[#This Row],[Moving Average on Months]] - 1.96*STDEV(OFFSET(Table3[[#This Row],[Combined
Daily order]], -$M$4/2, 0, $M$4+1, 1))</f>
        <v>11745.166492546095</v>
      </c>
      <c r="K649" s="1">
        <f ca="1">Table3[[#This Row],[Moving Average on Months]] + 1.96*STDEV(OFFSET(Table3[[#This Row],[Combined
Daily order]], -$M$4/2, 0, $M$4+1, 1))</f>
        <v>27874.78805290845</v>
      </c>
      <c r="L649" s="1" t="e">
        <v>#N/A</v>
      </c>
      <c r="N649" s="1">
        <f t="shared" si="52"/>
        <v>45729.882621720331</v>
      </c>
      <c r="O649" s="1">
        <f t="shared" si="53"/>
        <v>5411.2257219907515</v>
      </c>
      <c r="P649"/>
      <c r="V649" s="1"/>
      <c r="AD649"/>
      <c r="AE649"/>
      <c r="AF649"/>
    </row>
    <row r="650" spans="2:32" ht="15" x14ac:dyDescent="0.2">
      <c r="B650" s="2">
        <v>45202.771942381994</v>
      </c>
      <c r="C650" s="2">
        <f t="shared" si="50"/>
        <v>45202</v>
      </c>
      <c r="D650" s="1">
        <v>11429</v>
      </c>
      <c r="F650" s="2">
        <f t="shared" si="54"/>
        <v>44658</v>
      </c>
      <c r="G650" s="1">
        <f t="shared" si="51"/>
        <v>22746</v>
      </c>
      <c r="H650" s="1">
        <f>ROUNDUP(MONTH(Table3[[#This Row],[Date]])/3, 0)</f>
        <v>2</v>
      </c>
      <c r="I650" s="1" cm="1">
        <f t="array" aca="1" ref="I650" ca="1" xml:space="preserve"> (SUM(OFFSET(G650, -$M$4/2+1, 0, $M$4-1, 1)) + (INDIRECT("G" &amp; ROW(G650) - $M$4/2) + INDIRECT("G" &amp; ROW(G650) + $M$4/2))/2) / $M$4</f>
        <v>19723.204545454544</v>
      </c>
      <c r="J650" s="1">
        <f ca="1">Table3[[#This Row],[Moving Average on Months]] - 1.96*STDEV(OFFSET(Table3[[#This Row],[Combined
Daily order]], -$M$4/2, 0, $M$4+1, 1))</f>
        <v>11462.727131977317</v>
      </c>
      <c r="K650" s="1">
        <f ca="1">Table3[[#This Row],[Moving Average on Months]] + 1.96*STDEV(OFFSET(Table3[[#This Row],[Combined
Daily order]], -$M$4/2, 0, $M$4+1, 1))</f>
        <v>27983.681958931771</v>
      </c>
      <c r="L650" s="1" t="e">
        <v>#N/A</v>
      </c>
      <c r="N650" s="1">
        <f t="shared" si="52"/>
        <v>45729.882621720331</v>
      </c>
      <c r="O650" s="1">
        <f t="shared" si="53"/>
        <v>5411.2257219907515</v>
      </c>
      <c r="P650"/>
      <c r="V650" s="1"/>
      <c r="AD650"/>
      <c r="AE650"/>
      <c r="AF650"/>
    </row>
    <row r="651" spans="2:32" ht="15" x14ac:dyDescent="0.2">
      <c r="B651" s="2">
        <v>45202.386019106641</v>
      </c>
      <c r="C651" s="2">
        <f t="shared" si="50"/>
        <v>45202</v>
      </c>
      <c r="D651" s="1">
        <v>12979</v>
      </c>
      <c r="F651" s="2">
        <f t="shared" si="54"/>
        <v>44657</v>
      </c>
      <c r="G651" s="1">
        <f t="shared" si="51"/>
        <v>16761</v>
      </c>
      <c r="H651" s="1">
        <f>ROUNDUP(MONTH(Table3[[#This Row],[Date]])/3, 0)</f>
        <v>2</v>
      </c>
      <c r="I651" s="1" cm="1">
        <f t="array" aca="1" ref="I651" ca="1" xml:space="preserve"> (SUM(OFFSET(G651, -$M$4/2+1, 0, $M$4-1, 1)) + (INDIRECT("G" &amp; ROW(G651) - $M$4/2) + INDIRECT("G" &amp; ROW(G651) + $M$4/2))/2) / $M$4</f>
        <v>19747.659090909092</v>
      </c>
      <c r="J651" s="1">
        <f ca="1">Table3[[#This Row],[Moving Average on Months]] - 1.96*STDEV(OFFSET(Table3[[#This Row],[Combined
Daily order]], -$M$4/2, 0, $M$4+1, 1))</f>
        <v>11373.059170677489</v>
      </c>
      <c r="K651" s="1">
        <f ca="1">Table3[[#This Row],[Moving Average on Months]] + 1.96*STDEV(OFFSET(Table3[[#This Row],[Combined
Daily order]], -$M$4/2, 0, $M$4+1, 1))</f>
        <v>28122.259011140697</v>
      </c>
      <c r="L651" s="1" t="e">
        <v>#N/A</v>
      </c>
      <c r="N651" s="1">
        <f t="shared" si="52"/>
        <v>45729.882621720331</v>
      </c>
      <c r="O651" s="1">
        <f t="shared" si="53"/>
        <v>5411.2257219907515</v>
      </c>
      <c r="P651"/>
      <c r="V651" s="1"/>
      <c r="AD651"/>
      <c r="AE651"/>
      <c r="AF651"/>
    </row>
    <row r="652" spans="2:32" ht="15" x14ac:dyDescent="0.2">
      <c r="B652" s="2">
        <v>45201.966235738961</v>
      </c>
      <c r="C652" s="2">
        <f t="shared" si="50"/>
        <v>45201</v>
      </c>
      <c r="D652" s="1">
        <v>12020</v>
      </c>
      <c r="F652" s="2">
        <f t="shared" si="54"/>
        <v>44656</v>
      </c>
      <c r="G652" s="1">
        <f t="shared" si="51"/>
        <v>24016</v>
      </c>
      <c r="H652" s="1">
        <f>ROUNDUP(MONTH(Table3[[#This Row],[Date]])/3, 0)</f>
        <v>2</v>
      </c>
      <c r="I652" s="1" cm="1">
        <f t="array" aca="1" ref="I652" ca="1" xml:space="preserve"> (SUM(OFFSET(G652, -$M$4/2+1, 0, $M$4-1, 1)) + (INDIRECT("G" &amp; ROW(G652) - $M$4/2) + INDIRECT("G" &amp; ROW(G652) + $M$4/2))/2) / $M$4</f>
        <v>19770.227272727272</v>
      </c>
      <c r="J652" s="1">
        <f ca="1">Table3[[#This Row],[Moving Average on Months]] - 1.96*STDEV(OFFSET(Table3[[#This Row],[Combined
Daily order]], -$M$4/2, 0, $M$4+1, 1))</f>
        <v>11393.90464830503</v>
      </c>
      <c r="K652" s="1">
        <f ca="1">Table3[[#This Row],[Moving Average on Months]] + 1.96*STDEV(OFFSET(Table3[[#This Row],[Combined
Daily order]], -$M$4/2, 0, $M$4+1, 1))</f>
        <v>28146.549897149514</v>
      </c>
      <c r="L652" s="1" t="e">
        <v>#N/A</v>
      </c>
      <c r="N652" s="1">
        <f t="shared" si="52"/>
        <v>45729.882621720331</v>
      </c>
      <c r="O652" s="1">
        <f t="shared" si="53"/>
        <v>5411.2257219907515</v>
      </c>
      <c r="P652"/>
      <c r="V652" s="1"/>
      <c r="AD652"/>
      <c r="AE652"/>
      <c r="AF652"/>
    </row>
    <row r="653" spans="2:32" ht="15" x14ac:dyDescent="0.2">
      <c r="B653" s="2">
        <v>45201.556697266918</v>
      </c>
      <c r="C653" s="2">
        <f t="shared" si="50"/>
        <v>45201</v>
      </c>
      <c r="D653" s="1">
        <v>12636</v>
      </c>
      <c r="F653" s="2">
        <f t="shared" si="54"/>
        <v>44655</v>
      </c>
      <c r="G653" s="1">
        <f t="shared" si="51"/>
        <v>15548</v>
      </c>
      <c r="H653" s="1">
        <f>ROUNDUP(MONTH(Table3[[#This Row],[Date]])/3, 0)</f>
        <v>2</v>
      </c>
      <c r="I653" s="1" cm="1">
        <f t="array" aca="1" ref="I653" ca="1" xml:space="preserve"> (SUM(OFFSET(G653, -$M$4/2+1, 0, $M$4-1, 1)) + (INDIRECT("G" &amp; ROW(G653) - $M$4/2) + INDIRECT("G" &amp; ROW(G653) + $M$4/2))/2) / $M$4</f>
        <v>19795.863636363636</v>
      </c>
      <c r="J653" s="1">
        <f ca="1">Table3[[#This Row],[Moving Average on Months]] - 1.96*STDEV(OFFSET(Table3[[#This Row],[Combined
Daily order]], -$M$4/2, 0, $M$4+1, 1))</f>
        <v>11289.642608155857</v>
      </c>
      <c r="K653" s="1">
        <f ca="1">Table3[[#This Row],[Moving Average on Months]] + 1.96*STDEV(OFFSET(Table3[[#This Row],[Combined
Daily order]], -$M$4/2, 0, $M$4+1, 1))</f>
        <v>28302.084664571415</v>
      </c>
      <c r="L653" s="1" t="e">
        <v>#N/A</v>
      </c>
      <c r="N653" s="1">
        <f t="shared" si="52"/>
        <v>45729.882621720331</v>
      </c>
      <c r="O653" s="1">
        <f t="shared" si="53"/>
        <v>5411.2257219907515</v>
      </c>
      <c r="P653"/>
      <c r="V653" s="1"/>
      <c r="AD653"/>
      <c r="AE653"/>
      <c r="AF653"/>
    </row>
    <row r="654" spans="2:32" ht="15" x14ac:dyDescent="0.2">
      <c r="B654" s="2">
        <v>45201.154070697739</v>
      </c>
      <c r="C654" s="2">
        <f t="shared" si="50"/>
        <v>45201</v>
      </c>
      <c r="D654" s="1">
        <v>13362</v>
      </c>
      <c r="F654" s="2">
        <f t="shared" si="54"/>
        <v>44652</v>
      </c>
      <c r="G654" s="1">
        <f t="shared" si="51"/>
        <v>23642</v>
      </c>
      <c r="H654" s="1">
        <f>ROUNDUP(MONTH(Table3[[#This Row],[Date]])/3, 0)</f>
        <v>2</v>
      </c>
      <c r="I654" s="1" cm="1">
        <f t="array" aca="1" ref="I654" ca="1" xml:space="preserve"> (SUM(OFFSET(G654, -$M$4/2+1, 0, $M$4-1, 1)) + (INDIRECT("G" &amp; ROW(G654) - $M$4/2) + INDIRECT("G" &amp; ROW(G654) + $M$4/2))/2) / $M$4</f>
        <v>19851.909090909092</v>
      </c>
      <c r="J654" s="1">
        <f ca="1">Table3[[#This Row],[Moving Average on Months]] - 1.96*STDEV(OFFSET(Table3[[#This Row],[Combined
Daily order]], -$M$4/2, 0, $M$4+1, 1))</f>
        <v>11334.478233851944</v>
      </c>
      <c r="K654" s="1">
        <f ca="1">Table3[[#This Row],[Moving Average on Months]] + 1.96*STDEV(OFFSET(Table3[[#This Row],[Combined
Daily order]], -$M$4/2, 0, $M$4+1, 1))</f>
        <v>28369.33994796624</v>
      </c>
      <c r="L654" s="1" t="e">
        <v>#N/A</v>
      </c>
      <c r="N654" s="1">
        <f t="shared" si="52"/>
        <v>45729.882621720331</v>
      </c>
      <c r="O654" s="1">
        <f t="shared" si="53"/>
        <v>5411.2257219907515</v>
      </c>
      <c r="P654"/>
      <c r="V654" s="1"/>
      <c r="AD654"/>
      <c r="AE654"/>
      <c r="AF654"/>
    </row>
    <row r="655" spans="2:32" ht="15" x14ac:dyDescent="0.2">
      <c r="B655" s="2">
        <v>45198.806496227706</v>
      </c>
      <c r="C655" s="2">
        <f t="shared" si="50"/>
        <v>45198</v>
      </c>
      <c r="D655" s="1">
        <v>11808</v>
      </c>
      <c r="F655" s="2">
        <f t="shared" si="54"/>
        <v>44651</v>
      </c>
      <c r="G655" s="1">
        <f t="shared" si="51"/>
        <v>16902</v>
      </c>
      <c r="H655" s="1">
        <f>ROUNDUP(MONTH(Table3[[#This Row],[Date]])/3, 0)</f>
        <v>1</v>
      </c>
      <c r="I655" s="1" cm="1">
        <f t="array" aca="1" ref="I655" ca="1" xml:space="preserve"> (SUM(OFFSET(G655, -$M$4/2+1, 0, $M$4-1, 1)) + (INDIRECT("G" &amp; ROW(G655) - $M$4/2) + INDIRECT("G" &amp; ROW(G655) + $M$4/2))/2) / $M$4</f>
        <v>19948.545454545456</v>
      </c>
      <c r="J655" s="1">
        <f ca="1">Table3[[#This Row],[Moving Average on Months]] - 1.96*STDEV(OFFSET(Table3[[#This Row],[Combined
Daily order]], -$M$4/2, 0, $M$4+1, 1))</f>
        <v>11313.578770019614</v>
      </c>
      <c r="K655" s="1">
        <f ca="1">Table3[[#This Row],[Moving Average on Months]] + 1.96*STDEV(OFFSET(Table3[[#This Row],[Combined
Daily order]], -$M$4/2, 0, $M$4+1, 1))</f>
        <v>28583.512139071296</v>
      </c>
      <c r="L655" s="1" t="e">
        <v>#N/A</v>
      </c>
      <c r="N655" s="1">
        <f t="shared" si="52"/>
        <v>45729.882621720331</v>
      </c>
      <c r="O655" s="1">
        <f t="shared" si="53"/>
        <v>5411.2257219907515</v>
      </c>
      <c r="P655"/>
      <c r="V655" s="1"/>
      <c r="AD655"/>
      <c r="AE655"/>
      <c r="AF655"/>
    </row>
    <row r="656" spans="2:32" ht="15" x14ac:dyDescent="0.2">
      <c r="B656" s="2">
        <v>45198.391941664813</v>
      </c>
      <c r="C656" s="2">
        <f t="shared" si="50"/>
        <v>45198</v>
      </c>
      <c r="D656" s="1">
        <v>12928</v>
      </c>
      <c r="F656" s="2">
        <f t="shared" si="54"/>
        <v>44650</v>
      </c>
      <c r="G656" s="1">
        <f t="shared" si="51"/>
        <v>25328</v>
      </c>
      <c r="H656" s="1">
        <f>ROUNDUP(MONTH(Table3[[#This Row],[Date]])/3, 0)</f>
        <v>1</v>
      </c>
      <c r="I656" s="1" cm="1">
        <f t="array" aca="1" ref="I656" ca="1" xml:space="preserve"> (SUM(OFFSET(G656, -$M$4/2+1, 0, $M$4-1, 1)) + (INDIRECT("G" &amp; ROW(G656) - $M$4/2) + INDIRECT("G" &amp; ROW(G656) + $M$4/2))/2) / $M$4</f>
        <v>20058.06818181818</v>
      </c>
      <c r="J656" s="1">
        <f ca="1">Table3[[#This Row],[Moving Average on Months]] - 1.96*STDEV(OFFSET(Table3[[#This Row],[Combined
Daily order]], -$M$4/2, 0, $M$4+1, 1))</f>
        <v>11796.390796652206</v>
      </c>
      <c r="K656" s="1">
        <f ca="1">Table3[[#This Row],[Moving Average on Months]] + 1.96*STDEV(OFFSET(Table3[[#This Row],[Combined
Daily order]], -$M$4/2, 0, $M$4+1, 1))</f>
        <v>28319.745566984155</v>
      </c>
      <c r="L656" s="1" t="e">
        <v>#N/A</v>
      </c>
      <c r="N656" s="1">
        <f t="shared" si="52"/>
        <v>45729.882621720331</v>
      </c>
      <c r="O656" s="1">
        <f t="shared" si="53"/>
        <v>5411.2257219907515</v>
      </c>
      <c r="P656"/>
      <c r="V656" s="1"/>
      <c r="AD656"/>
      <c r="AE656"/>
      <c r="AF656"/>
    </row>
    <row r="657" spans="2:32" ht="15" x14ac:dyDescent="0.2">
      <c r="B657" s="2">
        <v>45198.010949963944</v>
      </c>
      <c r="C657" s="2">
        <f t="shared" si="50"/>
        <v>45198</v>
      </c>
      <c r="D657" s="1">
        <v>12910</v>
      </c>
      <c r="F657" s="2">
        <f t="shared" si="54"/>
        <v>44649</v>
      </c>
      <c r="G657" s="1">
        <f t="shared" si="51"/>
        <v>15528</v>
      </c>
      <c r="H657" s="1">
        <f>ROUNDUP(MONTH(Table3[[#This Row],[Date]])/3, 0)</f>
        <v>1</v>
      </c>
      <c r="I657" s="1" cm="1">
        <f t="array" aca="1" ref="I657" ca="1" xml:space="preserve"> (SUM(OFFSET(G657, -$M$4/2+1, 0, $M$4-1, 1)) + (INDIRECT("G" &amp; ROW(G657) - $M$4/2) + INDIRECT("G" &amp; ROW(G657) + $M$4/2))/2) / $M$4</f>
        <v>20085.727272727272</v>
      </c>
      <c r="J657" s="1">
        <f ca="1">Table3[[#This Row],[Moving Average on Months]] - 1.96*STDEV(OFFSET(Table3[[#This Row],[Combined
Daily order]], -$M$4/2, 0, $M$4+1, 1))</f>
        <v>11834.056466782053</v>
      </c>
      <c r="K657" s="1">
        <f ca="1">Table3[[#This Row],[Moving Average on Months]] + 1.96*STDEV(OFFSET(Table3[[#This Row],[Combined
Daily order]], -$M$4/2, 0, $M$4+1, 1))</f>
        <v>28337.398078672493</v>
      </c>
      <c r="L657" s="1" t="e">
        <v>#N/A</v>
      </c>
      <c r="N657" s="1">
        <f t="shared" si="52"/>
        <v>45729.882621720331</v>
      </c>
      <c r="O657" s="1">
        <f t="shared" si="53"/>
        <v>5411.2257219907515</v>
      </c>
      <c r="P657"/>
      <c r="V657" s="1"/>
      <c r="AD657"/>
      <c r="AE657"/>
      <c r="AF657"/>
    </row>
    <row r="658" spans="2:32" ht="15" x14ac:dyDescent="0.2">
      <c r="B658" s="2">
        <v>45197.600425261146</v>
      </c>
      <c r="C658" s="2">
        <f t="shared" si="50"/>
        <v>45197</v>
      </c>
      <c r="D658" s="1">
        <v>12608</v>
      </c>
      <c r="F658" s="2">
        <f t="shared" si="54"/>
        <v>44648</v>
      </c>
      <c r="G658" s="1">
        <f t="shared" si="51"/>
        <v>25068</v>
      </c>
      <c r="H658" s="1">
        <f>ROUNDUP(MONTH(Table3[[#This Row],[Date]])/3, 0)</f>
        <v>1</v>
      </c>
      <c r="I658" s="1" cm="1">
        <f t="array" aca="1" ref="I658" ca="1" xml:space="preserve"> (SUM(OFFSET(G658, -$M$4/2+1, 0, $M$4-1, 1)) + (INDIRECT("G" &amp; ROW(G658) - $M$4/2) + INDIRECT("G" &amp; ROW(G658) + $M$4/2))/2) / $M$4</f>
        <v>20105.25</v>
      </c>
      <c r="J658" s="1">
        <f ca="1">Table3[[#This Row],[Moving Average on Months]] - 1.96*STDEV(OFFSET(Table3[[#This Row],[Combined
Daily order]], -$M$4/2, 0, $M$4+1, 1))</f>
        <v>11895.006394971409</v>
      </c>
      <c r="K658" s="1">
        <f ca="1">Table3[[#This Row],[Moving Average on Months]] + 1.96*STDEV(OFFSET(Table3[[#This Row],[Combined
Daily order]], -$M$4/2, 0, $M$4+1, 1))</f>
        <v>28315.493605028591</v>
      </c>
      <c r="L658" s="1" t="e">
        <v>#N/A</v>
      </c>
      <c r="N658" s="1">
        <f t="shared" si="52"/>
        <v>45729.882621720331</v>
      </c>
      <c r="O658" s="1">
        <f t="shared" si="53"/>
        <v>5411.2257219907515</v>
      </c>
      <c r="P658"/>
      <c r="V658" s="1"/>
      <c r="AD658"/>
      <c r="AE658"/>
      <c r="AF658"/>
    </row>
    <row r="659" spans="2:32" ht="15" x14ac:dyDescent="0.2">
      <c r="B659" s="2">
        <v>45197.171713158248</v>
      </c>
      <c r="C659" s="2">
        <f t="shared" si="50"/>
        <v>45197</v>
      </c>
      <c r="D659" s="1">
        <v>13441</v>
      </c>
      <c r="F659" s="2">
        <f t="shared" si="54"/>
        <v>44645</v>
      </c>
      <c r="G659" s="1">
        <f t="shared" si="51"/>
        <v>16003</v>
      </c>
      <c r="H659" s="1">
        <f>ROUNDUP(MONTH(Table3[[#This Row],[Date]])/3, 0)</f>
        <v>1</v>
      </c>
      <c r="I659" s="1" cm="1">
        <f t="array" aca="1" ref="I659" ca="1" xml:space="preserve"> (SUM(OFFSET(G659, -$M$4/2+1, 0, $M$4-1, 1)) + (INDIRECT("G" &amp; ROW(G659) - $M$4/2) + INDIRECT("G" &amp; ROW(G659) + $M$4/2))/2) / $M$4</f>
        <v>19845.045454545456</v>
      </c>
      <c r="J659" s="1">
        <f ca="1">Table3[[#This Row],[Moving Average on Months]] - 1.96*STDEV(OFFSET(Table3[[#This Row],[Combined
Daily order]], -$M$4/2, 0, $M$4+1, 1))</f>
        <v>11603.266051921421</v>
      </c>
      <c r="K659" s="1">
        <f ca="1">Table3[[#This Row],[Moving Average on Months]] + 1.96*STDEV(OFFSET(Table3[[#This Row],[Combined
Daily order]], -$M$4/2, 0, $M$4+1, 1))</f>
        <v>28086.824857169493</v>
      </c>
      <c r="L659" s="1" t="e">
        <v>#N/A</v>
      </c>
      <c r="N659" s="1">
        <f t="shared" si="52"/>
        <v>45729.882621720331</v>
      </c>
      <c r="O659" s="1">
        <f t="shared" si="53"/>
        <v>5411.2257219907515</v>
      </c>
      <c r="P659"/>
      <c r="V659" s="1"/>
      <c r="AD659"/>
      <c r="AE659"/>
      <c r="AF659"/>
    </row>
    <row r="660" spans="2:32" ht="15" x14ac:dyDescent="0.2">
      <c r="B660" s="2">
        <v>45196.764017845308</v>
      </c>
      <c r="C660" s="2">
        <f t="shared" si="50"/>
        <v>45196</v>
      </c>
      <c r="D660" s="1">
        <v>11548</v>
      </c>
      <c r="F660" s="2">
        <f t="shared" si="54"/>
        <v>44644</v>
      </c>
      <c r="G660" s="1">
        <f t="shared" si="51"/>
        <v>26036</v>
      </c>
      <c r="H660" s="1">
        <f>ROUNDUP(MONTH(Table3[[#This Row],[Date]])/3, 0)</f>
        <v>1</v>
      </c>
      <c r="I660" s="1" cm="1">
        <f t="array" aca="1" ref="I660" ca="1" xml:space="preserve"> (SUM(OFFSET(G660, -$M$4/2+1, 0, $M$4-1, 1)) + (INDIRECT("G" &amp; ROW(G660) - $M$4/2) + INDIRECT("G" &amp; ROW(G660) + $M$4/2))/2) / $M$4</f>
        <v>19914.590909090908</v>
      </c>
      <c r="J660" s="1">
        <f ca="1">Table3[[#This Row],[Moving Average on Months]] - 1.96*STDEV(OFFSET(Table3[[#This Row],[Combined
Daily order]], -$M$4/2, 0, $M$4+1, 1))</f>
        <v>11643.13057332318</v>
      </c>
      <c r="K660" s="1">
        <f ca="1">Table3[[#This Row],[Moving Average on Months]] + 1.96*STDEV(OFFSET(Table3[[#This Row],[Combined
Daily order]], -$M$4/2, 0, $M$4+1, 1))</f>
        <v>28186.051244858638</v>
      </c>
      <c r="L660" s="1" t="e">
        <v>#N/A</v>
      </c>
      <c r="N660" s="1">
        <f t="shared" si="52"/>
        <v>45729.882621720331</v>
      </c>
      <c r="O660" s="1">
        <f t="shared" si="53"/>
        <v>5411.2257219907515</v>
      </c>
      <c r="P660"/>
      <c r="V660" s="1"/>
      <c r="AD660"/>
      <c r="AE660"/>
      <c r="AF660"/>
    </row>
    <row r="661" spans="2:32" ht="15" x14ac:dyDescent="0.2">
      <c r="B661" s="2">
        <v>45196.356579664302</v>
      </c>
      <c r="C661" s="2">
        <f t="shared" si="50"/>
        <v>45196</v>
      </c>
      <c r="D661" s="1">
        <v>10946</v>
      </c>
      <c r="F661" s="2">
        <f t="shared" si="54"/>
        <v>44643</v>
      </c>
      <c r="G661" s="1">
        <f t="shared" si="51"/>
        <v>14694</v>
      </c>
      <c r="H661" s="1">
        <f>ROUNDUP(MONTH(Table3[[#This Row],[Date]])/3, 0)</f>
        <v>1</v>
      </c>
      <c r="I661" s="1" cm="1">
        <f t="array" aca="1" ref="I661" ca="1" xml:space="preserve"> (SUM(OFFSET(G661, -$M$4/2+1, 0, $M$4-1, 1)) + (INDIRECT("G" &amp; ROW(G661) - $M$4/2) + INDIRECT("G" &amp; ROW(G661) + $M$4/2))/2) / $M$4</f>
        <v>19930.863636363636</v>
      </c>
      <c r="J661" s="1">
        <f ca="1">Table3[[#This Row],[Moving Average on Months]] - 1.96*STDEV(OFFSET(Table3[[#This Row],[Combined
Daily order]], -$M$4/2, 0, $M$4+1, 1))</f>
        <v>11709.875238265557</v>
      </c>
      <c r="K661" s="1">
        <f ca="1">Table3[[#This Row],[Moving Average on Months]] + 1.96*STDEV(OFFSET(Table3[[#This Row],[Combined
Daily order]], -$M$4/2, 0, $M$4+1, 1))</f>
        <v>28151.852034461714</v>
      </c>
      <c r="L661" s="1" t="e">
        <v>#N/A</v>
      </c>
      <c r="N661" s="1">
        <f t="shared" si="52"/>
        <v>45729.882621720331</v>
      </c>
      <c r="O661" s="1">
        <f t="shared" si="53"/>
        <v>5411.2257219907515</v>
      </c>
      <c r="P661"/>
      <c r="V661" s="1"/>
      <c r="AD661"/>
      <c r="AE661"/>
      <c r="AF661"/>
    </row>
    <row r="662" spans="2:32" ht="15" x14ac:dyDescent="0.2">
      <c r="B662" s="2">
        <v>45195.949882939181</v>
      </c>
      <c r="C662" s="2">
        <f t="shared" si="50"/>
        <v>45195</v>
      </c>
      <c r="D662" s="1">
        <v>12967</v>
      </c>
      <c r="F662" s="2">
        <f t="shared" si="54"/>
        <v>44642</v>
      </c>
      <c r="G662" s="1">
        <f t="shared" si="51"/>
        <v>23643</v>
      </c>
      <c r="H662" s="1">
        <f>ROUNDUP(MONTH(Table3[[#This Row],[Date]])/3, 0)</f>
        <v>1</v>
      </c>
      <c r="I662" s="1" cm="1">
        <f t="array" aca="1" ref="I662" ca="1" xml:space="preserve"> (SUM(OFFSET(G662, -$M$4/2+1, 0, $M$4-1, 1)) + (INDIRECT("G" &amp; ROW(G662) - $M$4/2) + INDIRECT("G" &amp; ROW(G662) + $M$4/2))/2) / $M$4</f>
        <v>19887.136363636364</v>
      </c>
      <c r="J662" s="1">
        <f ca="1">Table3[[#This Row],[Moving Average on Months]] - 1.96*STDEV(OFFSET(Table3[[#This Row],[Combined
Daily order]], -$M$4/2, 0, $M$4+1, 1))</f>
        <v>11654.923694578445</v>
      </c>
      <c r="K662" s="1">
        <f ca="1">Table3[[#This Row],[Moving Average on Months]] + 1.96*STDEV(OFFSET(Table3[[#This Row],[Combined
Daily order]], -$M$4/2, 0, $M$4+1, 1))</f>
        <v>28119.349032694285</v>
      </c>
      <c r="L662" s="1" t="e">
        <v>#N/A</v>
      </c>
      <c r="N662" s="1">
        <f t="shared" si="52"/>
        <v>45729.882621720331</v>
      </c>
      <c r="O662" s="1">
        <f t="shared" si="53"/>
        <v>5411.2257219907515</v>
      </c>
      <c r="P662"/>
      <c r="V662" s="1"/>
      <c r="AD662"/>
      <c r="AE662"/>
      <c r="AF662"/>
    </row>
    <row r="663" spans="2:32" ht="15" x14ac:dyDescent="0.2">
      <c r="B663" s="2">
        <v>45195.524473342593</v>
      </c>
      <c r="C663" s="2">
        <f t="shared" si="50"/>
        <v>45195</v>
      </c>
      <c r="D663" s="1">
        <v>11102</v>
      </c>
      <c r="F663" s="2">
        <f t="shared" si="54"/>
        <v>44641</v>
      </c>
      <c r="G663" s="1">
        <f t="shared" si="51"/>
        <v>15379</v>
      </c>
      <c r="H663" s="1">
        <f>ROUNDUP(MONTH(Table3[[#This Row],[Date]])/3, 0)</f>
        <v>1</v>
      </c>
      <c r="I663" s="1" cm="1">
        <f t="array" aca="1" ref="I663" ca="1" xml:space="preserve"> (SUM(OFFSET(G663, -$M$4/2+1, 0, $M$4-1, 1)) + (INDIRECT("G" &amp; ROW(G663) - $M$4/2) + INDIRECT("G" &amp; ROW(G663) + $M$4/2))/2) / $M$4</f>
        <v>19867.022727272728</v>
      </c>
      <c r="J663" s="1">
        <f ca="1">Table3[[#This Row],[Moving Average on Months]] - 1.96*STDEV(OFFSET(Table3[[#This Row],[Combined
Daily order]], -$M$4/2, 0, $M$4+1, 1))</f>
        <v>11648.041723431174</v>
      </c>
      <c r="K663" s="1">
        <f ca="1">Table3[[#This Row],[Moving Average on Months]] + 1.96*STDEV(OFFSET(Table3[[#This Row],[Combined
Daily order]], -$M$4/2, 0, $M$4+1, 1))</f>
        <v>28086.003731114281</v>
      </c>
      <c r="L663" s="1" t="e">
        <v>#N/A</v>
      </c>
      <c r="N663" s="1">
        <f t="shared" si="52"/>
        <v>45729.882621720331</v>
      </c>
      <c r="O663" s="1">
        <f t="shared" si="53"/>
        <v>5411.2257219907515</v>
      </c>
      <c r="P663"/>
      <c r="V663" s="1"/>
      <c r="AD663"/>
      <c r="AE663"/>
      <c r="AF663"/>
    </row>
    <row r="664" spans="2:32" ht="15" x14ac:dyDescent="0.2">
      <c r="B664" s="2">
        <v>45195.153878139987</v>
      </c>
      <c r="C664" s="2">
        <f t="shared" si="50"/>
        <v>45195</v>
      </c>
      <c r="D664" s="1">
        <v>11984</v>
      </c>
      <c r="F664" s="2">
        <f t="shared" si="54"/>
        <v>44638</v>
      </c>
      <c r="G664" s="1">
        <f t="shared" si="51"/>
        <v>24326</v>
      </c>
      <c r="H664" s="1">
        <f>ROUNDUP(MONTH(Table3[[#This Row],[Date]])/3, 0)</f>
        <v>1</v>
      </c>
      <c r="I664" s="1" cm="1">
        <f t="array" aca="1" ref="I664" ca="1" xml:space="preserve"> (SUM(OFFSET(G664, -$M$4/2+1, 0, $M$4-1, 1)) + (INDIRECT("G" &amp; ROW(G664) - $M$4/2) + INDIRECT("G" &amp; ROW(G664) + $M$4/2))/2) / $M$4</f>
        <v>19878.81818181818</v>
      </c>
      <c r="J664" s="1">
        <f ca="1">Table3[[#This Row],[Moving Average on Months]] - 1.96*STDEV(OFFSET(Table3[[#This Row],[Combined
Daily order]], -$M$4/2, 0, $M$4+1, 1))</f>
        <v>11730.726535720431</v>
      </c>
      <c r="K664" s="1">
        <f ca="1">Table3[[#This Row],[Moving Average on Months]] + 1.96*STDEV(OFFSET(Table3[[#This Row],[Combined
Daily order]], -$M$4/2, 0, $M$4+1, 1))</f>
        <v>28026.90982791593</v>
      </c>
      <c r="L664" s="1" t="e">
        <v>#N/A</v>
      </c>
      <c r="N664" s="1">
        <f t="shared" si="52"/>
        <v>45729.882621720331</v>
      </c>
      <c r="O664" s="1">
        <f t="shared" si="53"/>
        <v>5411.2257219907515</v>
      </c>
      <c r="P664"/>
      <c r="V664" s="1"/>
      <c r="AD664"/>
      <c r="AE664"/>
      <c r="AF664"/>
    </row>
    <row r="665" spans="2:32" ht="15" x14ac:dyDescent="0.2">
      <c r="B665" s="2">
        <v>45194.750325109082</v>
      </c>
      <c r="C665" s="2">
        <f t="shared" si="50"/>
        <v>45194</v>
      </c>
      <c r="D665" s="1">
        <v>11211</v>
      </c>
      <c r="F665" s="2">
        <f t="shared" si="54"/>
        <v>44637</v>
      </c>
      <c r="G665" s="1">
        <f t="shared" si="51"/>
        <v>15807</v>
      </c>
      <c r="H665" s="1">
        <f>ROUNDUP(MONTH(Table3[[#This Row],[Date]])/3, 0)</f>
        <v>1</v>
      </c>
      <c r="I665" s="1" cm="1">
        <f t="array" aca="1" ref="I665" ca="1" xml:space="preserve"> (SUM(OFFSET(G665, -$M$4/2+1, 0, $M$4-1, 1)) + (INDIRECT("G" &amp; ROW(G665) - $M$4/2) + INDIRECT("G" &amp; ROW(G665) + $M$4/2))/2) / $M$4</f>
        <v>20037.409090909092</v>
      </c>
      <c r="J665" s="1">
        <f ca="1">Table3[[#This Row],[Moving Average on Months]] - 1.96*STDEV(OFFSET(Table3[[#This Row],[Combined
Daily order]], -$M$4/2, 0, $M$4+1, 1))</f>
        <v>12005.640862209317</v>
      </c>
      <c r="K665" s="1">
        <f ca="1">Table3[[#This Row],[Moving Average on Months]] + 1.96*STDEV(OFFSET(Table3[[#This Row],[Combined
Daily order]], -$M$4/2, 0, $M$4+1, 1))</f>
        <v>28069.177319608869</v>
      </c>
      <c r="L665" s="1" t="e">
        <v>#N/A</v>
      </c>
      <c r="N665" s="1">
        <f t="shared" si="52"/>
        <v>45729.882621720331</v>
      </c>
      <c r="O665" s="1">
        <f t="shared" si="53"/>
        <v>5411.2257219907515</v>
      </c>
      <c r="P665"/>
      <c r="V665" s="1"/>
      <c r="AD665"/>
      <c r="AE665"/>
      <c r="AF665"/>
    </row>
    <row r="666" spans="2:32" ht="15" x14ac:dyDescent="0.2">
      <c r="B666" s="2">
        <v>45194.363159506756</v>
      </c>
      <c r="C666" s="2">
        <f t="shared" si="50"/>
        <v>45194</v>
      </c>
      <c r="D666" s="1">
        <v>11539</v>
      </c>
      <c r="F666" s="2">
        <f t="shared" si="54"/>
        <v>44636</v>
      </c>
      <c r="G666" s="1">
        <f t="shared" si="51"/>
        <v>23728</v>
      </c>
      <c r="H666" s="1">
        <f>ROUNDUP(MONTH(Table3[[#This Row],[Date]])/3, 0)</f>
        <v>1</v>
      </c>
      <c r="I666" s="1" cm="1">
        <f t="array" aca="1" ref="I666" ca="1" xml:space="preserve"> (SUM(OFFSET(G666, -$M$4/2+1, 0, $M$4-1, 1)) + (INDIRECT("G" &amp; ROW(G666) - $M$4/2) + INDIRECT("G" &amp; ROW(G666) + $M$4/2))/2) / $M$4</f>
        <v>19980</v>
      </c>
      <c r="J666" s="1">
        <f ca="1">Table3[[#This Row],[Moving Average on Months]] - 1.96*STDEV(OFFSET(Table3[[#This Row],[Combined
Daily order]], -$M$4/2, 0, $M$4+1, 1))</f>
        <v>11819.360853745773</v>
      </c>
      <c r="K666" s="1">
        <f ca="1">Table3[[#This Row],[Moving Average on Months]] + 1.96*STDEV(OFFSET(Table3[[#This Row],[Combined
Daily order]], -$M$4/2, 0, $M$4+1, 1))</f>
        <v>28140.639146254227</v>
      </c>
      <c r="L666" s="1" t="e">
        <v>#N/A</v>
      </c>
      <c r="N666" s="1">
        <f t="shared" si="52"/>
        <v>45729.882621720331</v>
      </c>
      <c r="O666" s="1">
        <f t="shared" si="53"/>
        <v>5411.2257219907515</v>
      </c>
      <c r="P666"/>
      <c r="V666" s="1"/>
      <c r="AD666"/>
      <c r="AE666"/>
      <c r="AF666"/>
    </row>
    <row r="667" spans="2:32" ht="15" x14ac:dyDescent="0.2">
      <c r="B667" s="2">
        <v>45191.907666701787</v>
      </c>
      <c r="C667" s="2">
        <f t="shared" si="50"/>
        <v>45191</v>
      </c>
      <c r="D667" s="1">
        <v>12716</v>
      </c>
      <c r="F667" s="2">
        <f t="shared" si="54"/>
        <v>44635</v>
      </c>
      <c r="G667" s="1">
        <f t="shared" si="51"/>
        <v>17724</v>
      </c>
      <c r="H667" s="1">
        <f>ROUNDUP(MONTH(Table3[[#This Row],[Date]])/3, 0)</f>
        <v>1</v>
      </c>
      <c r="I667" s="1" cm="1">
        <f t="array" aca="1" ref="I667" ca="1" xml:space="preserve"> (SUM(OFFSET(G667, -$M$4/2+1, 0, $M$4-1, 1)) + (INDIRECT("G" &amp; ROW(G667) - $M$4/2) + INDIRECT("G" &amp; ROW(G667) + $M$4/2))/2) / $M$4</f>
        <v>19905.840909090908</v>
      </c>
      <c r="J667" s="1">
        <f ca="1">Table3[[#This Row],[Moving Average on Months]] - 1.96*STDEV(OFFSET(Table3[[#This Row],[Combined
Daily order]], -$M$4/2, 0, $M$4+1, 1))</f>
        <v>11670.641656455196</v>
      </c>
      <c r="K667" s="1">
        <f ca="1">Table3[[#This Row],[Moving Average on Months]] + 1.96*STDEV(OFFSET(Table3[[#This Row],[Combined
Daily order]], -$M$4/2, 0, $M$4+1, 1))</f>
        <v>28141.040161726618</v>
      </c>
      <c r="L667" s="1" t="e">
        <v>#N/A</v>
      </c>
      <c r="N667" s="1">
        <f t="shared" si="52"/>
        <v>45729.882621720331</v>
      </c>
      <c r="O667" s="1">
        <f t="shared" si="53"/>
        <v>5411.2257219907515</v>
      </c>
      <c r="P667"/>
      <c r="V667" s="1"/>
      <c r="AD667"/>
      <c r="AE667"/>
      <c r="AF667"/>
    </row>
    <row r="668" spans="2:32" ht="15" x14ac:dyDescent="0.2">
      <c r="B668" s="2">
        <v>45191.494341877769</v>
      </c>
      <c r="C668" s="2">
        <f t="shared" si="50"/>
        <v>45191</v>
      </c>
      <c r="D668" s="1">
        <v>10903</v>
      </c>
      <c r="F668" s="2">
        <f t="shared" si="54"/>
        <v>44634</v>
      </c>
      <c r="G668" s="1">
        <f t="shared" si="51"/>
        <v>22909</v>
      </c>
      <c r="H668" s="1">
        <f>ROUNDUP(MONTH(Table3[[#This Row],[Date]])/3, 0)</f>
        <v>1</v>
      </c>
      <c r="I668" s="1" cm="1">
        <f t="array" aca="1" ref="I668" ca="1" xml:space="preserve"> (SUM(OFFSET(G668, -$M$4/2+1, 0, $M$4-1, 1)) + (INDIRECT("G" &amp; ROW(G668) - $M$4/2) + INDIRECT("G" &amp; ROW(G668) + $M$4/2))/2) / $M$4</f>
        <v>20020.136363636364</v>
      </c>
      <c r="J668" s="1">
        <f ca="1">Table3[[#This Row],[Moving Average on Months]] - 1.96*STDEV(OFFSET(Table3[[#This Row],[Combined
Daily order]], -$M$4/2, 0, $M$4+1, 1))</f>
        <v>12049.76207143288</v>
      </c>
      <c r="K668" s="1">
        <f ca="1">Table3[[#This Row],[Moving Average on Months]] + 1.96*STDEV(OFFSET(Table3[[#This Row],[Combined
Daily order]], -$M$4/2, 0, $M$4+1, 1))</f>
        <v>27990.510655839847</v>
      </c>
      <c r="L668" s="1" t="e">
        <v>#N/A</v>
      </c>
      <c r="N668" s="1">
        <f t="shared" si="52"/>
        <v>45729.882621720331</v>
      </c>
      <c r="O668" s="1">
        <f t="shared" si="53"/>
        <v>5411.2257219907515</v>
      </c>
      <c r="P668"/>
      <c r="V668" s="1"/>
      <c r="AD668"/>
      <c r="AE668"/>
      <c r="AF668"/>
    </row>
    <row r="669" spans="2:32" ht="15" x14ac:dyDescent="0.2">
      <c r="B669" s="2">
        <v>45191.118705929483</v>
      </c>
      <c r="C669" s="2">
        <f t="shared" si="50"/>
        <v>45191</v>
      </c>
      <c r="D669" s="1">
        <v>10512</v>
      </c>
      <c r="F669" s="2">
        <f t="shared" si="54"/>
        <v>44631</v>
      </c>
      <c r="G669" s="1">
        <f t="shared" si="51"/>
        <v>16911</v>
      </c>
      <c r="H669" s="1">
        <f>ROUNDUP(MONTH(Table3[[#This Row],[Date]])/3, 0)</f>
        <v>1</v>
      </c>
      <c r="I669" s="1" cm="1">
        <f t="array" aca="1" ref="I669" ca="1" xml:space="preserve"> (SUM(OFFSET(G669, -$M$4/2+1, 0, $M$4-1, 1)) + (INDIRECT("G" &amp; ROW(G669) - $M$4/2) + INDIRECT("G" &amp; ROW(G669) + $M$4/2))/2) / $M$4</f>
        <v>19979.31818181818</v>
      </c>
      <c r="J669" s="1">
        <f ca="1">Table3[[#This Row],[Moving Average on Months]] - 1.96*STDEV(OFFSET(Table3[[#This Row],[Combined
Daily order]], -$M$4/2, 0, $M$4+1, 1))</f>
        <v>12124.45807861186</v>
      </c>
      <c r="K669" s="1">
        <f ca="1">Table3[[#This Row],[Moving Average on Months]] + 1.96*STDEV(OFFSET(Table3[[#This Row],[Combined
Daily order]], -$M$4/2, 0, $M$4+1, 1))</f>
        <v>27834.1782850245</v>
      </c>
      <c r="L669" s="1" t="e">
        <v>#N/A</v>
      </c>
      <c r="N669" s="1">
        <f t="shared" si="52"/>
        <v>45729.882621720331</v>
      </c>
      <c r="O669" s="1">
        <f t="shared" si="53"/>
        <v>5411.2257219907515</v>
      </c>
      <c r="P669"/>
      <c r="V669" s="1"/>
      <c r="AD669"/>
      <c r="AE669"/>
      <c r="AF669"/>
    </row>
    <row r="670" spans="2:32" ht="15" x14ac:dyDescent="0.2">
      <c r="B670" s="2">
        <v>45190.707638054613</v>
      </c>
      <c r="C670" s="2">
        <f t="shared" si="50"/>
        <v>45190</v>
      </c>
      <c r="D670" s="1">
        <v>12693</v>
      </c>
      <c r="F670" s="2">
        <f t="shared" si="54"/>
        <v>44630</v>
      </c>
      <c r="G670" s="1">
        <f t="shared" si="51"/>
        <v>16801</v>
      </c>
      <c r="H670" s="1">
        <f>ROUNDUP(MONTH(Table3[[#This Row],[Date]])/3, 0)</f>
        <v>1</v>
      </c>
      <c r="I670" s="1" cm="1">
        <f t="array" aca="1" ref="I670" ca="1" xml:space="preserve"> (SUM(OFFSET(G670, -$M$4/2+1, 0, $M$4-1, 1)) + (INDIRECT("G" &amp; ROW(G670) - $M$4/2) + INDIRECT("G" &amp; ROW(G670) + $M$4/2))/2) / $M$4</f>
        <v>19920.295454545456</v>
      </c>
      <c r="J670" s="1">
        <f ca="1">Table3[[#This Row],[Moving Average on Months]] - 1.96*STDEV(OFFSET(Table3[[#This Row],[Combined
Daily order]], -$M$4/2, 0, $M$4+1, 1))</f>
        <v>12332.623107807747</v>
      </c>
      <c r="K670" s="1">
        <f ca="1">Table3[[#This Row],[Moving Average on Months]] + 1.96*STDEV(OFFSET(Table3[[#This Row],[Combined
Daily order]], -$M$4/2, 0, $M$4+1, 1))</f>
        <v>27507.967801283165</v>
      </c>
      <c r="L670" s="1" t="e">
        <v>#N/A</v>
      </c>
      <c r="N670" s="1">
        <f t="shared" si="52"/>
        <v>45729.882621720331</v>
      </c>
      <c r="O670" s="1">
        <f t="shared" si="53"/>
        <v>5411.2257219907515</v>
      </c>
      <c r="P670"/>
      <c r="V670" s="1"/>
      <c r="AD670"/>
      <c r="AE670"/>
      <c r="AF670"/>
    </row>
    <row r="671" spans="2:32" ht="15" x14ac:dyDescent="0.2">
      <c r="B671" s="2">
        <v>45190.329566866247</v>
      </c>
      <c r="C671" s="2">
        <f t="shared" si="50"/>
        <v>45190</v>
      </c>
      <c r="D671" s="1">
        <v>12986</v>
      </c>
      <c r="F671" s="2">
        <f t="shared" si="54"/>
        <v>44629</v>
      </c>
      <c r="G671" s="1">
        <f t="shared" si="51"/>
        <v>23023</v>
      </c>
      <c r="H671" s="1">
        <f>ROUNDUP(MONTH(Table3[[#This Row],[Date]])/3, 0)</f>
        <v>1</v>
      </c>
      <c r="I671" s="1" cm="1">
        <f t="array" aca="1" ref="I671" ca="1" xml:space="preserve"> (SUM(OFFSET(G671, -$M$4/2+1, 0, $M$4-1, 1)) + (INDIRECT("G" &amp; ROW(G671) - $M$4/2) + INDIRECT("G" &amp; ROW(G671) + $M$4/2))/2) / $M$4</f>
        <v>19817.68181818182</v>
      </c>
      <c r="J671" s="1">
        <f ca="1">Table3[[#This Row],[Moving Average on Months]] - 1.96*STDEV(OFFSET(Table3[[#This Row],[Combined
Daily order]], -$M$4/2, 0, $M$4+1, 1))</f>
        <v>12226.701760199228</v>
      </c>
      <c r="K671" s="1">
        <f ca="1">Table3[[#This Row],[Moving Average on Months]] + 1.96*STDEV(OFFSET(Table3[[#This Row],[Combined
Daily order]], -$M$4/2, 0, $M$4+1, 1))</f>
        <v>27408.661876164413</v>
      </c>
      <c r="L671" s="1" t="e">
        <v>#N/A</v>
      </c>
      <c r="N671" s="1">
        <f t="shared" si="52"/>
        <v>45729.882621720331</v>
      </c>
      <c r="O671" s="1">
        <f t="shared" si="53"/>
        <v>5411.2257219907515</v>
      </c>
      <c r="P671"/>
      <c r="V671" s="1"/>
      <c r="AD671"/>
      <c r="AE671"/>
      <c r="AF671"/>
    </row>
    <row r="672" spans="2:32" ht="15" x14ac:dyDescent="0.2">
      <c r="B672" s="2">
        <v>45189.923281348456</v>
      </c>
      <c r="C672" s="2">
        <f t="shared" si="50"/>
        <v>45189</v>
      </c>
      <c r="D672" s="1">
        <v>11327</v>
      </c>
      <c r="F672" s="2">
        <f t="shared" si="54"/>
        <v>44628</v>
      </c>
      <c r="G672" s="1">
        <f t="shared" si="51"/>
        <v>14658</v>
      </c>
      <c r="H672" s="1">
        <f>ROUNDUP(MONTH(Table3[[#This Row],[Date]])/3, 0)</f>
        <v>1</v>
      </c>
      <c r="I672" s="1" cm="1">
        <f t="array" aca="1" ref="I672" ca="1" xml:space="preserve"> (SUM(OFFSET(G672, -$M$4/2+1, 0, $M$4-1, 1)) + (INDIRECT("G" &amp; ROW(G672) - $M$4/2) + INDIRECT("G" &amp; ROW(G672) + $M$4/2))/2) / $M$4</f>
        <v>19757.25</v>
      </c>
      <c r="J672" s="1">
        <f ca="1">Table3[[#This Row],[Moving Average on Months]] - 1.96*STDEV(OFFSET(Table3[[#This Row],[Combined
Daily order]], -$M$4/2, 0, $M$4+1, 1))</f>
        <v>12564.349542095346</v>
      </c>
      <c r="K672" s="1">
        <f ca="1">Table3[[#This Row],[Moving Average on Months]] + 1.96*STDEV(OFFSET(Table3[[#This Row],[Combined
Daily order]], -$M$4/2, 0, $M$4+1, 1))</f>
        <v>26950.150457904652</v>
      </c>
      <c r="L672" s="1" t="e">
        <v>#N/A</v>
      </c>
      <c r="N672" s="1">
        <f t="shared" si="52"/>
        <v>45729.882621720331</v>
      </c>
      <c r="O672" s="1">
        <f t="shared" si="53"/>
        <v>5411.2257219907515</v>
      </c>
      <c r="P672"/>
      <c r="V672" s="1"/>
      <c r="AD672"/>
      <c r="AE672"/>
      <c r="AF672"/>
    </row>
    <row r="673" spans="2:32" ht="15" x14ac:dyDescent="0.2">
      <c r="B673" s="2">
        <v>45189.54265908245</v>
      </c>
      <c r="C673" s="2">
        <f t="shared" si="50"/>
        <v>45189</v>
      </c>
      <c r="D673" s="1">
        <v>11751</v>
      </c>
      <c r="F673" s="2">
        <f t="shared" si="54"/>
        <v>44627</v>
      </c>
      <c r="G673" s="1">
        <f t="shared" si="51"/>
        <v>22925</v>
      </c>
      <c r="H673" s="1">
        <f>ROUNDUP(MONTH(Table3[[#This Row],[Date]])/3, 0)</f>
        <v>1</v>
      </c>
      <c r="I673" s="1" cm="1">
        <f t="array" aca="1" ref="I673" ca="1" xml:space="preserve"> (SUM(OFFSET(G673, -$M$4/2+1, 0, $M$4-1, 1)) + (INDIRECT("G" &amp; ROW(G673) - $M$4/2) + INDIRECT("G" &amp; ROW(G673) + $M$4/2))/2) / $M$4</f>
        <v>19743.363636363636</v>
      </c>
      <c r="J673" s="1">
        <f ca="1">Table3[[#This Row],[Moving Average on Months]] - 1.96*STDEV(OFFSET(Table3[[#This Row],[Combined
Daily order]], -$M$4/2, 0, $M$4+1, 1))</f>
        <v>12653.845213720755</v>
      </c>
      <c r="K673" s="1">
        <f ca="1">Table3[[#This Row],[Moving Average on Months]] + 1.96*STDEV(OFFSET(Table3[[#This Row],[Combined
Daily order]], -$M$4/2, 0, $M$4+1, 1))</f>
        <v>26832.882059006515</v>
      </c>
      <c r="L673" s="1" t="e">
        <v>#N/A</v>
      </c>
      <c r="N673" s="1">
        <f t="shared" si="52"/>
        <v>45729.882621720331</v>
      </c>
      <c r="O673" s="1">
        <f t="shared" si="53"/>
        <v>5411.2257219907515</v>
      </c>
      <c r="P673"/>
      <c r="V673" s="1"/>
      <c r="AD673"/>
      <c r="AE673"/>
      <c r="AF673"/>
    </row>
    <row r="674" spans="2:32" ht="15" x14ac:dyDescent="0.2">
      <c r="B674" s="2">
        <v>45189.114785870232</v>
      </c>
      <c r="C674" s="2">
        <f t="shared" si="50"/>
        <v>45189</v>
      </c>
      <c r="D674" s="1">
        <v>10701</v>
      </c>
      <c r="F674" s="2">
        <f t="shared" si="54"/>
        <v>44624</v>
      </c>
      <c r="G674" s="1">
        <f t="shared" si="51"/>
        <v>16967</v>
      </c>
      <c r="H674" s="1">
        <f>ROUNDUP(MONTH(Table3[[#This Row],[Date]])/3, 0)</f>
        <v>1</v>
      </c>
      <c r="I674" s="1" cm="1">
        <f t="array" aca="1" ref="I674" ca="1" xml:space="preserve"> (SUM(OFFSET(G674, -$M$4/2+1, 0, $M$4-1, 1)) + (INDIRECT("G" &amp; ROW(G674) - $M$4/2) + INDIRECT("G" &amp; ROW(G674) + $M$4/2))/2) / $M$4</f>
        <v>19706.93181818182</v>
      </c>
      <c r="J674" s="1">
        <f ca="1">Table3[[#This Row],[Moving Average on Months]] - 1.96*STDEV(OFFSET(Table3[[#This Row],[Combined
Daily order]], -$M$4/2, 0, $M$4+1, 1))</f>
        <v>12756.103330972135</v>
      </c>
      <c r="K674" s="1">
        <f ca="1">Table3[[#This Row],[Moving Average on Months]] + 1.96*STDEV(OFFSET(Table3[[#This Row],[Combined
Daily order]], -$M$4/2, 0, $M$4+1, 1))</f>
        <v>26657.760305391505</v>
      </c>
      <c r="L674" s="1" t="e">
        <v>#N/A</v>
      </c>
      <c r="N674" s="1">
        <f t="shared" si="52"/>
        <v>45729.882621720331</v>
      </c>
      <c r="O674" s="1">
        <f t="shared" si="53"/>
        <v>5411.2257219907515</v>
      </c>
      <c r="P674"/>
      <c r="V674" s="1"/>
      <c r="AD674"/>
      <c r="AE674"/>
      <c r="AF674"/>
    </row>
    <row r="675" spans="2:32" ht="15" x14ac:dyDescent="0.2">
      <c r="B675" s="2">
        <v>45188.69802775143</v>
      </c>
      <c r="C675" s="2">
        <f t="shared" si="50"/>
        <v>45188</v>
      </c>
      <c r="D675" s="1">
        <v>12719</v>
      </c>
      <c r="F675" s="2">
        <f t="shared" si="54"/>
        <v>44623</v>
      </c>
      <c r="G675" s="1">
        <f t="shared" si="51"/>
        <v>23116</v>
      </c>
      <c r="H675" s="1">
        <f>ROUNDUP(MONTH(Table3[[#This Row],[Date]])/3, 0)</f>
        <v>1</v>
      </c>
      <c r="I675" s="1" cm="1">
        <f t="array" aca="1" ref="I675" ca="1" xml:space="preserve"> (SUM(OFFSET(G675, -$M$4/2+1, 0, $M$4-1, 1)) + (INDIRECT("G" &amp; ROW(G675) - $M$4/2) + INDIRECT("G" &amp; ROW(G675) + $M$4/2))/2) / $M$4</f>
        <v>19632.31818181818</v>
      </c>
      <c r="J675" s="1">
        <f ca="1">Table3[[#This Row],[Moving Average on Months]] - 1.96*STDEV(OFFSET(Table3[[#This Row],[Combined
Daily order]], -$M$4/2, 0, $M$4+1, 1))</f>
        <v>12594.025443926019</v>
      </c>
      <c r="K675" s="1">
        <f ca="1">Table3[[#This Row],[Moving Average on Months]] + 1.96*STDEV(OFFSET(Table3[[#This Row],[Combined
Daily order]], -$M$4/2, 0, $M$4+1, 1))</f>
        <v>26670.610919710343</v>
      </c>
      <c r="L675" s="1" t="e">
        <v>#N/A</v>
      </c>
      <c r="N675" s="1">
        <f t="shared" si="52"/>
        <v>45729.882621720331</v>
      </c>
      <c r="O675" s="1">
        <f t="shared" si="53"/>
        <v>5411.2257219907515</v>
      </c>
      <c r="P675"/>
      <c r="V675" s="1"/>
      <c r="AD675"/>
      <c r="AE675"/>
      <c r="AF675"/>
    </row>
    <row r="676" spans="2:32" ht="15" x14ac:dyDescent="0.2">
      <c r="B676" s="2">
        <v>45188.273074921141</v>
      </c>
      <c r="C676" s="2">
        <f t="shared" si="50"/>
        <v>45188</v>
      </c>
      <c r="D676" s="1">
        <v>13079</v>
      </c>
      <c r="F676" s="2">
        <f t="shared" si="54"/>
        <v>44622</v>
      </c>
      <c r="G676" s="1">
        <f t="shared" si="51"/>
        <v>23052</v>
      </c>
      <c r="H676" s="1">
        <f>ROUNDUP(MONTH(Table3[[#This Row],[Date]])/3, 0)</f>
        <v>1</v>
      </c>
      <c r="I676" s="1" cm="1">
        <f t="array" aca="1" ref="I676" ca="1" xml:space="preserve"> (SUM(OFFSET(G676, -$M$4/2+1, 0, $M$4-1, 1)) + (INDIRECT("G" &amp; ROW(G676) - $M$4/2) + INDIRECT("G" &amp; ROW(G676) + $M$4/2))/2) / $M$4</f>
        <v>19591.477272727272</v>
      </c>
      <c r="J676" s="1">
        <f ca="1">Table3[[#This Row],[Moving Average on Months]] - 1.96*STDEV(OFFSET(Table3[[#This Row],[Combined
Daily order]], -$M$4/2, 0, $M$4+1, 1))</f>
        <v>12620.638395256909</v>
      </c>
      <c r="K676" s="1">
        <f ca="1">Table3[[#This Row],[Moving Average on Months]] + 1.96*STDEV(OFFSET(Table3[[#This Row],[Combined
Daily order]], -$M$4/2, 0, $M$4+1, 1))</f>
        <v>26562.316150197636</v>
      </c>
      <c r="L676" s="1" t="e">
        <v>#N/A</v>
      </c>
      <c r="N676" s="1">
        <f t="shared" si="52"/>
        <v>45729.882621720331</v>
      </c>
      <c r="O676" s="1">
        <f t="shared" si="53"/>
        <v>5411.2257219907515</v>
      </c>
      <c r="P676"/>
      <c r="V676" s="1"/>
      <c r="AD676"/>
      <c r="AE676"/>
      <c r="AF676"/>
    </row>
    <row r="677" spans="2:32" ht="15" x14ac:dyDescent="0.2">
      <c r="B677" s="2">
        <v>45187.894951367627</v>
      </c>
      <c r="C677" s="2">
        <f t="shared" si="50"/>
        <v>45187</v>
      </c>
      <c r="D677" s="1">
        <v>12035</v>
      </c>
      <c r="F677" s="2">
        <f t="shared" si="54"/>
        <v>44621</v>
      </c>
      <c r="G677" s="1">
        <f t="shared" si="51"/>
        <v>14966</v>
      </c>
      <c r="H677" s="1">
        <f>ROUNDUP(MONTH(Table3[[#This Row],[Date]])/3, 0)</f>
        <v>1</v>
      </c>
      <c r="I677" s="1" cm="1">
        <f t="array" aca="1" ref="I677" ca="1" xml:space="preserve"> (SUM(OFFSET(G677, -$M$4/2+1, 0, $M$4-1, 1)) + (INDIRECT("G" &amp; ROW(G677) - $M$4/2) + INDIRECT("G" &amp; ROW(G677) + $M$4/2))/2) / $M$4</f>
        <v>19573.795454545456</v>
      </c>
      <c r="J677" s="1">
        <f ca="1">Table3[[#This Row],[Moving Average on Months]] - 1.96*STDEV(OFFSET(Table3[[#This Row],[Combined
Daily order]], -$M$4/2, 0, $M$4+1, 1))</f>
        <v>12524.069263493995</v>
      </c>
      <c r="K677" s="1">
        <f ca="1">Table3[[#This Row],[Moving Average on Months]] + 1.96*STDEV(OFFSET(Table3[[#This Row],[Combined
Daily order]], -$M$4/2, 0, $M$4+1, 1))</f>
        <v>26623.521645596917</v>
      </c>
      <c r="L677" s="1" t="e">
        <v>#N/A</v>
      </c>
      <c r="N677" s="1">
        <f t="shared" si="52"/>
        <v>45729.882621720331</v>
      </c>
      <c r="O677" s="1">
        <f t="shared" si="53"/>
        <v>5411.2257219907515</v>
      </c>
      <c r="P677"/>
      <c r="V677" s="1"/>
      <c r="AD677"/>
      <c r="AE677"/>
      <c r="AF677"/>
    </row>
    <row r="678" spans="2:32" ht="15" x14ac:dyDescent="0.2">
      <c r="B678" s="2">
        <v>45187.46653259945</v>
      </c>
      <c r="C678" s="2">
        <f t="shared" si="50"/>
        <v>45187</v>
      </c>
      <c r="D678" s="1">
        <v>12058</v>
      </c>
      <c r="F678" s="2">
        <f t="shared" si="54"/>
        <v>44620</v>
      </c>
      <c r="G678" s="1">
        <f t="shared" si="51"/>
        <v>24001</v>
      </c>
      <c r="H678" s="1">
        <f>ROUNDUP(MONTH(Table3[[#This Row],[Date]])/3, 0)</f>
        <v>1</v>
      </c>
      <c r="I678" s="1" cm="1">
        <f t="array" aca="1" ref="I678" ca="1" xml:space="preserve"> (SUM(OFFSET(G678, -$M$4/2+1, 0, $M$4-1, 1)) + (INDIRECT("G" &amp; ROW(G678) - $M$4/2) + INDIRECT("G" &amp; ROW(G678) + $M$4/2))/2) / $M$4</f>
        <v>19477.090909090908</v>
      </c>
      <c r="J678" s="1">
        <f ca="1">Table3[[#This Row],[Moving Average on Months]] - 1.96*STDEV(OFFSET(Table3[[#This Row],[Combined
Daily order]], -$M$4/2, 0, $M$4+1, 1))</f>
        <v>12561.705667338065</v>
      </c>
      <c r="K678" s="1">
        <f ca="1">Table3[[#This Row],[Moving Average on Months]] + 1.96*STDEV(OFFSET(Table3[[#This Row],[Combined
Daily order]], -$M$4/2, 0, $M$4+1, 1))</f>
        <v>26392.476150843751</v>
      </c>
      <c r="L678" s="1" t="e">
        <v>#N/A</v>
      </c>
      <c r="N678" s="1">
        <f t="shared" si="52"/>
        <v>45729.882621720331</v>
      </c>
      <c r="O678" s="1">
        <f t="shared" si="53"/>
        <v>5411.2257219907515</v>
      </c>
      <c r="P678"/>
      <c r="V678" s="1"/>
      <c r="AD678"/>
      <c r="AE678"/>
      <c r="AF678"/>
    </row>
    <row r="679" spans="2:32" ht="15" x14ac:dyDescent="0.2">
      <c r="B679" s="2">
        <v>45187.04220383834</v>
      </c>
      <c r="C679" s="2">
        <f t="shared" si="50"/>
        <v>45187</v>
      </c>
      <c r="D679" s="1">
        <v>13224</v>
      </c>
      <c r="F679" s="2">
        <f t="shared" si="54"/>
        <v>44617</v>
      </c>
      <c r="G679" s="1">
        <f t="shared" si="51"/>
        <v>21884</v>
      </c>
      <c r="H679" s="1">
        <f>ROUNDUP(MONTH(Table3[[#This Row],[Date]])/3, 0)</f>
        <v>1</v>
      </c>
      <c r="I679" s="1" cm="1">
        <f t="array" aca="1" ref="I679" ca="1" xml:space="preserve"> (SUM(OFFSET(G679, -$M$4/2+1, 0, $M$4-1, 1)) + (INDIRECT("G" &amp; ROW(G679) - $M$4/2) + INDIRECT("G" &amp; ROW(G679) + $M$4/2))/2) / $M$4</f>
        <v>19389.31818181818</v>
      </c>
      <c r="J679" s="1">
        <f ca="1">Table3[[#This Row],[Moving Average on Months]] - 1.96*STDEV(OFFSET(Table3[[#This Row],[Combined
Daily order]], -$M$4/2, 0, $M$4+1, 1))</f>
        <v>12223.035954024017</v>
      </c>
      <c r="K679" s="1">
        <f ca="1">Table3[[#This Row],[Moving Average on Months]] + 1.96*STDEV(OFFSET(Table3[[#This Row],[Combined
Daily order]], -$M$4/2, 0, $M$4+1, 1))</f>
        <v>26555.600409612343</v>
      </c>
      <c r="L679" s="1" t="e">
        <v>#N/A</v>
      </c>
      <c r="N679" s="1">
        <f t="shared" si="52"/>
        <v>45729.882621720331</v>
      </c>
      <c r="O679" s="1">
        <f t="shared" si="53"/>
        <v>5411.2257219907515</v>
      </c>
      <c r="P679"/>
      <c r="V679" s="1"/>
      <c r="AD679"/>
      <c r="AE679"/>
      <c r="AF679"/>
    </row>
    <row r="680" spans="2:32" ht="15" x14ac:dyDescent="0.2">
      <c r="B680" s="2">
        <v>45184.696118541469</v>
      </c>
      <c r="C680" s="2">
        <f t="shared" si="50"/>
        <v>45184</v>
      </c>
      <c r="D680" s="1">
        <v>12219</v>
      </c>
      <c r="F680" s="2">
        <f t="shared" si="54"/>
        <v>44616</v>
      </c>
      <c r="G680" s="1">
        <f t="shared" si="51"/>
        <v>16916</v>
      </c>
      <c r="H680" s="1">
        <f>ROUNDUP(MONTH(Table3[[#This Row],[Date]])/3, 0)</f>
        <v>1</v>
      </c>
      <c r="I680" s="1" cm="1">
        <f t="array" aca="1" ref="I680" ca="1" xml:space="preserve"> (SUM(OFFSET(G680, -$M$4/2+1, 0, $M$4-1, 1)) + (INDIRECT("G" &amp; ROW(G680) - $M$4/2) + INDIRECT("G" &amp; ROW(G680) + $M$4/2))/2) / $M$4</f>
        <v>19298.204545454544</v>
      </c>
      <c r="J680" s="1">
        <f ca="1">Table3[[#This Row],[Moving Average on Months]] - 1.96*STDEV(OFFSET(Table3[[#This Row],[Combined
Daily order]], -$M$4/2, 0, $M$4+1, 1))</f>
        <v>12246.880698172576</v>
      </c>
      <c r="K680" s="1">
        <f ca="1">Table3[[#This Row],[Moving Average on Months]] + 1.96*STDEV(OFFSET(Table3[[#This Row],[Combined
Daily order]], -$M$4/2, 0, $M$4+1, 1))</f>
        <v>26349.528392736513</v>
      </c>
      <c r="L680" s="1" t="e">
        <v>#N/A</v>
      </c>
      <c r="N680" s="1">
        <f t="shared" si="52"/>
        <v>45729.882621720331</v>
      </c>
      <c r="O680" s="1">
        <f t="shared" si="53"/>
        <v>5411.2257219907515</v>
      </c>
      <c r="P680"/>
      <c r="V680" s="1"/>
      <c r="AD680"/>
      <c r="AE680"/>
      <c r="AF680"/>
    </row>
    <row r="681" spans="2:32" ht="15" x14ac:dyDescent="0.2">
      <c r="B681" s="2">
        <v>45184.31016362935</v>
      </c>
      <c r="C681" s="2">
        <f t="shared" si="50"/>
        <v>45184</v>
      </c>
      <c r="D681" s="1">
        <v>13484</v>
      </c>
      <c r="F681" s="2">
        <f t="shared" si="54"/>
        <v>44615</v>
      </c>
      <c r="G681" s="1">
        <f t="shared" si="51"/>
        <v>21558</v>
      </c>
      <c r="H681" s="1">
        <f>ROUNDUP(MONTH(Table3[[#This Row],[Date]])/3, 0)</f>
        <v>1</v>
      </c>
      <c r="I681" s="1" cm="1">
        <f t="array" aca="1" ref="I681" ca="1" xml:space="preserve"> (SUM(OFFSET(G681, -$M$4/2+1, 0, $M$4-1, 1)) + (INDIRECT("G" &amp; ROW(G681) - $M$4/2) + INDIRECT("G" &amp; ROW(G681) + $M$4/2))/2) / $M$4</f>
        <v>19527.772727272728</v>
      </c>
      <c r="J681" s="1">
        <f ca="1">Table3[[#This Row],[Moving Average on Months]] - 1.96*STDEV(OFFSET(Table3[[#This Row],[Combined
Daily order]], -$M$4/2, 0, $M$4+1, 1))</f>
        <v>12426.514124318604</v>
      </c>
      <c r="K681" s="1">
        <f ca="1">Table3[[#This Row],[Moving Average on Months]] + 1.96*STDEV(OFFSET(Table3[[#This Row],[Combined
Daily order]], -$M$4/2, 0, $M$4+1, 1))</f>
        <v>26629.031330226851</v>
      </c>
      <c r="L681" s="1" t="e">
        <v>#N/A</v>
      </c>
      <c r="N681" s="1">
        <f t="shared" si="52"/>
        <v>45729.882621720331</v>
      </c>
      <c r="O681" s="1">
        <f t="shared" si="53"/>
        <v>5411.2257219907515</v>
      </c>
      <c r="P681"/>
      <c r="V681" s="1"/>
      <c r="AD681"/>
      <c r="AE681"/>
      <c r="AF681"/>
    </row>
    <row r="682" spans="2:32" ht="15" x14ac:dyDescent="0.2">
      <c r="B682" s="2">
        <v>45183.928746840837</v>
      </c>
      <c r="C682" s="2">
        <f t="shared" si="50"/>
        <v>45183</v>
      </c>
      <c r="D682" s="1">
        <v>12413</v>
      </c>
      <c r="F682" s="2">
        <f t="shared" si="54"/>
        <v>44614</v>
      </c>
      <c r="G682" s="1">
        <f t="shared" si="51"/>
        <v>15966</v>
      </c>
      <c r="H682" s="1">
        <f>ROUNDUP(MONTH(Table3[[#This Row],[Date]])/3, 0)</f>
        <v>1</v>
      </c>
      <c r="I682" s="1" cm="1">
        <f t="array" aca="1" ref="I682" ca="1" xml:space="preserve"> (SUM(OFFSET(G682, -$M$4/2+1, 0, $M$4-1, 1)) + (INDIRECT("G" &amp; ROW(G682) - $M$4/2) + INDIRECT("G" &amp; ROW(G682) + $M$4/2))/2) / $M$4</f>
        <v>19467</v>
      </c>
      <c r="J682" s="1">
        <f ca="1">Table3[[#This Row],[Moving Average on Months]] - 1.96*STDEV(OFFSET(Table3[[#This Row],[Combined
Daily order]], -$M$4/2, 0, $M$4+1, 1))</f>
        <v>12155.366833030037</v>
      </c>
      <c r="K682" s="1">
        <f ca="1">Table3[[#This Row],[Moving Average on Months]] + 1.96*STDEV(OFFSET(Table3[[#This Row],[Combined
Daily order]], -$M$4/2, 0, $M$4+1, 1))</f>
        <v>26778.633166969965</v>
      </c>
      <c r="L682" s="1" t="e">
        <v>#N/A</v>
      </c>
      <c r="N682" s="1">
        <f t="shared" si="52"/>
        <v>45729.882621720331</v>
      </c>
      <c r="O682" s="1">
        <f t="shared" si="53"/>
        <v>5411.2257219907515</v>
      </c>
      <c r="P682"/>
      <c r="V682" s="1"/>
      <c r="AD682"/>
      <c r="AE682"/>
      <c r="AF682"/>
    </row>
    <row r="683" spans="2:32" ht="15" x14ac:dyDescent="0.2">
      <c r="B683" s="2">
        <v>45183.538954038042</v>
      </c>
      <c r="C683" s="2">
        <f t="shared" si="50"/>
        <v>45183</v>
      </c>
      <c r="D683" s="1">
        <v>12611</v>
      </c>
      <c r="F683" s="2">
        <f t="shared" si="54"/>
        <v>44613</v>
      </c>
      <c r="G683" s="1">
        <f t="shared" si="51"/>
        <v>22105</v>
      </c>
      <c r="H683" s="1">
        <f>ROUNDUP(MONTH(Table3[[#This Row],[Date]])/3, 0)</f>
        <v>1</v>
      </c>
      <c r="I683" s="1" cm="1">
        <f t="array" aca="1" ref="I683" ca="1" xml:space="preserve"> (SUM(OFFSET(G683, -$M$4/2+1, 0, $M$4-1, 1)) + (INDIRECT("G" &amp; ROW(G683) - $M$4/2) + INDIRECT("G" &amp; ROW(G683) + $M$4/2))/2) / $M$4</f>
        <v>19265.477272727272</v>
      </c>
      <c r="J683" s="1">
        <f ca="1">Table3[[#This Row],[Moving Average on Months]] - 1.96*STDEV(OFFSET(Table3[[#This Row],[Combined
Daily order]], -$M$4/2, 0, $M$4+1, 1))</f>
        <v>11831.124941542681</v>
      </c>
      <c r="K683" s="1">
        <f ca="1">Table3[[#This Row],[Moving Average on Months]] + 1.96*STDEV(OFFSET(Table3[[#This Row],[Combined
Daily order]], -$M$4/2, 0, $M$4+1, 1))</f>
        <v>26699.829603911865</v>
      </c>
      <c r="L683" s="1" t="e">
        <v>#N/A</v>
      </c>
      <c r="N683" s="1">
        <f t="shared" si="52"/>
        <v>45729.882621720331</v>
      </c>
      <c r="O683" s="1">
        <f t="shared" si="53"/>
        <v>5411.2257219907515</v>
      </c>
      <c r="P683"/>
      <c r="V683" s="1"/>
      <c r="AD683"/>
      <c r="AE683"/>
      <c r="AF683"/>
    </row>
    <row r="684" spans="2:32" ht="15" x14ac:dyDescent="0.2">
      <c r="B684" s="2">
        <v>45183.113448591779</v>
      </c>
      <c r="C684" s="2">
        <f t="shared" si="50"/>
        <v>45183</v>
      </c>
      <c r="D684" s="1">
        <v>12682</v>
      </c>
      <c r="F684" s="2">
        <f t="shared" si="54"/>
        <v>44610</v>
      </c>
      <c r="G684" s="1">
        <f t="shared" si="51"/>
        <v>15621</v>
      </c>
      <c r="H684" s="1">
        <f>ROUNDUP(MONTH(Table3[[#This Row],[Date]])/3, 0)</f>
        <v>1</v>
      </c>
      <c r="I684" s="1" cm="1">
        <f t="array" aca="1" ref="I684" ca="1" xml:space="preserve"> (SUM(OFFSET(G684, -$M$4/2+1, 0, $M$4-1, 1)) + (INDIRECT("G" &amp; ROW(G684) - $M$4/2) + INDIRECT("G" &amp; ROW(G684) + $M$4/2))/2) / $M$4</f>
        <v>19234.454545454544</v>
      </c>
      <c r="J684" s="1">
        <f ca="1">Table3[[#This Row],[Moving Average on Months]] - 1.96*STDEV(OFFSET(Table3[[#This Row],[Combined
Daily order]], -$M$4/2, 0, $M$4+1, 1))</f>
        <v>11958.952579457055</v>
      </c>
      <c r="K684" s="1">
        <f ca="1">Table3[[#This Row],[Moving Average on Months]] + 1.96*STDEV(OFFSET(Table3[[#This Row],[Combined
Daily order]], -$M$4/2, 0, $M$4+1, 1))</f>
        <v>26509.956511452034</v>
      </c>
      <c r="L684" s="1" t="e">
        <v>#N/A</v>
      </c>
      <c r="N684" s="1">
        <f t="shared" si="52"/>
        <v>45729.882621720331</v>
      </c>
      <c r="O684" s="1">
        <f t="shared" si="53"/>
        <v>5411.2257219907515</v>
      </c>
      <c r="P684"/>
      <c r="V684" s="1"/>
      <c r="AD684"/>
      <c r="AE684"/>
      <c r="AF684"/>
    </row>
    <row r="685" spans="2:32" ht="15" x14ac:dyDescent="0.2">
      <c r="B685" s="2">
        <v>45182.735563444148</v>
      </c>
      <c r="C685" s="2">
        <f t="shared" si="50"/>
        <v>45182</v>
      </c>
      <c r="D685" s="1">
        <v>11296</v>
      </c>
      <c r="F685" s="2">
        <f t="shared" si="54"/>
        <v>44609</v>
      </c>
      <c r="G685" s="1">
        <f t="shared" si="51"/>
        <v>21798</v>
      </c>
      <c r="H685" s="1">
        <f>ROUNDUP(MONTH(Table3[[#This Row],[Date]])/3, 0)</f>
        <v>1</v>
      </c>
      <c r="I685" s="1" cm="1">
        <f t="array" aca="1" ref="I685" ca="1" xml:space="preserve"> (SUM(OFFSET(G685, -$M$4/2+1, 0, $M$4-1, 1)) + (INDIRECT("G" &amp; ROW(G685) - $M$4/2) + INDIRECT("G" &amp; ROW(G685) + $M$4/2))/2) / $M$4</f>
        <v>19160.113636363636</v>
      </c>
      <c r="J685" s="1">
        <f ca="1">Table3[[#This Row],[Moving Average on Months]] - 1.96*STDEV(OFFSET(Table3[[#This Row],[Combined
Daily order]], -$M$4/2, 0, $M$4+1, 1))</f>
        <v>11808.348708935584</v>
      </c>
      <c r="K685" s="1">
        <f ca="1">Table3[[#This Row],[Moving Average on Months]] + 1.96*STDEV(OFFSET(Table3[[#This Row],[Combined
Daily order]], -$M$4/2, 0, $M$4+1, 1))</f>
        <v>26511.878563791688</v>
      </c>
      <c r="L685" s="1" t="e">
        <v>#N/A</v>
      </c>
      <c r="N685" s="1">
        <f t="shared" si="52"/>
        <v>45729.882621720331</v>
      </c>
      <c r="O685" s="1">
        <f t="shared" si="53"/>
        <v>5411.2257219907515</v>
      </c>
      <c r="P685"/>
      <c r="V685" s="1"/>
      <c r="AD685"/>
      <c r="AE685"/>
      <c r="AF685"/>
    </row>
    <row r="686" spans="2:32" ht="15" x14ac:dyDescent="0.2">
      <c r="B686" s="2">
        <v>45182.340626064761</v>
      </c>
      <c r="C686" s="2">
        <f t="shared" si="50"/>
        <v>45182</v>
      </c>
      <c r="D686" s="1">
        <v>12600</v>
      </c>
      <c r="F686" s="2">
        <f t="shared" si="54"/>
        <v>44608</v>
      </c>
      <c r="G686" s="1">
        <f t="shared" si="51"/>
        <v>14624</v>
      </c>
      <c r="H686" s="1">
        <f>ROUNDUP(MONTH(Table3[[#This Row],[Date]])/3, 0)</f>
        <v>1</v>
      </c>
      <c r="I686" s="1" cm="1">
        <f t="array" aca="1" ref="I686" ca="1" xml:space="preserve"> (SUM(OFFSET(G686, -$M$4/2+1, 0, $M$4-1, 1)) + (INDIRECT("G" &amp; ROW(G686) - $M$4/2) + INDIRECT("G" &amp; ROW(G686) + $M$4/2))/2) / $M$4</f>
        <v>19039</v>
      </c>
      <c r="J686" s="1">
        <f ca="1">Table3[[#This Row],[Moving Average on Months]] - 1.96*STDEV(OFFSET(Table3[[#This Row],[Combined
Daily order]], -$M$4/2, 0, $M$4+1, 1))</f>
        <v>11729.0218207782</v>
      </c>
      <c r="K686" s="1">
        <f ca="1">Table3[[#This Row],[Moving Average on Months]] + 1.96*STDEV(OFFSET(Table3[[#This Row],[Combined
Daily order]], -$M$4/2, 0, $M$4+1, 1))</f>
        <v>26348.978179221798</v>
      </c>
      <c r="L686" s="1" t="e">
        <v>#N/A</v>
      </c>
      <c r="N686" s="1">
        <f t="shared" si="52"/>
        <v>45729.882621720331</v>
      </c>
      <c r="O686" s="1">
        <f t="shared" si="53"/>
        <v>5411.2257219907515</v>
      </c>
      <c r="P686"/>
      <c r="V686" s="1"/>
      <c r="AD686"/>
      <c r="AE686"/>
      <c r="AF686"/>
    </row>
    <row r="687" spans="2:32" ht="15" x14ac:dyDescent="0.2">
      <c r="B687" s="2">
        <v>45181.911745507154</v>
      </c>
      <c r="C687" s="2">
        <f t="shared" si="50"/>
        <v>45181</v>
      </c>
      <c r="D687" s="1">
        <v>11139</v>
      </c>
      <c r="F687" s="2">
        <f t="shared" si="54"/>
        <v>44607</v>
      </c>
      <c r="G687" s="1">
        <f t="shared" si="51"/>
        <v>23712</v>
      </c>
      <c r="H687" s="1">
        <f>ROUNDUP(MONTH(Table3[[#This Row],[Date]])/3, 0)</f>
        <v>1</v>
      </c>
      <c r="I687" s="1" cm="1">
        <f t="array" aca="1" ref="I687" ca="1" xml:space="preserve"> (SUM(OFFSET(G687, -$M$4/2+1, 0, $M$4-1, 1)) + (INDIRECT("G" &amp; ROW(G687) - $M$4/2) + INDIRECT("G" &amp; ROW(G687) + $M$4/2))/2) / $M$4</f>
        <v>18791.022727272728</v>
      </c>
      <c r="J687" s="1">
        <f ca="1">Table3[[#This Row],[Moving Average on Months]] - 1.96*STDEV(OFFSET(Table3[[#This Row],[Combined
Daily order]], -$M$4/2, 0, $M$4+1, 1))</f>
        <v>11514.406244352038</v>
      </c>
      <c r="K687" s="1">
        <f ca="1">Table3[[#This Row],[Moving Average on Months]] + 1.96*STDEV(OFFSET(Table3[[#This Row],[Combined
Daily order]], -$M$4/2, 0, $M$4+1, 1))</f>
        <v>26067.639210193418</v>
      </c>
      <c r="L687" s="1" t="e">
        <v>#N/A</v>
      </c>
      <c r="N687" s="1">
        <f t="shared" si="52"/>
        <v>45729.882621720331</v>
      </c>
      <c r="O687" s="1">
        <f t="shared" si="53"/>
        <v>5411.2257219907515</v>
      </c>
      <c r="P687"/>
      <c r="V687" s="1"/>
      <c r="AD687"/>
      <c r="AE687"/>
      <c r="AF687"/>
    </row>
    <row r="688" spans="2:32" ht="15" x14ac:dyDescent="0.2">
      <c r="B688" s="2">
        <v>45181.481890816562</v>
      </c>
      <c r="C688" s="2">
        <f t="shared" si="50"/>
        <v>45181</v>
      </c>
      <c r="D688" s="1">
        <v>10835</v>
      </c>
      <c r="F688" s="2">
        <f t="shared" si="54"/>
        <v>44606</v>
      </c>
      <c r="G688" s="1">
        <f t="shared" si="51"/>
        <v>15045</v>
      </c>
      <c r="H688" s="1">
        <f>ROUNDUP(MONTH(Table3[[#This Row],[Date]])/3, 0)</f>
        <v>1</v>
      </c>
      <c r="I688" s="1" cm="1">
        <f t="array" aca="1" ref="I688" ca="1" xml:space="preserve"> (SUM(OFFSET(G688, -$M$4/2+1, 0, $M$4-1, 1)) + (INDIRECT("G" &amp; ROW(G688) - $M$4/2) + INDIRECT("G" &amp; ROW(G688) + $M$4/2))/2) / $M$4</f>
        <v>18764.977272727272</v>
      </c>
      <c r="J688" s="1">
        <f ca="1">Table3[[#This Row],[Moving Average on Months]] - 1.96*STDEV(OFFSET(Table3[[#This Row],[Combined
Daily order]], -$M$4/2, 0, $M$4+1, 1))</f>
        <v>11607.477198980261</v>
      </c>
      <c r="K688" s="1">
        <f ca="1">Table3[[#This Row],[Moving Average on Months]] + 1.96*STDEV(OFFSET(Table3[[#This Row],[Combined
Daily order]], -$M$4/2, 0, $M$4+1, 1))</f>
        <v>25922.477346474283</v>
      </c>
      <c r="L688" s="1" t="e">
        <v>#N/A</v>
      </c>
      <c r="N688" s="1">
        <f t="shared" si="52"/>
        <v>45729.882621720331</v>
      </c>
      <c r="O688" s="1">
        <f t="shared" si="53"/>
        <v>5411.2257219907515</v>
      </c>
      <c r="P688"/>
      <c r="V688" s="1"/>
      <c r="AD688"/>
      <c r="AE688"/>
      <c r="AF688"/>
    </row>
    <row r="689" spans="2:32" ht="15" x14ac:dyDescent="0.2">
      <c r="B689" s="2">
        <v>45181.074464116595</v>
      </c>
      <c r="C689" s="2">
        <f t="shared" si="50"/>
        <v>45181</v>
      </c>
      <c r="D689" s="1">
        <v>12783</v>
      </c>
      <c r="F689" s="2">
        <f t="shared" si="54"/>
        <v>44603</v>
      </c>
      <c r="G689" s="1">
        <f t="shared" si="51"/>
        <v>22152</v>
      </c>
      <c r="H689" s="1">
        <f>ROUNDUP(MONTH(Table3[[#This Row],[Date]])/3, 0)</f>
        <v>1</v>
      </c>
      <c r="I689" s="1" cm="1">
        <f t="array" aca="1" ref="I689" ca="1" xml:space="preserve"> (SUM(OFFSET(G689, -$M$4/2+1, 0, $M$4-1, 1)) + (INDIRECT("G" &amp; ROW(G689) - $M$4/2) + INDIRECT("G" &amp; ROW(G689) + $M$4/2))/2) / $M$4</f>
        <v>18679.227272727272</v>
      </c>
      <c r="J689" s="1">
        <f ca="1">Table3[[#This Row],[Moving Average on Months]] - 1.96*STDEV(OFFSET(Table3[[#This Row],[Combined
Daily order]], -$M$4/2, 0, $M$4+1, 1))</f>
        <v>11364.827172922629</v>
      </c>
      <c r="K689" s="1">
        <f ca="1">Table3[[#This Row],[Moving Average on Months]] + 1.96*STDEV(OFFSET(Table3[[#This Row],[Combined
Daily order]], -$M$4/2, 0, $M$4+1, 1))</f>
        <v>25993.627372531915</v>
      </c>
      <c r="L689" s="1" t="e">
        <v>#N/A</v>
      </c>
      <c r="N689" s="1">
        <f t="shared" si="52"/>
        <v>45729.882621720331</v>
      </c>
      <c r="O689" s="1">
        <f t="shared" si="53"/>
        <v>5411.2257219907515</v>
      </c>
      <c r="P689"/>
      <c r="V689" s="1"/>
      <c r="AD689"/>
      <c r="AE689"/>
      <c r="AF689"/>
    </row>
    <row r="690" spans="2:32" ht="15" x14ac:dyDescent="0.2">
      <c r="B690" s="2">
        <v>45180.657412320616</v>
      </c>
      <c r="C690" s="2">
        <f t="shared" si="50"/>
        <v>45180</v>
      </c>
      <c r="D690" s="1">
        <v>12992</v>
      </c>
      <c r="F690" s="2">
        <f t="shared" si="54"/>
        <v>44602</v>
      </c>
      <c r="G690" s="1">
        <f t="shared" si="51"/>
        <v>14619</v>
      </c>
      <c r="H690" s="1">
        <f>ROUNDUP(MONTH(Table3[[#This Row],[Date]])/3, 0)</f>
        <v>1</v>
      </c>
      <c r="I690" s="1" cm="1">
        <f t="array" aca="1" ref="I690" ca="1" xml:space="preserve"> (SUM(OFFSET(G690, -$M$4/2+1, 0, $M$4-1, 1)) + (INDIRECT("G" &amp; ROW(G690) - $M$4/2) + INDIRECT("G" &amp; ROW(G690) + $M$4/2))/2) / $M$4</f>
        <v>18393.795454545456</v>
      </c>
      <c r="J690" s="1">
        <f ca="1">Table3[[#This Row],[Moving Average on Months]] - 1.96*STDEV(OFFSET(Table3[[#This Row],[Combined
Daily order]], -$M$4/2, 0, $M$4+1, 1))</f>
        <v>11418.747953790153</v>
      </c>
      <c r="K690" s="1">
        <f ca="1">Table3[[#This Row],[Moving Average on Months]] + 1.96*STDEV(OFFSET(Table3[[#This Row],[Combined
Daily order]], -$M$4/2, 0, $M$4+1, 1))</f>
        <v>25368.842955300759</v>
      </c>
      <c r="L690" s="1" t="e">
        <v>#N/A</v>
      </c>
      <c r="N690" s="1">
        <f t="shared" si="52"/>
        <v>45729.882621720331</v>
      </c>
      <c r="O690" s="1">
        <f t="shared" si="53"/>
        <v>5411.2257219907515</v>
      </c>
      <c r="P690"/>
      <c r="V690" s="1"/>
      <c r="AD690"/>
      <c r="AE690"/>
      <c r="AF690"/>
    </row>
    <row r="691" spans="2:32" ht="15" x14ac:dyDescent="0.2">
      <c r="B691" s="2">
        <v>45180.268838359189</v>
      </c>
      <c r="C691" s="2">
        <f t="shared" si="50"/>
        <v>45180</v>
      </c>
      <c r="D691" s="1">
        <v>12044</v>
      </c>
      <c r="F691" s="2">
        <f t="shared" si="54"/>
        <v>44601</v>
      </c>
      <c r="G691" s="1">
        <f t="shared" si="51"/>
        <v>21192</v>
      </c>
      <c r="H691" s="1">
        <f>ROUNDUP(MONTH(Table3[[#This Row],[Date]])/3, 0)</f>
        <v>1</v>
      </c>
      <c r="I691" s="1" cm="1">
        <f t="array" aca="1" ref="I691" ca="1" xml:space="preserve"> (SUM(OFFSET(G691, -$M$4/2+1, 0, $M$4-1, 1)) + (INDIRECT("G" &amp; ROW(G691) - $M$4/2) + INDIRECT("G" &amp; ROW(G691) + $M$4/2))/2) / $M$4</f>
        <v>18255.81818181818</v>
      </c>
      <c r="J691" s="1">
        <f ca="1">Table3[[#This Row],[Moving Average on Months]] - 1.96*STDEV(OFFSET(Table3[[#This Row],[Combined
Daily order]], -$M$4/2, 0, $M$4+1, 1))</f>
        <v>11080.340903748456</v>
      </c>
      <c r="K691" s="1">
        <f ca="1">Table3[[#This Row],[Moving Average on Months]] + 1.96*STDEV(OFFSET(Table3[[#This Row],[Combined
Daily order]], -$M$4/2, 0, $M$4+1, 1))</f>
        <v>25431.295459887904</v>
      </c>
      <c r="L691" s="1" t="e">
        <v>#N/A</v>
      </c>
      <c r="N691" s="1">
        <f t="shared" si="52"/>
        <v>45729.882621720331</v>
      </c>
      <c r="O691" s="1">
        <f t="shared" si="53"/>
        <v>5411.2257219907515</v>
      </c>
      <c r="P691"/>
      <c r="V691" s="1"/>
      <c r="AD691"/>
      <c r="AE691"/>
      <c r="AF691"/>
    </row>
    <row r="692" spans="2:32" ht="15" x14ac:dyDescent="0.2">
      <c r="B692" s="2">
        <v>45177.919810877596</v>
      </c>
      <c r="C692" s="2">
        <f t="shared" si="50"/>
        <v>45177</v>
      </c>
      <c r="D692" s="1">
        <v>11309</v>
      </c>
      <c r="F692" s="2">
        <f t="shared" si="54"/>
        <v>44600</v>
      </c>
      <c r="G692" s="1">
        <f t="shared" si="51"/>
        <v>22621</v>
      </c>
      <c r="H692" s="1">
        <f>ROUNDUP(MONTH(Table3[[#This Row],[Date]])/3, 0)</f>
        <v>1</v>
      </c>
      <c r="I692" s="1" cm="1">
        <f t="array" aca="1" ref="I692" ca="1" xml:space="preserve"> (SUM(OFFSET(G692, -$M$4/2+1, 0, $M$4-1, 1)) + (INDIRECT("G" &amp; ROW(G692) - $M$4/2) + INDIRECT("G" &amp; ROW(G692) + $M$4/2))/2) / $M$4</f>
        <v>18124.977272727272</v>
      </c>
      <c r="J692" s="1">
        <f ca="1">Table3[[#This Row],[Moving Average on Months]] - 1.96*STDEV(OFFSET(Table3[[#This Row],[Combined
Daily order]], -$M$4/2, 0, $M$4+1, 1))</f>
        <v>10936.511123970215</v>
      </c>
      <c r="K692" s="1">
        <f ca="1">Table3[[#This Row],[Moving Average on Months]] + 1.96*STDEV(OFFSET(Table3[[#This Row],[Combined
Daily order]], -$M$4/2, 0, $M$4+1, 1))</f>
        <v>25313.443421484328</v>
      </c>
      <c r="L692" s="1" t="e">
        <v>#N/A</v>
      </c>
      <c r="N692" s="1">
        <f t="shared" si="52"/>
        <v>45729.882621720331</v>
      </c>
      <c r="O692" s="1">
        <f t="shared" si="53"/>
        <v>5411.2257219907515</v>
      </c>
      <c r="P692"/>
      <c r="V692" s="1"/>
      <c r="AD692"/>
      <c r="AE692"/>
      <c r="AF692"/>
    </row>
    <row r="693" spans="2:32" ht="15" x14ac:dyDescent="0.2">
      <c r="B693" s="2">
        <v>45177.536915702884</v>
      </c>
      <c r="C693" s="2">
        <f t="shared" si="50"/>
        <v>45177</v>
      </c>
      <c r="D693" s="1">
        <v>10163</v>
      </c>
      <c r="F693" s="2">
        <f t="shared" si="54"/>
        <v>44599</v>
      </c>
      <c r="G693" s="1">
        <f t="shared" si="51"/>
        <v>14529</v>
      </c>
      <c r="H693" s="1">
        <f>ROUNDUP(MONTH(Table3[[#This Row],[Date]])/3, 0)</f>
        <v>1</v>
      </c>
      <c r="I693" s="1" cm="1">
        <f t="array" aca="1" ref="I693" ca="1" xml:space="preserve"> (SUM(OFFSET(G693, -$M$4/2+1, 0, $M$4-1, 1)) + (INDIRECT("G" &amp; ROW(G693) - $M$4/2) + INDIRECT("G" &amp; ROW(G693) + $M$4/2))/2) / $M$4</f>
        <v>18042</v>
      </c>
      <c r="J693" s="1">
        <f ca="1">Table3[[#This Row],[Moving Average on Months]] - 1.96*STDEV(OFFSET(Table3[[#This Row],[Combined
Daily order]], -$M$4/2, 0, $M$4+1, 1))</f>
        <v>10806.714782703664</v>
      </c>
      <c r="K693" s="1">
        <f ca="1">Table3[[#This Row],[Moving Average on Months]] + 1.96*STDEV(OFFSET(Table3[[#This Row],[Combined
Daily order]], -$M$4/2, 0, $M$4+1, 1))</f>
        <v>25277.285217296336</v>
      </c>
      <c r="L693" s="1" t="e">
        <v>#N/A</v>
      </c>
      <c r="N693" s="1">
        <f t="shared" si="52"/>
        <v>45729.882621720331</v>
      </c>
      <c r="O693" s="1">
        <f t="shared" si="53"/>
        <v>5411.2257219907515</v>
      </c>
      <c r="P693"/>
      <c r="V693" s="1"/>
      <c r="AD693"/>
      <c r="AE693"/>
      <c r="AF693"/>
    </row>
    <row r="694" spans="2:32" ht="15" x14ac:dyDescent="0.2">
      <c r="B694" s="2">
        <v>45177.143807557506</v>
      </c>
      <c r="C694" s="2">
        <f t="shared" si="50"/>
        <v>45177</v>
      </c>
      <c r="D694" s="1">
        <v>10193</v>
      </c>
      <c r="F694" s="2">
        <f t="shared" si="54"/>
        <v>44596</v>
      </c>
      <c r="G694" s="1">
        <f t="shared" si="51"/>
        <v>14285</v>
      </c>
      <c r="H694" s="1">
        <f>ROUNDUP(MONTH(Table3[[#This Row],[Date]])/3, 0)</f>
        <v>1</v>
      </c>
      <c r="I694" s="1" cm="1">
        <f t="array" aca="1" ref="I694" ca="1" xml:space="preserve"> (SUM(OFFSET(G694, -$M$4/2+1, 0, $M$4-1, 1)) + (INDIRECT("G" &amp; ROW(G694) - $M$4/2) + INDIRECT("G" &amp; ROW(G694) + $M$4/2))/2) / $M$4</f>
        <v>17942.840909090908</v>
      </c>
      <c r="J694" s="1">
        <f ca="1">Table3[[#This Row],[Moving Average on Months]] - 1.96*STDEV(OFFSET(Table3[[#This Row],[Combined
Daily order]], -$M$4/2, 0, $M$4+1, 1))</f>
        <v>10724.346221906635</v>
      </c>
      <c r="K694" s="1">
        <f ca="1">Table3[[#This Row],[Moving Average on Months]] + 1.96*STDEV(OFFSET(Table3[[#This Row],[Combined
Daily order]], -$M$4/2, 0, $M$4+1, 1))</f>
        <v>25161.335596275181</v>
      </c>
      <c r="L694" s="1" t="e">
        <v>#N/A</v>
      </c>
      <c r="N694" s="1">
        <f t="shared" si="52"/>
        <v>45729.882621720331</v>
      </c>
      <c r="O694" s="1">
        <f t="shared" si="53"/>
        <v>5411.2257219907515</v>
      </c>
      <c r="P694"/>
      <c r="V694" s="1"/>
      <c r="AD694"/>
      <c r="AE694"/>
      <c r="AF694"/>
    </row>
    <row r="695" spans="2:32" ht="15" x14ac:dyDescent="0.2">
      <c r="B695" s="2">
        <v>45176.733590794342</v>
      </c>
      <c r="C695" s="2">
        <f t="shared" si="50"/>
        <v>45176</v>
      </c>
      <c r="D695" s="1">
        <v>11234</v>
      </c>
      <c r="F695" s="2">
        <f t="shared" si="54"/>
        <v>44595</v>
      </c>
      <c r="G695" s="1">
        <f t="shared" si="51"/>
        <v>21933</v>
      </c>
      <c r="H695" s="1">
        <f>ROUNDUP(MONTH(Table3[[#This Row],[Date]])/3, 0)</f>
        <v>1</v>
      </c>
      <c r="I695" s="1" cm="1">
        <f t="array" aca="1" ref="I695" ca="1" xml:space="preserve"> (SUM(OFFSET(G695, -$M$4/2+1, 0, $M$4-1, 1)) + (INDIRECT("G" &amp; ROW(G695) - $M$4/2) + INDIRECT("G" &amp; ROW(G695) + $M$4/2))/2) / $M$4</f>
        <v>17834.340909090908</v>
      </c>
      <c r="J695" s="1">
        <f ca="1">Table3[[#This Row],[Moving Average on Months]] - 1.96*STDEV(OFFSET(Table3[[#This Row],[Combined
Daily order]], -$M$4/2, 0, $M$4+1, 1))</f>
        <v>10580.096213736833</v>
      </c>
      <c r="K695" s="1">
        <f ca="1">Table3[[#This Row],[Moving Average on Months]] + 1.96*STDEV(OFFSET(Table3[[#This Row],[Combined
Daily order]], -$M$4/2, 0, $M$4+1, 1))</f>
        <v>25088.585604444983</v>
      </c>
      <c r="L695" s="1" t="e">
        <v>#N/A</v>
      </c>
      <c r="N695" s="1">
        <f t="shared" si="52"/>
        <v>45729.882621720331</v>
      </c>
      <c r="O695" s="1">
        <f t="shared" si="53"/>
        <v>5411.2257219907515</v>
      </c>
      <c r="P695"/>
      <c r="V695" s="1"/>
      <c r="AD695"/>
      <c r="AE695"/>
      <c r="AF695"/>
    </row>
    <row r="696" spans="2:32" ht="15" x14ac:dyDescent="0.2">
      <c r="B696" s="2">
        <v>45176.308849846551</v>
      </c>
      <c r="C696" s="2">
        <f t="shared" si="50"/>
        <v>45176</v>
      </c>
      <c r="D696" s="1">
        <v>11122</v>
      </c>
      <c r="F696" s="2">
        <f t="shared" si="54"/>
        <v>44594</v>
      </c>
      <c r="G696" s="1">
        <f t="shared" si="51"/>
        <v>14688</v>
      </c>
      <c r="H696" s="1">
        <f>ROUNDUP(MONTH(Table3[[#This Row],[Date]])/3, 0)</f>
        <v>1</v>
      </c>
      <c r="I696" s="1" cm="1">
        <f t="array" aca="1" ref="I696" ca="1" xml:space="preserve"> (SUM(OFFSET(G696, -$M$4/2+1, 0, $M$4-1, 1)) + (INDIRECT("G" &amp; ROW(G696) - $M$4/2) + INDIRECT("G" &amp; ROW(G696) + $M$4/2))/2) / $M$4</f>
        <v>17710.590909090908</v>
      </c>
      <c r="J696" s="1">
        <f ca="1">Table3[[#This Row],[Moving Average on Months]] - 1.96*STDEV(OFFSET(Table3[[#This Row],[Combined
Daily order]], -$M$4/2, 0, $M$4+1, 1))</f>
        <v>10501.410276457598</v>
      </c>
      <c r="K696" s="1">
        <f ca="1">Table3[[#This Row],[Moving Average on Months]] + 1.96*STDEV(OFFSET(Table3[[#This Row],[Combined
Daily order]], -$M$4/2, 0, $M$4+1, 1))</f>
        <v>24919.771541724218</v>
      </c>
      <c r="L696" s="1" t="e">
        <v>#N/A</v>
      </c>
      <c r="N696" s="1">
        <f t="shared" si="52"/>
        <v>45729.882621720331</v>
      </c>
      <c r="O696" s="1">
        <f t="shared" si="53"/>
        <v>5411.2257219907515</v>
      </c>
      <c r="P696"/>
      <c r="V696" s="1"/>
      <c r="AD696"/>
      <c r="AE696"/>
      <c r="AF696"/>
    </row>
    <row r="697" spans="2:32" ht="15" x14ac:dyDescent="0.2">
      <c r="B697" s="2">
        <v>45175.894633175063</v>
      </c>
      <c r="C697" s="2">
        <f t="shared" si="50"/>
        <v>45175</v>
      </c>
      <c r="D697" s="1">
        <v>11665</v>
      </c>
      <c r="F697" s="2">
        <f t="shared" si="54"/>
        <v>44593</v>
      </c>
      <c r="G697" s="1">
        <f t="shared" si="51"/>
        <v>20066</v>
      </c>
      <c r="H697" s="1">
        <f>ROUNDUP(MONTH(Table3[[#This Row],[Date]])/3, 0)</f>
        <v>1</v>
      </c>
      <c r="I697" s="1" cm="1">
        <f t="array" aca="1" ref="I697" ca="1" xml:space="preserve"> (SUM(OFFSET(G697, -$M$4/2+1, 0, $M$4-1, 1)) + (INDIRECT("G" &amp; ROW(G697) - $M$4/2) + INDIRECT("G" &amp; ROW(G697) + $M$4/2))/2) / $M$4</f>
        <v>17604.409090909092</v>
      </c>
      <c r="J697" s="1">
        <f ca="1">Table3[[#This Row],[Moving Average on Months]] - 1.96*STDEV(OFFSET(Table3[[#This Row],[Combined
Daily order]], -$M$4/2, 0, $M$4+1, 1))</f>
        <v>10356.157684012762</v>
      </c>
      <c r="K697" s="1">
        <f ca="1">Table3[[#This Row],[Moving Average on Months]] + 1.96*STDEV(OFFSET(Table3[[#This Row],[Combined
Daily order]], -$M$4/2, 0, $M$4+1, 1))</f>
        <v>24852.660497805424</v>
      </c>
      <c r="L697" s="1" t="e">
        <v>#N/A</v>
      </c>
      <c r="N697" s="1">
        <f t="shared" si="52"/>
        <v>45729.882621720331</v>
      </c>
      <c r="O697" s="1">
        <f t="shared" si="53"/>
        <v>5411.2257219907515</v>
      </c>
      <c r="P697"/>
      <c r="V697" s="1"/>
      <c r="AD697"/>
      <c r="AE697"/>
      <c r="AF697"/>
    </row>
    <row r="698" spans="2:32" ht="15" x14ac:dyDescent="0.2">
      <c r="B698" s="2">
        <v>45175.476539982774</v>
      </c>
      <c r="C698" s="2">
        <f t="shared" si="50"/>
        <v>45175</v>
      </c>
      <c r="D698" s="1">
        <v>12674</v>
      </c>
      <c r="F698" s="2">
        <f t="shared" si="54"/>
        <v>44592</v>
      </c>
      <c r="G698" s="1">
        <f t="shared" si="51"/>
        <v>15191</v>
      </c>
      <c r="H698" s="1">
        <f>ROUNDUP(MONTH(Table3[[#This Row],[Date]])/3, 0)</f>
        <v>1</v>
      </c>
      <c r="I698" s="1" cm="1">
        <f t="array" aca="1" ref="I698" ca="1" xml:space="preserve"> (SUM(OFFSET(G698, -$M$4/2+1, 0, $M$4-1, 1)) + (INDIRECT("G" &amp; ROW(G698) - $M$4/2) + INDIRECT("G" &amp; ROW(G698) + $M$4/2))/2) / $M$4</f>
        <v>17473.022727272728</v>
      </c>
      <c r="J698" s="1">
        <f ca="1">Table3[[#This Row],[Moving Average on Months]] - 1.96*STDEV(OFFSET(Table3[[#This Row],[Combined
Daily order]], -$M$4/2, 0, $M$4+1, 1))</f>
        <v>10283.674089878985</v>
      </c>
      <c r="K698" s="1">
        <f ca="1">Table3[[#This Row],[Moving Average on Months]] + 1.96*STDEV(OFFSET(Table3[[#This Row],[Combined
Daily order]], -$M$4/2, 0, $M$4+1, 1))</f>
        <v>24662.371364666469</v>
      </c>
      <c r="L698" s="1" t="e">
        <v>#N/A</v>
      </c>
      <c r="N698" s="1">
        <f t="shared" si="52"/>
        <v>45729.882621720331</v>
      </c>
      <c r="O698" s="1">
        <f t="shared" si="53"/>
        <v>5411.2257219907515</v>
      </c>
      <c r="P698"/>
      <c r="V698" s="1"/>
      <c r="AD698"/>
      <c r="AE698"/>
      <c r="AF698"/>
    </row>
    <row r="699" spans="2:32" ht="15" x14ac:dyDescent="0.2">
      <c r="B699" s="2">
        <v>45175.056962260933</v>
      </c>
      <c r="C699" s="2">
        <f t="shared" si="50"/>
        <v>45175</v>
      </c>
      <c r="D699" s="1">
        <v>11081</v>
      </c>
      <c r="F699" s="2">
        <f t="shared" si="54"/>
        <v>44589</v>
      </c>
      <c r="G699" s="1">
        <f t="shared" si="51"/>
        <v>21681</v>
      </c>
      <c r="H699" s="1">
        <f>ROUNDUP(MONTH(Table3[[#This Row],[Date]])/3, 0)</f>
        <v>1</v>
      </c>
      <c r="I699" s="1" cm="1">
        <f t="array" aca="1" ref="I699" ca="1" xml:space="preserve"> (SUM(OFFSET(G699, -$M$4/2+1, 0, $M$4-1, 1)) + (INDIRECT("G" &amp; ROW(G699) - $M$4/2) + INDIRECT("G" &amp; ROW(G699) + $M$4/2))/2) / $M$4</f>
        <v>17382.090909090908</v>
      </c>
      <c r="J699" s="1">
        <f ca="1">Table3[[#This Row],[Moving Average on Months]] - 1.96*STDEV(OFFSET(Table3[[#This Row],[Combined
Daily order]], -$M$4/2, 0, $M$4+1, 1))</f>
        <v>10621.360552969589</v>
      </c>
      <c r="K699" s="1">
        <f ca="1">Table3[[#This Row],[Moving Average on Months]] + 1.96*STDEV(OFFSET(Table3[[#This Row],[Combined
Daily order]], -$M$4/2, 0, $M$4+1, 1))</f>
        <v>24142.821265212227</v>
      </c>
      <c r="L699" s="1" t="e">
        <v>#N/A</v>
      </c>
      <c r="N699" s="1">
        <f t="shared" si="52"/>
        <v>45729.882621720331</v>
      </c>
      <c r="O699" s="1">
        <f t="shared" si="53"/>
        <v>5411.2257219907515</v>
      </c>
      <c r="P699"/>
      <c r="V699" s="1"/>
      <c r="AD699"/>
      <c r="AE699"/>
      <c r="AF699"/>
    </row>
    <row r="700" spans="2:32" ht="15" x14ac:dyDescent="0.2">
      <c r="B700" s="2">
        <v>45174.664922800905</v>
      </c>
      <c r="C700" s="2">
        <f t="shared" si="50"/>
        <v>45174</v>
      </c>
      <c r="D700" s="1">
        <v>10203</v>
      </c>
      <c r="F700" s="2">
        <f t="shared" si="54"/>
        <v>44588</v>
      </c>
      <c r="G700" s="1">
        <f t="shared" si="51"/>
        <v>13513</v>
      </c>
      <c r="H700" s="1">
        <f>ROUNDUP(MONTH(Table3[[#This Row],[Date]])/3, 0)</f>
        <v>1</v>
      </c>
      <c r="I700" s="1" cm="1">
        <f t="array" aca="1" ref="I700" ca="1" xml:space="preserve"> (SUM(OFFSET(G700, -$M$4/2+1, 0, $M$4-1, 1)) + (INDIRECT("G" &amp; ROW(G700) - $M$4/2) + INDIRECT("G" &amp; ROW(G700) + $M$4/2))/2) / $M$4</f>
        <v>17425.204545454544</v>
      </c>
      <c r="J700" s="1">
        <f ca="1">Table3[[#This Row],[Moving Average on Months]] - 1.96*STDEV(OFFSET(Table3[[#This Row],[Combined
Daily order]], -$M$4/2, 0, $M$4+1, 1))</f>
        <v>10237.67590456871</v>
      </c>
      <c r="K700" s="1">
        <f ca="1">Table3[[#This Row],[Moving Average on Months]] + 1.96*STDEV(OFFSET(Table3[[#This Row],[Combined
Daily order]], -$M$4/2, 0, $M$4+1, 1))</f>
        <v>24612.733186340378</v>
      </c>
      <c r="L700" s="1" t="e">
        <v>#N/A</v>
      </c>
      <c r="N700" s="1">
        <f t="shared" si="52"/>
        <v>45729.882621720331</v>
      </c>
      <c r="O700" s="1">
        <f t="shared" si="53"/>
        <v>5411.2257219907515</v>
      </c>
      <c r="P700"/>
      <c r="V700" s="1"/>
      <c r="AD700"/>
      <c r="AE700"/>
      <c r="AF700"/>
    </row>
    <row r="701" spans="2:32" ht="15" x14ac:dyDescent="0.2">
      <c r="B701" s="2">
        <v>45174.285390345809</v>
      </c>
      <c r="C701" s="2">
        <f t="shared" si="50"/>
        <v>45174</v>
      </c>
      <c r="D701" s="1">
        <v>12002</v>
      </c>
      <c r="F701" s="2">
        <f t="shared" si="54"/>
        <v>44587</v>
      </c>
      <c r="G701" s="1">
        <f t="shared" si="51"/>
        <v>19813</v>
      </c>
      <c r="H701" s="1">
        <f>ROUNDUP(MONTH(Table3[[#This Row],[Date]])/3, 0)</f>
        <v>1</v>
      </c>
      <c r="I701" s="1" cm="1">
        <f t="array" aca="1" ref="I701" ca="1" xml:space="preserve"> (SUM(OFFSET(G701, -$M$4/2+1, 0, $M$4-1, 1)) + (INDIRECT("G" &amp; ROW(G701) - $M$4/2) + INDIRECT("G" &amp; ROW(G701) + $M$4/2))/2) / $M$4</f>
        <v>17492.045454545456</v>
      </c>
      <c r="J701" s="1">
        <f ca="1">Table3[[#This Row],[Moving Average on Months]] - 1.96*STDEV(OFFSET(Table3[[#This Row],[Combined
Daily order]], -$M$4/2, 0, $M$4+1, 1))</f>
        <v>10535.763039204676</v>
      </c>
      <c r="K701" s="1">
        <f ca="1">Table3[[#This Row],[Moving Average on Months]] + 1.96*STDEV(OFFSET(Table3[[#This Row],[Combined
Daily order]], -$M$4/2, 0, $M$4+1, 1))</f>
        <v>24448.327869886234</v>
      </c>
      <c r="L701" s="1" t="e">
        <v>#N/A</v>
      </c>
      <c r="N701" s="1">
        <f t="shared" si="52"/>
        <v>45729.882621720331</v>
      </c>
      <c r="O701" s="1">
        <f t="shared" si="53"/>
        <v>5411.2257219907515</v>
      </c>
      <c r="P701"/>
      <c r="V701" s="1"/>
      <c r="AD701"/>
      <c r="AE701"/>
      <c r="AF701"/>
    </row>
    <row r="702" spans="2:32" ht="15" x14ac:dyDescent="0.2">
      <c r="B702" s="2">
        <v>45173.91438589801</v>
      </c>
      <c r="C702" s="2">
        <f t="shared" si="50"/>
        <v>45173</v>
      </c>
      <c r="D702" s="1">
        <v>11521</v>
      </c>
      <c r="F702" s="2">
        <f t="shared" si="54"/>
        <v>44586</v>
      </c>
      <c r="G702" s="1">
        <f t="shared" si="51"/>
        <v>12916</v>
      </c>
      <c r="H702" s="1">
        <f>ROUNDUP(MONTH(Table3[[#This Row],[Date]])/3, 0)</f>
        <v>1</v>
      </c>
      <c r="I702" s="1" cm="1">
        <f t="array" aca="1" ref="I702" ca="1" xml:space="preserve"> (SUM(OFFSET(G702, -$M$4/2+1, 0, $M$4-1, 1)) + (INDIRECT("G" &amp; ROW(G702) - $M$4/2) + INDIRECT("G" &amp; ROW(G702) + $M$4/2))/2) / $M$4</f>
        <v>17597.68181818182</v>
      </c>
      <c r="J702" s="1">
        <f ca="1">Table3[[#This Row],[Moving Average on Months]] - 1.96*STDEV(OFFSET(Table3[[#This Row],[Combined
Daily order]], -$M$4/2, 0, $M$4+1, 1))</f>
        <v>10166.03217026779</v>
      </c>
      <c r="K702" s="1">
        <f ca="1">Table3[[#This Row],[Moving Average on Months]] + 1.96*STDEV(OFFSET(Table3[[#This Row],[Combined
Daily order]], -$M$4/2, 0, $M$4+1, 1))</f>
        <v>25029.331466095849</v>
      </c>
      <c r="L702" s="1" t="e">
        <v>#N/A</v>
      </c>
      <c r="N702" s="1">
        <f t="shared" si="52"/>
        <v>45729.882621720331</v>
      </c>
      <c r="O702" s="1">
        <f t="shared" si="53"/>
        <v>5411.2257219907515</v>
      </c>
      <c r="P702"/>
      <c r="V702" s="1"/>
      <c r="AD702"/>
      <c r="AE702"/>
      <c r="AF702"/>
    </row>
    <row r="703" spans="2:32" ht="15" x14ac:dyDescent="0.2">
      <c r="B703" s="2">
        <v>45173.50902287638</v>
      </c>
      <c r="C703" s="2">
        <f t="shared" si="50"/>
        <v>45173</v>
      </c>
      <c r="D703" s="1">
        <v>11610</v>
      </c>
      <c r="F703" s="2">
        <f t="shared" si="54"/>
        <v>44585</v>
      </c>
      <c r="G703" s="1">
        <f t="shared" si="51"/>
        <v>19801</v>
      </c>
      <c r="H703" s="1">
        <f>ROUNDUP(MONTH(Table3[[#This Row],[Date]])/3, 0)</f>
        <v>1</v>
      </c>
      <c r="I703" s="1" cm="1">
        <f t="array" aca="1" ref="I703" ca="1" xml:space="preserve"> (SUM(OFFSET(G703, -$M$4/2+1, 0, $M$4-1, 1)) + (INDIRECT("G" &amp; ROW(G703) - $M$4/2) + INDIRECT("G" &amp; ROW(G703) + $M$4/2))/2) / $M$4</f>
        <v>17584.159090909092</v>
      </c>
      <c r="J703" s="1">
        <f ca="1">Table3[[#This Row],[Moving Average on Months]] - 1.96*STDEV(OFFSET(Table3[[#This Row],[Combined
Daily order]], -$M$4/2, 0, $M$4+1, 1))</f>
        <v>10281.563540225317</v>
      </c>
      <c r="K703" s="1">
        <f ca="1">Table3[[#This Row],[Moving Average on Months]] + 1.96*STDEV(OFFSET(Table3[[#This Row],[Combined
Daily order]], -$M$4/2, 0, $M$4+1, 1))</f>
        <v>24886.754641592866</v>
      </c>
      <c r="L703" s="1" t="e">
        <v>#N/A</v>
      </c>
      <c r="N703" s="1">
        <f t="shared" si="52"/>
        <v>45729.882621720331</v>
      </c>
      <c r="O703" s="1">
        <f t="shared" si="53"/>
        <v>5411.2257219907515</v>
      </c>
      <c r="P703"/>
      <c r="V703" s="1"/>
      <c r="AD703"/>
      <c r="AE703"/>
      <c r="AF703"/>
    </row>
    <row r="704" spans="2:32" ht="15" x14ac:dyDescent="0.2">
      <c r="B704" s="2">
        <v>45173.107971314246</v>
      </c>
      <c r="C704" s="2">
        <f t="shared" si="50"/>
        <v>45173</v>
      </c>
      <c r="D704" s="1">
        <v>12306</v>
      </c>
      <c r="F704" s="2">
        <f t="shared" si="54"/>
        <v>44582</v>
      </c>
      <c r="G704" s="1">
        <f t="shared" si="51"/>
        <v>14072</v>
      </c>
      <c r="H704" s="1">
        <f>ROUNDUP(MONTH(Table3[[#This Row],[Date]])/3, 0)</f>
        <v>1</v>
      </c>
      <c r="I704" s="1" cm="1">
        <f t="array" aca="1" ref="I704" ca="1" xml:space="preserve"> (SUM(OFFSET(G704, -$M$4/2+1, 0, $M$4-1, 1)) + (INDIRECT("G" &amp; ROW(G704) - $M$4/2) + INDIRECT("G" &amp; ROW(G704) + $M$4/2))/2) / $M$4</f>
        <v>17866.090909090908</v>
      </c>
      <c r="J704" s="1">
        <f ca="1">Table3[[#This Row],[Moving Average on Months]] - 1.96*STDEV(OFFSET(Table3[[#This Row],[Combined
Daily order]], -$M$4/2, 0, $M$4+1, 1))</f>
        <v>8984.2352661262448</v>
      </c>
      <c r="K704" s="1">
        <f ca="1">Table3[[#This Row],[Moving Average on Months]] + 1.96*STDEV(OFFSET(Table3[[#This Row],[Combined
Daily order]], -$M$4/2, 0, $M$4+1, 1))</f>
        <v>26747.946552055571</v>
      </c>
      <c r="L704" s="1" t="e">
        <v>#N/A</v>
      </c>
      <c r="N704" s="1">
        <f t="shared" si="52"/>
        <v>45729.882621720331</v>
      </c>
      <c r="O704" s="1">
        <f t="shared" si="53"/>
        <v>5411.2257219907515</v>
      </c>
      <c r="P704"/>
      <c r="V704" s="1"/>
      <c r="AD704"/>
      <c r="AE704"/>
      <c r="AF704"/>
    </row>
    <row r="705" spans="2:32" ht="15" x14ac:dyDescent="0.2">
      <c r="B705" s="2">
        <v>45170.784598243059</v>
      </c>
      <c r="C705" s="2">
        <f t="shared" si="50"/>
        <v>45170</v>
      </c>
      <c r="D705" s="1">
        <v>9897</v>
      </c>
      <c r="F705" s="2">
        <f t="shared" si="54"/>
        <v>44581</v>
      </c>
      <c r="G705" s="1">
        <f t="shared" si="51"/>
        <v>19636</v>
      </c>
      <c r="H705" s="1">
        <f>ROUNDUP(MONTH(Table3[[#This Row],[Date]])/3, 0)</f>
        <v>1</v>
      </c>
      <c r="I705" s="1" cm="1">
        <f t="array" aca="1" ref="I705" ca="1" xml:space="preserve"> (SUM(OFFSET(G705, -$M$4/2+1, 0, $M$4-1, 1)) + (INDIRECT("G" &amp; ROW(G705) - $M$4/2) + INDIRECT("G" &amp; ROW(G705) + $M$4/2))/2) / $M$4</f>
        <v>18396.363636363636</v>
      </c>
      <c r="J705" s="1">
        <f ca="1">Table3[[#This Row],[Moving Average on Months]] - 1.96*STDEV(OFFSET(Table3[[#This Row],[Combined
Daily order]], -$M$4/2, 0, $M$4+1, 1))</f>
        <v>9558.0144304998084</v>
      </c>
      <c r="K705" s="1">
        <f ca="1">Table3[[#This Row],[Moving Average on Months]] + 1.96*STDEV(OFFSET(Table3[[#This Row],[Combined
Daily order]], -$M$4/2, 0, $M$4+1, 1))</f>
        <v>27234.712842227462</v>
      </c>
      <c r="L705" s="1" t="e">
        <v>#N/A</v>
      </c>
      <c r="N705" s="1">
        <f t="shared" si="52"/>
        <v>45729.882621720331</v>
      </c>
      <c r="O705" s="1">
        <f t="shared" si="53"/>
        <v>5411.2257219907515</v>
      </c>
      <c r="P705"/>
      <c r="V705" s="1"/>
      <c r="AD705"/>
      <c r="AE705"/>
      <c r="AF705"/>
    </row>
    <row r="706" spans="2:32" ht="15" x14ac:dyDescent="0.2">
      <c r="B706" s="2">
        <v>45170.385527940896</v>
      </c>
      <c r="C706" s="2">
        <f t="shared" si="50"/>
        <v>45170</v>
      </c>
      <c r="D706" s="1">
        <v>12252</v>
      </c>
      <c r="F706" s="2">
        <f t="shared" si="54"/>
        <v>44580</v>
      </c>
      <c r="G706" s="1">
        <f t="shared" si="51"/>
        <v>13316</v>
      </c>
      <c r="H706" s="1">
        <f>ROUNDUP(MONTH(Table3[[#This Row],[Date]])/3, 0)</f>
        <v>1</v>
      </c>
      <c r="I706" s="1" cm="1">
        <f t="array" aca="1" ref="I706" ca="1" xml:space="preserve"> (SUM(OFFSET(G706, -$M$4/2+1, 0, $M$4-1, 1)) + (INDIRECT("G" &amp; ROW(G706) - $M$4/2) + INDIRECT("G" &amp; ROW(G706) + $M$4/2))/2) / $M$4</f>
        <v>18831.204545454544</v>
      </c>
      <c r="J706" s="1">
        <f ca="1">Table3[[#This Row],[Moving Average on Months]] - 1.96*STDEV(OFFSET(Table3[[#This Row],[Combined
Daily order]], -$M$4/2, 0, $M$4+1, 1))</f>
        <v>8089.6453712802613</v>
      </c>
      <c r="K706" s="1">
        <f ca="1">Table3[[#This Row],[Moving Average on Months]] + 1.96*STDEV(OFFSET(Table3[[#This Row],[Combined
Daily order]], -$M$4/2, 0, $M$4+1, 1))</f>
        <v>29572.763719628827</v>
      </c>
      <c r="L706" s="1" t="e">
        <v>#N/A</v>
      </c>
      <c r="N706" s="1">
        <f t="shared" si="52"/>
        <v>45729.882621720331</v>
      </c>
      <c r="O706" s="1">
        <f t="shared" si="53"/>
        <v>5411.2257219907515</v>
      </c>
      <c r="P706"/>
      <c r="V706" s="1"/>
      <c r="AD706"/>
      <c r="AE706"/>
      <c r="AF706"/>
    </row>
    <row r="707" spans="2:32" ht="15" x14ac:dyDescent="0.2">
      <c r="B707" s="2">
        <v>45169.984497914324</v>
      </c>
      <c r="C707" s="2">
        <f t="shared" si="50"/>
        <v>45169</v>
      </c>
      <c r="D707" s="1">
        <v>11066</v>
      </c>
      <c r="F707" s="2">
        <f t="shared" si="54"/>
        <v>44579</v>
      </c>
      <c r="G707" s="1">
        <f t="shared" si="51"/>
        <v>18658</v>
      </c>
      <c r="H707" s="1">
        <f>ROUNDUP(MONTH(Table3[[#This Row],[Date]])/3, 0)</f>
        <v>1</v>
      </c>
      <c r="I707" s="1" cm="1">
        <f t="array" aca="1" ref="I707" ca="1" xml:space="preserve"> (SUM(OFFSET(G707, -$M$4/2+1, 0, $M$4-1, 1)) + (INDIRECT("G" &amp; ROW(G707) - $M$4/2) + INDIRECT("G" &amp; ROW(G707) + $M$4/2))/2) / $M$4</f>
        <v>19267.727272727272</v>
      </c>
      <c r="J707" s="1">
        <f ca="1">Table3[[#This Row],[Moving Average on Months]] - 1.96*STDEV(OFFSET(Table3[[#This Row],[Combined
Daily order]], -$M$4/2, 0, $M$4+1, 1))</f>
        <v>8534.4430084466967</v>
      </c>
      <c r="K707" s="1">
        <f ca="1">Table3[[#This Row],[Moving Average on Months]] + 1.96*STDEV(OFFSET(Table3[[#This Row],[Combined
Daily order]], -$M$4/2, 0, $M$4+1, 1))</f>
        <v>30001.011537007849</v>
      </c>
      <c r="L707" s="1" t="e">
        <v>#N/A</v>
      </c>
      <c r="N707" s="1">
        <f t="shared" si="52"/>
        <v>45729.882621720331</v>
      </c>
      <c r="O707" s="1">
        <f t="shared" si="53"/>
        <v>5411.2257219907515</v>
      </c>
      <c r="P707"/>
      <c r="V707" s="1"/>
      <c r="AD707"/>
      <c r="AE707"/>
      <c r="AF707"/>
    </row>
    <row r="708" spans="2:32" ht="15" x14ac:dyDescent="0.2">
      <c r="B708" s="2">
        <v>45169.604206215568</v>
      </c>
      <c r="C708" s="2">
        <f t="shared" ref="C708:C771" si="55">INT(B708)</f>
        <v>45169</v>
      </c>
      <c r="D708" s="1">
        <v>12011</v>
      </c>
      <c r="F708" s="2">
        <f t="shared" si="54"/>
        <v>44578</v>
      </c>
      <c r="G708" s="1">
        <f t="shared" ref="G708:G771" si="56">SUMIF(C:C, F708, D:D)</f>
        <v>13092</v>
      </c>
      <c r="H708" s="1">
        <f>ROUNDUP(MONTH(Table3[[#This Row],[Date]])/3, 0)</f>
        <v>1</v>
      </c>
      <c r="I708" s="1" cm="1">
        <f t="array" aca="1" ref="I708" ca="1" xml:space="preserve"> (SUM(OFFSET(G708, -$M$4/2+1, 0, $M$4-1, 1)) + (INDIRECT("G" &amp; ROW(G708) - $M$4/2) + INDIRECT("G" &amp; ROW(G708) + $M$4/2))/2) / $M$4</f>
        <v>19550.113636363636</v>
      </c>
      <c r="J708" s="1">
        <f ca="1">Table3[[#This Row],[Moving Average on Months]] - 1.96*STDEV(OFFSET(Table3[[#This Row],[Combined
Daily order]], -$M$4/2, 0, $M$4+1, 1))</f>
        <v>8710.837715456868</v>
      </c>
      <c r="K708" s="1">
        <f ca="1">Table3[[#This Row],[Moving Average on Months]] + 1.96*STDEV(OFFSET(Table3[[#This Row],[Combined
Daily order]], -$M$4/2, 0, $M$4+1, 1))</f>
        <v>30389.389557270406</v>
      </c>
      <c r="L708" s="1" t="e">
        <v>#N/A</v>
      </c>
      <c r="N708" s="1">
        <f t="shared" ref="N708:N771" si="57">$V$46</f>
        <v>45729.882621720331</v>
      </c>
      <c r="O708" s="1">
        <f t="shared" ref="O708:O771" si="58">$U$46</f>
        <v>5411.2257219907515</v>
      </c>
      <c r="P708"/>
      <c r="V708" s="1"/>
      <c r="AD708"/>
      <c r="AE708"/>
      <c r="AF708"/>
    </row>
    <row r="709" spans="2:32" ht="15" x14ac:dyDescent="0.2">
      <c r="B709" s="2">
        <v>45169.204859845449</v>
      </c>
      <c r="C709" s="2">
        <f t="shared" si="55"/>
        <v>45169</v>
      </c>
      <c r="D709" s="1">
        <v>10538</v>
      </c>
      <c r="F709" s="2">
        <f t="shared" si="54"/>
        <v>44575</v>
      </c>
      <c r="G709" s="1">
        <f t="shared" si="56"/>
        <v>19463</v>
      </c>
      <c r="H709" s="1">
        <f>ROUNDUP(MONTH(Table3[[#This Row],[Date]])/3, 0)</f>
        <v>1</v>
      </c>
      <c r="I709" s="1" cm="1">
        <f t="array" aca="1" ref="I709" ca="1" xml:space="preserve"> (SUM(OFFSET(G709, -$M$4/2+1, 0, $M$4-1, 1)) + (INDIRECT("G" &amp; ROW(G709) - $M$4/2) + INDIRECT("G" &amp; ROW(G709) + $M$4/2))/2) / $M$4</f>
        <v>19857.113636363636</v>
      </c>
      <c r="J709" s="1">
        <f ca="1">Table3[[#This Row],[Moving Average on Months]] - 1.96*STDEV(OFFSET(Table3[[#This Row],[Combined
Daily order]], -$M$4/2, 0, $M$4+1, 1))</f>
        <v>8916.7607398695673</v>
      </c>
      <c r="K709" s="1">
        <f ca="1">Table3[[#This Row],[Moving Average on Months]] + 1.96*STDEV(OFFSET(Table3[[#This Row],[Combined
Daily order]], -$M$4/2, 0, $M$4+1, 1))</f>
        <v>30797.466532857703</v>
      </c>
      <c r="L709" s="1" t="e">
        <v>#N/A</v>
      </c>
      <c r="N709" s="1">
        <f t="shared" si="57"/>
        <v>45729.882621720331</v>
      </c>
      <c r="O709" s="1">
        <f t="shared" si="58"/>
        <v>5411.2257219907515</v>
      </c>
      <c r="P709"/>
      <c r="V709" s="1"/>
      <c r="AD709"/>
      <c r="AE709"/>
      <c r="AF709"/>
    </row>
    <row r="710" spans="2:32" ht="15" x14ac:dyDescent="0.2">
      <c r="B710" s="2">
        <v>45168.782100456971</v>
      </c>
      <c r="C710" s="2">
        <f t="shared" si="55"/>
        <v>45168</v>
      </c>
      <c r="D710" s="1">
        <v>10447</v>
      </c>
      <c r="F710" s="2">
        <f t="shared" ref="F710:F773" si="59">WORKDAY(F709,-1)</f>
        <v>44574</v>
      </c>
      <c r="G710" s="1">
        <f t="shared" si="56"/>
        <v>15293</v>
      </c>
      <c r="H710" s="1">
        <f>ROUNDUP(MONTH(Table3[[#This Row],[Date]])/3, 0)</f>
        <v>1</v>
      </c>
      <c r="I710" s="1" cm="1">
        <f t="array" aca="1" ref="I710" ca="1" xml:space="preserve"> (SUM(OFFSET(G710, -$M$4/2+1, 0, $M$4-1, 1)) + (INDIRECT("G" &amp; ROW(G710) - $M$4/2) + INDIRECT("G" &amp; ROW(G710) + $M$4/2))/2) / $M$4</f>
        <v>20420.409090909092</v>
      </c>
      <c r="J710" s="1">
        <f ca="1">Table3[[#This Row],[Moving Average on Months]] - 1.96*STDEV(OFFSET(Table3[[#This Row],[Combined
Daily order]], -$M$4/2, 0, $M$4+1, 1))</f>
        <v>7319.2052210817255</v>
      </c>
      <c r="K710" s="1">
        <f ca="1">Table3[[#This Row],[Moving Average on Months]] + 1.96*STDEV(OFFSET(Table3[[#This Row],[Combined
Daily order]], -$M$4/2, 0, $M$4+1, 1))</f>
        <v>33521.612960736456</v>
      </c>
      <c r="L710" s="1" t="e">
        <v>#N/A</v>
      </c>
      <c r="N710" s="1">
        <f t="shared" si="57"/>
        <v>45729.882621720331</v>
      </c>
      <c r="O710" s="1">
        <f t="shared" si="58"/>
        <v>5411.2257219907515</v>
      </c>
      <c r="P710"/>
      <c r="V710" s="1"/>
      <c r="AD710"/>
      <c r="AE710"/>
      <c r="AF710"/>
    </row>
    <row r="711" spans="2:32" ht="15" x14ac:dyDescent="0.2">
      <c r="B711" s="2">
        <v>45168.3578546075</v>
      </c>
      <c r="C711" s="2">
        <f t="shared" si="55"/>
        <v>45168</v>
      </c>
      <c r="D711" s="1">
        <v>9650</v>
      </c>
      <c r="F711" s="2">
        <f t="shared" si="59"/>
        <v>44573</v>
      </c>
      <c r="G711" s="1">
        <f t="shared" si="56"/>
        <v>23801</v>
      </c>
      <c r="H711" s="1">
        <f>ROUNDUP(MONTH(Table3[[#This Row],[Date]])/3, 0)</f>
        <v>1</v>
      </c>
      <c r="I711" s="1" cm="1">
        <f t="array" aca="1" ref="I711" ca="1" xml:space="preserve"> (SUM(OFFSET(G711, -$M$4/2+1, 0, $M$4-1, 1)) + (INDIRECT("G" &amp; ROW(G711) - $M$4/2) + INDIRECT("G" &amp; ROW(G711) + $M$4/2))/2) / $M$4</f>
        <v>21447.795454545456</v>
      </c>
      <c r="J711" s="1">
        <f ca="1">Table3[[#This Row],[Moving Average on Months]] - 1.96*STDEV(OFFSET(Table3[[#This Row],[Combined
Daily order]], -$M$4/2, 0, $M$4+1, 1))</f>
        <v>5729.7809541099159</v>
      </c>
      <c r="K711" s="1">
        <f ca="1">Table3[[#This Row],[Moving Average on Months]] + 1.96*STDEV(OFFSET(Table3[[#This Row],[Combined
Daily order]], -$M$4/2, 0, $M$4+1, 1))</f>
        <v>37165.809954980999</v>
      </c>
      <c r="L711" s="1" t="e">
        <v>#N/A</v>
      </c>
      <c r="N711" s="1">
        <f t="shared" si="57"/>
        <v>45729.882621720331</v>
      </c>
      <c r="O711" s="1">
        <f t="shared" si="58"/>
        <v>5411.2257219907515</v>
      </c>
      <c r="P711"/>
      <c r="V711" s="1"/>
      <c r="AD711"/>
      <c r="AE711"/>
      <c r="AF711"/>
    </row>
    <row r="712" spans="2:32" ht="15" x14ac:dyDescent="0.2">
      <c r="B712" s="2">
        <v>45167.94320681825</v>
      </c>
      <c r="C712" s="2">
        <f t="shared" si="55"/>
        <v>45167</v>
      </c>
      <c r="D712" s="1">
        <v>12416</v>
      </c>
      <c r="F712" s="2">
        <f t="shared" si="59"/>
        <v>44572</v>
      </c>
      <c r="G712" s="1">
        <f t="shared" si="56"/>
        <v>15911</v>
      </c>
      <c r="H712" s="1">
        <f>ROUNDUP(MONTH(Table3[[#This Row],[Date]])/3, 0)</f>
        <v>1</v>
      </c>
      <c r="I712" s="1" cm="1">
        <f t="array" aca="1" ref="I712" ca="1" xml:space="preserve"> (SUM(OFFSET(G712, -$M$4/2+1, 0, $M$4-1, 1)) + (INDIRECT("G" &amp; ROW(G712) - $M$4/2) + INDIRECT("G" &amp; ROW(G712) + $M$4/2))/2) / $M$4</f>
        <v>22337.454545454544</v>
      </c>
      <c r="J712" s="1">
        <f ca="1">Table3[[#This Row],[Moving Average on Months]] - 1.96*STDEV(OFFSET(Table3[[#This Row],[Combined
Daily order]], -$M$4/2, 0, $M$4+1, 1))</f>
        <v>6644.1817479307974</v>
      </c>
      <c r="K712" s="1">
        <f ca="1">Table3[[#This Row],[Moving Average on Months]] + 1.96*STDEV(OFFSET(Table3[[#This Row],[Combined
Daily order]], -$M$4/2, 0, $M$4+1, 1))</f>
        <v>38030.727342978294</v>
      </c>
      <c r="L712" s="1" t="e">
        <v>#N/A</v>
      </c>
      <c r="N712" s="1">
        <f t="shared" si="57"/>
        <v>45729.882621720331</v>
      </c>
      <c r="O712" s="1">
        <f t="shared" si="58"/>
        <v>5411.2257219907515</v>
      </c>
      <c r="P712"/>
      <c r="V712" s="1"/>
      <c r="AD712"/>
      <c r="AE712"/>
      <c r="AF712"/>
    </row>
    <row r="713" spans="2:32" ht="15" x14ac:dyDescent="0.2">
      <c r="B713" s="2">
        <v>45167.565013693558</v>
      </c>
      <c r="C713" s="2">
        <f t="shared" si="55"/>
        <v>45167</v>
      </c>
      <c r="D713" s="1">
        <v>11023</v>
      </c>
      <c r="F713" s="2">
        <f t="shared" si="59"/>
        <v>44571</v>
      </c>
      <c r="G713" s="1">
        <f t="shared" si="56"/>
        <v>24548</v>
      </c>
      <c r="H713" s="1">
        <f>ROUNDUP(MONTH(Table3[[#This Row],[Date]])/3, 0)</f>
        <v>1</v>
      </c>
      <c r="I713" s="1" cm="1">
        <f t="array" aca="1" ref="I713" ca="1" xml:space="preserve"> (SUM(OFFSET(G713, -$M$4/2+1, 0, $M$4-1, 1)) + (INDIRECT("G" &amp; ROW(G713) - $M$4/2) + INDIRECT("G" &amp; ROW(G713) + $M$4/2))/2) / $M$4</f>
        <v>23332.590909090908</v>
      </c>
      <c r="J713" s="1">
        <f ca="1">Table3[[#This Row],[Moving Average on Months]] - 1.96*STDEV(OFFSET(Table3[[#This Row],[Combined
Daily order]], -$M$4/2, 0, $M$4+1, 1))</f>
        <v>4961.6411057047771</v>
      </c>
      <c r="K713" s="1">
        <f ca="1">Table3[[#This Row],[Moving Average on Months]] + 1.96*STDEV(OFFSET(Table3[[#This Row],[Combined
Daily order]], -$M$4/2, 0, $M$4+1, 1))</f>
        <v>41703.540712477043</v>
      </c>
      <c r="L713" s="1" t="e">
        <v>#N/A</v>
      </c>
      <c r="N713" s="1">
        <f t="shared" si="57"/>
        <v>45729.882621720331</v>
      </c>
      <c r="O713" s="1">
        <f t="shared" si="58"/>
        <v>5411.2257219907515</v>
      </c>
      <c r="P713"/>
      <c r="V713" s="1"/>
      <c r="AD713"/>
      <c r="AE713"/>
      <c r="AF713"/>
    </row>
    <row r="714" spans="2:32" ht="15" x14ac:dyDescent="0.2">
      <c r="B714" s="2">
        <v>45167.185783332701</v>
      </c>
      <c r="C714" s="2">
        <f t="shared" si="55"/>
        <v>45167</v>
      </c>
      <c r="D714" s="1">
        <v>11482</v>
      </c>
      <c r="F714" s="2">
        <f t="shared" si="59"/>
        <v>44568</v>
      </c>
      <c r="G714" s="1">
        <f t="shared" si="56"/>
        <v>18670</v>
      </c>
      <c r="H714" s="1">
        <f>ROUNDUP(MONTH(Table3[[#This Row],[Date]])/3, 0)</f>
        <v>1</v>
      </c>
      <c r="I714" s="1" cm="1">
        <f t="array" aca="1" ref="I714" ca="1" xml:space="preserve"> (SUM(OFFSET(G714, -$M$4/2+1, 0, $M$4-1, 1)) + (INDIRECT("G" &amp; ROW(G714) - $M$4/2) + INDIRECT("G" &amp; ROW(G714) + $M$4/2))/2) / $M$4</f>
        <v>24414.659090909092</v>
      </c>
      <c r="J714" s="1">
        <f ca="1">Table3[[#This Row],[Moving Average on Months]] - 1.96*STDEV(OFFSET(Table3[[#This Row],[Combined
Daily order]], -$M$4/2, 0, $M$4+1, 1))</f>
        <v>6144.6977503366652</v>
      </c>
      <c r="K714" s="1">
        <f ca="1">Table3[[#This Row],[Moving Average on Months]] + 1.96*STDEV(OFFSET(Table3[[#This Row],[Combined
Daily order]], -$M$4/2, 0, $M$4+1, 1))</f>
        <v>42684.620431481519</v>
      </c>
      <c r="L714" s="1" t="e">
        <v>#N/A</v>
      </c>
      <c r="N714" s="1">
        <f t="shared" si="57"/>
        <v>45729.882621720331</v>
      </c>
      <c r="O714" s="1">
        <f t="shared" si="58"/>
        <v>5411.2257219907515</v>
      </c>
      <c r="P714"/>
      <c r="V714" s="1"/>
      <c r="AD714"/>
      <c r="AE714"/>
      <c r="AF714"/>
    </row>
    <row r="715" spans="2:32" ht="15" x14ac:dyDescent="0.2">
      <c r="B715" s="2">
        <v>45166.805957875862</v>
      </c>
      <c r="C715" s="2">
        <f t="shared" si="55"/>
        <v>45166</v>
      </c>
      <c r="D715" s="1">
        <v>10770</v>
      </c>
      <c r="F715" s="2">
        <f t="shared" si="59"/>
        <v>44567</v>
      </c>
      <c r="G715" s="1">
        <f t="shared" si="56"/>
        <v>30885</v>
      </c>
      <c r="H715" s="1">
        <f>ROUNDUP(MONTH(Table3[[#This Row],[Date]])/3, 0)</f>
        <v>1</v>
      </c>
      <c r="I715" s="1" cm="1">
        <f t="array" aca="1" ref="I715" ca="1" xml:space="preserve"> (SUM(OFFSET(G715, -$M$4/2+1, 0, $M$4-1, 1)) + (INDIRECT("G" &amp; ROW(G715) - $M$4/2) + INDIRECT("G" &amp; ROW(G715) + $M$4/2))/2) / $M$4</f>
        <v>25578.704545454544</v>
      </c>
      <c r="J715" s="1">
        <f ca="1">Table3[[#This Row],[Moving Average on Months]] - 1.96*STDEV(OFFSET(Table3[[#This Row],[Combined
Daily order]], -$M$4/2, 0, $M$4+1, 1))</f>
        <v>4513.0742585339358</v>
      </c>
      <c r="K715" s="1">
        <f ca="1">Table3[[#This Row],[Moving Average on Months]] + 1.96*STDEV(OFFSET(Table3[[#This Row],[Combined
Daily order]], -$M$4/2, 0, $M$4+1, 1))</f>
        <v>46644.334832375156</v>
      </c>
      <c r="L715" s="1" t="e">
        <v>#N/A</v>
      </c>
      <c r="N715" s="1">
        <f t="shared" si="57"/>
        <v>45729.882621720331</v>
      </c>
      <c r="O715" s="1">
        <f t="shared" si="58"/>
        <v>5411.2257219907515</v>
      </c>
      <c r="P715"/>
      <c r="V715" s="1"/>
      <c r="AD715"/>
      <c r="AE715"/>
      <c r="AF715"/>
    </row>
    <row r="716" spans="2:32" ht="15" x14ac:dyDescent="0.2">
      <c r="B716" s="2">
        <v>45166.387322853196</v>
      </c>
      <c r="C716" s="2">
        <f t="shared" si="55"/>
        <v>45166</v>
      </c>
      <c r="D716" s="1">
        <v>10263</v>
      </c>
      <c r="F716" s="2">
        <f t="shared" si="59"/>
        <v>44566</v>
      </c>
      <c r="G716" s="1">
        <f t="shared" si="56"/>
        <v>21261</v>
      </c>
      <c r="H716" s="1">
        <f>ROUNDUP(MONTH(Table3[[#This Row],[Date]])/3, 0)</f>
        <v>1</v>
      </c>
      <c r="I716" s="1" cm="1">
        <f t="array" aca="1" ref="I716" ca="1" xml:space="preserve"> (SUM(OFFSET(G716, -$M$4/2+1, 0, $M$4-1, 1)) + (INDIRECT("G" &amp; ROW(G716) - $M$4/2) + INDIRECT("G" &amp; ROW(G716) + $M$4/2))/2) / $M$4</f>
        <v>26688.613636363636</v>
      </c>
      <c r="J716" s="1">
        <f ca="1">Table3[[#This Row],[Moving Average on Months]] - 1.96*STDEV(OFFSET(Table3[[#This Row],[Combined
Daily order]], -$M$4/2, 0, $M$4+1, 1))</f>
        <v>6123.3987240753668</v>
      </c>
      <c r="K716" s="1">
        <f ca="1">Table3[[#This Row],[Moving Average on Months]] + 1.96*STDEV(OFFSET(Table3[[#This Row],[Combined
Daily order]], -$M$4/2, 0, $M$4+1, 1))</f>
        <v>47253.828548651902</v>
      </c>
      <c r="L716" s="1" t="e">
        <v>#N/A</v>
      </c>
      <c r="N716" s="1">
        <f t="shared" si="57"/>
        <v>45729.882621720331</v>
      </c>
      <c r="O716" s="1">
        <f t="shared" si="58"/>
        <v>5411.2257219907515</v>
      </c>
      <c r="P716"/>
      <c r="V716" s="1"/>
      <c r="AD716"/>
      <c r="AE716"/>
      <c r="AF716"/>
    </row>
    <row r="717" spans="2:32" ht="15" x14ac:dyDescent="0.2">
      <c r="B717" s="2">
        <v>45163.99575897363</v>
      </c>
      <c r="C717" s="2">
        <f t="shared" si="55"/>
        <v>45163</v>
      </c>
      <c r="D717" s="1">
        <v>10947</v>
      </c>
      <c r="F717" s="2">
        <f t="shared" si="59"/>
        <v>44565</v>
      </c>
      <c r="G717" s="1">
        <f t="shared" si="56"/>
        <v>34090</v>
      </c>
      <c r="H717" s="1">
        <f>ROUNDUP(MONTH(Table3[[#This Row],[Date]])/3, 0)</f>
        <v>1</v>
      </c>
      <c r="I717" s="1" cm="1">
        <f t="array" aca="1" ref="I717" ca="1" xml:space="preserve"> (SUM(OFFSET(G717, -$M$4/2+1, 0, $M$4-1, 1)) + (INDIRECT("G" &amp; ROW(G717) - $M$4/2) + INDIRECT("G" &amp; ROW(G717) + $M$4/2))/2) / $M$4</f>
        <v>27906.409090909092</v>
      </c>
      <c r="J717" s="1">
        <f ca="1">Table3[[#This Row],[Moving Average on Months]] - 1.96*STDEV(OFFSET(Table3[[#This Row],[Combined
Daily order]], -$M$4/2, 0, $M$4+1, 1))</f>
        <v>4582.6971092416861</v>
      </c>
      <c r="K717" s="1">
        <f ca="1">Table3[[#This Row],[Moving Average on Months]] + 1.96*STDEV(OFFSET(Table3[[#This Row],[Combined
Daily order]], -$M$4/2, 0, $M$4+1, 1))</f>
        <v>51230.121072576498</v>
      </c>
      <c r="L717" s="1" t="e">
        <v>#N/A</v>
      </c>
      <c r="N717" s="1">
        <f t="shared" si="57"/>
        <v>45729.882621720331</v>
      </c>
      <c r="O717" s="1">
        <f t="shared" si="58"/>
        <v>5411.2257219907515</v>
      </c>
      <c r="P717"/>
      <c r="V717" s="1"/>
      <c r="AD717"/>
      <c r="AE717"/>
      <c r="AF717"/>
    </row>
    <row r="718" spans="2:32" ht="15" x14ac:dyDescent="0.2">
      <c r="B718" s="2">
        <v>45163.57085769371</v>
      </c>
      <c r="C718" s="2">
        <f t="shared" si="55"/>
        <v>45163</v>
      </c>
      <c r="D718" s="1">
        <v>11127</v>
      </c>
      <c r="F718" s="2">
        <f t="shared" si="59"/>
        <v>44564</v>
      </c>
      <c r="G718" s="1">
        <f t="shared" si="56"/>
        <v>21738</v>
      </c>
      <c r="H718" s="1">
        <f>ROUNDUP(MONTH(Table3[[#This Row],[Date]])/3, 0)</f>
        <v>1</v>
      </c>
      <c r="I718" s="1" cm="1">
        <f t="array" aca="1" ref="I718" ca="1" xml:space="preserve"> (SUM(OFFSET(G718, -$M$4/2+1, 0, $M$4-1, 1)) + (INDIRECT("G" &amp; ROW(G718) - $M$4/2) + INDIRECT("G" &amp; ROW(G718) + $M$4/2))/2) / $M$4</f>
        <v>29290.81818181818</v>
      </c>
      <c r="J718" s="1">
        <f ca="1">Table3[[#This Row],[Moving Average on Months]] - 1.96*STDEV(OFFSET(Table3[[#This Row],[Combined
Daily order]], -$M$4/2, 0, $M$4+1, 1))</f>
        <v>6536.8525340480701</v>
      </c>
      <c r="K718" s="1">
        <f ca="1">Table3[[#This Row],[Moving Average on Months]] + 1.96*STDEV(OFFSET(Table3[[#This Row],[Combined
Daily order]], -$M$4/2, 0, $M$4+1, 1))</f>
        <v>52044.78382958829</v>
      </c>
      <c r="L718" s="1" t="e">
        <v>#N/A</v>
      </c>
      <c r="N718" s="1">
        <f t="shared" si="57"/>
        <v>45729.882621720331</v>
      </c>
      <c r="O718" s="1">
        <f t="shared" si="58"/>
        <v>5411.2257219907515</v>
      </c>
      <c r="P718"/>
      <c r="V718" s="1"/>
      <c r="AD718"/>
      <c r="AE718"/>
      <c r="AF718"/>
    </row>
    <row r="719" spans="2:32" ht="15" x14ac:dyDescent="0.2">
      <c r="B719" s="2">
        <v>45163.169151682639</v>
      </c>
      <c r="C719" s="2">
        <f t="shared" si="55"/>
        <v>45163</v>
      </c>
      <c r="D719" s="1">
        <v>10058</v>
      </c>
      <c r="F719" s="2">
        <f t="shared" si="59"/>
        <v>44561</v>
      </c>
      <c r="G719" s="1">
        <f t="shared" si="56"/>
        <v>25441</v>
      </c>
      <c r="H719" s="1">
        <f>ROUNDUP(MONTH(Table3[[#This Row],[Date]])/3, 0)</f>
        <v>4</v>
      </c>
      <c r="I719" s="1" cm="1">
        <f t="array" aca="1" ref="I719" ca="1" xml:space="preserve"> (SUM(OFFSET(G719, -$M$4/2+1, 0, $M$4-1, 1)) + (INDIRECT("G" &amp; ROW(G719) - $M$4/2) + INDIRECT("G" &amp; ROW(G719) + $M$4/2))/2) / $M$4</f>
        <v>30776.659090909092</v>
      </c>
      <c r="J719" s="1">
        <f ca="1">Table3[[#This Row],[Moving Average on Months]] - 1.96*STDEV(OFFSET(Table3[[#This Row],[Combined
Daily order]], -$M$4/2, 0, $M$4+1, 1))</f>
        <v>5451.5710546223709</v>
      </c>
      <c r="K719" s="1">
        <f ca="1">Table3[[#This Row],[Moving Average on Months]] + 1.96*STDEV(OFFSET(Table3[[#This Row],[Combined
Daily order]], -$M$4/2, 0, $M$4+1, 1))</f>
        <v>56101.747127195813</v>
      </c>
      <c r="L719" s="1" t="e">
        <v>#N/A</v>
      </c>
      <c r="N719" s="1">
        <f t="shared" si="57"/>
        <v>45729.882621720331</v>
      </c>
      <c r="O719" s="1">
        <f t="shared" si="58"/>
        <v>5411.2257219907515</v>
      </c>
      <c r="P719"/>
      <c r="V719" s="1"/>
      <c r="AD719"/>
      <c r="AE719"/>
      <c r="AF719"/>
    </row>
    <row r="720" spans="2:32" ht="15" x14ac:dyDescent="0.2">
      <c r="B720" s="2">
        <v>45162.767475375593</v>
      </c>
      <c r="C720" s="2">
        <f t="shared" si="55"/>
        <v>45162</v>
      </c>
      <c r="D720" s="1">
        <v>11623</v>
      </c>
      <c r="F720" s="2">
        <f t="shared" si="59"/>
        <v>44560</v>
      </c>
      <c r="G720" s="1">
        <f t="shared" si="56"/>
        <v>23324</v>
      </c>
      <c r="H720" s="1">
        <f>ROUNDUP(MONTH(Table3[[#This Row],[Date]])/3, 0)</f>
        <v>4</v>
      </c>
      <c r="I720" s="1" cm="1">
        <f t="array" aca="1" ref="I720" ca="1" xml:space="preserve"> (SUM(OFFSET(G720, -$M$4/2+1, 0, $M$4-1, 1)) + (INDIRECT("G" &amp; ROW(G720) - $M$4/2) + INDIRECT("G" &amp; ROW(G720) + $M$4/2))/2) / $M$4</f>
        <v>32305.43181818182</v>
      </c>
      <c r="J720" s="1">
        <f ca="1">Table3[[#This Row],[Moving Average on Months]] - 1.96*STDEV(OFFSET(Table3[[#This Row],[Combined
Daily order]], -$M$4/2, 0, $M$4+1, 1))</f>
        <v>7892.7287920879462</v>
      </c>
      <c r="K720" s="1">
        <f ca="1">Table3[[#This Row],[Moving Average on Months]] + 1.96*STDEV(OFFSET(Table3[[#This Row],[Combined
Daily order]], -$M$4/2, 0, $M$4+1, 1))</f>
        <v>56718.134844275693</v>
      </c>
      <c r="L720" s="1" t="e">
        <v>#N/A</v>
      </c>
      <c r="N720" s="1">
        <f t="shared" si="57"/>
        <v>45729.882621720331</v>
      </c>
      <c r="O720" s="1">
        <f t="shared" si="58"/>
        <v>5411.2257219907515</v>
      </c>
      <c r="P720"/>
      <c r="V720" s="1"/>
      <c r="AD720"/>
      <c r="AE720"/>
      <c r="AF720"/>
    </row>
    <row r="721" spans="2:32" ht="15" x14ac:dyDescent="0.2">
      <c r="B721" s="2">
        <v>45162.344031505876</v>
      </c>
      <c r="C721" s="2">
        <f t="shared" si="55"/>
        <v>45162</v>
      </c>
      <c r="D721" s="1">
        <v>11644</v>
      </c>
      <c r="F721" s="2">
        <f t="shared" si="59"/>
        <v>44559</v>
      </c>
      <c r="G721" s="1">
        <f t="shared" si="56"/>
        <v>38333</v>
      </c>
      <c r="H721" s="1">
        <f>ROUNDUP(MONTH(Table3[[#This Row],[Date]])/3, 0)</f>
        <v>4</v>
      </c>
      <c r="I721" s="1" cm="1">
        <f t="array" aca="1" ref="I721" ca="1" xml:space="preserve"> (SUM(OFFSET(G721, -$M$4/2+1, 0, $M$4-1, 1)) + (INDIRECT("G" &amp; ROW(G721) - $M$4/2) + INDIRECT("G" &amp; ROW(G721) + $M$4/2))/2) / $M$4</f>
        <v>33797.022727272728</v>
      </c>
      <c r="J721" s="1">
        <f ca="1">Table3[[#This Row],[Moving Average on Months]] - 1.96*STDEV(OFFSET(Table3[[#This Row],[Combined
Daily order]], -$M$4/2, 0, $M$4+1, 1))</f>
        <v>7586.3564629627799</v>
      </c>
      <c r="K721" s="1">
        <f ca="1">Table3[[#This Row],[Moving Average on Months]] + 1.96*STDEV(OFFSET(Table3[[#This Row],[Combined
Daily order]], -$M$4/2, 0, $M$4+1, 1))</f>
        <v>60007.688991582676</v>
      </c>
      <c r="L721" s="1" t="e">
        <v>#N/A</v>
      </c>
      <c r="N721" s="1">
        <f t="shared" si="57"/>
        <v>45729.882621720331</v>
      </c>
      <c r="O721" s="1">
        <f t="shared" si="58"/>
        <v>5411.2257219907515</v>
      </c>
      <c r="P721"/>
      <c r="V721" s="1"/>
      <c r="AD721"/>
      <c r="AE721"/>
      <c r="AF721"/>
    </row>
    <row r="722" spans="2:32" ht="15" x14ac:dyDescent="0.2">
      <c r="B722" s="2">
        <v>45161.973917972988</v>
      </c>
      <c r="C722" s="2">
        <f t="shared" si="55"/>
        <v>45161</v>
      </c>
      <c r="D722" s="1">
        <v>11456</v>
      </c>
      <c r="F722" s="2">
        <f t="shared" si="59"/>
        <v>44558</v>
      </c>
      <c r="G722" s="1">
        <f t="shared" si="56"/>
        <v>42066</v>
      </c>
      <c r="H722" s="1">
        <f>ROUNDUP(MONTH(Table3[[#This Row],[Date]])/3, 0)</f>
        <v>4</v>
      </c>
      <c r="I722" s="1" cm="1">
        <f t="array" aca="1" ref="I722" ca="1" xml:space="preserve"> (SUM(OFFSET(G722, -$M$4/2+1, 0, $M$4-1, 1)) + (INDIRECT("G" &amp; ROW(G722) - $M$4/2) + INDIRECT("G" &amp; ROW(G722) + $M$4/2))/2) / $M$4</f>
        <v>35122.954545454544</v>
      </c>
      <c r="J722" s="1">
        <f ca="1">Table3[[#This Row],[Moving Average on Months]] - 1.96*STDEV(OFFSET(Table3[[#This Row],[Combined
Daily order]], -$M$4/2, 0, $M$4+1, 1))</f>
        <v>10125.545415305478</v>
      </c>
      <c r="K722" s="1">
        <f ca="1">Table3[[#This Row],[Moving Average on Months]] + 1.96*STDEV(OFFSET(Table3[[#This Row],[Combined
Daily order]], -$M$4/2, 0, $M$4+1, 1))</f>
        <v>60120.363675603614</v>
      </c>
      <c r="L722" s="1" t="e">
        <v>#N/A</v>
      </c>
      <c r="N722" s="1">
        <f t="shared" si="57"/>
        <v>45729.882621720331</v>
      </c>
      <c r="O722" s="1">
        <f t="shared" si="58"/>
        <v>5411.2257219907515</v>
      </c>
      <c r="P722"/>
      <c r="V722" s="1"/>
      <c r="AD722"/>
      <c r="AE722"/>
      <c r="AF722"/>
    </row>
    <row r="723" spans="2:32" ht="15" x14ac:dyDescent="0.2">
      <c r="B723" s="2">
        <v>45161.544754184724</v>
      </c>
      <c r="C723" s="2">
        <f t="shared" si="55"/>
        <v>45161</v>
      </c>
      <c r="D723" s="1">
        <v>9730</v>
      </c>
      <c r="F723" s="2">
        <f t="shared" si="59"/>
        <v>44557</v>
      </c>
      <c r="G723" s="1">
        <f t="shared" si="56"/>
        <v>30405</v>
      </c>
      <c r="H723" s="1">
        <f>ROUNDUP(MONTH(Table3[[#This Row],[Date]])/3, 0)</f>
        <v>4</v>
      </c>
      <c r="I723" s="1" cm="1">
        <f t="array" aca="1" ref="I723" ca="1" xml:space="preserve"> (SUM(OFFSET(G723, -$M$4/2+1, 0, $M$4-1, 1)) + (INDIRECT("G" &amp; ROW(G723) - $M$4/2) + INDIRECT("G" &amp; ROW(G723) + $M$4/2))/2) / $M$4</f>
        <v>36433.5</v>
      </c>
      <c r="J723" s="1">
        <f ca="1">Table3[[#This Row],[Moving Average on Months]] - 1.96*STDEV(OFFSET(Table3[[#This Row],[Combined
Daily order]], -$M$4/2, 0, $M$4+1, 1))</f>
        <v>9979.6455337463813</v>
      </c>
      <c r="K723" s="1">
        <f ca="1">Table3[[#This Row],[Moving Average on Months]] + 1.96*STDEV(OFFSET(Table3[[#This Row],[Combined
Daily order]], -$M$4/2, 0, $M$4+1, 1))</f>
        <v>62887.354466253615</v>
      </c>
      <c r="L723" s="1" t="e">
        <v>#N/A</v>
      </c>
      <c r="N723" s="1">
        <f t="shared" si="57"/>
        <v>45729.882621720331</v>
      </c>
      <c r="O723" s="1">
        <f t="shared" si="58"/>
        <v>5411.2257219907515</v>
      </c>
      <c r="P723"/>
      <c r="V723" s="1"/>
      <c r="AD723"/>
      <c r="AE723"/>
      <c r="AF723"/>
    </row>
    <row r="724" spans="2:32" ht="15" x14ac:dyDescent="0.2">
      <c r="B724" s="2">
        <v>45161.166382636336</v>
      </c>
      <c r="C724" s="2">
        <f t="shared" si="55"/>
        <v>45161</v>
      </c>
      <c r="D724" s="1">
        <v>10220</v>
      </c>
      <c r="F724" s="2">
        <f t="shared" si="59"/>
        <v>44554</v>
      </c>
      <c r="G724" s="1">
        <f t="shared" si="56"/>
        <v>46110</v>
      </c>
      <c r="H724" s="1">
        <f>ROUNDUP(MONTH(Table3[[#This Row],[Date]])/3, 0)</f>
        <v>4</v>
      </c>
      <c r="I724" s="1" cm="1">
        <f t="array" aca="1" ref="I724" ca="1" xml:space="preserve"> (SUM(OFFSET(G724, -$M$4/2+1, 0, $M$4-1, 1)) + (INDIRECT("G" &amp; ROW(G724) - $M$4/2) + INDIRECT("G" &amp; ROW(G724) + $M$4/2))/2) / $M$4</f>
        <v>37706.88636363636</v>
      </c>
      <c r="J724" s="1">
        <f ca="1">Table3[[#This Row],[Moving Average on Months]] - 1.96*STDEV(OFFSET(Table3[[#This Row],[Combined
Daily order]], -$M$4/2, 0, $M$4+1, 1))</f>
        <v>12756.207888326149</v>
      </c>
      <c r="K724" s="1">
        <f ca="1">Table3[[#This Row],[Moving Average on Months]] + 1.96*STDEV(OFFSET(Table3[[#This Row],[Combined
Daily order]], -$M$4/2, 0, $M$4+1, 1))</f>
        <v>62657.564838946571</v>
      </c>
      <c r="L724" s="1" t="e">
        <v>#N/A</v>
      </c>
      <c r="N724" s="1">
        <f t="shared" si="57"/>
        <v>45729.882621720331</v>
      </c>
      <c r="O724" s="1">
        <f t="shared" si="58"/>
        <v>5411.2257219907515</v>
      </c>
      <c r="P724"/>
      <c r="V724" s="1"/>
      <c r="AD724"/>
      <c r="AE724"/>
      <c r="AF724"/>
    </row>
    <row r="725" spans="2:32" ht="15" x14ac:dyDescent="0.2">
      <c r="B725" s="2">
        <v>45160.782196295615</v>
      </c>
      <c r="C725" s="2">
        <f t="shared" si="55"/>
        <v>45160</v>
      </c>
      <c r="D725" s="1">
        <v>10581</v>
      </c>
      <c r="F725" s="2">
        <f t="shared" si="59"/>
        <v>44553</v>
      </c>
      <c r="G725" s="1">
        <f t="shared" si="56"/>
        <v>34218</v>
      </c>
      <c r="H725" s="1">
        <f>ROUNDUP(MONTH(Table3[[#This Row],[Date]])/3, 0)</f>
        <v>4</v>
      </c>
      <c r="I725" s="1" cm="1">
        <f t="array" aca="1" ref="I725" ca="1" xml:space="preserve"> (SUM(OFFSET(G725, -$M$4/2+1, 0, $M$4-1, 1)) + (INDIRECT("G" &amp; ROW(G725) - $M$4/2) + INDIRECT("G" &amp; ROW(G725) + $M$4/2))/2) / $M$4</f>
        <v>38853.704545454544</v>
      </c>
      <c r="J725" s="1">
        <f ca="1">Table3[[#This Row],[Moving Average on Months]] - 1.96*STDEV(OFFSET(Table3[[#This Row],[Combined
Daily order]], -$M$4/2, 0, $M$4+1, 1))</f>
        <v>13329.638651247449</v>
      </c>
      <c r="K725" s="1">
        <f ca="1">Table3[[#This Row],[Moving Average on Months]] + 1.96*STDEV(OFFSET(Table3[[#This Row],[Combined
Daily order]], -$M$4/2, 0, $M$4+1, 1))</f>
        <v>64377.770439661639</v>
      </c>
      <c r="L725" s="1" t="e">
        <v>#N/A</v>
      </c>
      <c r="N725" s="1">
        <f t="shared" si="57"/>
        <v>45729.882621720331</v>
      </c>
      <c r="O725" s="1">
        <f t="shared" si="58"/>
        <v>5411.2257219907515</v>
      </c>
      <c r="P725"/>
      <c r="V725" s="1"/>
      <c r="AD725"/>
      <c r="AE725"/>
      <c r="AF725"/>
    </row>
    <row r="726" spans="2:32" ht="15" x14ac:dyDescent="0.2">
      <c r="B726" s="2">
        <v>45160.358594373567</v>
      </c>
      <c r="C726" s="2">
        <f t="shared" si="55"/>
        <v>45160</v>
      </c>
      <c r="D726" s="1">
        <v>11292</v>
      </c>
      <c r="F726" s="2">
        <f t="shared" si="59"/>
        <v>44552</v>
      </c>
      <c r="G726" s="1">
        <f t="shared" si="56"/>
        <v>50873</v>
      </c>
      <c r="H726" s="1">
        <f>ROUNDUP(MONTH(Table3[[#This Row],[Date]])/3, 0)</f>
        <v>4</v>
      </c>
      <c r="I726" s="1" cm="1">
        <f t="array" aca="1" ref="I726" ca="1" xml:space="preserve"> (SUM(OFFSET(G726, -$M$4/2+1, 0, $M$4-1, 1)) + (INDIRECT("G" &amp; ROW(G726) - $M$4/2) + INDIRECT("G" &amp; ROW(G726) + $M$4/2))/2) / $M$4</f>
        <v>39884.86363636364</v>
      </c>
      <c r="J726" s="1">
        <f ca="1">Table3[[#This Row],[Moving Average on Months]] - 1.96*STDEV(OFFSET(Table3[[#This Row],[Combined
Daily order]], -$M$4/2, 0, $M$4+1, 1))</f>
        <v>15845.513727806701</v>
      </c>
      <c r="K726" s="1">
        <f ca="1">Table3[[#This Row],[Moving Average on Months]] + 1.96*STDEV(OFFSET(Table3[[#This Row],[Combined
Daily order]], -$M$4/2, 0, $M$4+1, 1))</f>
        <v>63924.213544920582</v>
      </c>
      <c r="L726" s="1" t="e">
        <v>#N/A</v>
      </c>
      <c r="N726" s="1">
        <f t="shared" si="57"/>
        <v>45729.882621720331</v>
      </c>
      <c r="O726" s="1">
        <f t="shared" si="58"/>
        <v>5411.2257219907515</v>
      </c>
      <c r="P726"/>
      <c r="V726" s="1"/>
      <c r="AD726"/>
      <c r="AE726"/>
      <c r="AF726"/>
    </row>
    <row r="727" spans="2:32" ht="15" x14ac:dyDescent="0.2">
      <c r="B727" s="2">
        <v>45159.979358307253</v>
      </c>
      <c r="C727" s="2">
        <f t="shared" si="55"/>
        <v>45159</v>
      </c>
      <c r="D727" s="1">
        <v>10824</v>
      </c>
      <c r="F727" s="2">
        <f t="shared" si="59"/>
        <v>44551</v>
      </c>
      <c r="G727" s="1">
        <f t="shared" si="56"/>
        <v>31671</v>
      </c>
      <c r="H727" s="1">
        <f>ROUNDUP(MONTH(Table3[[#This Row],[Date]])/3, 0)</f>
        <v>4</v>
      </c>
      <c r="I727" s="1" cm="1">
        <f t="array" aca="1" ref="I727" ca="1" xml:space="preserve"> (SUM(OFFSET(G727, -$M$4/2+1, 0, $M$4-1, 1)) + (INDIRECT("G" &amp; ROW(G727) - $M$4/2) + INDIRECT("G" &amp; ROW(G727) + $M$4/2))/2) / $M$4</f>
        <v>40857.25</v>
      </c>
      <c r="J727" s="1">
        <f ca="1">Table3[[#This Row],[Moving Average on Months]] - 1.96*STDEV(OFFSET(Table3[[#This Row],[Combined
Daily order]], -$M$4/2, 0, $M$4+1, 1))</f>
        <v>16143.913931855539</v>
      </c>
      <c r="K727" s="1">
        <f ca="1">Table3[[#This Row],[Moving Average on Months]] + 1.96*STDEV(OFFSET(Table3[[#This Row],[Combined
Daily order]], -$M$4/2, 0, $M$4+1, 1))</f>
        <v>65570.586068144461</v>
      </c>
      <c r="L727" s="1" t="e">
        <v>#N/A</v>
      </c>
      <c r="N727" s="1">
        <f t="shared" si="57"/>
        <v>45729.882621720331</v>
      </c>
      <c r="O727" s="1">
        <f t="shared" si="58"/>
        <v>5411.2257219907515</v>
      </c>
      <c r="P727"/>
      <c r="V727" s="1"/>
      <c r="AD727"/>
      <c r="AE727"/>
      <c r="AF727"/>
    </row>
    <row r="728" spans="2:32" ht="15" x14ac:dyDescent="0.2">
      <c r="B728" s="2">
        <v>45159.583981610929</v>
      </c>
      <c r="C728" s="2">
        <f t="shared" si="55"/>
        <v>45159</v>
      </c>
      <c r="D728" s="1">
        <v>10696</v>
      </c>
      <c r="F728" s="2">
        <f t="shared" si="59"/>
        <v>44550</v>
      </c>
      <c r="G728" s="1">
        <f t="shared" si="56"/>
        <v>54864</v>
      </c>
      <c r="H728" s="1">
        <f>ROUNDUP(MONTH(Table3[[#This Row],[Date]])/3, 0)</f>
        <v>4</v>
      </c>
      <c r="I728" s="1" cm="1">
        <f t="array" aca="1" ref="I728" ca="1" xml:space="preserve"> (SUM(OFFSET(G728, -$M$4/2+1, 0, $M$4-1, 1)) + (INDIRECT("G" &amp; ROW(G728) - $M$4/2) + INDIRECT("G" &amp; ROW(G728) + $M$4/2))/2) / $M$4</f>
        <v>41735.431818181816</v>
      </c>
      <c r="J728" s="1">
        <f ca="1">Table3[[#This Row],[Moving Average on Months]] - 1.96*STDEV(OFFSET(Table3[[#This Row],[Combined
Daily order]], -$M$4/2, 0, $M$4+1, 1))</f>
        <v>18399.596970199884</v>
      </c>
      <c r="K728" s="1">
        <f ca="1">Table3[[#This Row],[Moving Average on Months]] + 1.96*STDEV(OFFSET(Table3[[#This Row],[Combined
Daily order]], -$M$4/2, 0, $M$4+1, 1))</f>
        <v>65071.266666163749</v>
      </c>
      <c r="L728" s="1" t="e">
        <v>#N/A</v>
      </c>
      <c r="N728" s="1">
        <f t="shared" si="57"/>
        <v>45729.882621720331</v>
      </c>
      <c r="O728" s="1">
        <f t="shared" si="58"/>
        <v>5411.2257219907515</v>
      </c>
      <c r="P728"/>
      <c r="V728" s="1"/>
      <c r="AD728"/>
      <c r="AE728"/>
      <c r="AF728"/>
    </row>
    <row r="729" spans="2:32" ht="15" x14ac:dyDescent="0.2">
      <c r="B729" s="2">
        <v>45159.212800274159</v>
      </c>
      <c r="C729" s="2">
        <f t="shared" si="55"/>
        <v>45159</v>
      </c>
      <c r="D729" s="1">
        <v>10785</v>
      </c>
      <c r="F729" s="2">
        <f t="shared" si="59"/>
        <v>44547</v>
      </c>
      <c r="G729" s="1">
        <f t="shared" si="56"/>
        <v>38024</v>
      </c>
      <c r="H729" s="1">
        <f>ROUNDUP(MONTH(Table3[[#This Row],[Date]])/3, 0)</f>
        <v>4</v>
      </c>
      <c r="I729" s="1" cm="1">
        <f t="array" aca="1" ref="I729" ca="1" xml:space="preserve"> (SUM(OFFSET(G729, -$M$4/2+1, 0, $M$4-1, 1)) + (INDIRECT("G" &amp; ROW(G729) - $M$4/2) + INDIRECT("G" &amp; ROW(G729) + $M$4/2))/2) / $M$4</f>
        <v>42590.159090909088</v>
      </c>
      <c r="J729" s="1">
        <f ca="1">Table3[[#This Row],[Moving Average on Months]] - 1.96*STDEV(OFFSET(Table3[[#This Row],[Combined
Daily order]], -$M$4/2, 0, $M$4+1, 1))</f>
        <v>18726.79716169641</v>
      </c>
      <c r="K729" s="1">
        <f ca="1">Table3[[#This Row],[Moving Average on Months]] + 1.96*STDEV(OFFSET(Table3[[#This Row],[Combined
Daily order]], -$M$4/2, 0, $M$4+1, 1))</f>
        <v>66453.521020121771</v>
      </c>
      <c r="L729" s="1" t="e">
        <v>#N/A</v>
      </c>
      <c r="N729" s="1">
        <f t="shared" si="57"/>
        <v>45729.882621720331</v>
      </c>
      <c r="O729" s="1">
        <f t="shared" si="58"/>
        <v>5411.2257219907515</v>
      </c>
      <c r="P729"/>
      <c r="V729" s="1"/>
      <c r="AD729"/>
      <c r="AE729"/>
      <c r="AF729"/>
    </row>
    <row r="730" spans="2:32" ht="15" x14ac:dyDescent="0.2">
      <c r="B730" s="2">
        <v>45156.840954962543</v>
      </c>
      <c r="C730" s="2">
        <f t="shared" si="55"/>
        <v>45156</v>
      </c>
      <c r="D730" s="1">
        <v>11030</v>
      </c>
      <c r="F730" s="2">
        <f t="shared" si="59"/>
        <v>44546</v>
      </c>
      <c r="G730" s="1">
        <f t="shared" si="56"/>
        <v>59103</v>
      </c>
      <c r="H730" s="1">
        <f>ROUNDUP(MONTH(Table3[[#This Row],[Date]])/3, 0)</f>
        <v>4</v>
      </c>
      <c r="I730" s="1" cm="1">
        <f t="array" aca="1" ref="I730" ca="1" xml:space="preserve"> (SUM(OFFSET(G730, -$M$4/2+1, 0, $M$4-1, 1)) + (INDIRECT("G" &amp; ROW(G730) - $M$4/2) + INDIRECT("G" &amp; ROW(G730) + $M$4/2))/2) / $M$4</f>
        <v>43601.840909090912</v>
      </c>
      <c r="J730" s="1">
        <f ca="1">Table3[[#This Row],[Moving Average on Months]] - 1.96*STDEV(OFFSET(Table3[[#This Row],[Combined
Daily order]], -$M$4/2, 0, $M$4+1, 1))</f>
        <v>21201.539448752836</v>
      </c>
      <c r="K730" s="1">
        <f ca="1">Table3[[#This Row],[Moving Average on Months]] + 1.96*STDEV(OFFSET(Table3[[#This Row],[Combined
Daily order]], -$M$4/2, 0, $M$4+1, 1))</f>
        <v>66002.142369428984</v>
      </c>
      <c r="L730" s="1">
        <f>Table3[[#This Row],[Combined
Daily order]]</f>
        <v>59103</v>
      </c>
      <c r="N730" s="1">
        <f t="shared" si="57"/>
        <v>45729.882621720331</v>
      </c>
      <c r="O730" s="1">
        <f t="shared" si="58"/>
        <v>5411.2257219907515</v>
      </c>
      <c r="P730"/>
      <c r="V730" s="1"/>
      <c r="AD730"/>
      <c r="AE730"/>
      <c r="AF730"/>
    </row>
    <row r="731" spans="2:32" ht="15" x14ac:dyDescent="0.2">
      <c r="B731" s="2">
        <v>45156.467452627308</v>
      </c>
      <c r="C731" s="2">
        <f t="shared" si="55"/>
        <v>45156</v>
      </c>
      <c r="D731" s="1">
        <v>10438</v>
      </c>
      <c r="F731" s="2">
        <f t="shared" si="59"/>
        <v>44545</v>
      </c>
      <c r="G731" s="1">
        <f t="shared" si="56"/>
        <v>40718</v>
      </c>
      <c r="H731" s="1">
        <f>ROUNDUP(MONTH(Table3[[#This Row],[Date]])/3, 0)</f>
        <v>4</v>
      </c>
      <c r="I731" s="1" cm="1">
        <f t="array" aca="1" ref="I731" ca="1" xml:space="preserve"> (SUM(OFFSET(G731, -$M$4/2+1, 0, $M$4-1, 1)) + (INDIRECT("G" &amp; ROW(G731) - $M$4/2) + INDIRECT("G" &amp; ROW(G731) + $M$4/2))/2) / $M$4</f>
        <v>44415.840909090912</v>
      </c>
      <c r="J731" s="1">
        <f ca="1">Table3[[#This Row],[Moving Average on Months]] - 1.96*STDEV(OFFSET(Table3[[#This Row],[Combined
Daily order]], -$M$4/2, 0, $M$4+1, 1))</f>
        <v>23202.55765900253</v>
      </c>
      <c r="K731" s="1">
        <f ca="1">Table3[[#This Row],[Moving Average on Months]] + 1.96*STDEV(OFFSET(Table3[[#This Row],[Combined
Daily order]], -$M$4/2, 0, $M$4+1, 1))</f>
        <v>65629.124159179293</v>
      </c>
      <c r="L731" s="1" t="e">
        <v>#N/A</v>
      </c>
      <c r="N731" s="1">
        <f t="shared" si="57"/>
        <v>45729.882621720331</v>
      </c>
      <c r="O731" s="1">
        <f t="shared" si="58"/>
        <v>5411.2257219907515</v>
      </c>
      <c r="P731"/>
      <c r="V731" s="1"/>
      <c r="AD731"/>
      <c r="AE731"/>
      <c r="AF731"/>
    </row>
    <row r="732" spans="2:32" ht="15" x14ac:dyDescent="0.2">
      <c r="B732" s="2">
        <v>45156.047839225386</v>
      </c>
      <c r="C732" s="2">
        <f t="shared" si="55"/>
        <v>45156</v>
      </c>
      <c r="D732" s="1">
        <v>11625</v>
      </c>
      <c r="F732" s="2">
        <f t="shared" si="59"/>
        <v>44544</v>
      </c>
      <c r="G732" s="1">
        <f t="shared" si="56"/>
        <v>59668</v>
      </c>
      <c r="H732" s="1">
        <f>ROUNDUP(MONTH(Table3[[#This Row],[Date]])/3, 0)</f>
        <v>4</v>
      </c>
      <c r="I732" s="1" cm="1">
        <f t="array" aca="1" ref="I732" ca="1" xml:space="preserve"> (SUM(OFFSET(G732, -$M$4/2+1, 0, $M$4-1, 1)) + (INDIRECT("G" &amp; ROW(G732) - $M$4/2) + INDIRECT("G" &amp; ROW(G732) + $M$4/2))/2) / $M$4</f>
        <v>44923.954545454544</v>
      </c>
      <c r="J732" s="1">
        <f ca="1">Table3[[#This Row],[Moving Average on Months]] - 1.96*STDEV(OFFSET(Table3[[#This Row],[Combined
Daily order]], -$M$4/2, 0, $M$4+1, 1))</f>
        <v>25210.184691061044</v>
      </c>
      <c r="K732" s="1">
        <f ca="1">Table3[[#This Row],[Moving Average on Months]] + 1.96*STDEV(OFFSET(Table3[[#This Row],[Combined
Daily order]], -$M$4/2, 0, $M$4+1, 1))</f>
        <v>64637.724399848041</v>
      </c>
      <c r="L732" s="1">
        <f>Table3[[#This Row],[Combined
Daily order]]</f>
        <v>59668</v>
      </c>
      <c r="N732" s="1">
        <f t="shared" si="57"/>
        <v>45729.882621720331</v>
      </c>
      <c r="O732" s="1">
        <f t="shared" si="58"/>
        <v>5411.2257219907515</v>
      </c>
      <c r="P732"/>
      <c r="V732" s="1"/>
      <c r="AD732"/>
      <c r="AE732"/>
      <c r="AF732"/>
    </row>
    <row r="733" spans="2:32" ht="15" x14ac:dyDescent="0.2">
      <c r="B733" s="2">
        <v>45155.672080979835</v>
      </c>
      <c r="C733" s="2">
        <f t="shared" si="55"/>
        <v>45155</v>
      </c>
      <c r="D733" s="1">
        <v>10654</v>
      </c>
      <c r="F733" s="2">
        <f t="shared" si="59"/>
        <v>44543</v>
      </c>
      <c r="G733" s="1">
        <f t="shared" si="56"/>
        <v>37767</v>
      </c>
      <c r="H733" s="1">
        <f>ROUNDUP(MONTH(Table3[[#This Row],[Date]])/3, 0)</f>
        <v>4</v>
      </c>
      <c r="I733" s="1" cm="1">
        <f t="array" aca="1" ref="I733" ca="1" xml:space="preserve"> (SUM(OFFSET(G733, -$M$4/2+1, 0, $M$4-1, 1)) + (INDIRECT("G" &amp; ROW(G733) - $M$4/2) + INDIRECT("G" &amp; ROW(G733) + $M$4/2))/2) / $M$4</f>
        <v>45091.840909090912</v>
      </c>
      <c r="J733" s="1">
        <f ca="1">Table3[[#This Row],[Moving Average on Months]] - 1.96*STDEV(OFFSET(Table3[[#This Row],[Combined
Daily order]], -$M$4/2, 0, $M$4+1, 1))</f>
        <v>25282.520222325118</v>
      </c>
      <c r="K733" s="1">
        <f ca="1">Table3[[#This Row],[Moving Average on Months]] + 1.96*STDEV(OFFSET(Table3[[#This Row],[Combined
Daily order]], -$M$4/2, 0, $M$4+1, 1))</f>
        <v>64901.161595856705</v>
      </c>
      <c r="L733" s="1" t="e">
        <v>#N/A</v>
      </c>
      <c r="N733" s="1">
        <f t="shared" si="57"/>
        <v>45729.882621720331</v>
      </c>
      <c r="O733" s="1">
        <f t="shared" si="58"/>
        <v>5411.2257219907515</v>
      </c>
      <c r="P733"/>
      <c r="V733" s="1"/>
      <c r="AD733"/>
      <c r="AE733"/>
      <c r="AF733"/>
    </row>
    <row r="734" spans="2:32" ht="15" x14ac:dyDescent="0.2">
      <c r="B734" s="2">
        <v>45155.242378797666</v>
      </c>
      <c r="C734" s="2">
        <f t="shared" si="55"/>
        <v>45155</v>
      </c>
      <c r="D734" s="1">
        <v>9462</v>
      </c>
      <c r="F734" s="2">
        <f t="shared" si="59"/>
        <v>44540</v>
      </c>
      <c r="G734" s="1">
        <f t="shared" si="56"/>
        <v>59609</v>
      </c>
      <c r="H734" s="1">
        <f>ROUNDUP(MONTH(Table3[[#This Row],[Date]])/3, 0)</f>
        <v>4</v>
      </c>
      <c r="I734" s="1" cm="1">
        <f t="array" aca="1" ref="I734" ca="1" xml:space="preserve"> (SUM(OFFSET(G734, -$M$4/2+1, 0, $M$4-1, 1)) + (INDIRECT("G" &amp; ROW(G734) - $M$4/2) + INDIRECT("G" &amp; ROW(G734) + $M$4/2))/2) / $M$4</f>
        <v>45360.454545454544</v>
      </c>
      <c r="J734" s="1">
        <f ca="1">Table3[[#This Row],[Moving Average on Months]] - 1.96*STDEV(OFFSET(Table3[[#This Row],[Combined
Daily order]], -$M$4/2, 0, $M$4+1, 1))</f>
        <v>24789.642617360674</v>
      </c>
      <c r="K734" s="1">
        <f ca="1">Table3[[#This Row],[Moving Average on Months]] + 1.96*STDEV(OFFSET(Table3[[#This Row],[Combined
Daily order]], -$M$4/2, 0, $M$4+1, 1))</f>
        <v>65931.266473548414</v>
      </c>
      <c r="L734" s="1">
        <f>Table3[[#This Row],[Combined
Daily order]]</f>
        <v>59609</v>
      </c>
      <c r="N734" s="1">
        <f t="shared" si="57"/>
        <v>45729.882621720331</v>
      </c>
      <c r="O734" s="1">
        <f t="shared" si="58"/>
        <v>5411.2257219907515</v>
      </c>
      <c r="P734"/>
      <c r="V734" s="1"/>
      <c r="AD734"/>
      <c r="AE734"/>
      <c r="AF734"/>
    </row>
    <row r="735" spans="2:32" ht="15" x14ac:dyDescent="0.2">
      <c r="B735" s="2">
        <v>45154.86092595751</v>
      </c>
      <c r="C735" s="2">
        <f t="shared" si="55"/>
        <v>45154</v>
      </c>
      <c r="D735" s="1">
        <v>11127</v>
      </c>
      <c r="F735" s="2">
        <f t="shared" si="59"/>
        <v>44539</v>
      </c>
      <c r="G735" s="1">
        <f t="shared" si="56"/>
        <v>36879</v>
      </c>
      <c r="H735" s="1">
        <f>ROUNDUP(MONTH(Table3[[#This Row],[Date]])/3, 0)</f>
        <v>4</v>
      </c>
      <c r="I735" s="1" cm="1">
        <f t="array" aca="1" ref="I735" ca="1" xml:space="preserve"> (SUM(OFFSET(G735, -$M$4/2+1, 0, $M$4-1, 1)) + (INDIRECT("G" &amp; ROW(G735) - $M$4/2) + INDIRECT("G" &amp; ROW(G735) + $M$4/2))/2) / $M$4</f>
        <v>45421.86363636364</v>
      </c>
      <c r="J735" s="1">
        <f ca="1">Table3[[#This Row],[Moving Average on Months]] - 1.96*STDEV(OFFSET(Table3[[#This Row],[Combined
Daily order]], -$M$4/2, 0, $M$4+1, 1))</f>
        <v>25757.308251837014</v>
      </c>
      <c r="K735" s="1">
        <f ca="1">Table3[[#This Row],[Moving Average on Months]] + 1.96*STDEV(OFFSET(Table3[[#This Row],[Combined
Daily order]], -$M$4/2, 0, $M$4+1, 1))</f>
        <v>65086.419020890266</v>
      </c>
      <c r="L735" s="1" t="e">
        <v>#N/A</v>
      </c>
      <c r="N735" s="1">
        <f t="shared" si="57"/>
        <v>45729.882621720331</v>
      </c>
      <c r="O735" s="1">
        <f t="shared" si="58"/>
        <v>5411.2257219907515</v>
      </c>
      <c r="P735"/>
      <c r="V735" s="1"/>
      <c r="AD735"/>
      <c r="AE735"/>
      <c r="AF735"/>
    </row>
    <row r="736" spans="2:32" ht="15" x14ac:dyDescent="0.2">
      <c r="B736" s="2">
        <v>45154.461836538881</v>
      </c>
      <c r="C736" s="2">
        <f t="shared" si="55"/>
        <v>45154</v>
      </c>
      <c r="D736" s="1">
        <v>10578</v>
      </c>
      <c r="F736" s="2">
        <f t="shared" si="59"/>
        <v>44538</v>
      </c>
      <c r="G736" s="1">
        <f t="shared" si="56"/>
        <v>56799</v>
      </c>
      <c r="H736" s="1">
        <f>ROUNDUP(MONTH(Table3[[#This Row],[Date]])/3, 0)</f>
        <v>4</v>
      </c>
      <c r="I736" s="1" cm="1">
        <f t="array" aca="1" ref="I736" ca="1" xml:space="preserve"> (SUM(OFFSET(G736, -$M$4/2+1, 0, $M$4-1, 1)) + (INDIRECT("G" &amp; ROW(G736) - $M$4/2) + INDIRECT("G" &amp; ROW(G736) + $M$4/2))/2) / $M$4</f>
        <v>45426.295454545456</v>
      </c>
      <c r="J736" s="1">
        <f ca="1">Table3[[#This Row],[Moving Average on Months]] - 1.96*STDEV(OFFSET(Table3[[#This Row],[Combined
Daily order]], -$M$4/2, 0, $M$4+1, 1))</f>
        <v>25082.272032809695</v>
      </c>
      <c r="K736" s="1">
        <f ca="1">Table3[[#This Row],[Moving Average on Months]] + 1.96*STDEV(OFFSET(Table3[[#This Row],[Combined
Daily order]], -$M$4/2, 0, $M$4+1, 1))</f>
        <v>65770.318876281221</v>
      </c>
      <c r="L736" s="1" t="e">
        <v>#N/A</v>
      </c>
      <c r="N736" s="1">
        <f t="shared" si="57"/>
        <v>45729.882621720331</v>
      </c>
      <c r="O736" s="1">
        <f t="shared" si="58"/>
        <v>5411.2257219907515</v>
      </c>
      <c r="P736"/>
      <c r="V736" s="1"/>
      <c r="AD736"/>
      <c r="AE736"/>
      <c r="AF736"/>
    </row>
    <row r="737" spans="2:32" ht="15" x14ac:dyDescent="0.2">
      <c r="B737" s="2">
        <v>45154.054163825502</v>
      </c>
      <c r="C737" s="2">
        <f t="shared" si="55"/>
        <v>45154</v>
      </c>
      <c r="D737" s="1">
        <v>9603</v>
      </c>
      <c r="F737" s="2">
        <f t="shared" si="59"/>
        <v>44537</v>
      </c>
      <c r="G737" s="1">
        <f t="shared" si="56"/>
        <v>38127</v>
      </c>
      <c r="H737" s="1">
        <f>ROUNDUP(MONTH(Table3[[#This Row],[Date]])/3, 0)</f>
        <v>4</v>
      </c>
      <c r="I737" s="1" cm="1">
        <f t="array" aca="1" ref="I737" ca="1" xml:space="preserve"> (SUM(OFFSET(G737, -$M$4/2+1, 0, $M$4-1, 1)) + (INDIRECT("G" &amp; ROW(G737) - $M$4/2) + INDIRECT("G" &amp; ROW(G737) + $M$4/2))/2) / $M$4</f>
        <v>44916.477272727272</v>
      </c>
      <c r="J737" s="1">
        <f ca="1">Table3[[#This Row],[Moving Average on Months]] - 1.96*STDEV(OFFSET(Table3[[#This Row],[Combined
Daily order]], -$M$4/2, 0, $M$4+1, 1))</f>
        <v>24114.101153890293</v>
      </c>
      <c r="K737" s="1">
        <f ca="1">Table3[[#This Row],[Moving Average on Months]] + 1.96*STDEV(OFFSET(Table3[[#This Row],[Combined
Daily order]], -$M$4/2, 0, $M$4+1, 1))</f>
        <v>65718.853391564247</v>
      </c>
      <c r="L737" s="1" t="e">
        <v>#N/A</v>
      </c>
      <c r="N737" s="1">
        <f t="shared" si="57"/>
        <v>45729.882621720331</v>
      </c>
      <c r="O737" s="1">
        <f t="shared" si="58"/>
        <v>5411.2257219907515</v>
      </c>
      <c r="P737"/>
      <c r="V737" s="1"/>
      <c r="AD737"/>
      <c r="AE737"/>
      <c r="AF737"/>
    </row>
    <row r="738" spans="2:32" ht="15" x14ac:dyDescent="0.2">
      <c r="B738" s="2">
        <v>45153.657234124454</v>
      </c>
      <c r="C738" s="2">
        <f t="shared" si="55"/>
        <v>45153</v>
      </c>
      <c r="D738" s="1">
        <v>10247</v>
      </c>
      <c r="F738" s="2">
        <f t="shared" si="59"/>
        <v>44536</v>
      </c>
      <c r="G738" s="1">
        <f t="shared" si="56"/>
        <v>56804</v>
      </c>
      <c r="H738" s="1">
        <f>ROUNDUP(MONTH(Table3[[#This Row],[Date]])/3, 0)</f>
        <v>4</v>
      </c>
      <c r="I738" s="1" cm="1">
        <f t="array" aca="1" ref="I738" ca="1" xml:space="preserve"> (SUM(OFFSET(G738, -$M$4/2+1, 0, $M$4-1, 1)) + (INDIRECT("G" &amp; ROW(G738) - $M$4/2) + INDIRECT("G" &amp; ROW(G738) + $M$4/2))/2) / $M$4</f>
        <v>44923.61363636364</v>
      </c>
      <c r="J738" s="1">
        <f ca="1">Table3[[#This Row],[Moving Average on Months]] - 1.96*STDEV(OFFSET(Table3[[#This Row],[Combined
Daily order]], -$M$4/2, 0, $M$4+1, 1))</f>
        <v>24001.363668079441</v>
      </c>
      <c r="K738" s="1">
        <f ca="1">Table3[[#This Row],[Moving Average on Months]] + 1.96*STDEV(OFFSET(Table3[[#This Row],[Combined
Daily order]], -$M$4/2, 0, $M$4+1, 1))</f>
        <v>65845.863604647835</v>
      </c>
      <c r="L738" s="1" t="e">
        <v>#N/A</v>
      </c>
      <c r="N738" s="1">
        <f t="shared" si="57"/>
        <v>45729.882621720331</v>
      </c>
      <c r="O738" s="1">
        <f t="shared" si="58"/>
        <v>5411.2257219907515</v>
      </c>
      <c r="P738"/>
      <c r="V738" s="1"/>
      <c r="AD738"/>
      <c r="AE738"/>
      <c r="AF738"/>
    </row>
    <row r="739" spans="2:32" ht="15" x14ac:dyDescent="0.2">
      <c r="B739" s="2">
        <v>45153.245793323033</v>
      </c>
      <c r="C739" s="2">
        <f t="shared" si="55"/>
        <v>45153</v>
      </c>
      <c r="D739" s="1">
        <v>8796</v>
      </c>
      <c r="F739" s="2">
        <f t="shared" si="59"/>
        <v>44533</v>
      </c>
      <c r="G739" s="1">
        <f t="shared" si="56"/>
        <v>37187</v>
      </c>
      <c r="H739" s="1">
        <f>ROUNDUP(MONTH(Table3[[#This Row],[Date]])/3, 0)</f>
        <v>4</v>
      </c>
      <c r="I739" s="1" cm="1">
        <f t="array" aca="1" ref="I739" ca="1" xml:space="preserve"> (SUM(OFFSET(G739, -$M$4/2+1, 0, $M$4-1, 1)) + (INDIRECT("G" &amp; ROW(G739) - $M$4/2) + INDIRECT("G" &amp; ROW(G739) + $M$4/2))/2) / $M$4</f>
        <v>44882.36363636364</v>
      </c>
      <c r="J739" s="1">
        <f ca="1">Table3[[#This Row],[Moving Average on Months]] - 1.96*STDEV(OFFSET(Table3[[#This Row],[Combined
Daily order]], -$M$4/2, 0, $M$4+1, 1))</f>
        <v>23977.887652752626</v>
      </c>
      <c r="K739" s="1">
        <f ca="1">Table3[[#This Row],[Moving Average on Months]] + 1.96*STDEV(OFFSET(Table3[[#This Row],[Combined
Daily order]], -$M$4/2, 0, $M$4+1, 1))</f>
        <v>65786.839619974649</v>
      </c>
      <c r="L739" s="1" t="e">
        <v>#N/A</v>
      </c>
      <c r="N739" s="1">
        <f t="shared" si="57"/>
        <v>45729.882621720331</v>
      </c>
      <c r="O739" s="1">
        <f t="shared" si="58"/>
        <v>5411.2257219907515</v>
      </c>
      <c r="P739"/>
      <c r="V739" s="1"/>
      <c r="AD739"/>
      <c r="AE739"/>
      <c r="AF739"/>
    </row>
    <row r="740" spans="2:32" ht="15" x14ac:dyDescent="0.2">
      <c r="B740" s="2">
        <v>45152.829279987069</v>
      </c>
      <c r="C740" s="2">
        <f t="shared" si="55"/>
        <v>45152</v>
      </c>
      <c r="D740" s="1">
        <v>10690</v>
      </c>
      <c r="F740" s="2">
        <f t="shared" si="59"/>
        <v>44532</v>
      </c>
      <c r="G740" s="1">
        <f t="shared" si="56"/>
        <v>56249</v>
      </c>
      <c r="H740" s="1">
        <f>ROUNDUP(MONTH(Table3[[#This Row],[Date]])/3, 0)</f>
        <v>4</v>
      </c>
      <c r="I740" s="1" cm="1">
        <f t="array" aca="1" ref="I740" ca="1" xml:space="preserve"> (SUM(OFFSET(G740, -$M$4/2+1, 0, $M$4-1, 1)) + (INDIRECT("G" &amp; ROW(G740) - $M$4/2) + INDIRECT("G" &amp; ROW(G740) + $M$4/2))/2) / $M$4</f>
        <v>44617.13636363636</v>
      </c>
      <c r="J740" s="1">
        <f ca="1">Table3[[#This Row],[Moving Average on Months]] - 1.96*STDEV(OFFSET(Table3[[#This Row],[Combined
Daily order]], -$M$4/2, 0, $M$4+1, 1))</f>
        <v>24055.463814322015</v>
      </c>
      <c r="K740" s="1">
        <f ca="1">Table3[[#This Row],[Moving Average on Months]] + 1.96*STDEV(OFFSET(Table3[[#This Row],[Combined
Daily order]], -$M$4/2, 0, $M$4+1, 1))</f>
        <v>65178.808912950706</v>
      </c>
      <c r="L740" s="1" t="e">
        <v>#N/A</v>
      </c>
      <c r="N740" s="1">
        <f t="shared" si="57"/>
        <v>45729.882621720331</v>
      </c>
      <c r="O740" s="1">
        <f t="shared" si="58"/>
        <v>5411.2257219907515</v>
      </c>
      <c r="P740"/>
      <c r="V740" s="1"/>
      <c r="AD740"/>
      <c r="AE740"/>
      <c r="AF740"/>
    </row>
    <row r="741" spans="2:32" ht="15" x14ac:dyDescent="0.2">
      <c r="B741" s="2">
        <v>45152.426771837483</v>
      </c>
      <c r="C741" s="2">
        <f t="shared" si="55"/>
        <v>45152</v>
      </c>
      <c r="D741" s="1">
        <v>11213</v>
      </c>
      <c r="F741" s="2">
        <f t="shared" si="59"/>
        <v>44531</v>
      </c>
      <c r="G741" s="1">
        <f t="shared" si="56"/>
        <v>35444</v>
      </c>
      <c r="H741" s="1">
        <f>ROUNDUP(MONTH(Table3[[#This Row],[Date]])/3, 0)</f>
        <v>4</v>
      </c>
      <c r="I741" s="1" cm="1">
        <f t="array" aca="1" ref="I741" ca="1" xml:space="preserve"> (SUM(OFFSET(G741, -$M$4/2+1, 0, $M$4-1, 1)) + (INDIRECT("G" &amp; ROW(G741) - $M$4/2) + INDIRECT("G" &amp; ROW(G741) + $M$4/2))/2) / $M$4</f>
        <v>44555.818181818184</v>
      </c>
      <c r="J741" s="1">
        <f ca="1">Table3[[#This Row],[Moving Average on Months]] - 1.96*STDEV(OFFSET(Table3[[#This Row],[Combined
Daily order]], -$M$4/2, 0, $M$4+1, 1))</f>
        <v>24185.57299841076</v>
      </c>
      <c r="K741" s="1">
        <f ca="1">Table3[[#This Row],[Moving Average on Months]] + 1.96*STDEV(OFFSET(Table3[[#This Row],[Combined
Daily order]], -$M$4/2, 0, $M$4+1, 1))</f>
        <v>64926.063365225607</v>
      </c>
      <c r="L741" s="1" t="e">
        <v>#N/A</v>
      </c>
      <c r="N741" s="1">
        <f t="shared" si="57"/>
        <v>45729.882621720331</v>
      </c>
      <c r="O741" s="1">
        <f t="shared" si="58"/>
        <v>5411.2257219907515</v>
      </c>
      <c r="P741"/>
      <c r="V741" s="1"/>
      <c r="AD741"/>
      <c r="AE741"/>
      <c r="AF741"/>
    </row>
    <row r="742" spans="2:32" ht="15" x14ac:dyDescent="0.2">
      <c r="B742" s="2">
        <v>45152.01305486913</v>
      </c>
      <c r="C742" s="2">
        <f t="shared" si="55"/>
        <v>45152</v>
      </c>
      <c r="D742" s="1">
        <v>11086</v>
      </c>
      <c r="F742" s="2">
        <f t="shared" si="59"/>
        <v>44530</v>
      </c>
      <c r="G742" s="1">
        <f t="shared" si="56"/>
        <v>49137</v>
      </c>
      <c r="H742" s="1">
        <f>ROUNDUP(MONTH(Table3[[#This Row],[Date]])/3, 0)</f>
        <v>4</v>
      </c>
      <c r="I742" s="1" cm="1">
        <f t="array" aca="1" ref="I742" ca="1" xml:space="preserve"> (SUM(OFFSET(G742, -$M$4/2+1, 0, $M$4-1, 1)) + (INDIRECT("G" &amp; ROW(G742) - $M$4/2) + INDIRECT("G" &amp; ROW(G742) + $M$4/2))/2) / $M$4</f>
        <v>44042.022727272728</v>
      </c>
      <c r="J742" s="1">
        <f ca="1">Table3[[#This Row],[Moving Average on Months]] - 1.96*STDEV(OFFSET(Table3[[#This Row],[Combined
Daily order]], -$M$4/2, 0, $M$4+1, 1))</f>
        <v>23983.272869022552</v>
      </c>
      <c r="K742" s="1">
        <f ca="1">Table3[[#This Row],[Moving Average on Months]] + 1.96*STDEV(OFFSET(Table3[[#This Row],[Combined
Daily order]], -$M$4/2, 0, $M$4+1, 1))</f>
        <v>64100.772585522907</v>
      </c>
      <c r="L742" s="1" t="e">
        <v>#N/A</v>
      </c>
      <c r="N742" s="1">
        <f t="shared" si="57"/>
        <v>45729.882621720331</v>
      </c>
      <c r="O742" s="1">
        <f t="shared" si="58"/>
        <v>5411.2257219907515</v>
      </c>
      <c r="P742"/>
      <c r="V742" s="1"/>
      <c r="AD742"/>
      <c r="AE742"/>
      <c r="AF742"/>
    </row>
    <row r="743" spans="2:32" ht="15" x14ac:dyDescent="0.2">
      <c r="B743" s="2">
        <v>45149.63699826668</v>
      </c>
      <c r="C743" s="2">
        <f t="shared" si="55"/>
        <v>45149</v>
      </c>
      <c r="D743" s="1">
        <v>10276</v>
      </c>
      <c r="F743" s="2">
        <f t="shared" si="59"/>
        <v>44529</v>
      </c>
      <c r="G743" s="1">
        <f t="shared" si="56"/>
        <v>34877</v>
      </c>
      <c r="H743" s="1">
        <f>ROUNDUP(MONTH(Table3[[#This Row],[Date]])/3, 0)</f>
        <v>4</v>
      </c>
      <c r="I743" s="1" cm="1">
        <f t="array" aca="1" ref="I743" ca="1" xml:space="preserve"> (SUM(OFFSET(G743, -$M$4/2+1, 0, $M$4-1, 1)) + (INDIRECT("G" &amp; ROW(G743) - $M$4/2) + INDIRECT("G" &amp; ROW(G743) + $M$4/2))/2) / $M$4</f>
        <v>43532.227272727272</v>
      </c>
      <c r="J743" s="1">
        <f ca="1">Table3[[#This Row],[Moving Average on Months]] - 1.96*STDEV(OFFSET(Table3[[#This Row],[Combined
Daily order]], -$M$4/2, 0, $M$4+1, 1))</f>
        <v>23498.633145563588</v>
      </c>
      <c r="K743" s="1">
        <f ca="1">Table3[[#This Row],[Moving Average on Months]] + 1.96*STDEV(OFFSET(Table3[[#This Row],[Combined
Daily order]], -$M$4/2, 0, $M$4+1, 1))</f>
        <v>63565.821399890956</v>
      </c>
      <c r="L743" s="1" t="e">
        <v>#N/A</v>
      </c>
      <c r="N743" s="1">
        <f t="shared" si="57"/>
        <v>45729.882621720331</v>
      </c>
      <c r="O743" s="1">
        <f t="shared" si="58"/>
        <v>5411.2257219907515</v>
      </c>
      <c r="P743"/>
      <c r="V743" s="1"/>
      <c r="AD743"/>
      <c r="AE743"/>
      <c r="AF743"/>
    </row>
    <row r="744" spans="2:32" ht="15" x14ac:dyDescent="0.2">
      <c r="B744" s="2">
        <v>45149.232898139744</v>
      </c>
      <c r="C744" s="2">
        <f t="shared" si="55"/>
        <v>45149</v>
      </c>
      <c r="D744" s="1">
        <v>9523</v>
      </c>
      <c r="F744" s="2">
        <f t="shared" si="59"/>
        <v>44526</v>
      </c>
      <c r="G744" s="1">
        <f t="shared" si="56"/>
        <v>52909</v>
      </c>
      <c r="H744" s="1">
        <f>ROUNDUP(MONTH(Table3[[#This Row],[Date]])/3, 0)</f>
        <v>4</v>
      </c>
      <c r="I744" s="1" cm="1">
        <f t="array" aca="1" ref="I744" ca="1" xml:space="preserve"> (SUM(OFFSET(G744, -$M$4/2+1, 0, $M$4-1, 1)) + (INDIRECT("G" &amp; ROW(G744) - $M$4/2) + INDIRECT("G" &amp; ROW(G744) + $M$4/2))/2) / $M$4</f>
        <v>42993.568181818184</v>
      </c>
      <c r="J744" s="1">
        <f ca="1">Table3[[#This Row],[Moving Average on Months]] - 1.96*STDEV(OFFSET(Table3[[#This Row],[Combined
Daily order]], -$M$4/2, 0, $M$4+1, 1))</f>
        <v>23116.956598411045</v>
      </c>
      <c r="K744" s="1">
        <f ca="1">Table3[[#This Row],[Moving Average on Months]] + 1.96*STDEV(OFFSET(Table3[[#This Row],[Combined
Daily order]], -$M$4/2, 0, $M$4+1, 1))</f>
        <v>62870.179765225323</v>
      </c>
      <c r="L744" s="1" t="e">
        <v>#N/A</v>
      </c>
      <c r="N744" s="1">
        <f t="shared" si="57"/>
        <v>45729.882621720331</v>
      </c>
      <c r="O744" s="1">
        <f t="shared" si="58"/>
        <v>5411.2257219907515</v>
      </c>
      <c r="P744"/>
      <c r="V744" s="1"/>
      <c r="AD744"/>
      <c r="AE744"/>
      <c r="AF744"/>
    </row>
    <row r="745" spans="2:32" ht="15" x14ac:dyDescent="0.2">
      <c r="B745" s="2">
        <v>45148.836520499121</v>
      </c>
      <c r="C745" s="2">
        <f t="shared" si="55"/>
        <v>45148</v>
      </c>
      <c r="D745" s="1">
        <v>9474</v>
      </c>
      <c r="F745" s="2">
        <f t="shared" si="59"/>
        <v>44525</v>
      </c>
      <c r="G745" s="1">
        <f t="shared" si="56"/>
        <v>31381</v>
      </c>
      <c r="H745" s="1">
        <f>ROUNDUP(MONTH(Table3[[#This Row],[Date]])/3, 0)</f>
        <v>4</v>
      </c>
      <c r="I745" s="1" cm="1">
        <f t="array" aca="1" ref="I745" ca="1" xml:space="preserve"> (SUM(OFFSET(G745, -$M$4/2+1, 0, $M$4-1, 1)) + (INDIRECT("G" &amp; ROW(G745) - $M$4/2) + INDIRECT("G" &amp; ROW(G745) + $M$4/2))/2) / $M$4</f>
        <v>42488.681818181816</v>
      </c>
      <c r="J745" s="1">
        <f ca="1">Table3[[#This Row],[Moving Average on Months]] - 1.96*STDEV(OFFSET(Table3[[#This Row],[Combined
Daily order]], -$M$4/2, 0, $M$4+1, 1))</f>
        <v>22634.34049807777</v>
      </c>
      <c r="K745" s="1">
        <f ca="1">Table3[[#This Row],[Moving Average on Months]] + 1.96*STDEV(OFFSET(Table3[[#This Row],[Combined
Daily order]], -$M$4/2, 0, $M$4+1, 1))</f>
        <v>62343.023138285862</v>
      </c>
      <c r="L745" s="1" t="e">
        <v>#N/A</v>
      </c>
      <c r="N745" s="1">
        <f t="shared" si="57"/>
        <v>45729.882621720331</v>
      </c>
      <c r="O745" s="1">
        <f t="shared" si="58"/>
        <v>5411.2257219907515</v>
      </c>
      <c r="P745"/>
      <c r="V745" s="1"/>
      <c r="AD745"/>
      <c r="AE745"/>
      <c r="AF745"/>
    </row>
    <row r="746" spans="2:32" ht="15" x14ac:dyDescent="0.2">
      <c r="B746" s="2">
        <v>45148.44268024755</v>
      </c>
      <c r="C746" s="2">
        <f t="shared" si="55"/>
        <v>45148</v>
      </c>
      <c r="D746" s="1">
        <v>10637</v>
      </c>
      <c r="F746" s="2">
        <f t="shared" si="59"/>
        <v>44524</v>
      </c>
      <c r="G746" s="1">
        <f t="shared" si="56"/>
        <v>47836</v>
      </c>
      <c r="H746" s="1">
        <f>ROUNDUP(MONTH(Table3[[#This Row],[Date]])/3, 0)</f>
        <v>4</v>
      </c>
      <c r="I746" s="1" cm="1">
        <f t="array" aca="1" ref="I746" ca="1" xml:space="preserve"> (SUM(OFFSET(G746, -$M$4/2+1, 0, $M$4-1, 1)) + (INDIRECT("G" &amp; ROW(G746) - $M$4/2) + INDIRECT("G" &amp; ROW(G746) + $M$4/2))/2) / $M$4</f>
        <v>42007.568181818184</v>
      </c>
      <c r="J746" s="1">
        <f ca="1">Table3[[#This Row],[Moving Average on Months]] - 1.96*STDEV(OFFSET(Table3[[#This Row],[Combined
Daily order]], -$M$4/2, 0, $M$4+1, 1))</f>
        <v>22595.584414375633</v>
      </c>
      <c r="K746" s="1">
        <f ca="1">Table3[[#This Row],[Moving Average on Months]] + 1.96*STDEV(OFFSET(Table3[[#This Row],[Combined
Daily order]], -$M$4/2, 0, $M$4+1, 1))</f>
        <v>61419.551949260735</v>
      </c>
      <c r="L746" s="1" t="e">
        <v>#N/A</v>
      </c>
      <c r="N746" s="1">
        <f t="shared" si="57"/>
        <v>45729.882621720331</v>
      </c>
      <c r="O746" s="1">
        <f t="shared" si="58"/>
        <v>5411.2257219907515</v>
      </c>
      <c r="P746"/>
      <c r="V746" s="1"/>
      <c r="AD746"/>
      <c r="AE746"/>
      <c r="AF746"/>
    </row>
    <row r="747" spans="2:32" ht="15" x14ac:dyDescent="0.2">
      <c r="B747" s="2">
        <v>45148.064708029204</v>
      </c>
      <c r="C747" s="2">
        <f t="shared" si="55"/>
        <v>45148</v>
      </c>
      <c r="D747" s="1">
        <v>9544</v>
      </c>
      <c r="F747" s="2">
        <f t="shared" si="59"/>
        <v>44523</v>
      </c>
      <c r="G747" s="1">
        <f t="shared" si="56"/>
        <v>32687</v>
      </c>
      <c r="H747" s="1">
        <f>ROUNDUP(MONTH(Table3[[#This Row],[Date]])/3, 0)</f>
        <v>4</v>
      </c>
      <c r="I747" s="1" cm="1">
        <f t="array" aca="1" ref="I747" ca="1" xml:space="preserve"> (SUM(OFFSET(G747, -$M$4/2+1, 0, $M$4-1, 1)) + (INDIRECT("G" &amp; ROW(G747) - $M$4/2) + INDIRECT("G" &amp; ROW(G747) + $M$4/2))/2) / $M$4</f>
        <v>41471.227272727272</v>
      </c>
      <c r="J747" s="1">
        <f ca="1">Table3[[#This Row],[Moving Average on Months]] - 1.96*STDEV(OFFSET(Table3[[#This Row],[Combined
Daily order]], -$M$4/2, 0, $M$4+1, 1))</f>
        <v>22163.937301088517</v>
      </c>
      <c r="K747" s="1">
        <f ca="1">Table3[[#This Row],[Moving Average on Months]] + 1.96*STDEV(OFFSET(Table3[[#This Row],[Combined
Daily order]], -$M$4/2, 0, $M$4+1, 1))</f>
        <v>60778.517244366027</v>
      </c>
      <c r="L747" s="1" t="e">
        <v>#N/A</v>
      </c>
      <c r="N747" s="1">
        <f t="shared" si="57"/>
        <v>45729.882621720331</v>
      </c>
      <c r="O747" s="1">
        <f t="shared" si="58"/>
        <v>5411.2257219907515</v>
      </c>
      <c r="P747"/>
      <c r="V747" s="1"/>
      <c r="AD747"/>
      <c r="AE747"/>
      <c r="AF747"/>
    </row>
    <row r="748" spans="2:32" ht="15" x14ac:dyDescent="0.2">
      <c r="B748" s="2">
        <v>45147.67114573744</v>
      </c>
      <c r="C748" s="2">
        <f t="shared" si="55"/>
        <v>45147</v>
      </c>
      <c r="D748" s="1">
        <v>10090</v>
      </c>
      <c r="F748" s="2">
        <f t="shared" si="59"/>
        <v>44522</v>
      </c>
      <c r="G748" s="1">
        <f t="shared" si="56"/>
        <v>29972</v>
      </c>
      <c r="H748" s="1">
        <f>ROUNDUP(MONTH(Table3[[#This Row],[Date]])/3, 0)</f>
        <v>4</v>
      </c>
      <c r="I748" s="1" cm="1">
        <f t="array" aca="1" ref="I748" ca="1" xml:space="preserve"> (SUM(OFFSET(G748, -$M$4/2+1, 0, $M$4-1, 1)) + (INDIRECT("G" &amp; ROW(G748) - $M$4/2) + INDIRECT("G" &amp; ROW(G748) + $M$4/2))/2) / $M$4</f>
        <v>40893.340909090912</v>
      </c>
      <c r="J748" s="1">
        <f ca="1">Table3[[#This Row],[Moving Average on Months]] - 1.96*STDEV(OFFSET(Table3[[#This Row],[Combined
Daily order]], -$M$4/2, 0, $M$4+1, 1))</f>
        <v>21848.217899038638</v>
      </c>
      <c r="K748" s="1">
        <f ca="1">Table3[[#This Row],[Moving Average on Months]] + 1.96*STDEV(OFFSET(Table3[[#This Row],[Combined
Daily order]], -$M$4/2, 0, $M$4+1, 1))</f>
        <v>59938.463919143185</v>
      </c>
      <c r="L748" s="1" t="e">
        <v>#N/A</v>
      </c>
      <c r="N748" s="1">
        <f t="shared" si="57"/>
        <v>45729.882621720331</v>
      </c>
      <c r="O748" s="1">
        <f t="shared" si="58"/>
        <v>5411.2257219907515</v>
      </c>
      <c r="P748"/>
      <c r="V748" s="1"/>
      <c r="AD748"/>
      <c r="AE748"/>
      <c r="AF748"/>
    </row>
    <row r="749" spans="2:32" ht="15" x14ac:dyDescent="0.2">
      <c r="B749" s="2">
        <v>45147.257615151633</v>
      </c>
      <c r="C749" s="2">
        <f t="shared" si="55"/>
        <v>45147</v>
      </c>
      <c r="D749" s="1">
        <v>9091</v>
      </c>
      <c r="F749" s="2">
        <f t="shared" si="59"/>
        <v>44519</v>
      </c>
      <c r="G749" s="1">
        <f t="shared" si="56"/>
        <v>52886</v>
      </c>
      <c r="H749" s="1">
        <f>ROUNDUP(MONTH(Table3[[#This Row],[Date]])/3, 0)</f>
        <v>4</v>
      </c>
      <c r="I749" s="1" cm="1">
        <f t="array" aca="1" ref="I749" ca="1" xml:space="preserve"> (SUM(OFFSET(G749, -$M$4/2+1, 0, $M$4-1, 1)) + (INDIRECT("G" &amp; ROW(G749) - $M$4/2) + INDIRECT("G" &amp; ROW(G749) + $M$4/2))/2) / $M$4</f>
        <v>40208.545454545456</v>
      </c>
      <c r="J749" s="1">
        <f ca="1">Table3[[#This Row],[Moving Average on Months]] - 1.96*STDEV(OFFSET(Table3[[#This Row],[Combined
Daily order]], -$M$4/2, 0, $M$4+1, 1))</f>
        <v>21141.352513668477</v>
      </c>
      <c r="K749" s="1">
        <f ca="1">Table3[[#This Row],[Moving Average on Months]] + 1.96*STDEV(OFFSET(Table3[[#This Row],[Combined
Daily order]], -$M$4/2, 0, $M$4+1, 1))</f>
        <v>59275.738395422435</v>
      </c>
      <c r="L749" s="1" t="e">
        <v>#N/A</v>
      </c>
      <c r="N749" s="1">
        <f t="shared" si="57"/>
        <v>45729.882621720331</v>
      </c>
      <c r="O749" s="1">
        <f t="shared" si="58"/>
        <v>5411.2257219907515</v>
      </c>
      <c r="P749"/>
      <c r="V749" s="1"/>
      <c r="AD749"/>
      <c r="AE749"/>
      <c r="AF749"/>
    </row>
    <row r="750" spans="2:32" ht="15" x14ac:dyDescent="0.2">
      <c r="B750" s="2">
        <v>45146.845490215768</v>
      </c>
      <c r="C750" s="2">
        <f t="shared" si="55"/>
        <v>45146</v>
      </c>
      <c r="D750" s="1">
        <v>8676</v>
      </c>
      <c r="F750" s="2">
        <f t="shared" si="59"/>
        <v>44518</v>
      </c>
      <c r="G750" s="1">
        <f t="shared" si="56"/>
        <v>31834</v>
      </c>
      <c r="H750" s="1">
        <f>ROUNDUP(MONTH(Table3[[#This Row],[Date]])/3, 0)</f>
        <v>4</v>
      </c>
      <c r="I750" s="1" cm="1">
        <f t="array" aca="1" ref="I750" ca="1" xml:space="preserve"> (SUM(OFFSET(G750, -$M$4/2+1, 0, $M$4-1, 1)) + (INDIRECT("G" &amp; ROW(G750) - $M$4/2) + INDIRECT("G" &amp; ROW(G750) + $M$4/2))/2) / $M$4</f>
        <v>39486.954545454544</v>
      </c>
      <c r="J750" s="1">
        <f ca="1">Table3[[#This Row],[Moving Average on Months]] - 1.96*STDEV(OFFSET(Table3[[#This Row],[Combined
Daily order]], -$M$4/2, 0, $M$4+1, 1))</f>
        <v>20734.949325916346</v>
      </c>
      <c r="K750" s="1">
        <f ca="1">Table3[[#This Row],[Moving Average on Months]] + 1.96*STDEV(OFFSET(Table3[[#This Row],[Combined
Daily order]], -$M$4/2, 0, $M$4+1, 1))</f>
        <v>58238.959764992745</v>
      </c>
      <c r="L750" s="1" t="e">
        <v>#N/A</v>
      </c>
      <c r="N750" s="1">
        <f t="shared" si="57"/>
        <v>45729.882621720331</v>
      </c>
      <c r="O750" s="1">
        <f t="shared" si="58"/>
        <v>5411.2257219907515</v>
      </c>
      <c r="P750"/>
      <c r="V750" s="1"/>
      <c r="AD750"/>
      <c r="AE750"/>
      <c r="AF750"/>
    </row>
    <row r="751" spans="2:32" ht="15" x14ac:dyDescent="0.2">
      <c r="B751" s="2">
        <v>45146.437408206293</v>
      </c>
      <c r="C751" s="2">
        <f t="shared" si="55"/>
        <v>45146</v>
      </c>
      <c r="D751" s="1">
        <v>8927</v>
      </c>
      <c r="F751" s="2">
        <f t="shared" si="59"/>
        <v>44517</v>
      </c>
      <c r="G751" s="1">
        <f t="shared" si="56"/>
        <v>49384</v>
      </c>
      <c r="H751" s="1">
        <f>ROUNDUP(MONTH(Table3[[#This Row],[Date]])/3, 0)</f>
        <v>4</v>
      </c>
      <c r="I751" s="1" cm="1">
        <f t="array" aca="1" ref="I751" ca="1" xml:space="preserve"> (SUM(OFFSET(G751, -$M$4/2+1, 0, $M$4-1, 1)) + (INDIRECT("G" &amp; ROW(G751) - $M$4/2) + INDIRECT("G" &amp; ROW(G751) + $M$4/2))/2) / $M$4</f>
        <v>38836.772727272728</v>
      </c>
      <c r="J751" s="1">
        <f ca="1">Table3[[#This Row],[Moving Average on Months]] - 1.96*STDEV(OFFSET(Table3[[#This Row],[Combined
Daily order]], -$M$4/2, 0, $M$4+1, 1))</f>
        <v>20101.095085016597</v>
      </c>
      <c r="K751" s="1">
        <f ca="1">Table3[[#This Row],[Moving Average on Months]] + 1.96*STDEV(OFFSET(Table3[[#This Row],[Combined
Daily order]], -$M$4/2, 0, $M$4+1, 1))</f>
        <v>57572.450369528859</v>
      </c>
      <c r="L751" s="1" t="e">
        <v>#N/A</v>
      </c>
      <c r="N751" s="1">
        <f t="shared" si="57"/>
        <v>45729.882621720331</v>
      </c>
      <c r="O751" s="1">
        <f t="shared" si="58"/>
        <v>5411.2257219907515</v>
      </c>
      <c r="P751"/>
      <c r="V751" s="1"/>
      <c r="AD751"/>
      <c r="AE751"/>
      <c r="AF751"/>
    </row>
    <row r="752" spans="2:32" ht="15" x14ac:dyDescent="0.2">
      <c r="B752" s="2">
        <v>45146.061902574162</v>
      </c>
      <c r="C752" s="2">
        <f t="shared" si="55"/>
        <v>45146</v>
      </c>
      <c r="D752" s="1">
        <v>8086</v>
      </c>
      <c r="F752" s="2">
        <f t="shared" si="59"/>
        <v>44516</v>
      </c>
      <c r="G752" s="1">
        <f t="shared" si="56"/>
        <v>45045</v>
      </c>
      <c r="H752" s="1">
        <f>ROUNDUP(MONTH(Table3[[#This Row],[Date]])/3, 0)</f>
        <v>4</v>
      </c>
      <c r="I752" s="1" cm="1">
        <f t="array" aca="1" ref="I752" ca="1" xml:space="preserve"> (SUM(OFFSET(G752, -$M$4/2+1, 0, $M$4-1, 1)) + (INDIRECT("G" &amp; ROW(G752) - $M$4/2) + INDIRECT("G" &amp; ROW(G752) + $M$4/2))/2) / $M$4</f>
        <v>38205.704545454544</v>
      </c>
      <c r="J752" s="1">
        <f ca="1">Table3[[#This Row],[Moving Average on Months]] - 1.96*STDEV(OFFSET(Table3[[#This Row],[Combined
Daily order]], -$M$4/2, 0, $M$4+1, 1))</f>
        <v>19962.147718575703</v>
      </c>
      <c r="K752" s="1">
        <f ca="1">Table3[[#This Row],[Moving Average on Months]] + 1.96*STDEV(OFFSET(Table3[[#This Row],[Combined
Daily order]], -$M$4/2, 0, $M$4+1, 1))</f>
        <v>56449.261372333385</v>
      </c>
      <c r="L752" s="1" t="e">
        <v>#N/A</v>
      </c>
      <c r="N752" s="1">
        <f t="shared" si="57"/>
        <v>45729.882621720331</v>
      </c>
      <c r="O752" s="1">
        <f t="shared" si="58"/>
        <v>5411.2257219907515</v>
      </c>
      <c r="P752"/>
      <c r="V752" s="1"/>
      <c r="AD752"/>
      <c r="AE752"/>
      <c r="AF752"/>
    </row>
    <row r="753" spans="2:32" ht="15" x14ac:dyDescent="0.2">
      <c r="B753" s="2">
        <v>45145.656231308072</v>
      </c>
      <c r="C753" s="2">
        <f t="shared" si="55"/>
        <v>45145</v>
      </c>
      <c r="D753" s="1">
        <v>9102</v>
      </c>
      <c r="F753" s="2">
        <f t="shared" si="59"/>
        <v>44515</v>
      </c>
      <c r="G753" s="1">
        <f t="shared" si="56"/>
        <v>32169</v>
      </c>
      <c r="H753" s="1">
        <f>ROUNDUP(MONTH(Table3[[#This Row],[Date]])/3, 0)</f>
        <v>4</v>
      </c>
      <c r="I753" s="1" cm="1">
        <f t="array" aca="1" ref="I753" ca="1" xml:space="preserve"> (SUM(OFFSET(G753, -$M$4/2+1, 0, $M$4-1, 1)) + (INDIRECT("G" &amp; ROW(G753) - $M$4/2) + INDIRECT("G" &amp; ROW(G753) + $M$4/2))/2) / $M$4</f>
        <v>37449.204545454544</v>
      </c>
      <c r="J753" s="1">
        <f ca="1">Table3[[#This Row],[Moving Average on Months]] - 1.96*STDEV(OFFSET(Table3[[#This Row],[Combined
Daily order]], -$M$4/2, 0, $M$4+1, 1))</f>
        <v>18715.149344830341</v>
      </c>
      <c r="K753" s="1">
        <f ca="1">Table3[[#This Row],[Moving Average on Months]] + 1.96*STDEV(OFFSET(Table3[[#This Row],[Combined
Daily order]], -$M$4/2, 0, $M$4+1, 1))</f>
        <v>56183.259746078751</v>
      </c>
      <c r="L753" s="1" t="e">
        <v>#N/A</v>
      </c>
      <c r="N753" s="1">
        <f t="shared" si="57"/>
        <v>45729.882621720331</v>
      </c>
      <c r="O753" s="1">
        <f t="shared" si="58"/>
        <v>5411.2257219907515</v>
      </c>
      <c r="P753"/>
      <c r="V753" s="1"/>
      <c r="AD753"/>
      <c r="AE753"/>
      <c r="AF753"/>
    </row>
    <row r="754" spans="2:32" ht="15" x14ac:dyDescent="0.2">
      <c r="B754" s="2">
        <v>45145.230006105972</v>
      </c>
      <c r="C754" s="2">
        <f t="shared" si="55"/>
        <v>45145</v>
      </c>
      <c r="D754" s="1">
        <v>7890</v>
      </c>
      <c r="F754" s="2">
        <f t="shared" si="59"/>
        <v>44512</v>
      </c>
      <c r="G754" s="1">
        <f t="shared" si="56"/>
        <v>45786</v>
      </c>
      <c r="H754" s="1">
        <f>ROUNDUP(MONTH(Table3[[#This Row],[Date]])/3, 0)</f>
        <v>4</v>
      </c>
      <c r="I754" s="1" cm="1">
        <f t="array" aca="1" ref="I754" ca="1" xml:space="preserve"> (SUM(OFFSET(G754, -$M$4/2+1, 0, $M$4-1, 1)) + (INDIRECT("G" &amp; ROW(G754) - $M$4/2) + INDIRECT("G" &amp; ROW(G754) + $M$4/2))/2) / $M$4</f>
        <v>37014.068181818184</v>
      </c>
      <c r="J754" s="1">
        <f ca="1">Table3[[#This Row],[Moving Average on Months]] - 1.96*STDEV(OFFSET(Table3[[#This Row],[Combined
Daily order]], -$M$4/2, 0, $M$4+1, 1))</f>
        <v>18951.905016575889</v>
      </c>
      <c r="K754" s="1">
        <f ca="1">Table3[[#This Row],[Moving Average on Months]] + 1.96*STDEV(OFFSET(Table3[[#This Row],[Combined
Daily order]], -$M$4/2, 0, $M$4+1, 1))</f>
        <v>55076.231347060479</v>
      </c>
      <c r="L754" s="1" t="e">
        <v>#N/A</v>
      </c>
      <c r="N754" s="1">
        <f t="shared" si="57"/>
        <v>45729.882621720331</v>
      </c>
      <c r="O754" s="1">
        <f t="shared" si="58"/>
        <v>5411.2257219907515</v>
      </c>
      <c r="P754"/>
      <c r="V754" s="1"/>
      <c r="AD754"/>
      <c r="AE754"/>
      <c r="AF754"/>
    </row>
    <row r="755" spans="2:32" ht="15" x14ac:dyDescent="0.2">
      <c r="B755" s="2">
        <v>45142.823018965835</v>
      </c>
      <c r="C755" s="2">
        <f t="shared" si="55"/>
        <v>45142</v>
      </c>
      <c r="D755" s="1">
        <v>8180</v>
      </c>
      <c r="F755" s="2">
        <f t="shared" si="59"/>
        <v>44511</v>
      </c>
      <c r="G755" s="1">
        <f t="shared" si="56"/>
        <v>27948</v>
      </c>
      <c r="H755" s="1">
        <f>ROUNDUP(MONTH(Table3[[#This Row],[Date]])/3, 0)</f>
        <v>4</v>
      </c>
      <c r="I755" s="1" cm="1">
        <f t="array" aca="1" ref="I755" ca="1" xml:space="preserve"> (SUM(OFFSET(G755, -$M$4/2+1, 0, $M$4-1, 1)) + (INDIRECT("G" &amp; ROW(G755) - $M$4/2) + INDIRECT("G" &amp; ROW(G755) + $M$4/2))/2) / $M$4</f>
        <v>36737.931818181816</v>
      </c>
      <c r="J755" s="1">
        <f ca="1">Table3[[#This Row],[Moving Average on Months]] - 1.96*STDEV(OFFSET(Table3[[#This Row],[Combined
Daily order]], -$M$4/2, 0, $M$4+1, 1))</f>
        <v>18694.229318932481</v>
      </c>
      <c r="K755" s="1">
        <f ca="1">Table3[[#This Row],[Moving Average on Months]] + 1.96*STDEV(OFFSET(Table3[[#This Row],[Combined
Daily order]], -$M$4/2, 0, $M$4+1, 1))</f>
        <v>54781.634317431148</v>
      </c>
      <c r="L755" s="1" t="e">
        <v>#N/A</v>
      </c>
      <c r="N755" s="1">
        <f t="shared" si="57"/>
        <v>45729.882621720331</v>
      </c>
      <c r="O755" s="1">
        <f t="shared" si="58"/>
        <v>5411.2257219907515</v>
      </c>
      <c r="P755"/>
      <c r="V755" s="1"/>
      <c r="AD755"/>
      <c r="AE755"/>
      <c r="AF755"/>
    </row>
    <row r="756" spans="2:32" ht="15" x14ac:dyDescent="0.2">
      <c r="B756" s="2">
        <v>45142.432689378824</v>
      </c>
      <c r="C756" s="2">
        <f t="shared" si="55"/>
        <v>45142</v>
      </c>
      <c r="D756" s="1">
        <v>7653</v>
      </c>
      <c r="F756" s="2">
        <f t="shared" si="59"/>
        <v>44510</v>
      </c>
      <c r="G756" s="1">
        <f t="shared" si="56"/>
        <v>47213</v>
      </c>
      <c r="H756" s="1">
        <f>ROUNDUP(MONTH(Table3[[#This Row],[Date]])/3, 0)</f>
        <v>4</v>
      </c>
      <c r="I756" s="1" cm="1">
        <f t="array" aca="1" ref="I756" ca="1" xml:space="preserve"> (SUM(OFFSET(G756, -$M$4/2+1, 0, $M$4-1, 1)) + (INDIRECT("G" &amp; ROW(G756) - $M$4/2) + INDIRECT("G" &amp; ROW(G756) + $M$4/2))/2) / $M$4</f>
        <v>36191.86363636364</v>
      </c>
      <c r="J756" s="1">
        <f ca="1">Table3[[#This Row],[Moving Average on Months]] - 1.96*STDEV(OFFSET(Table3[[#This Row],[Combined
Daily order]], -$M$4/2, 0, $M$4+1, 1))</f>
        <v>18488.347834617765</v>
      </c>
      <c r="K756" s="1">
        <f ca="1">Table3[[#This Row],[Moving Average on Months]] + 1.96*STDEV(OFFSET(Table3[[#This Row],[Combined
Daily order]], -$M$4/2, 0, $M$4+1, 1))</f>
        <v>53895.379438109514</v>
      </c>
      <c r="L756" s="1" t="e">
        <v>#N/A</v>
      </c>
      <c r="N756" s="1">
        <f t="shared" si="57"/>
        <v>45729.882621720331</v>
      </c>
      <c r="O756" s="1">
        <f t="shared" si="58"/>
        <v>5411.2257219907515</v>
      </c>
      <c r="P756"/>
      <c r="V756" s="1"/>
      <c r="AD756"/>
      <c r="AE756"/>
      <c r="AF756"/>
    </row>
    <row r="757" spans="2:32" ht="15" x14ac:dyDescent="0.2">
      <c r="B757" s="2">
        <v>45142.031661639085</v>
      </c>
      <c r="C757" s="2">
        <f t="shared" si="55"/>
        <v>45142</v>
      </c>
      <c r="D757" s="1">
        <v>8921</v>
      </c>
      <c r="F757" s="2">
        <f t="shared" si="59"/>
        <v>44509</v>
      </c>
      <c r="G757" s="1">
        <f t="shared" si="56"/>
        <v>28106</v>
      </c>
      <c r="H757" s="1">
        <f>ROUNDUP(MONTH(Table3[[#This Row],[Date]])/3, 0)</f>
        <v>4</v>
      </c>
      <c r="I757" s="1" cm="1">
        <f t="array" aca="1" ref="I757" ca="1" xml:space="preserve"> (SUM(OFFSET(G757, -$M$4/2+1, 0, $M$4-1, 1)) + (INDIRECT("G" &amp; ROW(G757) - $M$4/2) + INDIRECT("G" &amp; ROW(G757) + $M$4/2))/2) / $M$4</f>
        <v>35764.75</v>
      </c>
      <c r="J757" s="1">
        <f ca="1">Table3[[#This Row],[Moving Average on Months]] - 1.96*STDEV(OFFSET(Table3[[#This Row],[Combined
Daily order]], -$M$4/2, 0, $M$4+1, 1))</f>
        <v>18139.081719748312</v>
      </c>
      <c r="K757" s="1">
        <f ca="1">Table3[[#This Row],[Moving Average on Months]] + 1.96*STDEV(OFFSET(Table3[[#This Row],[Combined
Daily order]], -$M$4/2, 0, $M$4+1, 1))</f>
        <v>53390.418280251688</v>
      </c>
      <c r="L757" s="1" t="e">
        <v>#N/A</v>
      </c>
      <c r="N757" s="1">
        <f t="shared" si="57"/>
        <v>45729.882621720331</v>
      </c>
      <c r="O757" s="1">
        <f t="shared" si="58"/>
        <v>5411.2257219907515</v>
      </c>
      <c r="P757"/>
      <c r="V757" s="1"/>
      <c r="AD757"/>
      <c r="AE757"/>
      <c r="AF757"/>
    </row>
    <row r="758" spans="2:32" ht="15" x14ac:dyDescent="0.2">
      <c r="B758" s="2">
        <v>45141.644670392183</v>
      </c>
      <c r="C758" s="2">
        <f t="shared" si="55"/>
        <v>45141</v>
      </c>
      <c r="D758" s="1">
        <v>8133</v>
      </c>
      <c r="F758" s="2">
        <f t="shared" si="59"/>
        <v>44508</v>
      </c>
      <c r="G758" s="1">
        <f t="shared" si="56"/>
        <v>41973</v>
      </c>
      <c r="H758" s="1">
        <f>ROUNDUP(MONTH(Table3[[#This Row],[Date]])/3, 0)</f>
        <v>4</v>
      </c>
      <c r="I758" s="1" cm="1">
        <f t="array" aca="1" ref="I758" ca="1" xml:space="preserve"> (SUM(OFFSET(G758, -$M$4/2+1, 0, $M$4-1, 1)) + (INDIRECT("G" &amp; ROW(G758) - $M$4/2) + INDIRECT("G" &amp; ROW(G758) + $M$4/2))/2) / $M$4</f>
        <v>35333.295454545456</v>
      </c>
      <c r="J758" s="1">
        <f ca="1">Table3[[#This Row],[Moving Average on Months]] - 1.96*STDEV(OFFSET(Table3[[#This Row],[Combined
Daily order]], -$M$4/2, 0, $M$4+1, 1))</f>
        <v>17722.275796118905</v>
      </c>
      <c r="K758" s="1">
        <f ca="1">Table3[[#This Row],[Moving Average on Months]] + 1.96*STDEV(OFFSET(Table3[[#This Row],[Combined
Daily order]], -$M$4/2, 0, $M$4+1, 1))</f>
        <v>52944.315112972006</v>
      </c>
      <c r="L758" s="1" t="e">
        <v>#N/A</v>
      </c>
      <c r="N758" s="1">
        <f t="shared" si="57"/>
        <v>45729.882621720331</v>
      </c>
      <c r="O758" s="1">
        <f t="shared" si="58"/>
        <v>5411.2257219907515</v>
      </c>
      <c r="P758"/>
      <c r="V758" s="1"/>
      <c r="AD758"/>
      <c r="AE758"/>
      <c r="AF758"/>
    </row>
    <row r="759" spans="2:32" ht="15" x14ac:dyDescent="0.2">
      <c r="B759" s="2">
        <v>45141.238663999873</v>
      </c>
      <c r="C759" s="2">
        <f t="shared" si="55"/>
        <v>45141</v>
      </c>
      <c r="D759" s="1">
        <v>8909</v>
      </c>
      <c r="F759" s="2">
        <f t="shared" si="59"/>
        <v>44505</v>
      </c>
      <c r="G759" s="1">
        <f t="shared" si="56"/>
        <v>27526</v>
      </c>
      <c r="H759" s="1">
        <f>ROUNDUP(MONTH(Table3[[#This Row],[Date]])/3, 0)</f>
        <v>4</v>
      </c>
      <c r="I759" s="1" cm="1">
        <f t="array" aca="1" ref="I759" ca="1" xml:space="preserve"> (SUM(OFFSET(G759, -$M$4/2+1, 0, $M$4-1, 1)) + (INDIRECT("G" &amp; ROW(G759) - $M$4/2) + INDIRECT("G" &amp; ROW(G759) + $M$4/2))/2) / $M$4</f>
        <v>35172.181818181816</v>
      </c>
      <c r="J759" s="1">
        <f ca="1">Table3[[#This Row],[Moving Average on Months]] - 1.96*STDEV(OFFSET(Table3[[#This Row],[Combined
Daily order]], -$M$4/2, 0, $M$4+1, 1))</f>
        <v>17548.518722953962</v>
      </c>
      <c r="K759" s="1">
        <f ca="1">Table3[[#This Row],[Moving Average on Months]] + 1.96*STDEV(OFFSET(Table3[[#This Row],[Combined
Daily order]], -$M$4/2, 0, $M$4+1, 1))</f>
        <v>52795.844913409674</v>
      </c>
      <c r="L759" s="1" t="e">
        <v>#N/A</v>
      </c>
      <c r="N759" s="1">
        <f t="shared" si="57"/>
        <v>45729.882621720331</v>
      </c>
      <c r="O759" s="1">
        <f t="shared" si="58"/>
        <v>5411.2257219907515</v>
      </c>
      <c r="P759"/>
      <c r="V759" s="1"/>
      <c r="AD759"/>
      <c r="AE759"/>
      <c r="AF759"/>
    </row>
    <row r="760" spans="2:32" ht="15" x14ac:dyDescent="0.2">
      <c r="B760" s="2">
        <v>45140.811175939132</v>
      </c>
      <c r="C760" s="2">
        <f t="shared" si="55"/>
        <v>45140</v>
      </c>
      <c r="D760" s="1">
        <v>8219</v>
      </c>
      <c r="F760" s="2">
        <f t="shared" si="59"/>
        <v>44504</v>
      </c>
      <c r="G760" s="1">
        <f t="shared" si="56"/>
        <v>37274</v>
      </c>
      <c r="H760" s="1">
        <f>ROUNDUP(MONTH(Table3[[#This Row],[Date]])/3, 0)</f>
        <v>4</v>
      </c>
      <c r="I760" s="1" cm="1">
        <f t="array" aca="1" ref="I760" ca="1" xml:space="preserve"> (SUM(OFFSET(G760, -$M$4/2+1, 0, $M$4-1, 1)) + (INDIRECT("G" &amp; ROW(G760) - $M$4/2) + INDIRECT("G" &amp; ROW(G760) + $M$4/2))/2) / $M$4</f>
        <v>34541.63636363636</v>
      </c>
      <c r="J760" s="1">
        <f ca="1">Table3[[#This Row],[Moving Average on Months]] - 1.96*STDEV(OFFSET(Table3[[#This Row],[Combined
Daily order]], -$M$4/2, 0, $M$4+1, 1))</f>
        <v>16341.295836908987</v>
      </c>
      <c r="K760" s="1">
        <f ca="1">Table3[[#This Row],[Moving Average on Months]] + 1.96*STDEV(OFFSET(Table3[[#This Row],[Combined
Daily order]], -$M$4/2, 0, $M$4+1, 1))</f>
        <v>52741.97689036373</v>
      </c>
      <c r="L760" s="1" t="e">
        <v>#N/A</v>
      </c>
      <c r="N760" s="1">
        <f t="shared" si="57"/>
        <v>45729.882621720331</v>
      </c>
      <c r="O760" s="1">
        <f t="shared" si="58"/>
        <v>5411.2257219907515</v>
      </c>
      <c r="P760"/>
      <c r="V760" s="1"/>
      <c r="AD760"/>
      <c r="AE760"/>
      <c r="AF760"/>
    </row>
    <row r="761" spans="2:32" ht="15" x14ac:dyDescent="0.2">
      <c r="B761" s="2">
        <v>45140.411579135063</v>
      </c>
      <c r="C761" s="2">
        <f t="shared" si="55"/>
        <v>45140</v>
      </c>
      <c r="D761" s="1">
        <v>8412</v>
      </c>
      <c r="F761" s="2">
        <f t="shared" si="59"/>
        <v>44503</v>
      </c>
      <c r="G761" s="1">
        <f t="shared" si="56"/>
        <v>24967</v>
      </c>
      <c r="H761" s="1">
        <f>ROUNDUP(MONTH(Table3[[#This Row],[Date]])/3, 0)</f>
        <v>4</v>
      </c>
      <c r="I761" s="1" cm="1">
        <f t="array" aca="1" ref="I761" ca="1" xml:space="preserve"> (SUM(OFFSET(G761, -$M$4/2+1, 0, $M$4-1, 1)) + (INDIRECT("G" &amp; ROW(G761) - $M$4/2) + INDIRECT("G" &amp; ROW(G761) + $M$4/2))/2) / $M$4</f>
        <v>33858.159090909088</v>
      </c>
      <c r="J761" s="1">
        <f ca="1">Table3[[#This Row],[Moving Average on Months]] - 1.96*STDEV(OFFSET(Table3[[#This Row],[Combined
Daily order]], -$M$4/2, 0, $M$4+1, 1))</f>
        <v>17379.128994595958</v>
      </c>
      <c r="K761" s="1">
        <f ca="1">Table3[[#This Row],[Moving Average on Months]] + 1.96*STDEV(OFFSET(Table3[[#This Row],[Combined
Daily order]], -$M$4/2, 0, $M$4+1, 1))</f>
        <v>50337.189187222219</v>
      </c>
      <c r="L761" s="1" t="e">
        <v>#N/A</v>
      </c>
      <c r="N761" s="1">
        <f t="shared" si="57"/>
        <v>45729.882621720331</v>
      </c>
      <c r="O761" s="1">
        <f t="shared" si="58"/>
        <v>5411.2257219907515</v>
      </c>
      <c r="P761"/>
      <c r="V761" s="1"/>
      <c r="AD761"/>
      <c r="AE761"/>
      <c r="AF761"/>
    </row>
    <row r="762" spans="2:32" ht="15" x14ac:dyDescent="0.2">
      <c r="B762" s="2">
        <v>45140.005791470016</v>
      </c>
      <c r="C762" s="2">
        <f t="shared" si="55"/>
        <v>45140</v>
      </c>
      <c r="D762" s="1">
        <v>9307</v>
      </c>
      <c r="F762" s="2">
        <f t="shared" si="59"/>
        <v>44502</v>
      </c>
      <c r="G762" s="1">
        <f t="shared" si="56"/>
        <v>39861</v>
      </c>
      <c r="H762" s="1">
        <f>ROUNDUP(MONTH(Table3[[#This Row],[Date]])/3, 0)</f>
        <v>4</v>
      </c>
      <c r="I762" s="1" cm="1">
        <f t="array" aca="1" ref="I762" ca="1" xml:space="preserve"> (SUM(OFFSET(G762, -$M$4/2+1, 0, $M$4-1, 1)) + (INDIRECT("G" &amp; ROW(G762) - $M$4/2) + INDIRECT("G" &amp; ROW(G762) + $M$4/2))/2) / $M$4</f>
        <v>33228.409090909088</v>
      </c>
      <c r="J762" s="1">
        <f ca="1">Table3[[#This Row],[Moving Average on Months]] - 1.96*STDEV(OFFSET(Table3[[#This Row],[Combined
Daily order]], -$M$4/2, 0, $M$4+1, 1))</f>
        <v>16046.805334541212</v>
      </c>
      <c r="K762" s="1">
        <f ca="1">Table3[[#This Row],[Moving Average on Months]] + 1.96*STDEV(OFFSET(Table3[[#This Row],[Combined
Daily order]], -$M$4/2, 0, $M$4+1, 1))</f>
        <v>50410.012847276965</v>
      </c>
      <c r="L762" s="1" t="e">
        <v>#N/A</v>
      </c>
      <c r="N762" s="1">
        <f t="shared" si="57"/>
        <v>45729.882621720331</v>
      </c>
      <c r="O762" s="1">
        <f t="shared" si="58"/>
        <v>5411.2257219907515</v>
      </c>
      <c r="P762"/>
      <c r="V762" s="1"/>
      <c r="AD762"/>
      <c r="AE762"/>
      <c r="AF762"/>
    </row>
    <row r="763" spans="2:32" ht="15" x14ac:dyDescent="0.2">
      <c r="B763" s="2">
        <v>45139.593770277759</v>
      </c>
      <c r="C763" s="2">
        <f t="shared" si="55"/>
        <v>45139</v>
      </c>
      <c r="D763" s="1">
        <v>8402</v>
      </c>
      <c r="F763" s="2">
        <f t="shared" si="59"/>
        <v>44501</v>
      </c>
      <c r="G763" s="1">
        <f t="shared" si="56"/>
        <v>24065</v>
      </c>
      <c r="H763" s="1">
        <f>ROUNDUP(MONTH(Table3[[#This Row],[Date]])/3, 0)</f>
        <v>4</v>
      </c>
      <c r="I763" s="1" cm="1">
        <f t="array" aca="1" ref="I763" ca="1" xml:space="preserve"> (SUM(OFFSET(G763, -$M$4/2+1, 0, $M$4-1, 1)) + (INDIRECT("G" &amp; ROW(G763) - $M$4/2) + INDIRECT("G" &amp; ROW(G763) + $M$4/2))/2) / $M$4</f>
        <v>32029.659090909092</v>
      </c>
      <c r="J763" s="1">
        <f ca="1">Table3[[#This Row],[Moving Average on Months]] - 1.96*STDEV(OFFSET(Table3[[#This Row],[Combined
Daily order]], -$M$4/2, 0, $M$4+1, 1))</f>
        <v>15443.050660343561</v>
      </c>
      <c r="K763" s="1">
        <f ca="1">Table3[[#This Row],[Moving Average on Months]] + 1.96*STDEV(OFFSET(Table3[[#This Row],[Combined
Daily order]], -$M$4/2, 0, $M$4+1, 1))</f>
        <v>48616.267521474627</v>
      </c>
      <c r="L763" s="1" t="e">
        <v>#N/A</v>
      </c>
      <c r="N763" s="1">
        <f t="shared" si="57"/>
        <v>45729.882621720331</v>
      </c>
      <c r="O763" s="1">
        <f t="shared" si="58"/>
        <v>5411.2257219907515</v>
      </c>
      <c r="P763"/>
      <c r="V763" s="1"/>
      <c r="AD763"/>
      <c r="AE763"/>
      <c r="AF763"/>
    </row>
    <row r="764" spans="2:32" ht="15" x14ac:dyDescent="0.2">
      <c r="B764" s="2">
        <v>45139.219112476843</v>
      </c>
      <c r="C764" s="2">
        <f t="shared" si="55"/>
        <v>45139</v>
      </c>
      <c r="D764" s="1">
        <v>8020</v>
      </c>
      <c r="F764" s="2">
        <f t="shared" si="59"/>
        <v>44498</v>
      </c>
      <c r="G764" s="1">
        <f t="shared" si="56"/>
        <v>27230</v>
      </c>
      <c r="H764" s="1">
        <f>ROUNDUP(MONTH(Table3[[#This Row],[Date]])/3, 0)</f>
        <v>4</v>
      </c>
      <c r="I764" s="1" cm="1">
        <f t="array" aca="1" ref="I764" ca="1" xml:space="preserve"> (SUM(OFFSET(G764, -$M$4/2+1, 0, $M$4-1, 1)) + (INDIRECT("G" &amp; ROW(G764) - $M$4/2) + INDIRECT("G" &amp; ROW(G764) + $M$4/2))/2) / $M$4</f>
        <v>31441.704545454544</v>
      </c>
      <c r="J764" s="1">
        <f ca="1">Table3[[#This Row],[Moving Average on Months]] - 1.96*STDEV(OFFSET(Table3[[#This Row],[Combined
Daily order]], -$M$4/2, 0, $M$4+1, 1))</f>
        <v>15812.177684301232</v>
      </c>
      <c r="K764" s="1">
        <f ca="1">Table3[[#This Row],[Moving Average on Months]] + 1.96*STDEV(OFFSET(Table3[[#This Row],[Combined
Daily order]], -$M$4/2, 0, $M$4+1, 1))</f>
        <v>47071.231406607854</v>
      </c>
      <c r="L764" s="1" t="e">
        <v>#N/A</v>
      </c>
      <c r="N764" s="1">
        <f t="shared" si="57"/>
        <v>45729.882621720331</v>
      </c>
      <c r="O764" s="1">
        <f t="shared" si="58"/>
        <v>5411.2257219907515</v>
      </c>
      <c r="P764"/>
      <c r="V764" s="1"/>
      <c r="AD764"/>
      <c r="AE764"/>
      <c r="AF764"/>
    </row>
    <row r="765" spans="2:32" ht="15" x14ac:dyDescent="0.2">
      <c r="B765" s="2">
        <v>45138.801938956014</v>
      </c>
      <c r="C765" s="2">
        <f t="shared" si="55"/>
        <v>45138</v>
      </c>
      <c r="D765" s="1">
        <v>8556</v>
      </c>
      <c r="F765" s="2">
        <f t="shared" si="59"/>
        <v>44497</v>
      </c>
      <c r="G765" s="1">
        <f t="shared" si="56"/>
        <v>37638</v>
      </c>
      <c r="H765" s="1">
        <f>ROUNDUP(MONTH(Table3[[#This Row],[Date]])/3, 0)</f>
        <v>4</v>
      </c>
      <c r="I765" s="1" cm="1">
        <f t="array" aca="1" ref="I765" ca="1" xml:space="preserve"> (SUM(OFFSET(G765, -$M$4/2+1, 0, $M$4-1, 1)) + (INDIRECT("G" &amp; ROW(G765) - $M$4/2) + INDIRECT("G" &amp; ROW(G765) + $M$4/2))/2) / $M$4</f>
        <v>30855.295454545456</v>
      </c>
      <c r="J765" s="1">
        <f ca="1">Table3[[#This Row],[Moving Average on Months]] - 1.96*STDEV(OFFSET(Table3[[#This Row],[Combined
Daily order]], -$M$4/2, 0, $M$4+1, 1))</f>
        <v>14626.373479893555</v>
      </c>
      <c r="K765" s="1">
        <f ca="1">Table3[[#This Row],[Moving Average on Months]] + 1.96*STDEV(OFFSET(Table3[[#This Row],[Combined
Daily order]], -$M$4/2, 0, $M$4+1, 1))</f>
        <v>47084.217429197357</v>
      </c>
      <c r="L765" s="1" t="e">
        <v>#N/A</v>
      </c>
      <c r="N765" s="1">
        <f t="shared" si="57"/>
        <v>45729.882621720331</v>
      </c>
      <c r="O765" s="1">
        <f t="shared" si="58"/>
        <v>5411.2257219907515</v>
      </c>
      <c r="P765"/>
      <c r="V765" s="1"/>
      <c r="AD765"/>
      <c r="AE765"/>
      <c r="AF765"/>
    </row>
    <row r="766" spans="2:32" ht="15" x14ac:dyDescent="0.2">
      <c r="B766" s="2">
        <v>45138.430172839173</v>
      </c>
      <c r="C766" s="2">
        <f t="shared" si="55"/>
        <v>45138</v>
      </c>
      <c r="D766" s="1">
        <v>8047</v>
      </c>
      <c r="F766" s="2">
        <f t="shared" si="59"/>
        <v>44496</v>
      </c>
      <c r="G766" s="1">
        <f t="shared" si="56"/>
        <v>37998</v>
      </c>
      <c r="H766" s="1">
        <f>ROUNDUP(MONTH(Table3[[#This Row],[Date]])/3, 0)</f>
        <v>4</v>
      </c>
      <c r="I766" s="1" cm="1">
        <f t="array" aca="1" ref="I766" ca="1" xml:space="preserve"> (SUM(OFFSET(G766, -$M$4/2+1, 0, $M$4-1, 1)) + (INDIRECT("G" &amp; ROW(G766) - $M$4/2) + INDIRECT("G" &amp; ROW(G766) + $M$4/2))/2) / $M$4</f>
        <v>30299.56818181818</v>
      </c>
      <c r="J766" s="1">
        <f ca="1">Table3[[#This Row],[Moving Average on Months]] - 1.96*STDEV(OFFSET(Table3[[#This Row],[Combined
Daily order]], -$M$4/2, 0, $M$4+1, 1))</f>
        <v>15341.796174637177</v>
      </c>
      <c r="K766" s="1">
        <f ca="1">Table3[[#This Row],[Moving Average on Months]] + 1.96*STDEV(OFFSET(Table3[[#This Row],[Combined
Daily order]], -$M$4/2, 0, $M$4+1, 1))</f>
        <v>45257.34018899918</v>
      </c>
      <c r="L766" s="1" t="e">
        <v>#N/A</v>
      </c>
      <c r="N766" s="1">
        <f t="shared" si="57"/>
        <v>45729.882621720331</v>
      </c>
      <c r="O766" s="1">
        <f t="shared" si="58"/>
        <v>5411.2257219907515</v>
      </c>
      <c r="P766"/>
      <c r="V766" s="1"/>
      <c r="AD766"/>
      <c r="AE766"/>
      <c r="AF766"/>
    </row>
    <row r="767" spans="2:32" ht="15" x14ac:dyDescent="0.2">
      <c r="B767" s="2">
        <v>45138.055244016301</v>
      </c>
      <c r="C767" s="2">
        <f t="shared" si="55"/>
        <v>45138</v>
      </c>
      <c r="D767" s="1">
        <v>8917</v>
      </c>
      <c r="F767" s="2">
        <f t="shared" si="59"/>
        <v>44495</v>
      </c>
      <c r="G767" s="1">
        <f t="shared" si="56"/>
        <v>22265</v>
      </c>
      <c r="H767" s="1">
        <f>ROUNDUP(MONTH(Table3[[#This Row],[Date]])/3, 0)</f>
        <v>4</v>
      </c>
      <c r="I767" s="1" cm="1">
        <f t="array" aca="1" ref="I767" ca="1" xml:space="preserve"> (SUM(OFFSET(G767, -$M$4/2+1, 0, $M$4-1, 1)) + (INDIRECT("G" &amp; ROW(G767) - $M$4/2) + INDIRECT("G" &amp; ROW(G767) + $M$4/2))/2) / $M$4</f>
        <v>29721.522727272728</v>
      </c>
      <c r="J767" s="1">
        <f ca="1">Table3[[#This Row],[Moving Average on Months]] - 1.96*STDEV(OFFSET(Table3[[#This Row],[Combined
Daily order]], -$M$4/2, 0, $M$4+1, 1))</f>
        <v>14332.563356612556</v>
      </c>
      <c r="K767" s="1">
        <f ca="1">Table3[[#This Row],[Moving Average on Months]] + 1.96*STDEV(OFFSET(Table3[[#This Row],[Combined
Daily order]], -$M$4/2, 0, $M$4+1, 1))</f>
        <v>45110.482097932902</v>
      </c>
      <c r="L767" s="1" t="e">
        <v>#N/A</v>
      </c>
      <c r="N767" s="1">
        <f t="shared" si="57"/>
        <v>45729.882621720331</v>
      </c>
      <c r="O767" s="1">
        <f t="shared" si="58"/>
        <v>5411.2257219907515</v>
      </c>
      <c r="P767"/>
      <c r="V767" s="1"/>
      <c r="AD767"/>
      <c r="AE767"/>
      <c r="AF767"/>
    </row>
    <row r="768" spans="2:32" ht="15" x14ac:dyDescent="0.2">
      <c r="B768" s="2">
        <v>45135.961034391759</v>
      </c>
      <c r="C768" s="2">
        <f t="shared" si="55"/>
        <v>45135</v>
      </c>
      <c r="D768" s="1">
        <v>8005</v>
      </c>
      <c r="F768" s="2">
        <f t="shared" si="59"/>
        <v>44494</v>
      </c>
      <c r="G768" s="1">
        <f t="shared" si="56"/>
        <v>38159</v>
      </c>
      <c r="H768" s="1">
        <f>ROUNDUP(MONTH(Table3[[#This Row],[Date]])/3, 0)</f>
        <v>4</v>
      </c>
      <c r="I768" s="1" cm="1">
        <f t="array" aca="1" ref="I768" ca="1" xml:space="preserve"> (SUM(OFFSET(G768, -$M$4/2+1, 0, $M$4-1, 1)) + (INDIRECT("G" &amp; ROW(G768) - $M$4/2) + INDIRECT("G" &amp; ROW(G768) + $M$4/2))/2) / $M$4</f>
        <v>29136.045454545456</v>
      </c>
      <c r="J768" s="1">
        <f ca="1">Table3[[#This Row],[Moving Average on Months]] - 1.96*STDEV(OFFSET(Table3[[#This Row],[Combined
Daily order]], -$M$4/2, 0, $M$4+1, 1))</f>
        <v>15634.708848876387</v>
      </c>
      <c r="K768" s="1">
        <f ca="1">Table3[[#This Row],[Moving Average on Months]] + 1.96*STDEV(OFFSET(Table3[[#This Row],[Combined
Daily order]], -$M$4/2, 0, $M$4+1, 1))</f>
        <v>42637.382060214528</v>
      </c>
      <c r="L768" s="1" t="e">
        <v>#N/A</v>
      </c>
      <c r="N768" s="1">
        <f t="shared" si="57"/>
        <v>45729.882621720331</v>
      </c>
      <c r="O768" s="1">
        <f t="shared" si="58"/>
        <v>5411.2257219907515</v>
      </c>
      <c r="P768"/>
      <c r="V768" s="1"/>
      <c r="AD768"/>
      <c r="AE768"/>
      <c r="AF768"/>
    </row>
    <row r="769" spans="2:32" ht="15" x14ac:dyDescent="0.2">
      <c r="B769" s="2">
        <v>45135.540312196412</v>
      </c>
      <c r="C769" s="2">
        <f t="shared" si="55"/>
        <v>45135</v>
      </c>
      <c r="D769" s="1">
        <v>7530</v>
      </c>
      <c r="F769" s="2">
        <f t="shared" si="59"/>
        <v>44491</v>
      </c>
      <c r="G769" s="1">
        <f t="shared" si="56"/>
        <v>23380</v>
      </c>
      <c r="H769" s="1">
        <f>ROUNDUP(MONTH(Table3[[#This Row],[Date]])/3, 0)</f>
        <v>4</v>
      </c>
      <c r="I769" s="1" cm="1">
        <f t="array" aca="1" ref="I769" ca="1" xml:space="preserve"> (SUM(OFFSET(G769, -$M$4/2+1, 0, $M$4-1, 1)) + (INDIRECT("G" &amp; ROW(G769) - $M$4/2) + INDIRECT("G" &amp; ROW(G769) + $M$4/2))/2) / $M$4</f>
        <v>28602.659090909092</v>
      </c>
      <c r="J769" s="1">
        <f ca="1">Table3[[#This Row],[Moving Average on Months]] - 1.96*STDEV(OFFSET(Table3[[#This Row],[Combined
Daily order]], -$M$4/2, 0, $M$4+1, 1))</f>
        <v>14386.729525135053</v>
      </c>
      <c r="K769" s="1">
        <f ca="1">Table3[[#This Row],[Moving Average on Months]] + 1.96*STDEV(OFFSET(Table3[[#This Row],[Combined
Daily order]], -$M$4/2, 0, $M$4+1, 1))</f>
        <v>42818.588656683132</v>
      </c>
      <c r="L769" s="1" t="e">
        <v>#N/A</v>
      </c>
      <c r="N769" s="1">
        <f t="shared" si="57"/>
        <v>45729.882621720331</v>
      </c>
      <c r="O769" s="1">
        <f t="shared" si="58"/>
        <v>5411.2257219907515</v>
      </c>
      <c r="P769"/>
      <c r="V769" s="1"/>
      <c r="AD769"/>
      <c r="AE769"/>
      <c r="AF769"/>
    </row>
    <row r="770" spans="2:32" ht="15" x14ac:dyDescent="0.2">
      <c r="B770" s="2">
        <v>45135.128732598801</v>
      </c>
      <c r="C770" s="2">
        <f t="shared" si="55"/>
        <v>45135</v>
      </c>
      <c r="D770" s="1">
        <v>6704</v>
      </c>
      <c r="F770" s="2">
        <f t="shared" si="59"/>
        <v>44490</v>
      </c>
      <c r="G770" s="1">
        <f t="shared" si="56"/>
        <v>32190</v>
      </c>
      <c r="H770" s="1">
        <f>ROUNDUP(MONTH(Table3[[#This Row],[Date]])/3, 0)</f>
        <v>4</v>
      </c>
      <c r="I770" s="1" cm="1">
        <f t="array" aca="1" ref="I770" ca="1" xml:space="preserve"> (SUM(OFFSET(G770, -$M$4/2+1, 0, $M$4-1, 1)) + (INDIRECT("G" &amp; ROW(G770) - $M$4/2) + INDIRECT("G" &amp; ROW(G770) + $M$4/2))/2) / $M$4</f>
        <v>28087.977272727272</v>
      </c>
      <c r="J770" s="1">
        <f ca="1">Table3[[#This Row],[Moving Average on Months]] - 1.96*STDEV(OFFSET(Table3[[#This Row],[Combined
Daily order]], -$M$4/2, 0, $M$4+1, 1))</f>
        <v>15056.092469529165</v>
      </c>
      <c r="K770" s="1">
        <f ca="1">Table3[[#This Row],[Moving Average on Months]] + 1.96*STDEV(OFFSET(Table3[[#This Row],[Combined
Daily order]], -$M$4/2, 0, $M$4+1, 1))</f>
        <v>41119.862075925383</v>
      </c>
      <c r="L770" s="1" t="e">
        <v>#N/A</v>
      </c>
      <c r="N770" s="1">
        <f t="shared" si="57"/>
        <v>45729.882621720331</v>
      </c>
      <c r="O770" s="1">
        <f t="shared" si="58"/>
        <v>5411.2257219907515</v>
      </c>
      <c r="P770"/>
      <c r="V770" s="1"/>
      <c r="AD770"/>
      <c r="AE770"/>
      <c r="AF770"/>
    </row>
    <row r="771" spans="2:32" ht="15" x14ac:dyDescent="0.2">
      <c r="B771" s="2">
        <v>45134.73961621122</v>
      </c>
      <c r="C771" s="2">
        <f t="shared" si="55"/>
        <v>45134</v>
      </c>
      <c r="D771" s="1">
        <v>7326</v>
      </c>
      <c r="F771" s="2">
        <f t="shared" si="59"/>
        <v>44489</v>
      </c>
      <c r="G771" s="1">
        <f t="shared" si="56"/>
        <v>22924</v>
      </c>
      <c r="H771" s="1">
        <f>ROUNDUP(MONTH(Table3[[#This Row],[Date]])/3, 0)</f>
        <v>4</v>
      </c>
      <c r="I771" s="1" cm="1">
        <f t="array" aca="1" ref="I771" ca="1" xml:space="preserve"> (SUM(OFFSET(G771, -$M$4/2+1, 0, $M$4-1, 1)) + (INDIRECT("G" &amp; ROW(G771) - $M$4/2) + INDIRECT("G" &amp; ROW(G771) + $M$4/2))/2) / $M$4</f>
        <v>27668.840909090908</v>
      </c>
      <c r="J771" s="1">
        <f ca="1">Table3[[#This Row],[Moving Average on Months]] - 1.96*STDEV(OFFSET(Table3[[#This Row],[Combined
Daily order]], -$M$4/2, 0, $M$4+1, 1))</f>
        <v>13962.873230184217</v>
      </c>
      <c r="K771" s="1">
        <f ca="1">Table3[[#This Row],[Moving Average on Months]] + 1.96*STDEV(OFFSET(Table3[[#This Row],[Combined
Daily order]], -$M$4/2, 0, $M$4+1, 1))</f>
        <v>41374.808587997599</v>
      </c>
      <c r="L771" s="1" t="e">
        <v>#N/A</v>
      </c>
      <c r="N771" s="1">
        <f t="shared" si="57"/>
        <v>45729.882621720331</v>
      </c>
      <c r="O771" s="1">
        <f t="shared" si="58"/>
        <v>5411.2257219907515</v>
      </c>
      <c r="P771"/>
      <c r="V771" s="1"/>
      <c r="AD771"/>
      <c r="AE771"/>
      <c r="AF771"/>
    </row>
    <row r="772" spans="2:32" ht="15" x14ac:dyDescent="0.2">
      <c r="B772" s="2">
        <v>45134.327240459861</v>
      </c>
      <c r="C772" s="2">
        <f t="shared" ref="C772:C835" si="60">INT(B772)</f>
        <v>45134</v>
      </c>
      <c r="D772" s="1">
        <v>7189</v>
      </c>
      <c r="F772" s="2">
        <f t="shared" si="59"/>
        <v>44488</v>
      </c>
      <c r="G772" s="1">
        <f t="shared" ref="G772:G806" si="61">SUMIF(C:C, F772, D:D)</f>
        <v>31723</v>
      </c>
      <c r="H772" s="1">
        <f>ROUNDUP(MONTH(Table3[[#This Row],[Date]])/3, 0)</f>
        <v>4</v>
      </c>
      <c r="I772" s="1" cm="1">
        <f t="array" aca="1" ref="I772" ca="1" xml:space="preserve"> (SUM(OFFSET(G772, -$M$4/2+1, 0, $M$4-1, 1)) + (INDIRECT("G" &amp; ROW(G772) - $M$4/2) + INDIRECT("G" &amp; ROW(G772) + $M$4/2))/2) / $M$4</f>
        <v>27322.136363636364</v>
      </c>
      <c r="J772" s="1">
        <f ca="1">Table3[[#This Row],[Moving Average on Months]] - 1.96*STDEV(OFFSET(Table3[[#This Row],[Combined
Daily order]], -$M$4/2, 0, $M$4+1, 1))</f>
        <v>14219.16088347123</v>
      </c>
      <c r="K772" s="1">
        <f ca="1">Table3[[#This Row],[Moving Average on Months]] + 1.96*STDEV(OFFSET(Table3[[#This Row],[Combined
Daily order]], -$M$4/2, 0, $M$4+1, 1))</f>
        <v>40425.111843801496</v>
      </c>
      <c r="L772" s="1" t="e">
        <v>#N/A</v>
      </c>
      <c r="N772" s="1">
        <f t="shared" ref="N772:N806" si="62">$V$46</f>
        <v>45729.882621720331</v>
      </c>
      <c r="O772" s="1">
        <f t="shared" ref="O772:O806" si="63">$U$46</f>
        <v>5411.2257219907515</v>
      </c>
      <c r="P772"/>
      <c r="V772" s="1"/>
      <c r="AD772"/>
      <c r="AE772"/>
      <c r="AF772"/>
    </row>
    <row r="773" spans="2:32" ht="15" x14ac:dyDescent="0.2">
      <c r="B773" s="2">
        <v>45133.944460194652</v>
      </c>
      <c r="C773" s="2">
        <f t="shared" si="60"/>
        <v>45133</v>
      </c>
      <c r="D773" s="1">
        <v>7441</v>
      </c>
      <c r="F773" s="2">
        <f t="shared" si="59"/>
        <v>44487</v>
      </c>
      <c r="G773" s="1">
        <f t="shared" si="61"/>
        <v>21786</v>
      </c>
      <c r="H773" s="1">
        <f>ROUNDUP(MONTH(Table3[[#This Row],[Date]])/3, 0)</f>
        <v>4</v>
      </c>
      <c r="I773" s="1" cm="1">
        <f t="array" aca="1" ref="I773" ca="1" xml:space="preserve"> (SUM(OFFSET(G773, -$M$4/2+1, 0, $M$4-1, 1)) + (INDIRECT("G" &amp; ROW(G773) - $M$4/2) + INDIRECT("G" &amp; ROW(G773) + $M$4/2))/2) / $M$4</f>
        <v>26955.659090909092</v>
      </c>
      <c r="J773" s="1">
        <f ca="1">Table3[[#This Row],[Moving Average on Months]] - 1.96*STDEV(OFFSET(Table3[[#This Row],[Combined
Daily order]], -$M$4/2, 0, $M$4+1, 1))</f>
        <v>13488.783250346134</v>
      </c>
      <c r="K773" s="1">
        <f ca="1">Table3[[#This Row],[Moving Average on Months]] + 1.96*STDEV(OFFSET(Table3[[#This Row],[Combined
Daily order]], -$M$4/2, 0, $M$4+1, 1))</f>
        <v>40422.534931472052</v>
      </c>
      <c r="L773" s="1" t="e">
        <v>#N/A</v>
      </c>
      <c r="N773" s="1">
        <f t="shared" si="62"/>
        <v>45729.882621720331</v>
      </c>
      <c r="O773" s="1">
        <f t="shared" si="63"/>
        <v>5411.2257219907515</v>
      </c>
      <c r="P773"/>
      <c r="V773" s="1"/>
      <c r="AD773"/>
      <c r="AE773"/>
      <c r="AF773"/>
    </row>
    <row r="774" spans="2:32" ht="15" x14ac:dyDescent="0.2">
      <c r="B774" s="2">
        <v>45133.53956660549</v>
      </c>
      <c r="C774" s="2">
        <f t="shared" si="60"/>
        <v>45133</v>
      </c>
      <c r="D774" s="1">
        <v>7418</v>
      </c>
      <c r="F774" s="2">
        <f t="shared" ref="F774:F806" si="64">WORKDAY(F773,-1)</f>
        <v>44484</v>
      </c>
      <c r="G774" s="1">
        <f t="shared" si="61"/>
        <v>19898</v>
      </c>
      <c r="H774" s="1">
        <f>ROUNDUP(MONTH(Table3[[#This Row],[Date]])/3, 0)</f>
        <v>4</v>
      </c>
      <c r="I774" s="1" cm="1">
        <f t="array" aca="1" ref="I774" ca="1" xml:space="preserve"> (SUM(OFFSET(G774, -$M$4/2+1, 0, $M$4-1, 1)) + (INDIRECT("G" &amp; ROW(G774) - $M$4/2) + INDIRECT("G" &amp; ROW(G774) + $M$4/2))/2) / $M$4</f>
        <v>26613.18181818182</v>
      </c>
      <c r="J774" s="1">
        <f ca="1">Table3[[#This Row],[Moving Average on Months]] - 1.96*STDEV(OFFSET(Table3[[#This Row],[Combined
Daily order]], -$M$4/2, 0, $M$4+1, 1))</f>
        <v>14246.121620933181</v>
      </c>
      <c r="K774" s="1">
        <f ca="1">Table3[[#This Row],[Moving Average on Months]] + 1.96*STDEV(OFFSET(Table3[[#This Row],[Combined
Daily order]], -$M$4/2, 0, $M$4+1, 1))</f>
        <v>38980.242015430456</v>
      </c>
      <c r="L774" s="1" t="e">
        <v>#N/A</v>
      </c>
      <c r="N774" s="1">
        <f t="shared" si="62"/>
        <v>45729.882621720331</v>
      </c>
      <c r="O774" s="1">
        <f t="shared" si="63"/>
        <v>5411.2257219907515</v>
      </c>
      <c r="P774"/>
      <c r="V774" s="1"/>
      <c r="AD774"/>
      <c r="AE774"/>
      <c r="AF774"/>
    </row>
    <row r="775" spans="2:32" ht="15" x14ac:dyDescent="0.2">
      <c r="B775" s="2">
        <v>45133.13966688588</v>
      </c>
      <c r="C775" s="2">
        <f t="shared" si="60"/>
        <v>45133</v>
      </c>
      <c r="D775" s="1">
        <v>7245</v>
      </c>
      <c r="F775" s="2">
        <f t="shared" si="64"/>
        <v>44483</v>
      </c>
      <c r="G775" s="1">
        <f t="shared" si="61"/>
        <v>31446</v>
      </c>
      <c r="H775" s="1">
        <f>ROUNDUP(MONTH(Table3[[#This Row],[Date]])/3, 0)</f>
        <v>4</v>
      </c>
      <c r="I775" s="1" cm="1">
        <f t="array" aca="1" ref="I775" ca="1" xml:space="preserve"> (SUM(OFFSET(G775, -$M$4/2+1, 0, $M$4-1, 1)) + (INDIRECT("G" &amp; ROW(G775) - $M$4/2) + INDIRECT("G" &amp; ROW(G775) + $M$4/2))/2) / $M$4</f>
        <v>26585.159090909092</v>
      </c>
      <c r="J775" s="1">
        <f ca="1">Table3[[#This Row],[Moving Average on Months]] - 1.96*STDEV(OFFSET(Table3[[#This Row],[Combined
Daily order]], -$M$4/2, 0, $M$4+1, 1))</f>
        <v>14016.276232050766</v>
      </c>
      <c r="K775" s="1">
        <f ca="1">Table3[[#This Row],[Moving Average on Months]] + 1.96*STDEV(OFFSET(Table3[[#This Row],[Combined
Daily order]], -$M$4/2, 0, $M$4+1, 1))</f>
        <v>39154.041949767416</v>
      </c>
      <c r="L775" s="1" t="e">
        <v>#N/A</v>
      </c>
      <c r="N775" s="1">
        <f t="shared" si="62"/>
        <v>45729.882621720331</v>
      </c>
      <c r="O775" s="1">
        <f t="shared" si="63"/>
        <v>5411.2257219907515</v>
      </c>
      <c r="P775"/>
      <c r="V775" s="1"/>
      <c r="AD775"/>
      <c r="AE775"/>
      <c r="AF775"/>
    </row>
    <row r="776" spans="2:32" ht="15" x14ac:dyDescent="0.2">
      <c r="B776" s="2">
        <v>45132.737567745244</v>
      </c>
      <c r="C776" s="2">
        <f t="shared" si="60"/>
        <v>45132</v>
      </c>
      <c r="D776" s="1">
        <v>6507</v>
      </c>
      <c r="F776" s="2">
        <f t="shared" si="64"/>
        <v>44482</v>
      </c>
      <c r="G776" s="1">
        <f t="shared" si="61"/>
        <v>20707</v>
      </c>
      <c r="H776" s="1">
        <f>ROUNDUP(MONTH(Table3[[#This Row],[Date]])/3, 0)</f>
        <v>4</v>
      </c>
      <c r="I776" s="1" cm="1">
        <f t="array" aca="1" ref="I776" ca="1" xml:space="preserve"> (SUM(OFFSET(G776, -$M$4/2+1, 0, $M$4-1, 1)) + (INDIRECT("G" &amp; ROW(G776) - $M$4/2) + INDIRECT("G" &amp; ROW(G776) + $M$4/2))/2) / $M$4</f>
        <v>26242.204545454544</v>
      </c>
      <c r="J776" s="1">
        <f ca="1">Table3[[#This Row],[Moving Average on Months]] - 1.96*STDEV(OFFSET(Table3[[#This Row],[Combined
Daily order]], -$M$4/2, 0, $M$4+1, 1))</f>
        <v>13628.735445288981</v>
      </c>
      <c r="K776" s="1">
        <f ca="1">Table3[[#This Row],[Moving Average on Months]] + 1.96*STDEV(OFFSET(Table3[[#This Row],[Combined
Daily order]], -$M$4/2, 0, $M$4+1, 1))</f>
        <v>38855.673645620103</v>
      </c>
      <c r="L776" s="1" t="e">
        <v>#N/A</v>
      </c>
      <c r="N776" s="1">
        <f t="shared" si="62"/>
        <v>45729.882621720331</v>
      </c>
      <c r="O776" s="1">
        <f t="shared" si="63"/>
        <v>5411.2257219907515</v>
      </c>
      <c r="P776"/>
      <c r="V776" s="1"/>
      <c r="AD776"/>
      <c r="AE776"/>
      <c r="AF776"/>
    </row>
    <row r="777" spans="2:32" ht="15" x14ac:dyDescent="0.2">
      <c r="B777" s="2">
        <v>45132.328876482032</v>
      </c>
      <c r="C777" s="2">
        <f t="shared" si="60"/>
        <v>45132</v>
      </c>
      <c r="D777" s="1">
        <v>7529</v>
      </c>
      <c r="F777" s="2">
        <f t="shared" si="64"/>
        <v>44481</v>
      </c>
      <c r="G777" s="1">
        <f t="shared" si="61"/>
        <v>28575</v>
      </c>
      <c r="H777" s="1">
        <f>ROUNDUP(MONTH(Table3[[#This Row],[Date]])/3, 0)</f>
        <v>4</v>
      </c>
      <c r="I777" s="1" cm="1">
        <f t="array" aca="1" ref="I777" ca="1" xml:space="preserve"> (SUM(OFFSET(G777, -$M$4/2+1, 0, $M$4-1, 1)) + (INDIRECT("G" &amp; ROW(G777) - $M$4/2) + INDIRECT("G" &amp; ROW(G777) + $M$4/2))/2) / $M$4</f>
        <v>25644.31818181818</v>
      </c>
      <c r="J777" s="1">
        <f ca="1">Table3[[#This Row],[Moving Average on Months]] - 1.96*STDEV(OFFSET(Table3[[#This Row],[Combined
Daily order]], -$M$4/2, 0, $M$4+1, 1))</f>
        <v>13710.424323425594</v>
      </c>
      <c r="K777" s="1">
        <f ca="1">Table3[[#This Row],[Moving Average on Months]] + 1.96*STDEV(OFFSET(Table3[[#This Row],[Combined
Daily order]], -$M$4/2, 0, $M$4+1, 1))</f>
        <v>37578.212040210768</v>
      </c>
      <c r="L777" s="1" t="e">
        <v>#N/A</v>
      </c>
      <c r="N777" s="1">
        <f t="shared" si="62"/>
        <v>45729.882621720331</v>
      </c>
      <c r="O777" s="1">
        <f t="shared" si="63"/>
        <v>5411.2257219907515</v>
      </c>
      <c r="P777"/>
      <c r="V777" s="1"/>
      <c r="AD777"/>
      <c r="AE777"/>
      <c r="AF777"/>
    </row>
    <row r="778" spans="2:32" ht="15" x14ac:dyDescent="0.2">
      <c r="B778" s="2">
        <v>45131.938531761247</v>
      </c>
      <c r="C778" s="2">
        <f t="shared" si="60"/>
        <v>45131</v>
      </c>
      <c r="D778" s="1">
        <v>7971</v>
      </c>
      <c r="F778" s="2">
        <f t="shared" si="64"/>
        <v>44480</v>
      </c>
      <c r="G778" s="1">
        <f t="shared" si="61"/>
        <v>21152</v>
      </c>
      <c r="H778" s="1">
        <f>ROUNDUP(MONTH(Table3[[#This Row],[Date]])/3, 0)</f>
        <v>4</v>
      </c>
      <c r="I778" s="1" cm="1">
        <f t="array" aca="1" ref="I778" ca="1" xml:space="preserve"> (SUM(OFFSET(G778, -$M$4/2+1, 0, $M$4-1, 1)) + (INDIRECT("G" &amp; ROW(G778) - $M$4/2) + INDIRECT("G" &amp; ROW(G778) + $M$4/2))/2) / $M$4</f>
        <v>25396.454545454544</v>
      </c>
      <c r="J778" s="1">
        <f ca="1">Table3[[#This Row],[Moving Average on Months]] - 1.96*STDEV(OFFSET(Table3[[#This Row],[Combined
Daily order]], -$M$4/2, 0, $M$4+1, 1))</f>
        <v>14542.142579649011</v>
      </c>
      <c r="K778" s="1">
        <f ca="1">Table3[[#This Row],[Moving Average on Months]] + 1.96*STDEV(OFFSET(Table3[[#This Row],[Combined
Daily order]], -$M$4/2, 0, $M$4+1, 1))</f>
        <v>36250.766511260081</v>
      </c>
      <c r="L778" s="1" t="e">
        <v>#N/A</v>
      </c>
      <c r="N778" s="1">
        <f t="shared" si="62"/>
        <v>45729.882621720331</v>
      </c>
      <c r="O778" s="1">
        <f t="shared" si="63"/>
        <v>5411.2257219907515</v>
      </c>
      <c r="P778"/>
      <c r="V778" s="1"/>
      <c r="AD778"/>
      <c r="AE778"/>
      <c r="AF778"/>
    </row>
    <row r="779" spans="2:32" ht="15" x14ac:dyDescent="0.2">
      <c r="B779" s="2">
        <v>45131.546203391918</v>
      </c>
      <c r="C779" s="2">
        <f t="shared" si="60"/>
        <v>45131</v>
      </c>
      <c r="D779" s="1">
        <v>6381</v>
      </c>
      <c r="F779" s="2">
        <f t="shared" si="64"/>
        <v>44477</v>
      </c>
      <c r="G779" s="1">
        <f t="shared" si="61"/>
        <v>28406</v>
      </c>
      <c r="H779" s="1">
        <f>ROUNDUP(MONTH(Table3[[#This Row],[Date]])/3, 0)</f>
        <v>4</v>
      </c>
      <c r="I779" s="1" cm="1">
        <f t="array" aca="1" ref="I779" ca="1" xml:space="preserve"> (SUM(OFFSET(G779, -$M$4/2+1, 0, $M$4-1, 1)) + (INDIRECT("G" &amp; ROW(G779) - $M$4/2) + INDIRECT("G" &amp; ROW(G779) + $M$4/2))/2) / $M$4</f>
        <v>25189.045454545456</v>
      </c>
      <c r="J779" s="1">
        <f ca="1">Table3[[#This Row],[Moving Average on Months]] - 1.96*STDEV(OFFSET(Table3[[#This Row],[Combined
Daily order]], -$M$4/2, 0, $M$4+1, 1))</f>
        <v>14327.395142252097</v>
      </c>
      <c r="K779" s="1">
        <f ca="1">Table3[[#This Row],[Moving Average on Months]] + 1.96*STDEV(OFFSET(Table3[[#This Row],[Combined
Daily order]], -$M$4/2, 0, $M$4+1, 1))</f>
        <v>36050.695766838813</v>
      </c>
      <c r="L779" s="1" t="e">
        <v>#N/A</v>
      </c>
      <c r="N779" s="1">
        <f t="shared" si="62"/>
        <v>45729.882621720331</v>
      </c>
      <c r="O779" s="1">
        <f t="shared" si="63"/>
        <v>5411.2257219907515</v>
      </c>
      <c r="P779"/>
      <c r="V779" s="1"/>
      <c r="AD779"/>
      <c r="AE779"/>
      <c r="AF779"/>
    </row>
    <row r="780" spans="2:32" ht="15" x14ac:dyDescent="0.2">
      <c r="B780" s="2">
        <v>45131.121039938655</v>
      </c>
      <c r="C780" s="2">
        <f t="shared" si="60"/>
        <v>45131</v>
      </c>
      <c r="D780" s="1">
        <v>6756</v>
      </c>
      <c r="F780" s="2">
        <f t="shared" si="64"/>
        <v>44476</v>
      </c>
      <c r="G780" s="1">
        <f t="shared" si="61"/>
        <v>18204</v>
      </c>
      <c r="H780" s="1">
        <f>ROUNDUP(MONTH(Table3[[#This Row],[Date]])/3, 0)</f>
        <v>4</v>
      </c>
      <c r="I780" s="1" cm="1">
        <f t="array" aca="1" ref="I780" ca="1" xml:space="preserve"> (SUM(OFFSET(G780, -$M$4/2+1, 0, $M$4-1, 1)) + (INDIRECT("G" &amp; ROW(G780) - $M$4/2) + INDIRECT("G" &amp; ROW(G780) + $M$4/2))/2) / $M$4</f>
        <v>24962.977272727272</v>
      </c>
      <c r="J780" s="1">
        <f ca="1">Table3[[#This Row],[Moving Average on Months]] - 1.96*STDEV(OFFSET(Table3[[#This Row],[Combined
Daily order]], -$M$4/2, 0, $M$4+1, 1))</f>
        <v>15377.573187524125</v>
      </c>
      <c r="K780" s="1">
        <f ca="1">Table3[[#This Row],[Moving Average on Months]] + 1.96*STDEV(OFFSET(Table3[[#This Row],[Combined
Daily order]], -$M$4/2, 0, $M$4+1, 1))</f>
        <v>34548.381357930419</v>
      </c>
      <c r="L780" s="1" t="e">
        <v>#N/A</v>
      </c>
      <c r="N780" s="1">
        <f t="shared" si="62"/>
        <v>45729.882621720331</v>
      </c>
      <c r="O780" s="1">
        <f t="shared" si="63"/>
        <v>5411.2257219907515</v>
      </c>
      <c r="P780"/>
      <c r="V780" s="1"/>
      <c r="AD780"/>
      <c r="AE780"/>
      <c r="AF780"/>
    </row>
    <row r="781" spans="2:32" ht="15" x14ac:dyDescent="0.2">
      <c r="B781" s="2">
        <v>45128.686197833711</v>
      </c>
      <c r="C781" s="2">
        <f t="shared" si="60"/>
        <v>45128</v>
      </c>
      <c r="D781" s="1">
        <v>7379</v>
      </c>
      <c r="F781" s="2">
        <f t="shared" si="64"/>
        <v>44475</v>
      </c>
      <c r="G781" s="1">
        <f t="shared" si="61"/>
        <v>28649</v>
      </c>
      <c r="H781" s="1">
        <f>ROUNDUP(MONTH(Table3[[#This Row],[Date]])/3, 0)</f>
        <v>4</v>
      </c>
      <c r="I781" s="1" cm="1">
        <f t="array" aca="1" ref="I781" ca="1" xml:space="preserve"> (SUM(OFFSET(G781, -$M$4/2+1, 0, $M$4-1, 1)) + (INDIRECT("G" &amp; ROW(G781) - $M$4/2) + INDIRECT("G" &amp; ROW(G781) + $M$4/2))/2) / $M$4</f>
        <v>24797.840909090908</v>
      </c>
      <c r="J781" s="1">
        <f ca="1">Table3[[#This Row],[Moving Average on Months]] - 1.96*STDEV(OFFSET(Table3[[#This Row],[Combined
Daily order]], -$M$4/2, 0, $M$4+1, 1))</f>
        <v>14901.188780256696</v>
      </c>
      <c r="K781" s="1">
        <f ca="1">Table3[[#This Row],[Moving Average on Months]] + 1.96*STDEV(OFFSET(Table3[[#This Row],[Combined
Daily order]], -$M$4/2, 0, $M$4+1, 1))</f>
        <v>34694.493037925116</v>
      </c>
      <c r="L781" s="1" t="e">
        <v>#N/A</v>
      </c>
      <c r="N781" s="1">
        <f t="shared" si="62"/>
        <v>45729.882621720331</v>
      </c>
      <c r="O781" s="1">
        <f t="shared" si="63"/>
        <v>5411.2257219907515</v>
      </c>
      <c r="P781"/>
      <c r="V781" s="1"/>
      <c r="AD781"/>
      <c r="AE781"/>
      <c r="AF781"/>
    </row>
    <row r="782" spans="2:32" ht="15" x14ac:dyDescent="0.2">
      <c r="B782" s="2">
        <v>45128.306729642078</v>
      </c>
      <c r="C782" s="2">
        <f t="shared" si="60"/>
        <v>45128</v>
      </c>
      <c r="D782" s="1">
        <v>6559</v>
      </c>
      <c r="F782" s="2">
        <f t="shared" si="64"/>
        <v>44474</v>
      </c>
      <c r="G782" s="1">
        <f t="shared" si="61"/>
        <v>17709</v>
      </c>
      <c r="H782" s="1">
        <f>ROUNDUP(MONTH(Table3[[#This Row],[Date]])/3, 0)</f>
        <v>4</v>
      </c>
      <c r="I782" s="1" cm="1">
        <f t="array" aca="1" ref="I782" ca="1" xml:space="preserve"> (SUM(OFFSET(G782, -$M$4/2+1, 0, $M$4-1, 1)) + (INDIRECT("G" &amp; ROW(G782) - $M$4/2) + INDIRECT("G" &amp; ROW(G782) + $M$4/2))/2) / $M$4</f>
        <v>24681.93181818182</v>
      </c>
      <c r="J782" s="1">
        <f ca="1">Table3[[#This Row],[Moving Average on Months]] - 1.96*STDEV(OFFSET(Table3[[#This Row],[Combined
Daily order]], -$M$4/2, 0, $M$4+1, 1))</f>
        <v>14908.733434979618</v>
      </c>
      <c r="K782" s="1">
        <f ca="1">Table3[[#This Row],[Moving Average on Months]] + 1.96*STDEV(OFFSET(Table3[[#This Row],[Combined
Daily order]], -$M$4/2, 0, $M$4+1, 1))</f>
        <v>34455.130201384018</v>
      </c>
      <c r="L782" s="1" t="e">
        <v>#N/A</v>
      </c>
      <c r="N782" s="1">
        <f t="shared" si="62"/>
        <v>45729.882621720331</v>
      </c>
      <c r="O782" s="1">
        <f t="shared" si="63"/>
        <v>5411.2257219907515</v>
      </c>
      <c r="P782"/>
      <c r="V782" s="1"/>
      <c r="AD782"/>
      <c r="AE782"/>
      <c r="AF782"/>
    </row>
    <row r="783" spans="2:32" ht="15" x14ac:dyDescent="0.2">
      <c r="B783" s="2">
        <v>45127.932780554416</v>
      </c>
      <c r="C783" s="2">
        <f t="shared" si="60"/>
        <v>45127</v>
      </c>
      <c r="D783" s="1">
        <v>6657</v>
      </c>
      <c r="F783" s="2">
        <f t="shared" si="64"/>
        <v>44473</v>
      </c>
      <c r="G783" s="1">
        <f t="shared" si="61"/>
        <v>29277</v>
      </c>
      <c r="H783" s="1">
        <f>ROUNDUP(MONTH(Table3[[#This Row],[Date]])/3, 0)</f>
        <v>4</v>
      </c>
      <c r="I783" s="1" cm="1">
        <f t="array" aca="1" ref="I783" ca="1" xml:space="preserve"> (SUM(OFFSET(G783, -$M$4/2+1, 0, $M$4-1, 1)) + (INDIRECT("G" &amp; ROW(G783) - $M$4/2) + INDIRECT("G" &amp; ROW(G783) + $M$4/2))/2) / $M$4</f>
        <v>24630.18181818182</v>
      </c>
      <c r="J783" s="1">
        <f ca="1">Table3[[#This Row],[Moving Average on Months]] - 1.96*STDEV(OFFSET(Table3[[#This Row],[Combined
Daily order]], -$M$4/2, 0, $M$4+1, 1))</f>
        <v>14774.049987218363</v>
      </c>
      <c r="K783" s="1">
        <f ca="1">Table3[[#This Row],[Moving Average on Months]] + 1.96*STDEV(OFFSET(Table3[[#This Row],[Combined
Daily order]], -$M$4/2, 0, $M$4+1, 1))</f>
        <v>34486.313649145275</v>
      </c>
      <c r="L783" s="1" t="e">
        <v>#N/A</v>
      </c>
      <c r="N783" s="1">
        <f t="shared" si="62"/>
        <v>45729.882621720331</v>
      </c>
      <c r="O783" s="1">
        <f t="shared" si="63"/>
        <v>5411.2257219907515</v>
      </c>
      <c r="P783"/>
      <c r="V783" s="1"/>
      <c r="AD783"/>
      <c r="AE783"/>
      <c r="AF783"/>
    </row>
    <row r="784" spans="2:32" ht="15" x14ac:dyDescent="0.2">
      <c r="B784" s="2">
        <v>45127.513556304344</v>
      </c>
      <c r="C784" s="2">
        <f t="shared" si="60"/>
        <v>45127</v>
      </c>
      <c r="D784" s="1">
        <v>7307</v>
      </c>
      <c r="F784" s="2">
        <f t="shared" si="64"/>
        <v>44470</v>
      </c>
      <c r="G784" s="1">
        <f t="shared" si="61"/>
        <v>19426</v>
      </c>
      <c r="H784" s="1">
        <f>ROUNDUP(MONTH(Table3[[#This Row],[Date]])/3, 0)</f>
        <v>4</v>
      </c>
      <c r="I784" s="1" cm="1">
        <f t="array" aca="1" ref="I784" ca="1" xml:space="preserve"> (SUM(OFFSET(G784, -$M$4/2+1, 0, $M$4-1, 1)) + (INDIRECT("G" &amp; ROW(G784) - $M$4/2) + INDIRECT("G" &amp; ROW(G784) + $M$4/2))/2) / $M$4</f>
        <v>24356.886363636364</v>
      </c>
      <c r="J784" s="1">
        <f ca="1">Table3[[#This Row],[Moving Average on Months]] - 1.96*STDEV(OFFSET(Table3[[#This Row],[Combined
Daily order]], -$M$4/2, 0, $M$4+1, 1))</f>
        <v>14819.141105256771</v>
      </c>
      <c r="K784" s="1">
        <f ca="1">Table3[[#This Row],[Moving Average on Months]] + 1.96*STDEV(OFFSET(Table3[[#This Row],[Combined
Daily order]], -$M$4/2, 0, $M$4+1, 1))</f>
        <v>33894.631622015957</v>
      </c>
      <c r="L784" s="1" t="e">
        <v>#N/A</v>
      </c>
      <c r="N784" s="1">
        <f t="shared" si="62"/>
        <v>45729.882621720331</v>
      </c>
      <c r="O784" s="1">
        <f t="shared" si="63"/>
        <v>5411.2257219907515</v>
      </c>
      <c r="P784"/>
      <c r="V784" s="1"/>
      <c r="AD784"/>
      <c r="AE784"/>
      <c r="AF784"/>
    </row>
    <row r="785" spans="2:34" ht="15" x14ac:dyDescent="0.2">
      <c r="B785" s="2">
        <v>45127.114414448632</v>
      </c>
      <c r="C785" s="2">
        <f t="shared" si="60"/>
        <v>45127</v>
      </c>
      <c r="D785" s="1">
        <v>7285</v>
      </c>
      <c r="F785" s="2">
        <f t="shared" si="64"/>
        <v>44469</v>
      </c>
      <c r="G785" s="1">
        <f t="shared" si="61"/>
        <v>29431</v>
      </c>
      <c r="H785" s="1">
        <f>ROUNDUP(MONTH(Table3[[#This Row],[Date]])/3, 0)</f>
        <v>3</v>
      </c>
      <c r="I785" s="1" cm="1">
        <f t="array" aca="1" ref="I785" ca="1" xml:space="preserve"> (SUM(OFFSET(G785, -$M$4/2+1, 0, $M$4-1, 1)) + (INDIRECT("G" &amp; ROW(G785) - $M$4/2) + INDIRECT("G" &amp; ROW(G785) + $M$4/2))/2) / $M$4</f>
        <v>24551.727272727272</v>
      </c>
      <c r="J785" s="1">
        <f ca="1">Table3[[#This Row],[Moving Average on Months]] - 1.96*STDEV(OFFSET(Table3[[#This Row],[Combined
Daily order]], -$M$4/2, 0, $M$4+1, 1))</f>
        <v>14794.238635854217</v>
      </c>
      <c r="K785" s="1">
        <f ca="1">Table3[[#This Row],[Moving Average on Months]] + 1.96*STDEV(OFFSET(Table3[[#This Row],[Combined
Daily order]], -$M$4/2, 0, $M$4+1, 1))</f>
        <v>34309.215909600331</v>
      </c>
      <c r="L785" s="1" t="e">
        <v>#N/A</v>
      </c>
      <c r="N785" s="1">
        <f t="shared" si="62"/>
        <v>45729.882621720331</v>
      </c>
      <c r="O785" s="1">
        <f t="shared" si="63"/>
        <v>5411.2257219907515</v>
      </c>
      <c r="P785"/>
      <c r="V785" s="1"/>
      <c r="AD785"/>
      <c r="AE785"/>
      <c r="AF785"/>
    </row>
    <row r="786" spans="2:34" ht="15" x14ac:dyDescent="0.2">
      <c r="B786" s="2">
        <v>45126.718594488397</v>
      </c>
      <c r="C786" s="2">
        <f t="shared" si="60"/>
        <v>45126</v>
      </c>
      <c r="D786" s="1">
        <v>7128</v>
      </c>
      <c r="F786" s="2">
        <f t="shared" si="64"/>
        <v>44468</v>
      </c>
      <c r="G786" s="1">
        <f t="shared" si="61"/>
        <v>20631</v>
      </c>
      <c r="H786" s="1">
        <f>ROUNDUP(MONTH(Table3[[#This Row],[Date]])/3, 0)</f>
        <v>3</v>
      </c>
      <c r="I786" s="1" cm="1">
        <f t="array" aca="1" ref="I786" ca="1" xml:space="preserve"> (SUM(OFFSET(G786, -$M$4/2+1, 0, $M$4-1, 1)) + (INDIRECT("G" &amp; ROW(G786) - $M$4/2) + INDIRECT("G" &amp; ROW(G786) + $M$4/2))/2) / $M$4</f>
        <v>24496.659090909092</v>
      </c>
      <c r="J786" s="1">
        <f ca="1">Table3[[#This Row],[Moving Average on Months]] - 1.96*STDEV(OFFSET(Table3[[#This Row],[Combined
Daily order]], -$M$4/2, 0, $M$4+1, 1))</f>
        <v>14653.323117280388</v>
      </c>
      <c r="K786" s="1">
        <f ca="1">Table3[[#This Row],[Moving Average on Months]] + 1.96*STDEV(OFFSET(Table3[[#This Row],[Combined
Daily order]], -$M$4/2, 0, $M$4+1, 1))</f>
        <v>34339.995064537798</v>
      </c>
      <c r="L786" s="1" t="e">
        <v>#N/A</v>
      </c>
      <c r="N786" s="1">
        <f t="shared" si="62"/>
        <v>45729.882621720331</v>
      </c>
      <c r="O786" s="1">
        <f t="shared" si="63"/>
        <v>5411.2257219907515</v>
      </c>
      <c r="P786"/>
      <c r="V786" s="1"/>
      <c r="AD786"/>
      <c r="AE786"/>
      <c r="AF786"/>
    </row>
    <row r="787" spans="2:34" ht="15" x14ac:dyDescent="0.2">
      <c r="B787" s="2">
        <v>45126.348311966452</v>
      </c>
      <c r="C787" s="2">
        <f t="shared" si="60"/>
        <v>45126</v>
      </c>
      <c r="D787" s="1">
        <v>7164</v>
      </c>
      <c r="F787" s="2">
        <f t="shared" si="64"/>
        <v>44467</v>
      </c>
      <c r="G787" s="1">
        <f t="shared" si="61"/>
        <v>29147</v>
      </c>
      <c r="H787" s="1">
        <f>ROUNDUP(MONTH(Table3[[#This Row],[Date]])/3, 0)</f>
        <v>3</v>
      </c>
      <c r="I787" s="1" cm="1">
        <f t="array" aca="1" ref="I787" ca="1" xml:space="preserve"> (SUM(OFFSET(G787, -$M$4/2+1, 0, $M$4-1, 1)) + (INDIRECT("G" &amp; ROW(G787) - $M$4/2) + INDIRECT("G" &amp; ROW(G787) + $M$4/2))/2) / $M$4</f>
        <v>24371.31818181818</v>
      </c>
      <c r="J787" s="1">
        <f ca="1">Table3[[#This Row],[Moving Average on Months]] - 1.96*STDEV(OFFSET(Table3[[#This Row],[Combined
Daily order]], -$M$4/2, 0, $M$4+1, 1))</f>
        <v>14875.967944121254</v>
      </c>
      <c r="K787" s="1">
        <f ca="1">Table3[[#This Row],[Moving Average on Months]] + 1.96*STDEV(OFFSET(Table3[[#This Row],[Combined
Daily order]], -$M$4/2, 0, $M$4+1, 1))</f>
        <v>33866.668419515103</v>
      </c>
      <c r="L787" s="1" t="e">
        <v>#N/A</v>
      </c>
      <c r="N787" s="1">
        <f t="shared" si="62"/>
        <v>45729.882621720331</v>
      </c>
      <c r="O787" s="1">
        <f t="shared" si="63"/>
        <v>5411.2257219907515</v>
      </c>
      <c r="P787"/>
      <c r="V787" s="1"/>
      <c r="AD787"/>
      <c r="AE787"/>
      <c r="AF787"/>
      <c r="AG787"/>
      <c r="AH787"/>
    </row>
    <row r="788" spans="2:34" ht="15" x14ac:dyDescent="0.2">
      <c r="B788" s="2">
        <v>45125.937184180606</v>
      </c>
      <c r="C788" s="2">
        <f t="shared" si="60"/>
        <v>45125</v>
      </c>
      <c r="D788" s="1">
        <v>6592</v>
      </c>
      <c r="F788" s="2">
        <f t="shared" si="64"/>
        <v>44466</v>
      </c>
      <c r="G788" s="1">
        <f t="shared" si="61"/>
        <v>20182</v>
      </c>
      <c r="H788" s="1">
        <f>ROUNDUP(MONTH(Table3[[#This Row],[Date]])/3, 0)</f>
        <v>3</v>
      </c>
      <c r="I788" s="1" cm="1">
        <f t="array" aca="1" ref="I788" ca="1" xml:space="preserve"> (SUM(OFFSET(G788, -$M$4/2+1, 0, $M$4-1, 1)) + (INDIRECT("G" &amp; ROW(G788) - $M$4/2) + INDIRECT("G" &amp; ROW(G788) + $M$4/2))/2) / $M$4</f>
        <v>24313.81818181818</v>
      </c>
      <c r="J788" s="1">
        <f ca="1">Table3[[#This Row],[Moving Average on Months]] - 1.96*STDEV(OFFSET(Table3[[#This Row],[Combined
Daily order]], -$M$4/2, 0, $M$4+1, 1))</f>
        <v>14685.841930558989</v>
      </c>
      <c r="K788" s="1">
        <f ca="1">Table3[[#This Row],[Moving Average on Months]] + 1.96*STDEV(OFFSET(Table3[[#This Row],[Combined
Daily order]], -$M$4/2, 0, $M$4+1, 1))</f>
        <v>33941.794433077375</v>
      </c>
      <c r="L788" s="1" t="e">
        <v>#N/A</v>
      </c>
      <c r="N788" s="1">
        <f t="shared" si="62"/>
        <v>45729.882621720331</v>
      </c>
      <c r="O788" s="1">
        <f t="shared" si="63"/>
        <v>5411.2257219907515</v>
      </c>
      <c r="P788"/>
      <c r="V788" s="1"/>
      <c r="AD788"/>
      <c r="AE788"/>
      <c r="AF788"/>
      <c r="AG788"/>
      <c r="AH788"/>
    </row>
    <row r="789" spans="2:34" ht="15" x14ac:dyDescent="0.2">
      <c r="B789" s="2">
        <v>45125.550861762626</v>
      </c>
      <c r="C789" s="2">
        <f t="shared" si="60"/>
        <v>45125</v>
      </c>
      <c r="D789" s="1">
        <v>5456</v>
      </c>
      <c r="F789" s="2">
        <f t="shared" si="64"/>
        <v>44463</v>
      </c>
      <c r="G789" s="1">
        <f t="shared" si="61"/>
        <v>29175</v>
      </c>
      <c r="H789" s="1">
        <f>ROUNDUP(MONTH(Table3[[#This Row],[Date]])/3, 0)</f>
        <v>3</v>
      </c>
      <c r="I789" s="1" cm="1">
        <f t="array" aca="1" ref="I789" ca="1" xml:space="preserve"> (SUM(OFFSET(G789, -$M$4/2+1, 0, $M$4-1, 1)) + (INDIRECT("G" &amp; ROW(G789) - $M$4/2) + INDIRECT("G" &amp; ROW(G789) + $M$4/2))/2) / $M$4</f>
        <v>24335.659090909092</v>
      </c>
      <c r="J789" s="1">
        <f ca="1">Table3[[#This Row],[Moving Average on Months]] - 1.96*STDEV(OFFSET(Table3[[#This Row],[Combined
Daily order]], -$M$4/2, 0, $M$4+1, 1))</f>
        <v>14396.182275660398</v>
      </c>
      <c r="K789" s="1">
        <f ca="1">Table3[[#This Row],[Moving Average on Months]] + 1.96*STDEV(OFFSET(Table3[[#This Row],[Combined
Daily order]], -$M$4/2, 0, $M$4+1, 1))</f>
        <v>34275.135906157782</v>
      </c>
      <c r="L789" s="1" t="e">
        <v>#N/A</v>
      </c>
      <c r="N789" s="1">
        <f t="shared" si="62"/>
        <v>45729.882621720331</v>
      </c>
      <c r="O789" s="1">
        <f t="shared" si="63"/>
        <v>5411.2257219907515</v>
      </c>
      <c r="P789"/>
      <c r="V789" s="1"/>
      <c r="AD789"/>
      <c r="AE789"/>
      <c r="AF789"/>
      <c r="AG789"/>
      <c r="AH789"/>
    </row>
    <row r="790" spans="2:34" ht="15" x14ac:dyDescent="0.2">
      <c r="B790" s="2">
        <v>45125.131973103678</v>
      </c>
      <c r="C790" s="2">
        <f t="shared" si="60"/>
        <v>45125</v>
      </c>
      <c r="D790" s="1">
        <v>6573</v>
      </c>
      <c r="F790" s="2">
        <f t="shared" si="64"/>
        <v>44462</v>
      </c>
      <c r="G790" s="1">
        <f t="shared" si="61"/>
        <v>22123</v>
      </c>
      <c r="H790" s="1">
        <f>ROUNDUP(MONTH(Table3[[#This Row],[Date]])/3, 0)</f>
        <v>3</v>
      </c>
      <c r="I790" s="1" cm="1">
        <f t="array" aca="1" ref="I790" ca="1" xml:space="preserve"> (SUM(OFFSET(G790, -$M$4/2+1, 0, $M$4-1, 1)) + (INDIRECT("G" &amp; ROW(G790) - $M$4/2) + INDIRECT("G" &amp; ROW(G790) + $M$4/2))/2) / $M$4</f>
        <v>24352.75</v>
      </c>
      <c r="J790" s="1">
        <f ca="1">Table3[[#This Row],[Moving Average on Months]] - 1.96*STDEV(OFFSET(Table3[[#This Row],[Combined
Daily order]], -$M$4/2, 0, $M$4+1, 1))</f>
        <v>14222.908428191253</v>
      </c>
      <c r="K790" s="1">
        <f ca="1">Table3[[#This Row],[Moving Average on Months]] + 1.96*STDEV(OFFSET(Table3[[#This Row],[Combined
Daily order]], -$M$4/2, 0, $M$4+1, 1))</f>
        <v>34482.591571808749</v>
      </c>
      <c r="L790" s="1" t="e">
        <v>#N/A</v>
      </c>
      <c r="N790" s="1">
        <f t="shared" si="62"/>
        <v>45729.882621720331</v>
      </c>
      <c r="O790" s="1">
        <f t="shared" si="63"/>
        <v>5411.2257219907515</v>
      </c>
      <c r="P790"/>
      <c r="V790" s="1"/>
      <c r="AD790"/>
      <c r="AE790"/>
      <c r="AF790"/>
      <c r="AG790"/>
      <c r="AH790"/>
    </row>
    <row r="791" spans="2:34" ht="15" x14ac:dyDescent="0.2">
      <c r="B791" s="2">
        <v>45124.747448423943</v>
      </c>
      <c r="C791" s="2">
        <f t="shared" si="60"/>
        <v>45124</v>
      </c>
      <c r="D791" s="1">
        <v>6764</v>
      </c>
      <c r="F791" s="2">
        <f t="shared" si="64"/>
        <v>44461</v>
      </c>
      <c r="G791" s="1">
        <f t="shared" si="61"/>
        <v>29469</v>
      </c>
      <c r="H791" s="1">
        <f>ROUNDUP(MONTH(Table3[[#This Row],[Date]])/3, 0)</f>
        <v>3</v>
      </c>
      <c r="I791" s="1" cm="1">
        <f t="array" aca="1" ref="I791" ca="1" xml:space="preserve"> (SUM(OFFSET(G791, -$M$4/2+1, 0, $M$4-1, 1)) + (INDIRECT("G" &amp; ROW(G791) - $M$4/2) + INDIRECT("G" &amp; ROW(G791) + $M$4/2))/2) / $M$4</f>
        <v>24398.43181818182</v>
      </c>
      <c r="J791" s="1">
        <f ca="1">Table3[[#This Row],[Moving Average on Months]] - 1.96*STDEV(OFFSET(Table3[[#This Row],[Combined
Daily order]], -$M$4/2, 0, $M$4+1, 1))</f>
        <v>14143.107041591202</v>
      </c>
      <c r="K791" s="1">
        <f ca="1">Table3[[#This Row],[Moving Average on Months]] + 1.96*STDEV(OFFSET(Table3[[#This Row],[Combined
Daily order]], -$M$4/2, 0, $M$4+1, 1))</f>
        <v>34653.756594772436</v>
      </c>
      <c r="L791" s="1" t="e">
        <v>#N/A</v>
      </c>
      <c r="N791" s="1">
        <f t="shared" si="62"/>
        <v>45729.882621720331</v>
      </c>
      <c r="O791" s="1">
        <f t="shared" si="63"/>
        <v>5411.2257219907515</v>
      </c>
      <c r="P791"/>
      <c r="V791" s="1"/>
      <c r="AD791"/>
      <c r="AE791"/>
      <c r="AF791"/>
      <c r="AG791"/>
      <c r="AH791"/>
    </row>
    <row r="792" spans="2:34" ht="15" x14ac:dyDescent="0.2">
      <c r="B792" s="2">
        <v>45124.344190803437</v>
      </c>
      <c r="C792" s="2">
        <f t="shared" si="60"/>
        <v>45124</v>
      </c>
      <c r="D792" s="1">
        <v>5740</v>
      </c>
      <c r="F792" s="2">
        <f t="shared" si="64"/>
        <v>44460</v>
      </c>
      <c r="G792" s="1">
        <f t="shared" si="61"/>
        <v>18835</v>
      </c>
      <c r="H792" s="1">
        <f>ROUNDUP(MONTH(Table3[[#This Row],[Date]])/3, 0)</f>
        <v>3</v>
      </c>
      <c r="I792" s="1" cm="1">
        <f t="array" aca="1" ref="I792" ca="1" xml:space="preserve"> (SUM(OFFSET(G792, -$M$4/2+1, 0, $M$4-1, 1)) + (INDIRECT("G" &amp; ROW(G792) - $M$4/2) + INDIRECT("G" &amp; ROW(G792) + $M$4/2))/2) / $M$4</f>
        <v>24463.113636363636</v>
      </c>
      <c r="J792" s="1">
        <f ca="1">Table3[[#This Row],[Moving Average on Months]] - 1.96*STDEV(OFFSET(Table3[[#This Row],[Combined
Daily order]], -$M$4/2, 0, $M$4+1, 1))</f>
        <v>14353.802074846866</v>
      </c>
      <c r="K792" s="1">
        <f ca="1">Table3[[#This Row],[Moving Average on Months]] + 1.96*STDEV(OFFSET(Table3[[#This Row],[Combined
Daily order]], -$M$4/2, 0, $M$4+1, 1))</f>
        <v>34572.42519788041</v>
      </c>
      <c r="L792" s="1" t="e">
        <v>#N/A</v>
      </c>
      <c r="N792" s="1">
        <f t="shared" si="62"/>
        <v>45729.882621720331</v>
      </c>
      <c r="O792" s="1">
        <f t="shared" si="63"/>
        <v>5411.2257219907515</v>
      </c>
      <c r="P792"/>
      <c r="V792" s="1"/>
      <c r="AD792"/>
      <c r="AE792"/>
      <c r="AF792"/>
      <c r="AG792"/>
      <c r="AH792"/>
    </row>
    <row r="793" spans="2:34" ht="15" x14ac:dyDescent="0.2">
      <c r="B793" s="2">
        <v>45121.934906402275</v>
      </c>
      <c r="C793" s="2">
        <f t="shared" si="60"/>
        <v>45121</v>
      </c>
      <c r="D793" s="1">
        <v>5993</v>
      </c>
      <c r="F793" s="2">
        <f t="shared" si="64"/>
        <v>44459</v>
      </c>
      <c r="G793" s="1">
        <f t="shared" si="61"/>
        <v>31179</v>
      </c>
      <c r="H793" s="1">
        <f>ROUNDUP(MONTH(Table3[[#This Row],[Date]])/3, 0)</f>
        <v>3</v>
      </c>
      <c r="I793" s="1" cm="1">
        <f t="array" aca="1" ref="I793" ca="1" xml:space="preserve"> (SUM(OFFSET(G793, -$M$4/2+1, 0, $M$4-1, 1)) + (INDIRECT("G" &amp; ROW(G793) - $M$4/2) + INDIRECT("G" &amp; ROW(G793) + $M$4/2))/2) / $M$4</f>
        <v>24526.295454545456</v>
      </c>
      <c r="J793" s="1">
        <f ca="1">Table3[[#This Row],[Moving Average on Months]] - 1.96*STDEV(OFFSET(Table3[[#This Row],[Combined
Daily order]], -$M$4/2, 0, $M$4+1, 1))</f>
        <v>14360.9153318605</v>
      </c>
      <c r="K793" s="1">
        <f ca="1">Table3[[#This Row],[Moving Average on Months]] + 1.96*STDEV(OFFSET(Table3[[#This Row],[Combined
Daily order]], -$M$4/2, 0, $M$4+1, 1))</f>
        <v>34691.67557723041</v>
      </c>
      <c r="L793" s="1" t="e">
        <v>#N/A</v>
      </c>
      <c r="N793" s="1">
        <f t="shared" si="62"/>
        <v>45729.882621720331</v>
      </c>
      <c r="O793" s="1">
        <f t="shared" si="63"/>
        <v>5411.2257219907515</v>
      </c>
      <c r="P793"/>
      <c r="V793" s="1"/>
      <c r="AD793"/>
      <c r="AE793"/>
      <c r="AF793"/>
      <c r="AG793"/>
      <c r="AH793"/>
    </row>
    <row r="794" spans="2:34" ht="15" x14ac:dyDescent="0.2">
      <c r="B794" s="2">
        <v>45121.544210414475</v>
      </c>
      <c r="C794" s="2">
        <f t="shared" si="60"/>
        <v>45121</v>
      </c>
      <c r="D794" s="1">
        <v>6194</v>
      </c>
      <c r="F794" s="2">
        <f t="shared" si="64"/>
        <v>44456</v>
      </c>
      <c r="G794" s="1">
        <f t="shared" si="61"/>
        <v>21191</v>
      </c>
      <c r="H794" s="1">
        <f>ROUNDUP(MONTH(Table3[[#This Row],[Date]])/3, 0)</f>
        <v>3</v>
      </c>
      <c r="I794" s="1" cm="1">
        <f t="array" aca="1" ref="I794" ca="1" xml:space="preserve"> (SUM(OFFSET(G794, -$M$4/2+1, 0, $M$4-1, 1)) + (INDIRECT("G" &amp; ROW(G794) - $M$4/2) + INDIRECT("G" &amp; ROW(G794) + $M$4/2))/2) / $M$4</f>
        <v>24607.272727272728</v>
      </c>
      <c r="J794" s="1">
        <f ca="1">Table3[[#This Row],[Moving Average on Months]] - 1.96*STDEV(OFFSET(Table3[[#This Row],[Combined
Daily order]], -$M$4/2, 0, $M$4+1, 1))</f>
        <v>14751.724468731587</v>
      </c>
      <c r="K794" s="1">
        <f ca="1">Table3[[#This Row],[Moving Average on Months]] + 1.96*STDEV(OFFSET(Table3[[#This Row],[Combined
Daily order]], -$M$4/2, 0, $M$4+1, 1))</f>
        <v>34462.820985813873</v>
      </c>
      <c r="L794" s="1" t="e">
        <v>#N/A</v>
      </c>
      <c r="N794" s="1">
        <f t="shared" si="62"/>
        <v>45729.882621720331</v>
      </c>
      <c r="O794" s="1">
        <f t="shared" si="63"/>
        <v>5411.2257219907515</v>
      </c>
      <c r="P794"/>
      <c r="V794" s="1"/>
      <c r="AD794"/>
      <c r="AE794"/>
      <c r="AF794"/>
      <c r="AG794"/>
      <c r="AH794"/>
    </row>
    <row r="795" spans="2:34" ht="15" x14ac:dyDescent="0.2">
      <c r="B795" s="2">
        <v>45121.127786600358</v>
      </c>
      <c r="C795" s="2">
        <f t="shared" si="60"/>
        <v>45121</v>
      </c>
      <c r="D795" s="1">
        <v>5158</v>
      </c>
      <c r="F795" s="2">
        <f t="shared" si="64"/>
        <v>44455</v>
      </c>
      <c r="G795" s="1">
        <f>SUMIF(C:C, F795, D:D)</f>
        <v>20293</v>
      </c>
      <c r="H795" s="1">
        <f>ROUNDUP(MONTH(Table3[[#This Row],[Date]])/3, 0)</f>
        <v>3</v>
      </c>
      <c r="I795" s="1" cm="1">
        <f t="array" aca="1" ref="I795" ca="1" xml:space="preserve"> (SUM(OFFSET(G795, -$M$4/2+1, 0, $M$4-1, 1)) + (INDIRECT("G" &amp; ROW(G795) - $M$4/2) + INDIRECT("G" &amp; ROW(G795) + $M$4/2))/2) / $M$4</f>
        <v>24667.204545454544</v>
      </c>
      <c r="J795" s="1">
        <f ca="1">Table3[[#This Row],[Moving Average on Months]] - 1.96*STDEV(OFFSET(Table3[[#This Row],[Combined
Daily order]], -$M$4/2, 0, $M$4+1, 1))</f>
        <v>14733.021464522499</v>
      </c>
      <c r="K795" s="1">
        <f ca="1">Table3[[#This Row],[Moving Average on Months]] + 1.96*STDEV(OFFSET(Table3[[#This Row],[Combined
Daily order]], -$M$4/2, 0, $M$4+1, 1))</f>
        <v>34601.38762638659</v>
      </c>
      <c r="L795" s="1" t="e">
        <v>#N/A</v>
      </c>
      <c r="N795" s="1">
        <f t="shared" si="62"/>
        <v>45729.882621720331</v>
      </c>
      <c r="O795" s="1">
        <f t="shared" si="63"/>
        <v>5411.2257219907515</v>
      </c>
      <c r="P795"/>
      <c r="V795" s="1"/>
      <c r="AD795"/>
      <c r="AE795"/>
      <c r="AF795"/>
      <c r="AG795"/>
      <c r="AH795"/>
    </row>
    <row r="796" spans="2:34" ht="15" x14ac:dyDescent="0.2">
      <c r="B796" s="2">
        <v>45120.705280811722</v>
      </c>
      <c r="C796" s="2">
        <f t="shared" si="60"/>
        <v>45120</v>
      </c>
      <c r="D796" s="1">
        <v>5878</v>
      </c>
      <c r="F796" s="2">
        <f t="shared" si="64"/>
        <v>44454</v>
      </c>
      <c r="G796" s="1">
        <f t="shared" si="61"/>
        <v>29964</v>
      </c>
      <c r="H796" s="1">
        <f>ROUNDUP(MONTH(Table3[[#This Row],[Date]])/3, 0)</f>
        <v>3</v>
      </c>
      <c r="L796" s="1" t="e">
        <v>#N/A</v>
      </c>
      <c r="N796" s="1">
        <f t="shared" si="62"/>
        <v>45729.882621720331</v>
      </c>
      <c r="O796" s="1">
        <f t="shared" si="63"/>
        <v>5411.2257219907515</v>
      </c>
      <c r="P796"/>
      <c r="V796" s="1"/>
      <c r="AD796"/>
      <c r="AE796"/>
      <c r="AF796"/>
      <c r="AG796"/>
      <c r="AH796"/>
    </row>
    <row r="797" spans="2:34" ht="15" x14ac:dyDescent="0.2">
      <c r="B797" s="2">
        <v>45120.307987445507</v>
      </c>
      <c r="C797" s="2">
        <f t="shared" si="60"/>
        <v>45120</v>
      </c>
      <c r="D797" s="1">
        <v>5658</v>
      </c>
      <c r="F797" s="2">
        <f t="shared" si="64"/>
        <v>44453</v>
      </c>
      <c r="G797" s="1">
        <f t="shared" si="61"/>
        <v>18957</v>
      </c>
      <c r="H797" s="1">
        <f>ROUNDUP(MONTH(Table3[[#This Row],[Date]])/3, 0)</f>
        <v>3</v>
      </c>
      <c r="L797" s="1" t="e">
        <v>#N/A</v>
      </c>
      <c r="N797" s="1">
        <f t="shared" si="62"/>
        <v>45729.882621720331</v>
      </c>
      <c r="O797" s="1">
        <f t="shared" si="63"/>
        <v>5411.2257219907515</v>
      </c>
      <c r="P797"/>
      <c r="V797" s="1"/>
      <c r="AD797"/>
      <c r="AE797"/>
      <c r="AF797"/>
      <c r="AG797"/>
      <c r="AH797"/>
    </row>
    <row r="798" spans="2:34" ht="15" x14ac:dyDescent="0.2">
      <c r="B798" s="2">
        <v>45119.890039036218</v>
      </c>
      <c r="C798" s="2">
        <f t="shared" si="60"/>
        <v>45119</v>
      </c>
      <c r="D798" s="1">
        <v>5282</v>
      </c>
      <c r="F798" s="2">
        <f t="shared" si="64"/>
        <v>44452</v>
      </c>
      <c r="G798" s="1">
        <f t="shared" si="61"/>
        <v>27681</v>
      </c>
      <c r="H798" s="1">
        <f>ROUNDUP(MONTH(Table3[[#This Row],[Date]])/3, 0)</f>
        <v>3</v>
      </c>
      <c r="L798" s="1" t="e">
        <v>#N/A</v>
      </c>
      <c r="N798" s="1">
        <f t="shared" si="62"/>
        <v>45729.882621720331</v>
      </c>
      <c r="O798" s="1">
        <f t="shared" si="63"/>
        <v>5411.2257219907515</v>
      </c>
      <c r="P798"/>
      <c r="V798" s="1"/>
      <c r="AD798"/>
      <c r="AE798"/>
      <c r="AF798"/>
      <c r="AG798"/>
      <c r="AH798"/>
    </row>
    <row r="799" spans="2:34" ht="15" x14ac:dyDescent="0.2">
      <c r="B799" s="2">
        <v>45119.469482000393</v>
      </c>
      <c r="C799" s="2">
        <f t="shared" si="60"/>
        <v>45119</v>
      </c>
      <c r="D799" s="1">
        <v>5435</v>
      </c>
      <c r="F799" s="2">
        <f t="shared" si="64"/>
        <v>44449</v>
      </c>
      <c r="G799" s="1">
        <f t="shared" si="61"/>
        <v>19071</v>
      </c>
      <c r="H799" s="1">
        <f>ROUNDUP(MONTH(Table3[[#This Row],[Date]])/3, 0)</f>
        <v>3</v>
      </c>
      <c r="L799" s="1" t="e">
        <v>#N/A</v>
      </c>
      <c r="N799" s="1">
        <f t="shared" si="62"/>
        <v>45729.882621720331</v>
      </c>
      <c r="O799" s="1">
        <f t="shared" si="63"/>
        <v>5411.2257219907515</v>
      </c>
      <c r="P799"/>
      <c r="V799" s="1"/>
      <c r="AD799"/>
      <c r="AE799"/>
      <c r="AF799"/>
      <c r="AG799"/>
      <c r="AH799"/>
    </row>
    <row r="800" spans="2:34" ht="15" x14ac:dyDescent="0.2">
      <c r="B800" s="2">
        <v>45119.075866546969</v>
      </c>
      <c r="C800" s="2">
        <f t="shared" si="60"/>
        <v>45119</v>
      </c>
      <c r="D800" s="1">
        <v>6345</v>
      </c>
      <c r="F800" s="2">
        <f t="shared" si="64"/>
        <v>44448</v>
      </c>
      <c r="G800" s="1">
        <f t="shared" si="61"/>
        <v>31617</v>
      </c>
      <c r="H800" s="1">
        <f>ROUNDUP(MONTH(Table3[[#This Row],[Date]])/3, 0)</f>
        <v>3</v>
      </c>
      <c r="L800" s="1" t="e">
        <v>#N/A</v>
      </c>
      <c r="N800" s="1">
        <f t="shared" si="62"/>
        <v>45729.882621720331</v>
      </c>
      <c r="O800" s="1">
        <f t="shared" si="63"/>
        <v>5411.2257219907515</v>
      </c>
      <c r="P800"/>
      <c r="V800" s="1"/>
      <c r="AD800"/>
      <c r="AE800"/>
      <c r="AF800"/>
      <c r="AG800"/>
      <c r="AH800"/>
    </row>
    <row r="801" spans="2:36" ht="15" x14ac:dyDescent="0.2">
      <c r="B801" s="2">
        <v>45118.684632740435</v>
      </c>
      <c r="C801" s="2">
        <f t="shared" si="60"/>
        <v>45118</v>
      </c>
      <c r="D801" s="1">
        <v>5890</v>
      </c>
      <c r="F801" s="2">
        <f t="shared" si="64"/>
        <v>44447</v>
      </c>
      <c r="G801" s="1">
        <f t="shared" si="61"/>
        <v>18693</v>
      </c>
      <c r="H801" s="1">
        <f>ROUNDUP(MONTH(Table3[[#This Row],[Date]])/3, 0)</f>
        <v>3</v>
      </c>
      <c r="L801" s="1" t="e">
        <v>#N/A</v>
      </c>
      <c r="N801" s="1">
        <f t="shared" si="62"/>
        <v>45729.882621720331</v>
      </c>
      <c r="O801" s="1">
        <f t="shared" si="63"/>
        <v>5411.2257219907515</v>
      </c>
      <c r="P801"/>
      <c r="V801" s="1"/>
      <c r="AD801"/>
      <c r="AE801"/>
      <c r="AF801"/>
      <c r="AG801"/>
      <c r="AH801"/>
    </row>
    <row r="802" spans="2:36" ht="15" x14ac:dyDescent="0.2">
      <c r="B802" s="2">
        <v>45118.269356343611</v>
      </c>
      <c r="C802" s="2">
        <f t="shared" si="60"/>
        <v>45118</v>
      </c>
      <c r="D802" s="1">
        <v>6586</v>
      </c>
      <c r="F802" s="2">
        <f t="shared" si="64"/>
        <v>44446</v>
      </c>
      <c r="G802" s="1">
        <f t="shared" si="61"/>
        <v>29927</v>
      </c>
      <c r="H802" s="1">
        <f>ROUNDUP(MONTH(Table3[[#This Row],[Date]])/3, 0)</f>
        <v>3</v>
      </c>
      <c r="L802" s="1" t="e">
        <v>#N/A</v>
      </c>
      <c r="N802" s="1">
        <f t="shared" si="62"/>
        <v>45729.882621720331</v>
      </c>
      <c r="O802" s="1">
        <f t="shared" si="63"/>
        <v>5411.2257219907515</v>
      </c>
      <c r="P802"/>
      <c r="V802" s="1"/>
      <c r="AD802"/>
      <c r="AE802"/>
      <c r="AF802"/>
      <c r="AG802"/>
      <c r="AH802"/>
    </row>
    <row r="803" spans="2:36" ht="15" x14ac:dyDescent="0.2">
      <c r="B803" s="2">
        <v>45117.859636185065</v>
      </c>
      <c r="C803" s="2">
        <f t="shared" si="60"/>
        <v>45117</v>
      </c>
      <c r="D803" s="1">
        <v>5250</v>
      </c>
      <c r="F803" s="2">
        <f t="shared" si="64"/>
        <v>44445</v>
      </c>
      <c r="G803" s="1">
        <f t="shared" si="61"/>
        <v>19772</v>
      </c>
      <c r="H803" s="1">
        <f>ROUNDUP(MONTH(Table3[[#This Row],[Date]])/3, 0)</f>
        <v>3</v>
      </c>
      <c r="L803" s="1" t="e">
        <v>#N/A</v>
      </c>
      <c r="N803" s="1">
        <f t="shared" si="62"/>
        <v>45729.882621720331</v>
      </c>
      <c r="O803" s="1">
        <f t="shared" si="63"/>
        <v>5411.2257219907515</v>
      </c>
      <c r="P803"/>
      <c r="V803" s="1"/>
      <c r="AD803"/>
      <c r="AE803"/>
      <c r="AF803"/>
      <c r="AG803"/>
      <c r="AH803"/>
    </row>
    <row r="804" spans="2:36" ht="15" x14ac:dyDescent="0.2">
      <c r="B804" s="2">
        <v>45117.474821309748</v>
      </c>
      <c r="C804" s="2">
        <f t="shared" si="60"/>
        <v>45117</v>
      </c>
      <c r="D804" s="1">
        <v>6552</v>
      </c>
      <c r="F804" s="2">
        <f t="shared" si="64"/>
        <v>44442</v>
      </c>
      <c r="G804" s="1">
        <f t="shared" si="61"/>
        <v>29366</v>
      </c>
      <c r="H804" s="1">
        <f>ROUNDUP(MONTH(Table3[[#This Row],[Date]])/3, 0)</f>
        <v>3</v>
      </c>
      <c r="L804" s="1" t="e">
        <v>#N/A</v>
      </c>
      <c r="N804" s="1">
        <f t="shared" si="62"/>
        <v>45729.882621720331</v>
      </c>
      <c r="O804" s="1">
        <f t="shared" si="63"/>
        <v>5411.2257219907515</v>
      </c>
      <c r="P804"/>
      <c r="V804" s="1"/>
      <c r="AD804"/>
      <c r="AE804"/>
      <c r="AF804"/>
      <c r="AG804"/>
      <c r="AH804"/>
    </row>
    <row r="805" spans="2:36" ht="15" x14ac:dyDescent="0.2">
      <c r="B805" s="2">
        <v>45117.059389512477</v>
      </c>
      <c r="C805" s="2">
        <f t="shared" si="60"/>
        <v>45117</v>
      </c>
      <c r="D805" s="1">
        <v>6813</v>
      </c>
      <c r="F805" s="2">
        <f t="shared" si="64"/>
        <v>44441</v>
      </c>
      <c r="G805" s="1">
        <f t="shared" si="61"/>
        <v>21183</v>
      </c>
      <c r="H805" s="1">
        <f>ROUNDUP(MONTH(Table3[[#This Row],[Date]])/3, 0)</f>
        <v>3</v>
      </c>
      <c r="L805" s="1" t="e">
        <v>#N/A</v>
      </c>
      <c r="N805" s="1">
        <f t="shared" si="62"/>
        <v>45729.882621720331</v>
      </c>
      <c r="O805" s="1">
        <f t="shared" si="63"/>
        <v>5411.2257219907515</v>
      </c>
      <c r="P805"/>
      <c r="V805" s="1"/>
      <c r="AD805"/>
      <c r="AE805"/>
      <c r="AF805"/>
      <c r="AG805"/>
      <c r="AH805"/>
    </row>
    <row r="806" spans="2:36" ht="15" x14ac:dyDescent="0.2">
      <c r="B806" s="2">
        <v>45114.633542202893</v>
      </c>
      <c r="C806" s="2">
        <f t="shared" si="60"/>
        <v>45114</v>
      </c>
      <c r="D806" s="1">
        <v>5413</v>
      </c>
      <c r="F806" s="2">
        <f t="shared" si="64"/>
        <v>44440</v>
      </c>
      <c r="G806" s="1">
        <f t="shared" si="61"/>
        <v>30157</v>
      </c>
      <c r="H806" s="1">
        <f>ROUNDUP(MONTH(Table3[[#This Row],[Date]])/3, 0)</f>
        <v>3</v>
      </c>
      <c r="L806" s="1" t="e">
        <v>#N/A</v>
      </c>
      <c r="N806" s="1">
        <f t="shared" si="62"/>
        <v>45729.882621720331</v>
      </c>
      <c r="O806" s="1">
        <f t="shared" si="63"/>
        <v>5411.2257219907515</v>
      </c>
      <c r="P806"/>
      <c r="V806" s="1"/>
      <c r="AD806"/>
      <c r="AE806"/>
      <c r="AF806"/>
      <c r="AG806"/>
      <c r="AH806"/>
    </row>
    <row r="807" spans="2:36" ht="15" x14ac:dyDescent="0.2">
      <c r="B807" s="2">
        <v>45114.212527943979</v>
      </c>
      <c r="C807" s="2">
        <f t="shared" si="60"/>
        <v>45114</v>
      </c>
      <c r="D807" s="1">
        <v>6986</v>
      </c>
      <c r="F807" s="2"/>
      <c r="AG807"/>
      <c r="AH807"/>
      <c r="AI807"/>
      <c r="AJ807"/>
    </row>
    <row r="808" spans="2:36" ht="15" x14ac:dyDescent="0.2">
      <c r="B808" s="2">
        <v>45113.841000447283</v>
      </c>
      <c r="C808" s="2">
        <f t="shared" si="60"/>
        <v>45113</v>
      </c>
      <c r="D808" s="1">
        <v>6996</v>
      </c>
      <c r="F808" s="2"/>
      <c r="AG808"/>
      <c r="AH808"/>
      <c r="AI808"/>
      <c r="AJ808"/>
    </row>
    <row r="809" spans="2:36" ht="15" x14ac:dyDescent="0.2">
      <c r="B809" s="2">
        <v>45113.42345111465</v>
      </c>
      <c r="C809" s="2">
        <f t="shared" si="60"/>
        <v>45113</v>
      </c>
      <c r="D809" s="1">
        <v>5905</v>
      </c>
      <c r="F809" s="2"/>
      <c r="AG809"/>
      <c r="AH809"/>
      <c r="AI809"/>
      <c r="AJ809"/>
    </row>
    <row r="810" spans="2:36" ht="15" x14ac:dyDescent="0.2">
      <c r="B810" s="2">
        <v>45113.000788363701</v>
      </c>
      <c r="C810" s="2">
        <f t="shared" si="60"/>
        <v>45113</v>
      </c>
      <c r="D810" s="1">
        <v>5547</v>
      </c>
      <c r="F810" s="2"/>
      <c r="AG810"/>
      <c r="AH810"/>
      <c r="AI810"/>
      <c r="AJ810"/>
    </row>
    <row r="811" spans="2:36" ht="15" x14ac:dyDescent="0.2">
      <c r="B811" s="2">
        <v>45112.630350195926</v>
      </c>
      <c r="C811" s="2">
        <f t="shared" si="60"/>
        <v>45112</v>
      </c>
      <c r="D811" s="1">
        <v>5443</v>
      </c>
      <c r="F811" s="2"/>
      <c r="AG811"/>
      <c r="AH811"/>
      <c r="AI811"/>
      <c r="AJ811"/>
    </row>
    <row r="812" spans="2:36" ht="15" x14ac:dyDescent="0.2">
      <c r="B812" s="2">
        <v>45112.223426362259</v>
      </c>
      <c r="C812" s="2">
        <f t="shared" si="60"/>
        <v>45112</v>
      </c>
      <c r="D812" s="1">
        <v>5523</v>
      </c>
      <c r="F812" s="2"/>
      <c r="AG812"/>
      <c r="AH812"/>
      <c r="AI812"/>
      <c r="AJ812"/>
    </row>
    <row r="813" spans="2:36" ht="15" x14ac:dyDescent="0.2">
      <c r="B813" s="2">
        <v>45111.811246028141</v>
      </c>
      <c r="C813" s="2">
        <f t="shared" si="60"/>
        <v>45111</v>
      </c>
      <c r="D813" s="1">
        <v>5491</v>
      </c>
      <c r="F813" s="2"/>
      <c r="AG813"/>
      <c r="AH813"/>
      <c r="AI813"/>
      <c r="AJ813"/>
    </row>
    <row r="814" spans="2:36" ht="15" x14ac:dyDescent="0.2">
      <c r="B814" s="2">
        <v>45111.438214438072</v>
      </c>
      <c r="C814" s="2">
        <f t="shared" si="60"/>
        <v>45111</v>
      </c>
      <c r="D814" s="1">
        <v>5788</v>
      </c>
      <c r="F814" s="2"/>
      <c r="AG814"/>
      <c r="AH814"/>
      <c r="AI814"/>
      <c r="AJ814"/>
    </row>
    <row r="815" spans="2:36" ht="15" x14ac:dyDescent="0.2">
      <c r="B815" s="2">
        <v>45111.05811953199</v>
      </c>
      <c r="C815" s="2">
        <f t="shared" si="60"/>
        <v>45111</v>
      </c>
      <c r="D815" s="1">
        <v>6732</v>
      </c>
      <c r="F815" s="2"/>
      <c r="AG815"/>
      <c r="AH815"/>
      <c r="AI815"/>
      <c r="AJ815"/>
    </row>
    <row r="816" spans="2:36" ht="15" x14ac:dyDescent="0.2">
      <c r="B816" s="2">
        <v>45110.687373751614</v>
      </c>
      <c r="C816" s="2">
        <f t="shared" si="60"/>
        <v>45110</v>
      </c>
      <c r="D816" s="1">
        <v>6771</v>
      </c>
      <c r="F816" s="2"/>
      <c r="AG816"/>
      <c r="AH816"/>
      <c r="AI816"/>
      <c r="AJ816"/>
    </row>
    <row r="817" spans="2:36" ht="15" x14ac:dyDescent="0.2">
      <c r="B817" s="2">
        <v>45110.313446052089</v>
      </c>
      <c r="C817" s="2">
        <f t="shared" si="60"/>
        <v>45110</v>
      </c>
      <c r="D817" s="1">
        <v>6840</v>
      </c>
      <c r="F817" s="2"/>
      <c r="AG817"/>
      <c r="AH817"/>
      <c r="AI817"/>
      <c r="AJ817"/>
    </row>
    <row r="818" spans="2:36" ht="15" x14ac:dyDescent="0.2">
      <c r="B818" s="2">
        <v>45107.896169387808</v>
      </c>
      <c r="C818" s="2">
        <f t="shared" si="60"/>
        <v>45107</v>
      </c>
      <c r="D818" s="1">
        <v>6455</v>
      </c>
      <c r="F818" s="2"/>
      <c r="AG818"/>
      <c r="AH818"/>
      <c r="AI818"/>
      <c r="AJ818"/>
    </row>
    <row r="819" spans="2:36" ht="15" x14ac:dyDescent="0.2">
      <c r="B819" s="2">
        <v>45107.468200633019</v>
      </c>
      <c r="C819" s="2">
        <f t="shared" si="60"/>
        <v>45107</v>
      </c>
      <c r="D819" s="1">
        <v>7339</v>
      </c>
      <c r="F819" s="2"/>
      <c r="AG819"/>
      <c r="AH819"/>
      <c r="AI819"/>
      <c r="AJ819"/>
    </row>
    <row r="820" spans="2:36" ht="15" x14ac:dyDescent="0.2">
      <c r="B820" s="2">
        <v>45107.081448893725</v>
      </c>
      <c r="C820" s="2">
        <f t="shared" si="60"/>
        <v>45107</v>
      </c>
      <c r="D820" s="1">
        <v>6159</v>
      </c>
      <c r="F820" s="2"/>
      <c r="AG820"/>
      <c r="AH820"/>
      <c r="AI820"/>
      <c r="AJ820"/>
    </row>
    <row r="821" spans="2:36" ht="15" x14ac:dyDescent="0.2">
      <c r="B821" s="2">
        <v>45106.675297575239</v>
      </c>
      <c r="C821" s="2">
        <f t="shared" si="60"/>
        <v>45106</v>
      </c>
      <c r="D821" s="1">
        <v>6834</v>
      </c>
      <c r="F821" s="2"/>
      <c r="AG821"/>
      <c r="AH821"/>
      <c r="AI821"/>
      <c r="AJ821"/>
    </row>
    <row r="822" spans="2:36" ht="15" x14ac:dyDescent="0.2">
      <c r="B822" s="2">
        <v>45106.27235756423</v>
      </c>
      <c r="C822" s="2">
        <f t="shared" si="60"/>
        <v>45106</v>
      </c>
      <c r="D822" s="1">
        <v>7350</v>
      </c>
      <c r="F822" s="2"/>
      <c r="AG822"/>
      <c r="AH822"/>
      <c r="AI822"/>
      <c r="AJ822"/>
    </row>
    <row r="823" spans="2:36" ht="15" x14ac:dyDescent="0.2">
      <c r="B823" s="2">
        <v>45105.888746863369</v>
      </c>
      <c r="C823" s="2">
        <f t="shared" si="60"/>
        <v>45105</v>
      </c>
      <c r="D823" s="1">
        <v>7241</v>
      </c>
      <c r="F823" s="2"/>
      <c r="AG823"/>
      <c r="AH823"/>
      <c r="AI823"/>
      <c r="AJ823"/>
    </row>
    <row r="824" spans="2:36" ht="15" x14ac:dyDescent="0.2">
      <c r="B824" s="2">
        <v>45105.492577746481</v>
      </c>
      <c r="C824" s="2">
        <f t="shared" si="60"/>
        <v>45105</v>
      </c>
      <c r="D824" s="1">
        <v>7126</v>
      </c>
      <c r="F824" s="2"/>
    </row>
    <row r="825" spans="2:36" ht="15" x14ac:dyDescent="0.2">
      <c r="B825" s="2">
        <v>45105.095505524048</v>
      </c>
      <c r="C825" s="2">
        <f t="shared" si="60"/>
        <v>45105</v>
      </c>
      <c r="D825" s="1">
        <v>6882</v>
      </c>
      <c r="F825" s="2"/>
    </row>
    <row r="826" spans="2:36" ht="15" x14ac:dyDescent="0.2">
      <c r="B826" s="2">
        <v>45104.715634718916</v>
      </c>
      <c r="C826" s="2">
        <f t="shared" si="60"/>
        <v>45104</v>
      </c>
      <c r="D826" s="1">
        <v>5891</v>
      </c>
      <c r="F826" s="2"/>
    </row>
    <row r="827" spans="2:36" ht="15" x14ac:dyDescent="0.2">
      <c r="B827" s="2">
        <v>45104.341959896199</v>
      </c>
      <c r="C827" s="2">
        <f t="shared" si="60"/>
        <v>45104</v>
      </c>
      <c r="D827" s="1">
        <v>6168</v>
      </c>
      <c r="F827" s="2"/>
    </row>
    <row r="828" spans="2:36" ht="15" x14ac:dyDescent="0.2">
      <c r="B828" s="2">
        <v>45103.940304555232</v>
      </c>
      <c r="C828" s="2">
        <f t="shared" si="60"/>
        <v>45103</v>
      </c>
      <c r="D828" s="1">
        <v>6527</v>
      </c>
      <c r="F828" s="2"/>
    </row>
    <row r="829" spans="2:36" ht="15" x14ac:dyDescent="0.2">
      <c r="B829" s="2">
        <v>45103.515129349573</v>
      </c>
      <c r="C829" s="2">
        <f t="shared" si="60"/>
        <v>45103</v>
      </c>
      <c r="D829" s="1">
        <v>7369</v>
      </c>
      <c r="F829" s="2"/>
    </row>
    <row r="830" spans="2:36" ht="15" x14ac:dyDescent="0.2">
      <c r="B830" s="2">
        <v>45103.138116724316</v>
      </c>
      <c r="C830" s="2">
        <f t="shared" si="60"/>
        <v>45103</v>
      </c>
      <c r="D830" s="1">
        <v>6269</v>
      </c>
      <c r="F830" s="2"/>
    </row>
    <row r="831" spans="2:36" ht="15" x14ac:dyDescent="0.2">
      <c r="B831" s="2">
        <v>45100.732539723562</v>
      </c>
      <c r="C831" s="2">
        <f t="shared" si="60"/>
        <v>45100</v>
      </c>
      <c r="D831" s="1">
        <v>6673</v>
      </c>
      <c r="F831" s="2"/>
    </row>
    <row r="832" spans="2:36" ht="15" x14ac:dyDescent="0.2">
      <c r="B832" s="2">
        <v>45100.315762723694</v>
      </c>
      <c r="C832" s="2">
        <f t="shared" si="60"/>
        <v>45100</v>
      </c>
      <c r="D832" s="1">
        <v>6203</v>
      </c>
      <c r="F832" s="2"/>
    </row>
    <row r="833" spans="2:6" ht="15" x14ac:dyDescent="0.2">
      <c r="B833" s="2">
        <v>45099.910166009759</v>
      </c>
      <c r="C833" s="2">
        <f t="shared" si="60"/>
        <v>45099</v>
      </c>
      <c r="D833" s="1">
        <v>7651</v>
      </c>
      <c r="F833" s="2"/>
    </row>
    <row r="834" spans="2:6" ht="15" x14ac:dyDescent="0.2">
      <c r="B834" s="2">
        <v>45099.507381515403</v>
      </c>
      <c r="C834" s="2">
        <f t="shared" si="60"/>
        <v>45099</v>
      </c>
      <c r="D834" s="1">
        <v>7246</v>
      </c>
      <c r="F834" s="2"/>
    </row>
    <row r="835" spans="2:6" ht="15" x14ac:dyDescent="0.2">
      <c r="B835" s="2">
        <v>45099.0793449185</v>
      </c>
      <c r="C835" s="2">
        <f t="shared" si="60"/>
        <v>45099</v>
      </c>
      <c r="D835" s="1">
        <v>7791</v>
      </c>
      <c r="F835" s="2"/>
    </row>
    <row r="836" spans="2:6" ht="15" x14ac:dyDescent="0.2">
      <c r="B836" s="2">
        <v>45098.650582380928</v>
      </c>
      <c r="C836" s="2">
        <f t="shared" ref="C836:C899" si="65">INT(B836)</f>
        <v>45098</v>
      </c>
      <c r="D836" s="1">
        <v>6148</v>
      </c>
      <c r="F836" s="2"/>
    </row>
    <row r="837" spans="2:6" ht="15" x14ac:dyDescent="0.2">
      <c r="B837" s="2">
        <v>45098.240199180836</v>
      </c>
      <c r="C837" s="2">
        <f t="shared" si="65"/>
        <v>45098</v>
      </c>
      <c r="D837" s="1">
        <v>6406</v>
      </c>
      <c r="F837" s="2"/>
    </row>
    <row r="838" spans="2:6" ht="15" x14ac:dyDescent="0.2">
      <c r="B838" s="2">
        <v>45097.858676019205</v>
      </c>
      <c r="C838" s="2">
        <f t="shared" si="65"/>
        <v>45097</v>
      </c>
      <c r="D838" s="1">
        <v>7336</v>
      </c>
      <c r="F838" s="2"/>
    </row>
    <row r="839" spans="2:6" ht="15" x14ac:dyDescent="0.2">
      <c r="B839" s="2">
        <v>45097.479049004491</v>
      </c>
      <c r="C839" s="2">
        <f t="shared" si="65"/>
        <v>45097</v>
      </c>
      <c r="D839" s="1">
        <v>7549</v>
      </c>
      <c r="F839" s="2"/>
    </row>
    <row r="840" spans="2:6" ht="15" x14ac:dyDescent="0.2">
      <c r="B840" s="2">
        <v>45097.049573114913</v>
      </c>
      <c r="C840" s="2">
        <f t="shared" si="65"/>
        <v>45097</v>
      </c>
      <c r="D840" s="1">
        <v>7702</v>
      </c>
      <c r="F840" s="2"/>
    </row>
    <row r="841" spans="2:6" ht="15" x14ac:dyDescent="0.2">
      <c r="B841" s="2">
        <v>45096.625913952383</v>
      </c>
      <c r="C841" s="2">
        <f t="shared" si="65"/>
        <v>45096</v>
      </c>
      <c r="D841" s="1">
        <v>7977</v>
      </c>
      <c r="F841" s="2"/>
    </row>
    <row r="842" spans="2:6" ht="15" x14ac:dyDescent="0.2">
      <c r="B842" s="2">
        <v>45096.21597164448</v>
      </c>
      <c r="C842" s="2">
        <f t="shared" si="65"/>
        <v>45096</v>
      </c>
      <c r="D842" s="1">
        <v>6741</v>
      </c>
      <c r="F842" s="2"/>
    </row>
    <row r="843" spans="2:6" ht="15" x14ac:dyDescent="0.2">
      <c r="B843" s="2">
        <v>45093.88953879015</v>
      </c>
      <c r="C843" s="2">
        <f t="shared" si="65"/>
        <v>45093</v>
      </c>
      <c r="D843" s="1">
        <v>7842</v>
      </c>
      <c r="F843" s="2"/>
    </row>
    <row r="844" spans="2:6" ht="15" x14ac:dyDescent="0.2">
      <c r="B844" s="2">
        <v>45093.47338746077</v>
      </c>
      <c r="C844" s="2">
        <f t="shared" si="65"/>
        <v>45093</v>
      </c>
      <c r="D844" s="1">
        <v>6710</v>
      </c>
      <c r="F844" s="2"/>
    </row>
    <row r="845" spans="2:6" ht="15" x14ac:dyDescent="0.2">
      <c r="B845" s="2">
        <v>45093.080710188522</v>
      </c>
      <c r="C845" s="2">
        <f t="shared" si="65"/>
        <v>45093</v>
      </c>
      <c r="D845" s="1">
        <v>6576</v>
      </c>
      <c r="F845" s="2"/>
    </row>
    <row r="846" spans="2:6" ht="15" x14ac:dyDescent="0.2">
      <c r="B846" s="2">
        <v>45092.683501515625</v>
      </c>
      <c r="C846" s="2">
        <f t="shared" si="65"/>
        <v>45092</v>
      </c>
      <c r="D846" s="1">
        <v>7778</v>
      </c>
      <c r="F846" s="2"/>
    </row>
    <row r="847" spans="2:6" ht="15" x14ac:dyDescent="0.2">
      <c r="B847" s="2">
        <v>45092.311442015176</v>
      </c>
      <c r="C847" s="2">
        <f t="shared" si="65"/>
        <v>45092</v>
      </c>
      <c r="D847" s="1">
        <v>7230</v>
      </c>
      <c r="F847" s="2"/>
    </row>
    <row r="848" spans="2:6" ht="15" x14ac:dyDescent="0.2">
      <c r="B848" s="2">
        <v>45091.934464568345</v>
      </c>
      <c r="C848" s="2">
        <f t="shared" si="65"/>
        <v>45091</v>
      </c>
      <c r="D848" s="1">
        <v>6805</v>
      </c>
      <c r="F848" s="2"/>
    </row>
    <row r="849" spans="2:6" ht="15" x14ac:dyDescent="0.2">
      <c r="B849" s="2">
        <v>45091.508226812701</v>
      </c>
      <c r="C849" s="2">
        <f t="shared" si="65"/>
        <v>45091</v>
      </c>
      <c r="D849" s="1">
        <v>6772</v>
      </c>
      <c r="F849" s="2"/>
    </row>
    <row r="850" spans="2:6" ht="15" x14ac:dyDescent="0.2">
      <c r="B850" s="2">
        <v>45091.09155098872</v>
      </c>
      <c r="C850" s="2">
        <f t="shared" si="65"/>
        <v>45091</v>
      </c>
      <c r="D850" s="1">
        <v>6800</v>
      </c>
      <c r="F850" s="2"/>
    </row>
    <row r="851" spans="2:6" ht="15" x14ac:dyDescent="0.2">
      <c r="B851" s="2">
        <v>45090.717419502689</v>
      </c>
      <c r="C851" s="2">
        <f t="shared" si="65"/>
        <v>45090</v>
      </c>
      <c r="D851" s="1">
        <v>8077</v>
      </c>
      <c r="F851" s="2"/>
    </row>
    <row r="852" spans="2:6" ht="15" x14ac:dyDescent="0.2">
      <c r="B852" s="2">
        <v>45090.341232504783</v>
      </c>
      <c r="C852" s="2">
        <f t="shared" si="65"/>
        <v>45090</v>
      </c>
      <c r="D852" s="1">
        <v>8110</v>
      </c>
      <c r="F852" s="2"/>
    </row>
    <row r="853" spans="2:6" ht="15" x14ac:dyDescent="0.2">
      <c r="B853" s="2">
        <v>45089.952144941715</v>
      </c>
      <c r="C853" s="2">
        <f t="shared" si="65"/>
        <v>45089</v>
      </c>
      <c r="D853" s="1">
        <v>7450</v>
      </c>
      <c r="F853" s="2"/>
    </row>
    <row r="854" spans="2:6" ht="15" x14ac:dyDescent="0.2">
      <c r="B854" s="2">
        <v>45089.53796614625</v>
      </c>
      <c r="C854" s="2">
        <f t="shared" si="65"/>
        <v>45089</v>
      </c>
      <c r="D854" s="1">
        <v>7110</v>
      </c>
      <c r="F854" s="2"/>
    </row>
    <row r="855" spans="2:6" ht="15" x14ac:dyDescent="0.2">
      <c r="B855" s="2">
        <v>45089.13814515961</v>
      </c>
      <c r="C855" s="2">
        <f t="shared" si="65"/>
        <v>45089</v>
      </c>
      <c r="D855" s="1">
        <v>7239</v>
      </c>
      <c r="F855" s="2"/>
    </row>
    <row r="856" spans="2:6" ht="15" x14ac:dyDescent="0.2">
      <c r="B856" s="2">
        <v>45086.738039397766</v>
      </c>
      <c r="C856" s="2">
        <f t="shared" si="65"/>
        <v>45086</v>
      </c>
      <c r="D856" s="1">
        <v>7565</v>
      </c>
      <c r="F856" s="2"/>
    </row>
    <row r="857" spans="2:6" ht="15" x14ac:dyDescent="0.2">
      <c r="B857" s="2">
        <v>45086.342310510736</v>
      </c>
      <c r="C857" s="2">
        <f t="shared" si="65"/>
        <v>45086</v>
      </c>
      <c r="D857" s="1">
        <v>8279</v>
      </c>
      <c r="F857" s="2"/>
    </row>
    <row r="858" spans="2:6" ht="15" x14ac:dyDescent="0.2">
      <c r="B858" s="2">
        <v>45085.93739609648</v>
      </c>
      <c r="C858" s="2">
        <f t="shared" si="65"/>
        <v>45085</v>
      </c>
      <c r="D858" s="1">
        <v>8243</v>
      </c>
      <c r="F858" s="2"/>
    </row>
    <row r="859" spans="2:6" ht="15" x14ac:dyDescent="0.2">
      <c r="B859" s="2">
        <v>45085.520275530413</v>
      </c>
      <c r="C859" s="2">
        <f t="shared" si="65"/>
        <v>45085</v>
      </c>
      <c r="D859" s="1">
        <v>8335</v>
      </c>
      <c r="F859" s="2"/>
    </row>
    <row r="860" spans="2:6" ht="15" x14ac:dyDescent="0.2">
      <c r="B860" s="2">
        <v>45085.097594382314</v>
      </c>
      <c r="C860" s="2">
        <f t="shared" si="65"/>
        <v>45085</v>
      </c>
      <c r="D860" s="1">
        <v>8539</v>
      </c>
      <c r="F860" s="2"/>
    </row>
    <row r="861" spans="2:6" ht="15" x14ac:dyDescent="0.2">
      <c r="B861" s="2">
        <v>45084.712981817233</v>
      </c>
      <c r="C861" s="2">
        <f t="shared" si="65"/>
        <v>45084</v>
      </c>
      <c r="D861" s="1">
        <v>7766</v>
      </c>
      <c r="F861" s="2"/>
    </row>
    <row r="862" spans="2:6" ht="15" x14ac:dyDescent="0.2">
      <c r="B862" s="2">
        <v>45084.297860458144</v>
      </c>
      <c r="C862" s="2">
        <f t="shared" si="65"/>
        <v>45084</v>
      </c>
      <c r="D862" s="1">
        <v>8226</v>
      </c>
      <c r="F862" s="2"/>
    </row>
    <row r="863" spans="2:6" ht="15" x14ac:dyDescent="0.2">
      <c r="B863" s="2">
        <v>45083.909507835968</v>
      </c>
      <c r="C863" s="2">
        <f t="shared" si="65"/>
        <v>45083</v>
      </c>
      <c r="D863" s="1">
        <v>8518</v>
      </c>
      <c r="F863" s="2"/>
    </row>
    <row r="864" spans="2:6" ht="15" x14ac:dyDescent="0.2">
      <c r="B864" s="2">
        <v>45083.489767109968</v>
      </c>
      <c r="C864" s="2">
        <f t="shared" si="65"/>
        <v>45083</v>
      </c>
      <c r="D864" s="1">
        <v>7004</v>
      </c>
      <c r="F864" s="2"/>
    </row>
    <row r="865" spans="2:6" ht="15" x14ac:dyDescent="0.2">
      <c r="B865" s="2">
        <v>45083.062268956266</v>
      </c>
      <c r="C865" s="2">
        <f t="shared" si="65"/>
        <v>45083</v>
      </c>
      <c r="D865" s="1">
        <v>8012</v>
      </c>
      <c r="F865" s="2"/>
    </row>
    <row r="866" spans="2:6" ht="15" x14ac:dyDescent="0.2">
      <c r="B866" s="2">
        <v>45082.674259210369</v>
      </c>
      <c r="C866" s="2">
        <f t="shared" si="65"/>
        <v>45082</v>
      </c>
      <c r="D866" s="1">
        <v>6955</v>
      </c>
      <c r="F866" s="2"/>
    </row>
    <row r="867" spans="2:6" ht="15" x14ac:dyDescent="0.2">
      <c r="B867" s="2">
        <v>45082.280491841753</v>
      </c>
      <c r="C867" s="2">
        <f t="shared" si="65"/>
        <v>45082</v>
      </c>
      <c r="D867" s="1">
        <v>7401</v>
      </c>
      <c r="F867" s="2"/>
    </row>
    <row r="868" spans="2:6" ht="15" x14ac:dyDescent="0.2">
      <c r="B868" s="2">
        <v>45079.828817327449</v>
      </c>
      <c r="C868" s="2">
        <f t="shared" si="65"/>
        <v>45079</v>
      </c>
      <c r="D868" s="1">
        <v>8853</v>
      </c>
      <c r="F868" s="2"/>
    </row>
    <row r="869" spans="2:6" ht="15" x14ac:dyDescent="0.2">
      <c r="B869" s="2">
        <v>45079.406063498507</v>
      </c>
      <c r="C869" s="2">
        <f t="shared" si="65"/>
        <v>45079</v>
      </c>
      <c r="D869" s="1">
        <v>7493</v>
      </c>
      <c r="F869" s="2"/>
    </row>
    <row r="870" spans="2:6" ht="15" x14ac:dyDescent="0.2">
      <c r="B870" s="2">
        <v>45078.991859577211</v>
      </c>
      <c r="C870" s="2">
        <f t="shared" si="65"/>
        <v>45078</v>
      </c>
      <c r="D870" s="1">
        <v>8278</v>
      </c>
      <c r="F870" s="2"/>
    </row>
    <row r="871" spans="2:6" ht="15" x14ac:dyDescent="0.2">
      <c r="B871" s="2">
        <v>45078.5678856308</v>
      </c>
      <c r="C871" s="2">
        <f t="shared" si="65"/>
        <v>45078</v>
      </c>
      <c r="D871" s="1">
        <v>7786</v>
      </c>
      <c r="F871" s="2"/>
    </row>
    <row r="872" spans="2:6" ht="15" x14ac:dyDescent="0.2">
      <c r="B872" s="2">
        <v>45078.185920055323</v>
      </c>
      <c r="C872" s="2">
        <f t="shared" si="65"/>
        <v>45078</v>
      </c>
      <c r="D872" s="1">
        <v>7524</v>
      </c>
      <c r="F872" s="2"/>
    </row>
    <row r="873" spans="2:6" ht="15" x14ac:dyDescent="0.2">
      <c r="B873" s="2">
        <v>45077.797432890402</v>
      </c>
      <c r="C873" s="2">
        <f t="shared" si="65"/>
        <v>45077</v>
      </c>
      <c r="D873" s="1">
        <v>7496</v>
      </c>
      <c r="F873" s="2"/>
    </row>
    <row r="874" spans="2:6" ht="15" x14ac:dyDescent="0.2">
      <c r="B874" s="2">
        <v>45077.417884706701</v>
      </c>
      <c r="C874" s="2">
        <f t="shared" si="65"/>
        <v>45077</v>
      </c>
      <c r="D874" s="1">
        <v>8170</v>
      </c>
      <c r="F874" s="2"/>
    </row>
    <row r="875" spans="2:6" ht="15" x14ac:dyDescent="0.2">
      <c r="B875" s="2">
        <v>45077.044069408759</v>
      </c>
      <c r="C875" s="2">
        <f t="shared" si="65"/>
        <v>45077</v>
      </c>
      <c r="D875" s="1">
        <v>7978</v>
      </c>
      <c r="F875" s="2"/>
    </row>
    <row r="876" spans="2:6" ht="15" x14ac:dyDescent="0.2">
      <c r="B876" s="2">
        <v>45076.644372361232</v>
      </c>
      <c r="C876" s="2">
        <f t="shared" si="65"/>
        <v>45076</v>
      </c>
      <c r="D876" s="1">
        <v>8492</v>
      </c>
      <c r="F876" s="2"/>
    </row>
    <row r="877" spans="2:6" ht="15" x14ac:dyDescent="0.2">
      <c r="B877" s="2">
        <v>45076.225185860581</v>
      </c>
      <c r="C877" s="2">
        <f t="shared" si="65"/>
        <v>45076</v>
      </c>
      <c r="D877" s="1">
        <v>8023</v>
      </c>
      <c r="F877" s="2"/>
    </row>
    <row r="878" spans="2:6" ht="15" x14ac:dyDescent="0.2">
      <c r="B878" s="2">
        <v>45075.84342584946</v>
      </c>
      <c r="C878" s="2">
        <f t="shared" si="65"/>
        <v>45075</v>
      </c>
      <c r="D878" s="1">
        <v>7892</v>
      </c>
      <c r="F878" s="2"/>
    </row>
    <row r="879" spans="2:6" ht="15" x14ac:dyDescent="0.2">
      <c r="B879" s="2">
        <v>45075.452975756096</v>
      </c>
      <c r="C879" s="2">
        <f t="shared" si="65"/>
        <v>45075</v>
      </c>
      <c r="D879" s="1">
        <v>9327</v>
      </c>
      <c r="F879" s="2"/>
    </row>
    <row r="880" spans="2:6" ht="15" x14ac:dyDescent="0.2">
      <c r="B880" s="2">
        <v>45075.066887741741</v>
      </c>
      <c r="C880" s="2">
        <f t="shared" si="65"/>
        <v>45075</v>
      </c>
      <c r="D880" s="1">
        <v>8234</v>
      </c>
      <c r="F880" s="2"/>
    </row>
    <row r="881" spans="2:6" ht="15" x14ac:dyDescent="0.2">
      <c r="B881" s="2">
        <v>45072.658693083984</v>
      </c>
      <c r="C881" s="2">
        <f t="shared" si="65"/>
        <v>45072</v>
      </c>
      <c r="D881" s="1">
        <v>7844</v>
      </c>
      <c r="F881" s="2"/>
    </row>
    <row r="882" spans="2:6" ht="15" x14ac:dyDescent="0.2">
      <c r="B882" s="2">
        <v>45072.255443376838</v>
      </c>
      <c r="C882" s="2">
        <f t="shared" si="65"/>
        <v>45072</v>
      </c>
      <c r="D882" s="1">
        <v>9537</v>
      </c>
      <c r="F882" s="2"/>
    </row>
    <row r="883" spans="2:6" ht="15" x14ac:dyDescent="0.2">
      <c r="B883" s="2">
        <v>45071.865188861753</v>
      </c>
      <c r="C883" s="2">
        <f t="shared" si="65"/>
        <v>45071</v>
      </c>
      <c r="D883" s="1">
        <v>8557</v>
      </c>
      <c r="F883" s="2"/>
    </row>
    <row r="884" spans="2:6" ht="15" x14ac:dyDescent="0.2">
      <c r="B884" s="2">
        <v>45071.441165260258</v>
      </c>
      <c r="C884" s="2">
        <f t="shared" si="65"/>
        <v>45071</v>
      </c>
      <c r="D884" s="1">
        <v>7879</v>
      </c>
      <c r="F884" s="2"/>
    </row>
    <row r="885" spans="2:6" ht="15" x14ac:dyDescent="0.2">
      <c r="B885" s="2">
        <v>45071.031764034429</v>
      </c>
      <c r="C885" s="2">
        <f t="shared" si="65"/>
        <v>45071</v>
      </c>
      <c r="D885" s="1">
        <v>9294</v>
      </c>
      <c r="F885" s="2"/>
    </row>
    <row r="886" spans="2:6" ht="15" x14ac:dyDescent="0.2">
      <c r="B886" s="2">
        <v>45070.63135442089</v>
      </c>
      <c r="C886" s="2">
        <f t="shared" si="65"/>
        <v>45070</v>
      </c>
      <c r="D886" s="1">
        <v>9406</v>
      </c>
      <c r="F886" s="2"/>
    </row>
    <row r="887" spans="2:6" ht="15" x14ac:dyDescent="0.2">
      <c r="B887" s="2">
        <v>45070.24400199404</v>
      </c>
      <c r="C887" s="2">
        <f t="shared" si="65"/>
        <v>45070</v>
      </c>
      <c r="D887" s="1">
        <v>7845</v>
      </c>
      <c r="F887" s="2"/>
    </row>
    <row r="888" spans="2:6" ht="15" x14ac:dyDescent="0.2">
      <c r="B888" s="2">
        <v>45069.814063496568</v>
      </c>
      <c r="C888" s="2">
        <f t="shared" si="65"/>
        <v>45069</v>
      </c>
      <c r="D888" s="1">
        <v>9621</v>
      </c>
      <c r="F888" s="2"/>
    </row>
    <row r="889" spans="2:6" ht="15" x14ac:dyDescent="0.2">
      <c r="B889" s="2">
        <v>45069.414556332697</v>
      </c>
      <c r="C889" s="2">
        <f t="shared" si="65"/>
        <v>45069</v>
      </c>
      <c r="D889" s="1">
        <v>8987</v>
      </c>
      <c r="F889" s="2"/>
    </row>
    <row r="890" spans="2:6" ht="15" x14ac:dyDescent="0.2">
      <c r="B890" s="2">
        <v>45069.00423843613</v>
      </c>
      <c r="C890" s="2">
        <f t="shared" si="65"/>
        <v>45069</v>
      </c>
      <c r="D890" s="1">
        <v>8308</v>
      </c>
      <c r="F890" s="2"/>
    </row>
    <row r="891" spans="2:6" ht="15" x14ac:dyDescent="0.2">
      <c r="B891" s="2">
        <v>45068.583580858307</v>
      </c>
      <c r="C891" s="2">
        <f t="shared" si="65"/>
        <v>45068</v>
      </c>
      <c r="D891" s="1">
        <v>9767</v>
      </c>
      <c r="F891" s="2"/>
    </row>
    <row r="892" spans="2:6" ht="15" x14ac:dyDescent="0.2">
      <c r="B892" s="2">
        <v>45068.188029848396</v>
      </c>
      <c r="C892" s="2">
        <f t="shared" si="65"/>
        <v>45068</v>
      </c>
      <c r="D892" s="1">
        <v>9579</v>
      </c>
      <c r="F892" s="2"/>
    </row>
    <row r="893" spans="2:6" ht="15" x14ac:dyDescent="0.2">
      <c r="B893" s="2">
        <v>45065.803389433815</v>
      </c>
      <c r="C893" s="2">
        <f t="shared" si="65"/>
        <v>45065</v>
      </c>
      <c r="D893" s="1">
        <v>9429</v>
      </c>
      <c r="F893" s="2"/>
    </row>
    <row r="894" spans="2:6" ht="15" x14ac:dyDescent="0.2">
      <c r="B894" s="2">
        <v>45065.39693735465</v>
      </c>
      <c r="C894" s="2">
        <f t="shared" si="65"/>
        <v>45065</v>
      </c>
      <c r="D894" s="1">
        <v>8919</v>
      </c>
      <c r="F894" s="2"/>
    </row>
    <row r="895" spans="2:6" ht="15" x14ac:dyDescent="0.2">
      <c r="B895" s="2">
        <v>45064.971344407182</v>
      </c>
      <c r="C895" s="2">
        <f t="shared" si="65"/>
        <v>45064</v>
      </c>
      <c r="D895" s="1">
        <v>8085</v>
      </c>
      <c r="F895" s="2"/>
    </row>
    <row r="896" spans="2:6" ht="15" x14ac:dyDescent="0.2">
      <c r="B896" s="2">
        <v>45064.553693605267</v>
      </c>
      <c r="C896" s="2">
        <f t="shared" si="65"/>
        <v>45064</v>
      </c>
      <c r="D896" s="1">
        <v>9701</v>
      </c>
      <c r="F896" s="2"/>
    </row>
    <row r="897" spans="2:6" ht="15" x14ac:dyDescent="0.2">
      <c r="B897" s="2">
        <v>45064.167716766722</v>
      </c>
      <c r="C897" s="2">
        <f t="shared" si="65"/>
        <v>45064</v>
      </c>
      <c r="D897" s="1">
        <v>8152</v>
      </c>
      <c r="F897" s="2"/>
    </row>
    <row r="898" spans="2:6" ht="15" x14ac:dyDescent="0.2">
      <c r="B898" s="2">
        <v>45063.789193741773</v>
      </c>
      <c r="C898" s="2">
        <f t="shared" si="65"/>
        <v>45063</v>
      </c>
      <c r="D898" s="1">
        <v>8076</v>
      </c>
      <c r="F898" s="2"/>
    </row>
    <row r="899" spans="2:6" ht="15" x14ac:dyDescent="0.2">
      <c r="B899" s="2">
        <v>45063.378675546315</v>
      </c>
      <c r="C899" s="2">
        <f t="shared" si="65"/>
        <v>45063</v>
      </c>
      <c r="D899" s="1">
        <v>8983</v>
      </c>
      <c r="F899" s="2"/>
    </row>
    <row r="900" spans="2:6" ht="15" x14ac:dyDescent="0.2">
      <c r="B900" s="2">
        <v>45062.968132460141</v>
      </c>
      <c r="C900" s="2">
        <f t="shared" ref="C900:C963" si="66">INT(B900)</f>
        <v>45062</v>
      </c>
      <c r="D900" s="1">
        <v>8909</v>
      </c>
      <c r="F900" s="2"/>
    </row>
    <row r="901" spans="2:6" ht="15" x14ac:dyDescent="0.2">
      <c r="B901" s="2">
        <v>45062.582522165183</v>
      </c>
      <c r="C901" s="2">
        <f t="shared" si="66"/>
        <v>45062</v>
      </c>
      <c r="D901" s="1">
        <v>9695</v>
      </c>
      <c r="F901" s="2"/>
    </row>
    <row r="902" spans="2:6" ht="15" x14ac:dyDescent="0.2">
      <c r="B902" s="2">
        <v>45062.163098109304</v>
      </c>
      <c r="C902" s="2">
        <f t="shared" si="66"/>
        <v>45062</v>
      </c>
      <c r="D902" s="1">
        <v>9830</v>
      </c>
      <c r="F902" s="2"/>
    </row>
    <row r="903" spans="2:6" ht="15" x14ac:dyDescent="0.2">
      <c r="B903" s="2">
        <v>45061.769167693528</v>
      </c>
      <c r="C903" s="2">
        <f t="shared" si="66"/>
        <v>45061</v>
      </c>
      <c r="D903" s="1">
        <v>10032</v>
      </c>
      <c r="F903" s="2"/>
    </row>
    <row r="904" spans="2:6" ht="15" x14ac:dyDescent="0.2">
      <c r="B904" s="2">
        <v>45061.388657554351</v>
      </c>
      <c r="C904" s="2">
        <f t="shared" si="66"/>
        <v>45061</v>
      </c>
      <c r="D904" s="1">
        <v>8150</v>
      </c>
      <c r="F904" s="2"/>
    </row>
    <row r="905" spans="2:6" ht="15" x14ac:dyDescent="0.2">
      <c r="B905" s="2">
        <v>45058.967033465262</v>
      </c>
      <c r="C905" s="2">
        <f t="shared" si="66"/>
        <v>45058</v>
      </c>
      <c r="D905" s="1">
        <v>8636</v>
      </c>
      <c r="F905" s="2"/>
    </row>
    <row r="906" spans="2:6" ht="15" x14ac:dyDescent="0.2">
      <c r="B906" s="2">
        <v>45058.582416850222</v>
      </c>
      <c r="C906" s="2">
        <f t="shared" si="66"/>
        <v>45058</v>
      </c>
      <c r="D906" s="1">
        <v>8006</v>
      </c>
      <c r="F906" s="2"/>
    </row>
    <row r="907" spans="2:6" ht="15" x14ac:dyDescent="0.2">
      <c r="B907" s="2">
        <v>45058.178084388921</v>
      </c>
      <c r="C907" s="2">
        <f t="shared" si="66"/>
        <v>45058</v>
      </c>
      <c r="D907" s="1">
        <v>10370</v>
      </c>
      <c r="F907" s="2"/>
    </row>
    <row r="908" spans="2:6" ht="15" x14ac:dyDescent="0.2">
      <c r="B908" s="2">
        <v>45057.752527545068</v>
      </c>
      <c r="C908" s="2">
        <f t="shared" si="66"/>
        <v>45057</v>
      </c>
      <c r="D908" s="1">
        <v>8144</v>
      </c>
      <c r="F908" s="2"/>
    </row>
    <row r="909" spans="2:6" ht="15" x14ac:dyDescent="0.2">
      <c r="B909" s="2">
        <v>45057.382002161379</v>
      </c>
      <c r="C909" s="2">
        <f t="shared" si="66"/>
        <v>45057</v>
      </c>
      <c r="D909" s="1">
        <v>10278</v>
      </c>
      <c r="F909" s="2"/>
    </row>
    <row r="910" spans="2:6" ht="15" x14ac:dyDescent="0.2">
      <c r="B910" s="2">
        <v>45056.954823279382</v>
      </c>
      <c r="C910" s="2">
        <f t="shared" si="66"/>
        <v>45056</v>
      </c>
      <c r="D910" s="1">
        <v>10377</v>
      </c>
      <c r="F910" s="2"/>
    </row>
    <row r="911" spans="2:6" ht="15" x14ac:dyDescent="0.2">
      <c r="B911" s="2">
        <v>45056.560984390613</v>
      </c>
      <c r="C911" s="2">
        <f t="shared" si="66"/>
        <v>45056</v>
      </c>
      <c r="D911" s="1">
        <v>9507</v>
      </c>
      <c r="F911" s="2"/>
    </row>
    <row r="912" spans="2:6" ht="15" x14ac:dyDescent="0.2">
      <c r="B912" s="2">
        <v>45056.136031722075</v>
      </c>
      <c r="C912" s="2">
        <f t="shared" si="66"/>
        <v>45056</v>
      </c>
      <c r="D912" s="1">
        <v>8065</v>
      </c>
      <c r="F912" s="2"/>
    </row>
    <row r="913" spans="2:6" ht="15" x14ac:dyDescent="0.2">
      <c r="B913" s="2">
        <v>45055.747106984643</v>
      </c>
      <c r="C913" s="2">
        <f t="shared" si="66"/>
        <v>45055</v>
      </c>
      <c r="D913" s="1">
        <v>9732</v>
      </c>
      <c r="F913" s="2"/>
    </row>
    <row r="914" spans="2:6" ht="15" x14ac:dyDescent="0.2">
      <c r="B914" s="2">
        <v>45055.352652344678</v>
      </c>
      <c r="C914" s="2">
        <f t="shared" si="66"/>
        <v>45055</v>
      </c>
      <c r="D914" s="1">
        <v>9551</v>
      </c>
      <c r="F914" s="2"/>
    </row>
    <row r="915" spans="2:6" ht="15" x14ac:dyDescent="0.2">
      <c r="B915" s="2">
        <v>45054.975930195491</v>
      </c>
      <c r="C915" s="2">
        <f t="shared" si="66"/>
        <v>45054</v>
      </c>
      <c r="D915" s="1">
        <v>8551</v>
      </c>
      <c r="F915" s="2"/>
    </row>
    <row r="916" spans="2:6" ht="15" x14ac:dyDescent="0.2">
      <c r="B916" s="2">
        <v>45054.591524151605</v>
      </c>
      <c r="C916" s="2">
        <f t="shared" si="66"/>
        <v>45054</v>
      </c>
      <c r="D916" s="1">
        <v>10106</v>
      </c>
      <c r="F916" s="2"/>
    </row>
    <row r="917" spans="2:6" ht="15" x14ac:dyDescent="0.2">
      <c r="B917" s="2">
        <v>45054.161717983836</v>
      </c>
      <c r="C917" s="2">
        <f t="shared" si="66"/>
        <v>45054</v>
      </c>
      <c r="D917" s="1">
        <v>8347</v>
      </c>
      <c r="F917" s="2"/>
    </row>
    <row r="918" spans="2:6" ht="15" x14ac:dyDescent="0.2">
      <c r="B918" s="2">
        <v>45051.733929155074</v>
      </c>
      <c r="C918" s="2">
        <f t="shared" si="66"/>
        <v>45051</v>
      </c>
      <c r="D918" s="1">
        <v>9960</v>
      </c>
      <c r="F918" s="2"/>
    </row>
    <row r="919" spans="2:6" ht="15" x14ac:dyDescent="0.2">
      <c r="B919" s="2">
        <v>45051.349875299027</v>
      </c>
      <c r="C919" s="2">
        <f t="shared" si="66"/>
        <v>45051</v>
      </c>
      <c r="D919" s="1">
        <v>9815</v>
      </c>
      <c r="F919" s="2"/>
    </row>
    <row r="920" spans="2:6" ht="15" x14ac:dyDescent="0.2">
      <c r="B920" s="2">
        <v>45050.970438027973</v>
      </c>
      <c r="C920" s="2">
        <f t="shared" si="66"/>
        <v>45050</v>
      </c>
      <c r="D920" s="1">
        <v>8791</v>
      </c>
      <c r="F920" s="2"/>
    </row>
    <row r="921" spans="2:6" ht="15" x14ac:dyDescent="0.2">
      <c r="B921" s="2">
        <v>45050.54777572921</v>
      </c>
      <c r="C921" s="2">
        <f t="shared" si="66"/>
        <v>45050</v>
      </c>
      <c r="D921" s="1">
        <v>10053</v>
      </c>
      <c r="F921" s="2"/>
    </row>
    <row r="922" spans="2:6" ht="15" x14ac:dyDescent="0.2">
      <c r="B922" s="2">
        <v>45050.175260950513</v>
      </c>
      <c r="C922" s="2">
        <f t="shared" si="66"/>
        <v>45050</v>
      </c>
      <c r="D922" s="1">
        <v>10231</v>
      </c>
      <c r="F922" s="2"/>
    </row>
    <row r="923" spans="2:6" ht="15" x14ac:dyDescent="0.2">
      <c r="B923" s="2">
        <v>45049.788646021327</v>
      </c>
      <c r="C923" s="2">
        <f t="shared" si="66"/>
        <v>45049</v>
      </c>
      <c r="D923" s="1">
        <v>9477</v>
      </c>
      <c r="F923" s="2"/>
    </row>
    <row r="924" spans="2:6" ht="15" x14ac:dyDescent="0.2">
      <c r="B924" s="2">
        <v>45049.384458440778</v>
      </c>
      <c r="C924" s="2">
        <f t="shared" si="66"/>
        <v>45049</v>
      </c>
      <c r="D924" s="1">
        <v>9171</v>
      </c>
      <c r="F924" s="2"/>
    </row>
    <row r="925" spans="2:6" ht="15" x14ac:dyDescent="0.2">
      <c r="B925" s="2">
        <v>45048.967931125873</v>
      </c>
      <c r="C925" s="2">
        <f t="shared" si="66"/>
        <v>45048</v>
      </c>
      <c r="D925" s="1">
        <v>10227</v>
      </c>
      <c r="F925" s="2"/>
    </row>
    <row r="926" spans="2:6" ht="15" x14ac:dyDescent="0.2">
      <c r="B926" s="2">
        <v>45048.558391018145</v>
      </c>
      <c r="C926" s="2">
        <f t="shared" si="66"/>
        <v>45048</v>
      </c>
      <c r="D926" s="1">
        <v>9351</v>
      </c>
      <c r="F926" s="2"/>
    </row>
    <row r="927" spans="2:6" ht="15" x14ac:dyDescent="0.2">
      <c r="B927" s="2">
        <v>45048.135968202761</v>
      </c>
      <c r="C927" s="2">
        <f t="shared" si="66"/>
        <v>45048</v>
      </c>
      <c r="D927" s="1">
        <v>8431</v>
      </c>
      <c r="F927" s="2"/>
    </row>
    <row r="928" spans="2:6" ht="15" x14ac:dyDescent="0.2">
      <c r="B928" s="2">
        <v>45047.723817939848</v>
      </c>
      <c r="C928" s="2">
        <f t="shared" si="66"/>
        <v>45047</v>
      </c>
      <c r="D928" s="1">
        <v>10320</v>
      </c>
      <c r="F928" s="2"/>
    </row>
    <row r="929" spans="2:6" ht="15" x14ac:dyDescent="0.2">
      <c r="B929" s="2">
        <v>45047.341900574422</v>
      </c>
      <c r="C929" s="2">
        <f t="shared" si="66"/>
        <v>45047</v>
      </c>
      <c r="D929" s="1">
        <v>9706</v>
      </c>
      <c r="F929" s="2"/>
    </row>
    <row r="930" spans="2:6" ht="15" x14ac:dyDescent="0.2">
      <c r="B930" s="2">
        <v>45044.956674863744</v>
      </c>
      <c r="C930" s="2">
        <f t="shared" si="66"/>
        <v>45044</v>
      </c>
      <c r="D930" s="1">
        <v>9604</v>
      </c>
      <c r="F930" s="2"/>
    </row>
    <row r="931" spans="2:6" ht="15" x14ac:dyDescent="0.2">
      <c r="B931" s="2">
        <v>45044.540284369185</v>
      </c>
      <c r="C931" s="2">
        <f t="shared" si="66"/>
        <v>45044</v>
      </c>
      <c r="D931" s="1">
        <v>8114</v>
      </c>
      <c r="F931" s="2"/>
    </row>
    <row r="932" spans="2:6" ht="15" x14ac:dyDescent="0.2">
      <c r="B932" s="2">
        <v>45044.115582927276</v>
      </c>
      <c r="C932" s="2">
        <f t="shared" si="66"/>
        <v>45044</v>
      </c>
      <c r="D932" s="1">
        <v>10331</v>
      </c>
      <c r="F932" s="2"/>
    </row>
    <row r="933" spans="2:6" ht="15" x14ac:dyDescent="0.2">
      <c r="B933" s="2">
        <v>45043.744303105588</v>
      </c>
      <c r="C933" s="2">
        <f t="shared" si="66"/>
        <v>45043</v>
      </c>
      <c r="D933" s="1">
        <v>9394</v>
      </c>
      <c r="F933" s="2"/>
    </row>
    <row r="934" spans="2:6" ht="15" x14ac:dyDescent="0.2">
      <c r="B934" s="2">
        <v>45043.350087688079</v>
      </c>
      <c r="C934" s="2">
        <f t="shared" si="66"/>
        <v>45043</v>
      </c>
      <c r="D934" s="1">
        <v>9429</v>
      </c>
      <c r="F934" s="2"/>
    </row>
    <row r="935" spans="2:6" ht="15" x14ac:dyDescent="0.2">
      <c r="B935" s="2">
        <v>45042.953576916218</v>
      </c>
      <c r="C935" s="2">
        <f t="shared" si="66"/>
        <v>45042</v>
      </c>
      <c r="D935" s="1">
        <v>8443</v>
      </c>
      <c r="F935" s="2"/>
    </row>
    <row r="936" spans="2:6" ht="15" x14ac:dyDescent="0.2">
      <c r="B936" s="2">
        <v>45042.524931340158</v>
      </c>
      <c r="C936" s="2">
        <f t="shared" si="66"/>
        <v>45042</v>
      </c>
      <c r="D936" s="1">
        <v>8485</v>
      </c>
      <c r="F936" s="2"/>
    </row>
    <row r="937" spans="2:6" ht="15" x14ac:dyDescent="0.2">
      <c r="B937" s="2">
        <v>45042.098450313686</v>
      </c>
      <c r="C937" s="2">
        <f t="shared" si="66"/>
        <v>45042</v>
      </c>
      <c r="D937" s="1">
        <v>8876</v>
      </c>
      <c r="F937" s="2"/>
    </row>
    <row r="938" spans="2:6" ht="15" x14ac:dyDescent="0.2">
      <c r="B938" s="2">
        <v>45041.692775739211</v>
      </c>
      <c r="C938" s="2">
        <f t="shared" si="66"/>
        <v>45041</v>
      </c>
      <c r="D938" s="1">
        <v>10167</v>
      </c>
      <c r="F938" s="2"/>
    </row>
    <row r="939" spans="2:6" ht="15" x14ac:dyDescent="0.2">
      <c r="B939" s="2">
        <v>45041.301920890932</v>
      </c>
      <c r="C939" s="2">
        <f t="shared" si="66"/>
        <v>45041</v>
      </c>
      <c r="D939" s="1">
        <v>8237</v>
      </c>
      <c r="F939" s="2"/>
    </row>
    <row r="940" spans="2:6" ht="15" x14ac:dyDescent="0.2">
      <c r="B940" s="2">
        <v>45040.910711910859</v>
      </c>
      <c r="C940" s="2">
        <f t="shared" si="66"/>
        <v>45040</v>
      </c>
      <c r="D940" s="1">
        <v>8634</v>
      </c>
      <c r="F940" s="2"/>
    </row>
    <row r="941" spans="2:6" ht="15" x14ac:dyDescent="0.2">
      <c r="B941" s="2">
        <v>45040.489331284436</v>
      </c>
      <c r="C941" s="2">
        <f t="shared" si="66"/>
        <v>45040</v>
      </c>
      <c r="D941" s="1">
        <v>9453</v>
      </c>
      <c r="F941" s="2"/>
    </row>
    <row r="942" spans="2:6" ht="15" x14ac:dyDescent="0.2">
      <c r="B942" s="2">
        <v>45040.077247712681</v>
      </c>
      <c r="C942" s="2">
        <f t="shared" si="66"/>
        <v>45040</v>
      </c>
      <c r="D942" s="1">
        <v>9399</v>
      </c>
      <c r="F942" s="2"/>
    </row>
    <row r="943" spans="2:6" ht="15" x14ac:dyDescent="0.2">
      <c r="B943" s="2">
        <v>45037.668911655084</v>
      </c>
      <c r="C943" s="2">
        <f t="shared" si="66"/>
        <v>45037</v>
      </c>
      <c r="D943" s="1">
        <v>8776</v>
      </c>
      <c r="F943" s="2"/>
    </row>
    <row r="944" spans="2:6" ht="15" x14ac:dyDescent="0.2">
      <c r="B944" s="2">
        <v>45037.252063133797</v>
      </c>
      <c r="C944" s="2">
        <f t="shared" si="66"/>
        <v>45037</v>
      </c>
      <c r="D944" s="1">
        <v>9231</v>
      </c>
      <c r="F944" s="2"/>
    </row>
    <row r="945" spans="2:6" ht="15" x14ac:dyDescent="0.2">
      <c r="B945" s="2">
        <v>45036.82548589824</v>
      </c>
      <c r="C945" s="2">
        <f t="shared" si="66"/>
        <v>45036</v>
      </c>
      <c r="D945" s="1">
        <v>8447</v>
      </c>
      <c r="F945" s="2"/>
    </row>
    <row r="946" spans="2:6" ht="15" x14ac:dyDescent="0.2">
      <c r="B946" s="2">
        <v>45036.453635463411</v>
      </c>
      <c r="C946" s="2">
        <f t="shared" si="66"/>
        <v>45036</v>
      </c>
      <c r="D946" s="1">
        <v>10114</v>
      </c>
      <c r="F946" s="2"/>
    </row>
    <row r="947" spans="2:6" ht="15" x14ac:dyDescent="0.2">
      <c r="B947" s="2">
        <v>45036.05235550466</v>
      </c>
      <c r="C947" s="2">
        <f t="shared" si="66"/>
        <v>45036</v>
      </c>
      <c r="D947" s="1">
        <v>10292</v>
      </c>
      <c r="F947" s="2"/>
    </row>
    <row r="948" spans="2:6" ht="15" x14ac:dyDescent="0.2">
      <c r="B948" s="2">
        <v>45035.644670383605</v>
      </c>
      <c r="C948" s="2">
        <f t="shared" si="66"/>
        <v>45035</v>
      </c>
      <c r="D948" s="1">
        <v>8909</v>
      </c>
      <c r="F948" s="2"/>
    </row>
    <row r="949" spans="2:6" ht="15" x14ac:dyDescent="0.2">
      <c r="B949" s="2">
        <v>45035.232196982302</v>
      </c>
      <c r="C949" s="2">
        <f t="shared" si="66"/>
        <v>45035</v>
      </c>
      <c r="D949" s="1">
        <v>8286</v>
      </c>
      <c r="F949" s="2"/>
    </row>
    <row r="950" spans="2:6" ht="15" x14ac:dyDescent="0.2">
      <c r="B950" s="2">
        <v>45034.854796405627</v>
      </c>
      <c r="C950" s="2">
        <f t="shared" si="66"/>
        <v>45034</v>
      </c>
      <c r="D950" s="1">
        <v>8054</v>
      </c>
      <c r="F950" s="2"/>
    </row>
    <row r="951" spans="2:6" ht="15" x14ac:dyDescent="0.2">
      <c r="B951" s="2">
        <v>45034.437253325421</v>
      </c>
      <c r="C951" s="2">
        <f t="shared" si="66"/>
        <v>45034</v>
      </c>
      <c r="D951" s="1">
        <v>8954</v>
      </c>
      <c r="F951" s="2"/>
    </row>
    <row r="952" spans="2:6" ht="15" x14ac:dyDescent="0.2">
      <c r="B952" s="2">
        <v>45034.03070208351</v>
      </c>
      <c r="C952" s="2">
        <f t="shared" si="66"/>
        <v>45034</v>
      </c>
      <c r="D952" s="1">
        <v>7905</v>
      </c>
      <c r="F952" s="2"/>
    </row>
    <row r="953" spans="2:6" ht="15" x14ac:dyDescent="0.2">
      <c r="B953" s="2">
        <v>45033.659572515535</v>
      </c>
      <c r="C953" s="2">
        <f t="shared" si="66"/>
        <v>45033</v>
      </c>
      <c r="D953" s="1">
        <v>9367</v>
      </c>
      <c r="F953" s="2"/>
    </row>
    <row r="954" spans="2:6" ht="15" x14ac:dyDescent="0.2">
      <c r="B954" s="2">
        <v>45033.239010682708</v>
      </c>
      <c r="C954" s="2">
        <f t="shared" si="66"/>
        <v>45033</v>
      </c>
      <c r="D954" s="1">
        <v>9589</v>
      </c>
      <c r="F954" s="2"/>
    </row>
    <row r="955" spans="2:6" ht="15" x14ac:dyDescent="0.2">
      <c r="B955" s="2">
        <v>45030.928048097252</v>
      </c>
      <c r="C955" s="2">
        <f t="shared" si="66"/>
        <v>45030</v>
      </c>
      <c r="D955" s="1">
        <v>8927</v>
      </c>
      <c r="F955" s="2"/>
    </row>
    <row r="956" spans="2:6" ht="15" x14ac:dyDescent="0.2">
      <c r="B956" s="2">
        <v>45030.553318520229</v>
      </c>
      <c r="C956" s="2">
        <f t="shared" si="66"/>
        <v>45030</v>
      </c>
      <c r="D956" s="1">
        <v>8713</v>
      </c>
      <c r="F956" s="2"/>
    </row>
    <row r="957" spans="2:6" ht="15" x14ac:dyDescent="0.2">
      <c r="B957" s="2">
        <v>45030.174793686616</v>
      </c>
      <c r="C957" s="2">
        <f t="shared" si="66"/>
        <v>45030</v>
      </c>
      <c r="D957" s="1">
        <v>8007</v>
      </c>
      <c r="F957" s="2"/>
    </row>
    <row r="958" spans="2:6" ht="15" x14ac:dyDescent="0.2">
      <c r="B958" s="2">
        <v>45029.747789235778</v>
      </c>
      <c r="C958" s="2">
        <f t="shared" si="66"/>
        <v>45029</v>
      </c>
      <c r="D958" s="1">
        <v>9324</v>
      </c>
      <c r="F958" s="2"/>
    </row>
    <row r="959" spans="2:6" ht="15" x14ac:dyDescent="0.2">
      <c r="B959" s="2">
        <v>45029.343274121886</v>
      </c>
      <c r="C959" s="2">
        <f t="shared" si="66"/>
        <v>45029</v>
      </c>
      <c r="D959" s="1">
        <v>9017</v>
      </c>
      <c r="F959" s="2"/>
    </row>
    <row r="960" spans="2:6" ht="15" x14ac:dyDescent="0.2">
      <c r="B960" s="2">
        <v>45028.950660358729</v>
      </c>
      <c r="C960" s="2">
        <f t="shared" si="66"/>
        <v>45028</v>
      </c>
      <c r="D960" s="1">
        <v>10073</v>
      </c>
      <c r="F960" s="2"/>
    </row>
    <row r="961" spans="2:6" ht="15" x14ac:dyDescent="0.2">
      <c r="B961" s="2">
        <v>45028.524747162628</v>
      </c>
      <c r="C961" s="2">
        <f t="shared" si="66"/>
        <v>45028</v>
      </c>
      <c r="D961" s="1">
        <v>9635</v>
      </c>
      <c r="F961" s="2"/>
    </row>
    <row r="962" spans="2:6" ht="15" x14ac:dyDescent="0.2">
      <c r="B962" s="2">
        <v>45028.149112837651</v>
      </c>
      <c r="C962" s="2">
        <f t="shared" si="66"/>
        <v>45028</v>
      </c>
      <c r="D962" s="1">
        <v>8811</v>
      </c>
      <c r="F962" s="2"/>
    </row>
    <row r="963" spans="2:6" ht="15" x14ac:dyDescent="0.2">
      <c r="B963" s="2">
        <v>45027.736896668364</v>
      </c>
      <c r="C963" s="2">
        <f t="shared" si="66"/>
        <v>45027</v>
      </c>
      <c r="D963" s="1">
        <v>10124</v>
      </c>
      <c r="F963" s="2"/>
    </row>
    <row r="964" spans="2:6" ht="15" x14ac:dyDescent="0.2">
      <c r="B964" s="2">
        <v>45027.319652183411</v>
      </c>
      <c r="C964" s="2">
        <f t="shared" ref="C964:C1027" si="67">INT(B964)</f>
        <v>45027</v>
      </c>
      <c r="D964" s="1">
        <v>9755</v>
      </c>
      <c r="F964" s="2"/>
    </row>
    <row r="965" spans="2:6" ht="15" x14ac:dyDescent="0.2">
      <c r="B965" s="2">
        <v>45026.91582103441</v>
      </c>
      <c r="C965" s="2">
        <f t="shared" si="67"/>
        <v>45026</v>
      </c>
      <c r="D965" s="1">
        <v>8953</v>
      </c>
      <c r="F965" s="2"/>
    </row>
    <row r="966" spans="2:6" ht="15" x14ac:dyDescent="0.2">
      <c r="B966" s="2">
        <v>45026.52074718212</v>
      </c>
      <c r="C966" s="2">
        <f t="shared" si="67"/>
        <v>45026</v>
      </c>
      <c r="D966" s="1">
        <v>9700</v>
      </c>
      <c r="F966" s="2"/>
    </row>
    <row r="967" spans="2:6" ht="15" x14ac:dyDescent="0.2">
      <c r="B967" s="2">
        <v>45026.14722140407</v>
      </c>
      <c r="C967" s="2">
        <f t="shared" si="67"/>
        <v>45026</v>
      </c>
      <c r="D967" s="1">
        <v>9080</v>
      </c>
      <c r="F967" s="2"/>
    </row>
    <row r="968" spans="2:6" ht="15" x14ac:dyDescent="0.2">
      <c r="B968" s="2">
        <v>45023.792351342105</v>
      </c>
      <c r="C968" s="2">
        <f t="shared" si="67"/>
        <v>45023</v>
      </c>
      <c r="D968" s="1">
        <v>10147</v>
      </c>
      <c r="F968" s="2"/>
    </row>
    <row r="969" spans="2:6" ht="15" x14ac:dyDescent="0.2">
      <c r="B969" s="2">
        <v>45023.41080132647</v>
      </c>
      <c r="C969" s="2">
        <f t="shared" si="67"/>
        <v>45023</v>
      </c>
      <c r="D969" s="1">
        <v>9887</v>
      </c>
      <c r="F969" s="2"/>
    </row>
    <row r="970" spans="2:6" ht="15" x14ac:dyDescent="0.2">
      <c r="B970" s="2">
        <v>45022.986084066368</v>
      </c>
      <c r="C970" s="2">
        <f t="shared" si="67"/>
        <v>45022</v>
      </c>
      <c r="D970" s="1">
        <v>10248</v>
      </c>
      <c r="F970" s="2"/>
    </row>
    <row r="971" spans="2:6" ht="15" x14ac:dyDescent="0.2">
      <c r="B971" s="2">
        <v>45022.596737112792</v>
      </c>
      <c r="C971" s="2">
        <f t="shared" si="67"/>
        <v>45022</v>
      </c>
      <c r="D971" s="1">
        <v>9281</v>
      </c>
      <c r="F971" s="2"/>
    </row>
    <row r="972" spans="2:6" ht="15" x14ac:dyDescent="0.2">
      <c r="B972" s="2">
        <v>45022.171223938138</v>
      </c>
      <c r="C972" s="2">
        <f t="shared" si="67"/>
        <v>45022</v>
      </c>
      <c r="D972" s="1">
        <v>8774</v>
      </c>
      <c r="F972" s="2"/>
    </row>
    <row r="973" spans="2:6" ht="15" x14ac:dyDescent="0.2">
      <c r="B973" s="2">
        <v>45021.778071234679</v>
      </c>
      <c r="C973" s="2">
        <f t="shared" si="67"/>
        <v>45021</v>
      </c>
      <c r="D973" s="1">
        <v>9181</v>
      </c>
      <c r="F973" s="2"/>
    </row>
    <row r="974" spans="2:6" ht="15" x14ac:dyDescent="0.2">
      <c r="B974" s="2">
        <v>45021.357981460758</v>
      </c>
      <c r="C974" s="2">
        <f t="shared" si="67"/>
        <v>45021</v>
      </c>
      <c r="D974" s="1">
        <v>8856</v>
      </c>
      <c r="F974" s="2"/>
    </row>
    <row r="975" spans="2:6" ht="15" x14ac:dyDescent="0.2">
      <c r="B975" s="2">
        <v>45020.940843249991</v>
      </c>
      <c r="C975" s="2">
        <f t="shared" si="67"/>
        <v>45020</v>
      </c>
      <c r="D975" s="1">
        <v>9115</v>
      </c>
      <c r="F975" s="2"/>
    </row>
    <row r="976" spans="2:6" ht="15" x14ac:dyDescent="0.2">
      <c r="B976" s="2">
        <v>45020.559967965703</v>
      </c>
      <c r="C976" s="2">
        <f t="shared" si="67"/>
        <v>45020</v>
      </c>
      <c r="D976" s="1">
        <v>8041</v>
      </c>
      <c r="F976" s="2"/>
    </row>
    <row r="977" spans="2:6" ht="15" x14ac:dyDescent="0.2">
      <c r="B977" s="2">
        <v>45020.177028724785</v>
      </c>
      <c r="C977" s="2">
        <f t="shared" si="67"/>
        <v>45020</v>
      </c>
      <c r="D977" s="1">
        <v>9726</v>
      </c>
      <c r="F977" s="2"/>
    </row>
    <row r="978" spans="2:6" ht="15" x14ac:dyDescent="0.2">
      <c r="B978" s="2">
        <v>45019.799789632161</v>
      </c>
      <c r="C978" s="2">
        <f t="shared" si="67"/>
        <v>45019</v>
      </c>
      <c r="D978" s="1">
        <v>9799</v>
      </c>
      <c r="F978" s="2"/>
    </row>
    <row r="979" spans="2:6" ht="15" x14ac:dyDescent="0.2">
      <c r="B979" s="2">
        <v>45019.393605844649</v>
      </c>
      <c r="C979" s="2">
        <f t="shared" si="67"/>
        <v>45019</v>
      </c>
      <c r="D979" s="1">
        <v>7878</v>
      </c>
      <c r="F979" s="2"/>
    </row>
    <row r="980" spans="2:6" ht="15" x14ac:dyDescent="0.2">
      <c r="B980" s="2">
        <v>45016.965317838491</v>
      </c>
      <c r="C980" s="2">
        <f t="shared" si="67"/>
        <v>45016</v>
      </c>
      <c r="D980" s="1">
        <v>9061</v>
      </c>
      <c r="F980" s="2"/>
    </row>
    <row r="981" spans="2:6" ht="15" x14ac:dyDescent="0.2">
      <c r="B981" s="2">
        <v>45016.577041453937</v>
      </c>
      <c r="C981" s="2">
        <f t="shared" si="67"/>
        <v>45016</v>
      </c>
      <c r="D981" s="1">
        <v>9897</v>
      </c>
      <c r="F981" s="2"/>
    </row>
    <row r="982" spans="2:6" ht="15" x14ac:dyDescent="0.2">
      <c r="B982" s="2">
        <v>45016.192540523218</v>
      </c>
      <c r="C982" s="2">
        <f t="shared" si="67"/>
        <v>45016</v>
      </c>
      <c r="D982" s="1">
        <v>9006</v>
      </c>
      <c r="F982" s="2"/>
    </row>
    <row r="983" spans="2:6" ht="15" x14ac:dyDescent="0.2">
      <c r="B983" s="2">
        <v>45015.812559579099</v>
      </c>
      <c r="C983" s="2">
        <f t="shared" si="67"/>
        <v>45015</v>
      </c>
      <c r="D983" s="1">
        <v>9602</v>
      </c>
      <c r="F983" s="2"/>
    </row>
    <row r="984" spans="2:6" ht="15" x14ac:dyDescent="0.2">
      <c r="B984" s="2">
        <v>45015.396147357133</v>
      </c>
      <c r="C984" s="2">
        <f t="shared" si="67"/>
        <v>45015</v>
      </c>
      <c r="D984" s="1">
        <v>9253</v>
      </c>
      <c r="F984" s="2"/>
    </row>
    <row r="985" spans="2:6" ht="15" x14ac:dyDescent="0.2">
      <c r="B985" s="2">
        <v>45014.978576344809</v>
      </c>
      <c r="C985" s="2">
        <f t="shared" si="67"/>
        <v>45014</v>
      </c>
      <c r="D985" s="1">
        <v>8436</v>
      </c>
      <c r="F985" s="2"/>
    </row>
    <row r="986" spans="2:6" ht="15" x14ac:dyDescent="0.2">
      <c r="B986" s="2">
        <v>45014.568393770678</v>
      </c>
      <c r="C986" s="2">
        <f t="shared" si="67"/>
        <v>45014</v>
      </c>
      <c r="D986" s="1">
        <v>9652</v>
      </c>
      <c r="F986" s="2"/>
    </row>
    <row r="987" spans="2:6" ht="15" x14ac:dyDescent="0.2">
      <c r="B987" s="2">
        <v>45014.16200255946</v>
      </c>
      <c r="C987" s="2">
        <f t="shared" si="67"/>
        <v>45014</v>
      </c>
      <c r="D987" s="1">
        <v>9189</v>
      </c>
      <c r="F987" s="2"/>
    </row>
    <row r="988" spans="2:6" ht="15" x14ac:dyDescent="0.2">
      <c r="B988" s="2">
        <v>45013.785140372143</v>
      </c>
      <c r="C988" s="2">
        <f t="shared" si="67"/>
        <v>45013</v>
      </c>
      <c r="D988" s="1">
        <v>8801</v>
      </c>
      <c r="F988" s="2"/>
    </row>
    <row r="989" spans="2:6" ht="15" x14ac:dyDescent="0.2">
      <c r="B989" s="2">
        <v>45013.38954188233</v>
      </c>
      <c r="C989" s="2">
        <f t="shared" si="67"/>
        <v>45013</v>
      </c>
      <c r="D989" s="1">
        <v>9644</v>
      </c>
      <c r="F989" s="2"/>
    </row>
    <row r="990" spans="2:6" ht="15" x14ac:dyDescent="0.2">
      <c r="B990" s="2">
        <v>45012.970575481238</v>
      </c>
      <c r="C990" s="2">
        <f t="shared" si="67"/>
        <v>45012</v>
      </c>
      <c r="D990" s="1">
        <v>9526</v>
      </c>
      <c r="F990" s="2"/>
    </row>
    <row r="991" spans="2:6" ht="15" x14ac:dyDescent="0.2">
      <c r="B991" s="2">
        <v>45012.548412288255</v>
      </c>
      <c r="C991" s="2">
        <f t="shared" si="67"/>
        <v>45012</v>
      </c>
      <c r="D991" s="1">
        <v>9759</v>
      </c>
      <c r="F991" s="2"/>
    </row>
    <row r="992" spans="2:6" ht="15" x14ac:dyDescent="0.2">
      <c r="B992" s="2">
        <v>45012.165531250947</v>
      </c>
      <c r="C992" s="2">
        <f t="shared" si="67"/>
        <v>45012</v>
      </c>
      <c r="D992" s="1">
        <v>8755</v>
      </c>
      <c r="F992" s="2"/>
    </row>
    <row r="993" spans="2:6" ht="15" x14ac:dyDescent="0.2">
      <c r="B993" s="2">
        <v>45009.780822386769</v>
      </c>
      <c r="C993" s="2">
        <f t="shared" si="67"/>
        <v>45009</v>
      </c>
      <c r="D993" s="1">
        <v>9731</v>
      </c>
      <c r="F993" s="2"/>
    </row>
    <row r="994" spans="2:6" ht="15" x14ac:dyDescent="0.2">
      <c r="B994" s="2">
        <v>45009.390953436043</v>
      </c>
      <c r="C994" s="2">
        <f t="shared" si="67"/>
        <v>45009</v>
      </c>
      <c r="D994" s="1">
        <v>8257</v>
      </c>
      <c r="F994" s="2"/>
    </row>
    <row r="995" spans="2:6" ht="15" x14ac:dyDescent="0.2">
      <c r="B995" s="2">
        <v>45008.983324549874</v>
      </c>
      <c r="C995" s="2">
        <f t="shared" si="67"/>
        <v>45008</v>
      </c>
      <c r="D995" s="1">
        <v>9443</v>
      </c>
      <c r="F995" s="2"/>
    </row>
    <row r="996" spans="2:6" ht="15" x14ac:dyDescent="0.2">
      <c r="B996" s="2">
        <v>45008.603488049077</v>
      </c>
      <c r="C996" s="2">
        <f t="shared" si="67"/>
        <v>45008</v>
      </c>
      <c r="D996" s="1">
        <v>9490</v>
      </c>
      <c r="F996" s="2"/>
    </row>
    <row r="997" spans="2:6" ht="15" x14ac:dyDescent="0.2">
      <c r="B997" s="2">
        <v>45008.22320892696</v>
      </c>
      <c r="C997" s="2">
        <f t="shared" si="67"/>
        <v>45008</v>
      </c>
      <c r="D997" s="1">
        <v>9439</v>
      </c>
      <c r="F997" s="2"/>
    </row>
    <row r="998" spans="2:6" ht="15" x14ac:dyDescent="0.2">
      <c r="B998" s="2">
        <v>45007.824746586492</v>
      </c>
      <c r="C998" s="2">
        <f t="shared" si="67"/>
        <v>45007</v>
      </c>
      <c r="D998" s="1">
        <v>9871</v>
      </c>
      <c r="F998" s="2"/>
    </row>
    <row r="999" spans="2:6" ht="15" x14ac:dyDescent="0.2">
      <c r="B999" s="2">
        <v>45007.426137219656</v>
      </c>
      <c r="C999" s="2">
        <f t="shared" si="67"/>
        <v>45007</v>
      </c>
      <c r="D999" s="1">
        <v>9818</v>
      </c>
      <c r="F999" s="2"/>
    </row>
    <row r="1000" spans="2:6" ht="15" x14ac:dyDescent="0.2">
      <c r="B1000" s="2">
        <v>45007.009960539384</v>
      </c>
      <c r="C1000" s="2">
        <f t="shared" si="67"/>
        <v>45007</v>
      </c>
      <c r="D1000" s="1">
        <v>8604</v>
      </c>
      <c r="F1000" s="2"/>
    </row>
    <row r="1001" spans="2:6" ht="15" x14ac:dyDescent="0.2">
      <c r="B1001" s="2">
        <v>45006.631366395377</v>
      </c>
      <c r="C1001" s="2">
        <f t="shared" si="67"/>
        <v>45006</v>
      </c>
      <c r="D1001" s="1">
        <v>9659</v>
      </c>
      <c r="F1001" s="2"/>
    </row>
    <row r="1002" spans="2:6" ht="15" x14ac:dyDescent="0.2">
      <c r="B1002" s="2">
        <v>45006.239255216555</v>
      </c>
      <c r="C1002" s="2">
        <f t="shared" si="67"/>
        <v>45006</v>
      </c>
      <c r="D1002" s="1">
        <v>9339</v>
      </c>
      <c r="F1002" s="2"/>
    </row>
    <row r="1003" spans="2:6" ht="15" x14ac:dyDescent="0.2">
      <c r="B1003" s="2">
        <v>45005.840442402878</v>
      </c>
      <c r="C1003" s="2">
        <f t="shared" si="67"/>
        <v>45005</v>
      </c>
      <c r="D1003" s="1">
        <v>9993</v>
      </c>
      <c r="F1003" s="2"/>
    </row>
    <row r="1004" spans="2:6" ht="15" x14ac:dyDescent="0.2">
      <c r="B1004" s="2">
        <v>45005.440180087906</v>
      </c>
      <c r="C1004" s="2">
        <f t="shared" si="67"/>
        <v>45005</v>
      </c>
      <c r="D1004" s="1">
        <v>8208</v>
      </c>
      <c r="F1004" s="2"/>
    </row>
    <row r="1005" spans="2:6" ht="15" x14ac:dyDescent="0.2">
      <c r="B1005" s="2">
        <v>45005.027059949978</v>
      </c>
      <c r="C1005" s="2">
        <f t="shared" si="67"/>
        <v>45005</v>
      </c>
      <c r="D1005" s="1">
        <v>9163</v>
      </c>
      <c r="F1005" s="2"/>
    </row>
    <row r="1006" spans="2:6" ht="15" x14ac:dyDescent="0.2">
      <c r="B1006" s="2">
        <v>45002.680411181791</v>
      </c>
      <c r="C1006" s="2">
        <f t="shared" si="67"/>
        <v>45002</v>
      </c>
      <c r="D1006" s="1">
        <v>9040</v>
      </c>
      <c r="F1006" s="2"/>
    </row>
    <row r="1007" spans="2:6" ht="15" x14ac:dyDescent="0.2">
      <c r="B1007" s="2">
        <v>45002.270223312844</v>
      </c>
      <c r="C1007" s="2">
        <f t="shared" si="67"/>
        <v>45002</v>
      </c>
      <c r="D1007" s="1">
        <v>10049</v>
      </c>
      <c r="F1007" s="2"/>
    </row>
    <row r="1008" spans="2:6" ht="15" x14ac:dyDescent="0.2">
      <c r="B1008" s="2">
        <v>45001.899913037254</v>
      </c>
      <c r="C1008" s="2">
        <f t="shared" si="67"/>
        <v>45001</v>
      </c>
      <c r="D1008" s="1">
        <v>8637</v>
      </c>
      <c r="F1008" s="2"/>
    </row>
    <row r="1009" spans="2:6" ht="15" x14ac:dyDescent="0.2">
      <c r="B1009" s="2">
        <v>45001.474797374714</v>
      </c>
      <c r="C1009" s="2">
        <f t="shared" si="67"/>
        <v>45001</v>
      </c>
      <c r="D1009" s="1">
        <v>9779</v>
      </c>
      <c r="F1009" s="2"/>
    </row>
    <row r="1010" spans="2:6" ht="15" x14ac:dyDescent="0.2">
      <c r="B1010" s="2">
        <v>45001.065999239931</v>
      </c>
      <c r="C1010" s="2">
        <f t="shared" si="67"/>
        <v>45001</v>
      </c>
      <c r="D1010" s="1">
        <v>9364</v>
      </c>
      <c r="F1010" s="2"/>
    </row>
    <row r="1011" spans="2:6" ht="15" x14ac:dyDescent="0.2">
      <c r="B1011" s="2">
        <v>45000.644823841249</v>
      </c>
      <c r="C1011" s="2">
        <f t="shared" si="67"/>
        <v>45000</v>
      </c>
      <c r="D1011" s="1">
        <v>9241</v>
      </c>
      <c r="F1011" s="2"/>
    </row>
    <row r="1012" spans="2:6" ht="15" x14ac:dyDescent="0.2">
      <c r="B1012" s="2">
        <v>45000.246706211263</v>
      </c>
      <c r="C1012" s="2">
        <f t="shared" si="67"/>
        <v>45000</v>
      </c>
      <c r="D1012" s="1">
        <v>9134</v>
      </c>
      <c r="F1012" s="2"/>
    </row>
    <row r="1013" spans="2:6" ht="15" x14ac:dyDescent="0.2">
      <c r="B1013" s="2">
        <v>44999.871860182495</v>
      </c>
      <c r="C1013" s="2">
        <f t="shared" si="67"/>
        <v>44999</v>
      </c>
      <c r="D1013" s="1">
        <v>8246</v>
      </c>
      <c r="F1013" s="2"/>
    </row>
    <row r="1014" spans="2:6" ht="15" x14ac:dyDescent="0.2">
      <c r="B1014" s="2">
        <v>44999.457944848233</v>
      </c>
      <c r="C1014" s="2">
        <f t="shared" si="67"/>
        <v>44999</v>
      </c>
      <c r="D1014" s="1">
        <v>7885</v>
      </c>
      <c r="F1014" s="2"/>
    </row>
    <row r="1015" spans="2:6" ht="15" x14ac:dyDescent="0.2">
      <c r="B1015" s="2">
        <v>44999.068619643796</v>
      </c>
      <c r="C1015" s="2">
        <f t="shared" si="67"/>
        <v>44999</v>
      </c>
      <c r="D1015" s="1">
        <v>9851</v>
      </c>
      <c r="F1015" s="2"/>
    </row>
    <row r="1016" spans="2:6" ht="15" x14ac:dyDescent="0.2">
      <c r="B1016" s="2">
        <v>44998.67248172337</v>
      </c>
      <c r="C1016" s="2">
        <f t="shared" si="67"/>
        <v>44998</v>
      </c>
      <c r="D1016" s="1">
        <v>9935</v>
      </c>
      <c r="F1016" s="2"/>
    </row>
    <row r="1017" spans="2:6" ht="15" x14ac:dyDescent="0.2">
      <c r="B1017" s="2">
        <v>44998.284551989622</v>
      </c>
      <c r="C1017" s="2">
        <f t="shared" si="67"/>
        <v>44998</v>
      </c>
      <c r="D1017" s="1">
        <v>9759</v>
      </c>
      <c r="F1017" s="2"/>
    </row>
    <row r="1018" spans="2:6" ht="15" x14ac:dyDescent="0.2">
      <c r="B1018" s="2">
        <v>44995.921236766233</v>
      </c>
      <c r="C1018" s="2">
        <f t="shared" si="67"/>
        <v>44995</v>
      </c>
      <c r="D1018" s="1">
        <v>9277</v>
      </c>
      <c r="F1018" s="2"/>
    </row>
    <row r="1019" spans="2:6" ht="15" x14ac:dyDescent="0.2">
      <c r="B1019" s="2">
        <v>44995.550482537532</v>
      </c>
      <c r="C1019" s="2">
        <f t="shared" si="67"/>
        <v>44995</v>
      </c>
      <c r="D1019" s="1">
        <v>9304</v>
      </c>
      <c r="F1019" s="2"/>
    </row>
    <row r="1020" spans="2:6" ht="15" x14ac:dyDescent="0.2">
      <c r="B1020" s="2">
        <v>44995.149146929471</v>
      </c>
      <c r="C1020" s="2">
        <f t="shared" si="67"/>
        <v>44995</v>
      </c>
      <c r="D1020" s="1">
        <v>8237</v>
      </c>
      <c r="F1020" s="2"/>
    </row>
    <row r="1021" spans="2:6" ht="15" x14ac:dyDescent="0.2">
      <c r="B1021" s="2">
        <v>44994.748700951131</v>
      </c>
      <c r="C1021" s="2">
        <f t="shared" si="67"/>
        <v>44994</v>
      </c>
      <c r="D1021" s="1">
        <v>8162</v>
      </c>
      <c r="F1021" s="2"/>
    </row>
    <row r="1022" spans="2:6" ht="15" x14ac:dyDescent="0.2">
      <c r="B1022" s="2">
        <v>44994.332267478625</v>
      </c>
      <c r="C1022" s="2">
        <f t="shared" si="67"/>
        <v>44994</v>
      </c>
      <c r="D1022" s="1">
        <v>9515</v>
      </c>
      <c r="F1022" s="2"/>
    </row>
    <row r="1023" spans="2:6" ht="15" x14ac:dyDescent="0.2">
      <c r="B1023" s="2">
        <v>44993.956498973457</v>
      </c>
      <c r="C1023" s="2">
        <f t="shared" si="67"/>
        <v>44993</v>
      </c>
      <c r="D1023" s="1">
        <v>7568</v>
      </c>
      <c r="F1023" s="2"/>
    </row>
    <row r="1024" spans="2:6" ht="15" x14ac:dyDescent="0.2">
      <c r="B1024" s="2">
        <v>44993.563429517417</v>
      </c>
      <c r="C1024" s="2">
        <f t="shared" si="67"/>
        <v>44993</v>
      </c>
      <c r="D1024" s="1">
        <v>7994</v>
      </c>
      <c r="F1024" s="2"/>
    </row>
    <row r="1025" spans="2:6" ht="15" x14ac:dyDescent="0.2">
      <c r="B1025" s="2">
        <v>44993.164922571021</v>
      </c>
      <c r="C1025" s="2">
        <f t="shared" si="67"/>
        <v>44993</v>
      </c>
      <c r="D1025" s="1">
        <v>8809</v>
      </c>
      <c r="F1025" s="2"/>
    </row>
    <row r="1026" spans="2:6" ht="15" x14ac:dyDescent="0.2">
      <c r="B1026" s="2">
        <v>44992.777065342583</v>
      </c>
      <c r="C1026" s="2">
        <f t="shared" si="67"/>
        <v>44992</v>
      </c>
      <c r="D1026" s="1">
        <v>7446</v>
      </c>
      <c r="F1026" s="2"/>
    </row>
    <row r="1027" spans="2:6" ht="15" x14ac:dyDescent="0.2">
      <c r="B1027" s="2">
        <v>44992.379855261883</v>
      </c>
      <c r="C1027" s="2">
        <f t="shared" si="67"/>
        <v>44992</v>
      </c>
      <c r="D1027" s="1">
        <v>8160</v>
      </c>
      <c r="F1027" s="2"/>
    </row>
    <row r="1028" spans="2:6" ht="15" x14ac:dyDescent="0.2">
      <c r="B1028" s="2">
        <v>44991.989593040664</v>
      </c>
      <c r="C1028" s="2">
        <f t="shared" ref="C1028:C1091" si="68">INT(B1028)</f>
        <v>44991</v>
      </c>
      <c r="D1028" s="1">
        <v>7452</v>
      </c>
      <c r="F1028" s="2"/>
    </row>
    <row r="1029" spans="2:6" ht="15" x14ac:dyDescent="0.2">
      <c r="B1029" s="2">
        <v>44991.577075370282</v>
      </c>
      <c r="C1029" s="2">
        <f t="shared" si="68"/>
        <v>44991</v>
      </c>
      <c r="D1029" s="1">
        <v>8347</v>
      </c>
      <c r="F1029" s="2"/>
    </row>
    <row r="1030" spans="2:6" ht="15" x14ac:dyDescent="0.2">
      <c r="B1030" s="2">
        <v>44991.176137886912</v>
      </c>
      <c r="C1030" s="2">
        <f t="shared" si="68"/>
        <v>44991</v>
      </c>
      <c r="D1030" s="1">
        <v>8814</v>
      </c>
      <c r="F1030" s="2"/>
    </row>
    <row r="1031" spans="2:6" ht="15" x14ac:dyDescent="0.2">
      <c r="B1031" s="2">
        <v>44988.795361775687</v>
      </c>
      <c r="C1031" s="2">
        <f t="shared" si="68"/>
        <v>44988</v>
      </c>
      <c r="D1031" s="1">
        <v>8244</v>
      </c>
      <c r="F1031" s="2"/>
    </row>
    <row r="1032" spans="2:6" ht="15" x14ac:dyDescent="0.2">
      <c r="B1032" s="2">
        <v>44988.387760665639</v>
      </c>
      <c r="C1032" s="2">
        <f t="shared" si="68"/>
        <v>44988</v>
      </c>
      <c r="D1032" s="1">
        <v>8497</v>
      </c>
      <c r="F1032" s="2"/>
    </row>
    <row r="1033" spans="2:6" ht="15" x14ac:dyDescent="0.2">
      <c r="B1033" s="2">
        <v>44988.005781950684</v>
      </c>
      <c r="C1033" s="2">
        <f t="shared" si="68"/>
        <v>44988</v>
      </c>
      <c r="D1033" s="1">
        <v>7243</v>
      </c>
      <c r="F1033" s="2"/>
    </row>
    <row r="1034" spans="2:6" ht="15" x14ac:dyDescent="0.2">
      <c r="B1034" s="2">
        <v>44987.63237306643</v>
      </c>
      <c r="C1034" s="2">
        <f t="shared" si="68"/>
        <v>44987</v>
      </c>
      <c r="D1034" s="1">
        <v>7629</v>
      </c>
      <c r="F1034" s="2"/>
    </row>
    <row r="1035" spans="2:6" ht="15" x14ac:dyDescent="0.2">
      <c r="B1035" s="2">
        <v>44987.208166774071</v>
      </c>
      <c r="C1035" s="2">
        <f t="shared" si="68"/>
        <v>44987</v>
      </c>
      <c r="D1035" s="1">
        <v>7044</v>
      </c>
      <c r="F1035" s="2"/>
    </row>
    <row r="1036" spans="2:6" ht="15" x14ac:dyDescent="0.2">
      <c r="B1036" s="2">
        <v>44986.792911363249</v>
      </c>
      <c r="C1036" s="2">
        <f t="shared" si="68"/>
        <v>44986</v>
      </c>
      <c r="D1036" s="1">
        <v>9042</v>
      </c>
      <c r="F1036" s="2"/>
    </row>
    <row r="1037" spans="2:6" ht="15" x14ac:dyDescent="0.2">
      <c r="B1037" s="2">
        <v>44986.398992346971</v>
      </c>
      <c r="C1037" s="2">
        <f t="shared" si="68"/>
        <v>44986</v>
      </c>
      <c r="D1037" s="1">
        <v>8079</v>
      </c>
      <c r="F1037" s="2"/>
    </row>
    <row r="1038" spans="2:6" ht="15" x14ac:dyDescent="0.2">
      <c r="B1038" s="2">
        <v>44985.975874706863</v>
      </c>
      <c r="C1038" s="2">
        <f t="shared" si="68"/>
        <v>44985</v>
      </c>
      <c r="D1038" s="1">
        <v>6905</v>
      </c>
      <c r="F1038" s="2"/>
    </row>
    <row r="1039" spans="2:6" ht="15" x14ac:dyDescent="0.2">
      <c r="B1039" s="2">
        <v>44985.56626698235</v>
      </c>
      <c r="C1039" s="2">
        <f t="shared" si="68"/>
        <v>44985</v>
      </c>
      <c r="D1039" s="1">
        <v>7536</v>
      </c>
      <c r="F1039" s="2"/>
    </row>
    <row r="1040" spans="2:6" ht="15" x14ac:dyDescent="0.2">
      <c r="B1040" s="2">
        <v>44985.171195960902</v>
      </c>
      <c r="C1040" s="2">
        <f t="shared" si="68"/>
        <v>44985</v>
      </c>
      <c r="D1040" s="1">
        <v>8581</v>
      </c>
      <c r="F1040" s="2"/>
    </row>
    <row r="1041" spans="2:6" ht="15" x14ac:dyDescent="0.2">
      <c r="B1041" s="2">
        <v>44984.751387517055</v>
      </c>
      <c r="C1041" s="2">
        <f t="shared" si="68"/>
        <v>44984</v>
      </c>
      <c r="D1041" s="1">
        <v>7159</v>
      </c>
      <c r="F1041" s="2"/>
    </row>
    <row r="1042" spans="2:6" ht="15" x14ac:dyDescent="0.2">
      <c r="B1042" s="2">
        <v>44984.365811577598</v>
      </c>
      <c r="C1042" s="2">
        <f t="shared" si="68"/>
        <v>44984</v>
      </c>
      <c r="D1042" s="1">
        <v>7347</v>
      </c>
      <c r="F1042" s="2"/>
    </row>
    <row r="1043" spans="2:6" ht="15" x14ac:dyDescent="0.2">
      <c r="B1043" s="2">
        <v>44981.976029123973</v>
      </c>
      <c r="C1043" s="2">
        <f t="shared" si="68"/>
        <v>44981</v>
      </c>
      <c r="D1043" s="1">
        <v>8417</v>
      </c>
      <c r="F1043" s="2"/>
    </row>
    <row r="1044" spans="2:6" ht="15" x14ac:dyDescent="0.2">
      <c r="B1044" s="2">
        <v>44981.563036284395</v>
      </c>
      <c r="C1044" s="2">
        <f t="shared" si="68"/>
        <v>44981</v>
      </c>
      <c r="D1044" s="1">
        <v>8190</v>
      </c>
      <c r="F1044" s="2"/>
    </row>
    <row r="1045" spans="2:6" ht="15" x14ac:dyDescent="0.2">
      <c r="B1045" s="2">
        <v>44981.165338381135</v>
      </c>
      <c r="C1045" s="2">
        <f t="shared" si="68"/>
        <v>44981</v>
      </c>
      <c r="D1045" s="1">
        <v>7168</v>
      </c>
      <c r="F1045" s="2"/>
    </row>
    <row r="1046" spans="2:6" ht="15" x14ac:dyDescent="0.2">
      <c r="B1046" s="2">
        <v>44980.775099001541</v>
      </c>
      <c r="C1046" s="2">
        <f t="shared" si="68"/>
        <v>44980</v>
      </c>
      <c r="D1046" s="1">
        <v>7926</v>
      </c>
      <c r="F1046" s="2"/>
    </row>
    <row r="1047" spans="2:6" ht="15" x14ac:dyDescent="0.2">
      <c r="B1047" s="2">
        <v>44980.389747833382</v>
      </c>
      <c r="C1047" s="2">
        <f t="shared" si="68"/>
        <v>44980</v>
      </c>
      <c r="D1047" s="1">
        <v>6839</v>
      </c>
      <c r="F1047" s="2"/>
    </row>
    <row r="1048" spans="2:6" ht="15" x14ac:dyDescent="0.2">
      <c r="B1048" s="2">
        <v>44980.007861212005</v>
      </c>
      <c r="C1048" s="2">
        <f t="shared" si="68"/>
        <v>44980</v>
      </c>
      <c r="D1048" s="1">
        <v>7723</v>
      </c>
      <c r="F1048" s="2"/>
    </row>
    <row r="1049" spans="2:6" ht="15" x14ac:dyDescent="0.2">
      <c r="B1049" s="2">
        <v>44979.596954352077</v>
      </c>
      <c r="C1049" s="2">
        <f t="shared" si="68"/>
        <v>44979</v>
      </c>
      <c r="D1049" s="1">
        <v>6533</v>
      </c>
      <c r="F1049" s="2"/>
    </row>
    <row r="1050" spans="2:6" ht="15" x14ac:dyDescent="0.2">
      <c r="B1050" s="2">
        <v>44979.210809354219</v>
      </c>
      <c r="C1050" s="2">
        <f t="shared" si="68"/>
        <v>44979</v>
      </c>
      <c r="D1050" s="1">
        <v>6582</v>
      </c>
      <c r="F1050" s="2"/>
    </row>
    <row r="1051" spans="2:6" ht="15" x14ac:dyDescent="0.2">
      <c r="B1051" s="2">
        <v>44978.828239064482</v>
      </c>
      <c r="C1051" s="2">
        <f t="shared" si="68"/>
        <v>44978</v>
      </c>
      <c r="D1051" s="1">
        <v>7669</v>
      </c>
      <c r="F1051" s="2"/>
    </row>
    <row r="1052" spans="2:6" ht="15" x14ac:dyDescent="0.2">
      <c r="B1052" s="2">
        <v>44978.40773652307</v>
      </c>
      <c r="C1052" s="2">
        <f t="shared" si="68"/>
        <v>44978</v>
      </c>
      <c r="D1052" s="1">
        <v>8043</v>
      </c>
      <c r="F1052" s="2"/>
    </row>
    <row r="1053" spans="2:6" ht="15" x14ac:dyDescent="0.2">
      <c r="B1053" s="2">
        <v>44977.989780851676</v>
      </c>
      <c r="C1053" s="2">
        <f t="shared" si="68"/>
        <v>44977</v>
      </c>
      <c r="D1053" s="1">
        <v>7986</v>
      </c>
      <c r="F1053" s="2"/>
    </row>
    <row r="1054" spans="2:6" ht="15" x14ac:dyDescent="0.2">
      <c r="B1054" s="2">
        <v>44977.616104195702</v>
      </c>
      <c r="C1054" s="2">
        <f t="shared" si="68"/>
        <v>44977</v>
      </c>
      <c r="D1054" s="1">
        <v>6320</v>
      </c>
      <c r="F1054" s="2"/>
    </row>
    <row r="1055" spans="2:6" ht="15" x14ac:dyDescent="0.2">
      <c r="B1055" s="2">
        <v>44977.240452442777</v>
      </c>
      <c r="C1055" s="2">
        <f t="shared" si="68"/>
        <v>44977</v>
      </c>
      <c r="D1055" s="1">
        <v>8038</v>
      </c>
      <c r="F1055" s="2"/>
    </row>
    <row r="1056" spans="2:6" ht="15" x14ac:dyDescent="0.2">
      <c r="B1056" s="2">
        <v>44974.806645274293</v>
      </c>
      <c r="C1056" s="2">
        <f t="shared" si="68"/>
        <v>44974</v>
      </c>
      <c r="D1056" s="1">
        <v>6926</v>
      </c>
      <c r="F1056" s="2"/>
    </row>
    <row r="1057" spans="2:6" ht="15" x14ac:dyDescent="0.2">
      <c r="B1057" s="2">
        <v>44974.377040366962</v>
      </c>
      <c r="C1057" s="2">
        <f t="shared" si="68"/>
        <v>44974</v>
      </c>
      <c r="D1057" s="1">
        <v>7500</v>
      </c>
      <c r="F1057" s="2"/>
    </row>
    <row r="1058" spans="2:6" ht="15" x14ac:dyDescent="0.2">
      <c r="B1058" s="2">
        <v>44973.949089255075</v>
      </c>
      <c r="C1058" s="2">
        <f t="shared" si="68"/>
        <v>44973</v>
      </c>
      <c r="D1058" s="1">
        <v>7525</v>
      </c>
      <c r="F1058" s="2"/>
    </row>
    <row r="1059" spans="2:6" ht="15" x14ac:dyDescent="0.2">
      <c r="B1059" s="2">
        <v>44973.557899720487</v>
      </c>
      <c r="C1059" s="2">
        <f t="shared" si="68"/>
        <v>44973</v>
      </c>
      <c r="D1059" s="1">
        <v>6381</v>
      </c>
      <c r="F1059" s="2"/>
    </row>
    <row r="1060" spans="2:6" ht="15" x14ac:dyDescent="0.2">
      <c r="B1060" s="2">
        <v>44973.165069491188</v>
      </c>
      <c r="C1060" s="2">
        <f t="shared" si="68"/>
        <v>44973</v>
      </c>
      <c r="D1060" s="1">
        <v>6361</v>
      </c>
      <c r="F1060" s="2"/>
    </row>
    <row r="1061" spans="2:6" ht="15" x14ac:dyDescent="0.2">
      <c r="B1061" s="2">
        <v>44972.787062332434</v>
      </c>
      <c r="C1061" s="2">
        <f t="shared" si="68"/>
        <v>44972</v>
      </c>
      <c r="D1061" s="1">
        <v>7138</v>
      </c>
      <c r="F1061" s="2"/>
    </row>
    <row r="1062" spans="2:6" ht="15" x14ac:dyDescent="0.2">
      <c r="B1062" s="2">
        <v>44972.375365508793</v>
      </c>
      <c r="C1062" s="2">
        <f t="shared" si="68"/>
        <v>44972</v>
      </c>
      <c r="D1062" s="1">
        <v>7293</v>
      </c>
      <c r="F1062" s="2"/>
    </row>
    <row r="1063" spans="2:6" ht="15" x14ac:dyDescent="0.2">
      <c r="B1063" s="2">
        <v>44971.991054303777</v>
      </c>
      <c r="C1063" s="2">
        <f t="shared" si="68"/>
        <v>44971</v>
      </c>
      <c r="D1063" s="1">
        <v>6569</v>
      </c>
      <c r="F1063" s="2"/>
    </row>
    <row r="1064" spans="2:6" ht="15" x14ac:dyDescent="0.2">
      <c r="B1064" s="2">
        <v>44971.619137046095</v>
      </c>
      <c r="C1064" s="2">
        <f t="shared" si="68"/>
        <v>44971</v>
      </c>
      <c r="D1064" s="1">
        <v>6746</v>
      </c>
      <c r="F1064" s="2"/>
    </row>
    <row r="1065" spans="2:6" ht="15" x14ac:dyDescent="0.2">
      <c r="B1065" s="2">
        <v>44971.220197154878</v>
      </c>
      <c r="C1065" s="2">
        <f t="shared" si="68"/>
        <v>44971</v>
      </c>
      <c r="D1065" s="1">
        <v>6405</v>
      </c>
      <c r="F1065" s="2"/>
    </row>
    <row r="1066" spans="2:6" ht="15" x14ac:dyDescent="0.2">
      <c r="B1066" s="2">
        <v>44970.808181761357</v>
      </c>
      <c r="C1066" s="2">
        <f t="shared" si="68"/>
        <v>44970</v>
      </c>
      <c r="D1066" s="1">
        <v>5952</v>
      </c>
      <c r="F1066" s="2"/>
    </row>
    <row r="1067" spans="2:6" ht="15" x14ac:dyDescent="0.2">
      <c r="B1067" s="2">
        <v>44970.404727153466</v>
      </c>
      <c r="C1067" s="2">
        <f t="shared" si="68"/>
        <v>44970</v>
      </c>
      <c r="D1067" s="1">
        <v>7268</v>
      </c>
      <c r="F1067" s="2"/>
    </row>
    <row r="1068" spans="2:6" ht="15" x14ac:dyDescent="0.2">
      <c r="B1068" s="2">
        <v>44967.6729785356</v>
      </c>
      <c r="C1068" s="2">
        <f t="shared" si="68"/>
        <v>44967</v>
      </c>
      <c r="D1068" s="1">
        <v>6860</v>
      </c>
      <c r="F1068" s="2"/>
    </row>
    <row r="1069" spans="2:6" ht="15" x14ac:dyDescent="0.2">
      <c r="B1069" s="2">
        <v>44967.251038698683</v>
      </c>
      <c r="C1069" s="2">
        <f t="shared" si="68"/>
        <v>44967</v>
      </c>
      <c r="D1069" s="1">
        <v>6706</v>
      </c>
      <c r="F1069" s="2"/>
    </row>
    <row r="1070" spans="2:6" ht="15" x14ac:dyDescent="0.2">
      <c r="B1070" s="2">
        <v>44966.825866433632</v>
      </c>
      <c r="C1070" s="2">
        <f t="shared" si="68"/>
        <v>44966</v>
      </c>
      <c r="D1070" s="1">
        <v>7237</v>
      </c>
      <c r="F1070" s="2"/>
    </row>
    <row r="1071" spans="2:6" ht="15" x14ac:dyDescent="0.2">
      <c r="B1071" s="2">
        <v>44966.422734343098</v>
      </c>
      <c r="C1071" s="2">
        <f t="shared" si="68"/>
        <v>44966</v>
      </c>
      <c r="D1071" s="1">
        <v>7484</v>
      </c>
      <c r="F1071" s="2"/>
    </row>
    <row r="1072" spans="2:6" ht="15" x14ac:dyDescent="0.2">
      <c r="B1072" s="2">
        <v>44966.034768847552</v>
      </c>
      <c r="C1072" s="2">
        <f t="shared" si="68"/>
        <v>44966</v>
      </c>
      <c r="D1072" s="1">
        <v>7215</v>
      </c>
      <c r="F1072" s="2"/>
    </row>
    <row r="1073" spans="2:6" ht="15" x14ac:dyDescent="0.2">
      <c r="B1073" s="2">
        <v>44965.632830017406</v>
      </c>
      <c r="C1073" s="2">
        <f t="shared" si="68"/>
        <v>44965</v>
      </c>
      <c r="D1073" s="1">
        <v>5951</v>
      </c>
      <c r="F1073" s="2"/>
    </row>
    <row r="1074" spans="2:6" ht="15" x14ac:dyDescent="0.2">
      <c r="B1074" s="2">
        <v>44965.245481566177</v>
      </c>
      <c r="C1074" s="2">
        <f t="shared" si="68"/>
        <v>44965</v>
      </c>
      <c r="D1074" s="1">
        <v>6687</v>
      </c>
      <c r="F1074" s="2"/>
    </row>
    <row r="1075" spans="2:6" ht="15" x14ac:dyDescent="0.2">
      <c r="B1075" s="2">
        <v>44964.836948643715</v>
      </c>
      <c r="C1075" s="2">
        <f t="shared" si="68"/>
        <v>44964</v>
      </c>
      <c r="D1075" s="1">
        <v>7226</v>
      </c>
      <c r="F1075" s="2"/>
    </row>
    <row r="1076" spans="2:6" ht="15" x14ac:dyDescent="0.2">
      <c r="B1076" s="2">
        <v>44964.41815797997</v>
      </c>
      <c r="C1076" s="2">
        <f t="shared" si="68"/>
        <v>44964</v>
      </c>
      <c r="D1076" s="1">
        <v>6941</v>
      </c>
      <c r="F1076" s="2"/>
    </row>
    <row r="1077" spans="2:6" ht="15" x14ac:dyDescent="0.2">
      <c r="B1077" s="2">
        <v>44964.021535965105</v>
      </c>
      <c r="C1077" s="2">
        <f t="shared" si="68"/>
        <v>44964</v>
      </c>
      <c r="D1077" s="1">
        <v>7369</v>
      </c>
      <c r="F1077" s="2"/>
    </row>
    <row r="1078" spans="2:6" ht="15" x14ac:dyDescent="0.2">
      <c r="B1078" s="2">
        <v>44963.595294002102</v>
      </c>
      <c r="C1078" s="2">
        <f t="shared" si="68"/>
        <v>44963</v>
      </c>
      <c r="D1078" s="1">
        <v>6237</v>
      </c>
      <c r="F1078" s="2"/>
    </row>
    <row r="1079" spans="2:6" ht="15" x14ac:dyDescent="0.2">
      <c r="B1079" s="2">
        <v>44963.189977557857</v>
      </c>
      <c r="C1079" s="2">
        <f t="shared" si="68"/>
        <v>44963</v>
      </c>
      <c r="D1079" s="1">
        <v>6022</v>
      </c>
      <c r="F1079" s="2"/>
    </row>
    <row r="1080" spans="2:6" ht="15" x14ac:dyDescent="0.2">
      <c r="B1080" s="2">
        <v>44960.784311662945</v>
      </c>
      <c r="C1080" s="2">
        <f t="shared" si="68"/>
        <v>44960</v>
      </c>
      <c r="D1080" s="1">
        <v>6136</v>
      </c>
      <c r="F1080" s="2"/>
    </row>
    <row r="1081" spans="2:6" ht="15" x14ac:dyDescent="0.2">
      <c r="B1081" s="2">
        <v>44960.392977289557</v>
      </c>
      <c r="C1081" s="2">
        <f t="shared" si="68"/>
        <v>44960</v>
      </c>
      <c r="D1081" s="1">
        <v>7313</v>
      </c>
      <c r="F1081" s="2"/>
    </row>
    <row r="1082" spans="2:6" ht="15" x14ac:dyDescent="0.2">
      <c r="B1082" s="2">
        <v>44959.988326724888</v>
      </c>
      <c r="C1082" s="2">
        <f t="shared" si="68"/>
        <v>44959</v>
      </c>
      <c r="D1082" s="1">
        <v>6291</v>
      </c>
      <c r="F1082" s="2"/>
    </row>
    <row r="1083" spans="2:6" ht="15" x14ac:dyDescent="0.2">
      <c r="B1083" s="2">
        <v>44959.597971153082</v>
      </c>
      <c r="C1083" s="2">
        <f t="shared" si="68"/>
        <v>44959</v>
      </c>
      <c r="D1083" s="1">
        <v>6772</v>
      </c>
      <c r="F1083" s="2"/>
    </row>
    <row r="1084" spans="2:6" ht="15" x14ac:dyDescent="0.2">
      <c r="B1084" s="2">
        <v>44959.187660659853</v>
      </c>
      <c r="C1084" s="2">
        <f t="shared" si="68"/>
        <v>44959</v>
      </c>
      <c r="D1084" s="1">
        <v>7656</v>
      </c>
      <c r="F1084" s="2"/>
    </row>
    <row r="1085" spans="2:6" ht="15" x14ac:dyDescent="0.2">
      <c r="B1085" s="2">
        <v>44958.811686939509</v>
      </c>
      <c r="C1085" s="2">
        <f t="shared" si="68"/>
        <v>44958</v>
      </c>
      <c r="D1085" s="1">
        <v>6565</v>
      </c>
      <c r="F1085" s="2"/>
    </row>
    <row r="1086" spans="2:6" ht="15" x14ac:dyDescent="0.2">
      <c r="B1086" s="2">
        <v>44958.417878689273</v>
      </c>
      <c r="C1086" s="2">
        <f t="shared" si="68"/>
        <v>44958</v>
      </c>
      <c r="D1086" s="1">
        <v>6799</v>
      </c>
      <c r="F1086" s="2"/>
    </row>
    <row r="1087" spans="2:6" ht="15" x14ac:dyDescent="0.2">
      <c r="B1087" s="2">
        <v>44958.019344925284</v>
      </c>
      <c r="C1087" s="2">
        <f t="shared" si="68"/>
        <v>44958</v>
      </c>
      <c r="D1087" s="1">
        <v>7269</v>
      </c>
      <c r="F1087" s="2"/>
    </row>
    <row r="1088" spans="2:6" ht="15" x14ac:dyDescent="0.2">
      <c r="B1088" s="2">
        <v>44957.60537890363</v>
      </c>
      <c r="C1088" s="2">
        <f t="shared" si="68"/>
        <v>44957</v>
      </c>
      <c r="D1088" s="1">
        <v>6445</v>
      </c>
      <c r="F1088" s="2"/>
    </row>
    <row r="1089" spans="2:6" ht="15" x14ac:dyDescent="0.2">
      <c r="B1089" s="2">
        <v>44957.190607421318</v>
      </c>
      <c r="C1089" s="2">
        <f t="shared" si="68"/>
        <v>44957</v>
      </c>
      <c r="D1089" s="1">
        <v>6332</v>
      </c>
      <c r="F1089" s="2"/>
    </row>
    <row r="1090" spans="2:6" ht="15" x14ac:dyDescent="0.2">
      <c r="B1090" s="2">
        <v>44956.772728411604</v>
      </c>
      <c r="C1090" s="2">
        <f t="shared" si="68"/>
        <v>44956</v>
      </c>
      <c r="D1090" s="1">
        <v>6899</v>
      </c>
      <c r="F1090" s="2"/>
    </row>
    <row r="1091" spans="2:6" ht="15" x14ac:dyDescent="0.2">
      <c r="B1091" s="2">
        <v>44956.353709023177</v>
      </c>
      <c r="C1091" s="2">
        <f t="shared" si="68"/>
        <v>44956</v>
      </c>
      <c r="D1091" s="1">
        <v>7342</v>
      </c>
      <c r="F1091" s="2"/>
    </row>
    <row r="1092" spans="2:6" ht="15" x14ac:dyDescent="0.2">
      <c r="B1092" s="2">
        <v>44953.640641007412</v>
      </c>
      <c r="C1092" s="2">
        <f t="shared" ref="C1092:C1155" si="69">INT(B1092)</f>
        <v>44953</v>
      </c>
      <c r="D1092" s="1">
        <v>7385</v>
      </c>
      <c r="F1092" s="2"/>
    </row>
    <row r="1093" spans="2:6" ht="15" x14ac:dyDescent="0.2">
      <c r="B1093" s="2">
        <v>44953.250917344725</v>
      </c>
      <c r="C1093" s="2">
        <f t="shared" si="69"/>
        <v>44953</v>
      </c>
      <c r="D1093" s="1">
        <v>7312</v>
      </c>
      <c r="F1093" s="2"/>
    </row>
    <row r="1094" spans="2:6" ht="15" x14ac:dyDescent="0.2">
      <c r="B1094" s="2">
        <v>44952.868523656703</v>
      </c>
      <c r="C1094" s="2">
        <f t="shared" si="69"/>
        <v>44952</v>
      </c>
      <c r="D1094" s="1">
        <v>6958</v>
      </c>
      <c r="F1094" s="2"/>
    </row>
    <row r="1095" spans="2:6" ht="15" x14ac:dyDescent="0.2">
      <c r="B1095" s="2">
        <v>44952.483129056563</v>
      </c>
      <c r="C1095" s="2">
        <f t="shared" si="69"/>
        <v>44952</v>
      </c>
      <c r="D1095" s="1">
        <v>6095</v>
      </c>
      <c r="F1095" s="2"/>
    </row>
    <row r="1096" spans="2:6" ht="15" x14ac:dyDescent="0.2">
      <c r="B1096" s="2">
        <v>44952.057288502852</v>
      </c>
      <c r="C1096" s="2">
        <f t="shared" si="69"/>
        <v>44952</v>
      </c>
      <c r="D1096" s="1">
        <v>6268</v>
      </c>
      <c r="F1096" s="2"/>
    </row>
    <row r="1097" spans="2:6" ht="15" x14ac:dyDescent="0.2">
      <c r="B1097" s="2">
        <v>44951.656596433124</v>
      </c>
      <c r="C1097" s="2">
        <f t="shared" si="69"/>
        <v>44951</v>
      </c>
      <c r="D1097" s="1">
        <v>6565</v>
      </c>
      <c r="F1097" s="2"/>
    </row>
    <row r="1098" spans="2:6" ht="15" x14ac:dyDescent="0.2">
      <c r="B1098" s="2">
        <v>44951.272262972059</v>
      </c>
      <c r="C1098" s="2">
        <f t="shared" si="69"/>
        <v>44951</v>
      </c>
      <c r="D1098" s="1">
        <v>6170</v>
      </c>
      <c r="F1098" s="2"/>
    </row>
    <row r="1099" spans="2:6" ht="15" x14ac:dyDescent="0.2">
      <c r="B1099" s="2">
        <v>44950.884956255279</v>
      </c>
      <c r="C1099" s="2">
        <f t="shared" si="69"/>
        <v>44950</v>
      </c>
      <c r="D1099" s="1">
        <v>6639</v>
      </c>
      <c r="F1099" s="2"/>
    </row>
    <row r="1100" spans="2:6" ht="15" x14ac:dyDescent="0.2">
      <c r="B1100" s="2">
        <v>44950.45934999991</v>
      </c>
      <c r="C1100" s="2">
        <f t="shared" si="69"/>
        <v>44950</v>
      </c>
      <c r="D1100" s="1">
        <v>7747</v>
      </c>
      <c r="F1100" s="2"/>
    </row>
    <row r="1101" spans="2:6" ht="15" x14ac:dyDescent="0.2">
      <c r="B1101" s="2">
        <v>44950.031936503125</v>
      </c>
      <c r="C1101" s="2">
        <f t="shared" si="69"/>
        <v>44950</v>
      </c>
      <c r="D1101" s="1">
        <v>6301</v>
      </c>
      <c r="F1101" s="2"/>
    </row>
    <row r="1102" spans="2:6" ht="15" x14ac:dyDescent="0.2">
      <c r="B1102" s="2">
        <v>44949.626773124561</v>
      </c>
      <c r="C1102" s="2">
        <f t="shared" si="69"/>
        <v>44949</v>
      </c>
      <c r="D1102" s="1">
        <v>6761</v>
      </c>
      <c r="F1102" s="2"/>
    </row>
    <row r="1103" spans="2:6" ht="15" x14ac:dyDescent="0.2">
      <c r="B1103" s="2">
        <v>44949.236856854288</v>
      </c>
      <c r="C1103" s="2">
        <f t="shared" si="69"/>
        <v>44949</v>
      </c>
      <c r="D1103" s="1">
        <v>5978</v>
      </c>
      <c r="F1103" s="2"/>
    </row>
    <row r="1104" spans="2:6" ht="15" x14ac:dyDescent="0.2">
      <c r="B1104" s="2">
        <v>44946.810623718753</v>
      </c>
      <c r="C1104" s="2">
        <f t="shared" si="69"/>
        <v>44946</v>
      </c>
      <c r="D1104" s="1">
        <v>6525</v>
      </c>
      <c r="F1104" s="2"/>
    </row>
    <row r="1105" spans="2:6" ht="15" x14ac:dyDescent="0.2">
      <c r="B1105" s="2">
        <v>44946.40937211219</v>
      </c>
      <c r="C1105" s="2">
        <f t="shared" si="69"/>
        <v>44946</v>
      </c>
      <c r="D1105" s="1">
        <v>6504</v>
      </c>
      <c r="F1105" s="2"/>
    </row>
    <row r="1106" spans="2:6" ht="15" x14ac:dyDescent="0.2">
      <c r="B1106" s="2">
        <v>44946.013278140745</v>
      </c>
      <c r="C1106" s="2">
        <f t="shared" si="69"/>
        <v>44946</v>
      </c>
      <c r="D1106" s="1">
        <v>7390</v>
      </c>
      <c r="F1106" s="2"/>
    </row>
    <row r="1107" spans="2:6" ht="15" x14ac:dyDescent="0.2">
      <c r="B1107" s="2">
        <v>44945.620413210694</v>
      </c>
      <c r="C1107" s="2">
        <f t="shared" si="69"/>
        <v>44945</v>
      </c>
      <c r="D1107" s="1">
        <v>6322</v>
      </c>
      <c r="F1107" s="2"/>
    </row>
    <row r="1108" spans="2:6" ht="15" x14ac:dyDescent="0.2">
      <c r="B1108" s="2">
        <v>44945.207325025673</v>
      </c>
      <c r="C1108" s="2">
        <f t="shared" si="69"/>
        <v>44945</v>
      </c>
      <c r="D1108" s="1">
        <v>6619</v>
      </c>
      <c r="F1108" s="2"/>
    </row>
    <row r="1109" spans="2:6" ht="15" x14ac:dyDescent="0.2">
      <c r="B1109" s="2">
        <v>44944.835172720363</v>
      </c>
      <c r="C1109" s="2">
        <f t="shared" si="69"/>
        <v>44944</v>
      </c>
      <c r="D1109" s="1">
        <v>6097</v>
      </c>
      <c r="F1109" s="2"/>
    </row>
    <row r="1110" spans="2:6" ht="15" x14ac:dyDescent="0.2">
      <c r="B1110" s="2">
        <v>44944.457095326092</v>
      </c>
      <c r="C1110" s="2">
        <f t="shared" si="69"/>
        <v>44944</v>
      </c>
      <c r="D1110" s="1">
        <v>6642</v>
      </c>
      <c r="F1110" s="2"/>
    </row>
    <row r="1111" spans="2:6" ht="15" x14ac:dyDescent="0.2">
      <c r="B1111" s="2">
        <v>44944.031420978223</v>
      </c>
      <c r="C1111" s="2">
        <f t="shared" si="69"/>
        <v>44944</v>
      </c>
      <c r="D1111" s="1">
        <v>6176</v>
      </c>
      <c r="F1111" s="2"/>
    </row>
    <row r="1112" spans="2:6" ht="15" x14ac:dyDescent="0.2">
      <c r="B1112" s="2">
        <v>44943.656198903671</v>
      </c>
      <c r="C1112" s="2">
        <f t="shared" si="69"/>
        <v>44943</v>
      </c>
      <c r="D1112" s="1">
        <v>7651</v>
      </c>
      <c r="F1112" s="2"/>
    </row>
    <row r="1113" spans="2:6" ht="15" x14ac:dyDescent="0.2">
      <c r="B1113" s="2">
        <v>44943.257856704709</v>
      </c>
      <c r="C1113" s="2">
        <f t="shared" si="69"/>
        <v>44943</v>
      </c>
      <c r="D1113" s="1">
        <v>7076</v>
      </c>
      <c r="F1113" s="2"/>
    </row>
    <row r="1114" spans="2:6" ht="15" x14ac:dyDescent="0.2">
      <c r="B1114" s="2">
        <v>44942.867162356248</v>
      </c>
      <c r="C1114" s="2">
        <f t="shared" si="69"/>
        <v>44942</v>
      </c>
      <c r="D1114" s="1">
        <v>6727</v>
      </c>
      <c r="F1114" s="2"/>
    </row>
    <row r="1115" spans="2:6" ht="15" x14ac:dyDescent="0.2">
      <c r="B1115" s="2">
        <v>44942.478247920582</v>
      </c>
      <c r="C1115" s="2">
        <f t="shared" si="69"/>
        <v>44942</v>
      </c>
      <c r="D1115" s="1">
        <v>7327</v>
      </c>
      <c r="F1115" s="2"/>
    </row>
    <row r="1116" spans="2:6" ht="15" x14ac:dyDescent="0.2">
      <c r="B1116" s="2">
        <v>44942.09357163994</v>
      </c>
      <c r="C1116" s="2">
        <f t="shared" si="69"/>
        <v>44942</v>
      </c>
      <c r="D1116" s="1">
        <v>6134</v>
      </c>
      <c r="F1116" s="2"/>
    </row>
    <row r="1117" spans="2:6" ht="15" x14ac:dyDescent="0.2">
      <c r="B1117" s="2">
        <v>44939.67307550105</v>
      </c>
      <c r="C1117" s="2">
        <f t="shared" si="69"/>
        <v>44939</v>
      </c>
      <c r="D1117" s="1">
        <v>8010</v>
      </c>
      <c r="F1117" s="2"/>
    </row>
    <row r="1118" spans="2:6" ht="15" x14ac:dyDescent="0.2">
      <c r="B1118" s="2">
        <v>44939.260545452009</v>
      </c>
      <c r="C1118" s="2">
        <f t="shared" si="69"/>
        <v>44939</v>
      </c>
      <c r="D1118" s="1">
        <v>8067</v>
      </c>
      <c r="F1118" s="2"/>
    </row>
    <row r="1119" spans="2:6" ht="15" x14ac:dyDescent="0.2">
      <c r="B1119" s="2">
        <v>44938.866144569511</v>
      </c>
      <c r="C1119" s="2">
        <f t="shared" si="69"/>
        <v>44938</v>
      </c>
      <c r="D1119" s="1">
        <v>7182</v>
      </c>
      <c r="F1119" s="2"/>
    </row>
    <row r="1120" spans="2:6" ht="15" x14ac:dyDescent="0.2">
      <c r="B1120" s="2">
        <v>44938.473159054527</v>
      </c>
      <c r="C1120" s="2">
        <f t="shared" si="69"/>
        <v>44938</v>
      </c>
      <c r="D1120" s="1">
        <v>8546</v>
      </c>
      <c r="F1120" s="2"/>
    </row>
    <row r="1121" spans="2:6" ht="15" x14ac:dyDescent="0.2">
      <c r="B1121" s="2">
        <v>44938.04507616943</v>
      </c>
      <c r="C1121" s="2">
        <f t="shared" si="69"/>
        <v>44938</v>
      </c>
      <c r="D1121" s="1">
        <v>7323</v>
      </c>
      <c r="F1121" s="2"/>
    </row>
    <row r="1122" spans="2:6" ht="15" x14ac:dyDescent="0.2">
      <c r="B1122" s="2">
        <v>44937.655796712832</v>
      </c>
      <c r="C1122" s="2">
        <f t="shared" si="69"/>
        <v>44937</v>
      </c>
      <c r="D1122" s="1">
        <v>9138</v>
      </c>
      <c r="F1122" s="2"/>
    </row>
    <row r="1123" spans="2:6" ht="15" x14ac:dyDescent="0.2">
      <c r="B1123" s="2">
        <v>44937.257747709074</v>
      </c>
      <c r="C1123" s="2">
        <f t="shared" si="69"/>
        <v>44937</v>
      </c>
      <c r="D1123" s="1">
        <v>9259</v>
      </c>
      <c r="F1123" s="2"/>
    </row>
    <row r="1124" spans="2:6" ht="15" x14ac:dyDescent="0.2">
      <c r="B1124" s="2">
        <v>44936.834388292402</v>
      </c>
      <c r="C1124" s="2">
        <f t="shared" si="69"/>
        <v>44936</v>
      </c>
      <c r="D1124" s="1">
        <v>9060</v>
      </c>
      <c r="F1124" s="2"/>
    </row>
    <row r="1125" spans="2:6" ht="15" x14ac:dyDescent="0.2">
      <c r="B1125" s="2">
        <v>44936.463082459442</v>
      </c>
      <c r="C1125" s="2">
        <f t="shared" si="69"/>
        <v>44936</v>
      </c>
      <c r="D1125" s="1">
        <v>9194</v>
      </c>
      <c r="F1125" s="2"/>
    </row>
    <row r="1126" spans="2:6" ht="15" x14ac:dyDescent="0.2">
      <c r="B1126" s="2">
        <v>44936.078026628864</v>
      </c>
      <c r="C1126" s="2">
        <f t="shared" si="69"/>
        <v>44936</v>
      </c>
      <c r="D1126" s="1">
        <v>9639</v>
      </c>
      <c r="F1126" s="2"/>
    </row>
    <row r="1127" spans="2:6" ht="15" x14ac:dyDescent="0.2">
      <c r="B1127" s="2">
        <v>44935.698253329829</v>
      </c>
      <c r="C1127" s="2">
        <f t="shared" si="69"/>
        <v>44935</v>
      </c>
      <c r="D1127" s="1">
        <v>9368</v>
      </c>
      <c r="F1127" s="2"/>
    </row>
    <row r="1128" spans="2:6" ht="15" x14ac:dyDescent="0.2">
      <c r="B1128" s="2">
        <v>44935.297842669439</v>
      </c>
      <c r="C1128" s="2">
        <f t="shared" si="69"/>
        <v>44935</v>
      </c>
      <c r="D1128" s="1">
        <v>9482</v>
      </c>
      <c r="F1128" s="2"/>
    </row>
    <row r="1129" spans="2:6" ht="15" x14ac:dyDescent="0.2">
      <c r="B1129" s="2">
        <v>44932.831995383618</v>
      </c>
      <c r="C1129" s="2">
        <f t="shared" si="69"/>
        <v>44932</v>
      </c>
      <c r="D1129" s="1">
        <v>11823</v>
      </c>
      <c r="F1129" s="2"/>
    </row>
    <row r="1130" spans="2:6" ht="15" x14ac:dyDescent="0.2">
      <c r="B1130" s="2">
        <v>44932.434695732205</v>
      </c>
      <c r="C1130" s="2">
        <f t="shared" si="69"/>
        <v>44932</v>
      </c>
      <c r="D1130" s="1">
        <v>10216</v>
      </c>
      <c r="F1130" s="2"/>
    </row>
    <row r="1131" spans="2:6" ht="15" x14ac:dyDescent="0.2">
      <c r="B1131" s="2">
        <v>44932.018276048941</v>
      </c>
      <c r="C1131" s="2">
        <f t="shared" si="69"/>
        <v>44932</v>
      </c>
      <c r="D1131" s="1">
        <v>11376</v>
      </c>
      <c r="F1131" s="2"/>
    </row>
    <row r="1132" spans="2:6" ht="15" x14ac:dyDescent="0.2">
      <c r="B1132" s="2">
        <v>44931.616258546659</v>
      </c>
      <c r="C1132" s="2">
        <f t="shared" si="69"/>
        <v>44931</v>
      </c>
      <c r="D1132" s="1">
        <v>11227</v>
      </c>
      <c r="F1132" s="2"/>
    </row>
    <row r="1133" spans="2:6" ht="15" x14ac:dyDescent="0.2">
      <c r="B1133" s="2">
        <v>44931.234249036599</v>
      </c>
      <c r="C1133" s="2">
        <f t="shared" si="69"/>
        <v>44931</v>
      </c>
      <c r="D1133" s="1">
        <v>12065</v>
      </c>
      <c r="F1133" s="2"/>
    </row>
    <row r="1134" spans="2:6" ht="15" x14ac:dyDescent="0.2">
      <c r="B1134" s="2">
        <v>44930.811283828589</v>
      </c>
      <c r="C1134" s="2">
        <f t="shared" si="69"/>
        <v>44930</v>
      </c>
      <c r="D1134" s="1">
        <v>10187</v>
      </c>
      <c r="F1134" s="2"/>
    </row>
    <row r="1135" spans="2:6" ht="15" x14ac:dyDescent="0.2">
      <c r="B1135" s="2">
        <v>44930.399991449623</v>
      </c>
      <c r="C1135" s="2">
        <f t="shared" si="69"/>
        <v>44930</v>
      </c>
      <c r="D1135" s="1">
        <v>12530</v>
      </c>
      <c r="F1135" s="2"/>
    </row>
    <row r="1136" spans="2:6" ht="15" x14ac:dyDescent="0.2">
      <c r="B1136" s="2">
        <v>44930.001389486315</v>
      </c>
      <c r="C1136" s="2">
        <f t="shared" si="69"/>
        <v>44930</v>
      </c>
      <c r="D1136" s="1">
        <v>12197</v>
      </c>
      <c r="F1136" s="2"/>
    </row>
    <row r="1137" spans="2:6" ht="15" x14ac:dyDescent="0.2">
      <c r="B1137" s="2">
        <v>44929.605358566776</v>
      </c>
      <c r="C1137" s="2">
        <f t="shared" si="69"/>
        <v>44929</v>
      </c>
      <c r="D1137" s="1">
        <v>11107</v>
      </c>
      <c r="F1137" s="2"/>
    </row>
    <row r="1138" spans="2:6" ht="15" x14ac:dyDescent="0.2">
      <c r="B1138" s="2">
        <v>44929.211503088627</v>
      </c>
      <c r="C1138" s="2">
        <f t="shared" si="69"/>
        <v>44929</v>
      </c>
      <c r="D1138" s="1">
        <v>12615</v>
      </c>
      <c r="F1138" s="2"/>
    </row>
    <row r="1139" spans="2:6" ht="15" x14ac:dyDescent="0.2">
      <c r="B1139" s="2">
        <v>44928.837387283958</v>
      </c>
      <c r="C1139" s="2">
        <f t="shared" si="69"/>
        <v>44928</v>
      </c>
      <c r="D1139" s="1">
        <v>10998</v>
      </c>
      <c r="F1139" s="2"/>
    </row>
    <row r="1140" spans="2:6" ht="15" x14ac:dyDescent="0.2">
      <c r="B1140" s="2">
        <v>44928.448573579917</v>
      </c>
      <c r="C1140" s="2">
        <f t="shared" si="69"/>
        <v>44928</v>
      </c>
      <c r="D1140" s="1">
        <v>12447</v>
      </c>
      <c r="F1140" s="2"/>
    </row>
    <row r="1141" spans="2:6" ht="15" x14ac:dyDescent="0.2">
      <c r="B1141" s="2">
        <v>44928.05666687862</v>
      </c>
      <c r="C1141" s="2">
        <f t="shared" si="69"/>
        <v>44928</v>
      </c>
      <c r="D1141" s="1">
        <v>13557</v>
      </c>
      <c r="F1141" s="2"/>
    </row>
    <row r="1142" spans="2:6" ht="15" x14ac:dyDescent="0.2">
      <c r="B1142" s="2">
        <v>44925.624823007871</v>
      </c>
      <c r="C1142" s="2">
        <f t="shared" si="69"/>
        <v>44925</v>
      </c>
      <c r="D1142" s="1">
        <v>14650</v>
      </c>
      <c r="F1142" s="2"/>
    </row>
    <row r="1143" spans="2:6" ht="15" x14ac:dyDescent="0.2">
      <c r="B1143" s="2">
        <v>44925.254340299594</v>
      </c>
      <c r="C1143" s="2">
        <f t="shared" si="69"/>
        <v>44925</v>
      </c>
      <c r="D1143" s="1">
        <v>14672</v>
      </c>
      <c r="F1143" s="2"/>
    </row>
    <row r="1144" spans="2:6" ht="15" x14ac:dyDescent="0.2">
      <c r="B1144" s="2">
        <v>44924.849488618762</v>
      </c>
      <c r="C1144" s="2">
        <f t="shared" si="69"/>
        <v>44924</v>
      </c>
      <c r="D1144" s="1">
        <v>14037</v>
      </c>
      <c r="F1144" s="2"/>
    </row>
    <row r="1145" spans="2:6" ht="15" x14ac:dyDescent="0.2">
      <c r="B1145" s="2">
        <v>44924.45565109406</v>
      </c>
      <c r="C1145" s="2">
        <f t="shared" si="69"/>
        <v>44924</v>
      </c>
      <c r="D1145" s="1">
        <v>12228</v>
      </c>
      <c r="F1145" s="2"/>
    </row>
    <row r="1146" spans="2:6" ht="15" x14ac:dyDescent="0.2">
      <c r="B1146" s="2">
        <v>44924.048053515238</v>
      </c>
      <c r="C1146" s="2">
        <f t="shared" si="69"/>
        <v>44924</v>
      </c>
      <c r="D1146" s="1">
        <v>13330</v>
      </c>
      <c r="F1146" s="2"/>
    </row>
    <row r="1147" spans="2:6" ht="15" x14ac:dyDescent="0.2">
      <c r="B1147" s="2">
        <v>44923.672093748646</v>
      </c>
      <c r="C1147" s="2">
        <f t="shared" si="69"/>
        <v>44923</v>
      </c>
      <c r="D1147" s="1">
        <v>13272</v>
      </c>
      <c r="F1147" s="2"/>
    </row>
    <row r="1148" spans="2:6" ht="15" x14ac:dyDescent="0.2">
      <c r="B1148" s="2">
        <v>44923.300233330592</v>
      </c>
      <c r="C1148" s="2">
        <f t="shared" si="69"/>
        <v>44923</v>
      </c>
      <c r="D1148" s="1">
        <v>14477</v>
      </c>
      <c r="F1148" s="2"/>
    </row>
    <row r="1149" spans="2:6" ht="15" x14ac:dyDescent="0.2">
      <c r="B1149" s="2">
        <v>44922.919230096304</v>
      </c>
      <c r="C1149" s="2">
        <f t="shared" si="69"/>
        <v>44922</v>
      </c>
      <c r="D1149" s="1">
        <v>13217</v>
      </c>
      <c r="F1149" s="2"/>
    </row>
    <row r="1150" spans="2:6" ht="15" x14ac:dyDescent="0.2">
      <c r="B1150" s="2">
        <v>44922.512345218689</v>
      </c>
      <c r="C1150" s="2">
        <f t="shared" si="69"/>
        <v>44922</v>
      </c>
      <c r="D1150" s="1">
        <v>15079</v>
      </c>
      <c r="F1150" s="2"/>
    </row>
    <row r="1151" spans="2:6" ht="15" x14ac:dyDescent="0.2">
      <c r="B1151" s="2">
        <v>44922.088416680359</v>
      </c>
      <c r="C1151" s="2">
        <f t="shared" si="69"/>
        <v>44922</v>
      </c>
      <c r="D1151" s="1">
        <v>15555</v>
      </c>
      <c r="F1151" s="2"/>
    </row>
    <row r="1152" spans="2:6" ht="15" x14ac:dyDescent="0.2">
      <c r="B1152" s="2">
        <v>44921.715379131361</v>
      </c>
      <c r="C1152" s="2">
        <f t="shared" si="69"/>
        <v>44921</v>
      </c>
      <c r="D1152" s="1">
        <v>16023</v>
      </c>
      <c r="F1152" s="2"/>
    </row>
    <row r="1153" spans="2:6" ht="15" x14ac:dyDescent="0.2">
      <c r="B1153" s="2">
        <v>44921.313366703522</v>
      </c>
      <c r="C1153" s="2">
        <f t="shared" si="69"/>
        <v>44921</v>
      </c>
      <c r="D1153" s="1">
        <v>16519</v>
      </c>
      <c r="F1153" s="2"/>
    </row>
    <row r="1154" spans="2:6" ht="15" x14ac:dyDescent="0.2">
      <c r="B1154" s="2">
        <v>44918.979370405679</v>
      </c>
      <c r="C1154" s="2">
        <f t="shared" si="69"/>
        <v>44918</v>
      </c>
      <c r="D1154" s="1">
        <v>14517</v>
      </c>
      <c r="F1154" s="2"/>
    </row>
    <row r="1155" spans="2:6" ht="15" x14ac:dyDescent="0.2">
      <c r="B1155" s="2">
        <v>44918.602280926578</v>
      </c>
      <c r="C1155" s="2">
        <f t="shared" si="69"/>
        <v>44918</v>
      </c>
      <c r="D1155" s="1">
        <v>17763</v>
      </c>
      <c r="F1155" s="2"/>
    </row>
    <row r="1156" spans="2:6" ht="15" x14ac:dyDescent="0.2">
      <c r="B1156" s="2">
        <v>44918.184957026031</v>
      </c>
      <c r="C1156" s="2">
        <f t="shared" ref="C1156:C1219" si="70">INT(B1156)</f>
        <v>44918</v>
      </c>
      <c r="D1156" s="1">
        <v>15480</v>
      </c>
      <c r="F1156" s="2"/>
    </row>
    <row r="1157" spans="2:6" ht="15" x14ac:dyDescent="0.2">
      <c r="B1157" s="2">
        <v>44917.756668572496</v>
      </c>
      <c r="C1157" s="2">
        <f t="shared" si="70"/>
        <v>44917</v>
      </c>
      <c r="D1157" s="1">
        <v>18136</v>
      </c>
      <c r="F1157" s="2"/>
    </row>
    <row r="1158" spans="2:6" ht="15" x14ac:dyDescent="0.2">
      <c r="B1158" s="2">
        <v>44917.352097932453</v>
      </c>
      <c r="C1158" s="2">
        <f t="shared" si="70"/>
        <v>44917</v>
      </c>
      <c r="D1158" s="1">
        <v>14208</v>
      </c>
      <c r="F1158" s="2"/>
    </row>
    <row r="1159" spans="2:6" ht="15" x14ac:dyDescent="0.2">
      <c r="B1159" s="2">
        <v>44916.933925555822</v>
      </c>
      <c r="C1159" s="2">
        <f t="shared" si="70"/>
        <v>44916</v>
      </c>
      <c r="D1159" s="1">
        <v>18037</v>
      </c>
      <c r="F1159" s="2"/>
    </row>
    <row r="1160" spans="2:6" ht="15" x14ac:dyDescent="0.2">
      <c r="B1160" s="2">
        <v>44916.530014997865</v>
      </c>
      <c r="C1160" s="2">
        <f t="shared" si="70"/>
        <v>44916</v>
      </c>
      <c r="D1160" s="1">
        <v>15741</v>
      </c>
      <c r="F1160" s="2"/>
    </row>
    <row r="1161" spans="2:6" ht="15" x14ac:dyDescent="0.2">
      <c r="B1161" s="2">
        <v>44916.146672693147</v>
      </c>
      <c r="C1161" s="2">
        <f t="shared" si="70"/>
        <v>44916</v>
      </c>
      <c r="D1161" s="1">
        <v>15774</v>
      </c>
      <c r="F1161" s="2"/>
    </row>
    <row r="1162" spans="2:6" ht="15" x14ac:dyDescent="0.2">
      <c r="B1162" s="2">
        <v>44915.722081536398</v>
      </c>
      <c r="C1162" s="2">
        <f t="shared" si="70"/>
        <v>44915</v>
      </c>
      <c r="D1162" s="1">
        <v>17027</v>
      </c>
      <c r="F1162" s="2"/>
    </row>
    <row r="1163" spans="2:6" ht="15" x14ac:dyDescent="0.2">
      <c r="B1163" s="2">
        <v>44915.300417678089</v>
      </c>
      <c r="C1163" s="2">
        <f t="shared" si="70"/>
        <v>44915</v>
      </c>
      <c r="D1163" s="1">
        <v>15682</v>
      </c>
      <c r="F1163" s="2"/>
    </row>
    <row r="1164" spans="2:6" ht="15" x14ac:dyDescent="0.2">
      <c r="B1164" s="2">
        <v>44914.920809687188</v>
      </c>
      <c r="C1164" s="2">
        <f t="shared" si="70"/>
        <v>44914</v>
      </c>
      <c r="D1164" s="1">
        <v>18774</v>
      </c>
      <c r="F1164" s="2"/>
    </row>
    <row r="1165" spans="2:6" ht="15" x14ac:dyDescent="0.2">
      <c r="B1165" s="2">
        <v>44914.504630202326</v>
      </c>
      <c r="C1165" s="2">
        <f t="shared" si="70"/>
        <v>44914</v>
      </c>
      <c r="D1165" s="1">
        <v>17858</v>
      </c>
      <c r="F1165" s="2"/>
    </row>
    <row r="1166" spans="2:6" ht="15" x14ac:dyDescent="0.2">
      <c r="B1166" s="2">
        <v>44914.121984210673</v>
      </c>
      <c r="C1166" s="2">
        <f t="shared" si="70"/>
        <v>44914</v>
      </c>
      <c r="D1166" s="1">
        <v>18775</v>
      </c>
      <c r="F1166" s="2"/>
    </row>
    <row r="1167" spans="2:6" ht="15" x14ac:dyDescent="0.2">
      <c r="B1167" s="2">
        <v>44911.731391464426</v>
      </c>
      <c r="C1167" s="2">
        <f t="shared" si="70"/>
        <v>44911</v>
      </c>
      <c r="D1167" s="1">
        <v>19601</v>
      </c>
      <c r="F1167" s="2"/>
    </row>
    <row r="1168" spans="2:6" ht="15" x14ac:dyDescent="0.2">
      <c r="B1168" s="2">
        <v>44911.35296217772</v>
      </c>
      <c r="C1168" s="2">
        <f t="shared" si="70"/>
        <v>44911</v>
      </c>
      <c r="D1168" s="1">
        <v>20597</v>
      </c>
      <c r="F1168" s="2"/>
    </row>
    <row r="1169" spans="2:6" ht="15" x14ac:dyDescent="0.2">
      <c r="B1169" s="2">
        <v>44910.958231072997</v>
      </c>
      <c r="C1169" s="2">
        <f t="shared" si="70"/>
        <v>44910</v>
      </c>
      <c r="D1169" s="1">
        <v>16981</v>
      </c>
      <c r="F1169" s="2"/>
    </row>
    <row r="1170" spans="2:6" ht="15" x14ac:dyDescent="0.2">
      <c r="B1170" s="2">
        <v>44910.530298764308</v>
      </c>
      <c r="C1170" s="2">
        <f t="shared" si="70"/>
        <v>44910</v>
      </c>
      <c r="D1170" s="1">
        <v>18324</v>
      </c>
      <c r="F1170" s="2"/>
    </row>
    <row r="1171" spans="2:6" ht="15" x14ac:dyDescent="0.2">
      <c r="B1171" s="2">
        <v>44910.153650590612</v>
      </c>
      <c r="C1171" s="2">
        <f t="shared" si="70"/>
        <v>44910</v>
      </c>
      <c r="D1171" s="1">
        <v>18065</v>
      </c>
      <c r="F1171" s="2"/>
    </row>
    <row r="1172" spans="2:6" ht="15" x14ac:dyDescent="0.2">
      <c r="B1172" s="2">
        <v>44909.751033137873</v>
      </c>
      <c r="C1172" s="2">
        <f t="shared" si="70"/>
        <v>44909</v>
      </c>
      <c r="D1172" s="1">
        <v>18954</v>
      </c>
      <c r="F1172" s="2"/>
    </row>
    <row r="1173" spans="2:6" ht="15" x14ac:dyDescent="0.2">
      <c r="B1173" s="2">
        <v>44909.322407231521</v>
      </c>
      <c r="C1173" s="2">
        <f t="shared" si="70"/>
        <v>44909</v>
      </c>
      <c r="D1173" s="1">
        <v>19291</v>
      </c>
      <c r="F1173" s="2"/>
    </row>
    <row r="1174" spans="2:6" ht="15" x14ac:dyDescent="0.2">
      <c r="B1174" s="2">
        <v>44908.909394481503</v>
      </c>
      <c r="C1174" s="2">
        <f t="shared" si="70"/>
        <v>44908</v>
      </c>
      <c r="D1174" s="1">
        <v>21047</v>
      </c>
      <c r="F1174" s="2"/>
    </row>
    <row r="1175" spans="2:6" ht="15" x14ac:dyDescent="0.2">
      <c r="B1175" s="2">
        <v>44908.513542455883</v>
      </c>
      <c r="C1175" s="2">
        <f t="shared" si="70"/>
        <v>44908</v>
      </c>
      <c r="D1175" s="1">
        <v>17855</v>
      </c>
      <c r="F1175" s="2"/>
    </row>
    <row r="1176" spans="2:6" ht="15" x14ac:dyDescent="0.2">
      <c r="B1176" s="2">
        <v>44908.087064757601</v>
      </c>
      <c r="C1176" s="2">
        <f t="shared" si="70"/>
        <v>44908</v>
      </c>
      <c r="D1176" s="1">
        <v>18873</v>
      </c>
      <c r="F1176" s="2"/>
    </row>
    <row r="1177" spans="2:6" ht="15" x14ac:dyDescent="0.2">
      <c r="B1177" s="2">
        <v>44907.681675552092</v>
      </c>
      <c r="C1177" s="2">
        <f t="shared" si="70"/>
        <v>44907</v>
      </c>
      <c r="D1177" s="1">
        <v>19334</v>
      </c>
      <c r="F1177" s="2"/>
    </row>
    <row r="1178" spans="2:6" ht="15" x14ac:dyDescent="0.2">
      <c r="B1178" s="2">
        <v>44907.28648011254</v>
      </c>
      <c r="C1178" s="2">
        <f t="shared" si="70"/>
        <v>44907</v>
      </c>
      <c r="D1178" s="1">
        <v>16789</v>
      </c>
      <c r="F1178" s="2"/>
    </row>
    <row r="1179" spans="2:6" ht="15" x14ac:dyDescent="0.2">
      <c r="B1179" s="2">
        <v>44904.967338090675</v>
      </c>
      <c r="C1179" s="2">
        <f t="shared" si="70"/>
        <v>44904</v>
      </c>
      <c r="D1179" s="1">
        <v>18663</v>
      </c>
      <c r="F1179" s="2"/>
    </row>
    <row r="1180" spans="2:6" ht="15" x14ac:dyDescent="0.2">
      <c r="B1180" s="2">
        <v>44904.56085258942</v>
      </c>
      <c r="C1180" s="2">
        <f t="shared" si="70"/>
        <v>44904</v>
      </c>
      <c r="D1180" s="1">
        <v>16457</v>
      </c>
      <c r="F1180" s="2"/>
    </row>
    <row r="1181" spans="2:6" ht="15" x14ac:dyDescent="0.2">
      <c r="B1181" s="2">
        <v>44904.173391278273</v>
      </c>
      <c r="C1181" s="2">
        <f t="shared" si="70"/>
        <v>44904</v>
      </c>
      <c r="D1181" s="1">
        <v>20406</v>
      </c>
      <c r="F1181" s="2"/>
    </row>
    <row r="1182" spans="2:6" ht="15" x14ac:dyDescent="0.2">
      <c r="B1182" s="2">
        <v>44903.761871961979</v>
      </c>
      <c r="C1182" s="2">
        <f t="shared" si="70"/>
        <v>44903</v>
      </c>
      <c r="D1182" s="1">
        <v>17831</v>
      </c>
      <c r="F1182" s="2"/>
    </row>
    <row r="1183" spans="2:6" ht="15" x14ac:dyDescent="0.2">
      <c r="B1183" s="2">
        <v>44903.354606675013</v>
      </c>
      <c r="C1183" s="2">
        <f t="shared" si="70"/>
        <v>44903</v>
      </c>
      <c r="D1183" s="1">
        <v>16180</v>
      </c>
      <c r="F1183" s="2"/>
    </row>
    <row r="1184" spans="2:6" ht="15" x14ac:dyDescent="0.2">
      <c r="B1184" s="2">
        <v>44902.92560997307</v>
      </c>
      <c r="C1184" s="2">
        <f t="shared" si="70"/>
        <v>44902</v>
      </c>
      <c r="D1184" s="1">
        <v>16756</v>
      </c>
      <c r="F1184" s="2"/>
    </row>
    <row r="1185" spans="2:6" ht="15" x14ac:dyDescent="0.2">
      <c r="B1185" s="2">
        <v>44902.518426071205</v>
      </c>
      <c r="C1185" s="2">
        <f t="shared" si="70"/>
        <v>44902</v>
      </c>
      <c r="D1185" s="1">
        <v>15883</v>
      </c>
      <c r="F1185" s="2"/>
    </row>
    <row r="1186" spans="2:6" ht="15" x14ac:dyDescent="0.2">
      <c r="B1186" s="2">
        <v>44902.105232697359</v>
      </c>
      <c r="C1186" s="2">
        <f t="shared" si="70"/>
        <v>44902</v>
      </c>
      <c r="D1186" s="1">
        <v>19946</v>
      </c>
      <c r="F1186" s="2"/>
    </row>
    <row r="1187" spans="2:6" ht="15" x14ac:dyDescent="0.2">
      <c r="B1187" s="2">
        <v>44901.7308002512</v>
      </c>
      <c r="C1187" s="2">
        <f t="shared" si="70"/>
        <v>44901</v>
      </c>
      <c r="D1187" s="1">
        <v>17973</v>
      </c>
      <c r="F1187" s="2"/>
    </row>
    <row r="1188" spans="2:6" ht="15" x14ac:dyDescent="0.2">
      <c r="B1188" s="2">
        <v>44901.328861291193</v>
      </c>
      <c r="C1188" s="2">
        <f t="shared" si="70"/>
        <v>44901</v>
      </c>
      <c r="D1188" s="1">
        <v>16310</v>
      </c>
      <c r="F1188" s="2"/>
    </row>
    <row r="1189" spans="2:6" ht="15" x14ac:dyDescent="0.2">
      <c r="B1189" s="2">
        <v>44900.953605139592</v>
      </c>
      <c r="C1189" s="2">
        <f t="shared" si="70"/>
        <v>44900</v>
      </c>
      <c r="D1189" s="1">
        <v>16466</v>
      </c>
      <c r="F1189" s="2"/>
    </row>
    <row r="1190" spans="2:6" ht="15" x14ac:dyDescent="0.2">
      <c r="B1190" s="2">
        <v>44900.53348995759</v>
      </c>
      <c r="C1190" s="2">
        <f t="shared" si="70"/>
        <v>44900</v>
      </c>
      <c r="D1190" s="1">
        <v>16289</v>
      </c>
      <c r="F1190" s="2"/>
    </row>
    <row r="1191" spans="2:6" ht="15" x14ac:dyDescent="0.2">
      <c r="B1191" s="2">
        <v>44900.109264040249</v>
      </c>
      <c r="C1191" s="2">
        <f t="shared" si="70"/>
        <v>44900</v>
      </c>
      <c r="D1191" s="1">
        <v>17848</v>
      </c>
      <c r="F1191" s="2"/>
    </row>
    <row r="1192" spans="2:6" ht="15" x14ac:dyDescent="0.2">
      <c r="B1192" s="2">
        <v>44897.671902737755</v>
      </c>
      <c r="C1192" s="2">
        <f t="shared" si="70"/>
        <v>44897</v>
      </c>
      <c r="D1192" s="1">
        <v>16053</v>
      </c>
      <c r="F1192" s="2"/>
    </row>
    <row r="1193" spans="2:6" ht="15" x14ac:dyDescent="0.2">
      <c r="B1193" s="2">
        <v>44897.260138363577</v>
      </c>
      <c r="C1193" s="2">
        <f t="shared" si="70"/>
        <v>44897</v>
      </c>
      <c r="D1193" s="1">
        <v>17328</v>
      </c>
      <c r="F1193" s="2"/>
    </row>
    <row r="1194" spans="2:6" ht="15" x14ac:dyDescent="0.2">
      <c r="B1194" s="2">
        <v>44896.871055116571</v>
      </c>
      <c r="C1194" s="2">
        <f t="shared" si="70"/>
        <v>44896</v>
      </c>
      <c r="D1194" s="1">
        <v>14668</v>
      </c>
      <c r="F1194" s="2"/>
    </row>
    <row r="1195" spans="2:6" ht="15" x14ac:dyDescent="0.2">
      <c r="B1195" s="2">
        <v>44896.469324405029</v>
      </c>
      <c r="C1195" s="2">
        <f t="shared" si="70"/>
        <v>44896</v>
      </c>
      <c r="D1195" s="1">
        <v>15156</v>
      </c>
      <c r="F1195" s="2"/>
    </row>
    <row r="1196" spans="2:6" ht="15" x14ac:dyDescent="0.2">
      <c r="B1196" s="2">
        <v>44896.062433858882</v>
      </c>
      <c r="C1196" s="2">
        <f t="shared" si="70"/>
        <v>44896</v>
      </c>
      <c r="D1196" s="1">
        <v>14967</v>
      </c>
      <c r="F1196" s="2"/>
    </row>
    <row r="1197" spans="2:6" ht="15" x14ac:dyDescent="0.2">
      <c r="B1197" s="2">
        <v>44895.654895412881</v>
      </c>
      <c r="C1197" s="2">
        <f t="shared" si="70"/>
        <v>44895</v>
      </c>
      <c r="D1197" s="1">
        <v>15477</v>
      </c>
      <c r="F1197" s="2"/>
    </row>
    <row r="1198" spans="2:6" ht="15" x14ac:dyDescent="0.2">
      <c r="B1198" s="2">
        <v>44895.266896246627</v>
      </c>
      <c r="C1198" s="2">
        <f t="shared" si="70"/>
        <v>44895</v>
      </c>
      <c r="D1198" s="1">
        <v>18309</v>
      </c>
      <c r="F1198" s="2"/>
    </row>
    <row r="1199" spans="2:6" ht="15" x14ac:dyDescent="0.2">
      <c r="B1199" s="2">
        <v>44894.871002802669</v>
      </c>
      <c r="C1199" s="2">
        <f t="shared" si="70"/>
        <v>44894</v>
      </c>
      <c r="D1199" s="1">
        <v>15068</v>
      </c>
      <c r="F1199" s="2"/>
    </row>
    <row r="1200" spans="2:6" ht="15" x14ac:dyDescent="0.2">
      <c r="B1200" s="2">
        <v>44894.467238303929</v>
      </c>
      <c r="C1200" s="2">
        <f t="shared" si="70"/>
        <v>44894</v>
      </c>
      <c r="D1200" s="1">
        <v>15268</v>
      </c>
      <c r="F1200" s="2"/>
    </row>
    <row r="1201" spans="2:6" ht="15" x14ac:dyDescent="0.2">
      <c r="B1201" s="2">
        <v>44894.064719663183</v>
      </c>
      <c r="C1201" s="2">
        <f t="shared" si="70"/>
        <v>44894</v>
      </c>
      <c r="D1201" s="1">
        <v>17471</v>
      </c>
      <c r="F1201" s="2"/>
    </row>
    <row r="1202" spans="2:6" ht="15" x14ac:dyDescent="0.2">
      <c r="B1202" s="2">
        <v>44893.651084834855</v>
      </c>
      <c r="C1202" s="2">
        <f t="shared" si="70"/>
        <v>44893</v>
      </c>
      <c r="D1202" s="1">
        <v>14441</v>
      </c>
      <c r="F1202" s="2"/>
    </row>
    <row r="1203" spans="2:6" ht="15" x14ac:dyDescent="0.2">
      <c r="B1203" s="2">
        <v>44893.259258249294</v>
      </c>
      <c r="C1203" s="2">
        <f t="shared" si="70"/>
        <v>44893</v>
      </c>
      <c r="D1203" s="1">
        <v>17686</v>
      </c>
      <c r="F1203" s="2"/>
    </row>
    <row r="1204" spans="2:6" ht="15" x14ac:dyDescent="0.2">
      <c r="B1204" s="2">
        <v>44890.821950804508</v>
      </c>
      <c r="C1204" s="2">
        <f t="shared" si="70"/>
        <v>44890</v>
      </c>
      <c r="D1204" s="1">
        <v>13943</v>
      </c>
      <c r="F1204" s="2"/>
    </row>
    <row r="1205" spans="2:6" ht="15" x14ac:dyDescent="0.2">
      <c r="B1205" s="2">
        <v>44890.435685000346</v>
      </c>
      <c r="C1205" s="2">
        <f t="shared" si="70"/>
        <v>44890</v>
      </c>
      <c r="D1205" s="1">
        <v>17043</v>
      </c>
      <c r="F1205" s="2"/>
    </row>
    <row r="1206" spans="2:6" ht="15" x14ac:dyDescent="0.2">
      <c r="B1206" s="2">
        <v>44890.015990307198</v>
      </c>
      <c r="C1206" s="2">
        <f t="shared" si="70"/>
        <v>44890</v>
      </c>
      <c r="D1206" s="1">
        <v>16332</v>
      </c>
      <c r="F1206" s="2"/>
    </row>
    <row r="1207" spans="2:6" ht="15" x14ac:dyDescent="0.2">
      <c r="B1207" s="2">
        <v>44889.621527602671</v>
      </c>
      <c r="C1207" s="2">
        <f t="shared" si="70"/>
        <v>44889</v>
      </c>
      <c r="D1207" s="1">
        <v>13876</v>
      </c>
      <c r="F1207" s="2"/>
    </row>
    <row r="1208" spans="2:6" ht="15" x14ac:dyDescent="0.2">
      <c r="B1208" s="2">
        <v>44889.194395512044</v>
      </c>
      <c r="C1208" s="2">
        <f t="shared" si="70"/>
        <v>44889</v>
      </c>
      <c r="D1208" s="1">
        <v>16309</v>
      </c>
      <c r="F1208" s="2"/>
    </row>
    <row r="1209" spans="2:6" ht="15" x14ac:dyDescent="0.2">
      <c r="B1209" s="2">
        <v>44888.785284515456</v>
      </c>
      <c r="C1209" s="2">
        <f t="shared" si="70"/>
        <v>44888</v>
      </c>
      <c r="D1209" s="1">
        <v>15368</v>
      </c>
      <c r="F1209" s="2"/>
    </row>
    <row r="1210" spans="2:6" ht="15" x14ac:dyDescent="0.2">
      <c r="B1210" s="2">
        <v>44888.380595404175</v>
      </c>
      <c r="C1210" s="2">
        <f t="shared" si="70"/>
        <v>44888</v>
      </c>
      <c r="D1210" s="1">
        <v>14480</v>
      </c>
      <c r="F1210" s="2"/>
    </row>
    <row r="1211" spans="2:6" ht="15" x14ac:dyDescent="0.2">
      <c r="B1211" s="2">
        <v>44887.961621665767</v>
      </c>
      <c r="C1211" s="2">
        <f t="shared" si="70"/>
        <v>44887</v>
      </c>
      <c r="D1211" s="1">
        <v>14946</v>
      </c>
      <c r="F1211" s="2"/>
    </row>
    <row r="1212" spans="2:6" ht="15" x14ac:dyDescent="0.2">
      <c r="B1212" s="2">
        <v>44887.535049583312</v>
      </c>
      <c r="C1212" s="2">
        <f t="shared" si="70"/>
        <v>44887</v>
      </c>
      <c r="D1212" s="1">
        <v>17353</v>
      </c>
      <c r="F1212" s="2"/>
    </row>
    <row r="1213" spans="2:6" ht="15" x14ac:dyDescent="0.2">
      <c r="B1213" s="2">
        <v>44887.10747630844</v>
      </c>
      <c r="C1213" s="2">
        <f t="shared" si="70"/>
        <v>44887</v>
      </c>
      <c r="D1213" s="1">
        <v>13672</v>
      </c>
      <c r="F1213" s="2"/>
    </row>
    <row r="1214" spans="2:6" ht="15" x14ac:dyDescent="0.2">
      <c r="B1214" s="2">
        <v>44886.731382774859</v>
      </c>
      <c r="C1214" s="2">
        <f t="shared" si="70"/>
        <v>44886</v>
      </c>
      <c r="D1214" s="1">
        <v>13631</v>
      </c>
      <c r="F1214" s="2"/>
    </row>
    <row r="1215" spans="2:6" ht="15" x14ac:dyDescent="0.2">
      <c r="B1215" s="2">
        <v>44886.305402652775</v>
      </c>
      <c r="C1215" s="2">
        <f t="shared" si="70"/>
        <v>44886</v>
      </c>
      <c r="D1215" s="1">
        <v>14848</v>
      </c>
      <c r="F1215" s="2"/>
    </row>
    <row r="1216" spans="2:6" ht="15" x14ac:dyDescent="0.2">
      <c r="B1216" s="2">
        <v>44883.914489539333</v>
      </c>
      <c r="C1216" s="2">
        <f t="shared" si="70"/>
        <v>44883</v>
      </c>
      <c r="D1216" s="1">
        <v>14776</v>
      </c>
      <c r="F1216" s="2"/>
    </row>
    <row r="1217" spans="2:6" ht="15" x14ac:dyDescent="0.2">
      <c r="B1217" s="2">
        <v>44883.505697927852</v>
      </c>
      <c r="C1217" s="2">
        <f t="shared" si="70"/>
        <v>44883</v>
      </c>
      <c r="D1217" s="1">
        <v>15039</v>
      </c>
      <c r="F1217" s="2"/>
    </row>
    <row r="1218" spans="2:6" ht="15" x14ac:dyDescent="0.2">
      <c r="B1218" s="2">
        <v>44883.123543966103</v>
      </c>
      <c r="C1218" s="2">
        <f t="shared" si="70"/>
        <v>44883</v>
      </c>
      <c r="D1218" s="1">
        <v>15968</v>
      </c>
      <c r="F1218" s="2"/>
    </row>
    <row r="1219" spans="2:6" ht="15" x14ac:dyDescent="0.2">
      <c r="B1219" s="2">
        <v>44882.727292244483</v>
      </c>
      <c r="C1219" s="2">
        <f t="shared" si="70"/>
        <v>44882</v>
      </c>
      <c r="D1219" s="1">
        <v>13031</v>
      </c>
      <c r="F1219" s="2"/>
    </row>
    <row r="1220" spans="2:6" ht="15" x14ac:dyDescent="0.2">
      <c r="B1220" s="2">
        <v>44882.335880743674</v>
      </c>
      <c r="C1220" s="2">
        <f t="shared" ref="C1220:C1283" si="71">INT(B1220)</f>
        <v>44882</v>
      </c>
      <c r="D1220" s="1">
        <v>14878</v>
      </c>
      <c r="F1220" s="2"/>
    </row>
    <row r="1221" spans="2:6" ht="15" x14ac:dyDescent="0.2">
      <c r="B1221" s="2">
        <v>44881.952342151861</v>
      </c>
      <c r="C1221" s="2">
        <f t="shared" si="71"/>
        <v>44881</v>
      </c>
      <c r="D1221" s="1">
        <v>14095</v>
      </c>
      <c r="F1221" s="2"/>
    </row>
    <row r="1222" spans="2:6" ht="15" x14ac:dyDescent="0.2">
      <c r="B1222" s="2">
        <v>44881.546173893337</v>
      </c>
      <c r="C1222" s="2">
        <f t="shared" si="71"/>
        <v>44881</v>
      </c>
      <c r="D1222" s="1">
        <v>14634</v>
      </c>
      <c r="F1222" s="2"/>
    </row>
    <row r="1223" spans="2:6" ht="15" x14ac:dyDescent="0.2">
      <c r="B1223" s="2">
        <v>44881.118253128989</v>
      </c>
      <c r="C1223" s="2">
        <f t="shared" si="71"/>
        <v>44881</v>
      </c>
      <c r="D1223" s="1">
        <v>13172</v>
      </c>
      <c r="F1223" s="2"/>
    </row>
    <row r="1224" spans="2:6" ht="15" x14ac:dyDescent="0.2">
      <c r="B1224" s="2">
        <v>44880.690633898805</v>
      </c>
      <c r="C1224" s="2">
        <f t="shared" si="71"/>
        <v>44880</v>
      </c>
      <c r="D1224" s="1">
        <v>12367</v>
      </c>
      <c r="F1224" s="2"/>
    </row>
    <row r="1225" spans="2:6" ht="15" x14ac:dyDescent="0.2">
      <c r="B1225" s="2">
        <v>44880.277243187447</v>
      </c>
      <c r="C1225" s="2">
        <f t="shared" si="71"/>
        <v>44880</v>
      </c>
      <c r="D1225" s="1">
        <v>12564</v>
      </c>
      <c r="F1225" s="2"/>
    </row>
    <row r="1226" spans="2:6" ht="15" x14ac:dyDescent="0.2">
      <c r="B1226" s="2">
        <v>44879.854730608895</v>
      </c>
      <c r="C1226" s="2">
        <f t="shared" si="71"/>
        <v>44879</v>
      </c>
      <c r="D1226" s="1">
        <v>13125</v>
      </c>
      <c r="F1226" s="2"/>
    </row>
    <row r="1227" spans="2:6" ht="15" x14ac:dyDescent="0.2">
      <c r="B1227" s="2">
        <v>44879.470435097493</v>
      </c>
      <c r="C1227" s="2">
        <f t="shared" si="71"/>
        <v>44879</v>
      </c>
      <c r="D1227" s="1">
        <v>12377</v>
      </c>
      <c r="F1227" s="2"/>
    </row>
    <row r="1228" spans="2:6" ht="15" x14ac:dyDescent="0.2">
      <c r="B1228" s="2">
        <v>44879.070413741319</v>
      </c>
      <c r="C1228" s="2">
        <f t="shared" si="71"/>
        <v>44879</v>
      </c>
      <c r="D1228" s="1">
        <v>14570</v>
      </c>
      <c r="F1228" s="2"/>
    </row>
    <row r="1229" spans="2:6" ht="15" x14ac:dyDescent="0.2">
      <c r="B1229" s="2">
        <v>44876.661013202211</v>
      </c>
      <c r="C1229" s="2">
        <f t="shared" si="71"/>
        <v>44876</v>
      </c>
      <c r="D1229" s="1">
        <v>11985</v>
      </c>
      <c r="F1229" s="2"/>
    </row>
    <row r="1230" spans="2:6" ht="15" x14ac:dyDescent="0.2">
      <c r="B1230" s="2">
        <v>44876.260635397412</v>
      </c>
      <c r="C1230" s="2">
        <f t="shared" si="71"/>
        <v>44876</v>
      </c>
      <c r="D1230" s="1">
        <v>12946</v>
      </c>
      <c r="F1230" s="2"/>
    </row>
    <row r="1231" spans="2:6" ht="15" x14ac:dyDescent="0.2">
      <c r="B1231" s="2">
        <v>44875.88222546078</v>
      </c>
      <c r="C1231" s="2">
        <f t="shared" si="71"/>
        <v>44875</v>
      </c>
      <c r="D1231" s="1">
        <v>14848</v>
      </c>
      <c r="F1231" s="2"/>
    </row>
    <row r="1232" spans="2:6" ht="15" x14ac:dyDescent="0.2">
      <c r="B1232" s="2">
        <v>44875.488712049766</v>
      </c>
      <c r="C1232" s="2">
        <f t="shared" si="71"/>
        <v>44875</v>
      </c>
      <c r="D1232" s="1">
        <v>13444</v>
      </c>
      <c r="F1232" s="2"/>
    </row>
    <row r="1233" spans="2:6" ht="15" x14ac:dyDescent="0.2">
      <c r="B1233" s="2">
        <v>44875.101591004568</v>
      </c>
      <c r="C1233" s="2">
        <f t="shared" si="71"/>
        <v>44875</v>
      </c>
      <c r="D1233" s="1">
        <v>14532</v>
      </c>
      <c r="F1233" s="2"/>
    </row>
    <row r="1234" spans="2:6" ht="15" x14ac:dyDescent="0.2">
      <c r="B1234" s="2">
        <v>44874.692488207889</v>
      </c>
      <c r="C1234" s="2">
        <f t="shared" si="71"/>
        <v>44874</v>
      </c>
      <c r="D1234" s="1">
        <v>12584</v>
      </c>
      <c r="F1234" s="2"/>
    </row>
    <row r="1235" spans="2:6" ht="15" x14ac:dyDescent="0.2">
      <c r="B1235" s="2">
        <v>44874.268111249919</v>
      </c>
      <c r="C1235" s="2">
        <f t="shared" si="71"/>
        <v>44874</v>
      </c>
      <c r="D1235" s="1">
        <v>13503</v>
      </c>
      <c r="F1235" s="2"/>
    </row>
    <row r="1236" spans="2:6" ht="15" x14ac:dyDescent="0.2">
      <c r="B1236" s="2">
        <v>44873.856690198474</v>
      </c>
      <c r="C1236" s="2">
        <f t="shared" si="71"/>
        <v>44873</v>
      </c>
      <c r="D1236" s="1">
        <v>13165</v>
      </c>
      <c r="F1236" s="2"/>
    </row>
    <row r="1237" spans="2:6" ht="15" x14ac:dyDescent="0.2">
      <c r="B1237" s="2">
        <v>44873.465757630256</v>
      </c>
      <c r="C1237" s="2">
        <f t="shared" si="71"/>
        <v>44873</v>
      </c>
      <c r="D1237" s="1">
        <v>14202</v>
      </c>
      <c r="F1237" s="2"/>
    </row>
    <row r="1238" spans="2:6" ht="15" x14ac:dyDescent="0.2">
      <c r="B1238" s="2">
        <v>44873.086876327536</v>
      </c>
      <c r="C1238" s="2">
        <f t="shared" si="71"/>
        <v>44873</v>
      </c>
      <c r="D1238" s="1">
        <v>14876</v>
      </c>
      <c r="F1238" s="2"/>
    </row>
    <row r="1239" spans="2:6" ht="15" x14ac:dyDescent="0.2">
      <c r="B1239" s="2">
        <v>44872.701307753297</v>
      </c>
      <c r="C1239" s="2">
        <f t="shared" si="71"/>
        <v>44872</v>
      </c>
      <c r="D1239" s="1">
        <v>14581</v>
      </c>
      <c r="F1239" s="2"/>
    </row>
    <row r="1240" spans="2:6" ht="15" x14ac:dyDescent="0.2">
      <c r="B1240" s="2">
        <v>44872.287891854161</v>
      </c>
      <c r="C1240" s="2">
        <f t="shared" si="71"/>
        <v>44872</v>
      </c>
      <c r="D1240" s="1">
        <v>12074</v>
      </c>
      <c r="F1240" s="2"/>
    </row>
    <row r="1241" spans="2:6" ht="15" x14ac:dyDescent="0.2">
      <c r="B1241" s="2">
        <v>44869.817794627881</v>
      </c>
      <c r="C1241" s="2">
        <f t="shared" si="71"/>
        <v>44869</v>
      </c>
      <c r="D1241" s="1">
        <v>13842</v>
      </c>
      <c r="F1241" s="2"/>
    </row>
    <row r="1242" spans="2:6" ht="15" x14ac:dyDescent="0.2">
      <c r="B1242" s="2">
        <v>44869.40549526969</v>
      </c>
      <c r="C1242" s="2">
        <f t="shared" si="71"/>
        <v>44869</v>
      </c>
      <c r="D1242" s="1">
        <v>14194</v>
      </c>
      <c r="F1242" s="2"/>
    </row>
    <row r="1243" spans="2:6" ht="15" x14ac:dyDescent="0.2">
      <c r="B1243" s="2">
        <v>44868.988615943017</v>
      </c>
      <c r="C1243" s="2">
        <f t="shared" si="71"/>
        <v>44868</v>
      </c>
      <c r="D1243" s="1">
        <v>12624</v>
      </c>
      <c r="F1243" s="2"/>
    </row>
    <row r="1244" spans="2:6" ht="15" x14ac:dyDescent="0.2">
      <c r="B1244" s="2">
        <v>44868.582359671454</v>
      </c>
      <c r="C1244" s="2">
        <f t="shared" si="71"/>
        <v>44868</v>
      </c>
      <c r="D1244" s="1">
        <v>13296</v>
      </c>
      <c r="F1244" s="2"/>
    </row>
    <row r="1245" spans="2:6" ht="15" x14ac:dyDescent="0.2">
      <c r="B1245" s="2">
        <v>44868.161201999515</v>
      </c>
      <c r="C1245" s="2">
        <f t="shared" si="71"/>
        <v>44868</v>
      </c>
      <c r="D1245" s="1">
        <v>14391</v>
      </c>
      <c r="F1245" s="2"/>
    </row>
    <row r="1246" spans="2:6" ht="15" x14ac:dyDescent="0.2">
      <c r="B1246" s="2">
        <v>44867.786003034678</v>
      </c>
      <c r="C1246" s="2">
        <f t="shared" si="71"/>
        <v>44867</v>
      </c>
      <c r="D1246" s="1">
        <v>13599</v>
      </c>
      <c r="F1246" s="2"/>
    </row>
    <row r="1247" spans="2:6" ht="15" x14ac:dyDescent="0.2">
      <c r="B1247" s="2">
        <v>44867.4037654969</v>
      </c>
      <c r="C1247" s="2">
        <f t="shared" si="71"/>
        <v>44867</v>
      </c>
      <c r="D1247" s="1">
        <v>14069</v>
      </c>
      <c r="F1247" s="2"/>
    </row>
    <row r="1248" spans="2:6" ht="15" x14ac:dyDescent="0.2">
      <c r="B1248" s="2">
        <v>44867.002976468801</v>
      </c>
      <c r="C1248" s="2">
        <f t="shared" si="71"/>
        <v>44867</v>
      </c>
      <c r="D1248" s="1">
        <v>13566</v>
      </c>
      <c r="F1248" s="2"/>
    </row>
    <row r="1249" spans="2:6" ht="15" x14ac:dyDescent="0.2">
      <c r="B1249" s="2">
        <v>44866.589732796943</v>
      </c>
      <c r="C1249" s="2">
        <f t="shared" si="71"/>
        <v>44866</v>
      </c>
      <c r="D1249" s="1">
        <v>12858</v>
      </c>
      <c r="F1249" s="2"/>
    </row>
    <row r="1250" spans="2:6" ht="15" x14ac:dyDescent="0.2">
      <c r="B1250" s="2">
        <v>44866.180725155988</v>
      </c>
      <c r="C1250" s="2">
        <f t="shared" si="71"/>
        <v>44866</v>
      </c>
      <c r="D1250" s="1">
        <v>12663</v>
      </c>
      <c r="F1250" s="2"/>
    </row>
    <row r="1251" spans="2:6" ht="15" x14ac:dyDescent="0.2">
      <c r="B1251" s="2">
        <v>44865.795015903146</v>
      </c>
      <c r="C1251" s="2">
        <f t="shared" si="71"/>
        <v>44865</v>
      </c>
      <c r="D1251" s="1">
        <v>10960</v>
      </c>
      <c r="F1251" s="2"/>
    </row>
    <row r="1252" spans="2:6" ht="15" x14ac:dyDescent="0.2">
      <c r="B1252" s="2">
        <v>44865.373035624347</v>
      </c>
      <c r="C1252" s="2">
        <f t="shared" si="71"/>
        <v>44865</v>
      </c>
      <c r="D1252" s="1">
        <v>13355</v>
      </c>
      <c r="F1252" s="2"/>
    </row>
    <row r="1253" spans="2:6" ht="15" x14ac:dyDescent="0.2">
      <c r="B1253" s="2">
        <v>44862.940928648219</v>
      </c>
      <c r="C1253" s="2">
        <f t="shared" si="71"/>
        <v>44862</v>
      </c>
      <c r="D1253" s="1">
        <v>13385</v>
      </c>
      <c r="F1253" s="2"/>
    </row>
    <row r="1254" spans="2:6" ht="15" x14ac:dyDescent="0.2">
      <c r="B1254" s="2">
        <v>44862.524620160119</v>
      </c>
      <c r="C1254" s="2">
        <f t="shared" si="71"/>
        <v>44862</v>
      </c>
      <c r="D1254" s="1">
        <v>11075</v>
      </c>
      <c r="F1254" s="2"/>
    </row>
    <row r="1255" spans="2:6" ht="15" x14ac:dyDescent="0.2">
      <c r="B1255" s="2">
        <v>44862.124256059687</v>
      </c>
      <c r="C1255" s="2">
        <f t="shared" si="71"/>
        <v>44862</v>
      </c>
      <c r="D1255" s="1">
        <v>13730</v>
      </c>
      <c r="F1255" s="2"/>
    </row>
    <row r="1256" spans="2:6" ht="15" x14ac:dyDescent="0.2">
      <c r="B1256" s="2">
        <v>44861.696383594528</v>
      </c>
      <c r="C1256" s="2">
        <f t="shared" si="71"/>
        <v>44861</v>
      </c>
      <c r="D1256" s="1">
        <v>11482</v>
      </c>
      <c r="F1256" s="2"/>
    </row>
    <row r="1257" spans="2:6" ht="15" x14ac:dyDescent="0.2">
      <c r="B1257" s="2">
        <v>44861.288091940783</v>
      </c>
      <c r="C1257" s="2">
        <f t="shared" si="71"/>
        <v>44861</v>
      </c>
      <c r="D1257" s="1">
        <v>11244</v>
      </c>
      <c r="F1257" s="2"/>
    </row>
    <row r="1258" spans="2:6" ht="15" x14ac:dyDescent="0.2">
      <c r="B1258" s="2">
        <v>44860.909173533888</v>
      </c>
      <c r="C1258" s="2">
        <f t="shared" si="71"/>
        <v>44860</v>
      </c>
      <c r="D1258" s="1">
        <v>13434</v>
      </c>
      <c r="F1258" s="2"/>
    </row>
    <row r="1259" spans="2:6" ht="15" x14ac:dyDescent="0.2">
      <c r="B1259" s="2">
        <v>44860.510954263809</v>
      </c>
      <c r="C1259" s="2">
        <f t="shared" si="71"/>
        <v>44860</v>
      </c>
      <c r="D1259" s="1">
        <v>13067</v>
      </c>
      <c r="F1259" s="2"/>
    </row>
    <row r="1260" spans="2:6" ht="15" x14ac:dyDescent="0.2">
      <c r="B1260" s="2">
        <v>44860.117961995136</v>
      </c>
      <c r="C1260" s="2">
        <f t="shared" si="71"/>
        <v>44860</v>
      </c>
      <c r="D1260" s="1">
        <v>11630</v>
      </c>
      <c r="F1260" s="2"/>
    </row>
    <row r="1261" spans="2:6" ht="15" x14ac:dyDescent="0.2">
      <c r="B1261" s="2">
        <v>44859.741292863815</v>
      </c>
      <c r="C1261" s="2">
        <f t="shared" si="71"/>
        <v>44859</v>
      </c>
      <c r="D1261" s="1">
        <v>13009</v>
      </c>
      <c r="F1261" s="2"/>
    </row>
    <row r="1262" spans="2:6" ht="15" x14ac:dyDescent="0.2">
      <c r="B1262" s="2">
        <v>44859.325428720789</v>
      </c>
      <c r="C1262" s="2">
        <f t="shared" si="71"/>
        <v>44859</v>
      </c>
      <c r="D1262" s="1">
        <v>13045</v>
      </c>
      <c r="F1262" s="2"/>
    </row>
    <row r="1263" spans="2:6" ht="15" x14ac:dyDescent="0.2">
      <c r="B1263" s="2">
        <v>44858.895735049817</v>
      </c>
      <c r="C1263" s="2">
        <f t="shared" si="71"/>
        <v>44858</v>
      </c>
      <c r="D1263" s="1">
        <v>10541</v>
      </c>
      <c r="F1263" s="2"/>
    </row>
    <row r="1264" spans="2:6" ht="15" x14ac:dyDescent="0.2">
      <c r="B1264" s="2">
        <v>44858.479842407425</v>
      </c>
      <c r="C1264" s="2">
        <f t="shared" si="71"/>
        <v>44858</v>
      </c>
      <c r="D1264" s="1">
        <v>10607</v>
      </c>
      <c r="F1264" s="2"/>
    </row>
    <row r="1265" spans="2:6" ht="15" x14ac:dyDescent="0.2">
      <c r="B1265" s="2">
        <v>44858.052861754324</v>
      </c>
      <c r="C1265" s="2">
        <f t="shared" si="71"/>
        <v>44858</v>
      </c>
      <c r="D1265" s="1">
        <v>11370</v>
      </c>
      <c r="F1265" s="2"/>
    </row>
    <row r="1266" spans="2:6" ht="15" x14ac:dyDescent="0.2">
      <c r="B1266" s="2">
        <v>44855.676274816738</v>
      </c>
      <c r="C1266" s="2">
        <f t="shared" si="71"/>
        <v>44855</v>
      </c>
      <c r="D1266" s="1">
        <v>10693</v>
      </c>
      <c r="F1266" s="2"/>
    </row>
    <row r="1267" spans="2:6" ht="15" x14ac:dyDescent="0.2">
      <c r="B1267" s="2">
        <v>44855.256846656273</v>
      </c>
      <c r="C1267" s="2">
        <f t="shared" si="71"/>
        <v>44855</v>
      </c>
      <c r="D1267" s="1">
        <v>12755</v>
      </c>
      <c r="F1267" s="2"/>
    </row>
    <row r="1268" spans="2:6" ht="15" x14ac:dyDescent="0.2">
      <c r="B1268" s="2">
        <v>44854.862713586153</v>
      </c>
      <c r="C1268" s="2">
        <f t="shared" si="71"/>
        <v>44854</v>
      </c>
      <c r="D1268" s="1">
        <v>10638</v>
      </c>
      <c r="F1268" s="2"/>
    </row>
    <row r="1269" spans="2:6" ht="15" x14ac:dyDescent="0.2">
      <c r="B1269" s="2">
        <v>44854.455512140215</v>
      </c>
      <c r="C1269" s="2">
        <f t="shared" si="71"/>
        <v>44854</v>
      </c>
      <c r="D1269" s="1">
        <v>10164</v>
      </c>
      <c r="F1269" s="2"/>
    </row>
    <row r="1270" spans="2:6" ht="15" x14ac:dyDescent="0.2">
      <c r="B1270" s="2">
        <v>44854.027847347628</v>
      </c>
      <c r="C1270" s="2">
        <f t="shared" si="71"/>
        <v>44854</v>
      </c>
      <c r="D1270" s="1">
        <v>10121</v>
      </c>
      <c r="F1270" s="2"/>
    </row>
    <row r="1271" spans="2:6" ht="15" x14ac:dyDescent="0.2">
      <c r="B1271" s="2">
        <v>44853.656113568366</v>
      </c>
      <c r="C1271" s="2">
        <f t="shared" si="71"/>
        <v>44853</v>
      </c>
      <c r="D1271" s="1">
        <v>9815</v>
      </c>
      <c r="F1271" s="2"/>
    </row>
    <row r="1272" spans="2:6" ht="15" x14ac:dyDescent="0.2">
      <c r="B1272" s="2">
        <v>44853.227382232588</v>
      </c>
      <c r="C1272" s="2">
        <f t="shared" si="71"/>
        <v>44853</v>
      </c>
      <c r="D1272" s="1">
        <v>12514</v>
      </c>
      <c r="F1272" s="2"/>
    </row>
    <row r="1273" spans="2:6" ht="15" x14ac:dyDescent="0.2">
      <c r="B1273" s="2">
        <v>44852.82973644272</v>
      </c>
      <c r="C1273" s="2">
        <f t="shared" si="71"/>
        <v>44852</v>
      </c>
      <c r="D1273" s="1">
        <v>12332</v>
      </c>
      <c r="F1273" s="2"/>
    </row>
    <row r="1274" spans="2:6" ht="15" x14ac:dyDescent="0.2">
      <c r="B1274" s="2">
        <v>44852.408615265485</v>
      </c>
      <c r="C1274" s="2">
        <f t="shared" si="71"/>
        <v>44852</v>
      </c>
      <c r="D1274" s="1">
        <v>12201</v>
      </c>
      <c r="F1274" s="2"/>
    </row>
    <row r="1275" spans="2:6" ht="15" x14ac:dyDescent="0.2">
      <c r="B1275" s="2">
        <v>44851.984222065636</v>
      </c>
      <c r="C1275" s="2">
        <f t="shared" si="71"/>
        <v>44851</v>
      </c>
      <c r="D1275" s="1">
        <v>11724</v>
      </c>
      <c r="F1275" s="2"/>
    </row>
    <row r="1276" spans="2:6" ht="15" x14ac:dyDescent="0.2">
      <c r="B1276" s="2">
        <v>44851.565637492145</v>
      </c>
      <c r="C1276" s="2">
        <f t="shared" si="71"/>
        <v>44851</v>
      </c>
      <c r="D1276" s="1">
        <v>10292</v>
      </c>
      <c r="F1276" s="2"/>
    </row>
    <row r="1277" spans="2:6" ht="15" x14ac:dyDescent="0.2">
      <c r="B1277" s="2">
        <v>44851.139023219148</v>
      </c>
      <c r="C1277" s="2">
        <f t="shared" si="71"/>
        <v>44851</v>
      </c>
      <c r="D1277" s="1">
        <v>9585</v>
      </c>
      <c r="F1277" s="2"/>
    </row>
    <row r="1278" spans="2:6" ht="15" x14ac:dyDescent="0.2">
      <c r="B1278" s="2">
        <v>44848.809996699652</v>
      </c>
      <c r="C1278" s="2">
        <f t="shared" si="71"/>
        <v>44848</v>
      </c>
      <c r="D1278" s="1">
        <v>9306</v>
      </c>
      <c r="F1278" s="2"/>
    </row>
    <row r="1279" spans="2:6" ht="15" x14ac:dyDescent="0.2">
      <c r="B1279" s="2">
        <v>44848.408798117816</v>
      </c>
      <c r="C1279" s="2">
        <f t="shared" si="71"/>
        <v>44848</v>
      </c>
      <c r="D1279" s="1">
        <v>10639</v>
      </c>
      <c r="F1279" s="2"/>
    </row>
    <row r="1280" spans="2:6" ht="15" x14ac:dyDescent="0.2">
      <c r="B1280" s="2">
        <v>44847.996191126971</v>
      </c>
      <c r="C1280" s="2">
        <f t="shared" si="71"/>
        <v>44847</v>
      </c>
      <c r="D1280" s="1">
        <v>11651</v>
      </c>
      <c r="F1280" s="2"/>
    </row>
    <row r="1281" spans="2:6" ht="15" x14ac:dyDescent="0.2">
      <c r="B1281" s="2">
        <v>44847.614216031863</v>
      </c>
      <c r="C1281" s="2">
        <f t="shared" si="71"/>
        <v>44847</v>
      </c>
      <c r="D1281" s="1">
        <v>11831</v>
      </c>
      <c r="F1281" s="2"/>
    </row>
    <row r="1282" spans="2:6" ht="15" x14ac:dyDescent="0.2">
      <c r="B1282" s="2">
        <v>44847.207255574715</v>
      </c>
      <c r="C1282" s="2">
        <f t="shared" si="71"/>
        <v>44847</v>
      </c>
      <c r="D1282" s="1">
        <v>11913</v>
      </c>
      <c r="F1282" s="2"/>
    </row>
    <row r="1283" spans="2:6" ht="15" x14ac:dyDescent="0.2">
      <c r="B1283" s="2">
        <v>44846.80279186456</v>
      </c>
      <c r="C1283" s="2">
        <f t="shared" si="71"/>
        <v>44846</v>
      </c>
      <c r="D1283" s="1">
        <v>11919</v>
      </c>
      <c r="F1283" s="2"/>
    </row>
    <row r="1284" spans="2:6" ht="15" x14ac:dyDescent="0.2">
      <c r="B1284" s="2">
        <v>44846.373140498697</v>
      </c>
      <c r="C1284" s="2">
        <f t="shared" ref="C1284:C1347" si="72">INT(B1284)</f>
        <v>44846</v>
      </c>
      <c r="D1284" s="1">
        <v>10945</v>
      </c>
      <c r="F1284" s="2"/>
    </row>
    <row r="1285" spans="2:6" ht="15" x14ac:dyDescent="0.2">
      <c r="B1285" s="2">
        <v>44845.974146194938</v>
      </c>
      <c r="C1285" s="2">
        <f t="shared" si="72"/>
        <v>44845</v>
      </c>
      <c r="D1285" s="1">
        <v>9331</v>
      </c>
      <c r="F1285" s="2"/>
    </row>
    <row r="1286" spans="2:6" ht="15" x14ac:dyDescent="0.2">
      <c r="B1286" s="2">
        <v>44845.590866154795</v>
      </c>
      <c r="C1286" s="2">
        <f t="shared" si="72"/>
        <v>44845</v>
      </c>
      <c r="D1286" s="1">
        <v>10335</v>
      </c>
      <c r="F1286" s="2"/>
    </row>
    <row r="1287" spans="2:6" ht="15" x14ac:dyDescent="0.2">
      <c r="B1287" s="2">
        <v>44845.194629328995</v>
      </c>
      <c r="C1287" s="2">
        <f t="shared" si="72"/>
        <v>44845</v>
      </c>
      <c r="D1287" s="1">
        <v>11670</v>
      </c>
      <c r="F1287" s="2"/>
    </row>
    <row r="1288" spans="2:6" ht="15" x14ac:dyDescent="0.2">
      <c r="B1288" s="2">
        <v>44844.778629184824</v>
      </c>
      <c r="C1288" s="2">
        <f t="shared" si="72"/>
        <v>44844</v>
      </c>
      <c r="D1288" s="1">
        <v>9571</v>
      </c>
      <c r="F1288" s="2"/>
    </row>
    <row r="1289" spans="2:6" ht="15" x14ac:dyDescent="0.2">
      <c r="B1289" s="2">
        <v>44844.377905539237</v>
      </c>
      <c r="C1289" s="2">
        <f t="shared" si="72"/>
        <v>44844</v>
      </c>
      <c r="D1289" s="1">
        <v>10074</v>
      </c>
      <c r="F1289" s="2"/>
    </row>
    <row r="1290" spans="2:6" ht="15" x14ac:dyDescent="0.2">
      <c r="B1290" s="2">
        <v>44841.637482567188</v>
      </c>
      <c r="C1290" s="2">
        <f t="shared" si="72"/>
        <v>44841</v>
      </c>
      <c r="D1290" s="1">
        <v>11366</v>
      </c>
      <c r="F1290" s="2"/>
    </row>
    <row r="1291" spans="2:6" ht="15" x14ac:dyDescent="0.2">
      <c r="B1291" s="2">
        <v>44841.244828124705</v>
      </c>
      <c r="C1291" s="2">
        <f t="shared" si="72"/>
        <v>44841</v>
      </c>
      <c r="D1291" s="1">
        <v>9505</v>
      </c>
      <c r="F1291" s="2"/>
    </row>
    <row r="1292" spans="2:6" ht="15" x14ac:dyDescent="0.2">
      <c r="B1292" s="2">
        <v>44840.870459362282</v>
      </c>
      <c r="C1292" s="2">
        <f t="shared" si="72"/>
        <v>44840</v>
      </c>
      <c r="D1292" s="1">
        <v>11171</v>
      </c>
      <c r="F1292" s="2"/>
    </row>
    <row r="1293" spans="2:6" ht="15" x14ac:dyDescent="0.2">
      <c r="B1293" s="2">
        <v>44840.479087025094</v>
      </c>
      <c r="C1293" s="2">
        <f t="shared" si="72"/>
        <v>44840</v>
      </c>
      <c r="D1293" s="1">
        <v>9783</v>
      </c>
      <c r="F1293" s="2"/>
    </row>
    <row r="1294" spans="2:6" ht="15" x14ac:dyDescent="0.2">
      <c r="B1294" s="2">
        <v>44840.106111339672</v>
      </c>
      <c r="C1294" s="2">
        <f t="shared" si="72"/>
        <v>44840</v>
      </c>
      <c r="D1294" s="1">
        <v>11584</v>
      </c>
      <c r="F1294" s="2"/>
    </row>
    <row r="1295" spans="2:6" ht="15" x14ac:dyDescent="0.2">
      <c r="B1295" s="2">
        <v>44839.688087408686</v>
      </c>
      <c r="C1295" s="2">
        <f t="shared" si="72"/>
        <v>44839</v>
      </c>
      <c r="D1295" s="1">
        <v>9042</v>
      </c>
      <c r="F1295" s="2"/>
    </row>
    <row r="1296" spans="2:6" ht="15" x14ac:dyDescent="0.2">
      <c r="B1296" s="2">
        <v>44839.31154878268</v>
      </c>
      <c r="C1296" s="2">
        <f t="shared" si="72"/>
        <v>44839</v>
      </c>
      <c r="D1296" s="1">
        <v>10443</v>
      </c>
      <c r="F1296" s="2"/>
    </row>
    <row r="1297" spans="2:6" ht="15" x14ac:dyDescent="0.2">
      <c r="B1297" s="2">
        <v>44838.937598020326</v>
      </c>
      <c r="C1297" s="2">
        <f t="shared" si="72"/>
        <v>44838</v>
      </c>
      <c r="D1297" s="1">
        <v>9220</v>
      </c>
      <c r="F1297" s="2"/>
    </row>
    <row r="1298" spans="2:6" ht="15" x14ac:dyDescent="0.2">
      <c r="B1298" s="2">
        <v>44838.534434943904</v>
      </c>
      <c r="C1298" s="2">
        <f t="shared" si="72"/>
        <v>44838</v>
      </c>
      <c r="D1298" s="1">
        <v>10411</v>
      </c>
      <c r="F1298" s="2"/>
    </row>
    <row r="1299" spans="2:6" ht="15" x14ac:dyDescent="0.2">
      <c r="B1299" s="2">
        <v>44838.162788478068</v>
      </c>
      <c r="C1299" s="2">
        <f t="shared" si="72"/>
        <v>44838</v>
      </c>
      <c r="D1299" s="1">
        <v>9249</v>
      </c>
      <c r="F1299" s="2"/>
    </row>
    <row r="1300" spans="2:6" ht="15" x14ac:dyDescent="0.2">
      <c r="B1300" s="2">
        <v>44837.740924547441</v>
      </c>
      <c r="C1300" s="2">
        <f t="shared" si="72"/>
        <v>44837</v>
      </c>
      <c r="D1300" s="1">
        <v>10185</v>
      </c>
      <c r="F1300" s="2"/>
    </row>
    <row r="1301" spans="2:6" ht="15" x14ac:dyDescent="0.2">
      <c r="B1301" s="2">
        <v>44837.355458253798</v>
      </c>
      <c r="C1301" s="2">
        <f t="shared" si="72"/>
        <v>44837</v>
      </c>
      <c r="D1301" s="1">
        <v>11729</v>
      </c>
      <c r="F1301" s="2"/>
    </row>
    <row r="1302" spans="2:6" ht="15" x14ac:dyDescent="0.2">
      <c r="B1302" s="2">
        <v>44834.92410410013</v>
      </c>
      <c r="C1302" s="2">
        <f t="shared" si="72"/>
        <v>44834</v>
      </c>
      <c r="D1302" s="1">
        <v>10239</v>
      </c>
      <c r="F1302" s="2"/>
    </row>
    <row r="1303" spans="2:6" ht="15" x14ac:dyDescent="0.2">
      <c r="B1303" s="2">
        <v>44834.502517239569</v>
      </c>
      <c r="C1303" s="2">
        <f t="shared" si="72"/>
        <v>44834</v>
      </c>
      <c r="D1303" s="1">
        <v>9205</v>
      </c>
      <c r="F1303" s="2"/>
    </row>
    <row r="1304" spans="2:6" ht="15" x14ac:dyDescent="0.2">
      <c r="B1304" s="2">
        <v>44834.129187599821</v>
      </c>
      <c r="C1304" s="2">
        <f t="shared" si="72"/>
        <v>44834</v>
      </c>
      <c r="D1304" s="1">
        <v>9975</v>
      </c>
      <c r="F1304" s="2"/>
    </row>
    <row r="1305" spans="2:6" ht="15" x14ac:dyDescent="0.2">
      <c r="B1305" s="2">
        <v>44833.734322449105</v>
      </c>
      <c r="C1305" s="2">
        <f t="shared" si="72"/>
        <v>44833</v>
      </c>
      <c r="D1305" s="1">
        <v>9927</v>
      </c>
      <c r="F1305" s="2"/>
    </row>
    <row r="1306" spans="2:6" ht="15" x14ac:dyDescent="0.2">
      <c r="B1306" s="2">
        <v>44833.348167773256</v>
      </c>
      <c r="C1306" s="2">
        <f t="shared" si="72"/>
        <v>44833</v>
      </c>
      <c r="D1306" s="1">
        <v>9325</v>
      </c>
      <c r="F1306" s="2"/>
    </row>
    <row r="1307" spans="2:6" ht="15" x14ac:dyDescent="0.2">
      <c r="B1307" s="2">
        <v>44832.922574887394</v>
      </c>
      <c r="C1307" s="2">
        <f t="shared" si="72"/>
        <v>44832</v>
      </c>
      <c r="D1307" s="1">
        <v>11431</v>
      </c>
      <c r="F1307" s="2"/>
    </row>
    <row r="1308" spans="2:6" ht="15" x14ac:dyDescent="0.2">
      <c r="B1308" s="2">
        <v>44832.516833621237</v>
      </c>
      <c r="C1308" s="2">
        <f t="shared" si="72"/>
        <v>44832</v>
      </c>
      <c r="D1308" s="1">
        <v>9693</v>
      </c>
      <c r="F1308" s="2"/>
    </row>
    <row r="1309" spans="2:6" ht="15" x14ac:dyDescent="0.2">
      <c r="B1309" s="2">
        <v>44832.12788482289</v>
      </c>
      <c r="C1309" s="2">
        <f t="shared" si="72"/>
        <v>44832</v>
      </c>
      <c r="D1309" s="1">
        <v>10304</v>
      </c>
      <c r="F1309" s="2"/>
    </row>
    <row r="1310" spans="2:6" ht="15" x14ac:dyDescent="0.2">
      <c r="B1310" s="2">
        <v>44831.705825185214</v>
      </c>
      <c r="C1310" s="2">
        <f t="shared" si="72"/>
        <v>44831</v>
      </c>
      <c r="D1310" s="1">
        <v>9777</v>
      </c>
      <c r="F1310" s="2"/>
    </row>
    <row r="1311" spans="2:6" ht="15" x14ac:dyDescent="0.2">
      <c r="B1311" s="2">
        <v>44831.280812850433</v>
      </c>
      <c r="C1311" s="2">
        <f t="shared" si="72"/>
        <v>44831</v>
      </c>
      <c r="D1311" s="1">
        <v>9670</v>
      </c>
      <c r="F1311" s="2"/>
    </row>
    <row r="1312" spans="2:6" ht="15" x14ac:dyDescent="0.2">
      <c r="B1312" s="2">
        <v>44830.856204061136</v>
      </c>
      <c r="C1312" s="2">
        <f t="shared" si="72"/>
        <v>44830</v>
      </c>
      <c r="D1312" s="1">
        <v>11172</v>
      </c>
      <c r="F1312" s="2"/>
    </row>
    <row r="1313" spans="2:6" ht="15" x14ac:dyDescent="0.2">
      <c r="B1313" s="2">
        <v>44830.478562380937</v>
      </c>
      <c r="C1313" s="2">
        <f t="shared" si="72"/>
        <v>44830</v>
      </c>
      <c r="D1313" s="1">
        <v>9885</v>
      </c>
      <c r="F1313" s="2"/>
    </row>
    <row r="1314" spans="2:6" ht="15" x14ac:dyDescent="0.2">
      <c r="B1314" s="2">
        <v>44830.090468837203</v>
      </c>
      <c r="C1314" s="2">
        <f t="shared" si="72"/>
        <v>44830</v>
      </c>
      <c r="D1314" s="1">
        <v>9040</v>
      </c>
      <c r="F1314" s="2"/>
    </row>
    <row r="1315" spans="2:6" ht="15" x14ac:dyDescent="0.2">
      <c r="B1315" s="2">
        <v>44827.673646834955</v>
      </c>
      <c r="C1315" s="2">
        <f t="shared" si="72"/>
        <v>44827</v>
      </c>
      <c r="D1315" s="1">
        <v>10162</v>
      </c>
      <c r="F1315" s="2"/>
    </row>
    <row r="1316" spans="2:6" ht="15" x14ac:dyDescent="0.2">
      <c r="B1316" s="2">
        <v>44827.298447468987</v>
      </c>
      <c r="C1316" s="2">
        <f t="shared" si="72"/>
        <v>44827</v>
      </c>
      <c r="D1316" s="1">
        <v>11030</v>
      </c>
      <c r="F1316" s="2"/>
    </row>
    <row r="1317" spans="2:6" ht="15" x14ac:dyDescent="0.2">
      <c r="B1317" s="2">
        <v>44826.876926550372</v>
      </c>
      <c r="C1317" s="2">
        <f t="shared" si="72"/>
        <v>44826</v>
      </c>
      <c r="D1317" s="1">
        <v>10613</v>
      </c>
      <c r="F1317" s="2"/>
    </row>
    <row r="1318" spans="2:6" ht="15" x14ac:dyDescent="0.2">
      <c r="B1318" s="2">
        <v>44826.482153401412</v>
      </c>
      <c r="C1318" s="2">
        <f t="shared" si="72"/>
        <v>44826</v>
      </c>
      <c r="D1318" s="1">
        <v>9675</v>
      </c>
      <c r="F1318" s="2"/>
    </row>
    <row r="1319" spans="2:6" ht="15" x14ac:dyDescent="0.2">
      <c r="B1319" s="2">
        <v>44826.099839369854</v>
      </c>
      <c r="C1319" s="2">
        <f t="shared" si="72"/>
        <v>44826</v>
      </c>
      <c r="D1319" s="1">
        <v>9223</v>
      </c>
      <c r="F1319" s="2"/>
    </row>
    <row r="1320" spans="2:6" ht="15" x14ac:dyDescent="0.2">
      <c r="B1320" s="2">
        <v>44825.71589710837</v>
      </c>
      <c r="C1320" s="2">
        <f t="shared" si="72"/>
        <v>44825</v>
      </c>
      <c r="D1320" s="1">
        <v>10844</v>
      </c>
      <c r="F1320" s="2"/>
    </row>
    <row r="1321" spans="2:6" ht="15" x14ac:dyDescent="0.2">
      <c r="B1321" s="2">
        <v>44825.344834170675</v>
      </c>
      <c r="C1321" s="2">
        <f t="shared" si="72"/>
        <v>44825</v>
      </c>
      <c r="D1321" s="1">
        <v>9899</v>
      </c>
      <c r="F1321" s="2"/>
    </row>
    <row r="1322" spans="2:6" ht="15" x14ac:dyDescent="0.2">
      <c r="B1322" s="2">
        <v>44824.931926478581</v>
      </c>
      <c r="C1322" s="2">
        <f t="shared" si="72"/>
        <v>44824</v>
      </c>
      <c r="D1322" s="1">
        <v>10250</v>
      </c>
      <c r="F1322" s="2"/>
    </row>
    <row r="1323" spans="2:6" ht="15" x14ac:dyDescent="0.2">
      <c r="B1323" s="2">
        <v>44824.534478628477</v>
      </c>
      <c r="C1323" s="2">
        <f t="shared" si="72"/>
        <v>44824</v>
      </c>
      <c r="D1323" s="1">
        <v>9415</v>
      </c>
      <c r="F1323" s="2"/>
    </row>
    <row r="1324" spans="2:6" ht="15" x14ac:dyDescent="0.2">
      <c r="B1324" s="2">
        <v>44824.12542177413</v>
      </c>
      <c r="C1324" s="2">
        <f t="shared" si="72"/>
        <v>44824</v>
      </c>
      <c r="D1324" s="1">
        <v>10630</v>
      </c>
      <c r="F1324" s="2"/>
    </row>
    <row r="1325" spans="2:6" ht="15" x14ac:dyDescent="0.2">
      <c r="B1325" s="2">
        <v>44823.742337505464</v>
      </c>
      <c r="C1325" s="2">
        <f t="shared" si="72"/>
        <v>44823</v>
      </c>
      <c r="D1325" s="1">
        <v>11514</v>
      </c>
      <c r="F1325" s="2"/>
    </row>
    <row r="1326" spans="2:6" ht="15" x14ac:dyDescent="0.2">
      <c r="B1326" s="2">
        <v>44823.343418791905</v>
      </c>
      <c r="C1326" s="2">
        <f t="shared" si="72"/>
        <v>44823</v>
      </c>
      <c r="D1326" s="1">
        <v>10129</v>
      </c>
      <c r="F1326" s="2"/>
    </row>
    <row r="1327" spans="2:6" ht="15" x14ac:dyDescent="0.2">
      <c r="B1327" s="2">
        <v>44820.900998987046</v>
      </c>
      <c r="C1327" s="2">
        <f t="shared" si="72"/>
        <v>44820</v>
      </c>
      <c r="D1327" s="1">
        <v>11196</v>
      </c>
      <c r="F1327" s="2"/>
    </row>
    <row r="1328" spans="2:6" ht="15" x14ac:dyDescent="0.2">
      <c r="B1328" s="2">
        <v>44820.526425984121</v>
      </c>
      <c r="C1328" s="2">
        <f t="shared" si="72"/>
        <v>44820</v>
      </c>
      <c r="D1328" s="1">
        <v>10153</v>
      </c>
      <c r="F1328" s="2"/>
    </row>
    <row r="1329" spans="2:6" ht="15" x14ac:dyDescent="0.2">
      <c r="B1329" s="2">
        <v>44820.122128991192</v>
      </c>
      <c r="C1329" s="2">
        <f t="shared" si="72"/>
        <v>44820</v>
      </c>
      <c r="D1329" s="1">
        <v>9164</v>
      </c>
      <c r="F1329" s="2"/>
    </row>
    <row r="1330" spans="2:6" ht="15" x14ac:dyDescent="0.2">
      <c r="B1330" s="2">
        <v>44819.697959420737</v>
      </c>
      <c r="C1330" s="2">
        <f t="shared" si="72"/>
        <v>44819</v>
      </c>
      <c r="D1330" s="1">
        <v>9091</v>
      </c>
      <c r="F1330" s="2"/>
    </row>
    <row r="1331" spans="2:6" ht="15" x14ac:dyDescent="0.2">
      <c r="B1331" s="2">
        <v>44819.292962109721</v>
      </c>
      <c r="C1331" s="2">
        <f t="shared" si="72"/>
        <v>44819</v>
      </c>
      <c r="D1331" s="1">
        <v>9848</v>
      </c>
      <c r="F1331" s="2"/>
    </row>
    <row r="1332" spans="2:6" ht="15" x14ac:dyDescent="0.2">
      <c r="B1332" s="2">
        <v>44818.901500079141</v>
      </c>
      <c r="C1332" s="2">
        <f t="shared" si="72"/>
        <v>44818</v>
      </c>
      <c r="D1332" s="1">
        <v>9139</v>
      </c>
      <c r="F1332" s="2"/>
    </row>
    <row r="1333" spans="2:6" ht="15" x14ac:dyDescent="0.2">
      <c r="B1333" s="2">
        <v>44818.506906918054</v>
      </c>
      <c r="C1333" s="2">
        <f t="shared" si="72"/>
        <v>44818</v>
      </c>
      <c r="D1333" s="1">
        <v>8899</v>
      </c>
      <c r="F1333" s="2"/>
    </row>
    <row r="1334" spans="2:6" ht="15" x14ac:dyDescent="0.2">
      <c r="B1334" s="2">
        <v>44818.08768122107</v>
      </c>
      <c r="C1334" s="2">
        <f t="shared" si="72"/>
        <v>44818</v>
      </c>
      <c r="D1334" s="1">
        <v>10381</v>
      </c>
      <c r="F1334" s="2"/>
    </row>
    <row r="1335" spans="2:6" ht="15" x14ac:dyDescent="0.2">
      <c r="B1335" s="2">
        <v>44817.717207691589</v>
      </c>
      <c r="C1335" s="2">
        <f t="shared" si="72"/>
        <v>44817</v>
      </c>
      <c r="D1335" s="1">
        <v>9840</v>
      </c>
      <c r="F1335" s="2"/>
    </row>
    <row r="1336" spans="2:6" ht="15" x14ac:dyDescent="0.2">
      <c r="B1336" s="2">
        <v>44817.294230975567</v>
      </c>
      <c r="C1336" s="2">
        <f t="shared" si="72"/>
        <v>44817</v>
      </c>
      <c r="D1336" s="1">
        <v>10469</v>
      </c>
      <c r="F1336" s="2"/>
    </row>
    <row r="1337" spans="2:6" ht="15" x14ac:dyDescent="0.2">
      <c r="B1337" s="2">
        <v>44816.885225406717</v>
      </c>
      <c r="C1337" s="2">
        <f t="shared" si="72"/>
        <v>44816</v>
      </c>
      <c r="D1337" s="1">
        <v>11151</v>
      </c>
      <c r="F1337" s="2"/>
    </row>
    <row r="1338" spans="2:6" ht="15" x14ac:dyDescent="0.2">
      <c r="B1338" s="2">
        <v>44816.503363583972</v>
      </c>
      <c r="C1338" s="2">
        <f t="shared" si="72"/>
        <v>44816</v>
      </c>
      <c r="D1338" s="1">
        <v>9580</v>
      </c>
      <c r="F1338" s="2"/>
    </row>
    <row r="1339" spans="2:6" ht="15" x14ac:dyDescent="0.2">
      <c r="B1339" s="2">
        <v>44816.083928441258</v>
      </c>
      <c r="C1339" s="2">
        <f t="shared" si="72"/>
        <v>44816</v>
      </c>
      <c r="D1339" s="1">
        <v>10109</v>
      </c>
      <c r="F1339" s="2"/>
    </row>
    <row r="1340" spans="2:6" ht="15" x14ac:dyDescent="0.2">
      <c r="B1340" s="2">
        <v>44813.698351777501</v>
      </c>
      <c r="C1340" s="2">
        <f t="shared" si="72"/>
        <v>44813</v>
      </c>
      <c r="D1340" s="1">
        <v>10619</v>
      </c>
      <c r="F1340" s="2"/>
    </row>
    <row r="1341" spans="2:6" ht="15" x14ac:dyDescent="0.2">
      <c r="B1341" s="2">
        <v>44813.324857754065</v>
      </c>
      <c r="C1341" s="2">
        <f t="shared" si="72"/>
        <v>44813</v>
      </c>
      <c r="D1341" s="1">
        <v>9397</v>
      </c>
      <c r="F1341" s="2"/>
    </row>
    <row r="1342" spans="2:6" ht="15" x14ac:dyDescent="0.2">
      <c r="B1342" s="2">
        <v>44812.923973478944</v>
      </c>
      <c r="C1342" s="2">
        <f t="shared" si="72"/>
        <v>44812</v>
      </c>
      <c r="D1342" s="1">
        <v>9203</v>
      </c>
      <c r="F1342" s="2"/>
    </row>
    <row r="1343" spans="2:6" ht="15" x14ac:dyDescent="0.2">
      <c r="B1343" s="2">
        <v>44812.5280832223</v>
      </c>
      <c r="C1343" s="2">
        <f t="shared" si="72"/>
        <v>44812</v>
      </c>
      <c r="D1343" s="1">
        <v>10528</v>
      </c>
      <c r="F1343" s="2"/>
    </row>
    <row r="1344" spans="2:6" ht="15" x14ac:dyDescent="0.2">
      <c r="B1344" s="2">
        <v>44812.140433118097</v>
      </c>
      <c r="C1344" s="2">
        <f t="shared" si="72"/>
        <v>44812</v>
      </c>
      <c r="D1344" s="1">
        <v>9200</v>
      </c>
      <c r="F1344" s="2"/>
    </row>
    <row r="1345" spans="2:6" ht="15" x14ac:dyDescent="0.2">
      <c r="B1345" s="2">
        <v>44811.750540194655</v>
      </c>
      <c r="C1345" s="2">
        <f t="shared" si="72"/>
        <v>44811</v>
      </c>
      <c r="D1345" s="1">
        <v>9585</v>
      </c>
      <c r="F1345" s="2"/>
    </row>
    <row r="1346" spans="2:6" ht="15" x14ac:dyDescent="0.2">
      <c r="B1346" s="2">
        <v>44811.36264288806</v>
      </c>
      <c r="C1346" s="2">
        <f t="shared" si="72"/>
        <v>44811</v>
      </c>
      <c r="D1346" s="1">
        <v>9519</v>
      </c>
      <c r="F1346" s="2"/>
    </row>
    <row r="1347" spans="2:6" ht="15" x14ac:dyDescent="0.2">
      <c r="B1347" s="2">
        <v>44810.935119538619</v>
      </c>
      <c r="C1347" s="2">
        <f t="shared" si="72"/>
        <v>44810</v>
      </c>
      <c r="D1347" s="1">
        <v>9414</v>
      </c>
      <c r="F1347" s="2"/>
    </row>
    <row r="1348" spans="2:6" ht="15" x14ac:dyDescent="0.2">
      <c r="B1348" s="2">
        <v>44810.5606168183</v>
      </c>
      <c r="C1348" s="2">
        <f t="shared" ref="C1348:C1411" si="73">INT(B1348)</f>
        <v>44810</v>
      </c>
      <c r="D1348" s="1">
        <v>9528</v>
      </c>
      <c r="F1348" s="2"/>
    </row>
    <row r="1349" spans="2:6" ht="15" x14ac:dyDescent="0.2">
      <c r="B1349" s="2">
        <v>44810.170828165603</v>
      </c>
      <c r="C1349" s="2">
        <f t="shared" si="73"/>
        <v>44810</v>
      </c>
      <c r="D1349" s="1">
        <v>9777</v>
      </c>
      <c r="F1349" s="2"/>
    </row>
    <row r="1350" spans="2:6" ht="15" x14ac:dyDescent="0.2">
      <c r="B1350" s="2">
        <v>44809.741903488313</v>
      </c>
      <c r="C1350" s="2">
        <f t="shared" si="73"/>
        <v>44809</v>
      </c>
      <c r="D1350" s="1">
        <v>10263</v>
      </c>
      <c r="F1350" s="2"/>
    </row>
    <row r="1351" spans="2:6" ht="15" x14ac:dyDescent="0.2">
      <c r="B1351" s="2">
        <v>44809.316778206048</v>
      </c>
      <c r="C1351" s="2">
        <f t="shared" si="73"/>
        <v>44809</v>
      </c>
      <c r="D1351" s="1">
        <v>8798</v>
      </c>
      <c r="F1351" s="2"/>
    </row>
    <row r="1352" spans="2:6" ht="15" x14ac:dyDescent="0.2">
      <c r="B1352" s="2">
        <v>44806.907804474067</v>
      </c>
      <c r="C1352" s="2">
        <f t="shared" si="73"/>
        <v>44806</v>
      </c>
      <c r="D1352" s="1">
        <v>10882</v>
      </c>
      <c r="F1352" s="2"/>
    </row>
    <row r="1353" spans="2:6" ht="15" x14ac:dyDescent="0.2">
      <c r="B1353" s="2">
        <v>44806.502968906127</v>
      </c>
      <c r="C1353" s="2">
        <f t="shared" si="73"/>
        <v>44806</v>
      </c>
      <c r="D1353" s="1">
        <v>10489</v>
      </c>
      <c r="F1353" s="2"/>
    </row>
    <row r="1354" spans="2:6" ht="15" x14ac:dyDescent="0.2">
      <c r="B1354" s="2">
        <v>44806.118432931544</v>
      </c>
      <c r="C1354" s="2">
        <f t="shared" si="73"/>
        <v>44806</v>
      </c>
      <c r="D1354" s="1">
        <v>8767</v>
      </c>
      <c r="F1354" s="2"/>
    </row>
    <row r="1355" spans="2:6" ht="15" x14ac:dyDescent="0.2">
      <c r="B1355" s="2">
        <v>44805.723429158585</v>
      </c>
      <c r="C1355" s="2">
        <f t="shared" si="73"/>
        <v>44805</v>
      </c>
      <c r="D1355" s="1">
        <v>8955</v>
      </c>
      <c r="F1355" s="2"/>
    </row>
    <row r="1356" spans="2:6" ht="15" x14ac:dyDescent="0.2">
      <c r="B1356" s="2">
        <v>44805.333623836275</v>
      </c>
      <c r="C1356" s="2">
        <f t="shared" si="73"/>
        <v>44805</v>
      </c>
      <c r="D1356" s="1">
        <v>9499</v>
      </c>
      <c r="F1356" s="2"/>
    </row>
    <row r="1357" spans="2:6" ht="15" x14ac:dyDescent="0.2">
      <c r="B1357" s="2">
        <v>44804.919939477695</v>
      </c>
      <c r="C1357" s="2">
        <f t="shared" si="73"/>
        <v>44804</v>
      </c>
      <c r="D1357" s="1">
        <v>8389</v>
      </c>
      <c r="F1357" s="2"/>
    </row>
    <row r="1358" spans="2:6" ht="15" x14ac:dyDescent="0.2">
      <c r="B1358" s="2">
        <v>44804.527910471159</v>
      </c>
      <c r="C1358" s="2">
        <f t="shared" si="73"/>
        <v>44804</v>
      </c>
      <c r="D1358" s="1">
        <v>10035</v>
      </c>
      <c r="F1358" s="2"/>
    </row>
    <row r="1359" spans="2:6" ht="15" x14ac:dyDescent="0.2">
      <c r="B1359" s="2">
        <v>44804.13081911581</v>
      </c>
      <c r="C1359" s="2">
        <f t="shared" si="73"/>
        <v>44804</v>
      </c>
      <c r="D1359" s="1">
        <v>9076</v>
      </c>
      <c r="F1359" s="2"/>
    </row>
    <row r="1360" spans="2:6" ht="15" x14ac:dyDescent="0.2">
      <c r="B1360" s="2">
        <v>44803.728001936892</v>
      </c>
      <c r="C1360" s="2">
        <f t="shared" si="73"/>
        <v>44803</v>
      </c>
      <c r="D1360" s="1">
        <v>10099</v>
      </c>
      <c r="F1360" s="2"/>
    </row>
    <row r="1361" spans="2:6" ht="15" x14ac:dyDescent="0.2">
      <c r="B1361" s="2">
        <v>44803.334094626931</v>
      </c>
      <c r="C1361" s="2">
        <f t="shared" si="73"/>
        <v>44803</v>
      </c>
      <c r="D1361" s="1">
        <v>9033</v>
      </c>
      <c r="F1361" s="2"/>
    </row>
    <row r="1362" spans="2:6" ht="15" x14ac:dyDescent="0.2">
      <c r="B1362" s="2">
        <v>44802.909320909086</v>
      </c>
      <c r="C1362" s="2">
        <f t="shared" si="73"/>
        <v>44802</v>
      </c>
      <c r="D1362" s="1">
        <v>8927</v>
      </c>
      <c r="F1362" s="2"/>
    </row>
    <row r="1363" spans="2:6" ht="15" x14ac:dyDescent="0.2">
      <c r="B1363" s="2">
        <v>44802.479533873731</v>
      </c>
      <c r="C1363" s="2">
        <f t="shared" si="73"/>
        <v>44802</v>
      </c>
      <c r="D1363" s="1">
        <v>10584</v>
      </c>
      <c r="F1363" s="2"/>
    </row>
    <row r="1364" spans="2:6" ht="15" x14ac:dyDescent="0.2">
      <c r="B1364" s="2">
        <v>44802.103794466406</v>
      </c>
      <c r="C1364" s="2">
        <f t="shared" si="73"/>
        <v>44802</v>
      </c>
      <c r="D1364" s="1">
        <v>8586</v>
      </c>
      <c r="F1364" s="2"/>
    </row>
    <row r="1365" spans="2:6" ht="15" x14ac:dyDescent="0.2">
      <c r="B1365" s="2">
        <v>44799.703531337502</v>
      </c>
      <c r="C1365" s="2">
        <f t="shared" si="73"/>
        <v>44799</v>
      </c>
      <c r="D1365" s="1">
        <v>8791</v>
      </c>
      <c r="F1365" s="2"/>
    </row>
    <row r="1366" spans="2:6" ht="15" x14ac:dyDescent="0.2">
      <c r="B1366" s="2">
        <v>44799.29014776351</v>
      </c>
      <c r="C1366" s="2">
        <f t="shared" si="73"/>
        <v>44799</v>
      </c>
      <c r="D1366" s="1">
        <v>8937</v>
      </c>
      <c r="F1366" s="2"/>
    </row>
    <row r="1367" spans="2:6" ht="15" x14ac:dyDescent="0.2">
      <c r="B1367" s="2">
        <v>44798.860416045871</v>
      </c>
      <c r="C1367" s="2">
        <f t="shared" si="73"/>
        <v>44798</v>
      </c>
      <c r="D1367" s="1">
        <v>10394</v>
      </c>
      <c r="F1367" s="2"/>
    </row>
    <row r="1368" spans="2:6" ht="15" x14ac:dyDescent="0.2">
      <c r="B1368" s="2">
        <v>44798.466769978302</v>
      </c>
      <c r="C1368" s="2">
        <f t="shared" si="73"/>
        <v>44798</v>
      </c>
      <c r="D1368" s="1">
        <v>8921</v>
      </c>
      <c r="F1368" s="2"/>
    </row>
    <row r="1369" spans="2:6" ht="15" x14ac:dyDescent="0.2">
      <c r="B1369" s="2">
        <v>44798.047033012946</v>
      </c>
      <c r="C1369" s="2">
        <f t="shared" si="73"/>
        <v>44798</v>
      </c>
      <c r="D1369" s="1">
        <v>9457</v>
      </c>
      <c r="F1369" s="2"/>
    </row>
    <row r="1370" spans="2:6" ht="15" x14ac:dyDescent="0.2">
      <c r="B1370" s="2">
        <v>44797.637672982506</v>
      </c>
      <c r="C1370" s="2">
        <f t="shared" si="73"/>
        <v>44797</v>
      </c>
      <c r="D1370" s="1">
        <v>9708</v>
      </c>
      <c r="F1370" s="2"/>
    </row>
    <row r="1371" spans="2:6" ht="15" x14ac:dyDescent="0.2">
      <c r="B1371" s="2">
        <v>44797.234741626475</v>
      </c>
      <c r="C1371" s="2">
        <f t="shared" si="73"/>
        <v>44797</v>
      </c>
      <c r="D1371" s="1">
        <v>8584</v>
      </c>
      <c r="F1371" s="2"/>
    </row>
    <row r="1372" spans="2:6" ht="15" x14ac:dyDescent="0.2">
      <c r="B1372" s="2">
        <v>44796.819474479584</v>
      </c>
      <c r="C1372" s="2">
        <f t="shared" si="73"/>
        <v>44796</v>
      </c>
      <c r="D1372" s="1">
        <v>8980</v>
      </c>
      <c r="F1372" s="2"/>
    </row>
    <row r="1373" spans="2:6" ht="15" x14ac:dyDescent="0.2">
      <c r="B1373" s="2">
        <v>44796.435027575833</v>
      </c>
      <c r="C1373" s="2">
        <f t="shared" si="73"/>
        <v>44796</v>
      </c>
      <c r="D1373" s="1">
        <v>9976</v>
      </c>
      <c r="F1373" s="2"/>
    </row>
    <row r="1374" spans="2:6" ht="15" x14ac:dyDescent="0.2">
      <c r="B1374" s="2">
        <v>44796.056207172442</v>
      </c>
      <c r="C1374" s="2">
        <f t="shared" si="73"/>
        <v>44796</v>
      </c>
      <c r="D1374" s="1">
        <v>8384</v>
      </c>
      <c r="F1374" s="2"/>
    </row>
    <row r="1375" spans="2:6" ht="15" x14ac:dyDescent="0.2">
      <c r="B1375" s="2">
        <v>44795.642532163685</v>
      </c>
      <c r="C1375" s="2">
        <f t="shared" si="73"/>
        <v>44795</v>
      </c>
      <c r="D1375" s="1">
        <v>8986</v>
      </c>
      <c r="F1375" s="2"/>
    </row>
    <row r="1376" spans="2:6" ht="15" x14ac:dyDescent="0.2">
      <c r="B1376" s="2">
        <v>44795.221408753234</v>
      </c>
      <c r="C1376" s="2">
        <f t="shared" si="73"/>
        <v>44795</v>
      </c>
      <c r="D1376" s="1">
        <v>9456</v>
      </c>
      <c r="F1376" s="2"/>
    </row>
    <row r="1377" spans="2:6" ht="15" x14ac:dyDescent="0.2">
      <c r="B1377" s="2">
        <v>44792.755105686105</v>
      </c>
      <c r="C1377" s="2">
        <f t="shared" si="73"/>
        <v>44792</v>
      </c>
      <c r="D1377" s="1">
        <v>9786</v>
      </c>
      <c r="F1377" s="2"/>
    </row>
    <row r="1378" spans="2:6" ht="15" x14ac:dyDescent="0.2">
      <c r="B1378" s="2">
        <v>44792.344145763382</v>
      </c>
      <c r="C1378" s="2">
        <f t="shared" si="73"/>
        <v>44792</v>
      </c>
      <c r="D1378" s="1">
        <v>9681</v>
      </c>
      <c r="F1378" s="2"/>
    </row>
    <row r="1379" spans="2:6" ht="15" x14ac:dyDescent="0.2">
      <c r="B1379" s="2">
        <v>44791.927309515115</v>
      </c>
      <c r="C1379" s="2">
        <f t="shared" si="73"/>
        <v>44791</v>
      </c>
      <c r="D1379" s="1">
        <v>8223</v>
      </c>
      <c r="F1379" s="2"/>
    </row>
    <row r="1380" spans="2:6" ht="15" x14ac:dyDescent="0.2">
      <c r="B1380" s="2">
        <v>44791.508750612658</v>
      </c>
      <c r="C1380" s="2">
        <f t="shared" si="73"/>
        <v>44791</v>
      </c>
      <c r="D1380" s="1">
        <v>8396</v>
      </c>
      <c r="F1380" s="2"/>
    </row>
    <row r="1381" spans="2:6" ht="15" x14ac:dyDescent="0.2">
      <c r="B1381" s="2">
        <v>44791.12071850591</v>
      </c>
      <c r="C1381" s="2">
        <f t="shared" si="73"/>
        <v>44791</v>
      </c>
      <c r="D1381" s="1">
        <v>10268</v>
      </c>
      <c r="F1381" s="2"/>
    </row>
    <row r="1382" spans="2:6" ht="15" x14ac:dyDescent="0.2">
      <c r="B1382" s="2">
        <v>44790.703925147078</v>
      </c>
      <c r="C1382" s="2">
        <f t="shared" si="73"/>
        <v>44790</v>
      </c>
      <c r="D1382" s="1">
        <v>9993</v>
      </c>
      <c r="F1382" s="2"/>
    </row>
    <row r="1383" spans="2:6" ht="15" x14ac:dyDescent="0.2">
      <c r="B1383" s="2">
        <v>44790.319328978228</v>
      </c>
      <c r="C1383" s="2">
        <f t="shared" si="73"/>
        <v>44790</v>
      </c>
      <c r="D1383" s="1">
        <v>8513</v>
      </c>
      <c r="F1383" s="2"/>
    </row>
    <row r="1384" spans="2:6" ht="15" x14ac:dyDescent="0.2">
      <c r="B1384" s="2">
        <v>44789.898752027781</v>
      </c>
      <c r="C1384" s="2">
        <f t="shared" si="73"/>
        <v>44789</v>
      </c>
      <c r="D1384" s="1">
        <v>8167</v>
      </c>
      <c r="F1384" s="2"/>
    </row>
    <row r="1385" spans="2:6" ht="15" x14ac:dyDescent="0.2">
      <c r="B1385" s="2">
        <v>44789.47232148319</v>
      </c>
      <c r="C1385" s="2">
        <f t="shared" si="73"/>
        <v>44789</v>
      </c>
      <c r="D1385" s="1">
        <v>9781</v>
      </c>
      <c r="F1385" s="2"/>
    </row>
    <row r="1386" spans="2:6" ht="15" x14ac:dyDescent="0.2">
      <c r="B1386" s="2">
        <v>44789.082069899552</v>
      </c>
      <c r="C1386" s="2">
        <f t="shared" si="73"/>
        <v>44789</v>
      </c>
      <c r="D1386" s="1">
        <v>8788</v>
      </c>
      <c r="F1386" s="2"/>
    </row>
    <row r="1387" spans="2:6" ht="15" x14ac:dyDescent="0.2">
      <c r="B1387" s="2">
        <v>44788.653848585142</v>
      </c>
      <c r="C1387" s="2">
        <f t="shared" si="73"/>
        <v>44788</v>
      </c>
      <c r="D1387" s="1">
        <v>8475</v>
      </c>
      <c r="F1387" s="2"/>
    </row>
    <row r="1388" spans="2:6" ht="15" x14ac:dyDescent="0.2">
      <c r="B1388" s="2">
        <v>44788.250394943636</v>
      </c>
      <c r="C1388" s="2">
        <f t="shared" si="73"/>
        <v>44788</v>
      </c>
      <c r="D1388" s="1">
        <v>9027</v>
      </c>
      <c r="F1388" s="2"/>
    </row>
    <row r="1389" spans="2:6" ht="15" x14ac:dyDescent="0.2">
      <c r="B1389" s="2">
        <v>44785.827593387992</v>
      </c>
      <c r="C1389" s="2">
        <f t="shared" si="73"/>
        <v>44785</v>
      </c>
      <c r="D1389" s="1">
        <v>8680</v>
      </c>
      <c r="F1389" s="2"/>
    </row>
    <row r="1390" spans="2:6" ht="15" x14ac:dyDescent="0.2">
      <c r="B1390" s="2">
        <v>44785.412171196745</v>
      </c>
      <c r="C1390" s="2">
        <f t="shared" si="73"/>
        <v>44785</v>
      </c>
      <c r="D1390" s="1">
        <v>8412</v>
      </c>
      <c r="F1390" s="2"/>
    </row>
    <row r="1391" spans="2:6" ht="15" x14ac:dyDescent="0.2">
      <c r="B1391" s="2">
        <v>44785.011906033607</v>
      </c>
      <c r="C1391" s="2">
        <f t="shared" si="73"/>
        <v>44785</v>
      </c>
      <c r="D1391" s="1">
        <v>7728</v>
      </c>
      <c r="F1391" s="2"/>
    </row>
    <row r="1392" spans="2:6" ht="15" x14ac:dyDescent="0.2">
      <c r="B1392" s="2">
        <v>44784.592426805066</v>
      </c>
      <c r="C1392" s="2">
        <f t="shared" si="73"/>
        <v>44784</v>
      </c>
      <c r="D1392" s="1">
        <v>7525</v>
      </c>
      <c r="F1392" s="2"/>
    </row>
    <row r="1393" spans="2:6" ht="15" x14ac:dyDescent="0.2">
      <c r="B1393" s="2">
        <v>44784.201401625643</v>
      </c>
      <c r="C1393" s="2">
        <f t="shared" si="73"/>
        <v>44784</v>
      </c>
      <c r="D1393" s="1">
        <v>7905</v>
      </c>
      <c r="F1393" s="2"/>
    </row>
    <row r="1394" spans="2:6" ht="15" x14ac:dyDescent="0.2">
      <c r="B1394" s="2">
        <v>44783.78046504849</v>
      </c>
      <c r="C1394" s="2">
        <f t="shared" si="73"/>
        <v>44783</v>
      </c>
      <c r="D1394" s="1">
        <v>7646</v>
      </c>
      <c r="F1394" s="2"/>
    </row>
    <row r="1395" spans="2:6" ht="15" x14ac:dyDescent="0.2">
      <c r="B1395" s="2">
        <v>44783.375476534129</v>
      </c>
      <c r="C1395" s="2">
        <f t="shared" si="73"/>
        <v>44783</v>
      </c>
      <c r="D1395" s="1">
        <v>7429</v>
      </c>
      <c r="F1395" s="2"/>
    </row>
    <row r="1396" spans="2:6" ht="15" x14ac:dyDescent="0.2">
      <c r="B1396" s="2">
        <v>44782.974745971253</v>
      </c>
      <c r="C1396" s="2">
        <f t="shared" si="73"/>
        <v>44782</v>
      </c>
      <c r="D1396" s="1">
        <v>8267</v>
      </c>
      <c r="F1396" s="2"/>
    </row>
    <row r="1397" spans="2:6" ht="15" x14ac:dyDescent="0.2">
      <c r="B1397" s="2">
        <v>44782.56684207236</v>
      </c>
      <c r="C1397" s="2">
        <f t="shared" si="73"/>
        <v>44782</v>
      </c>
      <c r="D1397" s="1">
        <v>8513</v>
      </c>
      <c r="F1397" s="2"/>
    </row>
    <row r="1398" spans="2:6" ht="15" x14ac:dyDescent="0.2">
      <c r="B1398" s="2">
        <v>44782.142028526869</v>
      </c>
      <c r="C1398" s="2">
        <f t="shared" si="73"/>
        <v>44782</v>
      </c>
      <c r="D1398" s="1">
        <v>8970</v>
      </c>
      <c r="F1398" s="2"/>
    </row>
    <row r="1399" spans="2:6" ht="15" x14ac:dyDescent="0.2">
      <c r="B1399" s="2">
        <v>44781.714038637321</v>
      </c>
      <c r="C1399" s="2">
        <f t="shared" si="73"/>
        <v>44781</v>
      </c>
      <c r="D1399" s="1">
        <v>8926</v>
      </c>
      <c r="F1399" s="2"/>
    </row>
    <row r="1400" spans="2:6" ht="15" x14ac:dyDescent="0.2">
      <c r="B1400" s="2">
        <v>44781.32034006709</v>
      </c>
      <c r="C1400" s="2">
        <f t="shared" si="73"/>
        <v>44781</v>
      </c>
      <c r="D1400" s="1">
        <v>8041</v>
      </c>
      <c r="F1400" s="2"/>
    </row>
    <row r="1401" spans="2:6" ht="15" x14ac:dyDescent="0.2">
      <c r="B1401" s="2">
        <v>44778.968198287737</v>
      </c>
      <c r="C1401" s="2">
        <f t="shared" si="73"/>
        <v>44778</v>
      </c>
      <c r="D1401" s="1">
        <v>7895</v>
      </c>
      <c r="F1401" s="2"/>
    </row>
    <row r="1402" spans="2:6" ht="15" x14ac:dyDescent="0.2">
      <c r="B1402" s="2">
        <v>44778.555614361823</v>
      </c>
      <c r="C1402" s="2">
        <f t="shared" si="73"/>
        <v>44778</v>
      </c>
      <c r="D1402" s="1">
        <v>7585</v>
      </c>
      <c r="F1402" s="2"/>
    </row>
    <row r="1403" spans="2:6" ht="15" x14ac:dyDescent="0.2">
      <c r="B1403" s="2">
        <v>44778.12590906721</v>
      </c>
      <c r="C1403" s="2">
        <f t="shared" si="73"/>
        <v>44778</v>
      </c>
      <c r="D1403" s="1">
        <v>7768</v>
      </c>
      <c r="F1403" s="2"/>
    </row>
    <row r="1404" spans="2:6" ht="15" x14ac:dyDescent="0.2">
      <c r="B1404" s="2">
        <v>44777.733299309104</v>
      </c>
      <c r="C1404" s="2">
        <f t="shared" si="73"/>
        <v>44777</v>
      </c>
      <c r="D1404" s="1">
        <v>7902</v>
      </c>
      <c r="F1404" s="2"/>
    </row>
    <row r="1405" spans="2:6" ht="15" x14ac:dyDescent="0.2">
      <c r="B1405" s="2">
        <v>44777.336784363928</v>
      </c>
      <c r="C1405" s="2">
        <f t="shared" si="73"/>
        <v>44777</v>
      </c>
      <c r="D1405" s="1">
        <v>7316</v>
      </c>
      <c r="F1405" s="2"/>
    </row>
    <row r="1406" spans="2:6" ht="15" x14ac:dyDescent="0.2">
      <c r="B1406" s="2">
        <v>44776.951145443927</v>
      </c>
      <c r="C1406" s="2">
        <f t="shared" si="73"/>
        <v>44776</v>
      </c>
      <c r="D1406" s="1">
        <v>7673</v>
      </c>
      <c r="F1406" s="2"/>
    </row>
    <row r="1407" spans="2:6" ht="15" x14ac:dyDescent="0.2">
      <c r="B1407" s="2">
        <v>44776.558045039936</v>
      </c>
      <c r="C1407" s="2">
        <f t="shared" si="73"/>
        <v>44776</v>
      </c>
      <c r="D1407" s="1">
        <v>8676</v>
      </c>
      <c r="F1407" s="2"/>
    </row>
    <row r="1408" spans="2:6" ht="15" x14ac:dyDescent="0.2">
      <c r="B1408" s="2">
        <v>44776.153174126084</v>
      </c>
      <c r="C1408" s="2">
        <f t="shared" si="73"/>
        <v>44776</v>
      </c>
      <c r="D1408" s="1">
        <v>7058</v>
      </c>
      <c r="F1408" s="2"/>
    </row>
    <row r="1409" spans="2:6" ht="15" x14ac:dyDescent="0.2">
      <c r="B1409" s="2">
        <v>44775.744119932591</v>
      </c>
      <c r="C1409" s="2">
        <f t="shared" si="73"/>
        <v>44775</v>
      </c>
      <c r="D1409" s="1">
        <v>8560</v>
      </c>
      <c r="F1409" s="2"/>
    </row>
    <row r="1410" spans="2:6" ht="15" x14ac:dyDescent="0.2">
      <c r="B1410" s="2">
        <v>44775.340852988134</v>
      </c>
      <c r="C1410" s="2">
        <f t="shared" si="73"/>
        <v>44775</v>
      </c>
      <c r="D1410" s="1">
        <v>7173</v>
      </c>
      <c r="F1410" s="2"/>
    </row>
    <row r="1411" spans="2:6" ht="15" x14ac:dyDescent="0.2">
      <c r="B1411" s="2">
        <v>44774.95256356975</v>
      </c>
      <c r="C1411" s="2">
        <f t="shared" si="73"/>
        <v>44774</v>
      </c>
      <c r="D1411" s="1">
        <v>6801</v>
      </c>
      <c r="F1411" s="2"/>
    </row>
    <row r="1412" spans="2:6" ht="15" x14ac:dyDescent="0.2">
      <c r="B1412" s="2">
        <v>44774.578666324684</v>
      </c>
      <c r="C1412" s="2">
        <f t="shared" ref="C1412:C1475" si="74">INT(B1412)</f>
        <v>44774</v>
      </c>
      <c r="D1412" s="1">
        <v>7816</v>
      </c>
      <c r="F1412" s="2"/>
    </row>
    <row r="1413" spans="2:6" ht="15" x14ac:dyDescent="0.2">
      <c r="B1413" s="2">
        <v>44774.156347142445</v>
      </c>
      <c r="C1413" s="2">
        <f t="shared" si="74"/>
        <v>44774</v>
      </c>
      <c r="D1413" s="1">
        <v>7041</v>
      </c>
      <c r="F1413" s="2"/>
    </row>
    <row r="1414" spans="2:6" ht="15" x14ac:dyDescent="0.2">
      <c r="B1414" s="2">
        <v>44771.739965493201</v>
      </c>
      <c r="C1414" s="2">
        <f t="shared" si="74"/>
        <v>44771</v>
      </c>
      <c r="D1414" s="1">
        <v>6461</v>
      </c>
      <c r="F1414" s="2"/>
    </row>
    <row r="1415" spans="2:6" ht="15" x14ac:dyDescent="0.2">
      <c r="B1415" s="2">
        <v>44771.328174692717</v>
      </c>
      <c r="C1415" s="2">
        <f t="shared" si="74"/>
        <v>44771</v>
      </c>
      <c r="D1415" s="1">
        <v>7645</v>
      </c>
      <c r="F1415" s="2"/>
    </row>
    <row r="1416" spans="2:6" ht="15" x14ac:dyDescent="0.2">
      <c r="B1416" s="2">
        <v>44770.924979193973</v>
      </c>
      <c r="C1416" s="2">
        <f t="shared" si="74"/>
        <v>44770</v>
      </c>
      <c r="D1416" s="1">
        <v>6367</v>
      </c>
      <c r="F1416" s="2"/>
    </row>
    <row r="1417" spans="2:6" ht="15" x14ac:dyDescent="0.2">
      <c r="B1417" s="2">
        <v>44770.519669164831</v>
      </c>
      <c r="C1417" s="2">
        <f t="shared" si="74"/>
        <v>44770</v>
      </c>
      <c r="D1417" s="1">
        <v>7030</v>
      </c>
      <c r="F1417" s="2"/>
    </row>
    <row r="1418" spans="2:6" ht="15" x14ac:dyDescent="0.2">
      <c r="B1418" s="2">
        <v>44770.148159599172</v>
      </c>
      <c r="C1418" s="2">
        <f t="shared" si="74"/>
        <v>44770</v>
      </c>
      <c r="D1418" s="1">
        <v>6774</v>
      </c>
      <c r="F1418" s="2"/>
    </row>
    <row r="1419" spans="2:6" ht="15" x14ac:dyDescent="0.2">
      <c r="B1419" s="2">
        <v>44769.729486237447</v>
      </c>
      <c r="C1419" s="2">
        <f t="shared" si="74"/>
        <v>44769</v>
      </c>
      <c r="D1419" s="1">
        <v>7444</v>
      </c>
      <c r="F1419" s="2"/>
    </row>
    <row r="1420" spans="2:6" ht="15" x14ac:dyDescent="0.2">
      <c r="B1420" s="2">
        <v>44769.3363336088</v>
      </c>
      <c r="C1420" s="2">
        <f t="shared" si="74"/>
        <v>44769</v>
      </c>
      <c r="D1420" s="1">
        <v>6973</v>
      </c>
      <c r="F1420" s="2"/>
    </row>
    <row r="1421" spans="2:6" ht="15" x14ac:dyDescent="0.2">
      <c r="B1421" s="2">
        <v>44768.95293428524</v>
      </c>
      <c r="C1421" s="2">
        <f t="shared" si="74"/>
        <v>44768</v>
      </c>
      <c r="D1421" s="1">
        <v>7100</v>
      </c>
      <c r="F1421" s="2"/>
    </row>
    <row r="1422" spans="2:6" ht="15" x14ac:dyDescent="0.2">
      <c r="B1422" s="2">
        <v>44768.529986941896</v>
      </c>
      <c r="C1422" s="2">
        <f t="shared" si="74"/>
        <v>44768</v>
      </c>
      <c r="D1422" s="1">
        <v>6866</v>
      </c>
      <c r="F1422" s="2"/>
    </row>
    <row r="1423" spans="2:6" ht="15" x14ac:dyDescent="0.2">
      <c r="B1423" s="2">
        <v>44768.1457999302</v>
      </c>
      <c r="C1423" s="2">
        <f t="shared" si="74"/>
        <v>44768</v>
      </c>
      <c r="D1423" s="1">
        <v>7162</v>
      </c>
      <c r="F1423" s="2"/>
    </row>
    <row r="1424" spans="2:6" ht="15" x14ac:dyDescent="0.2">
      <c r="B1424" s="2">
        <v>44767.748905209693</v>
      </c>
      <c r="C1424" s="2">
        <f t="shared" si="74"/>
        <v>44767</v>
      </c>
      <c r="D1424" s="1">
        <v>6005</v>
      </c>
      <c r="F1424" s="2"/>
    </row>
    <row r="1425" spans="2:6" ht="15" x14ac:dyDescent="0.2">
      <c r="B1425" s="2">
        <v>44767.341033824421</v>
      </c>
      <c r="C1425" s="2">
        <f t="shared" si="74"/>
        <v>44767</v>
      </c>
      <c r="D1425" s="1">
        <v>7025</v>
      </c>
      <c r="F1425" s="2"/>
    </row>
    <row r="1426" spans="2:6" ht="15" x14ac:dyDescent="0.2">
      <c r="B1426" s="2">
        <v>44764.953035540573</v>
      </c>
      <c r="C1426" s="2">
        <f t="shared" si="74"/>
        <v>44764</v>
      </c>
      <c r="D1426" s="1">
        <v>6685</v>
      </c>
      <c r="F1426" s="2"/>
    </row>
    <row r="1427" spans="2:6" ht="15" x14ac:dyDescent="0.2">
      <c r="B1427" s="2">
        <v>44764.579429495396</v>
      </c>
      <c r="C1427" s="2">
        <f t="shared" si="74"/>
        <v>44764</v>
      </c>
      <c r="D1427" s="1">
        <v>5967</v>
      </c>
      <c r="F1427" s="2"/>
    </row>
    <row r="1428" spans="2:6" ht="15" x14ac:dyDescent="0.2">
      <c r="B1428" s="2">
        <v>44764.159687276573</v>
      </c>
      <c r="C1428" s="2">
        <f t="shared" si="74"/>
        <v>44764</v>
      </c>
      <c r="D1428" s="1">
        <v>6251</v>
      </c>
      <c r="F1428" s="2"/>
    </row>
    <row r="1429" spans="2:6" ht="15" x14ac:dyDescent="0.2">
      <c r="B1429" s="2">
        <v>44763.771589182863</v>
      </c>
      <c r="C1429" s="2">
        <f t="shared" si="74"/>
        <v>44763</v>
      </c>
      <c r="D1429" s="1">
        <v>6682</v>
      </c>
      <c r="F1429" s="2"/>
    </row>
    <row r="1430" spans="2:6" ht="15" x14ac:dyDescent="0.2">
      <c r="B1430" s="2">
        <v>44763.357768969807</v>
      </c>
      <c r="C1430" s="2">
        <f t="shared" si="74"/>
        <v>44763</v>
      </c>
      <c r="D1430" s="1">
        <v>6520</v>
      </c>
      <c r="F1430" s="2"/>
    </row>
    <row r="1431" spans="2:6" ht="15" x14ac:dyDescent="0.2">
      <c r="B1431" s="2">
        <v>44762.959313311374</v>
      </c>
      <c r="C1431" s="2">
        <f t="shared" si="74"/>
        <v>44762</v>
      </c>
      <c r="D1431" s="1">
        <v>5990</v>
      </c>
      <c r="F1431" s="2"/>
    </row>
    <row r="1432" spans="2:6" ht="15" x14ac:dyDescent="0.2">
      <c r="B1432" s="2">
        <v>44762.558161120163</v>
      </c>
      <c r="C1432" s="2">
        <f t="shared" si="74"/>
        <v>44762</v>
      </c>
      <c r="D1432" s="1">
        <v>5815</v>
      </c>
      <c r="F1432" s="2"/>
    </row>
    <row r="1433" spans="2:6" ht="15" x14ac:dyDescent="0.2">
      <c r="B1433" s="2">
        <v>44762.167105398403</v>
      </c>
      <c r="C1433" s="2">
        <f t="shared" si="74"/>
        <v>44762</v>
      </c>
      <c r="D1433" s="1">
        <v>6546</v>
      </c>
      <c r="F1433" s="2"/>
    </row>
    <row r="1434" spans="2:6" ht="15" x14ac:dyDescent="0.2">
      <c r="B1434" s="2">
        <v>44761.741753359158</v>
      </c>
      <c r="C1434" s="2">
        <f t="shared" si="74"/>
        <v>44761</v>
      </c>
      <c r="D1434" s="1">
        <v>6653</v>
      </c>
      <c r="F1434" s="2"/>
    </row>
    <row r="1435" spans="2:6" ht="15" x14ac:dyDescent="0.2">
      <c r="B1435" s="2">
        <v>44761.328514047607</v>
      </c>
      <c r="C1435" s="2">
        <f t="shared" si="74"/>
        <v>44761</v>
      </c>
      <c r="D1435" s="1">
        <v>6245</v>
      </c>
      <c r="F1435" s="2"/>
    </row>
    <row r="1436" spans="2:6" ht="15" x14ac:dyDescent="0.2">
      <c r="B1436" s="2">
        <v>44760.906806862055</v>
      </c>
      <c r="C1436" s="2">
        <f t="shared" si="74"/>
        <v>44760</v>
      </c>
      <c r="D1436" s="1">
        <v>5325</v>
      </c>
      <c r="F1436" s="2"/>
    </row>
    <row r="1437" spans="2:6" ht="15" x14ac:dyDescent="0.2">
      <c r="B1437" s="2">
        <v>44760.509947521576</v>
      </c>
      <c r="C1437" s="2">
        <f t="shared" si="74"/>
        <v>44760</v>
      </c>
      <c r="D1437" s="1">
        <v>5137</v>
      </c>
      <c r="F1437" s="2"/>
    </row>
    <row r="1438" spans="2:6" ht="15" x14ac:dyDescent="0.2">
      <c r="B1438" s="2">
        <v>44760.117642438847</v>
      </c>
      <c r="C1438" s="2">
        <f t="shared" si="74"/>
        <v>44760</v>
      </c>
      <c r="D1438" s="1">
        <v>6207</v>
      </c>
      <c r="F1438" s="2"/>
    </row>
    <row r="1439" spans="2:6" ht="15" x14ac:dyDescent="0.2">
      <c r="B1439" s="2">
        <v>44757.67164144964</v>
      </c>
      <c r="C1439" s="2">
        <f t="shared" si="74"/>
        <v>44757</v>
      </c>
      <c r="D1439" s="1">
        <v>5288</v>
      </c>
      <c r="F1439" s="2"/>
    </row>
    <row r="1440" spans="2:6" ht="15" x14ac:dyDescent="0.2">
      <c r="B1440" s="2">
        <v>44757.259150068989</v>
      </c>
      <c r="C1440" s="2">
        <f t="shared" si="74"/>
        <v>44757</v>
      </c>
      <c r="D1440" s="1">
        <v>5153</v>
      </c>
      <c r="F1440" s="2"/>
    </row>
    <row r="1441" spans="2:6" ht="15" x14ac:dyDescent="0.2">
      <c r="B1441" s="2">
        <v>44756.835518813517</v>
      </c>
      <c r="C1441" s="2">
        <f t="shared" si="74"/>
        <v>44756</v>
      </c>
      <c r="D1441" s="1">
        <v>5142</v>
      </c>
      <c r="F1441" s="2"/>
    </row>
    <row r="1442" spans="2:6" ht="15" x14ac:dyDescent="0.2">
      <c r="B1442" s="2">
        <v>44756.41886728759</v>
      </c>
      <c r="C1442" s="2">
        <f t="shared" si="74"/>
        <v>44756</v>
      </c>
      <c r="D1442" s="1">
        <v>5151</v>
      </c>
      <c r="F1442" s="2"/>
    </row>
    <row r="1443" spans="2:6" ht="15" x14ac:dyDescent="0.2">
      <c r="B1443" s="2">
        <v>44756.023502247648</v>
      </c>
      <c r="C1443" s="2">
        <f t="shared" si="74"/>
        <v>44756</v>
      </c>
      <c r="D1443" s="1">
        <v>5542</v>
      </c>
      <c r="F1443" s="2"/>
    </row>
    <row r="1444" spans="2:6" ht="15" x14ac:dyDescent="0.2">
      <c r="B1444" s="2">
        <v>44755.650357907107</v>
      </c>
      <c r="C1444" s="2">
        <f t="shared" si="74"/>
        <v>44755</v>
      </c>
      <c r="D1444" s="1">
        <v>5459</v>
      </c>
      <c r="F1444" s="2"/>
    </row>
    <row r="1445" spans="2:6" ht="15" x14ac:dyDescent="0.2">
      <c r="B1445" s="2">
        <v>44755.269452092762</v>
      </c>
      <c r="C1445" s="2">
        <f t="shared" si="74"/>
        <v>44755</v>
      </c>
      <c r="D1445" s="1">
        <v>5945</v>
      </c>
      <c r="F1445" s="2"/>
    </row>
    <row r="1446" spans="2:6" ht="15" x14ac:dyDescent="0.2">
      <c r="B1446" s="2">
        <v>44754.864870173682</v>
      </c>
      <c r="C1446" s="2">
        <f t="shared" si="74"/>
        <v>44754</v>
      </c>
      <c r="D1446" s="1">
        <v>5039</v>
      </c>
      <c r="F1446" s="2"/>
    </row>
    <row r="1447" spans="2:6" ht="15" x14ac:dyDescent="0.2">
      <c r="B1447" s="2">
        <v>44754.476361987778</v>
      </c>
      <c r="C1447" s="2">
        <f t="shared" si="74"/>
        <v>44754</v>
      </c>
      <c r="D1447" s="1">
        <v>5650</v>
      </c>
      <c r="F1447" s="2"/>
    </row>
    <row r="1448" spans="2:6" ht="15" x14ac:dyDescent="0.2">
      <c r="B1448" s="2">
        <v>44754.079162000642</v>
      </c>
      <c r="C1448" s="2">
        <f t="shared" si="74"/>
        <v>44754</v>
      </c>
      <c r="D1448" s="1">
        <v>5054</v>
      </c>
      <c r="F1448" s="2"/>
    </row>
    <row r="1449" spans="2:6" ht="15" x14ac:dyDescent="0.2">
      <c r="B1449" s="2">
        <v>44753.671653220299</v>
      </c>
      <c r="C1449" s="2">
        <f t="shared" si="74"/>
        <v>44753</v>
      </c>
      <c r="D1449" s="1">
        <v>6190</v>
      </c>
      <c r="F1449" s="2"/>
    </row>
    <row r="1450" spans="2:6" ht="15" x14ac:dyDescent="0.2">
      <c r="B1450" s="2">
        <v>44753.253925282246</v>
      </c>
      <c r="C1450" s="2">
        <f t="shared" si="74"/>
        <v>44753</v>
      </c>
      <c r="D1450" s="1">
        <v>5524</v>
      </c>
      <c r="F1450" s="2"/>
    </row>
    <row r="1451" spans="2:6" ht="15" x14ac:dyDescent="0.2">
      <c r="B1451" s="2">
        <v>44750.818109856897</v>
      </c>
      <c r="C1451" s="2">
        <f t="shared" si="74"/>
        <v>44750</v>
      </c>
      <c r="D1451" s="1">
        <v>6229</v>
      </c>
      <c r="F1451" s="2"/>
    </row>
    <row r="1452" spans="2:6" ht="15" x14ac:dyDescent="0.2">
      <c r="B1452" s="2">
        <v>44750.41073817094</v>
      </c>
      <c r="C1452" s="2">
        <f t="shared" si="74"/>
        <v>44750</v>
      </c>
      <c r="D1452" s="1">
        <v>5553</v>
      </c>
      <c r="F1452" s="2"/>
    </row>
    <row r="1453" spans="2:6" ht="15" x14ac:dyDescent="0.2">
      <c r="B1453" s="2">
        <v>44750.00464231988</v>
      </c>
      <c r="C1453" s="2">
        <f t="shared" si="74"/>
        <v>44750</v>
      </c>
      <c r="D1453" s="1">
        <v>5688</v>
      </c>
      <c r="F1453" s="2"/>
    </row>
    <row r="1454" spans="2:6" ht="15" x14ac:dyDescent="0.2">
      <c r="B1454" s="2">
        <v>44749.602790416102</v>
      </c>
      <c r="C1454" s="2">
        <f t="shared" si="74"/>
        <v>44749</v>
      </c>
      <c r="D1454" s="1">
        <v>5653</v>
      </c>
      <c r="F1454" s="2"/>
    </row>
    <row r="1455" spans="2:6" ht="15" x14ac:dyDescent="0.2">
      <c r="B1455" s="2">
        <v>44749.214567893294</v>
      </c>
      <c r="C1455" s="2">
        <f t="shared" si="74"/>
        <v>44749</v>
      </c>
      <c r="D1455" s="1">
        <v>6067</v>
      </c>
      <c r="F1455" s="2"/>
    </row>
    <row r="1456" spans="2:6" ht="15" x14ac:dyDescent="0.2">
      <c r="B1456" s="2">
        <v>44748.809250521561</v>
      </c>
      <c r="C1456" s="2">
        <f t="shared" si="74"/>
        <v>44748</v>
      </c>
      <c r="D1456" s="1">
        <v>5420</v>
      </c>
      <c r="F1456" s="2"/>
    </row>
    <row r="1457" spans="2:6" ht="15" x14ac:dyDescent="0.2">
      <c r="B1457" s="2">
        <v>44748.433302607475</v>
      </c>
      <c r="C1457" s="2">
        <f t="shared" si="74"/>
        <v>44748</v>
      </c>
      <c r="D1457" s="1">
        <v>5568</v>
      </c>
      <c r="F1457" s="2"/>
    </row>
    <row r="1458" spans="2:6" ht="15" x14ac:dyDescent="0.2">
      <c r="B1458" s="2">
        <v>44748.043491801182</v>
      </c>
      <c r="C1458" s="2">
        <f t="shared" si="74"/>
        <v>44748</v>
      </c>
      <c r="D1458" s="1">
        <v>5293</v>
      </c>
      <c r="F1458" s="2"/>
    </row>
    <row r="1459" spans="2:6" ht="15" x14ac:dyDescent="0.2">
      <c r="B1459" s="2">
        <v>44747.629503755663</v>
      </c>
      <c r="C1459" s="2">
        <f t="shared" si="74"/>
        <v>44747</v>
      </c>
      <c r="D1459" s="1">
        <v>5642</v>
      </c>
      <c r="F1459" s="2"/>
    </row>
    <row r="1460" spans="2:6" ht="15" x14ac:dyDescent="0.2">
      <c r="B1460" s="2">
        <v>44747.210091887304</v>
      </c>
      <c r="C1460" s="2">
        <f t="shared" si="74"/>
        <v>44747</v>
      </c>
      <c r="D1460" s="1">
        <v>6312</v>
      </c>
      <c r="F1460" s="2"/>
    </row>
    <row r="1461" spans="2:6" ht="15" x14ac:dyDescent="0.2">
      <c r="B1461" s="2">
        <v>44746.783863422912</v>
      </c>
      <c r="C1461" s="2">
        <f t="shared" si="74"/>
        <v>44746</v>
      </c>
      <c r="D1461" s="1">
        <v>6674</v>
      </c>
      <c r="F1461" s="2"/>
    </row>
    <row r="1462" spans="2:6" ht="15" x14ac:dyDescent="0.2">
      <c r="B1462" s="2">
        <v>44746.363557155331</v>
      </c>
      <c r="C1462" s="2">
        <f t="shared" si="74"/>
        <v>44746</v>
      </c>
      <c r="D1462" s="1">
        <v>6506</v>
      </c>
      <c r="F1462" s="2"/>
    </row>
    <row r="1463" spans="2:6" ht="15" x14ac:dyDescent="0.2">
      <c r="B1463" s="2">
        <v>44743.919848393838</v>
      </c>
      <c r="C1463" s="2">
        <f t="shared" si="74"/>
        <v>44743</v>
      </c>
      <c r="D1463" s="1">
        <v>5495</v>
      </c>
      <c r="F1463" s="2"/>
    </row>
    <row r="1464" spans="2:6" ht="15" x14ac:dyDescent="0.2">
      <c r="B1464" s="2">
        <v>44743.520888599793</v>
      </c>
      <c r="C1464" s="2">
        <f t="shared" si="74"/>
        <v>44743</v>
      </c>
      <c r="D1464" s="1">
        <v>6536</v>
      </c>
      <c r="F1464" s="2"/>
    </row>
    <row r="1465" spans="2:6" ht="15" x14ac:dyDescent="0.2">
      <c r="B1465" s="2">
        <v>44743.092312049426</v>
      </c>
      <c r="C1465" s="2">
        <f t="shared" si="74"/>
        <v>44743</v>
      </c>
      <c r="D1465" s="1">
        <v>5683</v>
      </c>
      <c r="F1465" s="2"/>
    </row>
    <row r="1466" spans="2:6" ht="15" x14ac:dyDescent="0.2">
      <c r="B1466" s="2">
        <v>44742.685520210558</v>
      </c>
      <c r="C1466" s="2">
        <f t="shared" si="74"/>
        <v>44742</v>
      </c>
      <c r="D1466" s="1">
        <v>6458</v>
      </c>
      <c r="F1466" s="2"/>
    </row>
    <row r="1467" spans="2:6" ht="15" x14ac:dyDescent="0.2">
      <c r="B1467" s="2">
        <v>44742.310615725546</v>
      </c>
      <c r="C1467" s="2">
        <f t="shared" si="74"/>
        <v>44742</v>
      </c>
      <c r="D1467" s="1">
        <v>6221</v>
      </c>
      <c r="F1467" s="2"/>
    </row>
    <row r="1468" spans="2:6" ht="15" x14ac:dyDescent="0.2">
      <c r="B1468" s="2">
        <v>44741.927884744706</v>
      </c>
      <c r="C1468" s="2">
        <f t="shared" si="74"/>
        <v>44741</v>
      </c>
      <c r="D1468" s="1">
        <v>6594</v>
      </c>
      <c r="F1468" s="2"/>
    </row>
    <row r="1469" spans="2:6" ht="15" x14ac:dyDescent="0.2">
      <c r="B1469" s="2">
        <v>44741.503062629883</v>
      </c>
      <c r="C1469" s="2">
        <f t="shared" si="74"/>
        <v>44741</v>
      </c>
      <c r="D1469" s="1">
        <v>6273</v>
      </c>
      <c r="F1469" s="2"/>
    </row>
    <row r="1470" spans="2:6" ht="15" x14ac:dyDescent="0.2">
      <c r="B1470" s="2">
        <v>44741.113441195026</v>
      </c>
      <c r="C1470" s="2">
        <f t="shared" si="74"/>
        <v>44741</v>
      </c>
      <c r="D1470" s="1">
        <v>6510</v>
      </c>
      <c r="F1470" s="2"/>
    </row>
    <row r="1471" spans="2:6" ht="15" x14ac:dyDescent="0.2">
      <c r="B1471" s="2">
        <v>44740.739371987671</v>
      </c>
      <c r="C1471" s="2">
        <f t="shared" si="74"/>
        <v>44740</v>
      </c>
      <c r="D1471" s="1">
        <v>6791</v>
      </c>
      <c r="F1471" s="2"/>
    </row>
    <row r="1472" spans="2:6" ht="15" x14ac:dyDescent="0.2">
      <c r="B1472" s="2">
        <v>44740.333236859777</v>
      </c>
      <c r="C1472" s="2">
        <f t="shared" si="74"/>
        <v>44740</v>
      </c>
      <c r="D1472" s="1">
        <v>5524</v>
      </c>
      <c r="F1472" s="2"/>
    </row>
    <row r="1473" spans="2:6" ht="15" x14ac:dyDescent="0.2">
      <c r="B1473" s="2">
        <v>44739.914708232689</v>
      </c>
      <c r="C1473" s="2">
        <f t="shared" si="74"/>
        <v>44739</v>
      </c>
      <c r="D1473" s="1">
        <v>5807</v>
      </c>
      <c r="F1473" s="2"/>
    </row>
    <row r="1474" spans="2:6" ht="15" x14ac:dyDescent="0.2">
      <c r="B1474" s="2">
        <v>44739.493467361717</v>
      </c>
      <c r="C1474" s="2">
        <f t="shared" si="74"/>
        <v>44739</v>
      </c>
      <c r="D1474" s="1">
        <v>6354</v>
      </c>
      <c r="F1474" s="2"/>
    </row>
    <row r="1475" spans="2:6" ht="15" x14ac:dyDescent="0.2">
      <c r="B1475" s="2">
        <v>44739.091079597099</v>
      </c>
      <c r="C1475" s="2">
        <f t="shared" si="74"/>
        <v>44739</v>
      </c>
      <c r="D1475" s="1">
        <v>5649</v>
      </c>
      <c r="F1475" s="2"/>
    </row>
    <row r="1476" spans="2:6" ht="15" x14ac:dyDescent="0.2">
      <c r="B1476" s="2">
        <v>44736.610508952079</v>
      </c>
      <c r="C1476" s="2">
        <f t="shared" ref="C1476:C1539" si="75">INT(B1476)</f>
        <v>44736</v>
      </c>
      <c r="D1476" s="1">
        <v>6136</v>
      </c>
      <c r="F1476" s="2"/>
    </row>
    <row r="1477" spans="2:6" ht="15" x14ac:dyDescent="0.2">
      <c r="B1477" s="2">
        <v>44736.202163392336</v>
      </c>
      <c r="C1477" s="2">
        <f t="shared" si="75"/>
        <v>44736</v>
      </c>
      <c r="D1477" s="1">
        <v>7106</v>
      </c>
      <c r="F1477" s="2"/>
    </row>
    <row r="1478" spans="2:6" ht="15" x14ac:dyDescent="0.2">
      <c r="B1478" s="2">
        <v>44735.827309941931</v>
      </c>
      <c r="C1478" s="2">
        <f t="shared" si="75"/>
        <v>44735</v>
      </c>
      <c r="D1478" s="1">
        <v>6714</v>
      </c>
      <c r="F1478" s="2"/>
    </row>
    <row r="1479" spans="2:6" ht="15" x14ac:dyDescent="0.2">
      <c r="B1479" s="2">
        <v>44735.439447980549</v>
      </c>
      <c r="C1479" s="2">
        <f t="shared" si="75"/>
        <v>44735</v>
      </c>
      <c r="D1479" s="1">
        <v>5545</v>
      </c>
      <c r="F1479" s="2"/>
    </row>
    <row r="1480" spans="2:6" ht="15" x14ac:dyDescent="0.2">
      <c r="B1480" s="2">
        <v>44735.040567856602</v>
      </c>
      <c r="C1480" s="2">
        <f t="shared" si="75"/>
        <v>44735</v>
      </c>
      <c r="D1480" s="1">
        <v>6388</v>
      </c>
      <c r="F1480" s="2"/>
    </row>
    <row r="1481" spans="2:6" ht="15" x14ac:dyDescent="0.2">
      <c r="B1481" s="2">
        <v>44734.634353044486</v>
      </c>
      <c r="C1481" s="2">
        <f t="shared" si="75"/>
        <v>44734</v>
      </c>
      <c r="D1481" s="1">
        <v>5555</v>
      </c>
      <c r="F1481" s="2"/>
    </row>
    <row r="1482" spans="2:6" ht="15" x14ac:dyDescent="0.2">
      <c r="B1482" s="2">
        <v>44734.205050450328</v>
      </c>
      <c r="C1482" s="2">
        <f t="shared" si="75"/>
        <v>44734</v>
      </c>
      <c r="D1482" s="1">
        <v>6378</v>
      </c>
      <c r="F1482" s="2"/>
    </row>
    <row r="1483" spans="2:6" ht="15" x14ac:dyDescent="0.2">
      <c r="B1483" s="2">
        <v>44733.785297004077</v>
      </c>
      <c r="C1483" s="2">
        <f t="shared" si="75"/>
        <v>44733</v>
      </c>
      <c r="D1483" s="1">
        <v>6152</v>
      </c>
      <c r="F1483" s="2"/>
    </row>
    <row r="1484" spans="2:6" ht="15" x14ac:dyDescent="0.2">
      <c r="B1484" s="2">
        <v>44733.414376403285</v>
      </c>
      <c r="C1484" s="2">
        <f t="shared" si="75"/>
        <v>44733</v>
      </c>
      <c r="D1484" s="1">
        <v>6016</v>
      </c>
      <c r="F1484" s="2"/>
    </row>
    <row r="1485" spans="2:6" ht="15" x14ac:dyDescent="0.2">
      <c r="B1485" s="2">
        <v>44732.987080431878</v>
      </c>
      <c r="C1485" s="2">
        <f t="shared" si="75"/>
        <v>44732</v>
      </c>
      <c r="D1485" s="1">
        <v>6893</v>
      </c>
      <c r="F1485" s="2"/>
    </row>
    <row r="1486" spans="2:6" ht="15" x14ac:dyDescent="0.2">
      <c r="B1486" s="2">
        <v>44732.574948804839</v>
      </c>
      <c r="C1486" s="2">
        <f t="shared" si="75"/>
        <v>44732</v>
      </c>
      <c r="D1486" s="1">
        <v>6686</v>
      </c>
      <c r="F1486" s="2"/>
    </row>
    <row r="1487" spans="2:6" ht="15" x14ac:dyDescent="0.2">
      <c r="B1487" s="2">
        <v>44732.198593893336</v>
      </c>
      <c r="C1487" s="2">
        <f t="shared" si="75"/>
        <v>44732</v>
      </c>
      <c r="D1487" s="1">
        <v>5726</v>
      </c>
      <c r="F1487" s="2"/>
    </row>
    <row r="1488" spans="2:6" ht="15" x14ac:dyDescent="0.2">
      <c r="B1488" s="2">
        <v>44729.806454062731</v>
      </c>
      <c r="C1488" s="2">
        <f t="shared" si="75"/>
        <v>44729</v>
      </c>
      <c r="D1488" s="1">
        <v>6491</v>
      </c>
      <c r="F1488" s="2"/>
    </row>
    <row r="1489" spans="2:6" ht="15" x14ac:dyDescent="0.2">
      <c r="B1489" s="2">
        <v>44729.428097601078</v>
      </c>
      <c r="C1489" s="2">
        <f t="shared" si="75"/>
        <v>44729</v>
      </c>
      <c r="D1489" s="1">
        <v>7348</v>
      </c>
      <c r="F1489" s="2"/>
    </row>
    <row r="1490" spans="2:6" ht="15" x14ac:dyDescent="0.2">
      <c r="B1490" s="2">
        <v>44729.056772831347</v>
      </c>
      <c r="C1490" s="2">
        <f t="shared" si="75"/>
        <v>44729</v>
      </c>
      <c r="D1490" s="1">
        <v>7294</v>
      </c>
      <c r="F1490" s="2"/>
    </row>
    <row r="1491" spans="2:6" ht="15" x14ac:dyDescent="0.2">
      <c r="B1491" s="2">
        <v>44728.632584084342</v>
      </c>
      <c r="C1491" s="2">
        <f t="shared" si="75"/>
        <v>44728</v>
      </c>
      <c r="D1491" s="1">
        <v>6657</v>
      </c>
      <c r="F1491" s="2"/>
    </row>
    <row r="1492" spans="2:6" ht="15" x14ac:dyDescent="0.2">
      <c r="B1492" s="2">
        <v>44728.217426278869</v>
      </c>
      <c r="C1492" s="2">
        <f t="shared" si="75"/>
        <v>44728</v>
      </c>
      <c r="D1492" s="1">
        <v>5764</v>
      </c>
      <c r="F1492" s="2"/>
    </row>
    <row r="1493" spans="2:6" ht="15" x14ac:dyDescent="0.2">
      <c r="B1493" s="2">
        <v>44727.829938035109</v>
      </c>
      <c r="C1493" s="2">
        <f t="shared" si="75"/>
        <v>44727</v>
      </c>
      <c r="D1493" s="1">
        <v>5965</v>
      </c>
      <c r="F1493" s="2"/>
    </row>
    <row r="1494" spans="2:6" ht="15" x14ac:dyDescent="0.2">
      <c r="B1494" s="2">
        <v>44727.439409927145</v>
      </c>
      <c r="C1494" s="2">
        <f t="shared" si="75"/>
        <v>44727</v>
      </c>
      <c r="D1494" s="1">
        <v>6173</v>
      </c>
      <c r="F1494" s="2"/>
    </row>
    <row r="1495" spans="2:6" ht="15" x14ac:dyDescent="0.2">
      <c r="B1495" s="2">
        <v>44727.06306908033</v>
      </c>
      <c r="C1495" s="2">
        <f t="shared" si="75"/>
        <v>44727</v>
      </c>
      <c r="D1495" s="1">
        <v>6067</v>
      </c>
      <c r="F1495" s="2"/>
    </row>
    <row r="1496" spans="2:6" ht="15" x14ac:dyDescent="0.2">
      <c r="B1496" s="2">
        <v>44726.691576370176</v>
      </c>
      <c r="C1496" s="2">
        <f t="shared" si="75"/>
        <v>44726</v>
      </c>
      <c r="D1496" s="1">
        <v>6053</v>
      </c>
      <c r="F1496" s="2"/>
    </row>
    <row r="1497" spans="2:6" ht="15" x14ac:dyDescent="0.2">
      <c r="B1497" s="2">
        <v>44726.285473211232</v>
      </c>
      <c r="C1497" s="2">
        <f t="shared" si="75"/>
        <v>44726</v>
      </c>
      <c r="D1497" s="1">
        <v>7573</v>
      </c>
      <c r="F1497" s="2"/>
    </row>
    <row r="1498" spans="2:6" ht="15" x14ac:dyDescent="0.2">
      <c r="B1498" s="2">
        <v>44725.915428691427</v>
      </c>
      <c r="C1498" s="2">
        <f t="shared" si="75"/>
        <v>44725</v>
      </c>
      <c r="D1498" s="1">
        <v>7107</v>
      </c>
      <c r="F1498" s="2"/>
    </row>
    <row r="1499" spans="2:6" ht="15" x14ac:dyDescent="0.2">
      <c r="B1499" s="2">
        <v>44725.540178638621</v>
      </c>
      <c r="C1499" s="2">
        <f t="shared" si="75"/>
        <v>44725</v>
      </c>
      <c r="D1499" s="1">
        <v>7044</v>
      </c>
      <c r="F1499" s="2"/>
    </row>
    <row r="1500" spans="2:6" ht="15" x14ac:dyDescent="0.2">
      <c r="B1500" s="2">
        <v>44725.155523268069</v>
      </c>
      <c r="C1500" s="2">
        <f t="shared" si="75"/>
        <v>44725</v>
      </c>
      <c r="D1500" s="1">
        <v>7471</v>
      </c>
      <c r="F1500" s="2"/>
    </row>
    <row r="1501" spans="2:6" ht="15" x14ac:dyDescent="0.2">
      <c r="B1501" s="2">
        <v>44722.680954975345</v>
      </c>
      <c r="C1501" s="2">
        <f t="shared" si="75"/>
        <v>44722</v>
      </c>
      <c r="D1501" s="1">
        <v>6798</v>
      </c>
      <c r="F1501" s="2"/>
    </row>
    <row r="1502" spans="2:6" ht="15" x14ac:dyDescent="0.2">
      <c r="B1502" s="2">
        <v>44722.291474110978</v>
      </c>
      <c r="C1502" s="2">
        <f t="shared" si="75"/>
        <v>44722</v>
      </c>
      <c r="D1502" s="1">
        <v>6750</v>
      </c>
      <c r="F1502" s="2"/>
    </row>
    <row r="1503" spans="2:6" ht="15" x14ac:dyDescent="0.2">
      <c r="B1503" s="2">
        <v>44721.870987329137</v>
      </c>
      <c r="C1503" s="2">
        <f t="shared" si="75"/>
        <v>44721</v>
      </c>
      <c r="D1503" s="1">
        <v>6039</v>
      </c>
      <c r="F1503" s="2"/>
    </row>
    <row r="1504" spans="2:6" ht="15" x14ac:dyDescent="0.2">
      <c r="B1504" s="2">
        <v>44721.463218913195</v>
      </c>
      <c r="C1504" s="2">
        <f t="shared" si="75"/>
        <v>44721</v>
      </c>
      <c r="D1504" s="1">
        <v>6919</v>
      </c>
      <c r="F1504" s="2"/>
    </row>
    <row r="1505" spans="2:6" ht="15" x14ac:dyDescent="0.2">
      <c r="B1505" s="2">
        <v>44721.036456930291</v>
      </c>
      <c r="C1505" s="2">
        <f t="shared" si="75"/>
        <v>44721</v>
      </c>
      <c r="D1505" s="1">
        <v>7397</v>
      </c>
      <c r="F1505" s="2"/>
    </row>
    <row r="1506" spans="2:6" ht="15" x14ac:dyDescent="0.2">
      <c r="B1506" s="2">
        <v>44720.608493926906</v>
      </c>
      <c r="C1506" s="2">
        <f t="shared" si="75"/>
        <v>44720</v>
      </c>
      <c r="D1506" s="1">
        <v>6552</v>
      </c>
      <c r="F1506" s="2"/>
    </row>
    <row r="1507" spans="2:6" ht="15" x14ac:dyDescent="0.2">
      <c r="B1507" s="2">
        <v>44720.235100994098</v>
      </c>
      <c r="C1507" s="2">
        <f t="shared" si="75"/>
        <v>44720</v>
      </c>
      <c r="D1507" s="1">
        <v>6175</v>
      </c>
      <c r="F1507" s="2"/>
    </row>
    <row r="1508" spans="2:6" ht="15" x14ac:dyDescent="0.2">
      <c r="B1508" s="2">
        <v>44719.862760500568</v>
      </c>
      <c r="C1508" s="2">
        <f t="shared" si="75"/>
        <v>44719</v>
      </c>
      <c r="D1508" s="1">
        <v>7664</v>
      </c>
      <c r="F1508" s="2"/>
    </row>
    <row r="1509" spans="2:6" ht="15" x14ac:dyDescent="0.2">
      <c r="B1509" s="2">
        <v>44719.457651289871</v>
      </c>
      <c r="C1509" s="2">
        <f t="shared" si="75"/>
        <v>44719</v>
      </c>
      <c r="D1509" s="1">
        <v>7012</v>
      </c>
      <c r="F1509" s="2"/>
    </row>
    <row r="1510" spans="2:6" ht="15" x14ac:dyDescent="0.2">
      <c r="B1510" s="2">
        <v>44719.028431200568</v>
      </c>
      <c r="C1510" s="2">
        <f t="shared" si="75"/>
        <v>44719</v>
      </c>
      <c r="D1510" s="1">
        <v>7473</v>
      </c>
      <c r="F1510" s="2"/>
    </row>
    <row r="1511" spans="2:6" ht="15" x14ac:dyDescent="0.2">
      <c r="B1511" s="2">
        <v>44718.648790859763</v>
      </c>
      <c r="C1511" s="2">
        <f t="shared" si="75"/>
        <v>44718</v>
      </c>
      <c r="D1511" s="1">
        <v>7302</v>
      </c>
      <c r="F1511" s="2"/>
    </row>
    <row r="1512" spans="2:6" ht="15" x14ac:dyDescent="0.2">
      <c r="B1512" s="2">
        <v>44718.263551423472</v>
      </c>
      <c r="C1512" s="2">
        <f t="shared" si="75"/>
        <v>44718</v>
      </c>
      <c r="D1512" s="1">
        <v>7669</v>
      </c>
      <c r="F1512" s="2"/>
    </row>
    <row r="1513" spans="2:6" ht="15" x14ac:dyDescent="0.2">
      <c r="B1513" s="2">
        <v>44715.853301282208</v>
      </c>
      <c r="C1513" s="2">
        <f t="shared" si="75"/>
        <v>44715</v>
      </c>
      <c r="D1513" s="1">
        <v>6381</v>
      </c>
      <c r="F1513" s="2"/>
    </row>
    <row r="1514" spans="2:6" ht="15" x14ac:dyDescent="0.2">
      <c r="B1514" s="2">
        <v>44715.470538838992</v>
      </c>
      <c r="C1514" s="2">
        <f t="shared" si="75"/>
        <v>44715</v>
      </c>
      <c r="D1514" s="1">
        <v>7843</v>
      </c>
      <c r="F1514" s="2"/>
    </row>
    <row r="1515" spans="2:6" ht="15" x14ac:dyDescent="0.2">
      <c r="B1515" s="2">
        <v>44715.069144139554</v>
      </c>
      <c r="C1515" s="2">
        <f t="shared" si="75"/>
        <v>44715</v>
      </c>
      <c r="D1515" s="1">
        <v>7509</v>
      </c>
      <c r="F1515" s="2"/>
    </row>
    <row r="1516" spans="2:6" ht="15" x14ac:dyDescent="0.2">
      <c r="B1516" s="2">
        <v>44714.669739757017</v>
      </c>
      <c r="C1516" s="2">
        <f t="shared" si="75"/>
        <v>44714</v>
      </c>
      <c r="D1516" s="1">
        <v>6872</v>
      </c>
      <c r="F1516" s="2"/>
    </row>
    <row r="1517" spans="2:6" ht="15" x14ac:dyDescent="0.2">
      <c r="B1517" s="2">
        <v>44714.247983454072</v>
      </c>
      <c r="C1517" s="2">
        <f t="shared" si="75"/>
        <v>44714</v>
      </c>
      <c r="D1517" s="1">
        <v>6919</v>
      </c>
      <c r="F1517" s="2"/>
    </row>
    <row r="1518" spans="2:6" ht="15" x14ac:dyDescent="0.2">
      <c r="B1518" s="2">
        <v>44713.875824096911</v>
      </c>
      <c r="C1518" s="2">
        <f t="shared" si="75"/>
        <v>44713</v>
      </c>
      <c r="D1518" s="1">
        <v>7280</v>
      </c>
      <c r="F1518" s="2"/>
    </row>
    <row r="1519" spans="2:6" ht="15" x14ac:dyDescent="0.2">
      <c r="B1519" s="2">
        <v>44713.476988468465</v>
      </c>
      <c r="C1519" s="2">
        <f t="shared" si="75"/>
        <v>44713</v>
      </c>
      <c r="D1519" s="1">
        <v>7401</v>
      </c>
      <c r="F1519" s="2"/>
    </row>
    <row r="1520" spans="2:6" ht="15" x14ac:dyDescent="0.2">
      <c r="B1520" s="2">
        <v>44713.076697771045</v>
      </c>
      <c r="C1520" s="2">
        <f t="shared" si="75"/>
        <v>44713</v>
      </c>
      <c r="D1520" s="1">
        <v>6809</v>
      </c>
      <c r="F1520" s="2"/>
    </row>
    <row r="1521" spans="2:6" ht="15" x14ac:dyDescent="0.2">
      <c r="B1521" s="2">
        <v>44712.706346057581</v>
      </c>
      <c r="C1521" s="2">
        <f t="shared" si="75"/>
        <v>44712</v>
      </c>
      <c r="D1521" s="1">
        <v>7239</v>
      </c>
      <c r="F1521" s="2"/>
    </row>
    <row r="1522" spans="2:6" ht="15" x14ac:dyDescent="0.2">
      <c r="B1522" s="2">
        <v>44712.3240386818</v>
      </c>
      <c r="C1522" s="2">
        <f t="shared" si="75"/>
        <v>44712</v>
      </c>
      <c r="D1522" s="1">
        <v>6654</v>
      </c>
      <c r="F1522" s="2"/>
    </row>
    <row r="1523" spans="2:6" ht="15" x14ac:dyDescent="0.2">
      <c r="B1523" s="2">
        <v>44711.951631532247</v>
      </c>
      <c r="C1523" s="2">
        <f t="shared" si="75"/>
        <v>44711</v>
      </c>
      <c r="D1523" s="1">
        <v>7146</v>
      </c>
      <c r="F1523" s="2"/>
    </row>
    <row r="1524" spans="2:6" ht="15" x14ac:dyDescent="0.2">
      <c r="B1524" s="2">
        <v>44711.569242405101</v>
      </c>
      <c r="C1524" s="2">
        <f t="shared" si="75"/>
        <v>44711</v>
      </c>
      <c r="D1524" s="1">
        <v>7678</v>
      </c>
      <c r="F1524" s="2"/>
    </row>
    <row r="1525" spans="2:6" ht="15" x14ac:dyDescent="0.2">
      <c r="B1525" s="2">
        <v>44711.153292579285</v>
      </c>
      <c r="C1525" s="2">
        <f t="shared" si="75"/>
        <v>44711</v>
      </c>
      <c r="D1525" s="1">
        <v>6938</v>
      </c>
      <c r="F1525" s="2"/>
    </row>
    <row r="1526" spans="2:6" ht="15" x14ac:dyDescent="0.2">
      <c r="B1526" s="2">
        <v>44708.718017262057</v>
      </c>
      <c r="C1526" s="2">
        <f t="shared" si="75"/>
        <v>44708</v>
      </c>
      <c r="D1526" s="1">
        <v>7312</v>
      </c>
      <c r="F1526" s="2"/>
    </row>
    <row r="1527" spans="2:6" ht="15" x14ac:dyDescent="0.2">
      <c r="B1527" s="2">
        <v>44708.304193433985</v>
      </c>
      <c r="C1527" s="2">
        <f t="shared" si="75"/>
        <v>44708</v>
      </c>
      <c r="D1527" s="1">
        <v>7424</v>
      </c>
      <c r="F1527" s="2"/>
    </row>
    <row r="1528" spans="2:6" ht="15" x14ac:dyDescent="0.2">
      <c r="B1528" s="2">
        <v>44707.933114643529</v>
      </c>
      <c r="C1528" s="2">
        <f t="shared" si="75"/>
        <v>44707</v>
      </c>
      <c r="D1528" s="1">
        <v>7301</v>
      </c>
      <c r="F1528" s="2"/>
    </row>
    <row r="1529" spans="2:6" ht="15" x14ac:dyDescent="0.2">
      <c r="B1529" s="2">
        <v>44707.540474518457</v>
      </c>
      <c r="C1529" s="2">
        <f t="shared" si="75"/>
        <v>44707</v>
      </c>
      <c r="D1529" s="1">
        <v>6990</v>
      </c>
      <c r="F1529" s="2"/>
    </row>
    <row r="1530" spans="2:6" ht="15" x14ac:dyDescent="0.2">
      <c r="B1530" s="2">
        <v>44707.114032470265</v>
      </c>
      <c r="C1530" s="2">
        <f t="shared" si="75"/>
        <v>44707</v>
      </c>
      <c r="D1530" s="1">
        <v>8118</v>
      </c>
      <c r="F1530" s="2"/>
    </row>
    <row r="1531" spans="2:6" ht="15" x14ac:dyDescent="0.2">
      <c r="B1531" s="2">
        <v>44706.712057793353</v>
      </c>
      <c r="C1531" s="2">
        <f t="shared" si="75"/>
        <v>44706</v>
      </c>
      <c r="D1531" s="1">
        <v>7767</v>
      </c>
      <c r="F1531" s="2"/>
    </row>
    <row r="1532" spans="2:6" ht="15" x14ac:dyDescent="0.2">
      <c r="B1532" s="2">
        <v>44706.299426922211</v>
      </c>
      <c r="C1532" s="2">
        <f t="shared" si="75"/>
        <v>44706</v>
      </c>
      <c r="D1532" s="1">
        <v>8136</v>
      </c>
      <c r="F1532" s="2"/>
    </row>
    <row r="1533" spans="2:6" ht="15" x14ac:dyDescent="0.2">
      <c r="B1533" s="2">
        <v>44705.883321985559</v>
      </c>
      <c r="C1533" s="2">
        <f t="shared" si="75"/>
        <v>44705</v>
      </c>
      <c r="D1533" s="1">
        <v>6852</v>
      </c>
      <c r="F1533" s="2"/>
    </row>
    <row r="1534" spans="2:6" ht="15" x14ac:dyDescent="0.2">
      <c r="B1534" s="2">
        <v>44705.503627454797</v>
      </c>
      <c r="C1534" s="2">
        <f t="shared" si="75"/>
        <v>44705</v>
      </c>
      <c r="D1534" s="1">
        <v>7438</v>
      </c>
      <c r="F1534" s="2"/>
    </row>
    <row r="1535" spans="2:6" ht="15" x14ac:dyDescent="0.2">
      <c r="B1535" s="2">
        <v>44705.089514116829</v>
      </c>
      <c r="C1535" s="2">
        <f t="shared" si="75"/>
        <v>44705</v>
      </c>
      <c r="D1535" s="1">
        <v>6964</v>
      </c>
      <c r="F1535" s="2"/>
    </row>
    <row r="1536" spans="2:6" ht="15" x14ac:dyDescent="0.2">
      <c r="B1536" s="2">
        <v>44704.702071970038</v>
      </c>
      <c r="C1536" s="2">
        <f t="shared" si="75"/>
        <v>44704</v>
      </c>
      <c r="D1536" s="1">
        <v>7472</v>
      </c>
      <c r="F1536" s="2"/>
    </row>
    <row r="1537" spans="2:6" ht="15" x14ac:dyDescent="0.2">
      <c r="B1537" s="2">
        <v>44704.290141455866</v>
      </c>
      <c r="C1537" s="2">
        <f t="shared" si="75"/>
        <v>44704</v>
      </c>
      <c r="D1537" s="1">
        <v>8083</v>
      </c>
      <c r="F1537" s="2"/>
    </row>
    <row r="1538" spans="2:6" ht="15" x14ac:dyDescent="0.2">
      <c r="B1538" s="2">
        <v>44701.901561198378</v>
      </c>
      <c r="C1538" s="2">
        <f t="shared" si="75"/>
        <v>44701</v>
      </c>
      <c r="D1538" s="1">
        <v>7930</v>
      </c>
      <c r="F1538" s="2"/>
    </row>
    <row r="1539" spans="2:6" ht="15" x14ac:dyDescent="0.2">
      <c r="B1539" s="2">
        <v>44701.483809065365</v>
      </c>
      <c r="C1539" s="2">
        <f t="shared" si="75"/>
        <v>44701</v>
      </c>
      <c r="D1539" s="1">
        <v>8073</v>
      </c>
      <c r="F1539" s="2"/>
    </row>
    <row r="1540" spans="2:6" ht="15" x14ac:dyDescent="0.2">
      <c r="B1540" s="2">
        <v>44701.085217611348</v>
      </c>
      <c r="C1540" s="2">
        <f t="shared" ref="C1540:C1603" si="76">INT(B1540)</f>
        <v>44701</v>
      </c>
      <c r="D1540" s="1">
        <v>8235</v>
      </c>
      <c r="F1540" s="2"/>
    </row>
    <row r="1541" spans="2:6" ht="15" x14ac:dyDescent="0.2">
      <c r="B1541" s="2">
        <v>44700.684684983855</v>
      </c>
      <c r="C1541" s="2">
        <f t="shared" si="76"/>
        <v>44700</v>
      </c>
      <c r="D1541" s="1">
        <v>7285</v>
      </c>
      <c r="F1541" s="2"/>
    </row>
    <row r="1542" spans="2:6" ht="15" x14ac:dyDescent="0.2">
      <c r="B1542" s="2">
        <v>44700.277839215756</v>
      </c>
      <c r="C1542" s="2">
        <f t="shared" si="76"/>
        <v>44700</v>
      </c>
      <c r="D1542" s="1">
        <v>7393</v>
      </c>
      <c r="F1542" s="2"/>
    </row>
    <row r="1543" spans="2:6" ht="15" x14ac:dyDescent="0.2">
      <c r="B1543" s="2">
        <v>44699.874449004958</v>
      </c>
      <c r="C1543" s="2">
        <f t="shared" si="76"/>
        <v>44699</v>
      </c>
      <c r="D1543" s="1">
        <v>7660</v>
      </c>
      <c r="F1543" s="2"/>
    </row>
    <row r="1544" spans="2:6" ht="15" x14ac:dyDescent="0.2">
      <c r="B1544" s="2">
        <v>44699.502675963668</v>
      </c>
      <c r="C1544" s="2">
        <f t="shared" si="76"/>
        <v>44699</v>
      </c>
      <c r="D1544" s="1">
        <v>6885</v>
      </c>
      <c r="F1544" s="2"/>
    </row>
    <row r="1545" spans="2:6" ht="15" x14ac:dyDescent="0.2">
      <c r="B1545" s="2">
        <v>44699.076810052647</v>
      </c>
      <c r="C1545" s="2">
        <f t="shared" si="76"/>
        <v>44699</v>
      </c>
      <c r="D1545" s="1">
        <v>6908</v>
      </c>
      <c r="F1545" s="2"/>
    </row>
    <row r="1546" spans="2:6" ht="15" x14ac:dyDescent="0.2">
      <c r="B1546" s="2">
        <v>44698.677116084138</v>
      </c>
      <c r="C1546" s="2">
        <f t="shared" si="76"/>
        <v>44698</v>
      </c>
      <c r="D1546" s="1">
        <v>8192</v>
      </c>
      <c r="F1546" s="2"/>
    </row>
    <row r="1547" spans="2:6" ht="15" x14ac:dyDescent="0.2">
      <c r="B1547" s="2">
        <v>44698.296296715496</v>
      </c>
      <c r="C1547" s="2">
        <f t="shared" si="76"/>
        <v>44698</v>
      </c>
      <c r="D1547" s="1">
        <v>7814</v>
      </c>
      <c r="F1547" s="2"/>
    </row>
    <row r="1548" spans="2:6" ht="15" x14ac:dyDescent="0.2">
      <c r="B1548" s="2">
        <v>44697.879323044013</v>
      </c>
      <c r="C1548" s="2">
        <f t="shared" si="76"/>
        <v>44697</v>
      </c>
      <c r="D1548" s="1">
        <v>8112</v>
      </c>
      <c r="F1548" s="2"/>
    </row>
    <row r="1549" spans="2:6" ht="15" x14ac:dyDescent="0.2">
      <c r="B1549" s="2">
        <v>44697.488278310331</v>
      </c>
      <c r="C1549" s="2">
        <f t="shared" si="76"/>
        <v>44697</v>
      </c>
      <c r="D1549" s="1">
        <v>8421</v>
      </c>
      <c r="F1549" s="2"/>
    </row>
    <row r="1550" spans="2:6" ht="15" x14ac:dyDescent="0.2">
      <c r="B1550" s="2">
        <v>44697.101219612719</v>
      </c>
      <c r="C1550" s="2">
        <f t="shared" si="76"/>
        <v>44697</v>
      </c>
      <c r="D1550" s="1">
        <v>8469</v>
      </c>
      <c r="F1550" s="2"/>
    </row>
    <row r="1551" spans="2:6" ht="15" x14ac:dyDescent="0.2">
      <c r="B1551" s="2">
        <v>44694.76407389807</v>
      </c>
      <c r="C1551" s="2">
        <f t="shared" si="76"/>
        <v>44694</v>
      </c>
      <c r="D1551" s="1">
        <v>8163</v>
      </c>
      <c r="F1551" s="2"/>
    </row>
    <row r="1552" spans="2:6" ht="15" x14ac:dyDescent="0.2">
      <c r="B1552" s="2">
        <v>44694.352251842749</v>
      </c>
      <c r="C1552" s="2">
        <f t="shared" si="76"/>
        <v>44694</v>
      </c>
      <c r="D1552" s="1">
        <v>7937</v>
      </c>
      <c r="F1552" s="2"/>
    </row>
    <row r="1553" spans="2:6" ht="15" x14ac:dyDescent="0.2">
      <c r="B1553" s="2">
        <v>44693.961499492383</v>
      </c>
      <c r="C1553" s="2">
        <f t="shared" si="76"/>
        <v>44693</v>
      </c>
      <c r="D1553" s="1">
        <v>7819</v>
      </c>
      <c r="F1553" s="2"/>
    </row>
    <row r="1554" spans="2:6" ht="15" x14ac:dyDescent="0.2">
      <c r="B1554" s="2">
        <v>44693.557735458286</v>
      </c>
      <c r="C1554" s="2">
        <f t="shared" si="76"/>
        <v>44693</v>
      </c>
      <c r="D1554" s="1">
        <v>7998</v>
      </c>
      <c r="F1554" s="2"/>
    </row>
    <row r="1555" spans="2:6" ht="15" x14ac:dyDescent="0.2">
      <c r="B1555" s="2">
        <v>44693.138000488885</v>
      </c>
      <c r="C1555" s="2">
        <f t="shared" si="76"/>
        <v>44693</v>
      </c>
      <c r="D1555" s="1">
        <v>7546</v>
      </c>
      <c r="F1555" s="2"/>
    </row>
    <row r="1556" spans="2:6" ht="15" x14ac:dyDescent="0.2">
      <c r="B1556" s="2">
        <v>44692.728464458887</v>
      </c>
      <c r="C1556" s="2">
        <f t="shared" si="76"/>
        <v>44692</v>
      </c>
      <c r="D1556" s="1">
        <v>6789</v>
      </c>
      <c r="F1556" s="2"/>
    </row>
    <row r="1557" spans="2:6" ht="15" x14ac:dyDescent="0.2">
      <c r="B1557" s="2">
        <v>44692.353216379233</v>
      </c>
      <c r="C1557" s="2">
        <f t="shared" si="76"/>
        <v>44692</v>
      </c>
      <c r="D1557" s="1">
        <v>7138</v>
      </c>
      <c r="F1557" s="2"/>
    </row>
    <row r="1558" spans="2:6" ht="15" x14ac:dyDescent="0.2">
      <c r="B1558" s="2">
        <v>44691.970187290644</v>
      </c>
      <c r="C1558" s="2">
        <f t="shared" si="76"/>
        <v>44691</v>
      </c>
      <c r="D1558" s="1">
        <v>8051</v>
      </c>
      <c r="F1558" s="2"/>
    </row>
    <row r="1559" spans="2:6" ht="15" x14ac:dyDescent="0.2">
      <c r="B1559" s="2">
        <v>44691.576053097619</v>
      </c>
      <c r="C1559" s="2">
        <f t="shared" si="76"/>
        <v>44691</v>
      </c>
      <c r="D1559" s="1">
        <v>8356</v>
      </c>
      <c r="F1559" s="2"/>
    </row>
    <row r="1560" spans="2:6" ht="15" x14ac:dyDescent="0.2">
      <c r="B1560" s="2">
        <v>44691.197940633399</v>
      </c>
      <c r="C1560" s="2">
        <f t="shared" si="76"/>
        <v>44691</v>
      </c>
      <c r="D1560" s="1">
        <v>7725</v>
      </c>
      <c r="F1560" s="2"/>
    </row>
    <row r="1561" spans="2:6" ht="15" x14ac:dyDescent="0.2">
      <c r="B1561" s="2">
        <v>44690.816637616896</v>
      </c>
      <c r="C1561" s="2">
        <f t="shared" si="76"/>
        <v>44690</v>
      </c>
      <c r="D1561" s="1">
        <v>8112</v>
      </c>
      <c r="F1561" s="2"/>
    </row>
    <row r="1562" spans="2:6" ht="15" x14ac:dyDescent="0.2">
      <c r="B1562" s="2">
        <v>44690.436914614074</v>
      </c>
      <c r="C1562" s="2">
        <f t="shared" si="76"/>
        <v>44690</v>
      </c>
      <c r="D1562" s="1">
        <v>6835</v>
      </c>
      <c r="F1562" s="2"/>
    </row>
    <row r="1563" spans="2:6" ht="15" x14ac:dyDescent="0.2">
      <c r="B1563" s="2">
        <v>44690.009276821183</v>
      </c>
      <c r="C1563" s="2">
        <f t="shared" si="76"/>
        <v>44690</v>
      </c>
      <c r="D1563" s="1">
        <v>8502</v>
      </c>
      <c r="F1563" s="2"/>
    </row>
    <row r="1564" spans="2:6" ht="15" x14ac:dyDescent="0.2">
      <c r="B1564" s="2">
        <v>44687.988824201682</v>
      </c>
      <c r="C1564" s="2">
        <f t="shared" si="76"/>
        <v>44687</v>
      </c>
      <c r="D1564" s="1">
        <v>8504</v>
      </c>
      <c r="F1564" s="2"/>
    </row>
    <row r="1565" spans="2:6" ht="15" x14ac:dyDescent="0.2">
      <c r="B1565" s="2">
        <v>44687.605116970328</v>
      </c>
      <c r="C1565" s="2">
        <f t="shared" si="76"/>
        <v>44687</v>
      </c>
      <c r="D1565" s="1">
        <v>8466</v>
      </c>
      <c r="F1565" s="2"/>
    </row>
    <row r="1566" spans="2:6" ht="15" x14ac:dyDescent="0.2">
      <c r="B1566" s="2">
        <v>44687.227831057986</v>
      </c>
      <c r="C1566" s="2">
        <f t="shared" si="76"/>
        <v>44687</v>
      </c>
      <c r="D1566" s="1">
        <v>6845</v>
      </c>
      <c r="F1566" s="2"/>
    </row>
    <row r="1567" spans="2:6" ht="15" x14ac:dyDescent="0.2">
      <c r="B1567" s="2">
        <v>44686.812050243709</v>
      </c>
      <c r="C1567" s="2">
        <f t="shared" si="76"/>
        <v>44686</v>
      </c>
      <c r="D1567" s="1">
        <v>6976</v>
      </c>
      <c r="F1567" s="2"/>
    </row>
    <row r="1568" spans="2:6" ht="15" x14ac:dyDescent="0.2">
      <c r="B1568" s="2">
        <v>44686.399980236325</v>
      </c>
      <c r="C1568" s="2">
        <f t="shared" si="76"/>
        <v>44686</v>
      </c>
      <c r="D1568" s="1">
        <v>7189</v>
      </c>
      <c r="F1568" s="2"/>
    </row>
    <row r="1569" spans="2:6" ht="15" x14ac:dyDescent="0.2">
      <c r="B1569" s="2">
        <v>44685.976700212079</v>
      </c>
      <c r="C1569" s="2">
        <f t="shared" si="76"/>
        <v>44685</v>
      </c>
      <c r="D1569" s="1">
        <v>8329</v>
      </c>
      <c r="F1569" s="2"/>
    </row>
    <row r="1570" spans="2:6" ht="15" x14ac:dyDescent="0.2">
      <c r="B1570" s="2">
        <v>44685.572931123934</v>
      </c>
      <c r="C1570" s="2">
        <f t="shared" si="76"/>
        <v>44685</v>
      </c>
      <c r="D1570" s="1">
        <v>8105</v>
      </c>
      <c r="F1570" s="2"/>
    </row>
    <row r="1571" spans="2:6" ht="15" x14ac:dyDescent="0.2">
      <c r="B1571" s="2">
        <v>44685.14597894319</v>
      </c>
      <c r="C1571" s="2">
        <f t="shared" si="76"/>
        <v>44685</v>
      </c>
      <c r="D1571" s="1">
        <v>7015</v>
      </c>
      <c r="F1571" s="2"/>
    </row>
    <row r="1572" spans="2:6" ht="15" x14ac:dyDescent="0.2">
      <c r="B1572" s="2">
        <v>44684.732071189748</v>
      </c>
      <c r="C1572" s="2">
        <f t="shared" si="76"/>
        <v>44684</v>
      </c>
      <c r="D1572" s="1">
        <v>7142</v>
      </c>
      <c r="F1572" s="2"/>
    </row>
    <row r="1573" spans="2:6" ht="15" x14ac:dyDescent="0.2">
      <c r="B1573" s="2">
        <v>44684.316226160903</v>
      </c>
      <c r="C1573" s="2">
        <f t="shared" si="76"/>
        <v>44684</v>
      </c>
      <c r="D1573" s="1">
        <v>7332</v>
      </c>
      <c r="F1573" s="2"/>
    </row>
    <row r="1574" spans="2:6" ht="15" x14ac:dyDescent="0.2">
      <c r="B1574" s="2">
        <v>44683.89711169486</v>
      </c>
      <c r="C1574" s="2">
        <f t="shared" si="76"/>
        <v>44683</v>
      </c>
      <c r="D1574" s="1">
        <v>8389</v>
      </c>
      <c r="F1574" s="2"/>
    </row>
    <row r="1575" spans="2:6" ht="15" x14ac:dyDescent="0.2">
      <c r="B1575" s="2">
        <v>44683.493092228884</v>
      </c>
      <c r="C1575" s="2">
        <f t="shared" si="76"/>
        <v>44683</v>
      </c>
      <c r="D1575" s="1">
        <v>7673</v>
      </c>
      <c r="F1575" s="2"/>
    </row>
    <row r="1576" spans="2:6" ht="15" x14ac:dyDescent="0.2">
      <c r="B1576" s="2">
        <v>44683.102621340477</v>
      </c>
      <c r="C1576" s="2">
        <f t="shared" si="76"/>
        <v>44683</v>
      </c>
      <c r="D1576" s="1">
        <v>7523</v>
      </c>
      <c r="F1576" s="2"/>
    </row>
    <row r="1577" spans="2:6" ht="15" x14ac:dyDescent="0.2">
      <c r="B1577" s="2">
        <v>44680.660768837319</v>
      </c>
      <c r="C1577" s="2">
        <f t="shared" si="76"/>
        <v>44680</v>
      </c>
      <c r="D1577" s="1">
        <v>7394</v>
      </c>
      <c r="F1577" s="2"/>
    </row>
    <row r="1578" spans="2:6" ht="15" x14ac:dyDescent="0.2">
      <c r="B1578" s="2">
        <v>44680.260379424122</v>
      </c>
      <c r="C1578" s="2">
        <f t="shared" si="76"/>
        <v>44680</v>
      </c>
      <c r="D1578" s="1">
        <v>7448</v>
      </c>
      <c r="F1578" s="2"/>
    </row>
    <row r="1579" spans="2:6" ht="15" x14ac:dyDescent="0.2">
      <c r="B1579" s="2">
        <v>44679.834199679775</v>
      </c>
      <c r="C1579" s="2">
        <f t="shared" si="76"/>
        <v>44679</v>
      </c>
      <c r="D1579" s="1">
        <v>8493</v>
      </c>
      <c r="F1579" s="2"/>
    </row>
    <row r="1580" spans="2:6" ht="15" x14ac:dyDescent="0.2">
      <c r="B1580" s="2">
        <v>44679.405908788234</v>
      </c>
      <c r="C1580" s="2">
        <f t="shared" si="76"/>
        <v>44679</v>
      </c>
      <c r="D1580" s="1">
        <v>7832</v>
      </c>
      <c r="F1580" s="2"/>
    </row>
    <row r="1581" spans="2:6" ht="15" x14ac:dyDescent="0.2">
      <c r="B1581" s="2">
        <v>44679.027155977346</v>
      </c>
      <c r="C1581" s="2">
        <f t="shared" si="76"/>
        <v>44679</v>
      </c>
      <c r="D1581" s="1">
        <v>7719</v>
      </c>
      <c r="F1581" s="2"/>
    </row>
    <row r="1582" spans="2:6" ht="15" x14ac:dyDescent="0.2">
      <c r="B1582" s="2">
        <v>44678.601071132078</v>
      </c>
      <c r="C1582" s="2">
        <f t="shared" si="76"/>
        <v>44678</v>
      </c>
      <c r="D1582" s="1">
        <v>7930</v>
      </c>
      <c r="F1582" s="2"/>
    </row>
    <row r="1583" spans="2:6" ht="15" x14ac:dyDescent="0.2">
      <c r="B1583" s="2">
        <v>44678.21716497749</v>
      </c>
      <c r="C1583" s="2">
        <f t="shared" si="76"/>
        <v>44678</v>
      </c>
      <c r="D1583" s="1">
        <v>7986</v>
      </c>
      <c r="F1583" s="2"/>
    </row>
    <row r="1584" spans="2:6" ht="15" x14ac:dyDescent="0.2">
      <c r="B1584" s="2">
        <v>44677.798097988009</v>
      </c>
      <c r="C1584" s="2">
        <f t="shared" si="76"/>
        <v>44677</v>
      </c>
      <c r="D1584" s="1">
        <v>7233</v>
      </c>
      <c r="F1584" s="2"/>
    </row>
    <row r="1585" spans="2:6" ht="15" x14ac:dyDescent="0.2">
      <c r="B1585" s="2">
        <v>44677.375346421381</v>
      </c>
      <c r="C1585" s="2">
        <f t="shared" si="76"/>
        <v>44677</v>
      </c>
      <c r="D1585" s="1">
        <v>6871</v>
      </c>
      <c r="F1585" s="2"/>
    </row>
    <row r="1586" spans="2:6" ht="15" x14ac:dyDescent="0.2">
      <c r="B1586" s="2">
        <v>44676.954959127943</v>
      </c>
      <c r="C1586" s="2">
        <f t="shared" si="76"/>
        <v>44676</v>
      </c>
      <c r="D1586" s="1">
        <v>7749</v>
      </c>
      <c r="F1586" s="2"/>
    </row>
    <row r="1587" spans="2:6" ht="15" x14ac:dyDescent="0.2">
      <c r="B1587" s="2">
        <v>44676.541295567848</v>
      </c>
      <c r="C1587" s="2">
        <f t="shared" si="76"/>
        <v>44676</v>
      </c>
      <c r="D1587" s="1">
        <v>7204</v>
      </c>
      <c r="F1587" s="2"/>
    </row>
    <row r="1588" spans="2:6" ht="15" x14ac:dyDescent="0.2">
      <c r="B1588" s="2">
        <v>44676.168332408117</v>
      </c>
      <c r="C1588" s="2">
        <f t="shared" si="76"/>
        <v>44676</v>
      </c>
      <c r="D1588" s="1">
        <v>7732</v>
      </c>
      <c r="F1588" s="2"/>
    </row>
    <row r="1589" spans="2:6" ht="15" x14ac:dyDescent="0.2">
      <c r="B1589" s="2">
        <v>44673.816344360755</v>
      </c>
      <c r="C1589" s="2">
        <f t="shared" si="76"/>
        <v>44673</v>
      </c>
      <c r="D1589" s="1">
        <v>7125</v>
      </c>
      <c r="F1589" s="2"/>
    </row>
    <row r="1590" spans="2:6" ht="15" x14ac:dyDescent="0.2">
      <c r="B1590" s="2">
        <v>44673.39742729946</v>
      </c>
      <c r="C1590" s="2">
        <f t="shared" si="76"/>
        <v>44673</v>
      </c>
      <c r="D1590" s="1">
        <v>7700</v>
      </c>
      <c r="F1590" s="2"/>
    </row>
    <row r="1591" spans="2:6" ht="15" x14ac:dyDescent="0.2">
      <c r="B1591" s="2">
        <v>44673.014869886116</v>
      </c>
      <c r="C1591" s="2">
        <f t="shared" si="76"/>
        <v>44673</v>
      </c>
      <c r="D1591" s="1">
        <v>7038</v>
      </c>
      <c r="F1591" s="2"/>
    </row>
    <row r="1592" spans="2:6" ht="15" x14ac:dyDescent="0.2">
      <c r="B1592" s="2">
        <v>44672.626795717006</v>
      </c>
      <c r="C1592" s="2">
        <f t="shared" si="76"/>
        <v>44672</v>
      </c>
      <c r="D1592" s="1">
        <v>8195</v>
      </c>
      <c r="F1592" s="2"/>
    </row>
    <row r="1593" spans="2:6" ht="15" x14ac:dyDescent="0.2">
      <c r="B1593" s="2">
        <v>44672.232682630558</v>
      </c>
      <c r="C1593" s="2">
        <f t="shared" si="76"/>
        <v>44672</v>
      </c>
      <c r="D1593" s="1">
        <v>7203</v>
      </c>
      <c r="F1593" s="2"/>
    </row>
    <row r="1594" spans="2:6" ht="15" x14ac:dyDescent="0.2">
      <c r="B1594" s="2">
        <v>44671.819194021351</v>
      </c>
      <c r="C1594" s="2">
        <f t="shared" si="76"/>
        <v>44671</v>
      </c>
      <c r="D1594" s="1">
        <v>7215</v>
      </c>
      <c r="F1594" s="2"/>
    </row>
    <row r="1595" spans="2:6" ht="15" x14ac:dyDescent="0.2">
      <c r="B1595" s="2">
        <v>44671.444984071932</v>
      </c>
      <c r="C1595" s="2">
        <f t="shared" si="76"/>
        <v>44671</v>
      </c>
      <c r="D1595" s="1">
        <v>8067</v>
      </c>
      <c r="F1595" s="2"/>
    </row>
    <row r="1596" spans="2:6" ht="15" x14ac:dyDescent="0.2">
      <c r="B1596" s="2">
        <v>44671.069292788132</v>
      </c>
      <c r="C1596" s="2">
        <f t="shared" si="76"/>
        <v>44671</v>
      </c>
      <c r="D1596" s="1">
        <v>7349</v>
      </c>
      <c r="F1596" s="2"/>
    </row>
    <row r="1597" spans="2:6" ht="15" x14ac:dyDescent="0.2">
      <c r="B1597" s="2">
        <v>44670.681183904315</v>
      </c>
      <c r="C1597" s="2">
        <f t="shared" si="76"/>
        <v>44670</v>
      </c>
      <c r="D1597" s="1">
        <v>8261</v>
      </c>
      <c r="F1597" s="2"/>
    </row>
    <row r="1598" spans="2:6" ht="15" x14ac:dyDescent="0.2">
      <c r="B1598" s="2">
        <v>44670.258398042424</v>
      </c>
      <c r="C1598" s="2">
        <f t="shared" si="76"/>
        <v>44670</v>
      </c>
      <c r="D1598" s="1">
        <v>7685</v>
      </c>
      <c r="F1598" s="2"/>
    </row>
    <row r="1599" spans="2:6" ht="15" x14ac:dyDescent="0.2">
      <c r="B1599" s="2">
        <v>44669.880902527657</v>
      </c>
      <c r="C1599" s="2">
        <f t="shared" si="76"/>
        <v>44669</v>
      </c>
      <c r="D1599" s="1">
        <v>8327</v>
      </c>
      <c r="F1599" s="2"/>
    </row>
    <row r="1600" spans="2:6" ht="15" x14ac:dyDescent="0.2">
      <c r="B1600" s="2">
        <v>44669.452787087808</v>
      </c>
      <c r="C1600" s="2">
        <f t="shared" si="76"/>
        <v>44669</v>
      </c>
      <c r="D1600" s="1">
        <v>6901</v>
      </c>
      <c r="F1600" s="2"/>
    </row>
    <row r="1601" spans="2:6" ht="15" x14ac:dyDescent="0.2">
      <c r="B1601" s="2">
        <v>44669.060324310383</v>
      </c>
      <c r="C1601" s="2">
        <f t="shared" si="76"/>
        <v>44669</v>
      </c>
      <c r="D1601" s="1">
        <v>6493</v>
      </c>
      <c r="F1601" s="2"/>
    </row>
    <row r="1602" spans="2:6" ht="15" x14ac:dyDescent="0.2">
      <c r="B1602" s="2">
        <v>44666.800133217163</v>
      </c>
      <c r="C1602" s="2">
        <f t="shared" si="76"/>
        <v>44666</v>
      </c>
      <c r="D1602" s="1">
        <v>7014</v>
      </c>
      <c r="F1602" s="2"/>
    </row>
    <row r="1603" spans="2:6" ht="15" x14ac:dyDescent="0.2">
      <c r="B1603" s="2">
        <v>44666.376636918263</v>
      </c>
      <c r="C1603" s="2">
        <f t="shared" si="76"/>
        <v>44666</v>
      </c>
      <c r="D1603" s="1">
        <v>6548</v>
      </c>
      <c r="F1603" s="2"/>
    </row>
    <row r="1604" spans="2:6" ht="15" x14ac:dyDescent="0.2">
      <c r="B1604" s="2">
        <v>44665.983003290436</v>
      </c>
      <c r="C1604" s="2">
        <f t="shared" ref="C1604:C1667" si="77">INT(B1604)</f>
        <v>44665</v>
      </c>
      <c r="D1604" s="1">
        <v>7559</v>
      </c>
      <c r="F1604" s="2"/>
    </row>
    <row r="1605" spans="2:6" ht="15" x14ac:dyDescent="0.2">
      <c r="B1605" s="2">
        <v>44665.58085526916</v>
      </c>
      <c r="C1605" s="2">
        <f t="shared" si="77"/>
        <v>44665</v>
      </c>
      <c r="D1605" s="1">
        <v>7161</v>
      </c>
      <c r="F1605" s="2"/>
    </row>
    <row r="1606" spans="2:6" ht="15" x14ac:dyDescent="0.2">
      <c r="B1606" s="2">
        <v>44665.175540329867</v>
      </c>
      <c r="C1606" s="2">
        <f t="shared" si="77"/>
        <v>44665</v>
      </c>
      <c r="D1606" s="1">
        <v>8351</v>
      </c>
      <c r="F1606" s="2"/>
    </row>
    <row r="1607" spans="2:6" ht="15" x14ac:dyDescent="0.2">
      <c r="B1607" s="2">
        <v>44664.760371287666</v>
      </c>
      <c r="C1607" s="2">
        <f t="shared" si="77"/>
        <v>44664</v>
      </c>
      <c r="D1607" s="1">
        <v>7993</v>
      </c>
      <c r="F1607" s="2"/>
    </row>
    <row r="1608" spans="2:6" ht="15" x14ac:dyDescent="0.2">
      <c r="B1608" s="2">
        <v>44664.360334979654</v>
      </c>
      <c r="C1608" s="2">
        <f t="shared" si="77"/>
        <v>44664</v>
      </c>
      <c r="D1608" s="1">
        <v>8352</v>
      </c>
      <c r="F1608" s="2"/>
    </row>
    <row r="1609" spans="2:6" ht="15" x14ac:dyDescent="0.2">
      <c r="B1609" s="2">
        <v>44663.979090126617</v>
      </c>
      <c r="C1609" s="2">
        <f t="shared" si="77"/>
        <v>44663</v>
      </c>
      <c r="D1609" s="1">
        <v>8071</v>
      </c>
      <c r="F1609" s="2"/>
    </row>
    <row r="1610" spans="2:6" ht="15" x14ac:dyDescent="0.2">
      <c r="B1610" s="2">
        <v>44663.605679939297</v>
      </c>
      <c r="C1610" s="2">
        <f t="shared" si="77"/>
        <v>44663</v>
      </c>
      <c r="D1610" s="1">
        <v>7524</v>
      </c>
      <c r="F1610" s="2"/>
    </row>
    <row r="1611" spans="2:6" ht="15" x14ac:dyDescent="0.2">
      <c r="B1611" s="2">
        <v>44663.229303702421</v>
      </c>
      <c r="C1611" s="2">
        <f t="shared" si="77"/>
        <v>44663</v>
      </c>
      <c r="D1611" s="1">
        <v>7021</v>
      </c>
      <c r="F1611" s="2"/>
    </row>
    <row r="1612" spans="2:6" ht="15" x14ac:dyDescent="0.2">
      <c r="B1612" s="2">
        <v>44662.820534916696</v>
      </c>
      <c r="C1612" s="2">
        <f t="shared" si="77"/>
        <v>44662</v>
      </c>
      <c r="D1612" s="1">
        <v>7740</v>
      </c>
      <c r="F1612" s="2"/>
    </row>
    <row r="1613" spans="2:6" ht="15" x14ac:dyDescent="0.2">
      <c r="B1613" s="2">
        <v>44662.449216533605</v>
      </c>
      <c r="C1613" s="2">
        <f t="shared" si="77"/>
        <v>44662</v>
      </c>
      <c r="D1613" s="1">
        <v>6815</v>
      </c>
      <c r="F1613" s="2"/>
    </row>
    <row r="1614" spans="2:6" ht="15" x14ac:dyDescent="0.2">
      <c r="B1614" s="2">
        <v>44662.030233608966</v>
      </c>
      <c r="C1614" s="2">
        <f t="shared" si="77"/>
        <v>44662</v>
      </c>
      <c r="D1614" s="1">
        <v>7990</v>
      </c>
      <c r="F1614" s="2"/>
    </row>
    <row r="1615" spans="2:6" ht="15" x14ac:dyDescent="0.2">
      <c r="B1615" s="2">
        <v>44659.686336939376</v>
      </c>
      <c r="C1615" s="2">
        <f t="shared" si="77"/>
        <v>44659</v>
      </c>
      <c r="D1615" s="1">
        <v>7567</v>
      </c>
      <c r="F1615" s="2"/>
    </row>
    <row r="1616" spans="2:6" ht="15" x14ac:dyDescent="0.2">
      <c r="B1616" s="2">
        <v>44659.294637083287</v>
      </c>
      <c r="C1616" s="2">
        <f t="shared" si="77"/>
        <v>44659</v>
      </c>
      <c r="D1616" s="1">
        <v>6652</v>
      </c>
      <c r="F1616" s="2"/>
    </row>
    <row r="1617" spans="2:6" ht="15" x14ac:dyDescent="0.2">
      <c r="B1617" s="2">
        <v>44658.913907816306</v>
      </c>
      <c r="C1617" s="2">
        <f t="shared" si="77"/>
        <v>44658</v>
      </c>
      <c r="D1617" s="1">
        <v>7438</v>
      </c>
      <c r="F1617" s="2"/>
    </row>
    <row r="1618" spans="2:6" ht="15" x14ac:dyDescent="0.2">
      <c r="B1618" s="2">
        <v>44658.538859707478</v>
      </c>
      <c r="C1618" s="2">
        <f t="shared" si="77"/>
        <v>44658</v>
      </c>
      <c r="D1618" s="1">
        <v>8316</v>
      </c>
      <c r="F1618" s="2"/>
    </row>
    <row r="1619" spans="2:6" ht="15" x14ac:dyDescent="0.2">
      <c r="B1619" s="2">
        <v>44658.156696496881</v>
      </c>
      <c r="C1619" s="2">
        <f t="shared" si="77"/>
        <v>44658</v>
      </c>
      <c r="D1619" s="1">
        <v>6992</v>
      </c>
      <c r="F1619" s="2"/>
    </row>
    <row r="1620" spans="2:6" ht="15" x14ac:dyDescent="0.2">
      <c r="B1620" s="2">
        <v>44657.749093614068</v>
      </c>
      <c r="C1620" s="2">
        <f t="shared" si="77"/>
        <v>44657</v>
      </c>
      <c r="D1620" s="1">
        <v>8183</v>
      </c>
      <c r="F1620" s="2"/>
    </row>
    <row r="1621" spans="2:6" ht="15" x14ac:dyDescent="0.2">
      <c r="B1621" s="2">
        <v>44657.329291410577</v>
      </c>
      <c r="C1621" s="2">
        <f t="shared" si="77"/>
        <v>44657</v>
      </c>
      <c r="D1621" s="1">
        <v>8578</v>
      </c>
      <c r="F1621" s="2"/>
    </row>
    <row r="1622" spans="2:6" ht="15" x14ac:dyDescent="0.2">
      <c r="B1622" s="2">
        <v>44656.918774448888</v>
      </c>
      <c r="C1622" s="2">
        <f t="shared" si="77"/>
        <v>44656</v>
      </c>
      <c r="D1622" s="1">
        <v>7484</v>
      </c>
      <c r="F1622" s="2"/>
    </row>
    <row r="1623" spans="2:6" ht="15" x14ac:dyDescent="0.2">
      <c r="B1623" s="2">
        <v>44656.51393004119</v>
      </c>
      <c r="C1623" s="2">
        <f t="shared" si="77"/>
        <v>44656</v>
      </c>
      <c r="D1623" s="1">
        <v>7993</v>
      </c>
      <c r="F1623" s="2"/>
    </row>
    <row r="1624" spans="2:6" ht="15" x14ac:dyDescent="0.2">
      <c r="B1624" s="2">
        <v>44656.091946536842</v>
      </c>
      <c r="C1624" s="2">
        <f t="shared" si="77"/>
        <v>44656</v>
      </c>
      <c r="D1624" s="1">
        <v>8539</v>
      </c>
      <c r="F1624" s="2"/>
    </row>
    <row r="1625" spans="2:6" ht="15" x14ac:dyDescent="0.2">
      <c r="B1625" s="2">
        <v>44655.675663795853</v>
      </c>
      <c r="C1625" s="2">
        <f t="shared" si="77"/>
        <v>44655</v>
      </c>
      <c r="D1625" s="1">
        <v>7936</v>
      </c>
      <c r="F1625" s="2"/>
    </row>
    <row r="1626" spans="2:6" ht="15" x14ac:dyDescent="0.2">
      <c r="B1626" s="2">
        <v>44655.260513864276</v>
      </c>
      <c r="C1626" s="2">
        <f t="shared" si="77"/>
        <v>44655</v>
      </c>
      <c r="D1626" s="1">
        <v>7612</v>
      </c>
      <c r="F1626" s="2"/>
    </row>
    <row r="1627" spans="2:6" ht="15" x14ac:dyDescent="0.2">
      <c r="B1627" s="2">
        <v>44652.907366846339</v>
      </c>
      <c r="C1627" s="2">
        <f t="shared" si="77"/>
        <v>44652</v>
      </c>
      <c r="D1627" s="1">
        <v>7601</v>
      </c>
      <c r="F1627" s="2"/>
    </row>
    <row r="1628" spans="2:6" ht="15" x14ac:dyDescent="0.2">
      <c r="B1628" s="2">
        <v>44652.517544392358</v>
      </c>
      <c r="C1628" s="2">
        <f t="shared" si="77"/>
        <v>44652</v>
      </c>
      <c r="D1628" s="1">
        <v>8711</v>
      </c>
      <c r="F1628" s="2"/>
    </row>
    <row r="1629" spans="2:6" ht="15" x14ac:dyDescent="0.2">
      <c r="B1629" s="2">
        <v>44652.108610849813</v>
      </c>
      <c r="C1629" s="2">
        <f t="shared" si="77"/>
        <v>44652</v>
      </c>
      <c r="D1629" s="1">
        <v>7330</v>
      </c>
      <c r="F1629" s="2"/>
    </row>
    <row r="1630" spans="2:6" ht="15" x14ac:dyDescent="0.2">
      <c r="B1630" s="2">
        <v>44651.691114598587</v>
      </c>
      <c r="C1630" s="2">
        <f t="shared" si="77"/>
        <v>44651</v>
      </c>
      <c r="D1630" s="1">
        <v>8332</v>
      </c>
      <c r="F1630" s="2"/>
    </row>
    <row r="1631" spans="2:6" ht="15" x14ac:dyDescent="0.2">
      <c r="B1631" s="2">
        <v>44651.314919723125</v>
      </c>
      <c r="C1631" s="2">
        <f t="shared" si="77"/>
        <v>44651</v>
      </c>
      <c r="D1631" s="1">
        <v>8570</v>
      </c>
      <c r="F1631" s="2"/>
    </row>
    <row r="1632" spans="2:6" ht="15" x14ac:dyDescent="0.2">
      <c r="B1632" s="2">
        <v>44650.938956050661</v>
      </c>
      <c r="C1632" s="2">
        <f t="shared" si="77"/>
        <v>44650</v>
      </c>
      <c r="D1632" s="1">
        <v>8735</v>
      </c>
      <c r="F1632" s="2"/>
    </row>
    <row r="1633" spans="2:6" ht="15" x14ac:dyDescent="0.2">
      <c r="B1633" s="2">
        <v>44650.547955173606</v>
      </c>
      <c r="C1633" s="2">
        <f t="shared" si="77"/>
        <v>44650</v>
      </c>
      <c r="D1633" s="1">
        <v>7770</v>
      </c>
      <c r="F1633" s="2"/>
    </row>
    <row r="1634" spans="2:6" ht="15" x14ac:dyDescent="0.2">
      <c r="B1634" s="2">
        <v>44650.157832499666</v>
      </c>
      <c r="C1634" s="2">
        <f t="shared" si="77"/>
        <v>44650</v>
      </c>
      <c r="D1634" s="1">
        <v>8823</v>
      </c>
      <c r="F1634" s="2"/>
    </row>
    <row r="1635" spans="2:6" ht="15" x14ac:dyDescent="0.2">
      <c r="B1635" s="2">
        <v>44649.74843957054</v>
      </c>
      <c r="C1635" s="2">
        <f t="shared" si="77"/>
        <v>44649</v>
      </c>
      <c r="D1635" s="1">
        <v>7520</v>
      </c>
      <c r="F1635" s="2"/>
    </row>
    <row r="1636" spans="2:6" ht="15" x14ac:dyDescent="0.2">
      <c r="B1636" s="2">
        <v>44649.366838760332</v>
      </c>
      <c r="C1636" s="2">
        <f t="shared" si="77"/>
        <v>44649</v>
      </c>
      <c r="D1636" s="1">
        <v>8008</v>
      </c>
      <c r="F1636" s="2"/>
    </row>
    <row r="1637" spans="2:6" ht="15" x14ac:dyDescent="0.2">
      <c r="B1637" s="2">
        <v>44648.938884954936</v>
      </c>
      <c r="C1637" s="2">
        <f t="shared" si="77"/>
        <v>44648</v>
      </c>
      <c r="D1637" s="1">
        <v>8186</v>
      </c>
      <c r="F1637" s="2"/>
    </row>
    <row r="1638" spans="2:6" ht="15" x14ac:dyDescent="0.2">
      <c r="B1638" s="2">
        <v>44648.549649981214</v>
      </c>
      <c r="C1638" s="2">
        <f t="shared" si="77"/>
        <v>44648</v>
      </c>
      <c r="D1638" s="1">
        <v>8583</v>
      </c>
      <c r="F1638" s="2"/>
    </row>
    <row r="1639" spans="2:6" ht="15" x14ac:dyDescent="0.2">
      <c r="B1639" s="2">
        <v>44648.130240096412</v>
      </c>
      <c r="C1639" s="2">
        <f t="shared" si="77"/>
        <v>44648</v>
      </c>
      <c r="D1639" s="1">
        <v>8299</v>
      </c>
      <c r="F1639" s="2"/>
    </row>
    <row r="1640" spans="2:6" ht="15" x14ac:dyDescent="0.2">
      <c r="B1640" s="2">
        <v>44645.693485079515</v>
      </c>
      <c r="C1640" s="2">
        <f t="shared" si="77"/>
        <v>44645</v>
      </c>
      <c r="D1640" s="1">
        <v>8742</v>
      </c>
      <c r="F1640" s="2"/>
    </row>
    <row r="1641" spans="2:6" ht="15" x14ac:dyDescent="0.2">
      <c r="B1641" s="2">
        <v>44645.268175811289</v>
      </c>
      <c r="C1641" s="2">
        <f t="shared" si="77"/>
        <v>44645</v>
      </c>
      <c r="D1641" s="1">
        <v>7261</v>
      </c>
      <c r="F1641" s="2"/>
    </row>
    <row r="1642" spans="2:6" ht="15" x14ac:dyDescent="0.2">
      <c r="B1642" s="2">
        <v>44644.894526267977</v>
      </c>
      <c r="C1642" s="2">
        <f t="shared" si="77"/>
        <v>44644</v>
      </c>
      <c r="D1642" s="1">
        <v>8736</v>
      </c>
      <c r="F1642" s="2"/>
    </row>
    <row r="1643" spans="2:6" ht="15" x14ac:dyDescent="0.2">
      <c r="B1643" s="2">
        <v>44644.495195613148</v>
      </c>
      <c r="C1643" s="2">
        <f t="shared" si="77"/>
        <v>44644</v>
      </c>
      <c r="D1643" s="1">
        <v>8388</v>
      </c>
      <c r="F1643" s="2"/>
    </row>
    <row r="1644" spans="2:6" ht="15" x14ac:dyDescent="0.2">
      <c r="B1644" s="2">
        <v>44644.079107411795</v>
      </c>
      <c r="C1644" s="2">
        <f t="shared" si="77"/>
        <v>44644</v>
      </c>
      <c r="D1644" s="1">
        <v>8912</v>
      </c>
      <c r="F1644" s="2"/>
    </row>
    <row r="1645" spans="2:6" ht="15" x14ac:dyDescent="0.2">
      <c r="B1645" s="2">
        <v>44643.661459305004</v>
      </c>
      <c r="C1645" s="2">
        <f t="shared" si="77"/>
        <v>44643</v>
      </c>
      <c r="D1645" s="1">
        <v>7539</v>
      </c>
      <c r="F1645" s="2"/>
    </row>
    <row r="1646" spans="2:6" ht="15" x14ac:dyDescent="0.2">
      <c r="B1646" s="2">
        <v>44643.247255947128</v>
      </c>
      <c r="C1646" s="2">
        <f t="shared" si="77"/>
        <v>44643</v>
      </c>
      <c r="D1646" s="1">
        <v>7155</v>
      </c>
      <c r="F1646" s="2"/>
    </row>
    <row r="1647" spans="2:6" ht="15" x14ac:dyDescent="0.2">
      <c r="B1647" s="2">
        <v>44642.83605311266</v>
      </c>
      <c r="C1647" s="2">
        <f t="shared" si="77"/>
        <v>44642</v>
      </c>
      <c r="D1647" s="1">
        <v>8344</v>
      </c>
      <c r="F1647" s="2"/>
    </row>
    <row r="1648" spans="2:6" ht="15" x14ac:dyDescent="0.2">
      <c r="B1648" s="2">
        <v>44642.441419902905</v>
      </c>
      <c r="C1648" s="2">
        <f t="shared" si="77"/>
        <v>44642</v>
      </c>
      <c r="D1648" s="1">
        <v>7893</v>
      </c>
      <c r="F1648" s="2"/>
    </row>
    <row r="1649" spans="2:6" ht="15" x14ac:dyDescent="0.2">
      <c r="B1649" s="2">
        <v>44642.053525271309</v>
      </c>
      <c r="C1649" s="2">
        <f t="shared" si="77"/>
        <v>44642</v>
      </c>
      <c r="D1649" s="1">
        <v>7406</v>
      </c>
      <c r="F1649" s="2"/>
    </row>
    <row r="1650" spans="2:6" ht="15" x14ac:dyDescent="0.2">
      <c r="B1650" s="2">
        <v>44641.638463544485</v>
      </c>
      <c r="C1650" s="2">
        <f t="shared" si="77"/>
        <v>44641</v>
      </c>
      <c r="D1650" s="1">
        <v>7182</v>
      </c>
      <c r="F1650" s="2"/>
    </row>
    <row r="1651" spans="2:6" ht="15" x14ac:dyDescent="0.2">
      <c r="B1651" s="2">
        <v>44641.255158503998</v>
      </c>
      <c r="C1651" s="2">
        <f t="shared" si="77"/>
        <v>44641</v>
      </c>
      <c r="D1651" s="1">
        <v>8197</v>
      </c>
      <c r="F1651" s="2"/>
    </row>
    <row r="1652" spans="2:6" ht="15" x14ac:dyDescent="0.2">
      <c r="B1652" s="2">
        <v>44638.79572914321</v>
      </c>
      <c r="C1652" s="2">
        <f t="shared" si="77"/>
        <v>44638</v>
      </c>
      <c r="D1652" s="1">
        <v>9090</v>
      </c>
      <c r="F1652" s="2"/>
    </row>
    <row r="1653" spans="2:6" ht="15" x14ac:dyDescent="0.2">
      <c r="B1653" s="2">
        <v>44638.380065741483</v>
      </c>
      <c r="C1653" s="2">
        <f t="shared" si="77"/>
        <v>44638</v>
      </c>
      <c r="D1653" s="1">
        <v>7226</v>
      </c>
      <c r="F1653" s="2"/>
    </row>
    <row r="1654" spans="2:6" ht="15" x14ac:dyDescent="0.2">
      <c r="B1654" s="2">
        <v>44638.000824430121</v>
      </c>
      <c r="C1654" s="2">
        <f t="shared" si="77"/>
        <v>44638</v>
      </c>
      <c r="D1654" s="1">
        <v>8010</v>
      </c>
      <c r="F1654" s="2"/>
    </row>
    <row r="1655" spans="2:6" ht="15" x14ac:dyDescent="0.2">
      <c r="B1655" s="2">
        <v>44637.591835124636</v>
      </c>
      <c r="C1655" s="2">
        <f t="shared" si="77"/>
        <v>44637</v>
      </c>
      <c r="D1655" s="1">
        <v>7321</v>
      </c>
      <c r="F1655" s="2"/>
    </row>
    <row r="1656" spans="2:6" ht="15" x14ac:dyDescent="0.2">
      <c r="B1656" s="2">
        <v>44637.218890173048</v>
      </c>
      <c r="C1656" s="2">
        <f t="shared" si="77"/>
        <v>44637</v>
      </c>
      <c r="D1656" s="1">
        <v>8486</v>
      </c>
      <c r="F1656" s="2"/>
    </row>
    <row r="1657" spans="2:6" ht="15" x14ac:dyDescent="0.2">
      <c r="B1657" s="2">
        <v>44636.840217360339</v>
      </c>
      <c r="C1657" s="2">
        <f t="shared" si="77"/>
        <v>44636</v>
      </c>
      <c r="D1657" s="1">
        <v>7813</v>
      </c>
      <c r="F1657" s="2"/>
    </row>
    <row r="1658" spans="2:6" ht="15" x14ac:dyDescent="0.2">
      <c r="B1658" s="2">
        <v>44636.468788006947</v>
      </c>
      <c r="C1658" s="2">
        <f t="shared" si="77"/>
        <v>44636</v>
      </c>
      <c r="D1658" s="1">
        <v>8103</v>
      </c>
      <c r="F1658" s="2"/>
    </row>
    <row r="1659" spans="2:6" ht="15" x14ac:dyDescent="0.2">
      <c r="B1659" s="2">
        <v>44636.097639225671</v>
      </c>
      <c r="C1659" s="2">
        <f t="shared" si="77"/>
        <v>44636</v>
      </c>
      <c r="D1659" s="1">
        <v>7812</v>
      </c>
      <c r="F1659" s="2"/>
    </row>
    <row r="1660" spans="2:6" ht="15" x14ac:dyDescent="0.2">
      <c r="B1660" s="2">
        <v>44635.717998442633</v>
      </c>
      <c r="C1660" s="2">
        <f t="shared" si="77"/>
        <v>44635</v>
      </c>
      <c r="D1660" s="1">
        <v>8584</v>
      </c>
      <c r="F1660" s="2"/>
    </row>
    <row r="1661" spans="2:6" ht="15" x14ac:dyDescent="0.2">
      <c r="B1661" s="2">
        <v>44635.309126430977</v>
      </c>
      <c r="C1661" s="2">
        <f t="shared" si="77"/>
        <v>44635</v>
      </c>
      <c r="D1661" s="1">
        <v>9140</v>
      </c>
      <c r="F1661" s="2"/>
    </row>
    <row r="1662" spans="2:6" ht="15" x14ac:dyDescent="0.2">
      <c r="B1662" s="2">
        <v>44634.894617505575</v>
      </c>
      <c r="C1662" s="2">
        <f t="shared" si="77"/>
        <v>44634</v>
      </c>
      <c r="D1662" s="1">
        <v>8018</v>
      </c>
      <c r="F1662" s="2"/>
    </row>
    <row r="1663" spans="2:6" ht="15" x14ac:dyDescent="0.2">
      <c r="B1663" s="2">
        <v>44634.475761131202</v>
      </c>
      <c r="C1663" s="2">
        <f t="shared" si="77"/>
        <v>44634</v>
      </c>
      <c r="D1663" s="1">
        <v>7799</v>
      </c>
      <c r="F1663" s="2"/>
    </row>
    <row r="1664" spans="2:6" ht="15" x14ac:dyDescent="0.2">
      <c r="B1664" s="2">
        <v>44634.10500310488</v>
      </c>
      <c r="C1664" s="2">
        <f t="shared" si="77"/>
        <v>44634</v>
      </c>
      <c r="D1664" s="1">
        <v>7092</v>
      </c>
      <c r="F1664" s="2"/>
    </row>
    <row r="1665" spans="2:6" ht="15" x14ac:dyDescent="0.2">
      <c r="B1665" s="2">
        <v>44631.586753236668</v>
      </c>
      <c r="C1665" s="2">
        <f t="shared" si="77"/>
        <v>44631</v>
      </c>
      <c r="D1665" s="1">
        <v>8519</v>
      </c>
      <c r="F1665" s="2"/>
    </row>
    <row r="1666" spans="2:6" ht="15" x14ac:dyDescent="0.2">
      <c r="B1666" s="2">
        <v>44631.183794814759</v>
      </c>
      <c r="C1666" s="2">
        <f t="shared" si="77"/>
        <v>44631</v>
      </c>
      <c r="D1666" s="1">
        <v>8392</v>
      </c>
      <c r="F1666" s="2"/>
    </row>
    <row r="1667" spans="2:6" ht="15" x14ac:dyDescent="0.2">
      <c r="B1667" s="2">
        <v>44630.781813625639</v>
      </c>
      <c r="C1667" s="2">
        <f t="shared" si="77"/>
        <v>44630</v>
      </c>
      <c r="D1667" s="1">
        <v>8963</v>
      </c>
      <c r="F1667" s="2"/>
    </row>
    <row r="1668" spans="2:6" ht="15" x14ac:dyDescent="0.2">
      <c r="B1668" s="2">
        <v>44630.352956775052</v>
      </c>
      <c r="C1668" s="2">
        <f t="shared" ref="C1668:C1731" si="78">INT(B1668)</f>
        <v>44630</v>
      </c>
      <c r="D1668" s="1">
        <v>7838</v>
      </c>
      <c r="F1668" s="2"/>
    </row>
    <row r="1669" spans="2:6" ht="15" x14ac:dyDescent="0.2">
      <c r="B1669" s="2">
        <v>44629.975541242085</v>
      </c>
      <c r="C1669" s="2">
        <f t="shared" si="78"/>
        <v>44629</v>
      </c>
      <c r="D1669" s="1">
        <v>7682</v>
      </c>
      <c r="F1669" s="2"/>
    </row>
    <row r="1670" spans="2:6" ht="15" x14ac:dyDescent="0.2">
      <c r="B1670" s="2">
        <v>44629.57791784525</v>
      </c>
      <c r="C1670" s="2">
        <f t="shared" si="78"/>
        <v>44629</v>
      </c>
      <c r="D1670" s="1">
        <v>7884</v>
      </c>
      <c r="F1670" s="2"/>
    </row>
    <row r="1671" spans="2:6" ht="15" x14ac:dyDescent="0.2">
      <c r="B1671" s="2">
        <v>44629.164159472202</v>
      </c>
      <c r="C1671" s="2">
        <f t="shared" si="78"/>
        <v>44629</v>
      </c>
      <c r="D1671" s="1">
        <v>7457</v>
      </c>
      <c r="F1671" s="2"/>
    </row>
    <row r="1672" spans="2:6" ht="15" x14ac:dyDescent="0.2">
      <c r="B1672" s="2">
        <v>44628.793561590501</v>
      </c>
      <c r="C1672" s="2">
        <f t="shared" si="78"/>
        <v>44628</v>
      </c>
      <c r="D1672" s="1">
        <v>7106</v>
      </c>
      <c r="F1672" s="2"/>
    </row>
    <row r="1673" spans="2:6" ht="15" x14ac:dyDescent="0.2">
      <c r="B1673" s="2">
        <v>44628.383218678973</v>
      </c>
      <c r="C1673" s="2">
        <f t="shared" si="78"/>
        <v>44628</v>
      </c>
      <c r="D1673" s="1">
        <v>7552</v>
      </c>
      <c r="F1673" s="2"/>
    </row>
    <row r="1674" spans="2:6" ht="15" x14ac:dyDescent="0.2">
      <c r="B1674" s="2">
        <v>44627.972076244812</v>
      </c>
      <c r="C1674" s="2">
        <f t="shared" si="78"/>
        <v>44627</v>
      </c>
      <c r="D1674" s="1">
        <v>7137</v>
      </c>
      <c r="F1674" s="2"/>
    </row>
    <row r="1675" spans="2:6" ht="15" x14ac:dyDescent="0.2">
      <c r="B1675" s="2">
        <v>44627.547017261801</v>
      </c>
      <c r="C1675" s="2">
        <f t="shared" si="78"/>
        <v>44627</v>
      </c>
      <c r="D1675" s="1">
        <v>7619</v>
      </c>
      <c r="F1675" s="2"/>
    </row>
    <row r="1676" spans="2:6" ht="15" x14ac:dyDescent="0.2">
      <c r="B1676" s="2">
        <v>44627.165585591531</v>
      </c>
      <c r="C1676" s="2">
        <f t="shared" si="78"/>
        <v>44627</v>
      </c>
      <c r="D1676" s="1">
        <v>8169</v>
      </c>
      <c r="F1676" s="2"/>
    </row>
    <row r="1677" spans="2:6" ht="15" x14ac:dyDescent="0.2">
      <c r="B1677" s="2">
        <v>44624.777438378223</v>
      </c>
      <c r="C1677" s="2">
        <f t="shared" si="78"/>
        <v>44624</v>
      </c>
      <c r="D1677" s="1">
        <v>8796</v>
      </c>
      <c r="F1677" s="2"/>
    </row>
    <row r="1678" spans="2:6" ht="15" x14ac:dyDescent="0.2">
      <c r="B1678" s="2">
        <v>44624.357465628324</v>
      </c>
      <c r="C1678" s="2">
        <f t="shared" si="78"/>
        <v>44624</v>
      </c>
      <c r="D1678" s="1">
        <v>8171</v>
      </c>
      <c r="F1678" s="2"/>
    </row>
    <row r="1679" spans="2:6" ht="15" x14ac:dyDescent="0.2">
      <c r="B1679" s="2">
        <v>44623.979348243243</v>
      </c>
      <c r="C1679" s="2">
        <f t="shared" si="78"/>
        <v>44623</v>
      </c>
      <c r="D1679" s="1">
        <v>8799</v>
      </c>
      <c r="F1679" s="2"/>
    </row>
    <row r="1680" spans="2:6" ht="15" x14ac:dyDescent="0.2">
      <c r="B1680" s="2">
        <v>44623.608208335783</v>
      </c>
      <c r="C1680" s="2">
        <f t="shared" si="78"/>
        <v>44623</v>
      </c>
      <c r="D1680" s="1">
        <v>7522</v>
      </c>
      <c r="F1680" s="2"/>
    </row>
    <row r="1681" spans="2:6" ht="15" x14ac:dyDescent="0.2">
      <c r="B1681" s="2">
        <v>44623.231578482177</v>
      </c>
      <c r="C1681" s="2">
        <f t="shared" si="78"/>
        <v>44623</v>
      </c>
      <c r="D1681" s="1">
        <v>6795</v>
      </c>
      <c r="F1681" s="2"/>
    </row>
    <row r="1682" spans="2:6" ht="15" x14ac:dyDescent="0.2">
      <c r="B1682" s="2">
        <v>44622.811955491452</v>
      </c>
      <c r="C1682" s="2">
        <f t="shared" si="78"/>
        <v>44622</v>
      </c>
      <c r="D1682" s="1">
        <v>8321</v>
      </c>
      <c r="F1682" s="2"/>
    </row>
    <row r="1683" spans="2:6" ht="15" x14ac:dyDescent="0.2">
      <c r="B1683" s="2">
        <v>44622.419616663014</v>
      </c>
      <c r="C1683" s="2">
        <f t="shared" si="78"/>
        <v>44622</v>
      </c>
      <c r="D1683" s="1">
        <v>7849</v>
      </c>
      <c r="F1683" s="2"/>
    </row>
    <row r="1684" spans="2:6" ht="15" x14ac:dyDescent="0.2">
      <c r="B1684" s="2">
        <v>44622.020909061379</v>
      </c>
      <c r="C1684" s="2">
        <f t="shared" si="78"/>
        <v>44622</v>
      </c>
      <c r="D1684" s="1">
        <v>6882</v>
      </c>
      <c r="F1684" s="2"/>
    </row>
    <row r="1685" spans="2:6" ht="15" x14ac:dyDescent="0.2">
      <c r="B1685" s="2">
        <v>44621.648286594849</v>
      </c>
      <c r="C1685" s="2">
        <f t="shared" si="78"/>
        <v>44621</v>
      </c>
      <c r="D1685" s="1">
        <v>7569</v>
      </c>
      <c r="F1685" s="2"/>
    </row>
    <row r="1686" spans="2:6" ht="15" x14ac:dyDescent="0.2">
      <c r="B1686" s="2">
        <v>44621.259953517241</v>
      </c>
      <c r="C1686" s="2">
        <f t="shared" si="78"/>
        <v>44621</v>
      </c>
      <c r="D1686" s="1">
        <v>7397</v>
      </c>
      <c r="F1686" s="2"/>
    </row>
    <row r="1687" spans="2:6" ht="15" x14ac:dyDescent="0.2">
      <c r="B1687" s="2">
        <v>44620.847410836395</v>
      </c>
      <c r="C1687" s="2">
        <f t="shared" si="78"/>
        <v>44620</v>
      </c>
      <c r="D1687" s="1">
        <v>8469</v>
      </c>
      <c r="F1687" s="2"/>
    </row>
    <row r="1688" spans="2:6" ht="15" x14ac:dyDescent="0.2">
      <c r="B1688" s="2">
        <v>44620.437253133445</v>
      </c>
      <c r="C1688" s="2">
        <f t="shared" si="78"/>
        <v>44620</v>
      </c>
      <c r="D1688" s="1">
        <v>7245</v>
      </c>
      <c r="F1688" s="2"/>
    </row>
    <row r="1689" spans="2:6" ht="15" x14ac:dyDescent="0.2">
      <c r="B1689" s="2">
        <v>44620.027089983421</v>
      </c>
      <c r="C1689" s="2">
        <f t="shared" si="78"/>
        <v>44620</v>
      </c>
      <c r="D1689" s="1">
        <v>8287</v>
      </c>
      <c r="F1689" s="2"/>
    </row>
    <row r="1690" spans="2:6" ht="15" x14ac:dyDescent="0.2">
      <c r="B1690" s="2">
        <v>44617.947273867794</v>
      </c>
      <c r="C1690" s="2">
        <f t="shared" si="78"/>
        <v>44617</v>
      </c>
      <c r="D1690" s="1">
        <v>6763</v>
      </c>
      <c r="F1690" s="2"/>
    </row>
    <row r="1691" spans="2:6" ht="15" x14ac:dyDescent="0.2">
      <c r="B1691" s="2">
        <v>44617.541076993868</v>
      </c>
      <c r="C1691" s="2">
        <f t="shared" si="78"/>
        <v>44617</v>
      </c>
      <c r="D1691" s="1">
        <v>6922</v>
      </c>
      <c r="F1691" s="2"/>
    </row>
    <row r="1692" spans="2:6" ht="15" x14ac:dyDescent="0.2">
      <c r="B1692" s="2">
        <v>44617.122788077664</v>
      </c>
      <c r="C1692" s="2">
        <f t="shared" si="78"/>
        <v>44617</v>
      </c>
      <c r="D1692" s="1">
        <v>8199</v>
      </c>
      <c r="F1692" s="2"/>
    </row>
    <row r="1693" spans="2:6" ht="15" x14ac:dyDescent="0.2">
      <c r="B1693" s="2">
        <v>44616.695612015516</v>
      </c>
      <c r="C1693" s="2">
        <f t="shared" si="78"/>
        <v>44616</v>
      </c>
      <c r="D1693" s="1">
        <v>8411</v>
      </c>
      <c r="F1693" s="2"/>
    </row>
    <row r="1694" spans="2:6" ht="15" x14ac:dyDescent="0.2">
      <c r="B1694" s="2">
        <v>44616.284091780581</v>
      </c>
      <c r="C1694" s="2">
        <f t="shared" si="78"/>
        <v>44616</v>
      </c>
      <c r="D1694" s="1">
        <v>8505</v>
      </c>
      <c r="F1694" s="2"/>
    </row>
    <row r="1695" spans="2:6" ht="15" x14ac:dyDescent="0.2">
      <c r="B1695" s="2">
        <v>44615.906388439173</v>
      </c>
      <c r="C1695" s="2">
        <f t="shared" si="78"/>
        <v>44615</v>
      </c>
      <c r="D1695" s="1">
        <v>6696</v>
      </c>
      <c r="F1695" s="2"/>
    </row>
    <row r="1696" spans="2:6" ht="15" x14ac:dyDescent="0.2">
      <c r="B1696" s="2">
        <v>44615.48205615933</v>
      </c>
      <c r="C1696" s="2">
        <f t="shared" si="78"/>
        <v>44615</v>
      </c>
      <c r="D1696" s="1">
        <v>7916</v>
      </c>
      <c r="F1696" s="2"/>
    </row>
    <row r="1697" spans="2:6" ht="15" x14ac:dyDescent="0.2">
      <c r="B1697" s="2">
        <v>44615.088117467058</v>
      </c>
      <c r="C1697" s="2">
        <f t="shared" si="78"/>
        <v>44615</v>
      </c>
      <c r="D1697" s="1">
        <v>6946</v>
      </c>
      <c r="F1697" s="2"/>
    </row>
    <row r="1698" spans="2:6" ht="15" x14ac:dyDescent="0.2">
      <c r="B1698" s="2">
        <v>44614.710254800622</v>
      </c>
      <c r="C1698" s="2">
        <f t="shared" si="78"/>
        <v>44614</v>
      </c>
      <c r="D1698" s="1">
        <v>7652</v>
      </c>
      <c r="F1698" s="2"/>
    </row>
    <row r="1699" spans="2:6" ht="15" x14ac:dyDescent="0.2">
      <c r="B1699" s="2">
        <v>44614.308285937615</v>
      </c>
      <c r="C1699" s="2">
        <f t="shared" si="78"/>
        <v>44614</v>
      </c>
      <c r="D1699" s="1">
        <v>8314</v>
      </c>
      <c r="F1699" s="2"/>
    </row>
    <row r="1700" spans="2:6" ht="15" x14ac:dyDescent="0.2">
      <c r="B1700" s="2">
        <v>44613.918882868311</v>
      </c>
      <c r="C1700" s="2">
        <f t="shared" si="78"/>
        <v>44613</v>
      </c>
      <c r="D1700" s="1">
        <v>7590</v>
      </c>
      <c r="F1700" s="2"/>
    </row>
    <row r="1701" spans="2:6" ht="15" x14ac:dyDescent="0.2">
      <c r="B1701" s="2">
        <v>44613.491233366964</v>
      </c>
      <c r="C1701" s="2">
        <f t="shared" si="78"/>
        <v>44613</v>
      </c>
      <c r="D1701" s="1">
        <v>7197</v>
      </c>
      <c r="F1701" s="2"/>
    </row>
    <row r="1702" spans="2:6" ht="15" x14ac:dyDescent="0.2">
      <c r="B1702" s="2">
        <v>44613.115247914633</v>
      </c>
      <c r="C1702" s="2">
        <f t="shared" si="78"/>
        <v>44613</v>
      </c>
      <c r="D1702" s="1">
        <v>7318</v>
      </c>
      <c r="F1702" s="2"/>
    </row>
    <row r="1703" spans="2:6" ht="15" x14ac:dyDescent="0.2">
      <c r="B1703" s="2">
        <v>44610.722572785919</v>
      </c>
      <c r="C1703" s="2">
        <f t="shared" si="78"/>
        <v>44610</v>
      </c>
      <c r="D1703" s="1">
        <v>7348</v>
      </c>
      <c r="F1703" s="2"/>
    </row>
    <row r="1704" spans="2:6" ht="15" x14ac:dyDescent="0.2">
      <c r="B1704" s="2">
        <v>44610.33874230706</v>
      </c>
      <c r="C1704" s="2">
        <f t="shared" si="78"/>
        <v>44610</v>
      </c>
      <c r="D1704" s="1">
        <v>8273</v>
      </c>
      <c r="F1704" s="2"/>
    </row>
    <row r="1705" spans="2:6" ht="15" x14ac:dyDescent="0.2">
      <c r="B1705" s="2">
        <v>44609.93834350635</v>
      </c>
      <c r="C1705" s="2">
        <f t="shared" si="78"/>
        <v>44609</v>
      </c>
      <c r="D1705" s="1">
        <v>7813</v>
      </c>
      <c r="F1705" s="2"/>
    </row>
    <row r="1706" spans="2:6" ht="15" x14ac:dyDescent="0.2">
      <c r="B1706" s="2">
        <v>44609.513134471148</v>
      </c>
      <c r="C1706" s="2">
        <f t="shared" si="78"/>
        <v>44609</v>
      </c>
      <c r="D1706" s="1">
        <v>6508</v>
      </c>
      <c r="F1706" s="2"/>
    </row>
    <row r="1707" spans="2:6" ht="15" x14ac:dyDescent="0.2">
      <c r="B1707" s="2">
        <v>44609.137315436725</v>
      </c>
      <c r="C1707" s="2">
        <f t="shared" si="78"/>
        <v>44609</v>
      </c>
      <c r="D1707" s="1">
        <v>7477</v>
      </c>
      <c r="F1707" s="2"/>
    </row>
    <row r="1708" spans="2:6" ht="15" x14ac:dyDescent="0.2">
      <c r="B1708" s="2">
        <v>44608.761851985728</v>
      </c>
      <c r="C1708" s="2">
        <f t="shared" si="78"/>
        <v>44608</v>
      </c>
      <c r="D1708" s="1">
        <v>7710</v>
      </c>
      <c r="F1708" s="2"/>
    </row>
    <row r="1709" spans="2:6" ht="15" x14ac:dyDescent="0.2">
      <c r="B1709" s="2">
        <v>44608.362621888489</v>
      </c>
      <c r="C1709" s="2">
        <f t="shared" si="78"/>
        <v>44608</v>
      </c>
      <c r="D1709" s="1">
        <v>6914</v>
      </c>
      <c r="F1709" s="2"/>
    </row>
    <row r="1710" spans="2:6" ht="15" x14ac:dyDescent="0.2">
      <c r="B1710" s="2">
        <v>44607.978452273368</v>
      </c>
      <c r="C1710" s="2">
        <f t="shared" si="78"/>
        <v>44607</v>
      </c>
      <c r="D1710" s="1">
        <v>8260</v>
      </c>
      <c r="F1710" s="2"/>
    </row>
    <row r="1711" spans="2:6" ht="15" x14ac:dyDescent="0.2">
      <c r="B1711" s="2">
        <v>44607.569380232468</v>
      </c>
      <c r="C1711" s="2">
        <f t="shared" si="78"/>
        <v>44607</v>
      </c>
      <c r="D1711" s="1">
        <v>7946</v>
      </c>
      <c r="F1711" s="2"/>
    </row>
    <row r="1712" spans="2:6" ht="15" x14ac:dyDescent="0.2">
      <c r="B1712" s="2">
        <v>44607.181392200167</v>
      </c>
      <c r="C1712" s="2">
        <f t="shared" si="78"/>
        <v>44607</v>
      </c>
      <c r="D1712" s="1">
        <v>7506</v>
      </c>
      <c r="F1712" s="2"/>
    </row>
    <row r="1713" spans="2:6" ht="15" x14ac:dyDescent="0.2">
      <c r="B1713" s="2">
        <v>44606.800533114518</v>
      </c>
      <c r="C1713" s="2">
        <f t="shared" si="78"/>
        <v>44606</v>
      </c>
      <c r="D1713" s="1">
        <v>7074</v>
      </c>
      <c r="F1713" s="2"/>
    </row>
    <row r="1714" spans="2:6" ht="15" x14ac:dyDescent="0.2">
      <c r="B1714" s="2">
        <v>44606.39456507354</v>
      </c>
      <c r="C1714" s="2">
        <f t="shared" si="78"/>
        <v>44606</v>
      </c>
      <c r="D1714" s="1">
        <v>7971</v>
      </c>
      <c r="F1714" s="2"/>
    </row>
    <row r="1715" spans="2:6" ht="15" x14ac:dyDescent="0.2">
      <c r="B1715" s="2">
        <v>44603.995923413335</v>
      </c>
      <c r="C1715" s="2">
        <f t="shared" si="78"/>
        <v>44603</v>
      </c>
      <c r="D1715" s="1">
        <v>7224</v>
      </c>
      <c r="F1715" s="2"/>
    </row>
    <row r="1716" spans="2:6" ht="15" x14ac:dyDescent="0.2">
      <c r="B1716" s="2">
        <v>44603.600857545971</v>
      </c>
      <c r="C1716" s="2">
        <f t="shared" si="78"/>
        <v>44603</v>
      </c>
      <c r="D1716" s="1">
        <v>7291</v>
      </c>
      <c r="F1716" s="2"/>
    </row>
    <row r="1717" spans="2:6" ht="15" x14ac:dyDescent="0.2">
      <c r="B1717" s="2">
        <v>44603.185578369419</v>
      </c>
      <c r="C1717" s="2">
        <f t="shared" si="78"/>
        <v>44603</v>
      </c>
      <c r="D1717" s="1">
        <v>7637</v>
      </c>
      <c r="F1717" s="2"/>
    </row>
    <row r="1718" spans="2:6" ht="15" x14ac:dyDescent="0.2">
      <c r="B1718" s="2">
        <v>44602.782145172911</v>
      </c>
      <c r="C1718" s="2">
        <f t="shared" si="78"/>
        <v>44602</v>
      </c>
      <c r="D1718" s="1">
        <v>8136</v>
      </c>
      <c r="F1718" s="2"/>
    </row>
    <row r="1719" spans="2:6" ht="15" x14ac:dyDescent="0.2">
      <c r="B1719" s="2">
        <v>44602.393349791288</v>
      </c>
      <c r="C1719" s="2">
        <f t="shared" si="78"/>
        <v>44602</v>
      </c>
      <c r="D1719" s="1">
        <v>6483</v>
      </c>
      <c r="F1719" s="2"/>
    </row>
    <row r="1720" spans="2:6" ht="15" x14ac:dyDescent="0.2">
      <c r="B1720" s="2">
        <v>44601.997347879107</v>
      </c>
      <c r="C1720" s="2">
        <f t="shared" si="78"/>
        <v>44601</v>
      </c>
      <c r="D1720" s="1">
        <v>6682</v>
      </c>
      <c r="F1720" s="2"/>
    </row>
    <row r="1721" spans="2:6" ht="15" x14ac:dyDescent="0.2">
      <c r="B1721" s="2">
        <v>44601.590734717123</v>
      </c>
      <c r="C1721" s="2">
        <f t="shared" si="78"/>
        <v>44601</v>
      </c>
      <c r="D1721" s="1">
        <v>7204</v>
      </c>
      <c r="F1721" s="2"/>
    </row>
    <row r="1722" spans="2:6" ht="15" x14ac:dyDescent="0.2">
      <c r="B1722" s="2">
        <v>44601.182006487863</v>
      </c>
      <c r="C1722" s="2">
        <f t="shared" si="78"/>
        <v>44601</v>
      </c>
      <c r="D1722" s="1">
        <v>7306</v>
      </c>
      <c r="F1722" s="2"/>
    </row>
    <row r="1723" spans="2:6" ht="15" x14ac:dyDescent="0.2">
      <c r="B1723" s="2">
        <v>44600.803715570117</v>
      </c>
      <c r="C1723" s="2">
        <f t="shared" si="78"/>
        <v>44600</v>
      </c>
      <c r="D1723" s="1">
        <v>6785</v>
      </c>
      <c r="F1723" s="2"/>
    </row>
    <row r="1724" spans="2:6" ht="15" x14ac:dyDescent="0.2">
      <c r="B1724" s="2">
        <v>44600.411807318298</v>
      </c>
      <c r="C1724" s="2">
        <f t="shared" si="78"/>
        <v>44600</v>
      </c>
      <c r="D1724" s="1">
        <v>8084</v>
      </c>
      <c r="F1724" s="2"/>
    </row>
    <row r="1725" spans="2:6" ht="15" x14ac:dyDescent="0.2">
      <c r="B1725" s="2">
        <v>44600.006959703795</v>
      </c>
      <c r="C1725" s="2">
        <f t="shared" si="78"/>
        <v>44600</v>
      </c>
      <c r="D1725" s="1">
        <v>7752</v>
      </c>
      <c r="F1725" s="2"/>
    </row>
    <row r="1726" spans="2:6" ht="15" x14ac:dyDescent="0.2">
      <c r="B1726" s="2">
        <v>44599.619230842633</v>
      </c>
      <c r="C1726" s="2">
        <f t="shared" si="78"/>
        <v>44599</v>
      </c>
      <c r="D1726" s="1">
        <v>6747</v>
      </c>
      <c r="F1726" s="2"/>
    </row>
    <row r="1727" spans="2:6" ht="15" x14ac:dyDescent="0.2">
      <c r="B1727" s="2">
        <v>44599.207637559841</v>
      </c>
      <c r="C1727" s="2">
        <f t="shared" si="78"/>
        <v>44599</v>
      </c>
      <c r="D1727" s="1">
        <v>7782</v>
      </c>
      <c r="F1727" s="2"/>
    </row>
    <row r="1728" spans="2:6" ht="15" x14ac:dyDescent="0.2">
      <c r="B1728" s="2">
        <v>44596.777636083396</v>
      </c>
      <c r="C1728" s="2">
        <f t="shared" si="78"/>
        <v>44596</v>
      </c>
      <c r="D1728" s="1">
        <v>6780</v>
      </c>
      <c r="F1728" s="2"/>
    </row>
    <row r="1729" spans="2:6" ht="15" x14ac:dyDescent="0.2">
      <c r="B1729" s="2">
        <v>44596.349437418634</v>
      </c>
      <c r="C1729" s="2">
        <f t="shared" si="78"/>
        <v>44596</v>
      </c>
      <c r="D1729" s="1">
        <v>7505</v>
      </c>
      <c r="F1729" s="2"/>
    </row>
    <row r="1730" spans="2:6" ht="15" x14ac:dyDescent="0.2">
      <c r="B1730" s="2">
        <v>44595.935867207372</v>
      </c>
      <c r="C1730" s="2">
        <f t="shared" si="78"/>
        <v>44595</v>
      </c>
      <c r="D1730" s="1">
        <v>7162</v>
      </c>
      <c r="F1730" s="2"/>
    </row>
    <row r="1731" spans="2:6" ht="15" x14ac:dyDescent="0.2">
      <c r="B1731" s="2">
        <v>44595.549443370233</v>
      </c>
      <c r="C1731" s="2">
        <f t="shared" si="78"/>
        <v>44595</v>
      </c>
      <c r="D1731" s="1">
        <v>7252</v>
      </c>
      <c r="F1731" s="2"/>
    </row>
    <row r="1732" spans="2:6" ht="15" x14ac:dyDescent="0.2">
      <c r="B1732" s="2">
        <v>44595.128525050961</v>
      </c>
      <c r="C1732" s="2">
        <f t="shared" ref="C1732:C1795" si="79">INT(B1732)</f>
        <v>44595</v>
      </c>
      <c r="D1732" s="1">
        <v>7519</v>
      </c>
      <c r="F1732" s="2"/>
    </row>
    <row r="1733" spans="2:6" ht="15" x14ac:dyDescent="0.2">
      <c r="B1733" s="2">
        <v>44594.751938609552</v>
      </c>
      <c r="C1733" s="2">
        <f t="shared" si="79"/>
        <v>44594</v>
      </c>
      <c r="D1733" s="1">
        <v>7583</v>
      </c>
      <c r="F1733" s="2"/>
    </row>
    <row r="1734" spans="2:6" ht="15" x14ac:dyDescent="0.2">
      <c r="B1734" s="2">
        <v>44594.34558256279</v>
      </c>
      <c r="C1734" s="2">
        <f t="shared" si="79"/>
        <v>44594</v>
      </c>
      <c r="D1734" s="1">
        <v>7105</v>
      </c>
      <c r="F1734" s="2"/>
    </row>
    <row r="1735" spans="2:6" ht="15" x14ac:dyDescent="0.2">
      <c r="B1735" s="2">
        <v>44593.936299614172</v>
      </c>
      <c r="C1735" s="2">
        <f t="shared" si="79"/>
        <v>44593</v>
      </c>
      <c r="D1735" s="1">
        <v>6946</v>
      </c>
      <c r="F1735" s="2"/>
    </row>
    <row r="1736" spans="2:6" ht="15" x14ac:dyDescent="0.2">
      <c r="B1736" s="2">
        <v>44593.543232077653</v>
      </c>
      <c r="C1736" s="2">
        <f t="shared" si="79"/>
        <v>44593</v>
      </c>
      <c r="D1736" s="1">
        <v>6779</v>
      </c>
      <c r="F1736" s="2"/>
    </row>
    <row r="1737" spans="2:6" ht="15" x14ac:dyDescent="0.2">
      <c r="B1737" s="2">
        <v>44593.130387401434</v>
      </c>
      <c r="C1737" s="2">
        <f t="shared" si="79"/>
        <v>44593</v>
      </c>
      <c r="D1737" s="1">
        <v>6341</v>
      </c>
      <c r="F1737" s="2"/>
    </row>
    <row r="1738" spans="2:6" ht="15" x14ac:dyDescent="0.2">
      <c r="B1738" s="2">
        <v>44592.743514194568</v>
      </c>
      <c r="C1738" s="2">
        <f t="shared" si="79"/>
        <v>44592</v>
      </c>
      <c r="D1738" s="1">
        <v>7779</v>
      </c>
      <c r="F1738" s="2"/>
    </row>
    <row r="1739" spans="2:6" ht="15" x14ac:dyDescent="0.2">
      <c r="B1739" s="2">
        <v>44592.343402032704</v>
      </c>
      <c r="C1739" s="2">
        <f t="shared" si="79"/>
        <v>44592</v>
      </c>
      <c r="D1739" s="1">
        <v>7412</v>
      </c>
      <c r="F1739" s="2"/>
    </row>
    <row r="1740" spans="2:6" ht="15" x14ac:dyDescent="0.2">
      <c r="B1740" s="2">
        <v>44589.910286088518</v>
      </c>
      <c r="C1740" s="2">
        <f t="shared" si="79"/>
        <v>44589</v>
      </c>
      <c r="D1740" s="1">
        <v>6548</v>
      </c>
      <c r="F1740" s="2"/>
    </row>
    <row r="1741" spans="2:6" ht="15" x14ac:dyDescent="0.2">
      <c r="B1741" s="2">
        <v>44589.53105635813</v>
      </c>
      <c r="C1741" s="2">
        <f t="shared" si="79"/>
        <v>44589</v>
      </c>
      <c r="D1741" s="1">
        <v>7480</v>
      </c>
      <c r="F1741" s="2"/>
    </row>
    <row r="1742" spans="2:6" ht="15" x14ac:dyDescent="0.2">
      <c r="B1742" s="2">
        <v>44589.139033257205</v>
      </c>
      <c r="C1742" s="2">
        <f t="shared" si="79"/>
        <v>44589</v>
      </c>
      <c r="D1742" s="1">
        <v>7653</v>
      </c>
      <c r="F1742" s="2"/>
    </row>
    <row r="1743" spans="2:6" ht="15" x14ac:dyDescent="0.2">
      <c r="B1743" s="2">
        <v>44588.727930913257</v>
      </c>
      <c r="C1743" s="2">
        <f t="shared" si="79"/>
        <v>44588</v>
      </c>
      <c r="D1743" s="1">
        <v>6465</v>
      </c>
      <c r="F1743" s="2"/>
    </row>
    <row r="1744" spans="2:6" ht="15" x14ac:dyDescent="0.2">
      <c r="B1744" s="2">
        <v>44588.332220292126</v>
      </c>
      <c r="C1744" s="2">
        <f t="shared" si="79"/>
        <v>44588</v>
      </c>
      <c r="D1744" s="1">
        <v>7048</v>
      </c>
      <c r="F1744" s="2"/>
    </row>
    <row r="1745" spans="2:6" ht="15" x14ac:dyDescent="0.2">
      <c r="B1745" s="2">
        <v>44587.919008794808</v>
      </c>
      <c r="C1745" s="2">
        <f t="shared" si="79"/>
        <v>44587</v>
      </c>
      <c r="D1745" s="1">
        <v>6022</v>
      </c>
      <c r="F1745" s="2"/>
    </row>
    <row r="1746" spans="2:6" ht="15" x14ac:dyDescent="0.2">
      <c r="B1746" s="2">
        <v>44587.521777778093</v>
      </c>
      <c r="C1746" s="2">
        <f t="shared" si="79"/>
        <v>44587</v>
      </c>
      <c r="D1746" s="1">
        <v>7132</v>
      </c>
      <c r="F1746" s="2"/>
    </row>
    <row r="1747" spans="2:6" ht="15" x14ac:dyDescent="0.2">
      <c r="B1747" s="2">
        <v>44587.122839667412</v>
      </c>
      <c r="C1747" s="2">
        <f t="shared" si="79"/>
        <v>44587</v>
      </c>
      <c r="D1747" s="1">
        <v>6659</v>
      </c>
      <c r="F1747" s="2"/>
    </row>
    <row r="1748" spans="2:6" ht="15" x14ac:dyDescent="0.2">
      <c r="B1748" s="2">
        <v>44586.745801013509</v>
      </c>
      <c r="C1748" s="2">
        <f t="shared" si="79"/>
        <v>44586</v>
      </c>
      <c r="D1748" s="1">
        <v>5880</v>
      </c>
      <c r="F1748" s="2"/>
    </row>
    <row r="1749" spans="2:6" ht="15" x14ac:dyDescent="0.2">
      <c r="B1749" s="2">
        <v>44586.362426155581</v>
      </c>
      <c r="C1749" s="2">
        <f t="shared" si="79"/>
        <v>44586</v>
      </c>
      <c r="D1749" s="1">
        <v>7036</v>
      </c>
      <c r="F1749" s="2"/>
    </row>
    <row r="1750" spans="2:6" ht="15" x14ac:dyDescent="0.2">
      <c r="B1750" s="2">
        <v>44585.948280928002</v>
      </c>
      <c r="C1750" s="2">
        <f t="shared" si="79"/>
        <v>44585</v>
      </c>
      <c r="D1750" s="1">
        <v>6819</v>
      </c>
      <c r="F1750" s="2"/>
    </row>
    <row r="1751" spans="2:6" ht="15" x14ac:dyDescent="0.2">
      <c r="B1751" s="2">
        <v>44585.526849398193</v>
      </c>
      <c r="C1751" s="2">
        <f t="shared" si="79"/>
        <v>44585</v>
      </c>
      <c r="D1751" s="1">
        <v>6720</v>
      </c>
      <c r="F1751" s="2"/>
    </row>
    <row r="1752" spans="2:6" ht="15" x14ac:dyDescent="0.2">
      <c r="B1752" s="2">
        <v>44585.145927610756</v>
      </c>
      <c r="C1752" s="2">
        <f t="shared" si="79"/>
        <v>44585</v>
      </c>
      <c r="D1752" s="1">
        <v>6262</v>
      </c>
      <c r="F1752" s="2"/>
    </row>
    <row r="1753" spans="2:6" ht="15" x14ac:dyDescent="0.2">
      <c r="B1753" s="2">
        <v>44582.723031120731</v>
      </c>
      <c r="C1753" s="2">
        <f t="shared" si="79"/>
        <v>44582</v>
      </c>
      <c r="D1753" s="1">
        <v>7583</v>
      </c>
      <c r="F1753" s="2"/>
    </row>
    <row r="1754" spans="2:6" ht="15" x14ac:dyDescent="0.2">
      <c r="B1754" s="2">
        <v>44582.351275902547</v>
      </c>
      <c r="C1754" s="2">
        <f t="shared" si="79"/>
        <v>44582</v>
      </c>
      <c r="D1754" s="1">
        <v>6489</v>
      </c>
      <c r="F1754" s="2"/>
    </row>
    <row r="1755" spans="2:6" ht="15" x14ac:dyDescent="0.2">
      <c r="B1755" s="2">
        <v>44581.978334122337</v>
      </c>
      <c r="C1755" s="2">
        <f t="shared" si="79"/>
        <v>44581</v>
      </c>
      <c r="D1755" s="1">
        <v>6929</v>
      </c>
      <c r="F1755" s="2"/>
    </row>
    <row r="1756" spans="2:6" ht="15" x14ac:dyDescent="0.2">
      <c r="B1756" s="2">
        <v>44581.550163266518</v>
      </c>
      <c r="C1756" s="2">
        <f t="shared" si="79"/>
        <v>44581</v>
      </c>
      <c r="D1756" s="1">
        <v>6411</v>
      </c>
      <c r="F1756" s="2"/>
    </row>
    <row r="1757" spans="2:6" ht="15" x14ac:dyDescent="0.2">
      <c r="B1757" s="2">
        <v>44581.143457238308</v>
      </c>
      <c r="C1757" s="2">
        <f t="shared" si="79"/>
        <v>44581</v>
      </c>
      <c r="D1757" s="1">
        <v>6296</v>
      </c>
      <c r="F1757" s="2"/>
    </row>
    <row r="1758" spans="2:6" ht="15" x14ac:dyDescent="0.2">
      <c r="B1758" s="2">
        <v>44580.761729222082</v>
      </c>
      <c r="C1758" s="2">
        <f t="shared" si="79"/>
        <v>44580</v>
      </c>
      <c r="D1758" s="1">
        <v>6617</v>
      </c>
      <c r="F1758" s="2"/>
    </row>
    <row r="1759" spans="2:6" ht="15" x14ac:dyDescent="0.2">
      <c r="B1759" s="2">
        <v>44580.342340339055</v>
      </c>
      <c r="C1759" s="2">
        <f t="shared" si="79"/>
        <v>44580</v>
      </c>
      <c r="D1759" s="1">
        <v>6699</v>
      </c>
      <c r="F1759" s="2"/>
    </row>
    <row r="1760" spans="2:6" ht="15" x14ac:dyDescent="0.2">
      <c r="B1760" s="2">
        <v>44579.912718760985</v>
      </c>
      <c r="C1760" s="2">
        <f t="shared" si="79"/>
        <v>44579</v>
      </c>
      <c r="D1760" s="1">
        <v>5990</v>
      </c>
      <c r="F1760" s="2"/>
    </row>
    <row r="1761" spans="2:6" ht="15" x14ac:dyDescent="0.2">
      <c r="B1761" s="2">
        <v>44579.536647803689</v>
      </c>
      <c r="C1761" s="2">
        <f t="shared" si="79"/>
        <v>44579</v>
      </c>
      <c r="D1761" s="1">
        <v>6180</v>
      </c>
      <c r="F1761" s="2"/>
    </row>
    <row r="1762" spans="2:6" ht="15" x14ac:dyDescent="0.2">
      <c r="B1762" s="2">
        <v>44579.135589853104</v>
      </c>
      <c r="C1762" s="2">
        <f t="shared" si="79"/>
        <v>44579</v>
      </c>
      <c r="D1762" s="1">
        <v>6488</v>
      </c>
      <c r="F1762" s="2"/>
    </row>
    <row r="1763" spans="2:6" ht="15" x14ac:dyDescent="0.2">
      <c r="B1763" s="2">
        <v>44578.756199687894</v>
      </c>
      <c r="C1763" s="2">
        <f t="shared" si="79"/>
        <v>44578</v>
      </c>
      <c r="D1763" s="1">
        <v>6673</v>
      </c>
      <c r="F1763" s="2"/>
    </row>
    <row r="1764" spans="2:6" ht="15" x14ac:dyDescent="0.2">
      <c r="B1764" s="2">
        <v>44578.36067704462</v>
      </c>
      <c r="C1764" s="2">
        <f t="shared" si="79"/>
        <v>44578</v>
      </c>
      <c r="D1764" s="1">
        <v>6419</v>
      </c>
      <c r="F1764" s="2"/>
    </row>
    <row r="1765" spans="2:6" ht="15" x14ac:dyDescent="0.2">
      <c r="B1765" s="2">
        <v>44575.965559046868</v>
      </c>
      <c r="C1765" s="2">
        <f t="shared" si="79"/>
        <v>44575</v>
      </c>
      <c r="D1765" s="1">
        <v>6408</v>
      </c>
      <c r="F1765" s="2"/>
    </row>
    <row r="1766" spans="2:6" ht="15" x14ac:dyDescent="0.2">
      <c r="B1766" s="2">
        <v>44575.571306028207</v>
      </c>
      <c r="C1766" s="2">
        <f t="shared" si="79"/>
        <v>44575</v>
      </c>
      <c r="D1766" s="1">
        <v>6780</v>
      </c>
      <c r="F1766" s="2"/>
    </row>
    <row r="1767" spans="2:6" ht="15" x14ac:dyDescent="0.2">
      <c r="B1767" s="2">
        <v>44575.14203212392</v>
      </c>
      <c r="C1767" s="2">
        <f t="shared" si="79"/>
        <v>44575</v>
      </c>
      <c r="D1767" s="1">
        <v>6275</v>
      </c>
      <c r="F1767" s="2"/>
    </row>
    <row r="1768" spans="2:6" ht="15" x14ac:dyDescent="0.2">
      <c r="B1768" s="2">
        <v>44574.72753414973</v>
      </c>
      <c r="C1768" s="2">
        <f t="shared" si="79"/>
        <v>44574</v>
      </c>
      <c r="D1768" s="1">
        <v>7583</v>
      </c>
      <c r="F1768" s="2"/>
    </row>
    <row r="1769" spans="2:6" ht="15" x14ac:dyDescent="0.2">
      <c r="B1769" s="2">
        <v>44574.336370660945</v>
      </c>
      <c r="C1769" s="2">
        <f t="shared" si="79"/>
        <v>44574</v>
      </c>
      <c r="D1769" s="1">
        <v>7710</v>
      </c>
      <c r="F1769" s="2"/>
    </row>
    <row r="1770" spans="2:6" ht="15" x14ac:dyDescent="0.2">
      <c r="B1770" s="2">
        <v>44573.9587003821</v>
      </c>
      <c r="C1770" s="2">
        <f t="shared" si="79"/>
        <v>44573</v>
      </c>
      <c r="D1770" s="1">
        <v>8118</v>
      </c>
      <c r="F1770" s="2"/>
    </row>
    <row r="1771" spans="2:6" ht="15" x14ac:dyDescent="0.2">
      <c r="B1771" s="2">
        <v>44573.56035176287</v>
      </c>
      <c r="C1771" s="2">
        <f t="shared" si="79"/>
        <v>44573</v>
      </c>
      <c r="D1771" s="1">
        <v>7895</v>
      </c>
      <c r="F1771" s="2"/>
    </row>
    <row r="1772" spans="2:6" ht="15" x14ac:dyDescent="0.2">
      <c r="B1772" s="2">
        <v>44573.162410752571</v>
      </c>
      <c r="C1772" s="2">
        <f t="shared" si="79"/>
        <v>44573</v>
      </c>
      <c r="D1772" s="1">
        <v>7788</v>
      </c>
      <c r="F1772" s="2"/>
    </row>
    <row r="1773" spans="2:6" ht="15" x14ac:dyDescent="0.2">
      <c r="B1773" s="2">
        <v>44572.743657476676</v>
      </c>
      <c r="C1773" s="2">
        <f t="shared" si="79"/>
        <v>44572</v>
      </c>
      <c r="D1773" s="1">
        <v>8625</v>
      </c>
      <c r="F1773" s="2"/>
    </row>
    <row r="1774" spans="2:6" ht="15" x14ac:dyDescent="0.2">
      <c r="B1774" s="2">
        <v>44572.332338839398</v>
      </c>
      <c r="C1774" s="2">
        <f t="shared" si="79"/>
        <v>44572</v>
      </c>
      <c r="D1774" s="1">
        <v>7286</v>
      </c>
      <c r="F1774" s="2"/>
    </row>
    <row r="1775" spans="2:6" ht="15" x14ac:dyDescent="0.2">
      <c r="B1775" s="2">
        <v>44571.921030862206</v>
      </c>
      <c r="C1775" s="2">
        <f t="shared" si="79"/>
        <v>44571</v>
      </c>
      <c r="D1775" s="1">
        <v>7653</v>
      </c>
      <c r="F1775" s="2"/>
    </row>
    <row r="1776" spans="2:6" ht="15" x14ac:dyDescent="0.2">
      <c r="B1776" s="2">
        <v>44571.512237762014</v>
      </c>
      <c r="C1776" s="2">
        <f t="shared" si="79"/>
        <v>44571</v>
      </c>
      <c r="D1776" s="1">
        <v>8885</v>
      </c>
      <c r="F1776" s="2"/>
    </row>
    <row r="1777" spans="2:6" ht="15" x14ac:dyDescent="0.2">
      <c r="B1777" s="2">
        <v>44571.083013860698</v>
      </c>
      <c r="C1777" s="2">
        <f t="shared" si="79"/>
        <v>44571</v>
      </c>
      <c r="D1777" s="1">
        <v>8010</v>
      </c>
      <c r="F1777" s="2"/>
    </row>
    <row r="1778" spans="2:6" ht="15" x14ac:dyDescent="0.2">
      <c r="B1778" s="2">
        <v>44568.697330546587</v>
      </c>
      <c r="C1778" s="2">
        <f t="shared" si="79"/>
        <v>44568</v>
      </c>
      <c r="D1778" s="1">
        <v>9647</v>
      </c>
      <c r="F1778" s="2"/>
    </row>
    <row r="1779" spans="2:6" ht="15" x14ac:dyDescent="0.2">
      <c r="B1779" s="2">
        <v>44568.315561255753</v>
      </c>
      <c r="C1779" s="2">
        <f t="shared" si="79"/>
        <v>44568</v>
      </c>
      <c r="D1779" s="1">
        <v>9023</v>
      </c>
      <c r="F1779" s="2"/>
    </row>
    <row r="1780" spans="2:6" ht="15" x14ac:dyDescent="0.2">
      <c r="B1780" s="2">
        <v>44567.942989436313</v>
      </c>
      <c r="C1780" s="2">
        <f t="shared" si="79"/>
        <v>44567</v>
      </c>
      <c r="D1780" s="1">
        <v>11250</v>
      </c>
      <c r="F1780" s="2"/>
    </row>
    <row r="1781" spans="2:6" ht="15" x14ac:dyDescent="0.2">
      <c r="B1781" s="2">
        <v>44567.534815688363</v>
      </c>
      <c r="C1781" s="2">
        <f t="shared" si="79"/>
        <v>44567</v>
      </c>
      <c r="D1781" s="1">
        <v>9932</v>
      </c>
      <c r="F1781" s="2"/>
    </row>
    <row r="1782" spans="2:6" ht="15" x14ac:dyDescent="0.2">
      <c r="B1782" s="2">
        <v>44567.16379430423</v>
      </c>
      <c r="C1782" s="2">
        <f t="shared" si="79"/>
        <v>44567</v>
      </c>
      <c r="D1782" s="1">
        <v>9703</v>
      </c>
      <c r="F1782" s="2"/>
    </row>
    <row r="1783" spans="2:6" ht="15" x14ac:dyDescent="0.2">
      <c r="B1783" s="2">
        <v>44566.741728609559</v>
      </c>
      <c r="C1783" s="2">
        <f t="shared" si="79"/>
        <v>44566</v>
      </c>
      <c r="D1783" s="1">
        <v>10884</v>
      </c>
      <c r="F1783" s="2"/>
    </row>
    <row r="1784" spans="2:6" ht="15" x14ac:dyDescent="0.2">
      <c r="B1784" s="2">
        <v>44566.347277777466</v>
      </c>
      <c r="C1784" s="2">
        <f t="shared" si="79"/>
        <v>44566</v>
      </c>
      <c r="D1784" s="1">
        <v>10377</v>
      </c>
      <c r="F1784" s="2"/>
    </row>
    <row r="1785" spans="2:6" ht="15" x14ac:dyDescent="0.2">
      <c r="B1785" s="2">
        <v>44565.94723747993</v>
      </c>
      <c r="C1785" s="2">
        <f t="shared" si="79"/>
        <v>44565</v>
      </c>
      <c r="D1785" s="1">
        <v>10640</v>
      </c>
      <c r="F1785" s="2"/>
    </row>
    <row r="1786" spans="2:6" ht="15" x14ac:dyDescent="0.2">
      <c r="B1786" s="2">
        <v>44565.534669333545</v>
      </c>
      <c r="C1786" s="2">
        <f t="shared" si="79"/>
        <v>44565</v>
      </c>
      <c r="D1786" s="1">
        <v>12608</v>
      </c>
      <c r="F1786" s="2"/>
    </row>
    <row r="1787" spans="2:6" ht="15" x14ac:dyDescent="0.2">
      <c r="B1787" s="2">
        <v>44565.132052991088</v>
      </c>
      <c r="C1787" s="2">
        <f t="shared" si="79"/>
        <v>44565</v>
      </c>
      <c r="D1787" s="1">
        <v>10842</v>
      </c>
      <c r="F1787" s="2"/>
    </row>
    <row r="1788" spans="2:6" ht="15" x14ac:dyDescent="0.2">
      <c r="B1788" s="2">
        <v>44564.732122412912</v>
      </c>
      <c r="C1788" s="2">
        <f t="shared" si="79"/>
        <v>44564</v>
      </c>
      <c r="D1788" s="1">
        <v>10645</v>
      </c>
      <c r="F1788" s="2"/>
    </row>
    <row r="1789" spans="2:6" ht="15" x14ac:dyDescent="0.2">
      <c r="B1789" s="2">
        <v>44564.357581018463</v>
      </c>
      <c r="C1789" s="2">
        <f t="shared" si="79"/>
        <v>44564</v>
      </c>
      <c r="D1789" s="1">
        <v>11093</v>
      </c>
      <c r="F1789" s="2"/>
    </row>
    <row r="1790" spans="2:6" ht="15" x14ac:dyDescent="0.2">
      <c r="B1790" s="2">
        <v>44561.609399337838</v>
      </c>
      <c r="C1790" s="2">
        <f t="shared" si="79"/>
        <v>44561</v>
      </c>
      <c r="D1790" s="1">
        <v>11872</v>
      </c>
      <c r="F1790" s="2"/>
    </row>
    <row r="1791" spans="2:6" ht="15" x14ac:dyDescent="0.2">
      <c r="B1791" s="2">
        <v>44561.183051628774</v>
      </c>
      <c r="C1791" s="2">
        <f t="shared" si="79"/>
        <v>44561</v>
      </c>
      <c r="D1791" s="1">
        <v>13569</v>
      </c>
      <c r="F1791" s="2"/>
    </row>
    <row r="1792" spans="2:6" ht="15" x14ac:dyDescent="0.2">
      <c r="B1792" s="2">
        <v>44560.800649880417</v>
      </c>
      <c r="C1792" s="2">
        <f t="shared" si="79"/>
        <v>44560</v>
      </c>
      <c r="D1792" s="1">
        <v>11452</v>
      </c>
      <c r="F1792" s="2"/>
    </row>
    <row r="1793" spans="2:6" ht="15" x14ac:dyDescent="0.2">
      <c r="B1793" s="2">
        <v>44560.381711564762</v>
      </c>
      <c r="C1793" s="2">
        <f t="shared" si="79"/>
        <v>44560</v>
      </c>
      <c r="D1793" s="1">
        <v>11872</v>
      </c>
      <c r="F1793" s="2"/>
    </row>
    <row r="1794" spans="2:6" ht="15" x14ac:dyDescent="0.2">
      <c r="B1794" s="2">
        <v>44559.961559329495</v>
      </c>
      <c r="C1794" s="2">
        <f t="shared" si="79"/>
        <v>44559</v>
      </c>
      <c r="D1794" s="1">
        <v>13243</v>
      </c>
      <c r="F1794" s="2"/>
    </row>
    <row r="1795" spans="2:6" ht="15" x14ac:dyDescent="0.2">
      <c r="B1795" s="2">
        <v>44559.588430647018</v>
      </c>
      <c r="C1795" s="2">
        <f t="shared" si="79"/>
        <v>44559</v>
      </c>
      <c r="D1795" s="1">
        <v>12749</v>
      </c>
      <c r="F1795" s="2"/>
    </row>
    <row r="1796" spans="2:6" ht="15" x14ac:dyDescent="0.2">
      <c r="B1796" s="2">
        <v>44559.200432142468</v>
      </c>
      <c r="C1796" s="2">
        <f t="shared" ref="C1796:C1859" si="80">INT(B1796)</f>
        <v>44559</v>
      </c>
      <c r="D1796" s="1">
        <v>12341</v>
      </c>
      <c r="F1796" s="2"/>
    </row>
    <row r="1797" spans="2:6" ht="15" x14ac:dyDescent="0.2">
      <c r="B1797" s="2">
        <v>44558.816375424045</v>
      </c>
      <c r="C1797" s="2">
        <f t="shared" si="80"/>
        <v>44558</v>
      </c>
      <c r="D1797" s="1">
        <v>14567</v>
      </c>
      <c r="F1797" s="2"/>
    </row>
    <row r="1798" spans="2:6" ht="15" x14ac:dyDescent="0.2">
      <c r="B1798" s="2">
        <v>44558.446333612621</v>
      </c>
      <c r="C1798" s="2">
        <f t="shared" si="80"/>
        <v>44558</v>
      </c>
      <c r="D1798" s="1">
        <v>12123</v>
      </c>
      <c r="F1798" s="2"/>
    </row>
    <row r="1799" spans="2:6" ht="15" x14ac:dyDescent="0.2">
      <c r="B1799" s="2">
        <v>44558.023654493169</v>
      </c>
      <c r="C1799" s="2">
        <f t="shared" si="80"/>
        <v>44558</v>
      </c>
      <c r="D1799" s="1">
        <v>15376</v>
      </c>
      <c r="F1799" s="2"/>
    </row>
    <row r="1800" spans="2:6" ht="15" x14ac:dyDescent="0.2">
      <c r="B1800" s="2">
        <v>44557.62589632567</v>
      </c>
      <c r="C1800" s="2">
        <f t="shared" si="80"/>
        <v>44557</v>
      </c>
      <c r="D1800" s="1">
        <v>15638</v>
      </c>
      <c r="F1800" s="2"/>
    </row>
    <row r="1801" spans="2:6" ht="15" x14ac:dyDescent="0.2">
      <c r="B1801" s="2">
        <v>44557.234052859269</v>
      </c>
      <c r="C1801" s="2">
        <f t="shared" si="80"/>
        <v>44557</v>
      </c>
      <c r="D1801" s="1">
        <v>14767</v>
      </c>
      <c r="F1801" s="2"/>
    </row>
    <row r="1802" spans="2:6" ht="15" x14ac:dyDescent="0.2">
      <c r="B1802" s="2">
        <v>44554.897251229413</v>
      </c>
      <c r="C1802" s="2">
        <f t="shared" si="80"/>
        <v>44554</v>
      </c>
      <c r="D1802" s="1">
        <v>17187</v>
      </c>
      <c r="F1802" s="2"/>
    </row>
    <row r="1803" spans="2:6" ht="15" x14ac:dyDescent="0.2">
      <c r="B1803" s="2">
        <v>44554.471026945866</v>
      </c>
      <c r="C1803" s="2">
        <f t="shared" si="80"/>
        <v>44554</v>
      </c>
      <c r="D1803" s="1">
        <v>14883</v>
      </c>
      <c r="F1803" s="2"/>
    </row>
    <row r="1804" spans="2:6" ht="15" x14ac:dyDescent="0.2">
      <c r="B1804" s="2">
        <v>44554.063017087828</v>
      </c>
      <c r="C1804" s="2">
        <f t="shared" si="80"/>
        <v>44554</v>
      </c>
      <c r="D1804" s="1">
        <v>14040</v>
      </c>
      <c r="F1804" s="2"/>
    </row>
    <row r="1805" spans="2:6" ht="15" x14ac:dyDescent="0.2">
      <c r="B1805" s="2">
        <v>44553.664347832018</v>
      </c>
      <c r="C1805" s="2">
        <f t="shared" si="80"/>
        <v>44553</v>
      </c>
      <c r="D1805" s="1">
        <v>17960</v>
      </c>
      <c r="F1805" s="2"/>
    </row>
    <row r="1806" spans="2:6" ht="15" x14ac:dyDescent="0.2">
      <c r="B1806" s="2">
        <v>44553.273666737499</v>
      </c>
      <c r="C1806" s="2">
        <f t="shared" si="80"/>
        <v>44553</v>
      </c>
      <c r="D1806" s="1">
        <v>16258</v>
      </c>
      <c r="F1806" s="2"/>
    </row>
    <row r="1807" spans="2:6" ht="15" x14ac:dyDescent="0.2">
      <c r="B1807" s="2">
        <v>44552.888773712308</v>
      </c>
      <c r="C1807" s="2">
        <f t="shared" si="80"/>
        <v>44552</v>
      </c>
      <c r="D1807" s="1">
        <v>18315</v>
      </c>
      <c r="F1807" s="2"/>
    </row>
    <row r="1808" spans="2:6" ht="15" x14ac:dyDescent="0.2">
      <c r="B1808" s="2">
        <v>44552.478217795608</v>
      </c>
      <c r="C1808" s="2">
        <f t="shared" si="80"/>
        <v>44552</v>
      </c>
      <c r="D1808" s="1">
        <v>17896</v>
      </c>
      <c r="F1808" s="2"/>
    </row>
    <row r="1809" spans="2:6" ht="15" x14ac:dyDescent="0.2">
      <c r="B1809" s="2">
        <v>44552.071559134238</v>
      </c>
      <c r="C1809" s="2">
        <f t="shared" si="80"/>
        <v>44552</v>
      </c>
      <c r="D1809" s="1">
        <v>14662</v>
      </c>
      <c r="F1809" s="2"/>
    </row>
    <row r="1810" spans="2:6" ht="15" x14ac:dyDescent="0.2">
      <c r="B1810" s="2">
        <v>44551.701044623878</v>
      </c>
      <c r="C1810" s="2">
        <f t="shared" si="80"/>
        <v>44551</v>
      </c>
      <c r="D1810" s="1">
        <v>16190</v>
      </c>
      <c r="F1810" s="2"/>
    </row>
    <row r="1811" spans="2:6" ht="15" x14ac:dyDescent="0.2">
      <c r="B1811" s="2">
        <v>44551.320694091643</v>
      </c>
      <c r="C1811" s="2">
        <f t="shared" si="80"/>
        <v>44551</v>
      </c>
      <c r="D1811" s="1">
        <v>15481</v>
      </c>
      <c r="F1811" s="2"/>
    </row>
    <row r="1812" spans="2:6" ht="15" x14ac:dyDescent="0.2">
      <c r="B1812" s="2">
        <v>44550.920872221897</v>
      </c>
      <c r="C1812" s="2">
        <f t="shared" si="80"/>
        <v>44550</v>
      </c>
      <c r="D1812" s="1">
        <v>19135</v>
      </c>
      <c r="F1812" s="2"/>
    </row>
    <row r="1813" spans="2:6" ht="15" x14ac:dyDescent="0.2">
      <c r="B1813" s="2">
        <v>44550.527277705383</v>
      </c>
      <c r="C1813" s="2">
        <f t="shared" si="80"/>
        <v>44550</v>
      </c>
      <c r="D1813" s="1">
        <v>16443</v>
      </c>
      <c r="F1813" s="2"/>
    </row>
    <row r="1814" spans="2:6" ht="15" x14ac:dyDescent="0.2">
      <c r="B1814" s="2">
        <v>44550.109859381118</v>
      </c>
      <c r="C1814" s="2">
        <f t="shared" si="80"/>
        <v>44550</v>
      </c>
      <c r="D1814" s="1">
        <v>19286</v>
      </c>
      <c r="F1814" s="2"/>
    </row>
    <row r="1815" spans="2:6" ht="15" x14ac:dyDescent="0.2">
      <c r="B1815" s="2">
        <v>44547.730234596209</v>
      </c>
      <c r="C1815" s="2">
        <f t="shared" si="80"/>
        <v>44547</v>
      </c>
      <c r="D1815" s="1">
        <v>20769</v>
      </c>
      <c r="F1815" s="2"/>
    </row>
    <row r="1816" spans="2:6" ht="15" x14ac:dyDescent="0.2">
      <c r="B1816" s="2">
        <v>44547.30104307866</v>
      </c>
      <c r="C1816" s="2">
        <f t="shared" si="80"/>
        <v>44547</v>
      </c>
      <c r="D1816" s="1">
        <v>17255</v>
      </c>
      <c r="F1816" s="2"/>
    </row>
    <row r="1817" spans="2:6" ht="15" x14ac:dyDescent="0.2">
      <c r="B1817" s="2">
        <v>44546.893654502499</v>
      </c>
      <c r="C1817" s="2">
        <f t="shared" si="80"/>
        <v>44546</v>
      </c>
      <c r="D1817" s="1">
        <v>20764</v>
      </c>
      <c r="F1817" s="2"/>
    </row>
    <row r="1818" spans="2:6" ht="15" x14ac:dyDescent="0.2">
      <c r="B1818" s="2">
        <v>44546.497223194638</v>
      </c>
      <c r="C1818" s="2">
        <f t="shared" si="80"/>
        <v>44546</v>
      </c>
      <c r="D1818" s="1">
        <v>17712</v>
      </c>
      <c r="F1818" s="2"/>
    </row>
    <row r="1819" spans="2:6" ht="15" x14ac:dyDescent="0.2">
      <c r="B1819" s="2">
        <v>44546.102736196503</v>
      </c>
      <c r="C1819" s="2">
        <f t="shared" si="80"/>
        <v>44546</v>
      </c>
      <c r="D1819" s="1">
        <v>20627</v>
      </c>
      <c r="F1819" s="2"/>
    </row>
    <row r="1820" spans="2:6" ht="15" x14ac:dyDescent="0.2">
      <c r="B1820" s="2">
        <v>44545.709524486287</v>
      </c>
      <c r="C1820" s="2">
        <f t="shared" si="80"/>
        <v>44545</v>
      </c>
      <c r="D1820" s="1">
        <v>20635</v>
      </c>
      <c r="F1820" s="2"/>
    </row>
    <row r="1821" spans="2:6" ht="15" x14ac:dyDescent="0.2">
      <c r="B1821" s="2">
        <v>44545.329682032105</v>
      </c>
      <c r="C1821" s="2">
        <f t="shared" si="80"/>
        <v>44545</v>
      </c>
      <c r="D1821" s="1">
        <v>20083</v>
      </c>
      <c r="F1821" s="2"/>
    </row>
    <row r="1822" spans="2:6" ht="15" x14ac:dyDescent="0.2">
      <c r="B1822" s="2">
        <v>44544.952536514138</v>
      </c>
      <c r="C1822" s="2">
        <f t="shared" si="80"/>
        <v>44544</v>
      </c>
      <c r="D1822" s="1">
        <v>18338</v>
      </c>
      <c r="F1822" s="2"/>
    </row>
    <row r="1823" spans="2:6" ht="15" x14ac:dyDescent="0.2">
      <c r="B1823" s="2">
        <v>44544.577494658224</v>
      </c>
      <c r="C1823" s="2">
        <f t="shared" si="80"/>
        <v>44544</v>
      </c>
      <c r="D1823" s="1">
        <v>21400</v>
      </c>
      <c r="F1823" s="2"/>
    </row>
    <row r="1824" spans="2:6" ht="15" x14ac:dyDescent="0.2">
      <c r="B1824" s="2">
        <v>44544.172790381497</v>
      </c>
      <c r="C1824" s="2">
        <f t="shared" si="80"/>
        <v>44544</v>
      </c>
      <c r="D1824" s="1">
        <v>19930</v>
      </c>
      <c r="F1824" s="2"/>
    </row>
    <row r="1825" spans="2:6" ht="15" x14ac:dyDescent="0.2">
      <c r="B1825" s="2">
        <v>44543.742908618937</v>
      </c>
      <c r="C1825" s="2">
        <f t="shared" si="80"/>
        <v>44543</v>
      </c>
      <c r="D1825" s="1">
        <v>20029</v>
      </c>
      <c r="F1825" s="2"/>
    </row>
    <row r="1826" spans="2:6" ht="15" x14ac:dyDescent="0.2">
      <c r="B1826" s="2">
        <v>44543.326462315272</v>
      </c>
      <c r="C1826" s="2">
        <f t="shared" si="80"/>
        <v>44543</v>
      </c>
      <c r="D1826" s="1">
        <v>17738</v>
      </c>
      <c r="F1826" s="2"/>
    </row>
    <row r="1827" spans="2:6" ht="15" x14ac:dyDescent="0.2">
      <c r="B1827" s="2">
        <v>44540.930134591574</v>
      </c>
      <c r="C1827" s="2">
        <f t="shared" si="80"/>
        <v>44540</v>
      </c>
      <c r="D1827" s="1">
        <v>19240</v>
      </c>
      <c r="F1827" s="2"/>
    </row>
    <row r="1828" spans="2:6" ht="15" x14ac:dyDescent="0.2">
      <c r="B1828" s="2">
        <v>44540.511831039599</v>
      </c>
      <c r="C1828" s="2">
        <f t="shared" si="80"/>
        <v>44540</v>
      </c>
      <c r="D1828" s="1">
        <v>20950</v>
      </c>
      <c r="F1828" s="2"/>
    </row>
    <row r="1829" spans="2:6" ht="15" x14ac:dyDescent="0.2">
      <c r="B1829" s="2">
        <v>44540.087875284451</v>
      </c>
      <c r="C1829" s="2">
        <f t="shared" si="80"/>
        <v>44540</v>
      </c>
      <c r="D1829" s="1">
        <v>19419</v>
      </c>
      <c r="F1829" s="2"/>
    </row>
    <row r="1830" spans="2:6" ht="15" x14ac:dyDescent="0.2">
      <c r="B1830" s="2">
        <v>44539.668778256426</v>
      </c>
      <c r="C1830" s="2">
        <f t="shared" si="80"/>
        <v>44539</v>
      </c>
      <c r="D1830" s="1">
        <v>19669</v>
      </c>
      <c r="F1830" s="2"/>
    </row>
    <row r="1831" spans="2:6" ht="15" x14ac:dyDescent="0.2">
      <c r="B1831" s="2">
        <v>44539.264945748844</v>
      </c>
      <c r="C1831" s="2">
        <f t="shared" si="80"/>
        <v>44539</v>
      </c>
      <c r="D1831" s="1">
        <v>17210</v>
      </c>
      <c r="F1831" s="2"/>
    </row>
    <row r="1832" spans="2:6" ht="15" x14ac:dyDescent="0.2">
      <c r="B1832" s="2">
        <v>44538.882141226539</v>
      </c>
      <c r="C1832" s="2">
        <f t="shared" si="80"/>
        <v>44538</v>
      </c>
      <c r="D1832" s="1">
        <v>19521</v>
      </c>
      <c r="F1832" s="2"/>
    </row>
    <row r="1833" spans="2:6" ht="15" x14ac:dyDescent="0.2">
      <c r="B1833" s="2">
        <v>44538.477092892157</v>
      </c>
      <c r="C1833" s="2">
        <f t="shared" si="80"/>
        <v>44538</v>
      </c>
      <c r="D1833" s="1">
        <v>20851</v>
      </c>
      <c r="F1833" s="2"/>
    </row>
    <row r="1834" spans="2:6" ht="15" x14ac:dyDescent="0.2">
      <c r="B1834" s="2">
        <v>44538.089553987993</v>
      </c>
      <c r="C1834" s="2">
        <f t="shared" si="80"/>
        <v>44538</v>
      </c>
      <c r="D1834" s="1">
        <v>16427</v>
      </c>
      <c r="F1834" s="2"/>
    </row>
    <row r="1835" spans="2:6" ht="15" x14ac:dyDescent="0.2">
      <c r="B1835" s="2">
        <v>44537.661810260914</v>
      </c>
      <c r="C1835" s="2">
        <f t="shared" si="80"/>
        <v>44537</v>
      </c>
      <c r="D1835" s="1">
        <v>19676</v>
      </c>
      <c r="F1835" s="2"/>
    </row>
    <row r="1836" spans="2:6" ht="15" x14ac:dyDescent="0.2">
      <c r="B1836" s="2">
        <v>44537.264002837954</v>
      </c>
      <c r="C1836" s="2">
        <f t="shared" si="80"/>
        <v>44537</v>
      </c>
      <c r="D1836" s="1">
        <v>18451</v>
      </c>
      <c r="F1836" s="2"/>
    </row>
    <row r="1837" spans="2:6" ht="15" x14ac:dyDescent="0.2">
      <c r="B1837" s="2">
        <v>44536.836558881332</v>
      </c>
      <c r="C1837" s="2">
        <f t="shared" si="80"/>
        <v>44536</v>
      </c>
      <c r="D1837" s="1">
        <v>20441</v>
      </c>
      <c r="F1837" s="2"/>
    </row>
    <row r="1838" spans="2:6" ht="15" x14ac:dyDescent="0.2">
      <c r="B1838" s="2">
        <v>44536.425980590131</v>
      </c>
      <c r="C1838" s="2">
        <f t="shared" si="80"/>
        <v>44536</v>
      </c>
      <c r="D1838" s="1">
        <v>16407</v>
      </c>
      <c r="F1838" s="2"/>
    </row>
    <row r="1839" spans="2:6" ht="15" x14ac:dyDescent="0.2">
      <c r="B1839" s="2">
        <v>44536.051592843229</v>
      </c>
      <c r="C1839" s="2">
        <f t="shared" si="80"/>
        <v>44536</v>
      </c>
      <c r="D1839" s="1">
        <v>19956</v>
      </c>
      <c r="F1839" s="2"/>
    </row>
    <row r="1840" spans="2:6" ht="15" x14ac:dyDescent="0.2">
      <c r="B1840" s="2">
        <v>44533.683505846107</v>
      </c>
      <c r="C1840" s="2">
        <f t="shared" si="80"/>
        <v>44533</v>
      </c>
      <c r="D1840" s="1">
        <v>19368</v>
      </c>
      <c r="F1840" s="2"/>
    </row>
    <row r="1841" spans="2:6" ht="15" x14ac:dyDescent="0.2">
      <c r="B1841" s="2">
        <v>44533.280609938403</v>
      </c>
      <c r="C1841" s="2">
        <f t="shared" si="80"/>
        <v>44533</v>
      </c>
      <c r="D1841" s="1">
        <v>17819</v>
      </c>
      <c r="F1841" s="2"/>
    </row>
    <row r="1842" spans="2:6" ht="15" x14ac:dyDescent="0.2">
      <c r="B1842" s="2">
        <v>44532.879963410342</v>
      </c>
      <c r="C1842" s="2">
        <f t="shared" si="80"/>
        <v>44532</v>
      </c>
      <c r="D1842" s="1">
        <v>19233</v>
      </c>
      <c r="F1842" s="2"/>
    </row>
    <row r="1843" spans="2:6" ht="15" x14ac:dyDescent="0.2">
      <c r="B1843" s="2">
        <v>44532.478100783046</v>
      </c>
      <c r="C1843" s="2">
        <f t="shared" si="80"/>
        <v>44532</v>
      </c>
      <c r="D1843" s="1">
        <v>17391</v>
      </c>
      <c r="F1843" s="2"/>
    </row>
    <row r="1844" spans="2:6" ht="15" x14ac:dyDescent="0.2">
      <c r="B1844" s="2">
        <v>44532.086699018102</v>
      </c>
      <c r="C1844" s="2">
        <f t="shared" si="80"/>
        <v>44532</v>
      </c>
      <c r="D1844" s="1">
        <v>19625</v>
      </c>
      <c r="F1844" s="2"/>
    </row>
    <row r="1845" spans="2:6" ht="15" x14ac:dyDescent="0.2">
      <c r="B1845" s="2">
        <v>44531.715920297866</v>
      </c>
      <c r="C1845" s="2">
        <f t="shared" si="80"/>
        <v>44531</v>
      </c>
      <c r="D1845" s="1">
        <v>17321</v>
      </c>
      <c r="F1845" s="2"/>
    </row>
    <row r="1846" spans="2:6" ht="15" x14ac:dyDescent="0.2">
      <c r="B1846" s="2">
        <v>44531.293748018179</v>
      </c>
      <c r="C1846" s="2">
        <f t="shared" si="80"/>
        <v>44531</v>
      </c>
      <c r="D1846" s="1">
        <v>18123</v>
      </c>
      <c r="F1846" s="2"/>
    </row>
    <row r="1847" spans="2:6" ht="15" x14ac:dyDescent="0.2">
      <c r="B1847" s="2">
        <v>44530.888826546565</v>
      </c>
      <c r="C1847" s="2">
        <f t="shared" si="80"/>
        <v>44530</v>
      </c>
      <c r="D1847" s="1">
        <v>15223</v>
      </c>
      <c r="F1847" s="2"/>
    </row>
    <row r="1848" spans="2:6" ht="15" x14ac:dyDescent="0.2">
      <c r="B1848" s="2">
        <v>44530.461275477894</v>
      </c>
      <c r="C1848" s="2">
        <f t="shared" si="80"/>
        <v>44530</v>
      </c>
      <c r="D1848" s="1">
        <v>17148</v>
      </c>
      <c r="F1848" s="2"/>
    </row>
    <row r="1849" spans="2:6" ht="15" x14ac:dyDescent="0.2">
      <c r="B1849" s="2">
        <v>44530.068423555422</v>
      </c>
      <c r="C1849" s="2">
        <f t="shared" si="80"/>
        <v>44530</v>
      </c>
      <c r="D1849" s="1">
        <v>16766</v>
      </c>
      <c r="F1849" s="2"/>
    </row>
    <row r="1850" spans="2:6" ht="15" x14ac:dyDescent="0.2">
      <c r="B1850" s="2">
        <v>44529.648881861554</v>
      </c>
      <c r="C1850" s="2">
        <f t="shared" si="80"/>
        <v>44529</v>
      </c>
      <c r="D1850" s="1">
        <v>18291</v>
      </c>
      <c r="F1850" s="2"/>
    </row>
    <row r="1851" spans="2:6" ht="15" x14ac:dyDescent="0.2">
      <c r="B1851" s="2">
        <v>44529.238755975239</v>
      </c>
      <c r="C1851" s="2">
        <f t="shared" si="80"/>
        <v>44529</v>
      </c>
      <c r="D1851" s="1">
        <v>16586</v>
      </c>
      <c r="F1851" s="2"/>
    </row>
    <row r="1852" spans="2:6" ht="15" x14ac:dyDescent="0.2">
      <c r="B1852" s="2">
        <v>44526.82696433075</v>
      </c>
      <c r="C1852" s="2">
        <f t="shared" si="80"/>
        <v>44526</v>
      </c>
      <c r="D1852" s="1">
        <v>17634</v>
      </c>
      <c r="F1852" s="2"/>
    </row>
    <row r="1853" spans="2:6" ht="15" x14ac:dyDescent="0.2">
      <c r="B1853" s="2">
        <v>44526.437379088027</v>
      </c>
      <c r="C1853" s="2">
        <f t="shared" si="80"/>
        <v>44526</v>
      </c>
      <c r="D1853" s="1">
        <v>16311</v>
      </c>
      <c r="F1853" s="2"/>
    </row>
    <row r="1854" spans="2:6" ht="15" x14ac:dyDescent="0.2">
      <c r="B1854" s="2">
        <v>44526.015929370493</v>
      </c>
      <c r="C1854" s="2">
        <f t="shared" si="80"/>
        <v>44526</v>
      </c>
      <c r="D1854" s="1">
        <v>18964</v>
      </c>
      <c r="F1854" s="2"/>
    </row>
    <row r="1855" spans="2:6" ht="15" x14ac:dyDescent="0.2">
      <c r="B1855" s="2">
        <v>44525.59121842093</v>
      </c>
      <c r="C1855" s="2">
        <f t="shared" si="80"/>
        <v>44525</v>
      </c>
      <c r="D1855" s="1">
        <v>16531</v>
      </c>
      <c r="F1855" s="2"/>
    </row>
    <row r="1856" spans="2:6" ht="15" x14ac:dyDescent="0.2">
      <c r="B1856" s="2">
        <v>44525.210300334809</v>
      </c>
      <c r="C1856" s="2">
        <f t="shared" si="80"/>
        <v>44525</v>
      </c>
      <c r="D1856" s="1">
        <v>14850</v>
      </c>
      <c r="F1856" s="2"/>
    </row>
    <row r="1857" spans="2:6" ht="15" x14ac:dyDescent="0.2">
      <c r="B1857" s="2">
        <v>44524.789785253975</v>
      </c>
      <c r="C1857" s="2">
        <f t="shared" si="80"/>
        <v>44524</v>
      </c>
      <c r="D1857" s="1">
        <v>15621</v>
      </c>
      <c r="F1857" s="2"/>
    </row>
    <row r="1858" spans="2:6" ht="15" x14ac:dyDescent="0.2">
      <c r="B1858" s="2">
        <v>44524.392976660878</v>
      </c>
      <c r="C1858" s="2">
        <f t="shared" si="80"/>
        <v>44524</v>
      </c>
      <c r="D1858" s="1">
        <v>17352</v>
      </c>
      <c r="F1858" s="2"/>
    </row>
    <row r="1859" spans="2:6" ht="15" x14ac:dyDescent="0.2">
      <c r="B1859" s="2">
        <v>44524.017289974086</v>
      </c>
      <c r="C1859" s="2">
        <f t="shared" si="80"/>
        <v>44524</v>
      </c>
      <c r="D1859" s="1">
        <v>14863</v>
      </c>
      <c r="F1859" s="2"/>
    </row>
    <row r="1860" spans="2:6" ht="15" x14ac:dyDescent="0.2">
      <c r="B1860" s="2">
        <v>44523.587544121532</v>
      </c>
      <c r="C1860" s="2">
        <f t="shared" ref="C1860:C1923" si="81">INT(B1860)</f>
        <v>44523</v>
      </c>
      <c r="D1860" s="1">
        <v>14868</v>
      </c>
      <c r="F1860" s="2"/>
    </row>
    <row r="1861" spans="2:6" ht="15" x14ac:dyDescent="0.2">
      <c r="B1861" s="2">
        <v>44523.170764051931</v>
      </c>
      <c r="C1861" s="2">
        <f t="shared" si="81"/>
        <v>44523</v>
      </c>
      <c r="D1861" s="1">
        <v>17819</v>
      </c>
      <c r="F1861" s="2"/>
    </row>
    <row r="1862" spans="2:6" ht="15" x14ac:dyDescent="0.2">
      <c r="B1862" s="2">
        <v>44522.757494379686</v>
      </c>
      <c r="C1862" s="2">
        <f t="shared" si="81"/>
        <v>44522</v>
      </c>
      <c r="D1862" s="1">
        <v>14445</v>
      </c>
      <c r="F1862" s="2"/>
    </row>
    <row r="1863" spans="2:6" ht="15" x14ac:dyDescent="0.2">
      <c r="B1863" s="2">
        <v>44522.347670013645</v>
      </c>
      <c r="C1863" s="2">
        <f t="shared" si="81"/>
        <v>44522</v>
      </c>
      <c r="D1863" s="1">
        <v>15527</v>
      </c>
      <c r="F1863" s="2"/>
    </row>
    <row r="1864" spans="2:6" ht="15" x14ac:dyDescent="0.2">
      <c r="B1864" s="2">
        <v>44519.919783361118</v>
      </c>
      <c r="C1864" s="2">
        <f t="shared" si="81"/>
        <v>44519</v>
      </c>
      <c r="D1864" s="1">
        <v>17440</v>
      </c>
      <c r="F1864" s="2"/>
    </row>
    <row r="1865" spans="2:6" ht="15" x14ac:dyDescent="0.2">
      <c r="B1865" s="2">
        <v>44519.525350799646</v>
      </c>
      <c r="C1865" s="2">
        <f t="shared" si="81"/>
        <v>44519</v>
      </c>
      <c r="D1865" s="1">
        <v>17563</v>
      </c>
      <c r="F1865" s="2"/>
    </row>
    <row r="1866" spans="2:6" ht="15" x14ac:dyDescent="0.2">
      <c r="B1866" s="2">
        <v>44519.13274128583</v>
      </c>
      <c r="C1866" s="2">
        <f t="shared" si="81"/>
        <v>44519</v>
      </c>
      <c r="D1866" s="1">
        <v>17883</v>
      </c>
      <c r="F1866" s="2"/>
    </row>
    <row r="1867" spans="2:6" ht="15" x14ac:dyDescent="0.2">
      <c r="B1867" s="2">
        <v>44518.742053409107</v>
      </c>
      <c r="C1867" s="2">
        <f t="shared" si="81"/>
        <v>44518</v>
      </c>
      <c r="D1867" s="1">
        <v>15170</v>
      </c>
      <c r="F1867" s="2"/>
    </row>
    <row r="1868" spans="2:6" ht="15" x14ac:dyDescent="0.2">
      <c r="B1868" s="2">
        <v>44518.330717077923</v>
      </c>
      <c r="C1868" s="2">
        <f t="shared" si="81"/>
        <v>44518</v>
      </c>
      <c r="D1868" s="1">
        <v>16664</v>
      </c>
      <c r="F1868" s="2"/>
    </row>
    <row r="1869" spans="2:6" ht="15" x14ac:dyDescent="0.2">
      <c r="B1869" s="2">
        <v>44517.928704435944</v>
      </c>
      <c r="C1869" s="2">
        <f t="shared" si="81"/>
        <v>44517</v>
      </c>
      <c r="D1869" s="1">
        <v>17025</v>
      </c>
      <c r="F1869" s="2"/>
    </row>
    <row r="1870" spans="2:6" ht="15" x14ac:dyDescent="0.2">
      <c r="B1870" s="2">
        <v>44517.556591028522</v>
      </c>
      <c r="C1870" s="2">
        <f t="shared" si="81"/>
        <v>44517</v>
      </c>
      <c r="D1870" s="1">
        <v>18022</v>
      </c>
      <c r="F1870" s="2"/>
    </row>
    <row r="1871" spans="2:6" ht="15" x14ac:dyDescent="0.2">
      <c r="B1871" s="2">
        <v>44517.159251167075</v>
      </c>
      <c r="C1871" s="2">
        <f t="shared" si="81"/>
        <v>44517</v>
      </c>
      <c r="D1871" s="1">
        <v>14337</v>
      </c>
      <c r="F1871" s="2"/>
    </row>
    <row r="1872" spans="2:6" ht="15" x14ac:dyDescent="0.2">
      <c r="B1872" s="2">
        <v>44516.784969095963</v>
      </c>
      <c r="C1872" s="2">
        <f t="shared" si="81"/>
        <v>44516</v>
      </c>
      <c r="D1872" s="1">
        <v>14468</v>
      </c>
      <c r="F1872" s="2"/>
    </row>
    <row r="1873" spans="2:6" ht="15" x14ac:dyDescent="0.2">
      <c r="B1873" s="2">
        <v>44516.409652709568</v>
      </c>
      <c r="C1873" s="2">
        <f t="shared" si="81"/>
        <v>44516</v>
      </c>
      <c r="D1873" s="1">
        <v>16486</v>
      </c>
      <c r="F1873" s="2"/>
    </row>
    <row r="1874" spans="2:6" ht="15" x14ac:dyDescent="0.2">
      <c r="B1874" s="2">
        <v>44516.01074863047</v>
      </c>
      <c r="C1874" s="2">
        <f t="shared" si="81"/>
        <v>44516</v>
      </c>
      <c r="D1874" s="1">
        <v>14091</v>
      </c>
      <c r="F1874" s="2"/>
    </row>
    <row r="1875" spans="2:6" ht="15" x14ac:dyDescent="0.2">
      <c r="B1875" s="2">
        <v>44515.62056175925</v>
      </c>
      <c r="C1875" s="2">
        <f t="shared" si="81"/>
        <v>44515</v>
      </c>
      <c r="D1875" s="1">
        <v>17325</v>
      </c>
      <c r="F1875" s="2"/>
    </row>
    <row r="1876" spans="2:6" ht="15" x14ac:dyDescent="0.2">
      <c r="B1876" s="2">
        <v>44515.208234463993</v>
      </c>
      <c r="C1876" s="2">
        <f t="shared" si="81"/>
        <v>44515</v>
      </c>
      <c r="D1876" s="1">
        <v>14844</v>
      </c>
      <c r="F1876" s="2"/>
    </row>
    <row r="1877" spans="2:6" ht="15" x14ac:dyDescent="0.2">
      <c r="B1877" s="2">
        <v>44512.881100506871</v>
      </c>
      <c r="C1877" s="2">
        <f t="shared" si="81"/>
        <v>44512</v>
      </c>
      <c r="D1877" s="1">
        <v>15914</v>
      </c>
      <c r="F1877" s="2"/>
    </row>
    <row r="1878" spans="2:6" ht="15" x14ac:dyDescent="0.2">
      <c r="B1878" s="2">
        <v>44512.492257792597</v>
      </c>
      <c r="C1878" s="2">
        <f t="shared" si="81"/>
        <v>44512</v>
      </c>
      <c r="D1878" s="1">
        <v>16075</v>
      </c>
      <c r="F1878" s="2"/>
    </row>
    <row r="1879" spans="2:6" ht="15" x14ac:dyDescent="0.2">
      <c r="B1879" s="2">
        <v>44512.104803633156</v>
      </c>
      <c r="C1879" s="2">
        <f t="shared" si="81"/>
        <v>44512</v>
      </c>
      <c r="D1879" s="1">
        <v>13797</v>
      </c>
      <c r="F1879" s="2"/>
    </row>
    <row r="1880" spans="2:6" ht="15" x14ac:dyDescent="0.2">
      <c r="B1880" s="2">
        <v>44511.702051463035</v>
      </c>
      <c r="C1880" s="2">
        <f t="shared" si="81"/>
        <v>44511</v>
      </c>
      <c r="D1880" s="1">
        <v>15087</v>
      </c>
      <c r="F1880" s="2"/>
    </row>
    <row r="1881" spans="2:6" ht="15" x14ac:dyDescent="0.2">
      <c r="B1881" s="2">
        <v>44511.283295129673</v>
      </c>
      <c r="C1881" s="2">
        <f t="shared" si="81"/>
        <v>44511</v>
      </c>
      <c r="D1881" s="1">
        <v>12861</v>
      </c>
      <c r="F1881" s="2"/>
    </row>
    <row r="1882" spans="2:6" ht="15" x14ac:dyDescent="0.2">
      <c r="B1882" s="2">
        <v>44510.865671962303</v>
      </c>
      <c r="C1882" s="2">
        <f t="shared" si="81"/>
        <v>44510</v>
      </c>
      <c r="D1882" s="1">
        <v>15630</v>
      </c>
      <c r="F1882" s="2"/>
    </row>
    <row r="1883" spans="2:6" ht="15" x14ac:dyDescent="0.2">
      <c r="B1883" s="2">
        <v>44510.49021463887</v>
      </c>
      <c r="C1883" s="2">
        <f t="shared" si="81"/>
        <v>44510</v>
      </c>
      <c r="D1883" s="1">
        <v>15254</v>
      </c>
      <c r="F1883" s="2"/>
    </row>
    <row r="1884" spans="2:6" ht="15" x14ac:dyDescent="0.2">
      <c r="B1884" s="2">
        <v>44510.102569747869</v>
      </c>
      <c r="C1884" s="2">
        <f t="shared" si="81"/>
        <v>44510</v>
      </c>
      <c r="D1884" s="1">
        <v>16329</v>
      </c>
      <c r="F1884" s="2"/>
    </row>
    <row r="1885" spans="2:6" ht="15" x14ac:dyDescent="0.2">
      <c r="B1885" s="2">
        <v>44509.721658706942</v>
      </c>
      <c r="C1885" s="2">
        <f t="shared" si="81"/>
        <v>44509</v>
      </c>
      <c r="D1885" s="1">
        <v>13813</v>
      </c>
      <c r="F1885" s="2"/>
    </row>
    <row r="1886" spans="2:6" ht="15" x14ac:dyDescent="0.2">
      <c r="B1886" s="2">
        <v>44509.325484246088</v>
      </c>
      <c r="C1886" s="2">
        <f t="shared" si="81"/>
        <v>44509</v>
      </c>
      <c r="D1886" s="1">
        <v>14293</v>
      </c>
      <c r="F1886" s="2"/>
    </row>
    <row r="1887" spans="2:6" ht="15" x14ac:dyDescent="0.2">
      <c r="B1887" s="2">
        <v>44508.905236664163</v>
      </c>
      <c r="C1887" s="2">
        <f t="shared" si="81"/>
        <v>44508</v>
      </c>
      <c r="D1887" s="1">
        <v>14585</v>
      </c>
      <c r="F1887" s="2"/>
    </row>
    <row r="1888" spans="2:6" ht="15" x14ac:dyDescent="0.2">
      <c r="B1888" s="2">
        <v>44508.511207564843</v>
      </c>
      <c r="C1888" s="2">
        <f t="shared" si="81"/>
        <v>44508</v>
      </c>
      <c r="D1888" s="1">
        <v>12892</v>
      </c>
      <c r="F1888" s="2"/>
    </row>
    <row r="1889" spans="2:6" ht="15" x14ac:dyDescent="0.2">
      <c r="B1889" s="2">
        <v>44508.130597985277</v>
      </c>
      <c r="C1889" s="2">
        <f t="shared" si="81"/>
        <v>44508</v>
      </c>
      <c r="D1889" s="1">
        <v>14496</v>
      </c>
      <c r="F1889" s="2"/>
    </row>
    <row r="1890" spans="2:6" ht="15" x14ac:dyDescent="0.2">
      <c r="B1890" s="2">
        <v>44505.669097865946</v>
      </c>
      <c r="C1890" s="2">
        <f t="shared" si="81"/>
        <v>44505</v>
      </c>
      <c r="D1890" s="1">
        <v>12274</v>
      </c>
      <c r="F1890" s="2"/>
    </row>
    <row r="1891" spans="2:6" ht="15" x14ac:dyDescent="0.2">
      <c r="B1891" s="2">
        <v>44505.298748372574</v>
      </c>
      <c r="C1891" s="2">
        <f t="shared" si="81"/>
        <v>44505</v>
      </c>
      <c r="D1891" s="1">
        <v>15252</v>
      </c>
      <c r="F1891" s="2"/>
    </row>
    <row r="1892" spans="2:6" ht="15" x14ac:dyDescent="0.2">
      <c r="B1892" s="2">
        <v>44504.881164900034</v>
      </c>
      <c r="C1892" s="2">
        <f t="shared" si="81"/>
        <v>44504</v>
      </c>
      <c r="D1892" s="1">
        <v>11859</v>
      </c>
      <c r="F1892" s="2"/>
    </row>
    <row r="1893" spans="2:6" ht="15" x14ac:dyDescent="0.2">
      <c r="B1893" s="2">
        <v>44504.45841290673</v>
      </c>
      <c r="C1893" s="2">
        <f t="shared" si="81"/>
        <v>44504</v>
      </c>
      <c r="D1893" s="1">
        <v>13194</v>
      </c>
      <c r="F1893" s="2"/>
    </row>
    <row r="1894" spans="2:6" ht="15" x14ac:dyDescent="0.2">
      <c r="B1894" s="2">
        <v>44504.03366648034</v>
      </c>
      <c r="C1894" s="2">
        <f t="shared" si="81"/>
        <v>44504</v>
      </c>
      <c r="D1894" s="1">
        <v>12221</v>
      </c>
      <c r="F1894" s="2"/>
    </row>
    <row r="1895" spans="2:6" ht="15" x14ac:dyDescent="0.2">
      <c r="B1895" s="2">
        <v>44503.642126693856</v>
      </c>
      <c r="C1895" s="2">
        <f t="shared" si="81"/>
        <v>44503</v>
      </c>
      <c r="D1895" s="1">
        <v>12534</v>
      </c>
      <c r="F1895" s="2"/>
    </row>
    <row r="1896" spans="2:6" ht="15" x14ac:dyDescent="0.2">
      <c r="B1896" s="2">
        <v>44503.214392102622</v>
      </c>
      <c r="C1896" s="2">
        <f t="shared" si="81"/>
        <v>44503</v>
      </c>
      <c r="D1896" s="1">
        <v>12433</v>
      </c>
      <c r="F1896" s="2"/>
    </row>
    <row r="1897" spans="2:6" ht="15" x14ac:dyDescent="0.2">
      <c r="B1897" s="2">
        <v>44502.800654419028</v>
      </c>
      <c r="C1897" s="2">
        <f t="shared" si="81"/>
        <v>44502</v>
      </c>
      <c r="D1897" s="1">
        <v>12819</v>
      </c>
      <c r="F1897" s="2"/>
    </row>
    <row r="1898" spans="2:6" ht="15" x14ac:dyDescent="0.2">
      <c r="B1898" s="2">
        <v>44502.405233185047</v>
      </c>
      <c r="C1898" s="2">
        <f t="shared" si="81"/>
        <v>44502</v>
      </c>
      <c r="D1898" s="1">
        <v>14688</v>
      </c>
      <c r="F1898" s="2"/>
    </row>
    <row r="1899" spans="2:6" ht="15" x14ac:dyDescent="0.2">
      <c r="B1899" s="2">
        <v>44502.003141145782</v>
      </c>
      <c r="C1899" s="2">
        <f t="shared" si="81"/>
        <v>44502</v>
      </c>
      <c r="D1899" s="1">
        <v>12354</v>
      </c>
      <c r="F1899" s="2"/>
    </row>
    <row r="1900" spans="2:6" ht="15" x14ac:dyDescent="0.2">
      <c r="B1900" s="2">
        <v>44501.590263646962</v>
      </c>
      <c r="C1900" s="2">
        <f t="shared" si="81"/>
        <v>44501</v>
      </c>
      <c r="D1900" s="1">
        <v>12447</v>
      </c>
      <c r="F1900" s="2"/>
    </row>
    <row r="1901" spans="2:6" ht="15" x14ac:dyDescent="0.2">
      <c r="B1901" s="2">
        <v>44501.169199572862</v>
      </c>
      <c r="C1901" s="2">
        <f t="shared" si="81"/>
        <v>44501</v>
      </c>
      <c r="D1901" s="1">
        <v>11618</v>
      </c>
      <c r="F1901" s="2"/>
    </row>
    <row r="1902" spans="2:6" ht="15" x14ac:dyDescent="0.2">
      <c r="B1902" s="2">
        <v>44498.781947679476</v>
      </c>
      <c r="C1902" s="2">
        <f t="shared" si="81"/>
        <v>44498</v>
      </c>
      <c r="D1902" s="1">
        <v>13058</v>
      </c>
      <c r="F1902" s="2"/>
    </row>
    <row r="1903" spans="2:6" ht="15" x14ac:dyDescent="0.2">
      <c r="B1903" s="2">
        <v>44498.381246642028</v>
      </c>
      <c r="C1903" s="2">
        <f t="shared" si="81"/>
        <v>44498</v>
      </c>
      <c r="D1903" s="1">
        <v>14172</v>
      </c>
      <c r="F1903" s="2"/>
    </row>
    <row r="1904" spans="2:6" ht="15" x14ac:dyDescent="0.2">
      <c r="B1904" s="2">
        <v>44497.996227039628</v>
      </c>
      <c r="C1904" s="2">
        <f t="shared" si="81"/>
        <v>44497</v>
      </c>
      <c r="D1904" s="1">
        <v>12921</v>
      </c>
      <c r="F1904" s="2"/>
    </row>
    <row r="1905" spans="2:6" ht="15" x14ac:dyDescent="0.2">
      <c r="B1905" s="2">
        <v>44497.621115830421</v>
      </c>
      <c r="C1905" s="2">
        <f t="shared" si="81"/>
        <v>44497</v>
      </c>
      <c r="D1905" s="1">
        <v>12425</v>
      </c>
      <c r="F1905" s="2"/>
    </row>
    <row r="1906" spans="2:6" ht="15" x14ac:dyDescent="0.2">
      <c r="B1906" s="2">
        <v>44497.250673917435</v>
      </c>
      <c r="C1906" s="2">
        <f t="shared" si="81"/>
        <v>44497</v>
      </c>
      <c r="D1906" s="1">
        <v>12292</v>
      </c>
      <c r="F1906" s="2"/>
    </row>
    <row r="1907" spans="2:6" ht="15" x14ac:dyDescent="0.2">
      <c r="B1907" s="2">
        <v>44496.863288393703</v>
      </c>
      <c r="C1907" s="2">
        <f t="shared" si="81"/>
        <v>44496</v>
      </c>
      <c r="D1907" s="1">
        <v>11439</v>
      </c>
      <c r="F1907" s="2"/>
    </row>
    <row r="1908" spans="2:6" ht="15" x14ac:dyDescent="0.2">
      <c r="B1908" s="2">
        <v>44496.485229981801</v>
      </c>
      <c r="C1908" s="2">
        <f t="shared" si="81"/>
        <v>44496</v>
      </c>
      <c r="D1908" s="1">
        <v>13380</v>
      </c>
      <c r="F1908" s="2"/>
    </row>
    <row r="1909" spans="2:6" ht="15" x14ac:dyDescent="0.2">
      <c r="B1909" s="2">
        <v>44496.071288379208</v>
      </c>
      <c r="C1909" s="2">
        <f t="shared" si="81"/>
        <v>44496</v>
      </c>
      <c r="D1909" s="1">
        <v>13179</v>
      </c>
      <c r="F1909" s="2"/>
    </row>
    <row r="1910" spans="2:6" ht="15" x14ac:dyDescent="0.2">
      <c r="B1910" s="2">
        <v>44495.67238407406</v>
      </c>
      <c r="C1910" s="2">
        <f t="shared" si="81"/>
        <v>44495</v>
      </c>
      <c r="D1910" s="1">
        <v>11026</v>
      </c>
      <c r="F1910" s="2"/>
    </row>
    <row r="1911" spans="2:6" ht="15" x14ac:dyDescent="0.2">
      <c r="B1911" s="2">
        <v>44495.28504521057</v>
      </c>
      <c r="C1911" s="2">
        <f t="shared" si="81"/>
        <v>44495</v>
      </c>
      <c r="D1911" s="1">
        <v>11239</v>
      </c>
      <c r="F1911" s="2"/>
    </row>
    <row r="1912" spans="2:6" ht="15" x14ac:dyDescent="0.2">
      <c r="B1912" s="2">
        <v>44494.876341476185</v>
      </c>
      <c r="C1912" s="2">
        <f t="shared" si="81"/>
        <v>44494</v>
      </c>
      <c r="D1912" s="1">
        <v>12148</v>
      </c>
      <c r="F1912" s="2"/>
    </row>
    <row r="1913" spans="2:6" ht="15" x14ac:dyDescent="0.2">
      <c r="B1913" s="2">
        <v>44494.475903633785</v>
      </c>
      <c r="C1913" s="2">
        <f t="shared" si="81"/>
        <v>44494</v>
      </c>
      <c r="D1913" s="1">
        <v>13246</v>
      </c>
      <c r="F1913" s="2"/>
    </row>
    <row r="1914" spans="2:6" ht="15" x14ac:dyDescent="0.2">
      <c r="B1914" s="2">
        <v>44494.073512067385</v>
      </c>
      <c r="C1914" s="2">
        <f t="shared" si="81"/>
        <v>44494</v>
      </c>
      <c r="D1914" s="1">
        <v>12765</v>
      </c>
      <c r="F1914" s="2"/>
    </row>
    <row r="1915" spans="2:6" ht="15" x14ac:dyDescent="0.2">
      <c r="B1915" s="2">
        <v>44491.665688137196</v>
      </c>
      <c r="C1915" s="2">
        <f t="shared" si="81"/>
        <v>44491</v>
      </c>
      <c r="D1915" s="1">
        <v>12046</v>
      </c>
      <c r="F1915" s="2"/>
    </row>
    <row r="1916" spans="2:6" ht="15" x14ac:dyDescent="0.2">
      <c r="B1916" s="2">
        <v>44491.274249219547</v>
      </c>
      <c r="C1916" s="2">
        <f t="shared" si="81"/>
        <v>44491</v>
      </c>
      <c r="D1916" s="1">
        <v>11334</v>
      </c>
      <c r="F1916" s="2"/>
    </row>
    <row r="1917" spans="2:6" ht="15" x14ac:dyDescent="0.2">
      <c r="B1917" s="2">
        <v>44490.873951118316</v>
      </c>
      <c r="C1917" s="2">
        <f t="shared" si="81"/>
        <v>44490</v>
      </c>
      <c r="D1917" s="1">
        <v>11012</v>
      </c>
      <c r="F1917" s="2"/>
    </row>
    <row r="1918" spans="2:6" ht="15" x14ac:dyDescent="0.2">
      <c r="B1918" s="2">
        <v>44490.4537266076</v>
      </c>
      <c r="C1918" s="2">
        <f t="shared" si="81"/>
        <v>44490</v>
      </c>
      <c r="D1918" s="1">
        <v>10668</v>
      </c>
      <c r="F1918" s="2"/>
    </row>
    <row r="1919" spans="2:6" ht="15" x14ac:dyDescent="0.2">
      <c r="B1919" s="2">
        <v>44490.057489411658</v>
      </c>
      <c r="C1919" s="2">
        <f t="shared" si="81"/>
        <v>44490</v>
      </c>
      <c r="D1919" s="1">
        <v>10510</v>
      </c>
      <c r="F1919" s="2"/>
    </row>
    <row r="1920" spans="2:6" ht="15" x14ac:dyDescent="0.2">
      <c r="B1920" s="2">
        <v>44489.666304989238</v>
      </c>
      <c r="C1920" s="2">
        <f t="shared" si="81"/>
        <v>44489</v>
      </c>
      <c r="D1920" s="1">
        <v>10959</v>
      </c>
      <c r="F1920" s="2"/>
    </row>
    <row r="1921" spans="2:6" ht="15" x14ac:dyDescent="0.2">
      <c r="B1921" s="2">
        <v>44489.275969797498</v>
      </c>
      <c r="C1921" s="2">
        <f t="shared" si="81"/>
        <v>44489</v>
      </c>
      <c r="D1921" s="1">
        <v>11965</v>
      </c>
      <c r="F1921" s="2"/>
    </row>
    <row r="1922" spans="2:6" ht="15" x14ac:dyDescent="0.2">
      <c r="B1922" s="2">
        <v>44488.883827345373</v>
      </c>
      <c r="C1922" s="2">
        <f t="shared" si="81"/>
        <v>44488</v>
      </c>
      <c r="D1922" s="1">
        <v>11450</v>
      </c>
      <c r="F1922" s="2"/>
    </row>
    <row r="1923" spans="2:6" ht="15" x14ac:dyDescent="0.2">
      <c r="B1923" s="2">
        <v>44488.487924348345</v>
      </c>
      <c r="C1923" s="2">
        <f t="shared" si="81"/>
        <v>44488</v>
      </c>
      <c r="D1923" s="1">
        <v>10051</v>
      </c>
      <c r="F1923" s="2"/>
    </row>
    <row r="1924" spans="2:6" ht="15" x14ac:dyDescent="0.2">
      <c r="B1924" s="2">
        <v>44488.06011366639</v>
      </c>
      <c r="C1924" s="2">
        <f t="shared" ref="C1924:C1987" si="82">INT(B1924)</f>
        <v>44488</v>
      </c>
      <c r="D1924" s="1">
        <v>10222</v>
      </c>
      <c r="F1924" s="2"/>
    </row>
    <row r="1925" spans="2:6" ht="15" x14ac:dyDescent="0.2">
      <c r="B1925" s="2">
        <v>44487.650146097818</v>
      </c>
      <c r="C1925" s="2">
        <f t="shared" si="82"/>
        <v>44487</v>
      </c>
      <c r="D1925" s="1">
        <v>11675</v>
      </c>
      <c r="F1925" s="2"/>
    </row>
    <row r="1926" spans="2:6" ht="15" x14ac:dyDescent="0.2">
      <c r="B1926" s="2">
        <v>44487.236852774033</v>
      </c>
      <c r="C1926" s="2">
        <f t="shared" si="82"/>
        <v>44487</v>
      </c>
      <c r="D1926" s="1">
        <v>10111</v>
      </c>
      <c r="F1926" s="2"/>
    </row>
    <row r="1927" spans="2:6" ht="15" x14ac:dyDescent="0.2">
      <c r="B1927" s="2">
        <v>44484.808048232444</v>
      </c>
      <c r="C1927" s="2">
        <f t="shared" si="82"/>
        <v>44484</v>
      </c>
      <c r="D1927" s="1">
        <v>9944</v>
      </c>
      <c r="F1927" s="2"/>
    </row>
    <row r="1928" spans="2:6" ht="15" x14ac:dyDescent="0.2">
      <c r="B1928" s="2">
        <v>44484.378155273524</v>
      </c>
      <c r="C1928" s="2">
        <f t="shared" si="82"/>
        <v>44484</v>
      </c>
      <c r="D1928" s="1">
        <v>9954</v>
      </c>
      <c r="F1928" s="2"/>
    </row>
    <row r="1929" spans="2:6" ht="15" x14ac:dyDescent="0.2">
      <c r="B1929" s="2">
        <v>44483.998144122415</v>
      </c>
      <c r="C1929" s="2">
        <f t="shared" si="82"/>
        <v>44483</v>
      </c>
      <c r="D1929" s="1">
        <v>10340</v>
      </c>
      <c r="F1929" s="2"/>
    </row>
    <row r="1930" spans="2:6" ht="15" x14ac:dyDescent="0.2">
      <c r="B1930" s="2">
        <v>44483.61860657017</v>
      </c>
      <c r="C1930" s="2">
        <f t="shared" si="82"/>
        <v>44483</v>
      </c>
      <c r="D1930" s="1">
        <v>11076</v>
      </c>
      <c r="F1930" s="2"/>
    </row>
    <row r="1931" spans="2:6" ht="15" x14ac:dyDescent="0.2">
      <c r="B1931" s="2">
        <v>44483.188883651877</v>
      </c>
      <c r="C1931" s="2">
        <f t="shared" si="82"/>
        <v>44483</v>
      </c>
      <c r="D1931" s="1">
        <v>10030</v>
      </c>
      <c r="F1931" s="2"/>
    </row>
    <row r="1932" spans="2:6" ht="15" x14ac:dyDescent="0.2">
      <c r="B1932" s="2">
        <v>44482.814984833858</v>
      </c>
      <c r="C1932" s="2">
        <f t="shared" si="82"/>
        <v>44482</v>
      </c>
      <c r="D1932" s="1">
        <v>10045</v>
      </c>
      <c r="F1932" s="2"/>
    </row>
    <row r="1933" spans="2:6" ht="15" x14ac:dyDescent="0.2">
      <c r="B1933" s="2">
        <v>44482.403190424506</v>
      </c>
      <c r="C1933" s="2">
        <f t="shared" si="82"/>
        <v>44482</v>
      </c>
      <c r="D1933" s="1">
        <v>10662</v>
      </c>
      <c r="F1933" s="2"/>
    </row>
    <row r="1934" spans="2:6" ht="15" x14ac:dyDescent="0.2">
      <c r="B1934" s="2">
        <v>44481.992825198919</v>
      </c>
      <c r="C1934" s="2">
        <f t="shared" si="82"/>
        <v>44481</v>
      </c>
      <c r="D1934" s="1">
        <v>8577</v>
      </c>
      <c r="F1934" s="2"/>
    </row>
    <row r="1935" spans="2:6" ht="15" x14ac:dyDescent="0.2">
      <c r="B1935" s="2">
        <v>44481.575346624042</v>
      </c>
      <c r="C1935" s="2">
        <f t="shared" si="82"/>
        <v>44481</v>
      </c>
      <c r="D1935" s="1">
        <v>10786</v>
      </c>
      <c r="F1935" s="2"/>
    </row>
    <row r="1936" spans="2:6" ht="15" x14ac:dyDescent="0.2">
      <c r="B1936" s="2">
        <v>44481.149959112692</v>
      </c>
      <c r="C1936" s="2">
        <f t="shared" si="82"/>
        <v>44481</v>
      </c>
      <c r="D1936" s="1">
        <v>9212</v>
      </c>
      <c r="F1936" s="2"/>
    </row>
    <row r="1937" spans="2:6" ht="15" x14ac:dyDescent="0.2">
      <c r="B1937" s="2">
        <v>44480.764697790393</v>
      </c>
      <c r="C1937" s="2">
        <f t="shared" si="82"/>
        <v>44480</v>
      </c>
      <c r="D1937" s="1">
        <v>10126</v>
      </c>
      <c r="F1937" s="2"/>
    </row>
    <row r="1938" spans="2:6" ht="15" x14ac:dyDescent="0.2">
      <c r="B1938" s="2">
        <v>44480.380736661595</v>
      </c>
      <c r="C1938" s="2">
        <f t="shared" si="82"/>
        <v>44480</v>
      </c>
      <c r="D1938" s="1">
        <v>11026</v>
      </c>
      <c r="F1938" s="2"/>
    </row>
    <row r="1939" spans="2:6" ht="15" x14ac:dyDescent="0.2">
      <c r="B1939" s="2">
        <v>44477.976511073612</v>
      </c>
      <c r="C1939" s="2">
        <f t="shared" si="82"/>
        <v>44477</v>
      </c>
      <c r="D1939" s="1">
        <v>9454</v>
      </c>
      <c r="F1939" s="2"/>
    </row>
    <row r="1940" spans="2:6" ht="15" x14ac:dyDescent="0.2">
      <c r="B1940" s="2">
        <v>44477.556633323467</v>
      </c>
      <c r="C1940" s="2">
        <f t="shared" si="82"/>
        <v>44477</v>
      </c>
      <c r="D1940" s="1">
        <v>8935</v>
      </c>
      <c r="F1940" s="2"/>
    </row>
    <row r="1941" spans="2:6" ht="15" x14ac:dyDescent="0.2">
      <c r="B1941" s="2">
        <v>44477.180307990209</v>
      </c>
      <c r="C1941" s="2">
        <f t="shared" si="82"/>
        <v>44477</v>
      </c>
      <c r="D1941" s="1">
        <v>10017</v>
      </c>
      <c r="F1941" s="2"/>
    </row>
    <row r="1942" spans="2:6" ht="15" x14ac:dyDescent="0.2">
      <c r="B1942" s="2">
        <v>44476.770256716445</v>
      </c>
      <c r="C1942" s="2">
        <f t="shared" si="82"/>
        <v>44476</v>
      </c>
      <c r="D1942" s="1">
        <v>9366</v>
      </c>
      <c r="F1942" s="2"/>
    </row>
    <row r="1943" spans="2:6" ht="15" x14ac:dyDescent="0.2">
      <c r="B1943" s="2">
        <v>44476.398704936058</v>
      </c>
      <c r="C1943" s="2">
        <f t="shared" si="82"/>
        <v>44476</v>
      </c>
      <c r="D1943" s="1">
        <v>8838</v>
      </c>
      <c r="F1943" s="2"/>
    </row>
    <row r="1944" spans="2:6" ht="15" x14ac:dyDescent="0.2">
      <c r="B1944" s="2">
        <v>44475.984613899323</v>
      </c>
      <c r="C1944" s="2">
        <f t="shared" si="82"/>
        <v>44475</v>
      </c>
      <c r="D1944" s="1">
        <v>8961</v>
      </c>
      <c r="F1944" s="2"/>
    </row>
    <row r="1945" spans="2:6" ht="15" x14ac:dyDescent="0.2">
      <c r="B1945" s="2">
        <v>44475.579315588344</v>
      </c>
      <c r="C1945" s="2">
        <f t="shared" si="82"/>
        <v>44475</v>
      </c>
      <c r="D1945" s="1">
        <v>10871</v>
      </c>
      <c r="F1945" s="2"/>
    </row>
    <row r="1946" spans="2:6" ht="15" x14ac:dyDescent="0.2">
      <c r="B1946" s="2">
        <v>44475.151858948942</v>
      </c>
      <c r="C1946" s="2">
        <f t="shared" si="82"/>
        <v>44475</v>
      </c>
      <c r="D1946" s="1">
        <v>8817</v>
      </c>
      <c r="F1946" s="2"/>
    </row>
    <row r="1947" spans="2:6" ht="15" x14ac:dyDescent="0.2">
      <c r="B1947" s="2">
        <v>44474.737716401316</v>
      </c>
      <c r="C1947" s="2">
        <f t="shared" si="82"/>
        <v>44474</v>
      </c>
      <c r="D1947" s="1">
        <v>8963</v>
      </c>
      <c r="F1947" s="2"/>
    </row>
    <row r="1948" spans="2:6" ht="15" x14ac:dyDescent="0.2">
      <c r="B1948" s="2">
        <v>44474.338765227389</v>
      </c>
      <c r="C1948" s="2">
        <f t="shared" si="82"/>
        <v>44474</v>
      </c>
      <c r="D1948" s="1">
        <v>8746</v>
      </c>
      <c r="F1948" s="2"/>
    </row>
    <row r="1949" spans="2:6" ht="15" x14ac:dyDescent="0.2">
      <c r="B1949" s="2">
        <v>44473.9443748794</v>
      </c>
      <c r="C1949" s="2">
        <f t="shared" si="82"/>
        <v>44473</v>
      </c>
      <c r="D1949" s="1">
        <v>9522</v>
      </c>
      <c r="F1949" s="2"/>
    </row>
    <row r="1950" spans="2:6" ht="15" x14ac:dyDescent="0.2">
      <c r="B1950" s="2">
        <v>44473.517735080764</v>
      </c>
      <c r="C1950" s="2">
        <f t="shared" si="82"/>
        <v>44473</v>
      </c>
      <c r="D1950" s="1">
        <v>10514</v>
      </c>
      <c r="F1950" s="2"/>
    </row>
    <row r="1951" spans="2:6" ht="15" x14ac:dyDescent="0.2">
      <c r="B1951" s="2">
        <v>44473.099187904583</v>
      </c>
      <c r="C1951" s="2">
        <f t="shared" si="82"/>
        <v>44473</v>
      </c>
      <c r="D1951" s="1">
        <v>9241</v>
      </c>
      <c r="F1951" s="2"/>
    </row>
    <row r="1952" spans="2:6" ht="15" x14ac:dyDescent="0.2">
      <c r="B1952" s="2">
        <v>44470.679110802215</v>
      </c>
      <c r="C1952" s="2">
        <f t="shared" si="82"/>
        <v>44470</v>
      </c>
      <c r="D1952" s="1">
        <v>9006</v>
      </c>
      <c r="F1952" s="2"/>
    </row>
    <row r="1953" spans="2:6" ht="15" x14ac:dyDescent="0.2">
      <c r="B1953" s="2">
        <v>44470.293681838753</v>
      </c>
      <c r="C1953" s="2">
        <f t="shared" si="82"/>
        <v>44470</v>
      </c>
      <c r="D1953" s="1">
        <v>10420</v>
      </c>
      <c r="F1953" s="2"/>
    </row>
    <row r="1954" spans="2:6" ht="15" x14ac:dyDescent="0.2">
      <c r="B1954" s="2">
        <v>44469.863815832112</v>
      </c>
      <c r="C1954" s="2">
        <f t="shared" si="82"/>
        <v>44469</v>
      </c>
      <c r="D1954" s="1">
        <v>9876</v>
      </c>
      <c r="F1954" s="2"/>
    </row>
    <row r="1955" spans="2:6" ht="15" x14ac:dyDescent="0.2">
      <c r="B1955" s="2">
        <v>44469.463461024141</v>
      </c>
      <c r="C1955" s="2">
        <f t="shared" si="82"/>
        <v>44469</v>
      </c>
      <c r="D1955" s="1">
        <v>9804</v>
      </c>
      <c r="F1955" s="2"/>
    </row>
    <row r="1956" spans="2:6" ht="15" x14ac:dyDescent="0.2">
      <c r="B1956" s="2">
        <v>44469.089877554281</v>
      </c>
      <c r="C1956" s="2">
        <f t="shared" si="82"/>
        <v>44469</v>
      </c>
      <c r="D1956" s="1">
        <v>9751</v>
      </c>
      <c r="F1956" s="2"/>
    </row>
    <row r="1957" spans="2:6" ht="15" x14ac:dyDescent="0.2">
      <c r="B1957" s="2">
        <v>44468.69708700043</v>
      </c>
      <c r="C1957" s="2">
        <f t="shared" si="82"/>
        <v>44468</v>
      </c>
      <c r="D1957" s="1">
        <v>9849</v>
      </c>
      <c r="F1957" s="2"/>
    </row>
    <row r="1958" spans="2:6" ht="15" x14ac:dyDescent="0.2">
      <c r="B1958" s="2">
        <v>44468.324636545956</v>
      </c>
      <c r="C1958" s="2">
        <f t="shared" si="82"/>
        <v>44468</v>
      </c>
      <c r="D1958" s="1">
        <v>10782</v>
      </c>
      <c r="F1958" s="2"/>
    </row>
    <row r="1959" spans="2:6" ht="15" x14ac:dyDescent="0.2">
      <c r="B1959" s="2">
        <v>44467.944892672545</v>
      </c>
      <c r="C1959" s="2">
        <f t="shared" si="82"/>
        <v>44467</v>
      </c>
      <c r="D1959" s="1">
        <v>9072</v>
      </c>
      <c r="F1959" s="2"/>
    </row>
    <row r="1960" spans="2:6" ht="15" x14ac:dyDescent="0.2">
      <c r="B1960" s="2">
        <v>44467.51831941658</v>
      </c>
      <c r="C1960" s="2">
        <f t="shared" si="82"/>
        <v>44467</v>
      </c>
      <c r="D1960" s="1">
        <v>9461</v>
      </c>
      <c r="F1960" s="2"/>
    </row>
    <row r="1961" spans="2:6" ht="15" x14ac:dyDescent="0.2">
      <c r="B1961" s="2">
        <v>44467.091024370973</v>
      </c>
      <c r="C1961" s="2">
        <f t="shared" si="82"/>
        <v>44467</v>
      </c>
      <c r="D1961" s="1">
        <v>10614</v>
      </c>
      <c r="F1961" s="2"/>
    </row>
    <row r="1962" spans="2:6" ht="15" x14ac:dyDescent="0.2">
      <c r="B1962" s="2">
        <v>44466.706482968613</v>
      </c>
      <c r="C1962" s="2">
        <f t="shared" si="82"/>
        <v>44466</v>
      </c>
      <c r="D1962" s="1">
        <v>9925</v>
      </c>
      <c r="F1962" s="2"/>
    </row>
    <row r="1963" spans="2:6" ht="15" x14ac:dyDescent="0.2">
      <c r="B1963" s="2">
        <v>44466.315494757677</v>
      </c>
      <c r="C1963" s="2">
        <f t="shared" si="82"/>
        <v>44466</v>
      </c>
      <c r="D1963" s="1">
        <v>10257</v>
      </c>
      <c r="F1963" s="2"/>
    </row>
    <row r="1964" spans="2:6" ht="15" x14ac:dyDescent="0.2">
      <c r="B1964" s="2">
        <v>44463.840886035032</v>
      </c>
      <c r="C1964" s="2">
        <f t="shared" si="82"/>
        <v>44463</v>
      </c>
      <c r="D1964" s="1">
        <v>10060</v>
      </c>
      <c r="F1964" s="2"/>
    </row>
    <row r="1965" spans="2:6" ht="15" x14ac:dyDescent="0.2">
      <c r="B1965" s="2">
        <v>44463.437189212178</v>
      </c>
      <c r="C1965" s="2">
        <f t="shared" si="82"/>
        <v>44463</v>
      </c>
      <c r="D1965" s="1">
        <v>10313</v>
      </c>
      <c r="F1965" s="2"/>
    </row>
    <row r="1966" spans="2:6" ht="15" x14ac:dyDescent="0.2">
      <c r="B1966" s="2">
        <v>44463.046444402484</v>
      </c>
      <c r="C1966" s="2">
        <f t="shared" si="82"/>
        <v>44463</v>
      </c>
      <c r="D1966" s="1">
        <v>8802</v>
      </c>
      <c r="F1966" s="2"/>
    </row>
    <row r="1967" spans="2:6" ht="15" x14ac:dyDescent="0.2">
      <c r="B1967" s="2">
        <v>44462.649632966502</v>
      </c>
      <c r="C1967" s="2">
        <f t="shared" si="82"/>
        <v>44462</v>
      </c>
      <c r="D1967" s="1">
        <v>10980</v>
      </c>
      <c r="F1967" s="2"/>
    </row>
    <row r="1968" spans="2:6" ht="15" x14ac:dyDescent="0.2">
      <c r="B1968" s="2">
        <v>44462.234122544614</v>
      </c>
      <c r="C1968" s="2">
        <f t="shared" si="82"/>
        <v>44462</v>
      </c>
      <c r="D1968" s="1">
        <v>11143</v>
      </c>
      <c r="F1968" s="2"/>
    </row>
    <row r="1969" spans="2:6" ht="15" x14ac:dyDescent="0.2">
      <c r="B1969" s="2">
        <v>44461.811813188622</v>
      </c>
      <c r="C1969" s="2">
        <f t="shared" si="82"/>
        <v>44461</v>
      </c>
      <c r="D1969" s="1">
        <v>10710</v>
      </c>
      <c r="F1969" s="2"/>
    </row>
    <row r="1970" spans="2:6" ht="15" x14ac:dyDescent="0.2">
      <c r="B1970" s="2">
        <v>44461.42662452536</v>
      </c>
      <c r="C1970" s="2">
        <f t="shared" si="82"/>
        <v>44461</v>
      </c>
      <c r="D1970" s="1">
        <v>8928</v>
      </c>
      <c r="F1970" s="2"/>
    </row>
    <row r="1971" spans="2:6" ht="15" x14ac:dyDescent="0.2">
      <c r="B1971" s="2">
        <v>44461.032469770485</v>
      </c>
      <c r="C1971" s="2">
        <f t="shared" si="82"/>
        <v>44461</v>
      </c>
      <c r="D1971" s="1">
        <v>9831</v>
      </c>
      <c r="F1971" s="2"/>
    </row>
    <row r="1972" spans="2:6" ht="15" x14ac:dyDescent="0.2">
      <c r="B1972" s="2">
        <v>44460.621889336544</v>
      </c>
      <c r="C1972" s="2">
        <f t="shared" si="82"/>
        <v>44460</v>
      </c>
      <c r="D1972" s="1">
        <v>8851</v>
      </c>
      <c r="F1972" s="2"/>
    </row>
    <row r="1973" spans="2:6" ht="15" x14ac:dyDescent="0.2">
      <c r="B1973" s="2">
        <v>44460.218876339553</v>
      </c>
      <c r="C1973" s="2">
        <f t="shared" si="82"/>
        <v>44460</v>
      </c>
      <c r="D1973" s="1">
        <v>9984</v>
      </c>
      <c r="F1973" s="2"/>
    </row>
    <row r="1974" spans="2:6" ht="15" x14ac:dyDescent="0.2">
      <c r="B1974" s="2">
        <v>44459.809527860532</v>
      </c>
      <c r="C1974" s="2">
        <f t="shared" si="82"/>
        <v>44459</v>
      </c>
      <c r="D1974" s="1">
        <v>10785</v>
      </c>
      <c r="F1974" s="2"/>
    </row>
    <row r="1975" spans="2:6" ht="15" x14ac:dyDescent="0.2">
      <c r="B1975" s="2">
        <v>44459.432631260825</v>
      </c>
      <c r="C1975" s="2">
        <f t="shared" si="82"/>
        <v>44459</v>
      </c>
      <c r="D1975" s="1">
        <v>9650</v>
      </c>
      <c r="F1975" s="2"/>
    </row>
    <row r="1976" spans="2:6" ht="15" x14ac:dyDescent="0.2">
      <c r="B1976" s="2">
        <v>44459.024938769086</v>
      </c>
      <c r="C1976" s="2">
        <f t="shared" si="82"/>
        <v>44459</v>
      </c>
      <c r="D1976" s="1">
        <v>10744</v>
      </c>
      <c r="F1976" s="2"/>
    </row>
    <row r="1977" spans="2:6" ht="15" x14ac:dyDescent="0.2">
      <c r="B1977" s="2">
        <v>44456.57808422469</v>
      </c>
      <c r="C1977" s="2">
        <f t="shared" si="82"/>
        <v>44456</v>
      </c>
      <c r="D1977" s="1">
        <v>10509</v>
      </c>
      <c r="F1977" s="2"/>
    </row>
    <row r="1978" spans="2:6" ht="15" x14ac:dyDescent="0.2">
      <c r="B1978" s="2">
        <v>44456.166150677258</v>
      </c>
      <c r="C1978" s="2">
        <f t="shared" si="82"/>
        <v>44456</v>
      </c>
      <c r="D1978" s="1">
        <v>10682</v>
      </c>
      <c r="F1978" s="2"/>
    </row>
    <row r="1979" spans="2:6" ht="15" x14ac:dyDescent="0.2">
      <c r="B1979" s="2">
        <v>44455.758982873318</v>
      </c>
      <c r="C1979" s="2">
        <f t="shared" si="82"/>
        <v>44455</v>
      </c>
      <c r="D1979" s="1">
        <v>9775</v>
      </c>
      <c r="F1979" s="2"/>
    </row>
    <row r="1980" spans="2:6" ht="15" x14ac:dyDescent="0.2">
      <c r="B1980" s="2">
        <v>44455.344097677938</v>
      </c>
      <c r="C1980" s="2">
        <f t="shared" si="82"/>
        <v>44455</v>
      </c>
      <c r="D1980" s="1">
        <v>10518</v>
      </c>
      <c r="F1980" s="2"/>
    </row>
    <row r="1981" spans="2:6" ht="15" x14ac:dyDescent="0.2">
      <c r="B1981" s="2">
        <v>44454.944228109314</v>
      </c>
      <c r="C1981" s="2">
        <f t="shared" si="82"/>
        <v>44454</v>
      </c>
      <c r="D1981" s="1">
        <v>9500</v>
      </c>
      <c r="F1981" s="2"/>
    </row>
    <row r="1982" spans="2:6" ht="15" x14ac:dyDescent="0.2">
      <c r="B1982" s="2">
        <v>44454.53784532706</v>
      </c>
      <c r="C1982" s="2">
        <f t="shared" si="82"/>
        <v>44454</v>
      </c>
      <c r="D1982" s="1">
        <v>10433</v>
      </c>
      <c r="F1982" s="2"/>
    </row>
    <row r="1983" spans="2:6" ht="15" x14ac:dyDescent="0.2">
      <c r="B1983" s="2">
        <v>44454.137534465241</v>
      </c>
      <c r="C1983" s="2">
        <f t="shared" si="82"/>
        <v>44454</v>
      </c>
      <c r="D1983" s="1">
        <v>10031</v>
      </c>
      <c r="F1983" s="2"/>
    </row>
    <row r="1984" spans="2:6" ht="15" x14ac:dyDescent="0.2">
      <c r="B1984" s="2">
        <v>44453.762158505495</v>
      </c>
      <c r="C1984" s="2">
        <f t="shared" si="82"/>
        <v>44453</v>
      </c>
      <c r="D1984" s="1">
        <v>9866</v>
      </c>
      <c r="F1984" s="2"/>
    </row>
    <row r="1985" spans="2:6" ht="15" x14ac:dyDescent="0.2">
      <c r="B1985" s="2">
        <v>44453.339141668548</v>
      </c>
      <c r="C1985" s="2">
        <f t="shared" si="82"/>
        <v>44453</v>
      </c>
      <c r="D1985" s="1">
        <v>9091</v>
      </c>
      <c r="F1985" s="2"/>
    </row>
    <row r="1986" spans="2:6" ht="15" x14ac:dyDescent="0.2">
      <c r="B1986" s="2">
        <v>44452.912182999498</v>
      </c>
      <c r="C1986" s="2">
        <f t="shared" si="82"/>
        <v>44452</v>
      </c>
      <c r="D1986" s="1">
        <v>8654</v>
      </c>
      <c r="F1986" s="2"/>
    </row>
    <row r="1987" spans="2:6" ht="15" x14ac:dyDescent="0.2">
      <c r="B1987" s="2">
        <v>44452.498817496591</v>
      </c>
      <c r="C1987" s="2">
        <f t="shared" si="82"/>
        <v>44452</v>
      </c>
      <c r="D1987" s="1">
        <v>10379</v>
      </c>
      <c r="F1987" s="2"/>
    </row>
    <row r="1988" spans="2:6" ht="15" x14ac:dyDescent="0.2">
      <c r="B1988" s="2">
        <v>44452.087013833021</v>
      </c>
      <c r="C1988" s="2">
        <f t="shared" ref="C1988:C2008" si="83">INT(B1988)</f>
        <v>44452</v>
      </c>
      <c r="D1988" s="1">
        <v>8648</v>
      </c>
      <c r="F1988" s="2"/>
    </row>
    <row r="1989" spans="2:6" ht="15" x14ac:dyDescent="0.2">
      <c r="B1989" s="2">
        <v>44449.715052019623</v>
      </c>
      <c r="C1989" s="2">
        <f t="shared" si="83"/>
        <v>44449</v>
      </c>
      <c r="D1989" s="1">
        <v>9092</v>
      </c>
      <c r="F1989" s="2"/>
    </row>
    <row r="1990" spans="2:6" ht="15" x14ac:dyDescent="0.2">
      <c r="B1990" s="2">
        <v>44449.332318754612</v>
      </c>
      <c r="C1990" s="2">
        <f t="shared" si="83"/>
        <v>44449</v>
      </c>
      <c r="D1990" s="1">
        <v>9979</v>
      </c>
      <c r="F1990" s="2"/>
    </row>
    <row r="1991" spans="2:6" ht="15" x14ac:dyDescent="0.2">
      <c r="B1991" s="2">
        <v>44448.953966815934</v>
      </c>
      <c r="C1991" s="2">
        <f t="shared" si="83"/>
        <v>44448</v>
      </c>
      <c r="D1991" s="1">
        <v>10856</v>
      </c>
      <c r="F1991" s="2"/>
    </row>
    <row r="1992" spans="2:6" ht="15" x14ac:dyDescent="0.2">
      <c r="B1992" s="2">
        <v>44448.524128505109</v>
      </c>
      <c r="C1992" s="2">
        <f t="shared" si="83"/>
        <v>44448</v>
      </c>
      <c r="D1992" s="1">
        <v>9854</v>
      </c>
      <c r="F1992" s="2"/>
    </row>
    <row r="1993" spans="2:6" ht="15" x14ac:dyDescent="0.2">
      <c r="B1993" s="2">
        <v>44448.142304836234</v>
      </c>
      <c r="C1993" s="2">
        <f t="shared" si="83"/>
        <v>44448</v>
      </c>
      <c r="D1993" s="1">
        <v>10907</v>
      </c>
      <c r="F1993" s="2"/>
    </row>
    <row r="1994" spans="2:6" ht="15" x14ac:dyDescent="0.2">
      <c r="B1994" s="2">
        <v>44447.741244074467</v>
      </c>
      <c r="C1994" s="2">
        <f t="shared" si="83"/>
        <v>44447</v>
      </c>
      <c r="D1994" s="1">
        <v>8689</v>
      </c>
      <c r="F1994" s="2"/>
    </row>
    <row r="1995" spans="2:6" ht="15" x14ac:dyDescent="0.2">
      <c r="B1995" s="2">
        <v>44447.320150769228</v>
      </c>
      <c r="C1995" s="2">
        <f t="shared" si="83"/>
        <v>44447</v>
      </c>
      <c r="D1995" s="1">
        <v>10004</v>
      </c>
      <c r="F1995" s="2"/>
    </row>
    <row r="1996" spans="2:6" ht="15" x14ac:dyDescent="0.2">
      <c r="B1996" s="2">
        <v>44446.935286217158</v>
      </c>
      <c r="C1996" s="2">
        <f t="shared" si="83"/>
        <v>44446</v>
      </c>
      <c r="D1996" s="1">
        <v>8672</v>
      </c>
      <c r="F1996" s="2"/>
    </row>
    <row r="1997" spans="2:6" ht="15" x14ac:dyDescent="0.2">
      <c r="B1997" s="2">
        <v>44446.512790123619</v>
      </c>
      <c r="C1997" s="2">
        <f t="shared" si="83"/>
        <v>44446</v>
      </c>
      <c r="D1997" s="1">
        <v>10852</v>
      </c>
      <c r="F1997" s="2"/>
    </row>
    <row r="1998" spans="2:6" ht="15" x14ac:dyDescent="0.2">
      <c r="B1998" s="2">
        <v>44446.083273668737</v>
      </c>
      <c r="C1998" s="2">
        <f t="shared" si="83"/>
        <v>44446</v>
      </c>
      <c r="D1998" s="1">
        <v>10403</v>
      </c>
      <c r="F1998" s="2"/>
    </row>
    <row r="1999" spans="2:6" ht="15" x14ac:dyDescent="0.2">
      <c r="B1999" s="2">
        <v>44445.707629375829</v>
      </c>
      <c r="C1999" s="2">
        <f t="shared" si="83"/>
        <v>44445</v>
      </c>
      <c r="D1999" s="1">
        <v>9580</v>
      </c>
      <c r="F1999" s="2"/>
    </row>
    <row r="2000" spans="2:6" ht="15" x14ac:dyDescent="0.2">
      <c r="B2000" s="2">
        <v>44445.32843835622</v>
      </c>
      <c r="C2000" s="2">
        <f t="shared" si="83"/>
        <v>44445</v>
      </c>
      <c r="D2000" s="1">
        <v>10192</v>
      </c>
      <c r="F2000" s="2"/>
    </row>
    <row r="2001" spans="2:7" ht="15" x14ac:dyDescent="0.2">
      <c r="B2001" s="2">
        <v>44442.930695080468</v>
      </c>
      <c r="C2001" s="2">
        <f t="shared" si="83"/>
        <v>44442</v>
      </c>
      <c r="D2001" s="1">
        <v>10606</v>
      </c>
      <c r="F2001" s="2"/>
    </row>
    <row r="2002" spans="2:7" ht="15" x14ac:dyDescent="0.2">
      <c r="B2002" s="2">
        <v>44442.532078272496</v>
      </c>
      <c r="C2002" s="2">
        <f t="shared" si="83"/>
        <v>44442</v>
      </c>
      <c r="D2002" s="1">
        <v>9397</v>
      </c>
      <c r="F2002" s="2"/>
    </row>
    <row r="2003" spans="2:7" ht="15" x14ac:dyDescent="0.2">
      <c r="B2003" s="2">
        <v>44442.131048063529</v>
      </c>
      <c r="C2003" s="2">
        <f t="shared" si="83"/>
        <v>44442</v>
      </c>
      <c r="D2003" s="1">
        <v>9363</v>
      </c>
      <c r="F2003" s="2"/>
    </row>
    <row r="2004" spans="2:7" ht="15" x14ac:dyDescent="0.2">
      <c r="B2004" s="2">
        <v>44441.745933673803</v>
      </c>
      <c r="C2004" s="2">
        <f t="shared" si="83"/>
        <v>44441</v>
      </c>
      <c r="D2004" s="1">
        <v>10831</v>
      </c>
      <c r="F2004" s="2"/>
    </row>
    <row r="2005" spans="2:7" ht="15" x14ac:dyDescent="0.2">
      <c r="B2005" s="2">
        <v>44441.352034738862</v>
      </c>
      <c r="C2005" s="2">
        <f t="shared" si="83"/>
        <v>44441</v>
      </c>
      <c r="D2005" s="1">
        <v>10352</v>
      </c>
      <c r="F2005" s="2"/>
    </row>
    <row r="2006" spans="2:7" ht="15" x14ac:dyDescent="0.2">
      <c r="B2006" s="2">
        <v>44440.952150653357</v>
      </c>
      <c r="C2006" s="2">
        <f t="shared" si="83"/>
        <v>44440</v>
      </c>
      <c r="D2006" s="1">
        <v>10126</v>
      </c>
      <c r="F2006" s="2"/>
    </row>
    <row r="2007" spans="2:7" ht="15" x14ac:dyDescent="0.2">
      <c r="B2007" s="2">
        <v>44440.548237358365</v>
      </c>
      <c r="C2007" s="2">
        <f t="shared" si="83"/>
        <v>44440</v>
      </c>
      <c r="D2007" s="1">
        <v>10463</v>
      </c>
      <c r="F2007" s="2"/>
    </row>
    <row r="2008" spans="2:7" ht="15" x14ac:dyDescent="0.2">
      <c r="B2008" s="2">
        <v>44440.144157908377</v>
      </c>
      <c r="C2008" s="2">
        <f t="shared" si="83"/>
        <v>44440</v>
      </c>
      <c r="D2008" s="1">
        <v>9568</v>
      </c>
      <c r="F2008" s="2"/>
    </row>
    <row r="2009" spans="2:7" ht="15" x14ac:dyDescent="0.2">
      <c r="B2009" s="2"/>
      <c r="C2009" s="2"/>
      <c r="F2009"/>
      <c r="G2009"/>
    </row>
    <row r="2010" spans="2:7" ht="15" x14ac:dyDescent="0.2">
      <c r="B2010" s="2"/>
      <c r="C2010" s="2"/>
      <c r="F2010"/>
      <c r="G2010"/>
    </row>
    <row r="2011" spans="2:7" ht="15" x14ac:dyDescent="0.2">
      <c r="B2011" s="2"/>
      <c r="C2011" s="2"/>
      <c r="F2011"/>
      <c r="G2011"/>
    </row>
    <row r="2012" spans="2:7" ht="15" x14ac:dyDescent="0.2">
      <c r="B2012" s="2"/>
      <c r="C2012" s="2"/>
      <c r="F2012"/>
      <c r="G2012"/>
    </row>
    <row r="2013" spans="2:7" ht="15" x14ac:dyDescent="0.2">
      <c r="B2013" s="2"/>
      <c r="C2013" s="2"/>
      <c r="F2013"/>
      <c r="G2013"/>
    </row>
    <row r="2014" spans="2:7" ht="15" x14ac:dyDescent="0.2">
      <c r="B2014" s="2"/>
      <c r="C2014" s="2"/>
      <c r="F2014"/>
      <c r="G2014"/>
    </row>
    <row r="2015" spans="2:7" ht="15" x14ac:dyDescent="0.2">
      <c r="B2015" s="2"/>
      <c r="C2015" s="2"/>
      <c r="F2015"/>
    </row>
    <row r="2016" spans="2:7" ht="15" x14ac:dyDescent="0.2">
      <c r="B2016" s="2"/>
      <c r="C2016" s="2"/>
      <c r="F2016"/>
    </row>
    <row r="2017" spans="2:6" ht="15" x14ac:dyDescent="0.2">
      <c r="B2017" s="2"/>
      <c r="C2017" s="2"/>
      <c r="F2017"/>
    </row>
    <row r="2018" spans="2:6" ht="15" x14ac:dyDescent="0.2">
      <c r="B2018" s="2"/>
      <c r="C2018" s="2"/>
      <c r="F2018"/>
    </row>
    <row r="2019" spans="2:6" ht="15" x14ac:dyDescent="0.2">
      <c r="B2019" s="2"/>
      <c r="C2019" s="2"/>
      <c r="F2019"/>
    </row>
    <row r="2020" spans="2:6" ht="15" x14ac:dyDescent="0.2">
      <c r="B2020" s="2"/>
      <c r="C2020" s="2"/>
      <c r="F2020"/>
    </row>
    <row r="2021" spans="2:6" ht="15" x14ac:dyDescent="0.2">
      <c r="B2021" s="2"/>
      <c r="C2021" s="2"/>
      <c r="F2021"/>
    </row>
    <row r="2022" spans="2:6" ht="15" x14ac:dyDescent="0.2">
      <c r="B2022" s="2"/>
      <c r="C2022" s="2"/>
      <c r="F2022"/>
    </row>
    <row r="2023" spans="2:6" ht="15" x14ac:dyDescent="0.2">
      <c r="B2023" s="2"/>
      <c r="C2023" s="2"/>
      <c r="F2023"/>
    </row>
    <row r="2024" spans="2:6" ht="15" x14ac:dyDescent="0.2">
      <c r="B2024" s="2"/>
      <c r="C2024" s="2"/>
      <c r="F2024"/>
    </row>
    <row r="2025" spans="2:6" ht="15" x14ac:dyDescent="0.2">
      <c r="B2025" s="2"/>
      <c r="C2025" s="2"/>
      <c r="F2025"/>
    </row>
    <row r="2026" spans="2:6" ht="15" x14ac:dyDescent="0.2">
      <c r="B2026" s="2"/>
      <c r="C2026" s="2"/>
      <c r="F2026"/>
    </row>
    <row r="2027" spans="2:6" ht="15" x14ac:dyDescent="0.2">
      <c r="B2027" s="2"/>
      <c r="C2027" s="2"/>
      <c r="F2027"/>
    </row>
    <row r="2028" spans="2:6" ht="15" x14ac:dyDescent="0.2">
      <c r="B2028" s="2"/>
      <c r="C2028" s="2"/>
      <c r="F2028"/>
    </row>
    <row r="2029" spans="2:6" ht="15" x14ac:dyDescent="0.2">
      <c r="B2029" s="2"/>
      <c r="C2029" s="2"/>
      <c r="F2029"/>
    </row>
    <row r="2030" spans="2:6" ht="15" x14ac:dyDescent="0.2">
      <c r="B2030" s="2"/>
      <c r="C2030" s="2"/>
      <c r="F2030"/>
    </row>
    <row r="2031" spans="2:6" ht="15" x14ac:dyDescent="0.2">
      <c r="B2031" s="2"/>
      <c r="C2031" s="2"/>
      <c r="F2031"/>
    </row>
    <row r="2032" spans="2:6" ht="15" x14ac:dyDescent="0.2">
      <c r="B2032" s="2"/>
      <c r="C2032" s="2"/>
      <c r="F2032"/>
    </row>
    <row r="2033" spans="2:7" ht="15" x14ac:dyDescent="0.2">
      <c r="B2033" s="2"/>
      <c r="C2033" s="2"/>
      <c r="F2033"/>
    </row>
    <row r="2034" spans="2:7" ht="15" x14ac:dyDescent="0.2">
      <c r="B2034" s="2"/>
      <c r="C2034" s="2"/>
      <c r="F2034"/>
    </row>
    <row r="2035" spans="2:7" ht="15" x14ac:dyDescent="0.2">
      <c r="B2035" s="2"/>
      <c r="C2035" s="2"/>
      <c r="F2035"/>
    </row>
    <row r="2036" spans="2:7" ht="15" x14ac:dyDescent="0.2">
      <c r="B2036" s="2"/>
      <c r="C2036" s="2"/>
      <c r="F2036"/>
      <c r="G2036"/>
    </row>
    <row r="2037" spans="2:7" ht="15" x14ac:dyDescent="0.2">
      <c r="B2037" s="2"/>
      <c r="C2037" s="2"/>
      <c r="F2037"/>
      <c r="G2037"/>
    </row>
    <row r="2038" spans="2:7" ht="15" x14ac:dyDescent="0.2">
      <c r="B2038" s="2"/>
      <c r="C2038" s="2"/>
      <c r="F2038"/>
      <c r="G2038"/>
    </row>
    <row r="2039" spans="2:7" ht="15" x14ac:dyDescent="0.2">
      <c r="B2039" s="2"/>
      <c r="C2039" s="2"/>
      <c r="F2039"/>
      <c r="G2039"/>
    </row>
    <row r="2040" spans="2:7" ht="15" x14ac:dyDescent="0.2">
      <c r="B2040" s="2"/>
      <c r="C2040" s="2"/>
      <c r="F2040"/>
      <c r="G2040"/>
    </row>
    <row r="2041" spans="2:7" ht="15" x14ac:dyDescent="0.2">
      <c r="B2041" s="2"/>
      <c r="C2041" s="2"/>
      <c r="F2041"/>
      <c r="G2041"/>
    </row>
    <row r="2042" spans="2:7" ht="15" x14ac:dyDescent="0.2">
      <c r="B2042" s="2"/>
      <c r="C2042" s="2"/>
      <c r="F2042"/>
      <c r="G2042"/>
    </row>
    <row r="2043" spans="2:7" ht="15" x14ac:dyDescent="0.2">
      <c r="B2043" s="2"/>
      <c r="C2043" s="2"/>
      <c r="F2043"/>
      <c r="G2043"/>
    </row>
    <row r="2044" spans="2:7" ht="15" x14ac:dyDescent="0.2">
      <c r="B2044" s="2"/>
      <c r="C2044" s="2"/>
      <c r="F2044"/>
      <c r="G2044"/>
    </row>
    <row r="2045" spans="2:7" ht="15" x14ac:dyDescent="0.2">
      <c r="B2045" s="2"/>
      <c r="C2045" s="2"/>
    </row>
    <row r="2046" spans="2:7" ht="15" x14ac:dyDescent="0.2">
      <c r="B2046" s="2"/>
      <c r="C2046" s="2"/>
    </row>
    <row r="2047" spans="2:7" ht="15" x14ac:dyDescent="0.2">
      <c r="B2047" s="2"/>
      <c r="C2047" s="2"/>
    </row>
    <row r="2048" spans="2:7" ht="15" x14ac:dyDescent="0.2">
      <c r="B2048" s="2"/>
      <c r="C2048" s="2"/>
    </row>
    <row r="2049" spans="2:3" ht="15" x14ac:dyDescent="0.2">
      <c r="B2049" s="2"/>
      <c r="C2049" s="2"/>
    </row>
    <row r="2050" spans="2:3" ht="15" x14ac:dyDescent="0.2">
      <c r="B2050" s="2"/>
      <c r="C2050" s="2"/>
    </row>
    <row r="2051" spans="2:3" ht="15" x14ac:dyDescent="0.2">
      <c r="B2051" s="2"/>
      <c r="C2051" s="2"/>
    </row>
    <row r="2052" spans="2:3" ht="15" x14ac:dyDescent="0.2">
      <c r="B2052" s="2"/>
      <c r="C2052" s="2"/>
    </row>
    <row r="2053" spans="2:3" ht="15" x14ac:dyDescent="0.2">
      <c r="B2053" s="2"/>
      <c r="C2053" s="2"/>
    </row>
    <row r="2054" spans="2:3" ht="15" x14ac:dyDescent="0.2">
      <c r="B2054" s="2"/>
      <c r="C2054" s="2"/>
    </row>
    <row r="2055" spans="2:3" ht="15" x14ac:dyDescent="0.2">
      <c r="B2055" s="2"/>
      <c r="C2055" s="2"/>
    </row>
    <row r="2056" spans="2:3" ht="15" x14ac:dyDescent="0.2">
      <c r="B2056" s="2"/>
      <c r="C2056" s="2"/>
    </row>
    <row r="2057" spans="2:3" ht="15" x14ac:dyDescent="0.2">
      <c r="B2057" s="2"/>
      <c r="C2057" s="2"/>
    </row>
    <row r="2058" spans="2:3" ht="15" x14ac:dyDescent="0.2">
      <c r="B2058" s="2"/>
      <c r="C2058" s="2"/>
    </row>
    <row r="2059" spans="2:3" ht="15" x14ac:dyDescent="0.2">
      <c r="B2059" s="2"/>
      <c r="C2059" s="2"/>
    </row>
    <row r="2060" spans="2:3" ht="15" x14ac:dyDescent="0.2">
      <c r="B2060" s="2"/>
      <c r="C2060" s="2"/>
    </row>
    <row r="2061" spans="2:3" ht="15" x14ac:dyDescent="0.2">
      <c r="B2061" s="2"/>
      <c r="C2061" s="2"/>
    </row>
    <row r="2062" spans="2:3" ht="15" x14ac:dyDescent="0.2">
      <c r="B2062" s="2"/>
      <c r="C2062" s="2"/>
    </row>
    <row r="2063" spans="2:3" ht="15" x14ac:dyDescent="0.2">
      <c r="B2063" s="2"/>
      <c r="C2063" s="2"/>
    </row>
    <row r="2064" spans="2:3" ht="15" x14ac:dyDescent="0.2">
      <c r="B2064" s="2"/>
      <c r="C2064" s="2"/>
    </row>
    <row r="2065" spans="2:3" ht="15" x14ac:dyDescent="0.2">
      <c r="B2065" s="2"/>
      <c r="C2065" s="2"/>
    </row>
    <row r="2066" spans="2:3" ht="15" x14ac:dyDescent="0.2">
      <c r="B2066" s="2"/>
      <c r="C2066" s="2"/>
    </row>
    <row r="2067" spans="2:3" ht="15" x14ac:dyDescent="0.2">
      <c r="B2067" s="2"/>
      <c r="C2067" s="2"/>
    </row>
    <row r="2068" spans="2:3" ht="15" x14ac:dyDescent="0.2">
      <c r="B2068" s="2"/>
      <c r="C2068" s="2"/>
    </row>
    <row r="2069" spans="2:3" ht="15" x14ac:dyDescent="0.2">
      <c r="B2069" s="2"/>
      <c r="C2069" s="2"/>
    </row>
    <row r="2070" spans="2:3" ht="15" x14ac:dyDescent="0.2">
      <c r="B2070" s="2"/>
      <c r="C2070" s="2"/>
    </row>
    <row r="2071" spans="2:3" ht="15" x14ac:dyDescent="0.2">
      <c r="B2071" s="2"/>
      <c r="C2071" s="2"/>
    </row>
    <row r="2072" spans="2:3" ht="15" x14ac:dyDescent="0.2">
      <c r="B2072" s="2"/>
      <c r="C2072" s="2"/>
    </row>
    <row r="2073" spans="2:3" ht="15" x14ac:dyDescent="0.2">
      <c r="B2073" s="2"/>
      <c r="C2073" s="2"/>
    </row>
    <row r="2074" spans="2:3" ht="15" x14ac:dyDescent="0.2">
      <c r="B2074" s="2"/>
      <c r="C2074" s="2"/>
    </row>
    <row r="2075" spans="2:3" ht="15" x14ac:dyDescent="0.2">
      <c r="B2075" s="2"/>
      <c r="C2075" s="2"/>
    </row>
    <row r="2076" spans="2:3" ht="15" x14ac:dyDescent="0.2">
      <c r="B2076" s="2"/>
      <c r="C2076" s="2"/>
    </row>
    <row r="2077" spans="2:3" ht="15" x14ac:dyDescent="0.2">
      <c r="B2077" s="2"/>
      <c r="C2077" s="2"/>
    </row>
    <row r="2078" spans="2:3" ht="15" x14ac:dyDescent="0.2">
      <c r="B2078" s="2"/>
      <c r="C2078" s="2"/>
    </row>
    <row r="2079" spans="2:3" ht="15" x14ac:dyDescent="0.2">
      <c r="B2079" s="2"/>
      <c r="C2079" s="2"/>
    </row>
    <row r="2080" spans="2:3" ht="15" x14ac:dyDescent="0.2">
      <c r="B2080" s="2"/>
      <c r="C2080" s="2"/>
    </row>
    <row r="2081" spans="2:3" ht="15" x14ac:dyDescent="0.2">
      <c r="B2081" s="2"/>
      <c r="C2081" s="2"/>
    </row>
    <row r="2082" spans="2:3" ht="15" x14ac:dyDescent="0.2">
      <c r="B2082" s="2"/>
      <c r="C2082" s="2"/>
    </row>
    <row r="2083" spans="2:3" ht="15" x14ac:dyDescent="0.2">
      <c r="B2083" s="2"/>
      <c r="C2083" s="2"/>
    </row>
    <row r="2084" spans="2:3" ht="15" x14ac:dyDescent="0.2">
      <c r="B2084" s="2"/>
      <c r="C2084" s="2"/>
    </row>
    <row r="2085" spans="2:3" ht="15" x14ac:dyDescent="0.2">
      <c r="B2085" s="2"/>
      <c r="C2085" s="2"/>
    </row>
    <row r="2086" spans="2:3" ht="15" x14ac:dyDescent="0.2">
      <c r="B2086" s="2"/>
      <c r="C2086" s="2"/>
    </row>
    <row r="2087" spans="2:3" ht="15" x14ac:dyDescent="0.2">
      <c r="B2087" s="2"/>
      <c r="C2087" s="2"/>
    </row>
    <row r="2088" spans="2:3" ht="15" x14ac:dyDescent="0.2">
      <c r="B2088" s="2"/>
      <c r="C2088" s="2"/>
    </row>
    <row r="2089" spans="2:3" ht="15" x14ac:dyDescent="0.2">
      <c r="B2089" s="2"/>
      <c r="C2089" s="2"/>
    </row>
    <row r="2090" spans="2:3" ht="15" x14ac:dyDescent="0.2">
      <c r="B2090" s="2"/>
      <c r="C2090" s="2"/>
    </row>
    <row r="2091" spans="2:3" ht="15" x14ac:dyDescent="0.2">
      <c r="B2091" s="2"/>
      <c r="C2091" s="2"/>
    </row>
    <row r="2092" spans="2:3" ht="15" x14ac:dyDescent="0.2">
      <c r="B2092" s="2"/>
      <c r="C2092" s="2"/>
    </row>
    <row r="2093" spans="2:3" ht="15" x14ac:dyDescent="0.2">
      <c r="B2093" s="2"/>
      <c r="C2093" s="2"/>
    </row>
    <row r="2094" spans="2:3" ht="15" x14ac:dyDescent="0.2">
      <c r="B2094" s="2"/>
      <c r="C2094" s="2"/>
    </row>
    <row r="2095" spans="2:3" ht="15" x14ac:dyDescent="0.2">
      <c r="B2095" s="2"/>
      <c r="C2095" s="2"/>
    </row>
    <row r="2096" spans="2:3" ht="15" x14ac:dyDescent="0.2">
      <c r="B2096" s="2"/>
      <c r="C2096" s="2"/>
    </row>
    <row r="2097" spans="2:3" ht="15" x14ac:dyDescent="0.2">
      <c r="B2097" s="2"/>
      <c r="C2097" s="2"/>
    </row>
    <row r="2098" spans="2:3" ht="15" x14ac:dyDescent="0.2">
      <c r="B2098" s="2"/>
      <c r="C2098" s="2"/>
    </row>
    <row r="2099" spans="2:3" ht="15" x14ac:dyDescent="0.2">
      <c r="B2099" s="2"/>
      <c r="C2099" s="2"/>
    </row>
    <row r="2100" spans="2:3" ht="15" x14ac:dyDescent="0.2">
      <c r="B2100" s="2"/>
      <c r="C2100" s="2"/>
    </row>
    <row r="2101" spans="2:3" ht="15" x14ac:dyDescent="0.2">
      <c r="B2101" s="2"/>
      <c r="C2101" s="2"/>
    </row>
    <row r="2102" spans="2:3" ht="15" x14ac:dyDescent="0.2">
      <c r="B2102" s="2"/>
      <c r="C2102" s="2"/>
    </row>
    <row r="2103" spans="2:3" ht="15" x14ac:dyDescent="0.2">
      <c r="B2103" s="2"/>
      <c r="C2103" s="2"/>
    </row>
    <row r="2104" spans="2:3" ht="15" x14ac:dyDescent="0.2">
      <c r="B2104" s="2"/>
      <c r="C2104" s="2"/>
    </row>
    <row r="2105" spans="2:3" ht="15" x14ac:dyDescent="0.2">
      <c r="B2105" s="2"/>
      <c r="C2105" s="2"/>
    </row>
    <row r="2106" spans="2:3" ht="15" x14ac:dyDescent="0.2">
      <c r="B2106" s="2"/>
      <c r="C2106" s="2"/>
    </row>
    <row r="2107" spans="2:3" ht="15" x14ac:dyDescent="0.2">
      <c r="B2107" s="2"/>
      <c r="C2107" s="2"/>
    </row>
    <row r="2108" spans="2:3" ht="15" x14ac:dyDescent="0.2">
      <c r="B2108" s="2"/>
      <c r="C2108" s="2"/>
    </row>
    <row r="2109" spans="2:3" ht="15" x14ac:dyDescent="0.2">
      <c r="B2109" s="2"/>
      <c r="C2109" s="2"/>
    </row>
    <row r="2110" spans="2:3" ht="15" x14ac:dyDescent="0.2">
      <c r="B2110" s="2"/>
      <c r="C2110" s="2"/>
    </row>
    <row r="2111" spans="2:3" ht="15" x14ac:dyDescent="0.2">
      <c r="B2111" s="2"/>
      <c r="C2111" s="2"/>
    </row>
    <row r="2112" spans="2:3" ht="15" x14ac:dyDescent="0.2">
      <c r="B2112" s="2"/>
      <c r="C2112" s="2"/>
    </row>
    <row r="2113" spans="2:3" ht="15" x14ac:dyDescent="0.2">
      <c r="B2113" s="2"/>
      <c r="C2113" s="2"/>
    </row>
    <row r="2114" spans="2:3" ht="15" x14ac:dyDescent="0.2">
      <c r="B2114" s="2"/>
      <c r="C2114" s="2"/>
    </row>
    <row r="2115" spans="2:3" ht="15" x14ac:dyDescent="0.2">
      <c r="B2115" s="2"/>
      <c r="C2115" s="2"/>
    </row>
    <row r="2116" spans="2:3" ht="15" x14ac:dyDescent="0.2">
      <c r="B2116" s="2"/>
      <c r="C2116" s="2"/>
    </row>
    <row r="2117" spans="2:3" ht="15" x14ac:dyDescent="0.2">
      <c r="B2117" s="2"/>
      <c r="C2117" s="2"/>
    </row>
    <row r="2118" spans="2:3" ht="15" x14ac:dyDescent="0.2">
      <c r="B2118" s="2"/>
      <c r="C2118" s="2"/>
    </row>
    <row r="2119" spans="2:3" ht="15" x14ac:dyDescent="0.2">
      <c r="B2119" s="2"/>
      <c r="C2119" s="2"/>
    </row>
    <row r="2120" spans="2:3" ht="15" x14ac:dyDescent="0.2">
      <c r="B2120" s="2"/>
      <c r="C2120" s="2"/>
    </row>
    <row r="2121" spans="2:3" ht="15" x14ac:dyDescent="0.2">
      <c r="B2121" s="2"/>
      <c r="C2121" s="2"/>
    </row>
    <row r="2122" spans="2:3" ht="15" x14ac:dyDescent="0.2">
      <c r="B2122" s="2"/>
      <c r="C2122" s="2"/>
    </row>
    <row r="2123" spans="2:3" ht="15" x14ac:dyDescent="0.2">
      <c r="B2123" s="2"/>
      <c r="C2123" s="2"/>
    </row>
    <row r="2124" spans="2:3" ht="15" x14ac:dyDescent="0.2">
      <c r="B2124" s="2"/>
      <c r="C2124" s="2"/>
    </row>
    <row r="2125" spans="2:3" ht="15" x14ac:dyDescent="0.2">
      <c r="B2125" s="2"/>
      <c r="C2125" s="2"/>
    </row>
    <row r="2126" spans="2:3" ht="15" x14ac:dyDescent="0.2">
      <c r="B2126" s="2"/>
      <c r="C2126" s="2"/>
    </row>
    <row r="2127" spans="2:3" ht="15" x14ac:dyDescent="0.2">
      <c r="B2127" s="2"/>
      <c r="C2127" s="2"/>
    </row>
    <row r="2128" spans="2:3" ht="15" x14ac:dyDescent="0.2">
      <c r="B2128" s="2"/>
      <c r="C2128" s="2"/>
    </row>
    <row r="2129" spans="2:3" ht="15" x14ac:dyDescent="0.2">
      <c r="B2129" s="2"/>
      <c r="C2129" s="2"/>
    </row>
    <row r="2130" spans="2:3" ht="15" x14ac:dyDescent="0.2">
      <c r="B2130" s="2"/>
      <c r="C2130" s="2"/>
    </row>
    <row r="2131" spans="2:3" ht="15" x14ac:dyDescent="0.2">
      <c r="B2131" s="2"/>
      <c r="C2131" s="2"/>
    </row>
    <row r="2132" spans="2:3" ht="15" x14ac:dyDescent="0.2">
      <c r="B2132" s="2"/>
      <c r="C2132" s="2"/>
    </row>
    <row r="2133" spans="2:3" ht="15" x14ac:dyDescent="0.2">
      <c r="B2133" s="2"/>
      <c r="C2133" s="2"/>
    </row>
    <row r="2134" spans="2:3" ht="15" x14ac:dyDescent="0.2">
      <c r="B2134" s="2"/>
      <c r="C2134" s="2"/>
    </row>
    <row r="2135" spans="2:3" ht="15" x14ac:dyDescent="0.2">
      <c r="B2135" s="2"/>
      <c r="C2135" s="2"/>
    </row>
    <row r="2136" spans="2:3" ht="15" x14ac:dyDescent="0.2">
      <c r="B2136" s="2"/>
      <c r="C2136" s="2"/>
    </row>
    <row r="2137" spans="2:3" ht="15" x14ac:dyDescent="0.2">
      <c r="B2137" s="2"/>
      <c r="C2137" s="2"/>
    </row>
    <row r="2138" spans="2:3" ht="15" x14ac:dyDescent="0.2">
      <c r="B2138" s="2"/>
      <c r="C2138" s="2"/>
    </row>
    <row r="2139" spans="2:3" ht="15" x14ac:dyDescent="0.2">
      <c r="B2139" s="2"/>
      <c r="C2139" s="2"/>
    </row>
    <row r="2140" spans="2:3" ht="15" x14ac:dyDescent="0.2">
      <c r="B2140" s="2"/>
      <c r="C2140" s="2"/>
    </row>
    <row r="2141" spans="2:3" ht="15" x14ac:dyDescent="0.2">
      <c r="B2141" s="2"/>
      <c r="C2141" s="2"/>
    </row>
    <row r="2142" spans="2:3" ht="15" x14ac:dyDescent="0.2">
      <c r="B2142" s="2"/>
      <c r="C2142" s="2"/>
    </row>
    <row r="2143" spans="2:3" ht="15" x14ac:dyDescent="0.2">
      <c r="B2143" s="2"/>
      <c r="C2143" s="2"/>
    </row>
    <row r="2144" spans="2:3" ht="15" x14ac:dyDescent="0.2">
      <c r="B2144" s="2"/>
      <c r="C2144" s="2"/>
    </row>
    <row r="2145" spans="2:3" ht="15" x14ac:dyDescent="0.2">
      <c r="B2145" s="2"/>
      <c r="C2145" s="2"/>
    </row>
    <row r="2146" spans="2:3" ht="15" x14ac:dyDescent="0.2">
      <c r="B2146" s="2"/>
      <c r="C2146" s="2"/>
    </row>
    <row r="2147" spans="2:3" ht="15" x14ac:dyDescent="0.2">
      <c r="B2147" s="2"/>
      <c r="C2147" s="2"/>
    </row>
    <row r="2148" spans="2:3" ht="15" x14ac:dyDescent="0.2">
      <c r="B2148" s="2"/>
      <c r="C2148" s="2"/>
    </row>
    <row r="2149" spans="2:3" ht="15" x14ac:dyDescent="0.2">
      <c r="B2149" s="2"/>
      <c r="C2149" s="2"/>
    </row>
    <row r="2150" spans="2:3" ht="15" x14ac:dyDescent="0.2">
      <c r="B2150" s="2"/>
      <c r="C2150" s="2"/>
    </row>
    <row r="2151" spans="2:3" ht="15" x14ac:dyDescent="0.2">
      <c r="B2151" s="2"/>
      <c r="C2151" s="2"/>
    </row>
    <row r="2152" spans="2:3" ht="15" x14ac:dyDescent="0.2">
      <c r="B2152" s="2"/>
      <c r="C2152" s="2"/>
    </row>
    <row r="2153" spans="2:3" ht="15" x14ac:dyDescent="0.2">
      <c r="B2153" s="2"/>
      <c r="C2153" s="2"/>
    </row>
    <row r="2154" spans="2:3" ht="15" x14ac:dyDescent="0.2">
      <c r="B2154" s="2"/>
      <c r="C2154" s="2"/>
    </row>
    <row r="2155" spans="2:3" ht="15" x14ac:dyDescent="0.2">
      <c r="B2155" s="2"/>
      <c r="C2155" s="2"/>
    </row>
    <row r="2156" spans="2:3" ht="15" x14ac:dyDescent="0.2">
      <c r="B2156" s="2"/>
      <c r="C2156" s="2"/>
    </row>
    <row r="2157" spans="2:3" ht="15" x14ac:dyDescent="0.2">
      <c r="B2157" s="2"/>
      <c r="C2157" s="2"/>
    </row>
    <row r="2158" spans="2:3" ht="15" x14ac:dyDescent="0.2">
      <c r="B2158" s="2"/>
      <c r="C2158" s="2"/>
    </row>
    <row r="2159" spans="2:3" ht="15" x14ac:dyDescent="0.2">
      <c r="B2159" s="2"/>
      <c r="C2159" s="2"/>
    </row>
    <row r="2160" spans="2:3" ht="15" x14ac:dyDescent="0.2">
      <c r="B2160" s="2"/>
      <c r="C2160" s="2"/>
    </row>
    <row r="2161" spans="2:3" ht="15" x14ac:dyDescent="0.2">
      <c r="B2161" s="2"/>
      <c r="C2161" s="2"/>
    </row>
    <row r="2162" spans="2:3" ht="15" x14ac:dyDescent="0.2">
      <c r="B2162" s="2"/>
      <c r="C2162" s="2"/>
    </row>
    <row r="2163" spans="2:3" ht="15" x14ac:dyDescent="0.2">
      <c r="B2163" s="2"/>
      <c r="C2163" s="2"/>
    </row>
    <row r="2164" spans="2:3" ht="15" x14ac:dyDescent="0.2">
      <c r="B2164" s="2"/>
      <c r="C2164" s="2"/>
    </row>
    <row r="2165" spans="2:3" ht="15" x14ac:dyDescent="0.2">
      <c r="B2165" s="2"/>
      <c r="C2165" s="2"/>
    </row>
    <row r="2166" spans="2:3" ht="15" x14ac:dyDescent="0.2">
      <c r="B2166" s="2"/>
      <c r="C2166" s="2"/>
    </row>
    <row r="2167" spans="2:3" ht="15" x14ac:dyDescent="0.2">
      <c r="B2167" s="2"/>
      <c r="C2167" s="2"/>
    </row>
    <row r="2168" spans="2:3" ht="15" x14ac:dyDescent="0.2">
      <c r="B2168" s="2"/>
      <c r="C2168" s="2"/>
    </row>
    <row r="2169" spans="2:3" ht="15" x14ac:dyDescent="0.2">
      <c r="B2169" s="2"/>
      <c r="C2169" s="2"/>
    </row>
    <row r="2170" spans="2:3" ht="15" x14ac:dyDescent="0.2">
      <c r="B2170" s="2"/>
      <c r="C2170" s="2"/>
    </row>
    <row r="2171" spans="2:3" ht="15" x14ac:dyDescent="0.2">
      <c r="B2171" s="2"/>
      <c r="C2171" s="2"/>
    </row>
    <row r="2172" spans="2:3" ht="15" x14ac:dyDescent="0.2">
      <c r="B2172" s="2"/>
      <c r="C2172" s="2"/>
    </row>
    <row r="2173" spans="2:3" ht="15" x14ac:dyDescent="0.2">
      <c r="B2173" s="2"/>
      <c r="C2173" s="2"/>
    </row>
    <row r="2174" spans="2:3" ht="15" x14ac:dyDescent="0.2">
      <c r="B2174" s="2"/>
      <c r="C2174" s="2"/>
    </row>
    <row r="2175" spans="2:3" ht="15" x14ac:dyDescent="0.2">
      <c r="B2175" s="2"/>
      <c r="C2175" s="2"/>
    </row>
    <row r="2176" spans="2:3" ht="15" x14ac:dyDescent="0.2">
      <c r="B2176" s="2"/>
      <c r="C2176" s="2"/>
    </row>
    <row r="2177" spans="2:3" ht="15" x14ac:dyDescent="0.2">
      <c r="B2177" s="2"/>
      <c r="C2177" s="2"/>
    </row>
    <row r="2178" spans="2:3" ht="15" x14ac:dyDescent="0.2">
      <c r="B2178" s="2"/>
      <c r="C2178" s="2"/>
    </row>
    <row r="2179" spans="2:3" ht="15" x14ac:dyDescent="0.2">
      <c r="B2179" s="2"/>
      <c r="C2179" s="2"/>
    </row>
    <row r="2180" spans="2:3" ht="15" x14ac:dyDescent="0.2">
      <c r="B2180" s="2"/>
      <c r="C2180" s="2"/>
    </row>
    <row r="2181" spans="2:3" ht="15" x14ac:dyDescent="0.2">
      <c r="B2181" s="2"/>
      <c r="C2181" s="2"/>
    </row>
    <row r="2182" spans="2:3" ht="15" x14ac:dyDescent="0.2">
      <c r="B2182" s="2"/>
      <c r="C2182" s="2"/>
    </row>
    <row r="2183" spans="2:3" ht="15" x14ac:dyDescent="0.2">
      <c r="B2183" s="2"/>
      <c r="C2183" s="2"/>
    </row>
    <row r="2184" spans="2:3" ht="15" x14ac:dyDescent="0.2">
      <c r="B2184" s="2"/>
      <c r="C2184" s="2"/>
    </row>
    <row r="2185" spans="2:3" ht="15" x14ac:dyDescent="0.2">
      <c r="B2185" s="2"/>
      <c r="C2185" s="2"/>
    </row>
    <row r="2186" spans="2:3" ht="15" x14ac:dyDescent="0.2">
      <c r="B2186" s="2"/>
      <c r="C2186" s="2"/>
    </row>
    <row r="2187" spans="2:3" ht="15" x14ac:dyDescent="0.2">
      <c r="B2187" s="2"/>
      <c r="C2187" s="2"/>
    </row>
    <row r="2188" spans="2:3" ht="15" x14ac:dyDescent="0.2">
      <c r="B2188" s="2"/>
      <c r="C2188" s="2"/>
    </row>
    <row r="2189" spans="2:3" ht="15" x14ac:dyDescent="0.2">
      <c r="B2189" s="2"/>
      <c r="C2189" s="2"/>
    </row>
    <row r="2190" spans="2:3" ht="15" x14ac:dyDescent="0.2">
      <c r="B2190" s="2"/>
      <c r="C2190" s="2"/>
    </row>
    <row r="2191" spans="2:3" ht="15" x14ac:dyDescent="0.2">
      <c r="B2191" s="2"/>
      <c r="C2191" s="2"/>
    </row>
    <row r="2192" spans="2:3" ht="15" x14ac:dyDescent="0.2">
      <c r="B2192" s="2"/>
      <c r="C2192" s="2"/>
    </row>
    <row r="2193" spans="2:3" ht="15" x14ac:dyDescent="0.2">
      <c r="B2193" s="2"/>
      <c r="C2193" s="2"/>
    </row>
    <row r="2194" spans="2:3" ht="15" x14ac:dyDescent="0.2">
      <c r="B2194" s="2"/>
      <c r="C2194" s="2"/>
    </row>
    <row r="2195" spans="2:3" ht="15" x14ac:dyDescent="0.2">
      <c r="B2195" s="2"/>
      <c r="C2195" s="2"/>
    </row>
    <row r="2196" spans="2:3" ht="15" x14ac:dyDescent="0.2">
      <c r="B2196" s="2"/>
      <c r="C2196" s="2"/>
    </row>
    <row r="2197" spans="2:3" ht="15" x14ac:dyDescent="0.2">
      <c r="B2197" s="2"/>
      <c r="C2197" s="2"/>
    </row>
    <row r="2198" spans="2:3" ht="15" x14ac:dyDescent="0.2">
      <c r="B2198" s="2"/>
      <c r="C2198" s="2"/>
    </row>
    <row r="2199" spans="2:3" ht="15" x14ac:dyDescent="0.2">
      <c r="B2199" s="2"/>
      <c r="C2199" s="2"/>
    </row>
    <row r="2200" spans="2:3" ht="15" x14ac:dyDescent="0.2">
      <c r="B2200" s="2"/>
      <c r="C2200" s="2"/>
    </row>
    <row r="2201" spans="2:3" ht="15" x14ac:dyDescent="0.2">
      <c r="B2201" s="2"/>
      <c r="C2201" s="2"/>
    </row>
    <row r="2202" spans="2:3" ht="15" x14ac:dyDescent="0.2">
      <c r="B2202" s="2"/>
      <c r="C2202" s="2"/>
    </row>
    <row r="2203" spans="2:3" ht="15" x14ac:dyDescent="0.2">
      <c r="B2203" s="2"/>
      <c r="C2203" s="2"/>
    </row>
    <row r="2204" spans="2:3" ht="15" x14ac:dyDescent="0.2">
      <c r="B2204" s="2"/>
      <c r="C2204" s="2"/>
    </row>
    <row r="2205" spans="2:3" ht="15" x14ac:dyDescent="0.2">
      <c r="B2205" s="2"/>
      <c r="C2205" s="2"/>
    </row>
    <row r="2206" spans="2:3" ht="15" x14ac:dyDescent="0.2">
      <c r="B2206" s="2"/>
      <c r="C2206" s="2"/>
    </row>
    <row r="2207" spans="2:3" ht="15" x14ac:dyDescent="0.2">
      <c r="B2207" s="2"/>
      <c r="C2207" s="2"/>
    </row>
    <row r="2208" spans="2:3" ht="15" x14ac:dyDescent="0.2">
      <c r="B2208" s="2"/>
      <c r="C2208" s="2"/>
    </row>
    <row r="2209" spans="2:3" ht="15" x14ac:dyDescent="0.2">
      <c r="B2209" s="2"/>
      <c r="C2209" s="2"/>
    </row>
    <row r="2210" spans="2:3" ht="15" x14ac:dyDescent="0.2">
      <c r="B2210" s="2"/>
      <c r="C2210" s="2"/>
    </row>
    <row r="2211" spans="2:3" ht="15" x14ac:dyDescent="0.2">
      <c r="B2211" s="2"/>
      <c r="C2211" s="2"/>
    </row>
    <row r="2212" spans="2:3" ht="15" x14ac:dyDescent="0.2">
      <c r="B2212" s="2"/>
      <c r="C2212" s="2"/>
    </row>
    <row r="2213" spans="2:3" ht="15" x14ac:dyDescent="0.2">
      <c r="B2213" s="2"/>
      <c r="C2213" s="2"/>
    </row>
    <row r="2214" spans="2:3" ht="15" x14ac:dyDescent="0.2">
      <c r="B2214" s="2"/>
      <c r="C2214" s="2"/>
    </row>
    <row r="2215" spans="2:3" ht="15" x14ac:dyDescent="0.2">
      <c r="B2215" s="2"/>
      <c r="C2215" s="2"/>
    </row>
    <row r="2216" spans="2:3" ht="15" x14ac:dyDescent="0.2">
      <c r="B2216" s="2"/>
      <c r="C2216" s="2"/>
    </row>
    <row r="2217" spans="2:3" ht="15" x14ac:dyDescent="0.2">
      <c r="B2217" s="2"/>
      <c r="C2217" s="2"/>
    </row>
    <row r="2218" spans="2:3" ht="15" x14ac:dyDescent="0.2">
      <c r="B2218" s="2"/>
      <c r="C2218" s="2"/>
    </row>
    <row r="2219" spans="2:3" ht="15" x14ac:dyDescent="0.2">
      <c r="B2219" s="2"/>
      <c r="C2219" s="2"/>
    </row>
    <row r="2220" spans="2:3" ht="15" x14ac:dyDescent="0.2">
      <c r="B2220" s="2"/>
      <c r="C2220" s="2"/>
    </row>
    <row r="2221" spans="2:3" ht="15" x14ac:dyDescent="0.2">
      <c r="B2221" s="2"/>
      <c r="C2221" s="2"/>
    </row>
    <row r="2222" spans="2:3" ht="15" x14ac:dyDescent="0.2">
      <c r="B2222" s="2"/>
      <c r="C2222" s="2"/>
    </row>
    <row r="2223" spans="2:3" ht="15" x14ac:dyDescent="0.2">
      <c r="B2223" s="2"/>
      <c r="C2223" s="2"/>
    </row>
    <row r="2224" spans="2:3" ht="15" x14ac:dyDescent="0.2">
      <c r="B2224" s="2"/>
      <c r="C2224" s="2"/>
    </row>
    <row r="2225" spans="2:3" ht="15" x14ac:dyDescent="0.2">
      <c r="B2225" s="2"/>
      <c r="C2225" s="2"/>
    </row>
    <row r="2226" spans="2:3" ht="15" x14ac:dyDescent="0.2">
      <c r="B2226" s="2"/>
      <c r="C2226" s="2"/>
    </row>
    <row r="2227" spans="2:3" ht="15" x14ac:dyDescent="0.2">
      <c r="B2227" s="2"/>
      <c r="C2227" s="2"/>
    </row>
    <row r="2228" spans="2:3" ht="15" x14ac:dyDescent="0.2">
      <c r="B2228" s="2"/>
      <c r="C2228" s="2"/>
    </row>
    <row r="2229" spans="2:3" ht="15" x14ac:dyDescent="0.2">
      <c r="B2229" s="2"/>
      <c r="C2229" s="2"/>
    </row>
    <row r="2230" spans="2:3" ht="15" x14ac:dyDescent="0.2">
      <c r="B2230" s="2"/>
      <c r="C2230" s="2"/>
    </row>
    <row r="2231" spans="2:3" ht="15" x14ac:dyDescent="0.2">
      <c r="B2231" s="2"/>
      <c r="C2231" s="2"/>
    </row>
    <row r="2232" spans="2:3" ht="15" x14ac:dyDescent="0.2">
      <c r="B2232" s="2"/>
      <c r="C2232" s="2"/>
    </row>
    <row r="2233" spans="2:3" ht="15" x14ac:dyDescent="0.2">
      <c r="B2233" s="2"/>
      <c r="C2233" s="2"/>
    </row>
    <row r="2234" spans="2:3" ht="15" x14ac:dyDescent="0.2">
      <c r="B2234" s="2"/>
      <c r="C2234" s="2"/>
    </row>
    <row r="2235" spans="2:3" ht="15" x14ac:dyDescent="0.2">
      <c r="B2235" s="2"/>
      <c r="C2235" s="2"/>
    </row>
    <row r="2236" spans="2:3" ht="15" x14ac:dyDescent="0.2">
      <c r="B2236" s="2"/>
      <c r="C2236" s="2"/>
    </row>
    <row r="2237" spans="2:3" ht="15" x14ac:dyDescent="0.2">
      <c r="B2237" s="2"/>
      <c r="C2237" s="2"/>
    </row>
    <row r="2238" spans="2:3" ht="15" x14ac:dyDescent="0.2">
      <c r="B2238" s="2"/>
      <c r="C2238" s="2"/>
    </row>
    <row r="2239" spans="2:3" ht="15" x14ac:dyDescent="0.2">
      <c r="B2239" s="2"/>
      <c r="C2239" s="2"/>
    </row>
    <row r="2240" spans="2:3" ht="15" x14ac:dyDescent="0.2">
      <c r="B2240" s="2"/>
      <c r="C2240" s="2"/>
    </row>
    <row r="2241" spans="2:3" ht="15" x14ac:dyDescent="0.2">
      <c r="B2241" s="2"/>
      <c r="C2241" s="2"/>
    </row>
    <row r="2242" spans="2:3" ht="15" x14ac:dyDescent="0.2">
      <c r="B2242" s="2"/>
      <c r="C2242" s="2"/>
    </row>
    <row r="2243" spans="2:3" ht="15" x14ac:dyDescent="0.2">
      <c r="B2243" s="2"/>
      <c r="C2243" s="2"/>
    </row>
    <row r="2244" spans="2:3" ht="15" x14ac:dyDescent="0.2">
      <c r="B2244" s="2"/>
      <c r="C2244" s="2"/>
    </row>
    <row r="2245" spans="2:3" ht="15" x14ac:dyDescent="0.2">
      <c r="B2245" s="2"/>
      <c r="C2245" s="2"/>
    </row>
    <row r="2246" spans="2:3" ht="15" x14ac:dyDescent="0.2">
      <c r="B2246" s="2"/>
      <c r="C2246" s="2"/>
    </row>
    <row r="2247" spans="2:3" ht="15" x14ac:dyDescent="0.2">
      <c r="B2247" s="2"/>
      <c r="C2247" s="2"/>
    </row>
    <row r="2248" spans="2:3" ht="15" x14ac:dyDescent="0.2">
      <c r="B2248" s="2"/>
      <c r="C2248" s="2"/>
    </row>
    <row r="2249" spans="2:3" ht="15" x14ac:dyDescent="0.2">
      <c r="B2249" s="2"/>
      <c r="C2249" s="2"/>
    </row>
    <row r="2250" spans="2:3" ht="15" x14ac:dyDescent="0.2">
      <c r="B2250" s="2"/>
      <c r="C2250" s="2"/>
    </row>
    <row r="2251" spans="2:3" ht="15" x14ac:dyDescent="0.2">
      <c r="B2251" s="2"/>
      <c r="C2251" s="2"/>
    </row>
    <row r="2252" spans="2:3" ht="15" x14ac:dyDescent="0.2">
      <c r="B2252" s="2"/>
      <c r="C2252" s="2"/>
    </row>
    <row r="2253" spans="2:3" ht="15" x14ac:dyDescent="0.2">
      <c r="B2253" s="2"/>
      <c r="C2253" s="2"/>
    </row>
    <row r="2254" spans="2:3" ht="15" x14ac:dyDescent="0.2">
      <c r="B2254" s="2"/>
      <c r="C2254" s="2"/>
    </row>
    <row r="2255" spans="2:3" ht="15" x14ac:dyDescent="0.2">
      <c r="B2255" s="2"/>
      <c r="C2255" s="2"/>
    </row>
    <row r="2256" spans="2:3" ht="15" x14ac:dyDescent="0.2">
      <c r="B2256" s="2"/>
      <c r="C2256" s="2"/>
    </row>
    <row r="2257" spans="2:3" ht="15" x14ac:dyDescent="0.2">
      <c r="B2257" s="2"/>
      <c r="C2257" s="2"/>
    </row>
    <row r="2258" spans="2:3" ht="15" x14ac:dyDescent="0.2">
      <c r="B2258" s="2"/>
      <c r="C2258" s="2"/>
    </row>
    <row r="2259" spans="2:3" ht="15" x14ac:dyDescent="0.2">
      <c r="B2259" s="2"/>
      <c r="C2259" s="2"/>
    </row>
    <row r="2260" spans="2:3" ht="15" x14ac:dyDescent="0.2">
      <c r="B2260" s="2"/>
      <c r="C2260" s="2"/>
    </row>
    <row r="2261" spans="2:3" ht="15" x14ac:dyDescent="0.2">
      <c r="B2261" s="2"/>
      <c r="C2261" s="2"/>
    </row>
    <row r="2262" spans="2:3" ht="15" x14ac:dyDescent="0.2">
      <c r="B2262" s="2"/>
      <c r="C2262" s="2"/>
    </row>
    <row r="2263" spans="2:3" ht="15" x14ac:dyDescent="0.2">
      <c r="B2263" s="2"/>
      <c r="C2263" s="2"/>
    </row>
    <row r="2264" spans="2:3" ht="15" x14ac:dyDescent="0.2">
      <c r="B2264" s="2"/>
      <c r="C2264" s="2"/>
    </row>
    <row r="2265" spans="2:3" ht="15" x14ac:dyDescent="0.2">
      <c r="B2265" s="2"/>
      <c r="C2265" s="2"/>
    </row>
    <row r="2266" spans="2:3" ht="15" x14ac:dyDescent="0.2">
      <c r="B2266" s="2"/>
      <c r="C2266" s="2"/>
    </row>
    <row r="2267" spans="2:3" ht="15" x14ac:dyDescent="0.2">
      <c r="B2267" s="2"/>
      <c r="C2267" s="2"/>
    </row>
    <row r="2268" spans="2:3" ht="15" x14ac:dyDescent="0.2">
      <c r="B2268" s="2"/>
      <c r="C2268" s="2"/>
    </row>
    <row r="2269" spans="2:3" ht="15" x14ac:dyDescent="0.2">
      <c r="B2269" s="2"/>
      <c r="C2269" s="2"/>
    </row>
    <row r="2270" spans="2:3" ht="15" x14ac:dyDescent="0.2">
      <c r="B2270" s="2"/>
      <c r="C2270" s="2"/>
    </row>
    <row r="2271" spans="2:3" ht="15" x14ac:dyDescent="0.2">
      <c r="B2271" s="2"/>
      <c r="C2271" s="2"/>
    </row>
    <row r="2272" spans="2:3" ht="15" x14ac:dyDescent="0.2">
      <c r="B2272" s="2"/>
      <c r="C2272" s="2"/>
    </row>
    <row r="2273" spans="2:3" ht="15" x14ac:dyDescent="0.2">
      <c r="B2273" s="2"/>
      <c r="C2273" s="2"/>
    </row>
    <row r="2274" spans="2:3" ht="15" x14ac:dyDescent="0.2">
      <c r="B2274" s="2"/>
      <c r="C2274" s="2"/>
    </row>
    <row r="2275" spans="2:3" ht="15" x14ac:dyDescent="0.2">
      <c r="B2275" s="2"/>
      <c r="C2275" s="2"/>
    </row>
    <row r="2276" spans="2:3" ht="15" x14ac:dyDescent="0.2">
      <c r="B2276" s="2"/>
      <c r="C2276" s="2"/>
    </row>
    <row r="2277" spans="2:3" ht="15" x14ac:dyDescent="0.2">
      <c r="B2277" s="2"/>
      <c r="C2277" s="2"/>
    </row>
    <row r="2278" spans="2:3" ht="15" x14ac:dyDescent="0.2">
      <c r="B2278" s="2"/>
      <c r="C2278" s="2"/>
    </row>
    <row r="2279" spans="2:3" ht="15" x14ac:dyDescent="0.2">
      <c r="B2279" s="2"/>
      <c r="C2279" s="2"/>
    </row>
    <row r="2280" spans="2:3" ht="15" x14ac:dyDescent="0.2">
      <c r="B2280" s="2"/>
      <c r="C2280" s="2"/>
    </row>
    <row r="2281" spans="2:3" ht="15" x14ac:dyDescent="0.2">
      <c r="B2281" s="2"/>
      <c r="C2281" s="2"/>
    </row>
    <row r="2282" spans="2:3" ht="15" x14ac:dyDescent="0.2">
      <c r="B2282" s="2"/>
      <c r="C2282" s="2"/>
    </row>
    <row r="2283" spans="2:3" ht="15" x14ac:dyDescent="0.2">
      <c r="B2283" s="2"/>
      <c r="C2283" s="2"/>
    </row>
    <row r="2284" spans="2:3" ht="15" x14ac:dyDescent="0.2">
      <c r="B2284" s="2"/>
      <c r="C2284" s="2"/>
    </row>
    <row r="2285" spans="2:3" ht="15" x14ac:dyDescent="0.2">
      <c r="B2285" s="2"/>
      <c r="C2285" s="2"/>
    </row>
    <row r="2286" spans="2:3" ht="15" x14ac:dyDescent="0.2">
      <c r="B2286" s="2"/>
      <c r="C2286" s="2"/>
    </row>
    <row r="2287" spans="2:3" ht="15" x14ac:dyDescent="0.2">
      <c r="B2287" s="2"/>
      <c r="C2287" s="2"/>
    </row>
    <row r="2288" spans="2:3" ht="15" x14ac:dyDescent="0.2">
      <c r="B2288" s="2"/>
      <c r="C2288" s="2"/>
    </row>
    <row r="2289" spans="2:3" ht="15" x14ac:dyDescent="0.2">
      <c r="B2289" s="2"/>
      <c r="C2289" s="2"/>
    </row>
    <row r="2290" spans="2:3" ht="15" x14ac:dyDescent="0.2">
      <c r="B2290" s="2"/>
      <c r="C2290" s="2"/>
    </row>
    <row r="2291" spans="2:3" ht="15" x14ac:dyDescent="0.2">
      <c r="B2291" s="2"/>
      <c r="C2291" s="2"/>
    </row>
    <row r="2292" spans="2:3" ht="15" x14ac:dyDescent="0.2">
      <c r="B2292" s="2"/>
      <c r="C2292" s="2"/>
    </row>
    <row r="2293" spans="2:3" ht="15" x14ac:dyDescent="0.2">
      <c r="B2293" s="2"/>
      <c r="C2293" s="2"/>
    </row>
    <row r="2294" spans="2:3" ht="15" x14ac:dyDescent="0.2">
      <c r="B2294" s="2"/>
      <c r="C2294" s="2"/>
    </row>
    <row r="2295" spans="2:3" ht="15" x14ac:dyDescent="0.2">
      <c r="B2295" s="2"/>
      <c r="C2295" s="2"/>
    </row>
    <row r="2296" spans="2:3" ht="15" x14ac:dyDescent="0.2">
      <c r="B2296" s="2"/>
      <c r="C2296" s="2"/>
    </row>
    <row r="2297" spans="2:3" ht="15" x14ac:dyDescent="0.2">
      <c r="B2297" s="2"/>
      <c r="C2297" s="2"/>
    </row>
    <row r="2298" spans="2:3" ht="15" x14ac:dyDescent="0.2">
      <c r="B2298" s="2"/>
      <c r="C2298" s="2"/>
    </row>
    <row r="2299" spans="2:3" ht="15" x14ac:dyDescent="0.2">
      <c r="B2299" s="2"/>
      <c r="C2299" s="2"/>
    </row>
    <row r="2300" spans="2:3" ht="15" x14ac:dyDescent="0.2">
      <c r="B2300" s="2"/>
      <c r="C2300" s="2"/>
    </row>
    <row r="2301" spans="2:3" ht="15" x14ac:dyDescent="0.2">
      <c r="B2301" s="2"/>
      <c r="C2301" s="2"/>
    </row>
    <row r="2302" spans="2:3" ht="15" x14ac:dyDescent="0.2">
      <c r="B2302" s="2"/>
      <c r="C2302" s="2"/>
    </row>
    <row r="2303" spans="2:3" ht="15" x14ac:dyDescent="0.2">
      <c r="B2303" s="2"/>
      <c r="C2303" s="2"/>
    </row>
    <row r="2304" spans="2:3" ht="15" x14ac:dyDescent="0.2">
      <c r="B2304" s="2"/>
      <c r="C2304" s="2"/>
    </row>
    <row r="2305" spans="2:3" ht="15" x14ac:dyDescent="0.2">
      <c r="B2305" s="2"/>
      <c r="C2305" s="2"/>
    </row>
    <row r="2306" spans="2:3" ht="15" x14ac:dyDescent="0.2">
      <c r="B2306" s="2"/>
      <c r="C2306" s="2"/>
    </row>
    <row r="2307" spans="2:3" ht="15" x14ac:dyDescent="0.2">
      <c r="B2307" s="2"/>
      <c r="C2307" s="2"/>
    </row>
    <row r="2308" spans="2:3" ht="15" x14ac:dyDescent="0.2">
      <c r="B2308" s="2"/>
      <c r="C2308" s="2"/>
    </row>
    <row r="2309" spans="2:3" ht="15" x14ac:dyDescent="0.2">
      <c r="B2309" s="2"/>
      <c r="C2309" s="2"/>
    </row>
    <row r="2310" spans="2:3" ht="15" x14ac:dyDescent="0.2">
      <c r="B2310" s="2"/>
      <c r="C2310" s="2"/>
    </row>
    <row r="2311" spans="2:3" ht="15" x14ac:dyDescent="0.2">
      <c r="B2311" s="2"/>
      <c r="C2311" s="2"/>
    </row>
    <row r="2312" spans="2:3" ht="15" x14ac:dyDescent="0.2">
      <c r="B2312" s="2"/>
      <c r="C2312" s="2"/>
    </row>
    <row r="2313" spans="2:3" ht="15" x14ac:dyDescent="0.2">
      <c r="B2313" s="2"/>
      <c r="C2313" s="2"/>
    </row>
    <row r="2314" spans="2:3" ht="15" x14ac:dyDescent="0.2">
      <c r="B2314" s="2"/>
      <c r="C2314" s="2"/>
    </row>
    <row r="2315" spans="2:3" ht="15" x14ac:dyDescent="0.2">
      <c r="B2315" s="2"/>
      <c r="C2315" s="2"/>
    </row>
    <row r="2316" spans="2:3" ht="15" x14ac:dyDescent="0.2">
      <c r="B2316" s="2"/>
      <c r="C2316" s="2"/>
    </row>
    <row r="2317" spans="2:3" ht="15" x14ac:dyDescent="0.2">
      <c r="B2317" s="2"/>
      <c r="C2317" s="2"/>
    </row>
    <row r="2318" spans="2:3" ht="15" x14ac:dyDescent="0.2">
      <c r="B2318" s="2"/>
      <c r="C2318" s="2"/>
    </row>
    <row r="2319" spans="2:3" ht="15" x14ac:dyDescent="0.2">
      <c r="B2319" s="2"/>
      <c r="C2319" s="2"/>
    </row>
    <row r="2320" spans="2:3" ht="15" x14ac:dyDescent="0.2">
      <c r="B2320" s="2"/>
      <c r="C2320" s="2"/>
    </row>
    <row r="2321" spans="2:3" ht="15" x14ac:dyDescent="0.2">
      <c r="B2321" s="2"/>
      <c r="C2321" s="2"/>
    </row>
    <row r="2322" spans="2:3" ht="15" x14ac:dyDescent="0.2">
      <c r="B2322" s="2"/>
      <c r="C2322" s="2"/>
    </row>
    <row r="2323" spans="2:3" ht="15" x14ac:dyDescent="0.2">
      <c r="B2323" s="2"/>
      <c r="C2323" s="2"/>
    </row>
    <row r="2324" spans="2:3" ht="15" x14ac:dyDescent="0.2">
      <c r="B2324" s="2"/>
      <c r="C2324" s="2"/>
    </row>
    <row r="2325" spans="2:3" ht="15" x14ac:dyDescent="0.2">
      <c r="B2325" s="2"/>
      <c r="C2325" s="2"/>
    </row>
    <row r="2326" spans="2:3" ht="15" x14ac:dyDescent="0.2">
      <c r="B2326" s="2"/>
      <c r="C2326" s="2"/>
    </row>
    <row r="2327" spans="2:3" ht="15" x14ac:dyDescent="0.2">
      <c r="B2327" s="2"/>
      <c r="C2327" s="2"/>
    </row>
    <row r="2328" spans="2:3" ht="15" x14ac:dyDescent="0.2">
      <c r="B2328" s="2"/>
      <c r="C2328" s="2"/>
    </row>
    <row r="2329" spans="2:3" ht="15" x14ac:dyDescent="0.2">
      <c r="B2329" s="2"/>
      <c r="C2329" s="2"/>
    </row>
    <row r="2330" spans="2:3" ht="15" x14ac:dyDescent="0.2">
      <c r="B2330" s="2"/>
      <c r="C2330" s="2"/>
    </row>
    <row r="2331" spans="2:3" ht="15" x14ac:dyDescent="0.2">
      <c r="B2331" s="2"/>
      <c r="C2331" s="2"/>
    </row>
    <row r="2332" spans="2:3" ht="15" x14ac:dyDescent="0.2">
      <c r="B2332" s="2"/>
      <c r="C2332" s="2"/>
    </row>
    <row r="2333" spans="2:3" ht="15" x14ac:dyDescent="0.2">
      <c r="B2333" s="2"/>
      <c r="C2333" s="2"/>
    </row>
    <row r="2334" spans="2:3" ht="15" x14ac:dyDescent="0.2">
      <c r="B2334" s="2"/>
      <c r="C2334" s="2"/>
    </row>
    <row r="2335" spans="2:3" ht="15" x14ac:dyDescent="0.2">
      <c r="B2335" s="2"/>
      <c r="C2335" s="2"/>
    </row>
    <row r="2336" spans="2:3" ht="15" x14ac:dyDescent="0.2">
      <c r="B2336" s="2"/>
      <c r="C2336" s="2"/>
    </row>
    <row r="2337" spans="2:3" ht="15" x14ac:dyDescent="0.2">
      <c r="B2337" s="2"/>
      <c r="C2337" s="2"/>
    </row>
    <row r="2338" spans="2:3" ht="15" x14ac:dyDescent="0.2">
      <c r="B2338" s="2"/>
      <c r="C2338" s="2"/>
    </row>
    <row r="2339" spans="2:3" ht="15" x14ac:dyDescent="0.2">
      <c r="B2339" s="2"/>
      <c r="C2339" s="2"/>
    </row>
    <row r="2340" spans="2:3" ht="15" x14ac:dyDescent="0.2">
      <c r="B2340" s="2"/>
      <c r="C2340" s="2"/>
    </row>
    <row r="2341" spans="2:3" ht="15" x14ac:dyDescent="0.2">
      <c r="B2341" s="2"/>
      <c r="C2341" s="2"/>
    </row>
    <row r="2342" spans="2:3" ht="15" x14ac:dyDescent="0.2">
      <c r="B2342" s="2"/>
      <c r="C2342" s="2"/>
    </row>
    <row r="2343" spans="2:3" ht="15" x14ac:dyDescent="0.2">
      <c r="B2343" s="2"/>
      <c r="C2343" s="2"/>
    </row>
    <row r="2344" spans="2:3" ht="15" x14ac:dyDescent="0.2">
      <c r="B2344" s="2"/>
      <c r="C2344" s="2"/>
    </row>
    <row r="2345" spans="2:3" ht="15" x14ac:dyDescent="0.2">
      <c r="B2345" s="2"/>
      <c r="C2345" s="2"/>
    </row>
    <row r="2346" spans="2:3" ht="15" x14ac:dyDescent="0.2">
      <c r="B2346" s="2"/>
      <c r="C2346" s="2"/>
    </row>
    <row r="2347" spans="2:3" ht="15" x14ac:dyDescent="0.2">
      <c r="B2347" s="2"/>
      <c r="C2347" s="2"/>
    </row>
    <row r="2348" spans="2:3" ht="15" x14ac:dyDescent="0.2">
      <c r="B2348" s="2"/>
      <c r="C2348" s="2"/>
    </row>
    <row r="2349" spans="2:3" ht="15" x14ac:dyDescent="0.2">
      <c r="B2349" s="2"/>
      <c r="C2349" s="2"/>
    </row>
    <row r="2350" spans="2:3" ht="15" x14ac:dyDescent="0.2">
      <c r="B2350" s="2"/>
      <c r="C2350" s="2"/>
    </row>
    <row r="2351" spans="2:3" ht="15" x14ac:dyDescent="0.2">
      <c r="B2351" s="2"/>
      <c r="C2351" s="2"/>
    </row>
    <row r="2352" spans="2:3" ht="15" x14ac:dyDescent="0.2">
      <c r="B2352" s="2"/>
      <c r="C2352" s="2"/>
    </row>
    <row r="2353" spans="2:3" ht="15" x14ac:dyDescent="0.2">
      <c r="B2353" s="2"/>
      <c r="C2353" s="2"/>
    </row>
    <row r="2354" spans="2:3" ht="15" x14ac:dyDescent="0.2">
      <c r="B2354" s="2"/>
      <c r="C2354" s="2"/>
    </row>
    <row r="2355" spans="2:3" ht="15" x14ac:dyDescent="0.2">
      <c r="B2355" s="2"/>
      <c r="C2355" s="2"/>
    </row>
    <row r="2356" spans="2:3" ht="15" x14ac:dyDescent="0.2">
      <c r="B2356" s="2"/>
      <c r="C2356" s="2"/>
    </row>
    <row r="2357" spans="2:3" ht="15" x14ac:dyDescent="0.2">
      <c r="B2357" s="2"/>
      <c r="C2357" s="2"/>
    </row>
    <row r="2358" spans="2:3" ht="15" x14ac:dyDescent="0.2">
      <c r="B2358" s="2"/>
      <c r="C2358" s="2"/>
    </row>
    <row r="2359" spans="2:3" ht="15" x14ac:dyDescent="0.2">
      <c r="B2359" s="2"/>
      <c r="C2359" s="2"/>
    </row>
    <row r="2360" spans="2:3" ht="15" x14ac:dyDescent="0.2">
      <c r="B2360" s="2"/>
      <c r="C2360" s="2"/>
    </row>
    <row r="2361" spans="2:3" ht="15" x14ac:dyDescent="0.2">
      <c r="B2361" s="2"/>
      <c r="C2361" s="2"/>
    </row>
    <row r="2362" spans="2:3" ht="15" x14ac:dyDescent="0.2">
      <c r="B2362" s="2"/>
      <c r="C2362" s="2"/>
    </row>
    <row r="2363" spans="2:3" ht="15" x14ac:dyDescent="0.2">
      <c r="B2363" s="2"/>
      <c r="C2363" s="2"/>
    </row>
    <row r="2364" spans="2:3" ht="15" x14ac:dyDescent="0.2">
      <c r="B2364" s="2"/>
      <c r="C2364" s="2"/>
    </row>
    <row r="2365" spans="2:3" ht="15" x14ac:dyDescent="0.2">
      <c r="B2365" s="2"/>
      <c r="C2365" s="2"/>
    </row>
    <row r="2366" spans="2:3" ht="15" x14ac:dyDescent="0.2">
      <c r="B2366" s="2"/>
      <c r="C2366" s="2"/>
    </row>
    <row r="2367" spans="2:3" ht="15" x14ac:dyDescent="0.2">
      <c r="B2367" s="2"/>
      <c r="C2367" s="2"/>
    </row>
    <row r="2368" spans="2:3" ht="15" x14ac:dyDescent="0.2">
      <c r="B2368" s="2"/>
      <c r="C2368" s="2"/>
    </row>
    <row r="2369" spans="2:3" ht="15" x14ac:dyDescent="0.2">
      <c r="B2369" s="2"/>
      <c r="C2369" s="2"/>
    </row>
    <row r="2370" spans="2:3" ht="15" x14ac:dyDescent="0.2">
      <c r="B2370" s="2"/>
      <c r="C2370" s="2"/>
    </row>
    <row r="2371" spans="2:3" ht="15" x14ac:dyDescent="0.2">
      <c r="B2371" s="2"/>
      <c r="C2371" s="2"/>
    </row>
    <row r="2372" spans="2:3" ht="15" x14ac:dyDescent="0.2">
      <c r="B2372" s="2"/>
      <c r="C2372" s="2"/>
    </row>
    <row r="2373" spans="2:3" ht="15" x14ac:dyDescent="0.2">
      <c r="B2373" s="2"/>
      <c r="C2373" s="2"/>
    </row>
    <row r="2374" spans="2:3" ht="15" x14ac:dyDescent="0.2">
      <c r="B2374" s="2"/>
      <c r="C2374" s="2"/>
    </row>
    <row r="2375" spans="2:3" ht="15" x14ac:dyDescent="0.2">
      <c r="B2375" s="2"/>
      <c r="C2375" s="2"/>
    </row>
    <row r="2376" spans="2:3" ht="15" x14ac:dyDescent="0.2">
      <c r="B2376" s="2"/>
      <c r="C2376" s="2"/>
    </row>
    <row r="2377" spans="2:3" ht="15" x14ac:dyDescent="0.2">
      <c r="B2377" s="2"/>
      <c r="C2377" s="2"/>
    </row>
    <row r="2378" spans="2:3" ht="15" x14ac:dyDescent="0.2">
      <c r="B2378" s="2"/>
      <c r="C2378" s="2"/>
    </row>
    <row r="2379" spans="2:3" ht="15" x14ac:dyDescent="0.2">
      <c r="B2379" s="2"/>
      <c r="C2379" s="2"/>
    </row>
    <row r="2380" spans="2:3" ht="15" x14ac:dyDescent="0.2">
      <c r="B2380" s="2"/>
      <c r="C2380" s="2"/>
    </row>
    <row r="2381" spans="2:3" ht="15" x14ac:dyDescent="0.2">
      <c r="B2381" s="2"/>
      <c r="C2381" s="2"/>
    </row>
    <row r="2382" spans="2:3" ht="15" x14ac:dyDescent="0.2">
      <c r="B2382" s="2"/>
      <c r="C2382" s="2"/>
    </row>
    <row r="2383" spans="2:3" ht="15" x14ac:dyDescent="0.2">
      <c r="B2383" s="2"/>
      <c r="C2383" s="2"/>
    </row>
    <row r="2384" spans="2:3" ht="15" x14ac:dyDescent="0.2">
      <c r="B2384" s="2"/>
      <c r="C2384" s="2"/>
    </row>
    <row r="2385" spans="2:3" ht="15" x14ac:dyDescent="0.2">
      <c r="B2385" s="2"/>
      <c r="C2385" s="2"/>
    </row>
    <row r="2386" spans="2:3" ht="15" x14ac:dyDescent="0.2">
      <c r="B2386" s="2"/>
      <c r="C2386" s="2"/>
    </row>
    <row r="2387" spans="2:3" ht="15" x14ac:dyDescent="0.2">
      <c r="B2387" s="2"/>
      <c r="C2387" s="2"/>
    </row>
    <row r="2388" spans="2:3" ht="15" x14ac:dyDescent="0.2">
      <c r="B2388" s="2"/>
      <c r="C2388" s="2"/>
    </row>
    <row r="2389" spans="2:3" ht="15" x14ac:dyDescent="0.2">
      <c r="B2389" s="2"/>
      <c r="C2389" s="2"/>
    </row>
    <row r="2390" spans="2:3" ht="15" x14ac:dyDescent="0.2">
      <c r="B2390" s="2"/>
      <c r="C2390" s="2"/>
    </row>
    <row r="2391" spans="2:3" ht="15" x14ac:dyDescent="0.2">
      <c r="B2391" s="2"/>
      <c r="C2391" s="2"/>
    </row>
    <row r="2392" spans="2:3" ht="15" x14ac:dyDescent="0.2">
      <c r="B2392" s="2"/>
      <c r="C2392" s="2"/>
    </row>
    <row r="2393" spans="2:3" ht="15" x14ac:dyDescent="0.2">
      <c r="B2393" s="2"/>
      <c r="C2393" s="2"/>
    </row>
    <row r="2394" spans="2:3" ht="15" x14ac:dyDescent="0.2">
      <c r="B2394" s="2"/>
      <c r="C2394" s="2"/>
    </row>
    <row r="2395" spans="2:3" ht="15" x14ac:dyDescent="0.2">
      <c r="B2395" s="2"/>
      <c r="C2395" s="2"/>
    </row>
    <row r="2396" spans="2:3" ht="15" x14ac:dyDescent="0.2">
      <c r="B2396" s="2"/>
      <c r="C2396" s="2"/>
    </row>
    <row r="2397" spans="2:3" ht="15" x14ac:dyDescent="0.2">
      <c r="B2397" s="2"/>
      <c r="C2397" s="2"/>
    </row>
    <row r="2398" spans="2:3" ht="15" x14ac:dyDescent="0.2">
      <c r="B2398" s="2"/>
      <c r="C2398" s="2"/>
    </row>
    <row r="2399" spans="2:3" ht="15" x14ac:dyDescent="0.2">
      <c r="B2399" s="2"/>
      <c r="C2399" s="2"/>
    </row>
    <row r="2400" spans="2:3" ht="15" x14ac:dyDescent="0.2">
      <c r="B2400" s="2"/>
      <c r="C2400" s="2"/>
    </row>
    <row r="2401" spans="2:3" ht="15" x14ac:dyDescent="0.2">
      <c r="B2401" s="2"/>
      <c r="C2401" s="2"/>
    </row>
    <row r="2402" spans="2:3" ht="15" x14ac:dyDescent="0.2">
      <c r="B2402" s="2"/>
      <c r="C2402" s="2"/>
    </row>
    <row r="2403" spans="2:3" ht="15" x14ac:dyDescent="0.2">
      <c r="B2403" s="2"/>
      <c r="C2403" s="2"/>
    </row>
    <row r="2404" spans="2:3" ht="15" x14ac:dyDescent="0.2">
      <c r="B2404" s="2"/>
      <c r="C2404" s="2"/>
    </row>
    <row r="2405" spans="2:3" ht="15" x14ac:dyDescent="0.2">
      <c r="B2405" s="2"/>
      <c r="C2405" s="2"/>
    </row>
    <row r="2406" spans="2:3" ht="15" x14ac:dyDescent="0.2">
      <c r="B2406" s="2"/>
      <c r="C2406" s="2"/>
    </row>
    <row r="2407" spans="2:3" ht="15" x14ac:dyDescent="0.2">
      <c r="B2407" s="2"/>
      <c r="C2407" s="2"/>
    </row>
    <row r="2408" spans="2:3" ht="15" x14ac:dyDescent="0.2">
      <c r="B2408" s="2"/>
      <c r="C2408" s="2"/>
    </row>
    <row r="2409" spans="2:3" ht="15" x14ac:dyDescent="0.2">
      <c r="B2409" s="2"/>
      <c r="C2409" s="2"/>
    </row>
    <row r="2410" spans="2:3" ht="15" x14ac:dyDescent="0.2">
      <c r="B2410" s="2"/>
      <c r="C2410" s="2"/>
    </row>
    <row r="2411" spans="2:3" ht="15" x14ac:dyDescent="0.2">
      <c r="B2411" s="2"/>
      <c r="C2411" s="2"/>
    </row>
    <row r="2412" spans="2:3" ht="15" x14ac:dyDescent="0.2">
      <c r="B2412" s="2"/>
      <c r="C2412" s="2"/>
    </row>
    <row r="2413" spans="2:3" ht="15" x14ac:dyDescent="0.2">
      <c r="B2413" s="2"/>
      <c r="C2413" s="2"/>
    </row>
    <row r="2414" spans="2:3" ht="15" x14ac:dyDescent="0.2">
      <c r="B2414" s="2"/>
      <c r="C2414" s="2"/>
    </row>
    <row r="2415" spans="2:3" ht="15" x14ac:dyDescent="0.2">
      <c r="B2415" s="2"/>
      <c r="C2415" s="2"/>
    </row>
    <row r="2416" spans="2:3" ht="15" x14ac:dyDescent="0.2">
      <c r="B2416" s="2"/>
      <c r="C2416" s="2"/>
    </row>
    <row r="2417" spans="2:3" ht="15" x14ac:dyDescent="0.2">
      <c r="B2417" s="2"/>
      <c r="C2417" s="2"/>
    </row>
    <row r="2418" spans="2:3" ht="15" x14ac:dyDescent="0.2">
      <c r="B2418" s="2"/>
      <c r="C2418" s="2"/>
    </row>
    <row r="2419" spans="2:3" ht="15" x14ac:dyDescent="0.2">
      <c r="B2419" s="2"/>
      <c r="C2419" s="2"/>
    </row>
    <row r="2420" spans="2:3" ht="15" x14ac:dyDescent="0.2">
      <c r="B2420" s="2"/>
      <c r="C2420" s="2"/>
    </row>
    <row r="2421" spans="2:3" ht="15" x14ac:dyDescent="0.2">
      <c r="B2421" s="2"/>
      <c r="C2421" s="2"/>
    </row>
    <row r="2422" spans="2:3" ht="15" x14ac:dyDescent="0.2">
      <c r="B2422" s="2"/>
      <c r="C2422" s="2"/>
    </row>
    <row r="2423" spans="2:3" ht="15" x14ac:dyDescent="0.2">
      <c r="B2423" s="2"/>
      <c r="C2423" s="2"/>
    </row>
    <row r="2424" spans="2:3" ht="15" x14ac:dyDescent="0.2">
      <c r="B2424" s="2"/>
      <c r="C2424" s="2"/>
    </row>
    <row r="2425" spans="2:3" ht="15" x14ac:dyDescent="0.2">
      <c r="B2425" s="2"/>
      <c r="C2425" s="2"/>
    </row>
    <row r="2426" spans="2:3" ht="15" x14ac:dyDescent="0.2">
      <c r="B2426" s="2"/>
      <c r="C2426" s="2"/>
    </row>
    <row r="2427" spans="2:3" ht="15" x14ac:dyDescent="0.2">
      <c r="B2427" s="2"/>
      <c r="C2427" s="2"/>
    </row>
    <row r="2428" spans="2:3" ht="15" x14ac:dyDescent="0.2">
      <c r="B2428" s="2"/>
      <c r="C2428" s="2"/>
    </row>
    <row r="2429" spans="2:3" ht="15" x14ac:dyDescent="0.2">
      <c r="B2429" s="2"/>
      <c r="C2429" s="2"/>
    </row>
    <row r="2430" spans="2:3" ht="15" x14ac:dyDescent="0.2">
      <c r="B2430" s="2"/>
      <c r="C2430" s="2"/>
    </row>
    <row r="2431" spans="2:3" ht="15" x14ac:dyDescent="0.2">
      <c r="B2431" s="2"/>
      <c r="C2431" s="2"/>
    </row>
    <row r="2432" spans="2:3" ht="15" x14ac:dyDescent="0.2">
      <c r="B2432" s="2"/>
      <c r="C2432" s="2"/>
    </row>
    <row r="2433" spans="2:3" ht="15" x14ac:dyDescent="0.2">
      <c r="B2433" s="2"/>
      <c r="C2433" s="2"/>
    </row>
    <row r="2434" spans="2:3" ht="15" x14ac:dyDescent="0.2">
      <c r="B2434" s="2"/>
      <c r="C2434" s="2"/>
    </row>
    <row r="2435" spans="2:3" ht="15" x14ac:dyDescent="0.2">
      <c r="B2435" s="2"/>
      <c r="C2435" s="2"/>
    </row>
    <row r="2436" spans="2:3" ht="15" x14ac:dyDescent="0.2">
      <c r="B2436" s="2"/>
      <c r="C2436" s="2"/>
    </row>
    <row r="2437" spans="2:3" ht="15" x14ac:dyDescent="0.2">
      <c r="B2437" s="2"/>
      <c r="C2437" s="2"/>
    </row>
    <row r="2438" spans="2:3" ht="15" x14ac:dyDescent="0.2">
      <c r="B2438" s="2"/>
      <c r="C2438" s="2"/>
    </row>
    <row r="2439" spans="2:3" ht="15" x14ac:dyDescent="0.2">
      <c r="B2439" s="2"/>
      <c r="C2439" s="2"/>
    </row>
    <row r="2440" spans="2:3" ht="15" x14ac:dyDescent="0.2">
      <c r="B2440" s="2"/>
      <c r="C2440" s="2"/>
    </row>
    <row r="2441" spans="2:3" ht="15" x14ac:dyDescent="0.2">
      <c r="B2441" s="2"/>
      <c r="C2441" s="2"/>
    </row>
    <row r="2442" spans="2:3" ht="15" x14ac:dyDescent="0.2">
      <c r="B2442" s="2"/>
      <c r="C2442" s="2"/>
    </row>
    <row r="2443" spans="2:3" ht="15" x14ac:dyDescent="0.2">
      <c r="B2443" s="2"/>
      <c r="C2443" s="2"/>
    </row>
    <row r="2444" spans="2:3" ht="15" x14ac:dyDescent="0.2">
      <c r="B2444" s="2"/>
      <c r="C2444" s="2"/>
    </row>
    <row r="2445" spans="2:3" ht="15" x14ac:dyDescent="0.2">
      <c r="B2445" s="2"/>
      <c r="C2445" s="2"/>
    </row>
    <row r="2446" spans="2:3" ht="15" x14ac:dyDescent="0.2">
      <c r="B2446" s="2"/>
      <c r="C2446" s="2"/>
    </row>
    <row r="2447" spans="2:3" ht="15" x14ac:dyDescent="0.2">
      <c r="B2447" s="2"/>
      <c r="C2447" s="2"/>
    </row>
    <row r="2448" spans="2:3" ht="15" x14ac:dyDescent="0.2">
      <c r="B2448" s="2"/>
      <c r="C2448" s="2"/>
    </row>
    <row r="2449" spans="2:3" ht="15" x14ac:dyDescent="0.2">
      <c r="B2449" s="2"/>
      <c r="C2449" s="2"/>
    </row>
    <row r="2450" spans="2:3" ht="15" x14ac:dyDescent="0.2">
      <c r="B2450" s="2"/>
      <c r="C2450" s="2"/>
    </row>
    <row r="2451" spans="2:3" ht="15" x14ac:dyDescent="0.2">
      <c r="B2451" s="2"/>
      <c r="C2451" s="2"/>
    </row>
    <row r="2452" spans="2:3" ht="15" x14ac:dyDescent="0.2">
      <c r="B2452" s="2"/>
      <c r="C2452" s="2"/>
    </row>
    <row r="2453" spans="2:3" ht="15" x14ac:dyDescent="0.2">
      <c r="B2453" s="2"/>
      <c r="C2453" s="2"/>
    </row>
    <row r="2454" spans="2:3" ht="15" x14ac:dyDescent="0.2">
      <c r="B2454" s="2"/>
      <c r="C2454" s="2"/>
    </row>
    <row r="2455" spans="2:3" ht="15" x14ac:dyDescent="0.2">
      <c r="B2455" s="2"/>
      <c r="C2455" s="2"/>
    </row>
    <row r="2456" spans="2:3" ht="15" x14ac:dyDescent="0.2">
      <c r="B2456" s="2"/>
      <c r="C2456" s="2"/>
    </row>
    <row r="2457" spans="2:3" ht="15" x14ac:dyDescent="0.2">
      <c r="B2457" s="2"/>
      <c r="C2457" s="2"/>
    </row>
    <row r="2458" spans="2:3" ht="15" x14ac:dyDescent="0.2">
      <c r="B2458" s="2"/>
      <c r="C2458" s="2"/>
    </row>
    <row r="2459" spans="2:3" ht="15" x14ac:dyDescent="0.2">
      <c r="B2459" s="2"/>
      <c r="C2459" s="2"/>
    </row>
    <row r="2460" spans="2:3" ht="15" x14ac:dyDescent="0.2">
      <c r="B2460" s="2"/>
      <c r="C2460" s="2"/>
    </row>
    <row r="2461" spans="2:3" ht="15" x14ac:dyDescent="0.2">
      <c r="B2461" s="2"/>
      <c r="C2461" s="2"/>
    </row>
    <row r="2462" spans="2:3" ht="15" x14ac:dyDescent="0.2">
      <c r="B2462" s="2"/>
      <c r="C2462" s="2"/>
    </row>
    <row r="2463" spans="2:3" ht="15" x14ac:dyDescent="0.2">
      <c r="B2463" s="2"/>
      <c r="C2463" s="2"/>
    </row>
    <row r="2464" spans="2:3" ht="15" x14ac:dyDescent="0.2">
      <c r="B2464" s="2"/>
      <c r="C2464" s="2"/>
    </row>
    <row r="2465" spans="2:3" ht="15" x14ac:dyDescent="0.2">
      <c r="B2465" s="2"/>
      <c r="C2465" s="2"/>
    </row>
    <row r="2466" spans="2:3" ht="15" x14ac:dyDescent="0.2">
      <c r="B2466" s="2"/>
      <c r="C2466" s="2"/>
    </row>
    <row r="2467" spans="2:3" ht="15" x14ac:dyDescent="0.2">
      <c r="B2467" s="2"/>
      <c r="C2467" s="2"/>
    </row>
    <row r="2468" spans="2:3" ht="15" x14ac:dyDescent="0.2">
      <c r="B2468" s="2"/>
      <c r="C2468" s="2"/>
    </row>
    <row r="2469" spans="2:3" ht="15" x14ac:dyDescent="0.2">
      <c r="B2469" s="2"/>
      <c r="C2469" s="2"/>
    </row>
    <row r="2470" spans="2:3" ht="15" x14ac:dyDescent="0.2">
      <c r="B2470" s="2"/>
      <c r="C2470" s="2"/>
    </row>
    <row r="2471" spans="2:3" ht="15" x14ac:dyDescent="0.2">
      <c r="B2471" s="2"/>
      <c r="C2471" s="2"/>
    </row>
    <row r="2472" spans="2:3" ht="15" x14ac:dyDescent="0.2">
      <c r="B2472" s="2"/>
      <c r="C2472" s="2"/>
    </row>
    <row r="2473" spans="2:3" ht="15" x14ac:dyDescent="0.2">
      <c r="B2473" s="2"/>
      <c r="C2473" s="2"/>
    </row>
    <row r="2474" spans="2:3" ht="15" x14ac:dyDescent="0.2">
      <c r="B2474" s="2"/>
      <c r="C2474" s="2"/>
    </row>
    <row r="2475" spans="2:3" ht="15" x14ac:dyDescent="0.2">
      <c r="B2475" s="2"/>
      <c r="C2475" s="2"/>
    </row>
    <row r="2476" spans="2:3" ht="15" x14ac:dyDescent="0.2">
      <c r="B2476" s="2"/>
      <c r="C2476" s="2"/>
    </row>
    <row r="2477" spans="2:3" ht="15" x14ac:dyDescent="0.2">
      <c r="B2477" s="2"/>
      <c r="C2477" s="2"/>
    </row>
    <row r="2478" spans="2:3" ht="15" x14ac:dyDescent="0.2">
      <c r="B2478" s="2"/>
      <c r="C2478" s="2"/>
    </row>
    <row r="2479" spans="2:3" ht="15" x14ac:dyDescent="0.2">
      <c r="B2479" s="2"/>
      <c r="C2479" s="2"/>
    </row>
    <row r="2480" spans="2:3" ht="15" x14ac:dyDescent="0.2">
      <c r="B2480" s="2"/>
      <c r="C2480" s="2"/>
    </row>
    <row r="2481" spans="2:3" ht="15" x14ac:dyDescent="0.2">
      <c r="B2481" s="2"/>
      <c r="C2481" s="2"/>
    </row>
    <row r="2482" spans="2:3" ht="15" x14ac:dyDescent="0.2">
      <c r="B2482" s="2"/>
      <c r="C2482" s="2"/>
    </row>
    <row r="2483" spans="2:3" ht="15" x14ac:dyDescent="0.2">
      <c r="B2483" s="2"/>
      <c r="C2483" s="2"/>
    </row>
    <row r="2484" spans="2:3" ht="15" x14ac:dyDescent="0.2">
      <c r="B2484" s="2"/>
      <c r="C2484" s="2"/>
    </row>
    <row r="2485" spans="2:3" ht="15" x14ac:dyDescent="0.2">
      <c r="B2485" s="2"/>
      <c r="C2485" s="2"/>
    </row>
    <row r="2486" spans="2:3" ht="15" x14ac:dyDescent="0.2">
      <c r="B2486" s="2"/>
      <c r="C2486" s="2"/>
    </row>
    <row r="2487" spans="2:3" ht="15" x14ac:dyDescent="0.2">
      <c r="B2487" s="2"/>
      <c r="C2487" s="2"/>
    </row>
    <row r="2488" spans="2:3" ht="15" x14ac:dyDescent="0.2">
      <c r="B2488" s="2"/>
      <c r="C2488" s="2"/>
    </row>
    <row r="2489" spans="2:3" ht="15" x14ac:dyDescent="0.2">
      <c r="B2489" s="2"/>
      <c r="C2489" s="2"/>
    </row>
    <row r="2490" spans="2:3" ht="15" x14ac:dyDescent="0.2">
      <c r="B2490" s="2"/>
      <c r="C2490" s="2"/>
    </row>
    <row r="2491" spans="2:3" ht="15" x14ac:dyDescent="0.2">
      <c r="B2491" s="2"/>
      <c r="C2491" s="2"/>
    </row>
    <row r="2492" spans="2:3" ht="15" x14ac:dyDescent="0.2">
      <c r="B2492" s="2"/>
      <c r="C2492" s="2"/>
    </row>
    <row r="2493" spans="2:3" ht="15" x14ac:dyDescent="0.2">
      <c r="B2493" s="2"/>
      <c r="C2493" s="2"/>
    </row>
    <row r="2494" spans="2:3" ht="15" x14ac:dyDescent="0.2">
      <c r="B2494" s="2"/>
      <c r="C2494" s="2"/>
    </row>
    <row r="2495" spans="2:3" ht="15" x14ac:dyDescent="0.2">
      <c r="B2495" s="2"/>
      <c r="C2495" s="2"/>
    </row>
    <row r="2496" spans="2:3" ht="15" x14ac:dyDescent="0.2">
      <c r="B2496" s="2"/>
      <c r="C2496" s="2"/>
    </row>
    <row r="2497" spans="2:3" ht="15" x14ac:dyDescent="0.2">
      <c r="B2497" s="2"/>
      <c r="C2497" s="2"/>
    </row>
    <row r="2498" spans="2:3" ht="15" x14ac:dyDescent="0.2">
      <c r="B2498" s="2"/>
      <c r="C2498" s="2"/>
    </row>
    <row r="2499" spans="2:3" ht="15" x14ac:dyDescent="0.2">
      <c r="B2499" s="2"/>
      <c r="C2499" s="2"/>
    </row>
    <row r="2500" spans="2:3" ht="15" x14ac:dyDescent="0.2">
      <c r="B2500" s="2"/>
      <c r="C2500" s="2"/>
    </row>
    <row r="2501" spans="2:3" ht="15" x14ac:dyDescent="0.2">
      <c r="B2501" s="2"/>
      <c r="C2501" s="2"/>
    </row>
    <row r="2502" spans="2:3" ht="15" x14ac:dyDescent="0.2">
      <c r="B2502" s="2"/>
      <c r="C2502" s="2"/>
    </row>
    <row r="2503" spans="2:3" ht="15" x14ac:dyDescent="0.2">
      <c r="B2503" s="2"/>
      <c r="C2503" s="2"/>
    </row>
    <row r="2504" spans="2:3" ht="15" x14ac:dyDescent="0.2">
      <c r="B2504" s="2"/>
      <c r="C2504" s="2"/>
    </row>
    <row r="2505" spans="2:3" ht="15" x14ac:dyDescent="0.2">
      <c r="B2505" s="2"/>
      <c r="C2505" s="2"/>
    </row>
    <row r="2506" spans="2:3" ht="15" x14ac:dyDescent="0.2">
      <c r="B2506" s="2"/>
      <c r="C2506" s="2"/>
    </row>
    <row r="2507" spans="2:3" ht="15" x14ac:dyDescent="0.2">
      <c r="B2507" s="2"/>
      <c r="C2507" s="2"/>
    </row>
    <row r="2508" spans="2:3" ht="15" x14ac:dyDescent="0.2">
      <c r="B2508" s="2"/>
      <c r="C2508" s="2"/>
    </row>
    <row r="2509" spans="2:3" ht="15" x14ac:dyDescent="0.2">
      <c r="B2509" s="2"/>
      <c r="C2509" s="2"/>
    </row>
    <row r="2510" spans="2:3" ht="15" x14ac:dyDescent="0.2">
      <c r="B2510" s="2"/>
      <c r="C2510" s="2"/>
    </row>
    <row r="2511" spans="2:3" ht="15" x14ac:dyDescent="0.2">
      <c r="B2511" s="2"/>
      <c r="C2511" s="2"/>
    </row>
    <row r="2512" spans="2:3" ht="15" x14ac:dyDescent="0.2">
      <c r="B2512" s="2"/>
      <c r="C2512" s="2"/>
    </row>
    <row r="2513" spans="2:3" ht="15" x14ac:dyDescent="0.2">
      <c r="B2513" s="2"/>
      <c r="C2513" s="2"/>
    </row>
    <row r="2514" spans="2:3" ht="15" x14ac:dyDescent="0.2">
      <c r="B2514" s="2"/>
      <c r="C2514" s="2"/>
    </row>
    <row r="2515" spans="2:3" ht="15" x14ac:dyDescent="0.2">
      <c r="B2515" s="2"/>
      <c r="C2515" s="2"/>
    </row>
    <row r="2516" spans="2:3" ht="15" x14ac:dyDescent="0.2">
      <c r="B2516" s="2"/>
      <c r="C2516" s="2"/>
    </row>
    <row r="2517" spans="2:3" ht="15" x14ac:dyDescent="0.2">
      <c r="B2517" s="2"/>
      <c r="C2517" s="2"/>
    </row>
    <row r="2518" spans="2:3" ht="15" x14ac:dyDescent="0.2">
      <c r="B2518" s="2"/>
      <c r="C2518" s="2"/>
    </row>
    <row r="2519" spans="2:3" ht="15" x14ac:dyDescent="0.2">
      <c r="B2519" s="2"/>
      <c r="C2519" s="2"/>
    </row>
    <row r="2520" spans="2:3" ht="15" x14ac:dyDescent="0.2">
      <c r="B2520" s="2"/>
      <c r="C2520" s="2"/>
    </row>
    <row r="2521" spans="2:3" ht="15" x14ac:dyDescent="0.2">
      <c r="B2521" s="2"/>
      <c r="C2521" s="2"/>
    </row>
    <row r="2522" spans="2:3" ht="15" x14ac:dyDescent="0.2">
      <c r="B2522" s="2"/>
      <c r="C2522" s="2"/>
    </row>
    <row r="2523" spans="2:3" ht="15" x14ac:dyDescent="0.2">
      <c r="B2523" s="2"/>
      <c r="C2523" s="2"/>
    </row>
    <row r="2524" spans="2:3" ht="15" x14ac:dyDescent="0.2">
      <c r="B2524" s="2"/>
      <c r="C2524" s="2"/>
    </row>
    <row r="2525" spans="2:3" ht="15" x14ac:dyDescent="0.2">
      <c r="B2525" s="2"/>
      <c r="C2525" s="2"/>
    </row>
    <row r="2526" spans="2:3" ht="15" x14ac:dyDescent="0.2">
      <c r="B2526" s="2"/>
      <c r="C2526" s="2"/>
    </row>
    <row r="2527" spans="2:3" ht="15" x14ac:dyDescent="0.2">
      <c r="B2527" s="2"/>
      <c r="C2527" s="2"/>
    </row>
    <row r="2528" spans="2:3" ht="15" x14ac:dyDescent="0.2">
      <c r="B2528" s="2"/>
      <c r="C2528" s="2"/>
    </row>
    <row r="2529" spans="2:3" ht="15" x14ac:dyDescent="0.2">
      <c r="B2529" s="2"/>
      <c r="C2529" s="2"/>
    </row>
    <row r="2530" spans="2:3" ht="15" x14ac:dyDescent="0.2">
      <c r="B2530" s="2"/>
      <c r="C2530" s="2"/>
    </row>
    <row r="2531" spans="2:3" ht="15" x14ac:dyDescent="0.2">
      <c r="B2531" s="2"/>
      <c r="C2531" s="2"/>
    </row>
    <row r="2532" spans="2:3" ht="15" x14ac:dyDescent="0.2">
      <c r="B2532" s="2"/>
      <c r="C2532" s="2"/>
    </row>
    <row r="2533" spans="2:3" ht="15" x14ac:dyDescent="0.2">
      <c r="B2533" s="2"/>
      <c r="C2533" s="2"/>
    </row>
    <row r="2534" spans="2:3" ht="15" x14ac:dyDescent="0.2">
      <c r="B2534" s="2"/>
      <c r="C2534" s="2"/>
    </row>
    <row r="2535" spans="2:3" ht="15" x14ac:dyDescent="0.2">
      <c r="B2535" s="2"/>
      <c r="C2535" s="2"/>
    </row>
    <row r="2536" spans="2:3" ht="15" x14ac:dyDescent="0.2">
      <c r="B2536" s="2"/>
      <c r="C2536" s="2"/>
    </row>
    <row r="2537" spans="2:3" ht="15" x14ac:dyDescent="0.2">
      <c r="B2537" s="2"/>
      <c r="C2537" s="2"/>
    </row>
    <row r="2538" spans="2:3" ht="15" x14ac:dyDescent="0.2">
      <c r="B2538" s="2"/>
      <c r="C2538" s="2"/>
    </row>
    <row r="2539" spans="2:3" ht="15" x14ac:dyDescent="0.2">
      <c r="B2539" s="2"/>
      <c r="C2539" s="2"/>
    </row>
    <row r="2540" spans="2:3" ht="15" x14ac:dyDescent="0.2">
      <c r="B2540" s="2"/>
      <c r="C2540" s="2"/>
    </row>
    <row r="2541" spans="2:3" ht="15" x14ac:dyDescent="0.2">
      <c r="B2541" s="2"/>
      <c r="C2541" s="2"/>
    </row>
    <row r="2542" spans="2:3" ht="15" x14ac:dyDescent="0.2">
      <c r="B2542" s="2"/>
      <c r="C2542" s="2"/>
    </row>
    <row r="2543" spans="2:3" ht="15" x14ac:dyDescent="0.2">
      <c r="B2543" s="2"/>
      <c r="C2543" s="2"/>
    </row>
    <row r="2544" spans="2:3" ht="15" x14ac:dyDescent="0.2">
      <c r="B2544" s="2"/>
      <c r="C2544" s="2"/>
    </row>
    <row r="2545" spans="2:3" ht="15" x14ac:dyDescent="0.2">
      <c r="B2545" s="2"/>
      <c r="C2545" s="2"/>
    </row>
    <row r="2546" spans="2:3" ht="15" x14ac:dyDescent="0.2">
      <c r="B2546" s="2"/>
      <c r="C2546" s="2"/>
    </row>
    <row r="2547" spans="2:3" ht="15" x14ac:dyDescent="0.2">
      <c r="B2547" s="2"/>
      <c r="C2547" s="2"/>
    </row>
    <row r="2548" spans="2:3" ht="15" x14ac:dyDescent="0.2">
      <c r="B2548" s="2"/>
      <c r="C2548" s="2"/>
    </row>
    <row r="2549" spans="2:3" ht="15" x14ac:dyDescent="0.2">
      <c r="B2549" s="2"/>
      <c r="C2549" s="2"/>
    </row>
    <row r="2550" spans="2:3" ht="15" x14ac:dyDescent="0.2">
      <c r="B2550" s="2"/>
      <c r="C2550" s="2"/>
    </row>
    <row r="2551" spans="2:3" ht="15" x14ac:dyDescent="0.2">
      <c r="B2551" s="2"/>
      <c r="C2551" s="2"/>
    </row>
    <row r="2552" spans="2:3" ht="15" x14ac:dyDescent="0.2">
      <c r="B2552" s="2"/>
      <c r="C2552" s="2"/>
    </row>
    <row r="2553" spans="2:3" ht="15" x14ac:dyDescent="0.2">
      <c r="B2553" s="2"/>
      <c r="C2553" s="2"/>
    </row>
    <row r="2554" spans="2:3" ht="15" x14ac:dyDescent="0.2">
      <c r="B2554" s="2"/>
      <c r="C2554" s="2"/>
    </row>
    <row r="2555" spans="2:3" ht="15" x14ac:dyDescent="0.2">
      <c r="B2555" s="2"/>
      <c r="C2555" s="2"/>
    </row>
    <row r="2556" spans="2:3" ht="15" x14ac:dyDescent="0.2">
      <c r="B2556" s="2"/>
      <c r="C2556" s="2"/>
    </row>
    <row r="2557" spans="2:3" ht="15" x14ac:dyDescent="0.2">
      <c r="B2557" s="2"/>
      <c r="C2557" s="2"/>
    </row>
    <row r="2558" spans="2:3" ht="15" x14ac:dyDescent="0.2">
      <c r="B2558" s="2"/>
      <c r="C2558" s="2"/>
    </row>
    <row r="2559" spans="2:3" ht="15" x14ac:dyDescent="0.2">
      <c r="B2559" s="2"/>
      <c r="C2559" s="2"/>
    </row>
    <row r="2560" spans="2:3" ht="15" x14ac:dyDescent="0.2">
      <c r="B2560" s="2"/>
      <c r="C2560" s="2"/>
    </row>
    <row r="2561" spans="2:3" ht="15" x14ac:dyDescent="0.2">
      <c r="B2561" s="2"/>
      <c r="C2561" s="2"/>
    </row>
    <row r="2562" spans="2:3" ht="15" x14ac:dyDescent="0.2">
      <c r="B2562" s="2"/>
      <c r="C2562" s="2"/>
    </row>
    <row r="2563" spans="2:3" ht="15" x14ac:dyDescent="0.2">
      <c r="B2563" s="2"/>
      <c r="C2563" s="2"/>
    </row>
    <row r="2564" spans="2:3" ht="15" x14ac:dyDescent="0.2">
      <c r="B2564" s="2"/>
      <c r="C2564" s="2"/>
    </row>
    <row r="2565" spans="2:3" ht="15" x14ac:dyDescent="0.2">
      <c r="B2565" s="2"/>
      <c r="C2565" s="2"/>
    </row>
    <row r="2566" spans="2:3" ht="15" x14ac:dyDescent="0.2">
      <c r="B2566" s="2"/>
      <c r="C2566" s="2"/>
    </row>
    <row r="2567" spans="2:3" ht="15" x14ac:dyDescent="0.2">
      <c r="B2567" s="2"/>
      <c r="C2567" s="2"/>
    </row>
    <row r="2568" spans="2:3" ht="15" x14ac:dyDescent="0.2">
      <c r="B2568" s="2"/>
      <c r="C2568" s="2"/>
    </row>
    <row r="2569" spans="2:3" ht="15" x14ac:dyDescent="0.2">
      <c r="B2569" s="2"/>
      <c r="C2569" s="2"/>
    </row>
    <row r="2570" spans="2:3" ht="15" x14ac:dyDescent="0.2">
      <c r="B2570" s="2"/>
      <c r="C2570" s="2"/>
    </row>
    <row r="2571" spans="2:3" ht="15" x14ac:dyDescent="0.2">
      <c r="B2571" s="2"/>
      <c r="C2571" s="2"/>
    </row>
    <row r="2572" spans="2:3" ht="15" x14ac:dyDescent="0.2">
      <c r="B2572" s="2"/>
      <c r="C2572" s="2"/>
    </row>
    <row r="2573" spans="2:3" ht="15" x14ac:dyDescent="0.2">
      <c r="B2573" s="2"/>
      <c r="C2573" s="2"/>
    </row>
    <row r="2574" spans="2:3" ht="15" x14ac:dyDescent="0.2">
      <c r="B2574" s="2"/>
      <c r="C2574" s="2"/>
    </row>
    <row r="2575" spans="2:3" ht="15" x14ac:dyDescent="0.2">
      <c r="B2575" s="2"/>
      <c r="C2575" s="2"/>
    </row>
    <row r="2576" spans="2:3" ht="15" x14ac:dyDescent="0.2">
      <c r="B2576" s="2"/>
      <c r="C2576" s="2"/>
    </row>
    <row r="2577" spans="2:3" ht="15" x14ac:dyDescent="0.2">
      <c r="B2577" s="2"/>
      <c r="C2577" s="2"/>
    </row>
    <row r="2578" spans="2:3" ht="15" x14ac:dyDescent="0.2">
      <c r="B2578" s="2"/>
      <c r="C2578" s="2"/>
    </row>
    <row r="2579" spans="2:3" ht="15" x14ac:dyDescent="0.2">
      <c r="B2579" s="2"/>
      <c r="C2579" s="2"/>
    </row>
    <row r="2580" spans="2:3" ht="15" x14ac:dyDescent="0.2">
      <c r="B2580" s="2"/>
      <c r="C2580" s="2"/>
    </row>
    <row r="2581" spans="2:3" ht="15" x14ac:dyDescent="0.2">
      <c r="B2581" s="2"/>
      <c r="C2581" s="2"/>
    </row>
    <row r="2582" spans="2:3" ht="15" x14ac:dyDescent="0.2">
      <c r="B2582" s="2"/>
      <c r="C2582" s="2"/>
    </row>
    <row r="2583" spans="2:3" ht="15" x14ac:dyDescent="0.2">
      <c r="B2583" s="2"/>
      <c r="C2583" s="2"/>
    </row>
    <row r="2584" spans="2:3" ht="15" x14ac:dyDescent="0.2">
      <c r="B2584" s="2"/>
      <c r="C2584" s="2"/>
    </row>
    <row r="2585" spans="2:3" ht="15" x14ac:dyDescent="0.2">
      <c r="B2585" s="2"/>
      <c r="C2585" s="2"/>
    </row>
    <row r="2586" spans="2:3" ht="15" x14ac:dyDescent="0.2">
      <c r="B2586" s="2"/>
      <c r="C2586" s="2"/>
    </row>
    <row r="2587" spans="2:3" ht="15" x14ac:dyDescent="0.2">
      <c r="B2587" s="2"/>
      <c r="C2587" s="2"/>
    </row>
    <row r="2588" spans="2:3" ht="15" x14ac:dyDescent="0.2">
      <c r="B2588" s="2"/>
      <c r="C2588" s="2"/>
    </row>
    <row r="2589" spans="2:3" ht="15" x14ac:dyDescent="0.2">
      <c r="B2589" s="2"/>
      <c r="C2589" s="2"/>
    </row>
    <row r="2590" spans="2:3" ht="15" x14ac:dyDescent="0.2">
      <c r="B2590" s="2"/>
      <c r="C2590" s="2"/>
    </row>
    <row r="2591" spans="2:3" ht="15" x14ac:dyDescent="0.2">
      <c r="B2591" s="2"/>
      <c r="C2591" s="2"/>
    </row>
    <row r="2592" spans="2:3" ht="15" x14ac:dyDescent="0.2">
      <c r="B2592" s="2"/>
      <c r="C2592" s="2"/>
    </row>
    <row r="2593" spans="2:3" ht="15" x14ac:dyDescent="0.2">
      <c r="B2593" s="2"/>
      <c r="C2593" s="2"/>
    </row>
    <row r="2594" spans="2:3" ht="15" x14ac:dyDescent="0.2">
      <c r="B2594" s="2"/>
      <c r="C2594" s="2"/>
    </row>
    <row r="2595" spans="2:3" ht="15" x14ac:dyDescent="0.2">
      <c r="B2595" s="2"/>
      <c r="C2595" s="2"/>
    </row>
    <row r="2596" spans="2:3" ht="15" x14ac:dyDescent="0.2">
      <c r="B2596" s="2"/>
      <c r="C2596" s="2"/>
    </row>
    <row r="2597" spans="2:3" ht="15" x14ac:dyDescent="0.2">
      <c r="B2597" s="2"/>
      <c r="C2597" s="2"/>
    </row>
    <row r="2598" spans="2:3" ht="15" x14ac:dyDescent="0.2">
      <c r="B2598" s="2"/>
      <c r="C2598" s="2"/>
    </row>
    <row r="2599" spans="2:3" ht="15" x14ac:dyDescent="0.2">
      <c r="B2599" s="2"/>
      <c r="C2599" s="2"/>
    </row>
    <row r="2600" spans="2:3" ht="15" x14ac:dyDescent="0.2">
      <c r="B2600" s="2"/>
      <c r="C2600" s="2"/>
    </row>
    <row r="2601" spans="2:3" ht="15" x14ac:dyDescent="0.2">
      <c r="B2601" s="2"/>
      <c r="C2601" s="2"/>
    </row>
    <row r="2602" spans="2:3" ht="15" x14ac:dyDescent="0.2">
      <c r="B2602" s="2"/>
      <c r="C2602" s="2"/>
    </row>
    <row r="2603" spans="2:3" ht="15" x14ac:dyDescent="0.2">
      <c r="B2603" s="2"/>
      <c r="C2603" s="2"/>
    </row>
    <row r="2604" spans="2:3" ht="15" x14ac:dyDescent="0.2">
      <c r="B2604" s="2"/>
      <c r="C2604" s="2"/>
    </row>
    <row r="2605" spans="2:3" ht="15" x14ac:dyDescent="0.2">
      <c r="B2605" s="2"/>
      <c r="C2605" s="2"/>
    </row>
    <row r="2606" spans="2:3" ht="15" x14ac:dyDescent="0.2">
      <c r="B2606" s="2"/>
      <c r="C2606" s="2"/>
    </row>
    <row r="2607" spans="2:3" ht="15" x14ac:dyDescent="0.2">
      <c r="B2607" s="2"/>
      <c r="C2607" s="2"/>
    </row>
    <row r="2608" spans="2:3" ht="15" x14ac:dyDescent="0.2">
      <c r="B2608" s="2"/>
      <c r="C2608" s="2"/>
    </row>
    <row r="2609" spans="2:3" ht="15" x14ac:dyDescent="0.2">
      <c r="B2609" s="2"/>
      <c r="C2609" s="2"/>
    </row>
    <row r="2610" spans="2:3" ht="15" x14ac:dyDescent="0.2">
      <c r="B2610" s="2"/>
      <c r="C2610" s="2"/>
    </row>
    <row r="2611" spans="2:3" ht="15" x14ac:dyDescent="0.2">
      <c r="B2611" s="2"/>
      <c r="C2611" s="2"/>
    </row>
    <row r="2612" spans="2:3" ht="15" x14ac:dyDescent="0.2">
      <c r="B2612" s="2"/>
      <c r="C2612" s="2"/>
    </row>
    <row r="2613" spans="2:3" ht="15" x14ac:dyDescent="0.2">
      <c r="B2613" s="2"/>
      <c r="C2613" s="2"/>
    </row>
    <row r="2614" spans="2:3" ht="15" x14ac:dyDescent="0.2">
      <c r="B2614" s="2"/>
      <c r="C2614" s="2"/>
    </row>
    <row r="2615" spans="2:3" ht="15" x14ac:dyDescent="0.2">
      <c r="B2615" s="2"/>
      <c r="C2615" s="2"/>
    </row>
    <row r="2616" spans="2:3" ht="15" x14ac:dyDescent="0.2">
      <c r="B2616" s="2"/>
      <c r="C2616" s="2"/>
    </row>
    <row r="2617" spans="2:3" ht="15" x14ac:dyDescent="0.2">
      <c r="B2617" s="2"/>
      <c r="C2617" s="2"/>
    </row>
    <row r="2618" spans="2:3" ht="15" x14ac:dyDescent="0.2">
      <c r="B2618" s="2"/>
      <c r="C2618" s="2"/>
    </row>
    <row r="2619" spans="2:3" ht="15" x14ac:dyDescent="0.2">
      <c r="B2619" s="2"/>
      <c r="C2619" s="2"/>
    </row>
    <row r="2620" spans="2:3" ht="15" x14ac:dyDescent="0.2">
      <c r="B2620" s="2"/>
      <c r="C2620" s="2"/>
    </row>
    <row r="2621" spans="2:3" ht="15" x14ac:dyDescent="0.2">
      <c r="B2621" s="2"/>
      <c r="C2621" s="2"/>
    </row>
    <row r="2622" spans="2:3" ht="15" x14ac:dyDescent="0.2">
      <c r="B2622" s="2"/>
      <c r="C2622" s="2"/>
    </row>
    <row r="2623" spans="2:3" ht="15" x14ac:dyDescent="0.2">
      <c r="B2623" s="2"/>
      <c r="C2623" s="2"/>
    </row>
    <row r="2624" spans="2:3" ht="15" x14ac:dyDescent="0.2">
      <c r="B2624" s="2"/>
      <c r="C2624" s="2"/>
    </row>
    <row r="2625" spans="2:3" ht="15" x14ac:dyDescent="0.2">
      <c r="B2625" s="2"/>
      <c r="C2625" s="2"/>
    </row>
    <row r="2626" spans="2:3" ht="15" x14ac:dyDescent="0.2">
      <c r="B2626" s="2"/>
      <c r="C2626" s="2"/>
    </row>
    <row r="2627" spans="2:3" ht="15" x14ac:dyDescent="0.2">
      <c r="B2627" s="2"/>
      <c r="C2627" s="2"/>
    </row>
    <row r="2628" spans="2:3" ht="15" x14ac:dyDescent="0.2">
      <c r="B2628" s="2"/>
      <c r="C2628" s="2"/>
    </row>
    <row r="2629" spans="2:3" ht="15" x14ac:dyDescent="0.2">
      <c r="B2629" s="2"/>
      <c r="C2629" s="2"/>
    </row>
    <row r="2630" spans="2:3" ht="15" x14ac:dyDescent="0.2">
      <c r="B2630" s="2"/>
      <c r="C2630" s="2"/>
    </row>
    <row r="2631" spans="2:3" ht="15" x14ac:dyDescent="0.2">
      <c r="B2631" s="2"/>
      <c r="C2631" s="2"/>
    </row>
    <row r="2632" spans="2:3" ht="15" x14ac:dyDescent="0.2">
      <c r="B2632" s="2"/>
      <c r="C2632" s="2"/>
    </row>
    <row r="2633" spans="2:3" ht="15" x14ac:dyDescent="0.2">
      <c r="B2633" s="2"/>
      <c r="C2633" s="2"/>
    </row>
    <row r="2634" spans="2:3" ht="15" x14ac:dyDescent="0.2">
      <c r="B2634" s="2"/>
      <c r="C2634" s="2"/>
    </row>
    <row r="2635" spans="2:3" ht="15" x14ac:dyDescent="0.2">
      <c r="B2635" s="2"/>
      <c r="C2635" s="2"/>
    </row>
    <row r="2636" spans="2:3" ht="15" x14ac:dyDescent="0.2">
      <c r="B2636" s="2"/>
      <c r="C2636" s="2"/>
    </row>
    <row r="2637" spans="2:3" ht="15" x14ac:dyDescent="0.2">
      <c r="B2637" s="2"/>
      <c r="C2637" s="2"/>
    </row>
    <row r="2638" spans="2:3" ht="15" x14ac:dyDescent="0.2">
      <c r="B2638" s="2"/>
      <c r="C2638" s="2"/>
    </row>
    <row r="2639" spans="2:3" ht="15" x14ac:dyDescent="0.2">
      <c r="B2639" s="2"/>
      <c r="C2639" s="2"/>
    </row>
    <row r="2640" spans="2:3" ht="15" x14ac:dyDescent="0.2">
      <c r="B2640" s="2"/>
      <c r="C2640" s="2"/>
    </row>
    <row r="2641" spans="2:3" ht="15" x14ac:dyDescent="0.2">
      <c r="B2641" s="2"/>
      <c r="C2641" s="2"/>
    </row>
    <row r="2642" spans="2:3" ht="15" x14ac:dyDescent="0.2">
      <c r="B2642" s="2"/>
      <c r="C2642" s="2"/>
    </row>
    <row r="2643" spans="2:3" ht="15" x14ac:dyDescent="0.2">
      <c r="B2643" s="2"/>
      <c r="C2643" s="2"/>
    </row>
    <row r="2644" spans="2:3" ht="15" x14ac:dyDescent="0.2">
      <c r="B2644" s="2"/>
      <c r="C2644" s="2"/>
    </row>
    <row r="2645" spans="2:3" ht="15" x14ac:dyDescent="0.2">
      <c r="B2645" s="2"/>
      <c r="C2645" s="2"/>
    </row>
    <row r="2646" spans="2:3" ht="15" x14ac:dyDescent="0.2">
      <c r="B2646" s="2"/>
      <c r="C2646" s="2"/>
    </row>
    <row r="2647" spans="2:3" ht="15" x14ac:dyDescent="0.2">
      <c r="B2647" s="2"/>
      <c r="C2647" s="2"/>
    </row>
    <row r="2648" spans="2:3" ht="15" x14ac:dyDescent="0.2">
      <c r="B2648" s="2"/>
      <c r="C2648" s="2"/>
    </row>
    <row r="2649" spans="2:3" ht="15" x14ac:dyDescent="0.2">
      <c r="B2649" s="2"/>
      <c r="C2649" s="2"/>
    </row>
    <row r="2650" spans="2:3" ht="15" x14ac:dyDescent="0.2">
      <c r="B2650" s="2"/>
      <c r="C2650" s="2"/>
    </row>
    <row r="2651" spans="2:3" ht="15" x14ac:dyDescent="0.2">
      <c r="B2651" s="2"/>
      <c r="C2651" s="2"/>
    </row>
    <row r="2652" spans="2:3" ht="15" x14ac:dyDescent="0.2">
      <c r="B2652" s="2"/>
      <c r="C2652" s="2"/>
    </row>
    <row r="2653" spans="2:3" ht="15" x14ac:dyDescent="0.2">
      <c r="B2653" s="2"/>
      <c r="C2653" s="2"/>
    </row>
    <row r="2654" spans="2:3" ht="15" x14ac:dyDescent="0.2">
      <c r="B2654" s="2"/>
      <c r="C2654" s="2"/>
    </row>
    <row r="2655" spans="2:3" ht="15" x14ac:dyDescent="0.2">
      <c r="B2655" s="2"/>
      <c r="C2655" s="2"/>
    </row>
    <row r="2656" spans="2:3" ht="15" x14ac:dyDescent="0.2">
      <c r="B2656" s="2"/>
      <c r="C2656" s="2"/>
    </row>
    <row r="2657" spans="2:3" ht="15" x14ac:dyDescent="0.2">
      <c r="B2657" s="2"/>
      <c r="C2657" s="2"/>
    </row>
    <row r="2658" spans="2:3" ht="15" x14ac:dyDescent="0.2">
      <c r="B2658" s="2"/>
      <c r="C2658" s="2"/>
    </row>
    <row r="2659" spans="2:3" ht="15" x14ac:dyDescent="0.2">
      <c r="B2659" s="2"/>
      <c r="C2659" s="2"/>
    </row>
    <row r="2660" spans="2:3" ht="15" x14ac:dyDescent="0.2">
      <c r="B2660" s="2"/>
      <c r="C2660" s="2"/>
    </row>
    <row r="2661" spans="2:3" ht="15" x14ac:dyDescent="0.2">
      <c r="B2661" s="2"/>
      <c r="C2661" s="2"/>
    </row>
    <row r="2662" spans="2:3" ht="15" x14ac:dyDescent="0.2">
      <c r="B2662" s="2"/>
      <c r="C2662" s="2"/>
    </row>
    <row r="2663" spans="2:3" ht="15" x14ac:dyDescent="0.2">
      <c r="B2663" s="2"/>
      <c r="C2663" s="2"/>
    </row>
    <row r="2664" spans="2:3" ht="15" x14ac:dyDescent="0.2">
      <c r="B2664" s="2"/>
      <c r="C2664" s="2"/>
    </row>
    <row r="2665" spans="2:3" ht="15" x14ac:dyDescent="0.2">
      <c r="B2665" s="2"/>
      <c r="C2665" s="2"/>
    </row>
    <row r="2666" spans="2:3" ht="15" x14ac:dyDescent="0.2">
      <c r="B2666" s="2"/>
      <c r="C2666" s="2"/>
    </row>
    <row r="2667" spans="2:3" ht="15" x14ac:dyDescent="0.2">
      <c r="B2667" s="2"/>
      <c r="C2667" s="2"/>
    </row>
    <row r="2668" spans="2:3" ht="15" x14ac:dyDescent="0.2">
      <c r="B2668" s="2"/>
      <c r="C2668" s="2"/>
    </row>
    <row r="2669" spans="2:3" ht="15" x14ac:dyDescent="0.2">
      <c r="B2669" s="2"/>
      <c r="C2669" s="2"/>
    </row>
    <row r="2670" spans="2:3" ht="15" x14ac:dyDescent="0.2">
      <c r="B2670" s="2"/>
      <c r="C2670" s="2"/>
    </row>
    <row r="2671" spans="2:3" ht="15" x14ac:dyDescent="0.2">
      <c r="B2671" s="2"/>
      <c r="C2671" s="2"/>
    </row>
    <row r="2672" spans="2:3" ht="15" x14ac:dyDescent="0.2">
      <c r="B2672" s="2"/>
      <c r="C2672" s="2"/>
    </row>
    <row r="2673" spans="2:3" ht="15" x14ac:dyDescent="0.2">
      <c r="B2673" s="2"/>
      <c r="C2673" s="2"/>
    </row>
    <row r="2674" spans="2:3" ht="15" x14ac:dyDescent="0.2">
      <c r="B2674" s="2"/>
      <c r="C2674" s="2"/>
    </row>
    <row r="2675" spans="2:3" ht="15" x14ac:dyDescent="0.2">
      <c r="B2675" s="2"/>
      <c r="C2675" s="2"/>
    </row>
    <row r="2676" spans="2:3" ht="15" x14ac:dyDescent="0.2">
      <c r="B2676" s="2"/>
      <c r="C2676" s="2"/>
    </row>
    <row r="2677" spans="2:3" ht="15" x14ac:dyDescent="0.2">
      <c r="B2677" s="2"/>
      <c r="C2677" s="2"/>
    </row>
    <row r="2678" spans="2:3" ht="15" x14ac:dyDescent="0.2">
      <c r="B2678" s="2"/>
      <c r="C2678" s="2"/>
    </row>
    <row r="2679" spans="2:3" ht="15" x14ac:dyDescent="0.2">
      <c r="B2679" s="2"/>
      <c r="C2679" s="2"/>
    </row>
    <row r="2680" spans="2:3" ht="15" x14ac:dyDescent="0.2">
      <c r="B2680" s="2"/>
      <c r="C2680" s="2"/>
    </row>
    <row r="2681" spans="2:3" ht="15" x14ac:dyDescent="0.2">
      <c r="B2681" s="2"/>
      <c r="C2681" s="2"/>
    </row>
    <row r="2682" spans="2:3" ht="15" x14ac:dyDescent="0.2">
      <c r="B2682" s="2"/>
      <c r="C2682" s="2"/>
    </row>
    <row r="2683" spans="2:3" ht="15" x14ac:dyDescent="0.2">
      <c r="B2683" s="2"/>
      <c r="C2683" s="2"/>
    </row>
    <row r="2684" spans="2:3" ht="15" x14ac:dyDescent="0.2">
      <c r="B2684" s="2"/>
      <c r="C2684" s="2"/>
    </row>
    <row r="2685" spans="2:3" ht="15" x14ac:dyDescent="0.2">
      <c r="B2685" s="2"/>
      <c r="C2685" s="2"/>
    </row>
    <row r="2686" spans="2:3" ht="15" x14ac:dyDescent="0.2">
      <c r="B2686" s="2"/>
      <c r="C2686" s="2"/>
    </row>
    <row r="2687" spans="2:3" ht="15" x14ac:dyDescent="0.2">
      <c r="B2687" s="2"/>
      <c r="C2687" s="2"/>
    </row>
    <row r="2688" spans="2:3" ht="15" x14ac:dyDescent="0.2">
      <c r="B2688" s="2"/>
      <c r="C2688" s="2"/>
    </row>
    <row r="2689" spans="2:3" ht="15" x14ac:dyDescent="0.2">
      <c r="B2689" s="2"/>
      <c r="C2689" s="2"/>
    </row>
    <row r="2690" spans="2:3" ht="15" x14ac:dyDescent="0.2">
      <c r="B2690" s="2"/>
      <c r="C2690" s="2"/>
    </row>
    <row r="2691" spans="2:3" ht="15" x14ac:dyDescent="0.2">
      <c r="B2691" s="2"/>
      <c r="C2691" s="2"/>
    </row>
    <row r="2692" spans="2:3" ht="15" x14ac:dyDescent="0.2">
      <c r="B2692" s="2"/>
      <c r="C2692" s="2"/>
    </row>
    <row r="2693" spans="2:3" ht="15" x14ac:dyDescent="0.2">
      <c r="B2693" s="2"/>
      <c r="C2693" s="2"/>
    </row>
    <row r="2694" spans="2:3" ht="15" x14ac:dyDescent="0.2">
      <c r="B2694" s="2"/>
      <c r="C2694" s="2"/>
    </row>
    <row r="2695" spans="2:3" ht="15" x14ac:dyDescent="0.2">
      <c r="B2695" s="2"/>
      <c r="C2695" s="2"/>
    </row>
    <row r="2696" spans="2:3" ht="15" x14ac:dyDescent="0.2">
      <c r="B2696" s="2"/>
      <c r="C2696" s="2"/>
    </row>
    <row r="2697" spans="2:3" ht="15" x14ac:dyDescent="0.2">
      <c r="B2697" s="2"/>
      <c r="C2697" s="2"/>
    </row>
    <row r="2698" spans="2:3" ht="15" x14ac:dyDescent="0.2">
      <c r="B2698" s="2"/>
      <c r="C2698" s="2"/>
    </row>
    <row r="2699" spans="2:3" ht="15" x14ac:dyDescent="0.2">
      <c r="B2699" s="2"/>
      <c r="C2699" s="2"/>
    </row>
    <row r="2700" spans="2:3" ht="15" x14ac:dyDescent="0.2">
      <c r="B2700" s="2"/>
      <c r="C2700" s="2"/>
    </row>
    <row r="2701" spans="2:3" ht="15" x14ac:dyDescent="0.2">
      <c r="B2701" s="2"/>
      <c r="C2701" s="2"/>
    </row>
    <row r="2702" spans="2:3" ht="15" x14ac:dyDescent="0.2">
      <c r="B2702" s="2"/>
      <c r="C2702" s="2"/>
    </row>
    <row r="2703" spans="2:3" ht="15" x14ac:dyDescent="0.2">
      <c r="B2703" s="2"/>
      <c r="C2703" s="2"/>
    </row>
    <row r="2704" spans="2:3" ht="15" x14ac:dyDescent="0.2">
      <c r="B2704" s="2"/>
      <c r="C2704" s="2"/>
    </row>
    <row r="2705" spans="2:3" ht="15" x14ac:dyDescent="0.2">
      <c r="B2705" s="2"/>
      <c r="C2705" s="2"/>
    </row>
    <row r="2706" spans="2:3" ht="15" x14ac:dyDescent="0.2">
      <c r="B2706" s="2"/>
      <c r="C2706" s="2"/>
    </row>
    <row r="2707" spans="2:3" ht="15" x14ac:dyDescent="0.2">
      <c r="B2707" s="2"/>
      <c r="C2707" s="2"/>
    </row>
    <row r="2708" spans="2:3" ht="15" x14ac:dyDescent="0.2">
      <c r="B2708" s="2"/>
      <c r="C2708" s="2"/>
    </row>
    <row r="2709" spans="2:3" ht="15" x14ac:dyDescent="0.2">
      <c r="B2709" s="2"/>
      <c r="C2709" s="2"/>
    </row>
    <row r="2710" spans="2:3" ht="15" x14ac:dyDescent="0.2">
      <c r="B2710" s="2"/>
      <c r="C2710" s="2"/>
    </row>
    <row r="2711" spans="2:3" ht="15" x14ac:dyDescent="0.2">
      <c r="B2711" s="2"/>
      <c r="C2711" s="2"/>
    </row>
    <row r="2712" spans="2:3" ht="15" x14ac:dyDescent="0.2">
      <c r="B2712" s="2"/>
      <c r="C2712" s="2"/>
    </row>
    <row r="2713" spans="2:3" ht="15" x14ac:dyDescent="0.2">
      <c r="B2713" s="2"/>
      <c r="C2713" s="2"/>
    </row>
    <row r="2714" spans="2:3" ht="15" x14ac:dyDescent="0.2">
      <c r="B2714" s="2"/>
      <c r="C2714" s="2"/>
    </row>
    <row r="2715" spans="2:3" ht="15" x14ac:dyDescent="0.2">
      <c r="B2715" s="2"/>
      <c r="C2715" s="2"/>
    </row>
    <row r="2716" spans="2:3" ht="15" x14ac:dyDescent="0.2">
      <c r="B2716" s="2"/>
      <c r="C2716" s="2"/>
    </row>
    <row r="2717" spans="2:3" ht="15" x14ac:dyDescent="0.2">
      <c r="B2717" s="2"/>
      <c r="C2717" s="2"/>
    </row>
    <row r="2718" spans="2:3" ht="15" x14ac:dyDescent="0.2">
      <c r="B2718" s="2"/>
      <c r="C2718" s="2"/>
    </row>
    <row r="2719" spans="2:3" ht="15" x14ac:dyDescent="0.2">
      <c r="B2719" s="2"/>
      <c r="C2719" s="2"/>
    </row>
    <row r="2720" spans="2:3" ht="15" x14ac:dyDescent="0.2">
      <c r="B2720" s="2"/>
      <c r="C2720" s="2"/>
    </row>
    <row r="2721" spans="2:3" ht="15" x14ac:dyDescent="0.2">
      <c r="B2721" s="2"/>
      <c r="C2721" s="2"/>
    </row>
    <row r="2722" spans="2:3" ht="15" x14ac:dyDescent="0.2">
      <c r="B2722" s="2"/>
      <c r="C2722" s="2"/>
    </row>
    <row r="2723" spans="2:3" ht="15" x14ac:dyDescent="0.2">
      <c r="B2723" s="2"/>
      <c r="C2723" s="2"/>
    </row>
    <row r="2724" spans="2:3" ht="15" x14ac:dyDescent="0.2">
      <c r="B2724" s="2"/>
      <c r="C2724" s="2"/>
    </row>
    <row r="2725" spans="2:3" ht="15" x14ac:dyDescent="0.2">
      <c r="B2725" s="2"/>
      <c r="C2725" s="2"/>
    </row>
    <row r="2726" spans="2:3" ht="15" x14ac:dyDescent="0.2">
      <c r="B2726" s="2"/>
      <c r="C2726" s="2"/>
    </row>
    <row r="2727" spans="2:3" ht="15" x14ac:dyDescent="0.2">
      <c r="B2727" s="2"/>
      <c r="C2727" s="2"/>
    </row>
    <row r="2728" spans="2:3" ht="15" x14ac:dyDescent="0.2">
      <c r="B2728" s="2"/>
      <c r="C2728" s="2"/>
    </row>
    <row r="2729" spans="2:3" ht="15" x14ac:dyDescent="0.2">
      <c r="B2729" s="2"/>
      <c r="C2729" s="2"/>
    </row>
    <row r="2730" spans="2:3" ht="15" x14ac:dyDescent="0.2">
      <c r="B2730" s="2"/>
      <c r="C2730" s="2"/>
    </row>
    <row r="2731" spans="2:3" ht="15" x14ac:dyDescent="0.2">
      <c r="B2731" s="2"/>
      <c r="C2731" s="2"/>
    </row>
    <row r="2732" spans="2:3" ht="15" x14ac:dyDescent="0.2">
      <c r="B2732" s="2"/>
      <c r="C2732" s="2"/>
    </row>
    <row r="2733" spans="2:3" ht="15" x14ac:dyDescent="0.2">
      <c r="B2733" s="2"/>
      <c r="C2733" s="2"/>
    </row>
    <row r="2734" spans="2:3" ht="15" x14ac:dyDescent="0.2">
      <c r="B2734" s="2"/>
      <c r="C2734" s="2"/>
    </row>
    <row r="2735" spans="2:3" ht="15" x14ac:dyDescent="0.2">
      <c r="B2735" s="2"/>
      <c r="C2735" s="2"/>
    </row>
    <row r="2736" spans="2:3" ht="15" x14ac:dyDescent="0.2">
      <c r="B2736" s="2"/>
      <c r="C2736" s="2"/>
    </row>
    <row r="2737" spans="2:3" ht="15" x14ac:dyDescent="0.2">
      <c r="B2737" s="2"/>
      <c r="C2737" s="2"/>
    </row>
    <row r="2738" spans="2:3" ht="15" x14ac:dyDescent="0.2">
      <c r="B2738" s="2"/>
      <c r="C2738" s="2"/>
    </row>
    <row r="2739" spans="2:3" ht="15" x14ac:dyDescent="0.2">
      <c r="B2739" s="2"/>
      <c r="C2739" s="2"/>
    </row>
    <row r="2740" spans="2:3" ht="15" x14ac:dyDescent="0.2">
      <c r="B2740" s="2"/>
      <c r="C2740" s="2"/>
    </row>
    <row r="2741" spans="2:3" ht="15" x14ac:dyDescent="0.2">
      <c r="B2741" s="2"/>
      <c r="C2741" s="2"/>
    </row>
    <row r="2742" spans="2:3" ht="15" x14ac:dyDescent="0.2">
      <c r="B2742" s="2"/>
      <c r="C2742" s="2"/>
    </row>
    <row r="2743" spans="2:3" ht="15" x14ac:dyDescent="0.2">
      <c r="B2743" s="2"/>
      <c r="C2743" s="2"/>
    </row>
    <row r="2744" spans="2:3" ht="15" x14ac:dyDescent="0.2">
      <c r="B2744" s="2"/>
      <c r="C2744" s="2"/>
    </row>
    <row r="2745" spans="2:3" ht="15" x14ac:dyDescent="0.2">
      <c r="B2745" s="2"/>
      <c r="C2745" s="2"/>
    </row>
    <row r="2746" spans="2:3" ht="15" x14ac:dyDescent="0.2">
      <c r="B2746" s="2"/>
      <c r="C2746" s="2"/>
    </row>
    <row r="2747" spans="2:3" ht="15" x14ac:dyDescent="0.2">
      <c r="B2747" s="2"/>
      <c r="C2747" s="2"/>
    </row>
    <row r="2748" spans="2:3" ht="15" x14ac:dyDescent="0.2">
      <c r="B2748" s="2"/>
      <c r="C2748" s="2"/>
    </row>
    <row r="2749" spans="2:3" ht="15" x14ac:dyDescent="0.2">
      <c r="B2749" s="2"/>
      <c r="C2749" s="2"/>
    </row>
    <row r="2750" spans="2:3" ht="15" x14ac:dyDescent="0.2">
      <c r="B2750" s="2"/>
      <c r="C2750" s="2"/>
    </row>
    <row r="2751" spans="2:3" ht="15" x14ac:dyDescent="0.2">
      <c r="B2751" s="2"/>
      <c r="C2751" s="2"/>
    </row>
    <row r="2752" spans="2:3" ht="15" x14ac:dyDescent="0.2">
      <c r="B2752" s="2"/>
      <c r="C2752" s="2"/>
    </row>
    <row r="2753" spans="2:3" ht="15" x14ac:dyDescent="0.2">
      <c r="B2753" s="2"/>
      <c r="C2753" s="2"/>
    </row>
    <row r="2754" spans="2:3" ht="15" x14ac:dyDescent="0.2">
      <c r="B2754" s="2"/>
      <c r="C2754" s="2"/>
    </row>
    <row r="2755" spans="2:3" ht="15" x14ac:dyDescent="0.2">
      <c r="B2755" s="2"/>
      <c r="C2755" s="2"/>
    </row>
    <row r="2756" spans="2:3" ht="15" x14ac:dyDescent="0.2">
      <c r="B2756" s="2"/>
      <c r="C2756" s="2"/>
    </row>
    <row r="2757" spans="2:3" ht="15" x14ac:dyDescent="0.2">
      <c r="B2757" s="2"/>
      <c r="C2757" s="2"/>
    </row>
    <row r="2758" spans="2:3" ht="15" x14ac:dyDescent="0.2">
      <c r="B2758" s="2"/>
      <c r="C2758" s="2"/>
    </row>
    <row r="2759" spans="2:3" ht="15" x14ac:dyDescent="0.2">
      <c r="B2759" s="2"/>
      <c r="C2759" s="2"/>
    </row>
    <row r="2760" spans="2:3" ht="15" x14ac:dyDescent="0.2">
      <c r="B2760" s="2"/>
      <c r="C2760" s="2"/>
    </row>
    <row r="2761" spans="2:3" ht="15" x14ac:dyDescent="0.2">
      <c r="B2761" s="2"/>
      <c r="C2761" s="2"/>
    </row>
    <row r="2762" spans="2:3" ht="15" x14ac:dyDescent="0.2">
      <c r="B2762" s="2"/>
      <c r="C2762" s="2"/>
    </row>
    <row r="2763" spans="2:3" ht="15" x14ac:dyDescent="0.2">
      <c r="B2763" s="2"/>
      <c r="C2763" s="2"/>
    </row>
    <row r="2764" spans="2:3" ht="15" x14ac:dyDescent="0.2">
      <c r="B2764" s="2"/>
      <c r="C2764" s="2"/>
    </row>
    <row r="2765" spans="2:3" ht="15" x14ac:dyDescent="0.2">
      <c r="B2765" s="2"/>
      <c r="C2765" s="2"/>
    </row>
    <row r="2766" spans="2:3" ht="15" x14ac:dyDescent="0.2">
      <c r="B2766" s="2"/>
      <c r="C2766" s="2"/>
    </row>
    <row r="2767" spans="2:3" ht="15" x14ac:dyDescent="0.2">
      <c r="B2767" s="2"/>
      <c r="C2767" s="2"/>
    </row>
    <row r="2768" spans="2:3" ht="15" x14ac:dyDescent="0.2">
      <c r="B2768" s="2"/>
      <c r="C2768" s="2"/>
    </row>
    <row r="2769" spans="2:3" ht="15" x14ac:dyDescent="0.2">
      <c r="B2769" s="2"/>
      <c r="C2769" s="2"/>
    </row>
    <row r="2770" spans="2:3" ht="15" x14ac:dyDescent="0.2">
      <c r="B2770" s="2"/>
      <c r="C2770" s="2"/>
    </row>
    <row r="2771" spans="2:3" ht="15" x14ac:dyDescent="0.2">
      <c r="B2771" s="2"/>
      <c r="C2771" s="2"/>
    </row>
    <row r="2772" spans="2:3" ht="15" x14ac:dyDescent="0.2">
      <c r="B2772" s="2"/>
      <c r="C2772" s="2"/>
    </row>
    <row r="2773" spans="2:3" ht="15" x14ac:dyDescent="0.2">
      <c r="B2773" s="2"/>
      <c r="C2773" s="2"/>
    </row>
    <row r="2774" spans="2:3" ht="15" x14ac:dyDescent="0.2">
      <c r="B2774" s="2"/>
      <c r="C2774" s="2"/>
    </row>
    <row r="2775" spans="2:3" ht="15" x14ac:dyDescent="0.2">
      <c r="B2775" s="2"/>
      <c r="C2775" s="2"/>
    </row>
    <row r="2776" spans="2:3" ht="15" x14ac:dyDescent="0.2">
      <c r="B2776" s="2"/>
      <c r="C2776" s="2"/>
    </row>
    <row r="2777" spans="2:3" ht="15" x14ac:dyDescent="0.2">
      <c r="B2777" s="2"/>
      <c r="C2777" s="2"/>
    </row>
    <row r="2778" spans="2:3" ht="15" x14ac:dyDescent="0.2">
      <c r="B2778" s="2"/>
      <c r="C2778" s="2"/>
    </row>
    <row r="2779" spans="2:3" ht="15" x14ac:dyDescent="0.2">
      <c r="B2779" s="2"/>
      <c r="C2779" s="2"/>
    </row>
    <row r="2780" spans="2:3" ht="15" x14ac:dyDescent="0.2">
      <c r="B2780" s="2"/>
      <c r="C2780" s="2"/>
    </row>
    <row r="2781" spans="2:3" ht="15" x14ac:dyDescent="0.2">
      <c r="B2781" s="2"/>
      <c r="C2781" s="2"/>
    </row>
    <row r="2782" spans="2:3" ht="15" x14ac:dyDescent="0.2">
      <c r="B2782" s="2"/>
      <c r="C2782" s="2"/>
    </row>
    <row r="2783" spans="2:3" ht="15" x14ac:dyDescent="0.2">
      <c r="B2783" s="2"/>
      <c r="C2783" s="2"/>
    </row>
    <row r="2784" spans="2:3" ht="15" x14ac:dyDescent="0.2">
      <c r="B2784" s="2"/>
      <c r="C2784" s="2"/>
    </row>
    <row r="2785" spans="2:3" ht="15" x14ac:dyDescent="0.2">
      <c r="B2785" s="2"/>
      <c r="C2785" s="2"/>
    </row>
    <row r="2786" spans="2:3" ht="15" x14ac:dyDescent="0.2">
      <c r="B2786" s="2"/>
      <c r="C2786" s="2"/>
    </row>
    <row r="2787" spans="2:3" ht="15" x14ac:dyDescent="0.2">
      <c r="B2787" s="2"/>
      <c r="C2787" s="2"/>
    </row>
    <row r="2788" spans="2:3" ht="15" x14ac:dyDescent="0.2">
      <c r="B2788" s="2"/>
      <c r="C2788" s="2"/>
    </row>
    <row r="2789" spans="2:3" ht="15" x14ac:dyDescent="0.2">
      <c r="B2789" s="2"/>
      <c r="C2789" s="2"/>
    </row>
    <row r="2790" spans="2:3" ht="15" x14ac:dyDescent="0.2">
      <c r="B2790" s="2"/>
      <c r="C2790" s="2"/>
    </row>
    <row r="2791" spans="2:3" ht="15" x14ac:dyDescent="0.2">
      <c r="B2791" s="2"/>
      <c r="C2791" s="2"/>
    </row>
    <row r="2792" spans="2:3" ht="15" x14ac:dyDescent="0.2">
      <c r="B2792" s="2"/>
      <c r="C2792" s="2"/>
    </row>
    <row r="2793" spans="2:3" ht="15" x14ac:dyDescent="0.2">
      <c r="B2793" s="2"/>
      <c r="C2793" s="2"/>
    </row>
    <row r="2794" spans="2:3" ht="15" x14ac:dyDescent="0.2">
      <c r="B2794" s="2"/>
      <c r="C2794" s="2"/>
    </row>
    <row r="2795" spans="2:3" ht="15" x14ac:dyDescent="0.2">
      <c r="B2795" s="2"/>
      <c r="C2795" s="2"/>
    </row>
    <row r="2796" spans="2:3" ht="15" x14ac:dyDescent="0.2">
      <c r="B2796" s="2"/>
      <c r="C2796" s="2"/>
    </row>
    <row r="2797" spans="2:3" ht="15" x14ac:dyDescent="0.2">
      <c r="B2797" s="2"/>
      <c r="C2797" s="2"/>
    </row>
    <row r="2798" spans="2:3" ht="15" x14ac:dyDescent="0.2">
      <c r="B2798" s="2"/>
      <c r="C2798" s="2"/>
    </row>
    <row r="2799" spans="2:3" ht="15" x14ac:dyDescent="0.2">
      <c r="B2799" s="2"/>
      <c r="C2799" s="2"/>
    </row>
    <row r="2800" spans="2:3" ht="15" x14ac:dyDescent="0.2">
      <c r="B2800" s="2"/>
      <c r="C2800" s="2"/>
    </row>
    <row r="2801" spans="2:3" ht="15" x14ac:dyDescent="0.2">
      <c r="B2801" s="2"/>
      <c r="C2801" s="2"/>
    </row>
    <row r="2802" spans="2:3" ht="15" x14ac:dyDescent="0.2">
      <c r="B2802" s="2"/>
      <c r="C2802" s="2"/>
    </row>
    <row r="2803" spans="2:3" ht="15" x14ac:dyDescent="0.2">
      <c r="B2803" s="2"/>
      <c r="C2803" s="2"/>
    </row>
    <row r="2804" spans="2:3" ht="15" x14ac:dyDescent="0.2">
      <c r="B2804" s="2"/>
      <c r="C2804" s="2"/>
    </row>
    <row r="2805" spans="2:3" ht="15" x14ac:dyDescent="0.2">
      <c r="B2805" s="2"/>
      <c r="C2805" s="2"/>
    </row>
    <row r="2806" spans="2:3" ht="15" x14ac:dyDescent="0.2">
      <c r="B2806" s="2"/>
      <c r="C2806" s="2"/>
    </row>
    <row r="2807" spans="2:3" ht="15" x14ac:dyDescent="0.2">
      <c r="B2807" s="2"/>
      <c r="C2807" s="2"/>
    </row>
    <row r="2808" spans="2:3" ht="15" x14ac:dyDescent="0.2">
      <c r="B2808" s="2"/>
      <c r="C2808" s="2"/>
    </row>
    <row r="2809" spans="2:3" ht="15" x14ac:dyDescent="0.2">
      <c r="B2809" s="2"/>
      <c r="C2809" s="2"/>
    </row>
    <row r="2810" spans="2:3" ht="15" x14ac:dyDescent="0.2">
      <c r="B2810" s="2"/>
      <c r="C2810" s="2"/>
    </row>
    <row r="2811" spans="2:3" ht="15" x14ac:dyDescent="0.2">
      <c r="B2811" s="2"/>
      <c r="C2811" s="2"/>
    </row>
    <row r="2812" spans="2:3" ht="15" x14ac:dyDescent="0.2">
      <c r="B2812" s="2"/>
      <c r="C2812" s="2"/>
    </row>
    <row r="2813" spans="2:3" ht="15" x14ac:dyDescent="0.2">
      <c r="B2813" s="2"/>
      <c r="C2813" s="2"/>
    </row>
    <row r="2814" spans="2:3" ht="15" x14ac:dyDescent="0.2">
      <c r="B2814" s="2"/>
      <c r="C2814" s="2"/>
    </row>
    <row r="2815" spans="2:3" ht="15" x14ac:dyDescent="0.2">
      <c r="B2815" s="2"/>
      <c r="C2815" s="2"/>
    </row>
    <row r="2816" spans="2:3" ht="15" x14ac:dyDescent="0.2">
      <c r="B2816" s="2"/>
      <c r="C2816" s="2"/>
    </row>
    <row r="2817" spans="2:3" ht="15" x14ac:dyDescent="0.2">
      <c r="B2817" s="2"/>
      <c r="C2817" s="2"/>
    </row>
    <row r="2818" spans="2:3" ht="15" x14ac:dyDescent="0.2">
      <c r="B2818" s="2"/>
      <c r="C2818" s="2"/>
    </row>
    <row r="2819" spans="2:3" ht="15" x14ac:dyDescent="0.2">
      <c r="B2819" s="2"/>
      <c r="C2819" s="2"/>
    </row>
    <row r="2820" spans="2:3" ht="15" x14ac:dyDescent="0.2">
      <c r="B2820" s="2"/>
      <c r="C2820" s="2"/>
    </row>
    <row r="2821" spans="2:3" ht="15" x14ac:dyDescent="0.2">
      <c r="B2821" s="2"/>
      <c r="C2821" s="2"/>
    </row>
    <row r="2822" spans="2:3" ht="15" x14ac:dyDescent="0.2">
      <c r="B2822" s="2"/>
      <c r="C2822" s="2"/>
    </row>
    <row r="2823" spans="2:3" ht="15" x14ac:dyDescent="0.2">
      <c r="B2823" s="2"/>
      <c r="C2823" s="2"/>
    </row>
    <row r="2824" spans="2:3" ht="15" x14ac:dyDescent="0.2">
      <c r="B2824" s="2"/>
      <c r="C2824" s="2"/>
    </row>
    <row r="2825" spans="2:3" ht="15" x14ac:dyDescent="0.2">
      <c r="B2825" s="2"/>
      <c r="C2825" s="2"/>
    </row>
    <row r="2826" spans="2:3" ht="15" x14ac:dyDescent="0.2">
      <c r="B2826" s="2"/>
      <c r="C2826" s="2"/>
    </row>
    <row r="2827" spans="2:3" ht="15" x14ac:dyDescent="0.2">
      <c r="B2827" s="2"/>
      <c r="C2827" s="2"/>
    </row>
    <row r="2828" spans="2:3" ht="15" x14ac:dyDescent="0.2">
      <c r="B2828" s="2"/>
      <c r="C2828" s="2"/>
    </row>
    <row r="2829" spans="2:3" ht="15" x14ac:dyDescent="0.2">
      <c r="B2829" s="2"/>
      <c r="C2829" s="2"/>
    </row>
    <row r="2830" spans="2:3" ht="15" x14ac:dyDescent="0.2">
      <c r="B2830" s="2"/>
      <c r="C2830" s="2"/>
    </row>
    <row r="2831" spans="2:3" ht="15" x14ac:dyDescent="0.2">
      <c r="B2831" s="2"/>
      <c r="C2831" s="2"/>
    </row>
    <row r="2832" spans="2:3" ht="15" x14ac:dyDescent="0.2">
      <c r="B2832" s="2"/>
      <c r="C2832" s="2"/>
    </row>
    <row r="2833" spans="2:3" ht="15" x14ac:dyDescent="0.2">
      <c r="B2833" s="2"/>
      <c r="C2833" s="2"/>
    </row>
    <row r="2834" spans="2:3" ht="15" x14ac:dyDescent="0.2">
      <c r="B2834" s="2"/>
      <c r="C2834" s="2"/>
    </row>
    <row r="2835" spans="2:3" ht="15" x14ac:dyDescent="0.2">
      <c r="B2835" s="2"/>
      <c r="C2835" s="2"/>
    </row>
  </sheetData>
  <mergeCells count="8">
    <mergeCell ref="A1:AI1"/>
    <mergeCell ref="Q43:V44"/>
    <mergeCell ref="R59:Y60"/>
    <mergeCell ref="T61:U61"/>
    <mergeCell ref="V61:W61"/>
    <mergeCell ref="X61:Y61"/>
    <mergeCell ref="R61:S61"/>
    <mergeCell ref="Q51:X52"/>
  </mergeCells>
  <phoneticPr fontId="11" type="noConversion"/>
  <conditionalFormatting sqref="G4:G68">
    <cfRule type="cellIs" dxfId="35" priority="104" operator="notBetween">
      <formula>$W$55</formula>
      <formula>$X$55</formula>
    </cfRule>
  </conditionalFormatting>
  <conditionalFormatting sqref="G4:G198">
    <cfRule type="cellIs" dxfId="34" priority="105" operator="notBetween">
      <formula>$W$55</formula>
      <formula>$X$55</formula>
    </cfRule>
  </conditionalFormatting>
  <conditionalFormatting sqref="G15:G795">
    <cfRule type="expression" dxfId="33" priority="1" stopIfTrue="1">
      <formula>OR(G15&gt;K15, G15&lt;J15)</formula>
    </cfRule>
  </conditionalFormatting>
  <conditionalFormatting sqref="G69:G133">
    <cfRule type="cellIs" dxfId="32" priority="85" operator="notBetween">
      <formula>$X$64</formula>
      <formula>$Y$64</formula>
    </cfRule>
  </conditionalFormatting>
  <conditionalFormatting sqref="G134:G198">
    <cfRule type="cellIs" dxfId="31" priority="86" operator="notBetween">
      <formula>$X$63</formula>
      <formula>$Y$63</formula>
    </cfRule>
  </conditionalFormatting>
  <conditionalFormatting sqref="G199:G263">
    <cfRule type="cellIs" dxfId="30" priority="87" operator="notBetween">
      <formula>$V$66</formula>
      <formula>$W$66</formula>
    </cfRule>
  </conditionalFormatting>
  <conditionalFormatting sqref="G199:G458">
    <cfRule type="cellIs" dxfId="29" priority="106" operator="notBetween">
      <formula>$U$55</formula>
      <formula>$V$55</formula>
    </cfRule>
  </conditionalFormatting>
  <conditionalFormatting sqref="G264:G328">
    <cfRule type="cellIs" dxfId="28" priority="89" operator="notBetween">
      <formula>$V$65</formula>
      <formula>$W$65</formula>
    </cfRule>
  </conditionalFormatting>
  <conditionalFormatting sqref="G329:G393">
    <cfRule type="cellIs" dxfId="27" priority="90" operator="notBetween">
      <formula>$V$64</formula>
      <formula>$W$64</formula>
    </cfRule>
  </conditionalFormatting>
  <conditionalFormatting sqref="G394:G458">
    <cfRule type="cellIs" dxfId="26" priority="91" operator="notBetween">
      <formula>$V$63</formula>
      <formula>$W$63</formula>
    </cfRule>
  </conditionalFormatting>
  <conditionalFormatting sqref="G459:G523">
    <cfRule type="cellIs" dxfId="25" priority="92" operator="notBetween">
      <formula>$T$66</formula>
      <formula>$U$66</formula>
    </cfRule>
  </conditionalFormatting>
  <conditionalFormatting sqref="G459:G718">
    <cfRule type="cellIs" dxfId="24" priority="107" operator="notBetween">
      <formula>$S$55</formula>
      <formula>$T$55</formula>
    </cfRule>
  </conditionalFormatting>
  <conditionalFormatting sqref="G524:G589">
    <cfRule type="cellIs" dxfId="23" priority="94" operator="notBetween">
      <formula>$T$65</formula>
      <formula>$U$65</formula>
    </cfRule>
  </conditionalFormatting>
  <conditionalFormatting sqref="G590:G654">
    <cfRule type="cellIs" dxfId="22" priority="95" operator="notBetween">
      <formula>$T$64</formula>
      <formula>$U$64</formula>
    </cfRule>
  </conditionalFormatting>
  <conditionalFormatting sqref="G655:G718">
    <cfRule type="cellIs" dxfId="21" priority="96" operator="notBetween">
      <formula>$T$63</formula>
      <formula>$U$63</formula>
    </cfRule>
  </conditionalFormatting>
  <conditionalFormatting sqref="G719:G784">
    <cfRule type="cellIs" dxfId="20" priority="97" operator="notBetween">
      <formula>$R$66</formula>
      <formula>$S$66</formula>
    </cfRule>
  </conditionalFormatting>
  <conditionalFormatting sqref="G719:G806">
    <cfRule type="cellIs" dxfId="19" priority="108" operator="notBetween">
      <formula>$Q$55</formula>
      <formula>$R$55</formula>
    </cfRule>
  </conditionalFormatting>
  <conditionalFormatting sqref="G785:G806">
    <cfRule type="cellIs" dxfId="18" priority="99" operator="notBetween">
      <formula>$R$65</formula>
      <formula>$S$65</formula>
    </cfRule>
  </conditionalFormatting>
  <pageMargins left="0.7" right="0.7" top="0.75" bottom="0.75" header="0.3" footer="0.3"/>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946B5-2C9E-460D-8EC4-9E55B5B69ACE}">
  <sheetPr>
    <tabColor theme="0" tint="-0.249977111117893"/>
  </sheetPr>
  <dimension ref="A1:AE2836"/>
  <sheetViews>
    <sheetView zoomScale="63" zoomScaleNormal="85" workbookViewId="0">
      <selection activeCell="A3" sqref="A3"/>
    </sheetView>
  </sheetViews>
  <sheetFormatPr baseColWidth="10" defaultColWidth="10.6640625" defaultRowHeight="12.75" customHeight="1" x14ac:dyDescent="0.15"/>
  <cols>
    <col min="1" max="5" width="10.6640625" style="1"/>
    <col min="6" max="6" width="15.5" style="1" customWidth="1"/>
    <col min="7" max="7" width="17.6640625" style="1" customWidth="1"/>
    <col min="8" max="9" width="10.6640625" style="1"/>
    <col min="10" max="10" width="14.1640625" style="1" customWidth="1"/>
    <col min="11" max="11" width="14.33203125" style="1" customWidth="1"/>
    <col min="12" max="12" width="13.5" style="1" customWidth="1"/>
    <col min="13" max="13" width="10.6640625" style="1"/>
    <col min="14" max="14" width="17.6640625" style="1" customWidth="1"/>
    <col min="15" max="15" width="18" style="1" customWidth="1"/>
    <col min="16" max="18" width="10.6640625" style="1"/>
    <col min="19" max="19" width="13.5" style="1" customWidth="1"/>
    <col min="20" max="20" width="24.6640625" style="1" customWidth="1"/>
    <col min="21" max="21" width="25" style="1" customWidth="1"/>
    <col min="22" max="22" width="24.6640625" style="1" customWidth="1"/>
    <col min="23" max="23" width="25" style="1" customWidth="1"/>
    <col min="24" max="24" width="24.6640625" style="1" customWidth="1"/>
    <col min="25" max="25" width="25" style="1" customWidth="1"/>
    <col min="26" max="26" width="24.6640625" style="1" customWidth="1"/>
    <col min="27" max="27" width="25" style="1" customWidth="1"/>
    <col min="28" max="28" width="29.1640625" style="1" customWidth="1"/>
    <col min="29" max="29" width="29.5" style="1" customWidth="1"/>
    <col min="30" max="16384" width="10.6640625" style="1"/>
  </cols>
  <sheetData>
    <row r="1" spans="1:31" ht="53.25" customHeight="1" x14ac:dyDescent="0.15">
      <c r="A1" s="366" t="s">
        <v>57</v>
      </c>
      <c r="B1" s="366"/>
      <c r="C1" s="366"/>
      <c r="D1" s="366"/>
      <c r="E1" s="366"/>
      <c r="F1" s="366"/>
      <c r="G1" s="366"/>
      <c r="H1" s="366"/>
      <c r="I1" s="366"/>
      <c r="J1" s="366"/>
      <c r="K1" s="366"/>
      <c r="L1" s="366"/>
      <c r="M1" s="366"/>
      <c r="N1" s="366"/>
      <c r="O1" s="366"/>
      <c r="P1" s="366"/>
      <c r="Q1" s="366"/>
      <c r="R1" s="366"/>
      <c r="S1" s="366"/>
      <c r="T1" s="366"/>
      <c r="U1" s="366"/>
      <c r="V1" s="366"/>
      <c r="W1" s="366"/>
      <c r="X1" s="366"/>
      <c r="Y1" s="366"/>
      <c r="Z1" s="366"/>
      <c r="AA1" s="366"/>
      <c r="AB1" s="366"/>
      <c r="AC1" s="366"/>
      <c r="AD1" s="366"/>
      <c r="AE1" s="158"/>
    </row>
    <row r="3" spans="1:31" ht="59" x14ac:dyDescent="0.3">
      <c r="B3" s="1" t="s">
        <v>7</v>
      </c>
      <c r="C3" s="1" t="s">
        <v>58</v>
      </c>
      <c r="D3" s="1" t="s">
        <v>9</v>
      </c>
      <c r="F3" s="1" t="s">
        <v>59</v>
      </c>
      <c r="G3" s="41" t="s">
        <v>60</v>
      </c>
      <c r="H3" s="1" t="s">
        <v>61</v>
      </c>
      <c r="I3" s="41" t="s">
        <v>12</v>
      </c>
      <c r="J3" s="41" t="s">
        <v>13</v>
      </c>
      <c r="K3" s="41" t="s">
        <v>14</v>
      </c>
      <c r="L3" s="41" t="s">
        <v>15</v>
      </c>
      <c r="M3" s="25" t="s">
        <v>62</v>
      </c>
      <c r="N3" s="25" t="s">
        <v>17</v>
      </c>
      <c r="O3" s="25" t="s">
        <v>18</v>
      </c>
      <c r="S3" s="26" t="s">
        <v>63</v>
      </c>
    </row>
    <row r="4" spans="1:31" ht="13" x14ac:dyDescent="0.15">
      <c r="B4" s="2">
        <v>45562.707393844954</v>
      </c>
      <c r="C4" s="2">
        <f t="shared" ref="C4:C67" si="0">INT(B4)</f>
        <v>45562</v>
      </c>
      <c r="D4" s="1">
        <v>6388</v>
      </c>
      <c r="F4" s="2">
        <v>45562</v>
      </c>
      <c r="G4" s="1">
        <f t="shared" ref="G4:G67" si="1">SUMIF(C:C, F4, D:D)</f>
        <v>12033</v>
      </c>
      <c r="H4" s="1">
        <f>ROUNDUP(MONTH(Table3[[#This Row],[Date]])/3, 0)</f>
        <v>3</v>
      </c>
      <c r="L4" s="1" t="e">
        <v>#N/A</v>
      </c>
      <c r="M4" s="1">
        <v>22</v>
      </c>
      <c r="N4" s="1">
        <f t="shared" ref="N4:N67" si="2">$W$48</f>
        <v>2594.402569847256</v>
      </c>
      <c r="O4" s="1">
        <f t="shared" ref="O4:O67" si="3">$X$48</f>
        <v>23487.587467512647</v>
      </c>
    </row>
    <row r="5" spans="1:31" ht="13" x14ac:dyDescent="0.15">
      <c r="B5" s="2">
        <v>45562.284768676589</v>
      </c>
      <c r="C5" s="2">
        <f t="shared" si="0"/>
        <v>45562</v>
      </c>
      <c r="D5" s="1">
        <v>5645</v>
      </c>
      <c r="F5" s="2">
        <f>WORKDAY(F4,-1)</f>
        <v>45561</v>
      </c>
      <c r="G5" s="1">
        <f t="shared" si="1"/>
        <v>18563</v>
      </c>
      <c r="H5" s="1">
        <f>ROUNDUP(MONTH(Table3[[#This Row],[Date]])/3, 0)</f>
        <v>3</v>
      </c>
      <c r="L5" s="1" t="e">
        <v>#N/A</v>
      </c>
      <c r="N5" s="1">
        <f t="shared" si="2"/>
        <v>2594.402569847256</v>
      </c>
      <c r="O5" s="1">
        <f t="shared" si="3"/>
        <v>23487.587467512647</v>
      </c>
    </row>
    <row r="6" spans="1:31" ht="13" x14ac:dyDescent="0.15">
      <c r="B6" s="2">
        <v>45561.901634708171</v>
      </c>
      <c r="C6" s="2">
        <f t="shared" si="0"/>
        <v>45561</v>
      </c>
      <c r="D6" s="1">
        <v>6615</v>
      </c>
      <c r="F6" s="2">
        <f t="shared" ref="F6:F69" si="4">WORKDAY(F5,-1)</f>
        <v>45560</v>
      </c>
      <c r="G6" s="1">
        <f t="shared" si="1"/>
        <v>12821</v>
      </c>
      <c r="H6" s="1">
        <f>ROUNDUP(MONTH(Table3[[#This Row],[Date]])/3, 0)</f>
        <v>3</v>
      </c>
      <c r="L6" s="1" t="e">
        <v>#N/A</v>
      </c>
      <c r="N6" s="1">
        <f t="shared" si="2"/>
        <v>2594.402569847256</v>
      </c>
      <c r="O6" s="1">
        <f t="shared" si="3"/>
        <v>23487.587467512647</v>
      </c>
    </row>
    <row r="7" spans="1:31" ht="13" x14ac:dyDescent="0.15">
      <c r="B7" s="2">
        <v>45561.481222045884</v>
      </c>
      <c r="C7" s="2">
        <f t="shared" si="0"/>
        <v>45561</v>
      </c>
      <c r="D7" s="1">
        <v>5755</v>
      </c>
      <c r="F7" s="2">
        <f t="shared" si="4"/>
        <v>45559</v>
      </c>
      <c r="G7" s="1">
        <f t="shared" si="1"/>
        <v>19276</v>
      </c>
      <c r="H7" s="1">
        <f>ROUNDUP(MONTH(Table3[[#This Row],[Date]])/3, 0)</f>
        <v>3</v>
      </c>
      <c r="L7" s="1" t="e">
        <v>#N/A</v>
      </c>
      <c r="N7" s="1">
        <f t="shared" si="2"/>
        <v>2594.402569847256</v>
      </c>
      <c r="O7" s="1">
        <f t="shared" si="3"/>
        <v>23487.587467512647</v>
      </c>
    </row>
    <row r="8" spans="1:31" ht="13" x14ac:dyDescent="0.15">
      <c r="B8" s="2">
        <v>45561.098456708431</v>
      </c>
      <c r="C8" s="2">
        <f t="shared" si="0"/>
        <v>45561</v>
      </c>
      <c r="D8" s="1">
        <v>6193</v>
      </c>
      <c r="F8" s="2">
        <f t="shared" si="4"/>
        <v>45558</v>
      </c>
      <c r="G8" s="1">
        <f t="shared" si="1"/>
        <v>12583</v>
      </c>
      <c r="H8" s="1">
        <f>ROUNDUP(MONTH(Table3[[#This Row],[Date]])/3, 0)</f>
        <v>3</v>
      </c>
      <c r="L8" s="1" t="e">
        <v>#N/A</v>
      </c>
      <c r="N8" s="1">
        <f t="shared" si="2"/>
        <v>2594.402569847256</v>
      </c>
      <c r="O8" s="1">
        <f t="shared" si="3"/>
        <v>23487.587467512647</v>
      </c>
    </row>
    <row r="9" spans="1:31" ht="13" x14ac:dyDescent="0.15">
      <c r="B9" s="2">
        <v>45560.725305973159</v>
      </c>
      <c r="C9" s="2">
        <f t="shared" si="0"/>
        <v>45560</v>
      </c>
      <c r="D9" s="1">
        <v>6732</v>
      </c>
      <c r="F9" s="2">
        <f t="shared" si="4"/>
        <v>45555</v>
      </c>
      <c r="G9" s="1">
        <f t="shared" si="1"/>
        <v>18787</v>
      </c>
      <c r="H9" s="1">
        <f>ROUNDUP(MONTH(Table3[[#This Row],[Date]])/3, 0)</f>
        <v>3</v>
      </c>
      <c r="L9" s="1" t="e">
        <v>#N/A</v>
      </c>
      <c r="N9" s="1">
        <f t="shared" si="2"/>
        <v>2594.402569847256</v>
      </c>
      <c r="O9" s="1">
        <f t="shared" si="3"/>
        <v>23487.587467512647</v>
      </c>
    </row>
    <row r="10" spans="1:31" ht="13" x14ac:dyDescent="0.15">
      <c r="B10" s="2">
        <v>45560.306475481702</v>
      </c>
      <c r="C10" s="2">
        <f t="shared" si="0"/>
        <v>45560</v>
      </c>
      <c r="D10" s="1">
        <v>6089</v>
      </c>
      <c r="F10" s="2">
        <f t="shared" si="4"/>
        <v>45554</v>
      </c>
      <c r="G10" s="1">
        <f t="shared" si="1"/>
        <v>11693</v>
      </c>
      <c r="H10" s="1">
        <f>ROUNDUP(MONTH(Table3[[#This Row],[Date]])/3, 0)</f>
        <v>3</v>
      </c>
      <c r="L10" s="1" t="e">
        <v>#N/A</v>
      </c>
      <c r="N10" s="1">
        <f t="shared" si="2"/>
        <v>2594.402569847256</v>
      </c>
      <c r="O10" s="1">
        <f t="shared" si="3"/>
        <v>23487.587467512647</v>
      </c>
    </row>
    <row r="11" spans="1:31" ht="21" x14ac:dyDescent="0.25">
      <c r="B11" s="2">
        <v>45559.88653768634</v>
      </c>
      <c r="C11" s="2">
        <f t="shared" si="0"/>
        <v>45559</v>
      </c>
      <c r="D11" s="1">
        <v>7041</v>
      </c>
      <c r="F11" s="2">
        <f t="shared" si="4"/>
        <v>45553</v>
      </c>
      <c r="G11" s="1">
        <f t="shared" si="1"/>
        <v>11473</v>
      </c>
      <c r="H11" s="1">
        <f>ROUNDUP(MONTH(Table3[[#This Row],[Date]])/3, 0)</f>
        <v>3</v>
      </c>
      <c r="L11" s="1" t="e">
        <v>#N/A</v>
      </c>
      <c r="N11" s="1">
        <f t="shared" si="2"/>
        <v>2594.402569847256</v>
      </c>
      <c r="O11" s="1">
        <f t="shared" si="3"/>
        <v>23487.587467512647</v>
      </c>
      <c r="S11" s="28"/>
    </row>
    <row r="12" spans="1:31" ht="13" x14ac:dyDescent="0.15">
      <c r="B12" s="2">
        <v>45559.459110532393</v>
      </c>
      <c r="C12" s="2">
        <f t="shared" si="0"/>
        <v>45559</v>
      </c>
      <c r="D12" s="1">
        <v>6565</v>
      </c>
      <c r="F12" s="2">
        <f t="shared" si="4"/>
        <v>45552</v>
      </c>
      <c r="G12" s="1">
        <f t="shared" si="1"/>
        <v>18928</v>
      </c>
      <c r="H12" s="1">
        <f>ROUNDUP(MONTH(Table3[[#This Row],[Date]])/3, 0)</f>
        <v>3</v>
      </c>
      <c r="L12" s="1" t="e">
        <v>#N/A</v>
      </c>
      <c r="N12" s="1">
        <f t="shared" si="2"/>
        <v>2594.402569847256</v>
      </c>
      <c r="O12" s="1">
        <f t="shared" si="3"/>
        <v>23487.587467512647</v>
      </c>
    </row>
    <row r="13" spans="1:31" ht="13" x14ac:dyDescent="0.15">
      <c r="B13" s="2">
        <v>45559.055050260147</v>
      </c>
      <c r="C13" s="2">
        <f t="shared" si="0"/>
        <v>45559</v>
      </c>
      <c r="D13" s="1">
        <v>5670</v>
      </c>
      <c r="F13" s="2">
        <f t="shared" si="4"/>
        <v>45551</v>
      </c>
      <c r="G13" s="1">
        <f t="shared" si="1"/>
        <v>13779</v>
      </c>
      <c r="H13" s="1">
        <f>ROUNDUP(MONTH(Table3[[#This Row],[Date]])/3, 0)</f>
        <v>3</v>
      </c>
      <c r="L13" s="1" t="e">
        <v>#N/A</v>
      </c>
      <c r="N13" s="1">
        <f t="shared" si="2"/>
        <v>2594.402569847256</v>
      </c>
      <c r="O13" s="1">
        <f t="shared" si="3"/>
        <v>23487.587467512647</v>
      </c>
    </row>
    <row r="14" spans="1:31" ht="13" x14ac:dyDescent="0.15">
      <c r="B14" s="2">
        <v>45558.65410522915</v>
      </c>
      <c r="C14" s="2">
        <f t="shared" si="0"/>
        <v>45558</v>
      </c>
      <c r="D14" s="1">
        <v>6088</v>
      </c>
      <c r="F14" s="2">
        <f t="shared" si="4"/>
        <v>45548</v>
      </c>
      <c r="G14" s="1">
        <f t="shared" si="1"/>
        <v>18795</v>
      </c>
      <c r="H14" s="1">
        <f>ROUNDUP(MONTH(Table3[[#This Row],[Date]])/3, 0)</f>
        <v>3</v>
      </c>
      <c r="L14" s="1" t="e">
        <v>#N/A</v>
      </c>
      <c r="N14" s="1">
        <f t="shared" si="2"/>
        <v>2594.402569847256</v>
      </c>
      <c r="O14" s="1">
        <f t="shared" si="3"/>
        <v>23487.587467512647</v>
      </c>
    </row>
    <row r="15" spans="1:31" ht="13" x14ac:dyDescent="0.15">
      <c r="B15" s="2">
        <v>45558.26048301172</v>
      </c>
      <c r="C15" s="2">
        <f t="shared" si="0"/>
        <v>45558</v>
      </c>
      <c r="D15" s="1">
        <v>6495</v>
      </c>
      <c r="F15" s="2">
        <f t="shared" si="4"/>
        <v>45547</v>
      </c>
      <c r="G15" s="1">
        <f t="shared" si="1"/>
        <v>11667</v>
      </c>
      <c r="H15" s="1">
        <f>ROUNDUP(MONTH(Table3[[#This Row],[Date]])/3, 0)</f>
        <v>3</v>
      </c>
      <c r="I15" s="1" cm="1">
        <f t="array" aca="1" ref="I15" ca="1" xml:space="preserve"> (SUM(OFFSET(G15, -$M$4/2+1, 0, $M$4-1, 1)) + (INDIRECT("G" &amp; ROW(G15) - $M$4/2) + INDIRECT("G" &amp; ROW(G15) + $M$4/2))/2) / $M$4</f>
        <v>15034.181818181818</v>
      </c>
      <c r="J15" s="1">
        <f ca="1">Table5[[#This Row],[Moving Average on Months]] - 1.96*STDEV(OFFSET(Table5[[#This Row],[Combined 
Daily Order]], -$M$4/2, 0, $M$4+1, 1))</f>
        <v>8619.1001613152803</v>
      </c>
      <c r="K15" s="1">
        <f ca="1">Table5[[#This Row],[Moving Average on Months]] + 1.96*STDEV(OFFSET(Table5[[#This Row],[Combined 
Daily Order]], -$M$4/2, 0, $M$4+1, 1))</f>
        <v>21449.263475048356</v>
      </c>
      <c r="L15" s="1" t="e">
        <v>#N/A</v>
      </c>
      <c r="N15" s="1">
        <f t="shared" si="2"/>
        <v>2594.402569847256</v>
      </c>
      <c r="O15" s="1">
        <f t="shared" si="3"/>
        <v>23487.587467512647</v>
      </c>
    </row>
    <row r="16" spans="1:31" ht="13" x14ac:dyDescent="0.15">
      <c r="B16" s="2">
        <v>45555.835283305838</v>
      </c>
      <c r="C16" s="2">
        <f t="shared" si="0"/>
        <v>45555</v>
      </c>
      <c r="D16" s="1">
        <v>5677</v>
      </c>
      <c r="F16" s="2">
        <f t="shared" si="4"/>
        <v>45546</v>
      </c>
      <c r="G16" s="1">
        <f t="shared" si="1"/>
        <v>17317</v>
      </c>
      <c r="H16" s="1">
        <f>ROUNDUP(MONTH(Table3[[#This Row],[Date]])/3, 0)</f>
        <v>3</v>
      </c>
      <c r="I16" s="1" cm="1">
        <f t="array" aca="1" ref="I16" ca="1" xml:space="preserve"> (SUM(OFFSET(G16, -$M$4/2+1, 0, $M$4-1, 1)) + (INDIRECT("G" &amp; ROW(G16) - $M$4/2) + INDIRECT("G" &amp; ROW(G16) + $M$4/2))/2) / $M$4</f>
        <v>15029.613636363636</v>
      </c>
      <c r="J16" s="1">
        <f ca="1">Table5[[#This Row],[Moving Average on Months]] - 1.96*STDEV(OFFSET(Table5[[#This Row],[Combined 
Daily Order]], -$M$4/2, 0, $M$4+1, 1))</f>
        <v>8602.21257252943</v>
      </c>
      <c r="K16" s="1">
        <f ca="1">Table5[[#This Row],[Moving Average on Months]] + 1.96*STDEV(OFFSET(Table5[[#This Row],[Combined 
Daily Order]], -$M$4/2, 0, $M$4+1, 1))</f>
        <v>21457.01470019784</v>
      </c>
      <c r="L16" s="1" t="e">
        <v>#N/A</v>
      </c>
      <c r="N16" s="1">
        <f t="shared" si="2"/>
        <v>2594.402569847256</v>
      </c>
      <c r="O16" s="1">
        <f t="shared" si="3"/>
        <v>23487.587467512647</v>
      </c>
    </row>
    <row r="17" spans="2:15" ht="13" x14ac:dyDescent="0.15">
      <c r="B17" s="2">
        <v>45555.406048850731</v>
      </c>
      <c r="C17" s="2">
        <f t="shared" si="0"/>
        <v>45555</v>
      </c>
      <c r="D17" s="1">
        <v>6584</v>
      </c>
      <c r="F17" s="2">
        <f t="shared" si="4"/>
        <v>45545</v>
      </c>
      <c r="G17" s="1">
        <f t="shared" si="1"/>
        <v>12128</v>
      </c>
      <c r="H17" s="1">
        <f>ROUNDUP(MONTH(Table3[[#This Row],[Date]])/3, 0)</f>
        <v>3</v>
      </c>
      <c r="I17" s="1" cm="1">
        <f t="array" aca="1" ref="I17" ca="1" xml:space="preserve"> (SUM(OFFSET(G17, -$M$4/2+1, 0, $M$4-1, 1)) + (INDIRECT("G" &amp; ROW(G17) - $M$4/2) + INDIRECT("G" &amp; ROW(G17) + $M$4/2))/2) / $M$4</f>
        <v>14970.40909090909</v>
      </c>
      <c r="J17" s="1">
        <f ca="1">Table5[[#This Row],[Moving Average on Months]] - 1.96*STDEV(OFFSET(Table5[[#This Row],[Combined 
Daily Order]], -$M$4/2, 0, $M$4+1, 1))</f>
        <v>8667.9106148404644</v>
      </c>
      <c r="K17" s="1">
        <f ca="1">Table5[[#This Row],[Moving Average on Months]] + 1.96*STDEV(OFFSET(Table5[[#This Row],[Combined 
Daily Order]], -$M$4/2, 0, $M$4+1, 1))</f>
        <v>21272.907566977716</v>
      </c>
      <c r="L17" s="1" t="e">
        <v>#N/A</v>
      </c>
      <c r="N17" s="1">
        <f t="shared" si="2"/>
        <v>2594.402569847256</v>
      </c>
      <c r="O17" s="1">
        <f t="shared" si="3"/>
        <v>23487.587467512647</v>
      </c>
    </row>
    <row r="18" spans="2:15" ht="13" x14ac:dyDescent="0.15">
      <c r="B18" s="2">
        <v>45555.001626026125</v>
      </c>
      <c r="C18" s="2">
        <f t="shared" si="0"/>
        <v>45555</v>
      </c>
      <c r="D18" s="1">
        <v>6526</v>
      </c>
      <c r="F18" s="2">
        <f t="shared" si="4"/>
        <v>45544</v>
      </c>
      <c r="G18" s="1">
        <f t="shared" si="1"/>
        <v>19007</v>
      </c>
      <c r="H18" s="1">
        <f>ROUNDUP(MONTH(Table3[[#This Row],[Date]])/3, 0)</f>
        <v>3</v>
      </c>
      <c r="I18" s="1" cm="1">
        <f t="array" aca="1" ref="I18" ca="1" xml:space="preserve"> (SUM(OFFSET(G18, -$M$4/2+1, 0, $M$4-1, 1)) + (INDIRECT("G" &amp; ROW(G18) - $M$4/2) + INDIRECT("G" &amp; ROW(G18) + $M$4/2))/2) / $M$4</f>
        <v>14901.886363636364</v>
      </c>
      <c r="J18" s="1">
        <f ca="1">Table5[[#This Row],[Moving Average on Months]] - 1.96*STDEV(OFFSET(Table5[[#This Row],[Combined 
Daily Order]], -$M$4/2, 0, $M$4+1, 1))</f>
        <v>8556.6893693966194</v>
      </c>
      <c r="K18" s="1">
        <f ca="1">Table5[[#This Row],[Moving Average on Months]] + 1.96*STDEV(OFFSET(Table5[[#This Row],[Combined 
Daily Order]], -$M$4/2, 0, $M$4+1, 1))</f>
        <v>21247.083357876108</v>
      </c>
      <c r="L18" s="1" t="e">
        <v>#N/A</v>
      </c>
      <c r="N18" s="1">
        <f t="shared" si="2"/>
        <v>2594.402569847256</v>
      </c>
      <c r="O18" s="1">
        <f t="shared" si="3"/>
        <v>23487.587467512647</v>
      </c>
    </row>
    <row r="19" spans="2:15" ht="13" x14ac:dyDescent="0.15">
      <c r="B19" s="2">
        <v>45554.573638849193</v>
      </c>
      <c r="C19" s="2">
        <f t="shared" si="0"/>
        <v>45554</v>
      </c>
      <c r="D19" s="1">
        <v>5713</v>
      </c>
      <c r="F19" s="2">
        <f t="shared" si="4"/>
        <v>45541</v>
      </c>
      <c r="G19" s="1">
        <f t="shared" si="1"/>
        <v>17738</v>
      </c>
      <c r="H19" s="1">
        <f>ROUNDUP(MONTH(Table3[[#This Row],[Date]])/3, 0)</f>
        <v>3</v>
      </c>
      <c r="I19" s="1" cm="1">
        <f t="array" aca="1" ref="I19" ca="1" xml:space="preserve"> (SUM(OFFSET(G19, -$M$4/2+1, 0, $M$4-1, 1)) + (INDIRECT("G" &amp; ROW(G19) - $M$4/2) + INDIRECT("G" &amp; ROW(G19) + $M$4/2))/2) / $M$4</f>
        <v>14829</v>
      </c>
      <c r="J19" s="1">
        <f ca="1">Table5[[#This Row],[Moving Average on Months]] - 1.96*STDEV(OFFSET(Table5[[#This Row],[Combined 
Daily Order]], -$M$4/2, 0, $M$4+1, 1))</f>
        <v>8719.8644031071235</v>
      </c>
      <c r="K19" s="1">
        <f ca="1">Table5[[#This Row],[Moving Average on Months]] + 1.96*STDEV(OFFSET(Table5[[#This Row],[Combined 
Daily Order]], -$M$4/2, 0, $M$4+1, 1))</f>
        <v>20938.135596892876</v>
      </c>
      <c r="L19" s="1" t="e">
        <v>#N/A</v>
      </c>
      <c r="N19" s="1">
        <f t="shared" si="2"/>
        <v>2594.402569847256</v>
      </c>
      <c r="O19" s="1">
        <f t="shared" si="3"/>
        <v>23487.587467512647</v>
      </c>
    </row>
    <row r="20" spans="2:15" ht="13" x14ac:dyDescent="0.15">
      <c r="B20" s="2">
        <v>45554.18531858299</v>
      </c>
      <c r="C20" s="2">
        <f t="shared" si="0"/>
        <v>45554</v>
      </c>
      <c r="D20" s="1">
        <v>5980</v>
      </c>
      <c r="F20" s="2">
        <f t="shared" si="4"/>
        <v>45540</v>
      </c>
      <c r="G20" s="1">
        <f t="shared" si="1"/>
        <v>10845</v>
      </c>
      <c r="H20" s="1">
        <f>ROUNDUP(MONTH(Table3[[#This Row],[Date]])/3, 0)</f>
        <v>3</v>
      </c>
      <c r="I20" s="1" cm="1">
        <f t="array" aca="1" ref="I20" ca="1" xml:space="preserve"> (SUM(OFFSET(G20, -$M$4/2+1, 0, $M$4-1, 1)) + (INDIRECT("G" &amp; ROW(G20) - $M$4/2) + INDIRECT("G" &amp; ROW(G20) + $M$4/2))/2) / $M$4</f>
        <v>14744.477272727272</v>
      </c>
      <c r="J20" s="1">
        <f ca="1">Table5[[#This Row],[Moving Average on Months]] - 1.96*STDEV(OFFSET(Table5[[#This Row],[Combined 
Daily Order]], -$M$4/2, 0, $M$4+1, 1))</f>
        <v>8520.7878601295743</v>
      </c>
      <c r="K20" s="1">
        <f ca="1">Table5[[#This Row],[Moving Average on Months]] + 1.96*STDEV(OFFSET(Table5[[#This Row],[Combined 
Daily Order]], -$M$4/2, 0, $M$4+1, 1))</f>
        <v>20968.16668532497</v>
      </c>
      <c r="L20" s="1" t="e">
        <v>#N/A</v>
      </c>
      <c r="N20" s="1">
        <f t="shared" si="2"/>
        <v>2594.402569847256</v>
      </c>
      <c r="O20" s="1">
        <f t="shared" si="3"/>
        <v>23487.587467512647</v>
      </c>
    </row>
    <row r="21" spans="2:15" ht="13" x14ac:dyDescent="0.15">
      <c r="B21" s="2">
        <v>45553.762669873984</v>
      </c>
      <c r="C21" s="2">
        <f t="shared" si="0"/>
        <v>45553</v>
      </c>
      <c r="D21" s="1">
        <v>5914</v>
      </c>
      <c r="F21" s="2">
        <f t="shared" si="4"/>
        <v>45539</v>
      </c>
      <c r="G21" s="1">
        <f t="shared" si="1"/>
        <v>17695</v>
      </c>
      <c r="H21" s="1">
        <f>ROUNDUP(MONTH(Table3[[#This Row],[Date]])/3, 0)</f>
        <v>3</v>
      </c>
      <c r="I21" s="1" cm="1">
        <f t="array" aca="1" ref="I21" ca="1" xml:space="preserve"> (SUM(OFFSET(G21, -$M$4/2+1, 0, $M$4-1, 1)) + (INDIRECT("G" &amp; ROW(G21) - $M$4/2) + INDIRECT("G" &amp; ROW(G21) + $M$4/2))/2) / $M$4</f>
        <v>14690.84090909091</v>
      </c>
      <c r="J21" s="1">
        <f ca="1">Table5[[#This Row],[Moving Average on Months]] - 1.96*STDEV(OFFSET(Table5[[#This Row],[Combined 
Daily Order]], -$M$4/2, 0, $M$4+1, 1))</f>
        <v>8633.0348274063144</v>
      </c>
      <c r="K21" s="1">
        <f ca="1">Table5[[#This Row],[Moving Average on Months]] + 1.96*STDEV(OFFSET(Table5[[#This Row],[Combined 
Daily Order]], -$M$4/2, 0, $M$4+1, 1))</f>
        <v>20748.646990775505</v>
      </c>
      <c r="L21" s="1" t="e">
        <v>#N/A</v>
      </c>
      <c r="N21" s="1">
        <f t="shared" si="2"/>
        <v>2594.402569847256</v>
      </c>
      <c r="O21" s="1">
        <f t="shared" si="3"/>
        <v>23487.587467512647</v>
      </c>
    </row>
    <row r="22" spans="2:15" ht="13" x14ac:dyDescent="0.15">
      <c r="B22" s="2">
        <v>45553.37651487867</v>
      </c>
      <c r="C22" s="2">
        <f t="shared" si="0"/>
        <v>45553</v>
      </c>
      <c r="D22" s="1">
        <v>5559</v>
      </c>
      <c r="F22" s="2">
        <f t="shared" si="4"/>
        <v>45538</v>
      </c>
      <c r="G22" s="1">
        <f t="shared" si="1"/>
        <v>12392</v>
      </c>
      <c r="H22" s="1">
        <f>ROUNDUP(MONTH(Table3[[#This Row],[Date]])/3, 0)</f>
        <v>3</v>
      </c>
      <c r="I22" s="1" cm="1">
        <f t="array" aca="1" ref="I22" ca="1" xml:space="preserve"> (SUM(OFFSET(G22, -$M$4/2+1, 0, $M$4-1, 1)) + (INDIRECT("G" &amp; ROW(G22) - $M$4/2) + INDIRECT("G" &amp; ROW(G22) + $M$4/2))/2) / $M$4</f>
        <v>14815.75</v>
      </c>
      <c r="J22" s="1">
        <f ca="1">Table5[[#This Row],[Moving Average on Months]] - 1.96*STDEV(OFFSET(Table5[[#This Row],[Combined 
Daily Order]], -$M$4/2, 0, $M$4+1, 1))</f>
        <v>8761.1056336913789</v>
      </c>
      <c r="K22" s="1">
        <f ca="1">Table5[[#This Row],[Moving Average on Months]] + 1.96*STDEV(OFFSET(Table5[[#This Row],[Combined 
Daily Order]], -$M$4/2, 0, $M$4+1, 1))</f>
        <v>20870.394366308621</v>
      </c>
      <c r="L22" s="1" t="e">
        <v>#N/A</v>
      </c>
      <c r="N22" s="1">
        <f t="shared" si="2"/>
        <v>2594.402569847256</v>
      </c>
      <c r="O22" s="1">
        <f t="shared" si="3"/>
        <v>23487.587467512647</v>
      </c>
    </row>
    <row r="23" spans="2:15" ht="13" x14ac:dyDescent="0.15">
      <c r="B23" s="2">
        <v>45552.970606296454</v>
      </c>
      <c r="C23" s="2">
        <f t="shared" si="0"/>
        <v>45552</v>
      </c>
      <c r="D23" s="1">
        <v>5925</v>
      </c>
      <c r="F23" s="2">
        <f t="shared" si="4"/>
        <v>45537</v>
      </c>
      <c r="G23" s="1">
        <f t="shared" si="1"/>
        <v>16595</v>
      </c>
      <c r="H23" s="1">
        <f>ROUNDUP(MONTH(Table3[[#This Row],[Date]])/3, 0)</f>
        <v>3</v>
      </c>
      <c r="I23" s="1" cm="1">
        <f t="array" aca="1" ref="I23" ca="1" xml:space="preserve"> (SUM(OFFSET(G23, -$M$4/2+1, 0, $M$4-1, 1)) + (INDIRECT("G" &amp; ROW(G23) - $M$4/2) + INDIRECT("G" &amp; ROW(G23) + $M$4/2))/2) / $M$4</f>
        <v>14775.15909090909</v>
      </c>
      <c r="J23" s="1">
        <f ca="1">Table5[[#This Row],[Moving Average on Months]] - 1.96*STDEV(OFFSET(Table5[[#This Row],[Combined 
Daily Order]], -$M$4/2, 0, $M$4+1, 1))</f>
        <v>8817.2245084257484</v>
      </c>
      <c r="K23" s="1">
        <f ca="1">Table5[[#This Row],[Moving Average on Months]] + 1.96*STDEV(OFFSET(Table5[[#This Row],[Combined 
Daily Order]], -$M$4/2, 0, $M$4+1, 1))</f>
        <v>20733.093673392432</v>
      </c>
      <c r="L23" s="1" t="e">
        <v>#N/A</v>
      </c>
      <c r="N23" s="1">
        <f t="shared" si="2"/>
        <v>2594.402569847256</v>
      </c>
      <c r="O23" s="1">
        <f t="shared" si="3"/>
        <v>23487.587467512647</v>
      </c>
    </row>
    <row r="24" spans="2:15" ht="13" x14ac:dyDescent="0.15">
      <c r="B24" s="2">
        <v>45552.57952898692</v>
      </c>
      <c r="C24" s="2">
        <f t="shared" si="0"/>
        <v>45552</v>
      </c>
      <c r="D24" s="1">
        <v>6163</v>
      </c>
      <c r="F24" s="2">
        <f t="shared" si="4"/>
        <v>45534</v>
      </c>
      <c r="G24" s="1">
        <f t="shared" si="1"/>
        <v>11528</v>
      </c>
      <c r="H24" s="1">
        <f>ROUNDUP(MONTH(Table3[[#This Row],[Date]])/3, 0)</f>
        <v>3</v>
      </c>
      <c r="I24" s="1" cm="1">
        <f t="array" aca="1" ref="I24" ca="1" xml:space="preserve"> (SUM(OFFSET(G24, -$M$4/2+1, 0, $M$4-1, 1)) + (INDIRECT("G" &amp; ROW(G24) - $M$4/2) + INDIRECT("G" &amp; ROW(G24) + $M$4/2))/2) / $M$4</f>
        <v>14648.5</v>
      </c>
      <c r="J24" s="1">
        <f ca="1">Table5[[#This Row],[Moving Average on Months]] - 1.96*STDEV(OFFSET(Table5[[#This Row],[Combined 
Daily Order]], -$M$4/2, 0, $M$4+1, 1))</f>
        <v>8656.5439886879285</v>
      </c>
      <c r="K24" s="1">
        <f ca="1">Table5[[#This Row],[Moving Average on Months]] + 1.96*STDEV(OFFSET(Table5[[#This Row],[Combined 
Daily Order]], -$M$4/2, 0, $M$4+1, 1))</f>
        <v>20640.456011312071</v>
      </c>
      <c r="L24" s="1" t="e">
        <v>#N/A</v>
      </c>
      <c r="N24" s="1">
        <f t="shared" si="2"/>
        <v>2594.402569847256</v>
      </c>
      <c r="O24" s="1">
        <f t="shared" si="3"/>
        <v>23487.587467512647</v>
      </c>
    </row>
    <row r="25" spans="2:15" ht="13" x14ac:dyDescent="0.15">
      <c r="B25" s="2">
        <v>45552.169051713929</v>
      </c>
      <c r="C25" s="2">
        <f t="shared" si="0"/>
        <v>45552</v>
      </c>
      <c r="D25" s="1">
        <v>6840</v>
      </c>
      <c r="F25" s="2">
        <f t="shared" si="4"/>
        <v>45533</v>
      </c>
      <c r="G25" s="1">
        <f t="shared" si="1"/>
        <v>11871</v>
      </c>
      <c r="H25" s="1">
        <f>ROUNDUP(MONTH(Table3[[#This Row],[Date]])/3, 0)</f>
        <v>3</v>
      </c>
      <c r="I25" s="1" cm="1">
        <f t="array" aca="1" ref="I25" ca="1" xml:space="preserve"> (SUM(OFFSET(G25, -$M$4/2+1, 0, $M$4-1, 1)) + (INDIRECT("G" &amp; ROW(G25) - $M$4/2) + INDIRECT("G" &amp; ROW(G25) + $M$4/2))/2) / $M$4</f>
        <v>14500.386363636364</v>
      </c>
      <c r="J25" s="1">
        <f ca="1">Table5[[#This Row],[Moving Average on Months]] - 1.96*STDEV(OFFSET(Table5[[#This Row],[Combined 
Daily Order]], -$M$4/2, 0, $M$4+1, 1))</f>
        <v>8495.7053518090706</v>
      </c>
      <c r="K25" s="1">
        <f ca="1">Table5[[#This Row],[Moving Average on Months]] + 1.96*STDEV(OFFSET(Table5[[#This Row],[Combined 
Daily Order]], -$M$4/2, 0, $M$4+1, 1))</f>
        <v>20505.067375463659</v>
      </c>
      <c r="L25" s="1" t="e">
        <v>#N/A</v>
      </c>
      <c r="N25" s="1">
        <f t="shared" si="2"/>
        <v>2594.402569847256</v>
      </c>
      <c r="O25" s="1">
        <f t="shared" si="3"/>
        <v>23487.587467512647</v>
      </c>
    </row>
    <row r="26" spans="2:15" ht="13" x14ac:dyDescent="0.15">
      <c r="B26" s="2">
        <v>45551.761861406303</v>
      </c>
      <c r="C26" s="2">
        <f t="shared" si="0"/>
        <v>45551</v>
      </c>
      <c r="D26" s="1">
        <v>6787</v>
      </c>
      <c r="F26" s="2">
        <f t="shared" si="4"/>
        <v>45532</v>
      </c>
      <c r="G26" s="1">
        <f t="shared" si="1"/>
        <v>18509</v>
      </c>
      <c r="H26" s="1">
        <f>ROUNDUP(MONTH(Table3[[#This Row],[Date]])/3, 0)</f>
        <v>3</v>
      </c>
      <c r="I26" s="1" cm="1">
        <f t="array" aca="1" ref="I26" ca="1" xml:space="preserve"> (SUM(OFFSET(G26, -$M$4/2+1, 0, $M$4-1, 1)) + (INDIRECT("G" &amp; ROW(G26) - $M$4/2) + INDIRECT("G" &amp; ROW(G26) + $M$4/2))/2) / $M$4</f>
        <v>14487.318181818182</v>
      </c>
      <c r="J26" s="1">
        <f ca="1">Table5[[#This Row],[Moving Average on Months]] - 1.96*STDEV(OFFSET(Table5[[#This Row],[Combined 
Daily Order]], -$M$4/2, 0, $M$4+1, 1))</f>
        <v>8751.6120618869427</v>
      </c>
      <c r="K26" s="1">
        <f ca="1">Table5[[#This Row],[Moving Average on Months]] + 1.96*STDEV(OFFSET(Table5[[#This Row],[Combined 
Daily Order]], -$M$4/2, 0, $M$4+1, 1))</f>
        <v>20223.024301749421</v>
      </c>
      <c r="L26" s="1" t="e">
        <v>#N/A</v>
      </c>
      <c r="N26" s="1">
        <f t="shared" si="2"/>
        <v>2594.402569847256</v>
      </c>
      <c r="O26" s="1">
        <f t="shared" si="3"/>
        <v>23487.587467512647</v>
      </c>
    </row>
    <row r="27" spans="2:15" ht="13" x14ac:dyDescent="0.15">
      <c r="B27" s="2">
        <v>45551.388340508238</v>
      </c>
      <c r="C27" s="2">
        <f t="shared" si="0"/>
        <v>45551</v>
      </c>
      <c r="D27" s="1">
        <v>6992</v>
      </c>
      <c r="F27" s="2">
        <f t="shared" si="4"/>
        <v>45531</v>
      </c>
      <c r="G27" s="1">
        <f t="shared" si="1"/>
        <v>11886</v>
      </c>
      <c r="H27" s="1">
        <f>ROUNDUP(MONTH(Table3[[#This Row],[Date]])/3, 0)</f>
        <v>3</v>
      </c>
      <c r="I27" s="1" cm="1">
        <f t="array" aca="1" ref="I27" ca="1" xml:space="preserve"> (SUM(OFFSET(G27, -$M$4/2+1, 0, $M$4-1, 1)) + (INDIRECT("G" &amp; ROW(G27) - $M$4/2) + INDIRECT("G" &amp; ROW(G27) + $M$4/2))/2) / $M$4</f>
        <v>14383.886363636364</v>
      </c>
      <c r="J27" s="1">
        <f ca="1">Table5[[#This Row],[Moving Average on Months]] - 1.96*STDEV(OFFSET(Table5[[#This Row],[Combined 
Daily Order]], -$M$4/2, 0, $M$4+1, 1))</f>
        <v>8514.7009430823055</v>
      </c>
      <c r="K27" s="1">
        <f ca="1">Table5[[#This Row],[Moving Average on Months]] + 1.96*STDEV(OFFSET(Table5[[#This Row],[Combined 
Daily Order]], -$M$4/2, 0, $M$4+1, 1))</f>
        <v>20253.071784190422</v>
      </c>
      <c r="L27" s="1" t="e">
        <v>#N/A</v>
      </c>
      <c r="N27" s="1">
        <f t="shared" si="2"/>
        <v>2594.402569847256</v>
      </c>
      <c r="O27" s="1">
        <f t="shared" si="3"/>
        <v>23487.587467512647</v>
      </c>
    </row>
    <row r="28" spans="2:15" ht="13" x14ac:dyDescent="0.15">
      <c r="B28" s="2">
        <v>45548.968051420925</v>
      </c>
      <c r="C28" s="2">
        <f t="shared" si="0"/>
        <v>45548</v>
      </c>
      <c r="D28" s="1">
        <v>6070</v>
      </c>
      <c r="F28" s="2">
        <f t="shared" si="4"/>
        <v>45530</v>
      </c>
      <c r="G28" s="1">
        <f t="shared" si="1"/>
        <v>16893</v>
      </c>
      <c r="H28" s="1">
        <f>ROUNDUP(MONTH(Table3[[#This Row],[Date]])/3, 0)</f>
        <v>3</v>
      </c>
      <c r="I28" s="1" cm="1">
        <f t="array" aca="1" ref="I28" ca="1" xml:space="preserve"> (SUM(OFFSET(G28, -$M$4/2+1, 0, $M$4-1, 1)) + (INDIRECT("G" &amp; ROW(G28) - $M$4/2) + INDIRECT("G" &amp; ROW(G28) + $M$4/2))/2) / $M$4</f>
        <v>14280.431818181818</v>
      </c>
      <c r="J28" s="1">
        <f ca="1">Table5[[#This Row],[Moving Average on Months]] - 1.96*STDEV(OFFSET(Table5[[#This Row],[Combined 
Daily Order]], -$M$4/2, 0, $M$4+1, 1))</f>
        <v>8547.4091200746552</v>
      </c>
      <c r="K28" s="1">
        <f ca="1">Table5[[#This Row],[Moving Average on Months]] + 1.96*STDEV(OFFSET(Table5[[#This Row],[Combined 
Daily Order]], -$M$4/2, 0, $M$4+1, 1))</f>
        <v>20013.454516288981</v>
      </c>
      <c r="L28" s="1" t="e">
        <v>#N/A</v>
      </c>
      <c r="N28" s="1">
        <f t="shared" si="2"/>
        <v>2594.402569847256</v>
      </c>
      <c r="O28" s="1">
        <f t="shared" si="3"/>
        <v>23487.587467512647</v>
      </c>
    </row>
    <row r="29" spans="2:15" ht="13" x14ac:dyDescent="0.15">
      <c r="B29" s="2">
        <v>45548.555413988768</v>
      </c>
      <c r="C29" s="2">
        <f t="shared" si="0"/>
        <v>45548</v>
      </c>
      <c r="D29" s="1">
        <v>6620</v>
      </c>
      <c r="F29" s="2">
        <f t="shared" si="4"/>
        <v>45527</v>
      </c>
      <c r="G29" s="1">
        <f t="shared" si="1"/>
        <v>12189</v>
      </c>
      <c r="H29" s="1">
        <f>ROUNDUP(MONTH(Table3[[#This Row],[Date]])/3, 0)</f>
        <v>3</v>
      </c>
      <c r="I29" s="1" cm="1">
        <f t="array" aca="1" ref="I29" ca="1" xml:space="preserve"> (SUM(OFFSET(G29, -$M$4/2+1, 0, $M$4-1, 1)) + (INDIRECT("G" &amp; ROW(G29) - $M$4/2) + INDIRECT("G" &amp; ROW(G29) + $M$4/2))/2) / $M$4</f>
        <v>14116.25</v>
      </c>
      <c r="J29" s="1">
        <f ca="1">Table5[[#This Row],[Moving Average on Months]] - 1.96*STDEV(OFFSET(Table5[[#This Row],[Combined 
Daily Order]], -$M$4/2, 0, $M$4+1, 1))</f>
        <v>8102.2429475455101</v>
      </c>
      <c r="K29" s="1">
        <f ca="1">Table5[[#This Row],[Moving Average on Months]] + 1.96*STDEV(OFFSET(Table5[[#This Row],[Combined 
Daily Order]], -$M$4/2, 0, $M$4+1, 1))</f>
        <v>20130.25705245449</v>
      </c>
      <c r="L29" s="1" t="e">
        <v>#N/A</v>
      </c>
      <c r="N29" s="1">
        <f t="shared" si="2"/>
        <v>2594.402569847256</v>
      </c>
      <c r="O29" s="1">
        <f t="shared" si="3"/>
        <v>23487.587467512647</v>
      </c>
    </row>
    <row r="30" spans="2:15" ht="13" x14ac:dyDescent="0.15">
      <c r="B30" s="2">
        <v>45548.162847515734</v>
      </c>
      <c r="C30" s="2">
        <f t="shared" si="0"/>
        <v>45548</v>
      </c>
      <c r="D30" s="1">
        <v>6105</v>
      </c>
      <c r="F30" s="2">
        <f t="shared" si="4"/>
        <v>45526</v>
      </c>
      <c r="G30" s="1">
        <f t="shared" si="1"/>
        <v>16463</v>
      </c>
      <c r="H30" s="1">
        <f>ROUNDUP(MONTH(Table3[[#This Row],[Date]])/3, 0)</f>
        <v>3</v>
      </c>
      <c r="I30" s="1" cm="1">
        <f t="array" aca="1" ref="I30" ca="1" xml:space="preserve"> (SUM(OFFSET(G30, -$M$4/2+1, 0, $M$4-1, 1)) + (INDIRECT("G" &amp; ROW(G30) - $M$4/2) + INDIRECT("G" &amp; ROW(G30) + $M$4/2))/2) / $M$4</f>
        <v>13704.181818181818</v>
      </c>
      <c r="J30" s="1">
        <f ca="1">Table5[[#This Row],[Moving Average on Months]] - 1.96*STDEV(OFFSET(Table5[[#This Row],[Combined 
Daily Order]], -$M$4/2, 0, $M$4+1, 1))</f>
        <v>7752.1182233145782</v>
      </c>
      <c r="K30" s="1">
        <f ca="1">Table5[[#This Row],[Moving Average on Months]] + 1.96*STDEV(OFFSET(Table5[[#This Row],[Combined 
Daily Order]], -$M$4/2, 0, $M$4+1, 1))</f>
        <v>19656.245413049059</v>
      </c>
      <c r="L30" s="1" t="e">
        <v>#N/A</v>
      </c>
      <c r="N30" s="1">
        <f t="shared" si="2"/>
        <v>2594.402569847256</v>
      </c>
      <c r="O30" s="1">
        <f t="shared" si="3"/>
        <v>23487.587467512647</v>
      </c>
    </row>
    <row r="31" spans="2:15" ht="13" x14ac:dyDescent="0.15">
      <c r="B31" s="2">
        <v>45547.737335189988</v>
      </c>
      <c r="C31" s="2">
        <f t="shared" si="0"/>
        <v>45547</v>
      </c>
      <c r="D31" s="1">
        <v>5612</v>
      </c>
      <c r="F31" s="2">
        <f t="shared" si="4"/>
        <v>45525</v>
      </c>
      <c r="G31" s="1">
        <f t="shared" si="1"/>
        <v>11188</v>
      </c>
      <c r="H31" s="1">
        <f>ROUNDUP(MONTH(Table3[[#This Row],[Date]])/3, 0)</f>
        <v>3</v>
      </c>
      <c r="I31" s="1" cm="1">
        <f t="array" aca="1" ref="I31" ca="1" xml:space="preserve"> (SUM(OFFSET(G31, -$M$4/2+1, 0, $M$4-1, 1)) + (INDIRECT("G" &amp; ROW(G31) - $M$4/2) + INDIRECT("G" &amp; ROW(G31) + $M$4/2))/2) / $M$4</f>
        <v>13600.795454545454</v>
      </c>
      <c r="J31" s="1">
        <f ca="1">Table5[[#This Row],[Moving Average on Months]] - 1.96*STDEV(OFFSET(Table5[[#This Row],[Combined 
Daily Order]], -$M$4/2, 0, $M$4+1, 1))</f>
        <v>7880.9274189334601</v>
      </c>
      <c r="K31" s="1">
        <f ca="1">Table5[[#This Row],[Moving Average on Months]] + 1.96*STDEV(OFFSET(Table5[[#This Row],[Combined 
Daily Order]], -$M$4/2, 0, $M$4+1, 1))</f>
        <v>19320.663490157447</v>
      </c>
      <c r="L31" s="1" t="e">
        <v>#N/A</v>
      </c>
      <c r="N31" s="1">
        <f t="shared" si="2"/>
        <v>2594.402569847256</v>
      </c>
      <c r="O31" s="1">
        <f t="shared" si="3"/>
        <v>23487.587467512647</v>
      </c>
    </row>
    <row r="32" spans="2:15" ht="13" x14ac:dyDescent="0.15">
      <c r="B32" s="2">
        <v>45547.337539421052</v>
      </c>
      <c r="C32" s="2">
        <f t="shared" si="0"/>
        <v>45547</v>
      </c>
      <c r="D32" s="1">
        <v>6055</v>
      </c>
      <c r="F32" s="2">
        <f t="shared" si="4"/>
        <v>45524</v>
      </c>
      <c r="G32" s="1">
        <f t="shared" si="1"/>
        <v>16932</v>
      </c>
      <c r="H32" s="1">
        <f>ROUNDUP(MONTH(Table3[[#This Row],[Date]])/3, 0)</f>
        <v>3</v>
      </c>
      <c r="I32" s="1" cm="1">
        <f t="array" aca="1" ref="I32" ca="1" xml:space="preserve"> (SUM(OFFSET(G32, -$M$4/2+1, 0, $M$4-1, 1)) + (INDIRECT("G" &amp; ROW(G32) - $M$4/2) + INDIRECT("G" &amp; ROW(G32) + $M$4/2))/2) / $M$4</f>
        <v>13489.295454545454</v>
      </c>
      <c r="J32" s="1">
        <f ca="1">Table5[[#This Row],[Moving Average on Months]] - 1.96*STDEV(OFFSET(Table5[[#This Row],[Combined 
Daily Order]], -$M$4/2, 0, $M$4+1, 1))</f>
        <v>7548.6773834149881</v>
      </c>
      <c r="K32" s="1">
        <f ca="1">Table5[[#This Row],[Moving Average on Months]] + 1.96*STDEV(OFFSET(Table5[[#This Row],[Combined 
Daily Order]], -$M$4/2, 0, $M$4+1, 1))</f>
        <v>19429.913525675918</v>
      </c>
      <c r="L32" s="1" t="e">
        <v>#N/A</v>
      </c>
      <c r="N32" s="1">
        <f t="shared" si="2"/>
        <v>2594.402569847256</v>
      </c>
      <c r="O32" s="1">
        <f t="shared" si="3"/>
        <v>23487.587467512647</v>
      </c>
    </row>
    <row r="33" spans="2:24" ht="13" x14ac:dyDescent="0.15">
      <c r="B33" s="2">
        <v>45546.91798562085</v>
      </c>
      <c r="C33" s="2">
        <f t="shared" si="0"/>
        <v>45546</v>
      </c>
      <c r="D33" s="1">
        <v>5987</v>
      </c>
      <c r="F33" s="2">
        <f t="shared" si="4"/>
        <v>45523</v>
      </c>
      <c r="G33" s="1">
        <f t="shared" si="1"/>
        <v>11730</v>
      </c>
      <c r="H33" s="1">
        <f>ROUNDUP(MONTH(Table3[[#This Row],[Date]])/3, 0)</f>
        <v>3</v>
      </c>
      <c r="I33" s="1" cm="1">
        <f t="array" aca="1" ref="I33" ca="1" xml:space="preserve"> (SUM(OFFSET(G33, -$M$4/2+1, 0, $M$4-1, 1)) + (INDIRECT("G" &amp; ROW(G33) - $M$4/2) + INDIRECT("G" &amp; ROW(G33) + $M$4/2))/2) / $M$4</f>
        <v>13320.454545454546</v>
      </c>
      <c r="J33" s="1">
        <f ca="1">Table5[[#This Row],[Moving Average on Months]] - 1.96*STDEV(OFFSET(Table5[[#This Row],[Combined 
Daily Order]], -$M$4/2, 0, $M$4+1, 1))</f>
        <v>7655.3240940087217</v>
      </c>
      <c r="K33" s="1">
        <f ca="1">Table5[[#This Row],[Moving Average on Months]] + 1.96*STDEV(OFFSET(Table5[[#This Row],[Combined 
Daily Order]], -$M$4/2, 0, $M$4+1, 1))</f>
        <v>18985.584996900368</v>
      </c>
      <c r="L33" s="1" t="e">
        <v>#N/A</v>
      </c>
      <c r="N33" s="1">
        <f t="shared" si="2"/>
        <v>2594.402569847256</v>
      </c>
      <c r="O33" s="1">
        <f t="shared" si="3"/>
        <v>23487.587467512647</v>
      </c>
    </row>
    <row r="34" spans="2:24" ht="13" x14ac:dyDescent="0.15">
      <c r="B34" s="2">
        <v>45546.525451172689</v>
      </c>
      <c r="C34" s="2">
        <f t="shared" si="0"/>
        <v>45546</v>
      </c>
      <c r="D34" s="1">
        <v>5819</v>
      </c>
      <c r="F34" s="2">
        <f t="shared" si="4"/>
        <v>45520</v>
      </c>
      <c r="G34" s="1">
        <f t="shared" si="1"/>
        <v>16885</v>
      </c>
      <c r="H34" s="1">
        <f>ROUNDUP(MONTH(Table3[[#This Row],[Date]])/3, 0)</f>
        <v>3</v>
      </c>
      <c r="I34" s="1" cm="1">
        <f t="array" aca="1" ref="I34" ca="1" xml:space="preserve"> (SUM(OFFSET(G34, -$M$4/2+1, 0, $M$4-1, 1)) + (INDIRECT("G" &amp; ROW(G34) - $M$4/2) + INDIRECT("G" &amp; ROW(G34) + $M$4/2))/2) / $M$4</f>
        <v>13167.40909090909</v>
      </c>
      <c r="J34" s="1">
        <f ca="1">Table5[[#This Row],[Moving Average on Months]] - 1.96*STDEV(OFFSET(Table5[[#This Row],[Combined 
Daily Order]], -$M$4/2, 0, $M$4+1, 1))</f>
        <v>7169.431138623474</v>
      </c>
      <c r="K34" s="1">
        <f ca="1">Table5[[#This Row],[Moving Average on Months]] + 1.96*STDEV(OFFSET(Table5[[#This Row],[Combined 
Daily Order]], -$M$4/2, 0, $M$4+1, 1))</f>
        <v>19165.387043194707</v>
      </c>
      <c r="L34" s="1" t="e">
        <v>#N/A</v>
      </c>
      <c r="N34" s="1">
        <f t="shared" si="2"/>
        <v>2594.402569847256</v>
      </c>
      <c r="O34" s="1">
        <f t="shared" si="3"/>
        <v>23487.587467512647</v>
      </c>
    </row>
    <row r="35" spans="2:24" ht="13" x14ac:dyDescent="0.15">
      <c r="B35" s="2">
        <v>45546.143200653656</v>
      </c>
      <c r="C35" s="2">
        <f t="shared" si="0"/>
        <v>45546</v>
      </c>
      <c r="D35" s="1">
        <v>5511</v>
      </c>
      <c r="F35" s="2">
        <f t="shared" si="4"/>
        <v>45519</v>
      </c>
      <c r="G35" s="1">
        <f t="shared" si="1"/>
        <v>10249</v>
      </c>
      <c r="H35" s="1">
        <f>ROUNDUP(MONTH(Table3[[#This Row],[Date]])/3, 0)</f>
        <v>3</v>
      </c>
      <c r="I35" s="1" cm="1">
        <f t="array" aca="1" ref="I35" ca="1" xml:space="preserve"> (SUM(OFFSET(G35, -$M$4/2+1, 0, $M$4-1, 1)) + (INDIRECT("G" &amp; ROW(G35) - $M$4/2) + INDIRECT("G" &amp; ROW(G35) + $M$4/2))/2) / $M$4</f>
        <v>13008.886363636364</v>
      </c>
      <c r="J35" s="1">
        <f ca="1">Table5[[#This Row],[Moving Average on Months]] - 1.96*STDEV(OFFSET(Table5[[#This Row],[Combined 
Daily Order]], -$M$4/2, 0, $M$4+1, 1))</f>
        <v>7194.4486330512154</v>
      </c>
      <c r="K35" s="1">
        <f ca="1">Table5[[#This Row],[Moving Average on Months]] + 1.96*STDEV(OFFSET(Table5[[#This Row],[Combined 
Daily Order]], -$M$4/2, 0, $M$4+1, 1))</f>
        <v>18823.324094221512</v>
      </c>
      <c r="L35" s="1" t="e">
        <v>#N/A</v>
      </c>
      <c r="N35" s="1">
        <f t="shared" si="2"/>
        <v>2594.402569847256</v>
      </c>
      <c r="O35" s="1">
        <f t="shared" si="3"/>
        <v>23487.587467512647</v>
      </c>
    </row>
    <row r="36" spans="2:24" ht="13" x14ac:dyDescent="0.15">
      <c r="B36" s="2">
        <v>45545.72332025494</v>
      </c>
      <c r="C36" s="2">
        <f t="shared" si="0"/>
        <v>45545</v>
      </c>
      <c r="D36" s="1">
        <v>5714</v>
      </c>
      <c r="F36" s="2">
        <f t="shared" si="4"/>
        <v>45518</v>
      </c>
      <c r="G36" s="1">
        <f t="shared" si="1"/>
        <v>15808</v>
      </c>
      <c r="H36" s="1">
        <f>ROUNDUP(MONTH(Table3[[#This Row],[Date]])/3, 0)</f>
        <v>3</v>
      </c>
      <c r="I36" s="1" cm="1">
        <f t="array" aca="1" ref="I36" ca="1" xml:space="preserve"> (SUM(OFFSET(G36, -$M$4/2+1, 0, $M$4-1, 1)) + (INDIRECT("G" &amp; ROW(G36) - $M$4/2) + INDIRECT("G" &amp; ROW(G36) + $M$4/2))/2) / $M$4</f>
        <v>12964.363636363636</v>
      </c>
      <c r="J36" s="1">
        <f ca="1">Table5[[#This Row],[Moving Average on Months]] - 1.96*STDEV(OFFSET(Table5[[#This Row],[Combined 
Daily Order]], -$M$4/2, 0, $M$4+1, 1))</f>
        <v>6920.6875107553624</v>
      </c>
      <c r="K36" s="1">
        <f ca="1">Table5[[#This Row],[Moving Average on Months]] + 1.96*STDEV(OFFSET(Table5[[#This Row],[Combined 
Daily Order]], -$M$4/2, 0, $M$4+1, 1))</f>
        <v>19008.039761971908</v>
      </c>
      <c r="L36" s="1" t="e">
        <v>#N/A</v>
      </c>
      <c r="N36" s="1">
        <f t="shared" si="2"/>
        <v>2594.402569847256</v>
      </c>
      <c r="O36" s="1">
        <f t="shared" si="3"/>
        <v>23487.587467512647</v>
      </c>
    </row>
    <row r="37" spans="2:24" ht="13" x14ac:dyDescent="0.15">
      <c r="B37" s="2">
        <v>45545.334635582898</v>
      </c>
      <c r="C37" s="2">
        <f t="shared" si="0"/>
        <v>45545</v>
      </c>
      <c r="D37" s="1">
        <v>6414</v>
      </c>
      <c r="F37" s="2">
        <f t="shared" si="4"/>
        <v>45517</v>
      </c>
      <c r="G37" s="1">
        <f t="shared" si="1"/>
        <v>14079</v>
      </c>
      <c r="H37" s="1">
        <f>ROUNDUP(MONTH(Table3[[#This Row],[Date]])/3, 0)</f>
        <v>3</v>
      </c>
      <c r="I37" s="1" cm="1">
        <f t="array" aca="1" ref="I37" ca="1" xml:space="preserve"> (SUM(OFFSET(G37, -$M$4/2+1, 0, $M$4-1, 1)) + (INDIRECT("G" &amp; ROW(G37) - $M$4/2) + INDIRECT("G" &amp; ROW(G37) + $M$4/2))/2) / $M$4</f>
        <v>12751.022727272728</v>
      </c>
      <c r="J37" s="1">
        <f ca="1">Table5[[#This Row],[Moving Average on Months]] - 1.96*STDEV(OFFSET(Table5[[#This Row],[Combined 
Daily Order]], -$M$4/2, 0, $M$4+1, 1))</f>
        <v>6716.3186441138123</v>
      </c>
      <c r="K37" s="1">
        <f ca="1">Table5[[#This Row],[Moving Average on Months]] + 1.96*STDEV(OFFSET(Table5[[#This Row],[Combined 
Daily Order]], -$M$4/2, 0, $M$4+1, 1))</f>
        <v>18785.726810431643</v>
      </c>
      <c r="L37" s="1" t="e">
        <v>#N/A</v>
      </c>
      <c r="N37" s="1">
        <f t="shared" si="2"/>
        <v>2594.402569847256</v>
      </c>
      <c r="O37" s="1">
        <f t="shared" si="3"/>
        <v>23487.587467512647</v>
      </c>
    </row>
    <row r="38" spans="2:24" ht="13" x14ac:dyDescent="0.15">
      <c r="B38" s="2">
        <v>45544.916389035556</v>
      </c>
      <c r="C38" s="2">
        <f t="shared" si="0"/>
        <v>45544</v>
      </c>
      <c r="D38" s="1">
        <v>6803</v>
      </c>
      <c r="F38" s="2">
        <f t="shared" si="4"/>
        <v>45516</v>
      </c>
      <c r="G38" s="1">
        <f t="shared" si="1"/>
        <v>10354</v>
      </c>
      <c r="H38" s="1">
        <f>ROUNDUP(MONTH(Table3[[#This Row],[Date]])/3, 0)</f>
        <v>3</v>
      </c>
      <c r="I38" s="1" cm="1">
        <f t="array" aca="1" ref="I38" ca="1" xml:space="preserve"> (SUM(OFFSET(G38, -$M$4/2+1, 0, $M$4-1, 1)) + (INDIRECT("G" &amp; ROW(G38) - $M$4/2) + INDIRECT("G" &amp; ROW(G38) + $M$4/2))/2) / $M$4</f>
        <v>12625.977272727272</v>
      </c>
      <c r="J38" s="1">
        <f ca="1">Table5[[#This Row],[Moving Average on Months]] - 1.96*STDEV(OFFSET(Table5[[#This Row],[Combined 
Daily Order]], -$M$4/2, 0, $M$4+1, 1))</f>
        <v>7093.9143066318729</v>
      </c>
      <c r="K38" s="1">
        <f ca="1">Table5[[#This Row],[Moving Average on Months]] + 1.96*STDEV(OFFSET(Table5[[#This Row],[Combined 
Daily Order]], -$M$4/2, 0, $M$4+1, 1))</f>
        <v>18158.040238822672</v>
      </c>
      <c r="L38" s="1" t="e">
        <v>#N/A</v>
      </c>
      <c r="N38" s="1">
        <f t="shared" si="2"/>
        <v>2594.402569847256</v>
      </c>
      <c r="O38" s="1">
        <f t="shared" si="3"/>
        <v>23487.587467512647</v>
      </c>
    </row>
    <row r="39" spans="2:24" ht="13" x14ac:dyDescent="0.15">
      <c r="B39" s="2">
        <v>45544.541102833537</v>
      </c>
      <c r="C39" s="2">
        <f t="shared" si="0"/>
        <v>45544</v>
      </c>
      <c r="D39" s="1">
        <v>6398</v>
      </c>
      <c r="F39" s="2">
        <f t="shared" si="4"/>
        <v>45513</v>
      </c>
      <c r="G39" s="1">
        <f t="shared" si="1"/>
        <v>14539</v>
      </c>
      <c r="H39" s="1">
        <f>ROUNDUP(MONTH(Table3[[#This Row],[Date]])/3, 0)</f>
        <v>3</v>
      </c>
      <c r="I39" s="1" cm="1">
        <f t="array" aca="1" ref="I39" ca="1" xml:space="preserve"> (SUM(OFFSET(G39, -$M$4/2+1, 0, $M$4-1, 1)) + (INDIRECT("G" &amp; ROW(G39) - $M$4/2) + INDIRECT("G" &amp; ROW(G39) + $M$4/2))/2) / $M$4</f>
        <v>12449.636363636364</v>
      </c>
      <c r="J39" s="1">
        <f ca="1">Table5[[#This Row],[Moving Average on Months]] - 1.96*STDEV(OFFSET(Table5[[#This Row],[Combined 
Daily Order]], -$M$4/2, 0, $M$4+1, 1))</f>
        <v>6659.3344604757476</v>
      </c>
      <c r="K39" s="1">
        <f ca="1">Table5[[#This Row],[Moving Average on Months]] + 1.96*STDEV(OFFSET(Table5[[#This Row],[Combined 
Daily Order]], -$M$4/2, 0, $M$4+1, 1))</f>
        <v>18239.93826679698</v>
      </c>
      <c r="L39" s="1" t="e">
        <v>#N/A</v>
      </c>
      <c r="N39" s="1">
        <f t="shared" si="2"/>
        <v>2594.402569847256</v>
      </c>
      <c r="O39" s="1">
        <f t="shared" si="3"/>
        <v>23487.587467512647</v>
      </c>
    </row>
    <row r="40" spans="2:24" ht="13" x14ac:dyDescent="0.15">
      <c r="B40" s="2">
        <v>45544.13935703638</v>
      </c>
      <c r="C40" s="2">
        <f t="shared" si="0"/>
        <v>45544</v>
      </c>
      <c r="D40" s="1">
        <v>5806</v>
      </c>
      <c r="F40" s="2">
        <f t="shared" si="4"/>
        <v>45512</v>
      </c>
      <c r="G40" s="1">
        <f t="shared" si="1"/>
        <v>9372</v>
      </c>
      <c r="H40" s="1">
        <f>ROUNDUP(MONTH(Table3[[#This Row],[Date]])/3, 0)</f>
        <v>3</v>
      </c>
      <c r="I40" s="1" cm="1">
        <f t="array" aca="1" ref="I40" ca="1" xml:space="preserve"> (SUM(OFFSET(G40, -$M$4/2+1, 0, $M$4-1, 1)) + (INDIRECT("G" &amp; ROW(G40) - $M$4/2) + INDIRECT("G" &amp; ROW(G40) + $M$4/2))/2) / $M$4</f>
        <v>12254.795454545454</v>
      </c>
      <c r="J40" s="1">
        <f ca="1">Table5[[#This Row],[Moving Average on Months]] - 1.96*STDEV(OFFSET(Table5[[#This Row],[Combined 
Daily Order]], -$M$4/2, 0, $M$4+1, 1))</f>
        <v>6783.0431596781327</v>
      </c>
      <c r="K40" s="1">
        <f ca="1">Table5[[#This Row],[Moving Average on Months]] + 1.96*STDEV(OFFSET(Table5[[#This Row],[Combined 
Daily Order]], -$M$4/2, 0, $M$4+1, 1))</f>
        <v>17726.547749412777</v>
      </c>
      <c r="L40" s="1" t="e">
        <v>#N/A</v>
      </c>
      <c r="N40" s="1">
        <f t="shared" si="2"/>
        <v>2594.402569847256</v>
      </c>
      <c r="O40" s="1">
        <f t="shared" si="3"/>
        <v>23487.587467512647</v>
      </c>
    </row>
    <row r="41" spans="2:24" ht="15" customHeight="1" x14ac:dyDescent="0.15">
      <c r="B41" s="2">
        <v>45541.844518982347</v>
      </c>
      <c r="C41" s="2">
        <f t="shared" si="0"/>
        <v>45541</v>
      </c>
      <c r="D41" s="1">
        <v>6184</v>
      </c>
      <c r="F41" s="2">
        <f t="shared" si="4"/>
        <v>45511</v>
      </c>
      <c r="G41" s="1">
        <f t="shared" si="1"/>
        <v>9242</v>
      </c>
      <c r="H41" s="1">
        <f>ROUNDUP(MONTH(Table3[[#This Row],[Date]])/3, 0)</f>
        <v>3</v>
      </c>
      <c r="I41" s="1" cm="1">
        <f t="array" aca="1" ref="I41" ca="1" xml:space="preserve"> (SUM(OFFSET(G41, -$M$4/2+1, 0, $M$4-1, 1)) + (INDIRECT("G" &amp; ROW(G41) - $M$4/2) + INDIRECT("G" &amp; ROW(G41) + $M$4/2))/2) / $M$4</f>
        <v>12073.136363636364</v>
      </c>
      <c r="J41" s="1">
        <f ca="1">Table5[[#This Row],[Moving Average on Months]] - 1.96*STDEV(OFFSET(Table5[[#This Row],[Combined 
Daily Order]], -$M$4/2, 0, $M$4+1, 1))</f>
        <v>6395.0157499171473</v>
      </c>
      <c r="K41" s="1">
        <f ca="1">Table5[[#This Row],[Moving Average on Months]] + 1.96*STDEV(OFFSET(Table5[[#This Row],[Combined 
Daily Order]], -$M$4/2, 0, $M$4+1, 1))</f>
        <v>17751.256977355581</v>
      </c>
      <c r="L41" s="1" t="e">
        <v>#N/A</v>
      </c>
      <c r="N41" s="1">
        <f t="shared" si="2"/>
        <v>2594.402569847256</v>
      </c>
      <c r="O41" s="1">
        <f t="shared" si="3"/>
        <v>23487.587467512647</v>
      </c>
      <c r="S41" s="362" t="s">
        <v>20</v>
      </c>
      <c r="T41" s="362"/>
      <c r="U41" s="362"/>
      <c r="V41" s="362"/>
      <c r="W41" s="362"/>
      <c r="X41" s="362"/>
    </row>
    <row r="42" spans="2:24" ht="15" customHeight="1" x14ac:dyDescent="0.15">
      <c r="B42" s="2">
        <v>45541.4561837824</v>
      </c>
      <c r="C42" s="2">
        <f t="shared" si="0"/>
        <v>45541</v>
      </c>
      <c r="D42" s="1">
        <v>5410</v>
      </c>
      <c r="F42" s="2">
        <f t="shared" si="4"/>
        <v>45510</v>
      </c>
      <c r="G42" s="1">
        <f t="shared" si="1"/>
        <v>14792</v>
      </c>
      <c r="H42" s="1">
        <f>ROUNDUP(MONTH(Table3[[#This Row],[Date]])/3, 0)</f>
        <v>3</v>
      </c>
      <c r="I42" s="1" cm="1">
        <f t="array" aca="1" ref="I42" ca="1" xml:space="preserve"> (SUM(OFFSET(G42, -$M$4/2+1, 0, $M$4-1, 1)) + (INDIRECT("G" &amp; ROW(G42) - $M$4/2) + INDIRECT("G" &amp; ROW(G42) + $M$4/2))/2) / $M$4</f>
        <v>11904.15909090909</v>
      </c>
      <c r="J42" s="1">
        <f ca="1">Table5[[#This Row],[Moving Average on Months]] - 1.96*STDEV(OFFSET(Table5[[#This Row],[Combined 
Daily Order]], -$M$4/2, 0, $M$4+1, 1))</f>
        <v>6541.2481526198699</v>
      </c>
      <c r="K42" s="1">
        <f ca="1">Table5[[#This Row],[Moving Average on Months]] + 1.96*STDEV(OFFSET(Table5[[#This Row],[Combined 
Daily Order]], -$M$4/2, 0, $M$4+1, 1))</f>
        <v>17267.070029198308</v>
      </c>
      <c r="L42" s="1" t="e">
        <v>#N/A</v>
      </c>
      <c r="N42" s="1">
        <f t="shared" si="2"/>
        <v>2594.402569847256</v>
      </c>
      <c r="O42" s="1">
        <f t="shared" si="3"/>
        <v>23487.587467512647</v>
      </c>
      <c r="S42" s="362"/>
      <c r="T42" s="362"/>
      <c r="U42" s="362"/>
      <c r="V42" s="362"/>
      <c r="W42" s="362"/>
      <c r="X42" s="362"/>
    </row>
    <row r="43" spans="2:24" ht="13" x14ac:dyDescent="0.15">
      <c r="B43" s="2">
        <v>45541.054677436099</v>
      </c>
      <c r="C43" s="2">
        <f t="shared" si="0"/>
        <v>45541</v>
      </c>
      <c r="D43" s="1">
        <v>6144</v>
      </c>
      <c r="F43" s="2">
        <f t="shared" si="4"/>
        <v>45509</v>
      </c>
      <c r="G43" s="1">
        <f t="shared" si="1"/>
        <v>8842</v>
      </c>
      <c r="H43" s="1">
        <f>ROUNDUP(MONTH(Table3[[#This Row],[Date]])/3, 0)</f>
        <v>3</v>
      </c>
      <c r="I43" s="1" cm="1">
        <f t="array" aca="1" ref="I43" ca="1" xml:space="preserve"> (SUM(OFFSET(G43, -$M$4/2+1, 0, $M$4-1, 1)) + (INDIRECT("G" &amp; ROW(G43) - $M$4/2) + INDIRECT("G" &amp; ROW(G43) + $M$4/2))/2) / $M$4</f>
        <v>11704.454545454546</v>
      </c>
      <c r="J43" s="1">
        <f ca="1">Table5[[#This Row],[Moving Average on Months]] - 1.96*STDEV(OFFSET(Table5[[#This Row],[Combined 
Daily Order]], -$M$4/2, 0, $M$4+1, 1))</f>
        <v>6074.2095654947907</v>
      </c>
      <c r="K43" s="1">
        <f ca="1">Table5[[#This Row],[Moving Average on Months]] + 1.96*STDEV(OFFSET(Table5[[#This Row],[Combined 
Daily Order]], -$M$4/2, 0, $M$4+1, 1))</f>
        <v>17334.6995254143</v>
      </c>
      <c r="L43" s="1" t="e">
        <v>#N/A</v>
      </c>
      <c r="N43" s="1">
        <f t="shared" si="2"/>
        <v>2594.402569847256</v>
      </c>
      <c r="O43" s="1">
        <f t="shared" si="3"/>
        <v>23487.587467512647</v>
      </c>
    </row>
    <row r="44" spans="2:24" ht="13.25" customHeight="1" x14ac:dyDescent="0.15">
      <c r="B44" s="2">
        <v>45540.666621003089</v>
      </c>
      <c r="C44" s="2">
        <f t="shared" si="0"/>
        <v>45540</v>
      </c>
      <c r="D44" s="1">
        <v>5343</v>
      </c>
      <c r="F44" s="2">
        <f t="shared" si="4"/>
        <v>45506</v>
      </c>
      <c r="G44" s="1">
        <f t="shared" si="1"/>
        <v>13816</v>
      </c>
      <c r="H44" s="1">
        <f>ROUNDUP(MONTH(Table3[[#This Row],[Date]])/3, 0)</f>
        <v>3</v>
      </c>
      <c r="I44" s="1" cm="1">
        <f t="array" aca="1" ref="I44" ca="1" xml:space="preserve"> (SUM(OFFSET(G44, -$M$4/2+1, 0, $M$4-1, 1)) + (INDIRECT("G" &amp; ROW(G44) - $M$4/2) + INDIRECT("G" &amp; ROW(G44) + $M$4/2))/2) / $M$4</f>
        <v>11472.25</v>
      </c>
      <c r="J44" s="1">
        <f ca="1">Table5[[#This Row],[Moving Average on Months]] - 1.96*STDEV(OFFSET(Table5[[#This Row],[Combined 
Daily Order]], -$M$4/2, 0, $M$4+1, 1))</f>
        <v>6291.2053349183043</v>
      </c>
      <c r="K44" s="1">
        <f ca="1">Table5[[#This Row],[Moving Average on Months]] + 1.96*STDEV(OFFSET(Table5[[#This Row],[Combined 
Daily Order]], -$M$4/2, 0, $M$4+1, 1))</f>
        <v>16653.294665081696</v>
      </c>
      <c r="L44" s="1" t="e">
        <v>#N/A</v>
      </c>
      <c r="N44" s="1">
        <f t="shared" si="2"/>
        <v>2594.402569847256</v>
      </c>
      <c r="O44" s="1">
        <f t="shared" si="3"/>
        <v>23487.587467512647</v>
      </c>
    </row>
    <row r="45" spans="2:24" ht="15" customHeight="1" x14ac:dyDescent="0.15">
      <c r="B45" s="2">
        <v>45540.284960990059</v>
      </c>
      <c r="C45" s="2">
        <f t="shared" si="0"/>
        <v>45540</v>
      </c>
      <c r="D45" s="1">
        <v>5502</v>
      </c>
      <c r="F45" s="2">
        <f t="shared" si="4"/>
        <v>45505</v>
      </c>
      <c r="G45" s="1">
        <f t="shared" si="1"/>
        <v>8437</v>
      </c>
      <c r="H45" s="1">
        <f>ROUNDUP(MONTH(Table3[[#This Row],[Date]])/3, 0)</f>
        <v>3</v>
      </c>
      <c r="I45" s="1" cm="1">
        <f t="array" aca="1" ref="I45" ca="1" xml:space="preserve"> (SUM(OFFSET(G45, -$M$4/2+1, 0, $M$4-1, 1)) + (INDIRECT("G" &amp; ROW(G45) - $M$4/2) + INDIRECT("G" &amp; ROW(G45) + $M$4/2))/2) / $M$4</f>
        <v>11217.568181818182</v>
      </c>
      <c r="J45" s="1">
        <f ca="1">Table5[[#This Row],[Moving Average on Months]] - 1.96*STDEV(OFFSET(Table5[[#This Row],[Combined 
Daily Order]], -$M$4/2, 0, $M$4+1, 1))</f>
        <v>5674.5695641385419</v>
      </c>
      <c r="K45" s="1">
        <f ca="1">Table5[[#This Row],[Moving Average on Months]] + 1.96*STDEV(OFFSET(Table5[[#This Row],[Combined 
Daily Order]], -$M$4/2, 0, $M$4+1, 1))</f>
        <v>16760.566799497821</v>
      </c>
      <c r="L45" s="1" t="e">
        <v>#N/A</v>
      </c>
      <c r="N45" s="1">
        <f t="shared" si="2"/>
        <v>2594.402569847256</v>
      </c>
      <c r="O45" s="1">
        <f t="shared" si="3"/>
        <v>23487.587467512647</v>
      </c>
      <c r="S45" s="362" t="s">
        <v>20</v>
      </c>
      <c r="T45" s="362"/>
      <c r="U45" s="362"/>
      <c r="V45" s="362"/>
      <c r="W45" s="362"/>
      <c r="X45" s="362"/>
    </row>
    <row r="46" spans="2:24" ht="20" customHeight="1" x14ac:dyDescent="0.15">
      <c r="B46" s="2">
        <v>45539.861891351444</v>
      </c>
      <c r="C46" s="2">
        <f t="shared" si="0"/>
        <v>45539</v>
      </c>
      <c r="D46" s="1">
        <v>6189</v>
      </c>
      <c r="F46" s="2">
        <f t="shared" si="4"/>
        <v>45504</v>
      </c>
      <c r="G46" s="1">
        <f t="shared" si="1"/>
        <v>12711</v>
      </c>
      <c r="H46" s="1">
        <f>ROUNDUP(MONTH(Table3[[#This Row],[Date]])/3, 0)</f>
        <v>3</v>
      </c>
      <c r="I46" s="1" cm="1">
        <f t="array" aca="1" ref="I46" ca="1" xml:space="preserve"> (SUM(OFFSET(G46, -$M$4/2+1, 0, $M$4-1, 1)) + (INDIRECT("G" &amp; ROW(G46) - $M$4/2) + INDIRECT("G" &amp; ROW(G46) + $M$4/2))/2) / $M$4</f>
        <v>10981.931818181818</v>
      </c>
      <c r="J46" s="1">
        <f ca="1">Table5[[#This Row],[Moving Average on Months]] - 1.96*STDEV(OFFSET(Table5[[#This Row],[Combined 
Daily Order]], -$M$4/2, 0, $M$4+1, 1))</f>
        <v>5979.2070988806727</v>
      </c>
      <c r="K46" s="1">
        <f ca="1">Table5[[#This Row],[Moving Average on Months]] + 1.96*STDEV(OFFSET(Table5[[#This Row],[Combined 
Daily Order]], -$M$4/2, 0, $M$4+1, 1))</f>
        <v>15984.656537482962</v>
      </c>
      <c r="L46" s="1" t="e">
        <v>#N/A</v>
      </c>
      <c r="N46" s="1">
        <f t="shared" si="2"/>
        <v>2594.402569847256</v>
      </c>
      <c r="O46" s="1">
        <f t="shared" si="3"/>
        <v>23487.587467512647</v>
      </c>
      <c r="S46" s="362"/>
      <c r="T46" s="362"/>
      <c r="U46" s="362"/>
      <c r="V46" s="362"/>
      <c r="W46" s="362"/>
      <c r="X46" s="362"/>
    </row>
    <row r="47" spans="2:24" ht="21" thickBot="1" x14ac:dyDescent="0.3">
      <c r="B47" s="2">
        <v>45539.454662698277</v>
      </c>
      <c r="C47" s="2">
        <f t="shared" si="0"/>
        <v>45539</v>
      </c>
      <c r="D47" s="1">
        <v>5253</v>
      </c>
      <c r="F47" s="2">
        <f t="shared" si="4"/>
        <v>45503</v>
      </c>
      <c r="G47" s="1">
        <f t="shared" si="1"/>
        <v>8729</v>
      </c>
      <c r="H47" s="1">
        <f>ROUNDUP(MONTH(Table3[[#This Row],[Date]])/3, 0)</f>
        <v>3</v>
      </c>
      <c r="I47" s="1" cm="1">
        <f t="array" aca="1" ref="I47" ca="1" xml:space="preserve"> (SUM(OFFSET(G47, -$M$4/2+1, 0, $M$4-1, 1)) + (INDIRECT("G" &amp; ROW(G47) - $M$4/2) + INDIRECT("G" &amp; ROW(G47) + $M$4/2))/2) / $M$4</f>
        <v>10790.568181818182</v>
      </c>
      <c r="J47" s="1">
        <f ca="1">Table5[[#This Row],[Moving Average on Months]] - 1.96*STDEV(OFFSET(Table5[[#This Row],[Combined 
Daily Order]], -$M$4/2, 0, $M$4+1, 1))</f>
        <v>5597.4494336381658</v>
      </c>
      <c r="K47" s="1">
        <f ca="1">Table5[[#This Row],[Moving Average on Months]] + 1.96*STDEV(OFFSET(Table5[[#This Row],[Combined 
Daily Order]], -$M$4/2, 0, $M$4+1, 1))</f>
        <v>15983.686929998199</v>
      </c>
      <c r="L47" s="1" t="e">
        <v>#N/A</v>
      </c>
      <c r="N47" s="1">
        <f t="shared" si="2"/>
        <v>2594.402569847256</v>
      </c>
      <c r="O47" s="1">
        <f t="shared" si="3"/>
        <v>23487.587467512647</v>
      </c>
      <c r="S47" s="20" t="s">
        <v>21</v>
      </c>
      <c r="T47" s="20" t="s">
        <v>22</v>
      </c>
      <c r="U47" s="20" t="s">
        <v>23</v>
      </c>
      <c r="V47" s="20" t="s">
        <v>24</v>
      </c>
      <c r="W47" s="20" t="s">
        <v>25</v>
      </c>
      <c r="X47" s="20" t="s">
        <v>26</v>
      </c>
    </row>
    <row r="48" spans="2:24" ht="14" thickTop="1" x14ac:dyDescent="0.15">
      <c r="B48" s="2">
        <v>45539.063321760121</v>
      </c>
      <c r="C48" s="2">
        <f t="shared" si="0"/>
        <v>45539</v>
      </c>
      <c r="D48" s="1">
        <v>6253</v>
      </c>
      <c r="F48" s="2">
        <f t="shared" si="4"/>
        <v>45502</v>
      </c>
      <c r="G48" s="1">
        <f t="shared" si="1"/>
        <v>12264</v>
      </c>
      <c r="H48" s="1">
        <f>ROUNDUP(MONTH(Table3[[#This Row],[Date]])/3, 0)</f>
        <v>3</v>
      </c>
      <c r="I48" s="1" cm="1">
        <f t="array" aca="1" ref="I48" ca="1" xml:space="preserve"> (SUM(OFFSET(G48, -$M$4/2+1, 0, $M$4-1, 1)) + (INDIRECT("G" &amp; ROW(G48) - $M$4/2) + INDIRECT("G" &amp; ROW(G48) + $M$4/2))/2) / $M$4</f>
        <v>10520.068181818182</v>
      </c>
      <c r="J48" s="1">
        <f ca="1">Table5[[#This Row],[Moving Average on Months]] - 1.96*STDEV(OFFSET(Table5[[#This Row],[Combined 
Daily Order]], -$M$4/2, 0, $M$4+1, 1))</f>
        <v>5782.6677296811322</v>
      </c>
      <c r="K48" s="1">
        <f ca="1">Table5[[#This Row],[Moving Average on Months]] + 1.96*STDEV(OFFSET(Table5[[#This Row],[Combined 
Daily Order]], -$M$4/2, 0, $M$4+1, 1))</f>
        <v>15257.468633955232</v>
      </c>
      <c r="L48" s="1" t="e">
        <v>#N/A</v>
      </c>
      <c r="N48" s="1">
        <f t="shared" si="2"/>
        <v>2594.402569847256</v>
      </c>
      <c r="O48" s="1">
        <f t="shared" si="3"/>
        <v>23487.587467512647</v>
      </c>
      <c r="S48" s="38">
        <f>AVERAGE(G4:G806)</f>
        <v>13040.995018679951</v>
      </c>
      <c r="T48" s="38">
        <f>STDEV(G4:G806)</f>
        <v>5329.8941065472936</v>
      </c>
      <c r="U48" s="38">
        <v>0.95</v>
      </c>
      <c r="V48" s="38">
        <v>1.96</v>
      </c>
      <c r="W48" s="38">
        <f>S48-V48*T48</f>
        <v>2594.402569847256</v>
      </c>
      <c r="X48" s="38">
        <f>S48+V48*T48</f>
        <v>23487.587467512647</v>
      </c>
    </row>
    <row r="49" spans="2:28" ht="13" x14ac:dyDescent="0.15">
      <c r="B49" s="2">
        <v>45538.650027562537</v>
      </c>
      <c r="C49" s="2">
        <f t="shared" si="0"/>
        <v>45538</v>
      </c>
      <c r="D49" s="1">
        <v>5735</v>
      </c>
      <c r="F49" s="2">
        <f t="shared" si="4"/>
        <v>45499</v>
      </c>
      <c r="G49" s="1">
        <f t="shared" si="1"/>
        <v>12629</v>
      </c>
      <c r="H49" s="1">
        <f>ROUNDUP(MONTH(Table3[[#This Row],[Date]])/3, 0)</f>
        <v>3</v>
      </c>
      <c r="I49" s="1" cm="1">
        <f t="array" aca="1" ref="I49" ca="1" xml:space="preserve"> (SUM(OFFSET(G49, -$M$4/2+1, 0, $M$4-1, 1)) + (INDIRECT("G" &amp; ROW(G49) - $M$4/2) + INDIRECT("G" &amp; ROW(G49) + $M$4/2))/2) / $M$4</f>
        <v>10348.431818181818</v>
      </c>
      <c r="J49" s="1">
        <f ca="1">Table5[[#This Row],[Moving Average on Months]] - 1.96*STDEV(OFFSET(Table5[[#This Row],[Combined 
Daily Order]], -$M$4/2, 0, $M$4+1, 1))</f>
        <v>5555.8947104189783</v>
      </c>
      <c r="K49" s="1">
        <f ca="1">Table5[[#This Row],[Moving Average on Months]] + 1.96*STDEV(OFFSET(Table5[[#This Row],[Combined 
Daily Order]], -$M$4/2, 0, $M$4+1, 1))</f>
        <v>15140.968925944657</v>
      </c>
      <c r="L49" s="1" t="e">
        <v>#N/A</v>
      </c>
      <c r="N49" s="1">
        <f t="shared" si="2"/>
        <v>2594.402569847256</v>
      </c>
      <c r="O49" s="1">
        <f t="shared" si="3"/>
        <v>23487.587467512647</v>
      </c>
    </row>
    <row r="50" spans="2:28" ht="13.25" customHeight="1" x14ac:dyDescent="0.15">
      <c r="B50" s="2">
        <v>45538.265516902153</v>
      </c>
      <c r="C50" s="2">
        <f t="shared" si="0"/>
        <v>45538</v>
      </c>
      <c r="D50" s="1">
        <v>6657</v>
      </c>
      <c r="F50" s="2">
        <f t="shared" si="4"/>
        <v>45498</v>
      </c>
      <c r="G50" s="1">
        <f t="shared" si="1"/>
        <v>8391</v>
      </c>
      <c r="H50" s="1">
        <f>ROUNDUP(MONTH(Table3[[#This Row],[Date]])/3, 0)</f>
        <v>3</v>
      </c>
      <c r="I50" s="1" cm="1">
        <f t="array" aca="1" ref="I50" ca="1" xml:space="preserve"> (SUM(OFFSET(G50, -$M$4/2+1, 0, $M$4-1, 1)) + (INDIRECT("G" &amp; ROW(G50) - $M$4/2) + INDIRECT("G" &amp; ROW(G50) + $M$4/2))/2) / $M$4</f>
        <v>10193.681818181818</v>
      </c>
      <c r="J50" s="1">
        <f ca="1">Table5[[#This Row],[Moving Average on Months]] - 1.96*STDEV(OFFSET(Table5[[#This Row],[Combined 
Daily Order]], -$M$4/2, 0, $M$4+1, 1))</f>
        <v>5365.4695429567537</v>
      </c>
      <c r="K50" s="1">
        <f ca="1">Table5[[#This Row],[Moving Average on Months]] + 1.96*STDEV(OFFSET(Table5[[#This Row],[Combined 
Daily Order]], -$M$4/2, 0, $M$4+1, 1))</f>
        <v>15021.894093406881</v>
      </c>
      <c r="L50" s="1" t="e">
        <v>#N/A</v>
      </c>
      <c r="N50" s="1">
        <f t="shared" si="2"/>
        <v>2594.402569847256</v>
      </c>
      <c r="O50" s="1">
        <f t="shared" si="3"/>
        <v>23487.587467512647</v>
      </c>
    </row>
    <row r="51" spans="2:28" ht="13" x14ac:dyDescent="0.15">
      <c r="B51" s="2">
        <v>45537.840236612414</v>
      </c>
      <c r="C51" s="2">
        <f t="shared" si="0"/>
        <v>45537</v>
      </c>
      <c r="D51" s="1">
        <v>5179</v>
      </c>
      <c r="F51" s="2">
        <f t="shared" si="4"/>
        <v>45497</v>
      </c>
      <c r="G51" s="1">
        <f t="shared" si="1"/>
        <v>12118</v>
      </c>
      <c r="H51" s="1">
        <f>ROUNDUP(MONTH(Table3[[#This Row],[Date]])/3, 0)</f>
        <v>3</v>
      </c>
      <c r="I51" s="1" cm="1">
        <f t="array" aca="1" ref="I51" ca="1" xml:space="preserve"> (SUM(OFFSET(G51, -$M$4/2+1, 0, $M$4-1, 1)) + (INDIRECT("G" &amp; ROW(G51) - $M$4/2) + INDIRECT("G" &amp; ROW(G51) + $M$4/2))/2) / $M$4</f>
        <v>10069.113636363636</v>
      </c>
      <c r="J51" s="1">
        <f ca="1">Table5[[#This Row],[Moving Average on Months]] - 1.96*STDEV(OFFSET(Table5[[#This Row],[Combined 
Daily Order]], -$M$4/2, 0, $M$4+1, 1))</f>
        <v>5380.0385522857359</v>
      </c>
      <c r="K51" s="1">
        <f ca="1">Table5[[#This Row],[Moving Average on Months]] + 1.96*STDEV(OFFSET(Table5[[#This Row],[Combined 
Daily Order]], -$M$4/2, 0, $M$4+1, 1))</f>
        <v>14758.188720441536</v>
      </c>
      <c r="L51" s="1" t="e">
        <v>#N/A</v>
      </c>
      <c r="N51" s="1">
        <f t="shared" si="2"/>
        <v>2594.402569847256</v>
      </c>
      <c r="O51" s="1">
        <f t="shared" si="3"/>
        <v>23487.587467512647</v>
      </c>
    </row>
    <row r="52" spans="2:28" ht="15" customHeight="1" x14ac:dyDescent="0.15">
      <c r="B52" s="2">
        <v>45537.453496777605</v>
      </c>
      <c r="C52" s="2">
        <f t="shared" si="0"/>
        <v>45537</v>
      </c>
      <c r="D52" s="1">
        <v>5174</v>
      </c>
      <c r="F52" s="2">
        <f t="shared" si="4"/>
        <v>45496</v>
      </c>
      <c r="G52" s="1">
        <f t="shared" si="1"/>
        <v>8541</v>
      </c>
      <c r="H52" s="1">
        <f>ROUNDUP(MONTH(Table3[[#This Row],[Date]])/3, 0)</f>
        <v>3</v>
      </c>
      <c r="I52" s="1" cm="1">
        <f t="array" aca="1" ref="I52" ca="1" xml:space="preserve"> (SUM(OFFSET(G52, -$M$4/2+1, 0, $M$4-1, 1)) + (INDIRECT("G" &amp; ROW(G52) - $M$4/2) + INDIRECT("G" &amp; ROW(G52) + $M$4/2))/2) / $M$4</f>
        <v>10057.568181818182</v>
      </c>
      <c r="J52" s="1">
        <f ca="1">Table5[[#This Row],[Moving Average on Months]] - 1.96*STDEV(OFFSET(Table5[[#This Row],[Combined 
Daily Order]], -$M$4/2, 0, $M$4+1, 1))</f>
        <v>5342.764849386057</v>
      </c>
      <c r="K52" s="1">
        <f ca="1">Table5[[#This Row],[Moving Average on Months]] + 1.96*STDEV(OFFSET(Table5[[#This Row],[Combined 
Daily Order]], -$M$4/2, 0, $M$4+1, 1))</f>
        <v>14772.371514250306</v>
      </c>
      <c r="L52" s="1" t="e">
        <v>#N/A</v>
      </c>
      <c r="N52" s="1">
        <f t="shared" si="2"/>
        <v>2594.402569847256</v>
      </c>
      <c r="O52" s="1">
        <f t="shared" si="3"/>
        <v>23487.587467512647</v>
      </c>
      <c r="S52" s="362" t="s">
        <v>27</v>
      </c>
      <c r="T52" s="362"/>
      <c r="U52" s="362"/>
      <c r="V52" s="362"/>
      <c r="W52" s="362"/>
      <c r="X52" s="362"/>
      <c r="Y52" s="362"/>
      <c r="Z52" s="362"/>
    </row>
    <row r="53" spans="2:28" ht="13" x14ac:dyDescent="0.15">
      <c r="B53" s="2">
        <v>45537.065604384676</v>
      </c>
      <c r="C53" s="2">
        <f t="shared" si="0"/>
        <v>45537</v>
      </c>
      <c r="D53" s="1">
        <v>6242</v>
      </c>
      <c r="F53" s="2">
        <f t="shared" si="4"/>
        <v>45495</v>
      </c>
      <c r="G53" s="1">
        <f t="shared" si="1"/>
        <v>11675</v>
      </c>
      <c r="H53" s="1">
        <f>ROUNDUP(MONTH(Table3[[#This Row],[Date]])/3, 0)</f>
        <v>3</v>
      </c>
      <c r="I53" s="1" cm="1">
        <f t="array" aca="1" ref="I53" ca="1" xml:space="preserve"> (SUM(OFFSET(G53, -$M$4/2+1, 0, $M$4-1, 1)) + (INDIRECT("G" &amp; ROW(G53) - $M$4/2) + INDIRECT("G" &amp; ROW(G53) + $M$4/2))/2) / $M$4</f>
        <v>9938.2727272727279</v>
      </c>
      <c r="J53" s="1">
        <f ca="1">Table5[[#This Row],[Moving Average on Months]] - 1.96*STDEV(OFFSET(Table5[[#This Row],[Combined 
Daily Order]], -$M$4/2, 0, $M$4+1, 1))</f>
        <v>5109.7042295053388</v>
      </c>
      <c r="K53" s="1">
        <f ca="1">Table5[[#This Row],[Moving Average on Months]] + 1.96*STDEV(OFFSET(Table5[[#This Row],[Combined 
Daily Order]], -$M$4/2, 0, $M$4+1, 1))</f>
        <v>14766.841225040116</v>
      </c>
      <c r="L53" s="1" t="e">
        <v>#N/A</v>
      </c>
      <c r="N53" s="1">
        <f t="shared" si="2"/>
        <v>2594.402569847256</v>
      </c>
      <c r="O53" s="1">
        <f t="shared" si="3"/>
        <v>23487.587467512647</v>
      </c>
      <c r="S53" s="362"/>
      <c r="T53" s="362"/>
      <c r="U53" s="362"/>
      <c r="V53" s="362"/>
      <c r="W53" s="362"/>
      <c r="X53" s="362"/>
      <c r="Y53" s="362"/>
      <c r="Z53" s="362"/>
    </row>
    <row r="54" spans="2:28" ht="21" thickBot="1" x14ac:dyDescent="0.3">
      <c r="B54" s="2">
        <v>45534.578265550954</v>
      </c>
      <c r="C54" s="2">
        <f t="shared" si="0"/>
        <v>45534</v>
      </c>
      <c r="D54" s="1">
        <v>6175</v>
      </c>
      <c r="F54" s="2">
        <f t="shared" si="4"/>
        <v>45492</v>
      </c>
      <c r="G54" s="1">
        <f t="shared" si="1"/>
        <v>7658</v>
      </c>
      <c r="H54" s="1">
        <f>ROUNDUP(MONTH(Table3[[#This Row],[Date]])/3, 0)</f>
        <v>3</v>
      </c>
      <c r="I54" s="1" cm="1">
        <f t="array" aca="1" ref="I54" ca="1" xml:space="preserve"> (SUM(OFFSET(G54, -$M$4/2+1, 0, $M$4-1, 1)) + (INDIRECT("G" &amp; ROW(G54) - $M$4/2) + INDIRECT("G" &amp; ROW(G54) + $M$4/2))/2) / $M$4</f>
        <v>9824</v>
      </c>
      <c r="J54" s="1">
        <f ca="1">Table5[[#This Row],[Moving Average on Months]] - 1.96*STDEV(OFFSET(Table5[[#This Row],[Combined 
Daily Order]], -$M$4/2, 0, $M$4+1, 1))</f>
        <v>5414.7998024518647</v>
      </c>
      <c r="K54" s="1">
        <f ca="1">Table5[[#This Row],[Moving Average on Months]] + 1.96*STDEV(OFFSET(Table5[[#This Row],[Combined 
Daily Order]], -$M$4/2, 0, $M$4+1, 1))</f>
        <v>14233.200197548136</v>
      </c>
      <c r="L54" s="1" t="e">
        <v>#N/A</v>
      </c>
      <c r="N54" s="1">
        <f t="shared" si="2"/>
        <v>2594.402569847256</v>
      </c>
      <c r="O54" s="1">
        <f t="shared" si="3"/>
        <v>23487.587467512647</v>
      </c>
      <c r="S54" s="365" t="s">
        <v>28</v>
      </c>
      <c r="T54" s="365"/>
      <c r="U54" s="365" t="s">
        <v>29</v>
      </c>
      <c r="V54" s="365"/>
      <c r="W54" s="365" t="s">
        <v>30</v>
      </c>
      <c r="X54" s="365"/>
      <c r="Y54" s="365" t="s">
        <v>31</v>
      </c>
      <c r="Z54" s="365"/>
    </row>
    <row r="55" spans="2:28" ht="18" thickTop="1" x14ac:dyDescent="0.25">
      <c r="B55" s="2">
        <v>45534.177862862976</v>
      </c>
      <c r="C55" s="2">
        <f t="shared" si="0"/>
        <v>45534</v>
      </c>
      <c r="D55" s="1">
        <v>5353</v>
      </c>
      <c r="F55" s="2">
        <f t="shared" si="4"/>
        <v>45491</v>
      </c>
      <c r="G55" s="1">
        <f t="shared" si="1"/>
        <v>10787</v>
      </c>
      <c r="H55" s="1">
        <f>ROUNDUP(MONTH(Table3[[#This Row],[Date]])/3, 0)</f>
        <v>3</v>
      </c>
      <c r="I55" s="1" cm="1">
        <f t="array" aca="1" ref="I55" ca="1" xml:space="preserve"> (SUM(OFFSET(G55, -$M$4/2+1, 0, $M$4-1, 1)) + (INDIRECT("G" &amp; ROW(G55) - $M$4/2) + INDIRECT("G" &amp; ROW(G55) + $M$4/2))/2) / $M$4</f>
        <v>9731.5227272727279</v>
      </c>
      <c r="J55" s="1">
        <f ca="1">Table5[[#This Row],[Moving Average on Months]] - 1.96*STDEV(OFFSET(Table5[[#This Row],[Combined 
Daily Order]], -$M$4/2, 0, $M$4+1, 1))</f>
        <v>5227.1250341662171</v>
      </c>
      <c r="K55" s="1">
        <f ca="1">Table5[[#This Row],[Moving Average on Months]] + 1.96*STDEV(OFFSET(Table5[[#This Row],[Combined 
Daily Order]], -$M$4/2, 0, $M$4+1, 1))</f>
        <v>14235.92042037924</v>
      </c>
      <c r="L55" s="1" t="e">
        <v>#N/A</v>
      </c>
      <c r="N55" s="1">
        <f t="shared" si="2"/>
        <v>2594.402569847256</v>
      </c>
      <c r="O55" s="1">
        <f t="shared" si="3"/>
        <v>23487.587467512647</v>
      </c>
      <c r="S55" s="19" t="s">
        <v>35</v>
      </c>
      <c r="T55" s="19" t="s">
        <v>37</v>
      </c>
      <c r="U55" s="19" t="s">
        <v>35</v>
      </c>
      <c r="V55" s="19" t="s">
        <v>37</v>
      </c>
      <c r="W55" s="19" t="s">
        <v>35</v>
      </c>
      <c r="X55" s="19" t="s">
        <v>37</v>
      </c>
      <c r="Y55" s="19" t="s">
        <v>35</v>
      </c>
      <c r="Z55" s="19" t="s">
        <v>37</v>
      </c>
      <c r="AB55" s="1" t="s">
        <v>64</v>
      </c>
    </row>
    <row r="56" spans="2:28" ht="13" x14ac:dyDescent="0.15">
      <c r="B56" s="2">
        <v>45533.759145060671</v>
      </c>
      <c r="C56" s="2">
        <f t="shared" si="0"/>
        <v>45533</v>
      </c>
      <c r="D56" s="1">
        <v>5404</v>
      </c>
      <c r="F56" s="2">
        <f t="shared" si="4"/>
        <v>45490</v>
      </c>
      <c r="G56" s="1">
        <f t="shared" si="1"/>
        <v>6622</v>
      </c>
      <c r="H56" s="1">
        <f>ROUNDUP(MONTH(Table3[[#This Row],[Date]])/3, 0)</f>
        <v>3</v>
      </c>
      <c r="I56" s="1" cm="1">
        <f t="array" aca="1" ref="I56" ca="1" xml:space="preserve"> (SUM(OFFSET(G56, -$M$4/2+1, 0, $M$4-1, 1)) + (INDIRECT("G" &amp; ROW(G56) - $M$4/2) + INDIRECT("G" &amp; ROW(G56) + $M$4/2))/2) / $M$4</f>
        <v>9639.318181818182</v>
      </c>
      <c r="J56" s="1">
        <f ca="1">Table5[[#This Row],[Moving Average on Months]] - 1.96*STDEV(OFFSET(Table5[[#This Row],[Combined 
Daily Order]], -$M$4/2, 0, $M$4+1, 1))</f>
        <v>5450.4749014727786</v>
      </c>
      <c r="K56" s="1">
        <f ca="1">Table5[[#This Row],[Moving Average on Months]] + 1.96*STDEV(OFFSET(Table5[[#This Row],[Combined 
Daily Order]], -$M$4/2, 0, $M$4+1, 1))</f>
        <v>13828.161462163585</v>
      </c>
      <c r="L56" s="1" t="e">
        <v>#N/A</v>
      </c>
      <c r="N56" s="1">
        <f t="shared" si="2"/>
        <v>2594.402569847256</v>
      </c>
      <c r="O56" s="1">
        <f t="shared" si="3"/>
        <v>23487.587467512647</v>
      </c>
      <c r="S56" s="38">
        <f>AVERAGE(G719:G806) - V48*STDEV(G719:G806)</f>
        <v>6033.5265714455199</v>
      </c>
      <c r="T56" s="38">
        <f>AVERAGE(G719:G806) + V48*STDEV(G719:G806)</f>
        <v>26082.359792190844</v>
      </c>
      <c r="U56" s="38">
        <f>AVERAGE(G459:G718)-V48*STDEV(G459:G718)</f>
        <v>1617.6978401982178</v>
      </c>
      <c r="V56" s="38">
        <f>AVERAGE(G459:G718)+V48*STDEV(G459:G718)</f>
        <v>23343.402159801779</v>
      </c>
      <c r="W56" s="38">
        <f>AVERAGE(G199:G458) - V48*STDEV(G199:G458)</f>
        <v>1767.7497250125107</v>
      </c>
      <c r="X56" s="38">
        <f>AVERAGE(G199:G458) + V48*STDEV(G199:G458)</f>
        <v>25258.811813449029</v>
      </c>
      <c r="Y56" s="38">
        <f>AVERAGE(G4:G198) - V48*STDEV(G4:G198)</f>
        <v>5491.0005778012146</v>
      </c>
      <c r="Z56" s="38">
        <f>AVERAGE(G4:G198) + V48*STDEV(G4:G198)</f>
        <v>18103.091729891094</v>
      </c>
    </row>
    <row r="57" spans="2:28" ht="13" x14ac:dyDescent="0.15">
      <c r="B57" s="2">
        <v>45533.384403703036</v>
      </c>
      <c r="C57" s="2">
        <f t="shared" si="0"/>
        <v>45533</v>
      </c>
      <c r="D57" s="1">
        <v>6467</v>
      </c>
      <c r="F57" s="2">
        <f t="shared" si="4"/>
        <v>45489</v>
      </c>
      <c r="G57" s="1">
        <f t="shared" si="1"/>
        <v>10144</v>
      </c>
      <c r="H57" s="1">
        <f>ROUNDUP(MONTH(Table3[[#This Row],[Date]])/3, 0)</f>
        <v>3</v>
      </c>
      <c r="I57" s="1" cm="1">
        <f t="array" aca="1" ref="I57" ca="1" xml:space="preserve"> (SUM(OFFSET(G57, -$M$4/2+1, 0, $M$4-1, 1)) + (INDIRECT("G" &amp; ROW(G57) - $M$4/2) + INDIRECT("G" &amp; ROW(G57) + $M$4/2))/2) / $M$4</f>
        <v>9580.931818181818</v>
      </c>
      <c r="J57" s="1">
        <f ca="1">Table5[[#This Row],[Moving Average on Months]] - 1.96*STDEV(OFFSET(Table5[[#This Row],[Combined 
Daily Order]], -$M$4/2, 0, $M$4+1, 1))</f>
        <v>5350.7826657051355</v>
      </c>
      <c r="K57" s="1">
        <f ca="1">Table5[[#This Row],[Moving Average on Months]] + 1.96*STDEV(OFFSET(Table5[[#This Row],[Combined 
Daily Order]], -$M$4/2, 0, $M$4+1, 1))</f>
        <v>13811.080970658501</v>
      </c>
      <c r="L57" s="1" t="e">
        <v>#N/A</v>
      </c>
      <c r="N57" s="1">
        <f t="shared" si="2"/>
        <v>2594.402569847256</v>
      </c>
      <c r="O57" s="1">
        <f t="shared" si="3"/>
        <v>23487.587467512647</v>
      </c>
    </row>
    <row r="58" spans="2:28" ht="13" x14ac:dyDescent="0.15">
      <c r="B58" s="2">
        <v>45532.954492382152</v>
      </c>
      <c r="C58" s="2">
        <f t="shared" si="0"/>
        <v>45532</v>
      </c>
      <c r="D58" s="1">
        <v>5724</v>
      </c>
      <c r="F58" s="2">
        <f t="shared" si="4"/>
        <v>45488</v>
      </c>
      <c r="G58" s="1">
        <f t="shared" si="1"/>
        <v>7493</v>
      </c>
      <c r="H58" s="1">
        <f>ROUNDUP(MONTH(Table3[[#This Row],[Date]])/3, 0)</f>
        <v>3</v>
      </c>
      <c r="I58" s="1" cm="1">
        <f t="array" aca="1" ref="I58" ca="1" xml:space="preserve"> (SUM(OFFSET(G58, -$M$4/2+1, 0, $M$4-1, 1)) + (INDIRECT("G" &amp; ROW(G58) - $M$4/2) + INDIRECT("G" &amp; ROW(G58) + $M$4/2))/2) / $M$4</f>
        <v>9545</v>
      </c>
      <c r="J58" s="1">
        <f ca="1">Table5[[#This Row],[Moving Average on Months]] - 1.96*STDEV(OFFSET(Table5[[#This Row],[Combined 
Daily Order]], -$M$4/2, 0, $M$4+1, 1))</f>
        <v>5388.5119279244991</v>
      </c>
      <c r="K58" s="1">
        <f ca="1">Table5[[#This Row],[Moving Average on Months]] + 1.96*STDEV(OFFSET(Table5[[#This Row],[Combined 
Daily Order]], -$M$4/2, 0, $M$4+1, 1))</f>
        <v>13701.488072075501</v>
      </c>
      <c r="L58" s="1" t="e">
        <v>#N/A</v>
      </c>
      <c r="N58" s="1">
        <f t="shared" si="2"/>
        <v>2594.402569847256</v>
      </c>
      <c r="O58" s="1">
        <f t="shared" si="3"/>
        <v>23487.587467512647</v>
      </c>
      <c r="V58" s="362" t="s">
        <v>34</v>
      </c>
      <c r="W58" s="367"/>
      <c r="X58" s="367"/>
      <c r="Y58" s="367"/>
    </row>
    <row r="59" spans="2:28" ht="13" x14ac:dyDescent="0.15">
      <c r="B59" s="2">
        <v>45532.544951614196</v>
      </c>
      <c r="C59" s="2">
        <f t="shared" si="0"/>
        <v>45532</v>
      </c>
      <c r="D59" s="1">
        <v>6301</v>
      </c>
      <c r="F59" s="2">
        <f t="shared" si="4"/>
        <v>45485</v>
      </c>
      <c r="G59" s="1">
        <f t="shared" si="1"/>
        <v>10492</v>
      </c>
      <c r="H59" s="1">
        <f>ROUNDUP(MONTH(Table3[[#This Row],[Date]])/3, 0)</f>
        <v>3</v>
      </c>
      <c r="I59" s="1" cm="1">
        <f t="array" aca="1" ref="I59" ca="1" xml:space="preserve"> (SUM(OFFSET(G59, -$M$4/2+1, 0, $M$4-1, 1)) + (INDIRECT("G" &amp; ROW(G59) - $M$4/2) + INDIRECT("G" &amp; ROW(G59) + $M$4/2))/2) / $M$4</f>
        <v>9533.863636363636</v>
      </c>
      <c r="J59" s="1">
        <f ca="1">Table5[[#This Row],[Moving Average on Months]] - 1.96*STDEV(OFFSET(Table5[[#This Row],[Combined 
Daily Order]], -$M$4/2, 0, $M$4+1, 1))</f>
        <v>5364.5918986361166</v>
      </c>
      <c r="K59" s="1">
        <f ca="1">Table5[[#This Row],[Moving Average on Months]] + 1.96*STDEV(OFFSET(Table5[[#This Row],[Combined 
Daily Order]], -$M$4/2, 0, $M$4+1, 1))</f>
        <v>13703.135374091155</v>
      </c>
      <c r="L59" s="1" t="e">
        <v>#N/A</v>
      </c>
      <c r="N59" s="1">
        <f t="shared" si="2"/>
        <v>2594.402569847256</v>
      </c>
      <c r="O59" s="1">
        <f t="shared" si="3"/>
        <v>23487.587467512647</v>
      </c>
      <c r="V59" s="367"/>
      <c r="W59" s="367"/>
      <c r="X59" s="367"/>
      <c r="Y59" s="367"/>
    </row>
    <row r="60" spans="2:28" ht="20" x14ac:dyDescent="0.25">
      <c r="B60" s="2">
        <v>45532.131259789698</v>
      </c>
      <c r="C60" s="2">
        <f t="shared" si="0"/>
        <v>45532</v>
      </c>
      <c r="D60" s="1">
        <v>6484</v>
      </c>
      <c r="F60" s="2">
        <f t="shared" si="4"/>
        <v>45484</v>
      </c>
      <c r="G60" s="1">
        <f t="shared" si="1"/>
        <v>6389</v>
      </c>
      <c r="H60" s="1">
        <f>ROUNDUP(MONTH(Table3[[#This Row],[Date]])/3, 0)</f>
        <v>3</v>
      </c>
      <c r="I60" s="1" cm="1">
        <f t="array" aca="1" ref="I60" ca="1" xml:space="preserve"> (SUM(OFFSET(G60, -$M$4/2+1, 0, $M$4-1, 1)) + (INDIRECT("G" &amp; ROW(G60) - $M$4/2) + INDIRECT("G" &amp; ROW(G60) + $M$4/2))/2) / $M$4</f>
        <v>9430.613636363636</v>
      </c>
      <c r="J60" s="1">
        <f ca="1">Table5[[#This Row],[Moving Average on Months]] - 1.96*STDEV(OFFSET(Table5[[#This Row],[Combined 
Daily Order]], -$M$4/2, 0, $M$4+1, 1))</f>
        <v>5297.3587543361637</v>
      </c>
      <c r="K60" s="1">
        <f ca="1">Table5[[#This Row],[Moving Average on Months]] + 1.96*STDEV(OFFSET(Table5[[#This Row],[Combined 
Daily Order]], -$M$4/2, 0, $M$4+1, 1))</f>
        <v>13563.868518391108</v>
      </c>
      <c r="L60" s="1" t="e">
        <v>#N/A</v>
      </c>
      <c r="N60" s="1">
        <f t="shared" si="2"/>
        <v>2594.402569847256</v>
      </c>
      <c r="O60" s="1">
        <f t="shared" si="3"/>
        <v>23487.587467512647</v>
      </c>
      <c r="S60"/>
      <c r="T60" s="365" t="s">
        <v>28</v>
      </c>
      <c r="U60" s="365"/>
      <c r="V60" s="365" t="s">
        <v>29</v>
      </c>
      <c r="W60" s="365"/>
      <c r="X60" s="365" t="s">
        <v>30</v>
      </c>
      <c r="Y60" s="365"/>
      <c r="Z60" s="365" t="s">
        <v>31</v>
      </c>
      <c r="AA60" s="365"/>
    </row>
    <row r="61" spans="2:28" ht="17" x14ac:dyDescent="0.25">
      <c r="B61" s="2">
        <v>45531.731266750059</v>
      </c>
      <c r="C61" s="2">
        <f t="shared" si="0"/>
        <v>45531</v>
      </c>
      <c r="D61" s="1">
        <v>5673</v>
      </c>
      <c r="F61" s="2">
        <f t="shared" si="4"/>
        <v>45483</v>
      </c>
      <c r="G61" s="1">
        <f t="shared" si="1"/>
        <v>11695</v>
      </c>
      <c r="H61" s="1">
        <f>ROUNDUP(MONTH(Table3[[#This Row],[Date]])/3, 0)</f>
        <v>3</v>
      </c>
      <c r="I61" s="1" cm="1">
        <f t="array" aca="1" ref="I61" ca="1" xml:space="preserve"> (SUM(OFFSET(G61, -$M$4/2+1, 0, $M$4-1, 1)) + (INDIRECT("G" &amp; ROW(G61) - $M$4/2) + INDIRECT("G" &amp; ROW(G61) + $M$4/2))/2) / $M$4</f>
        <v>9406.886363636364</v>
      </c>
      <c r="J61" s="1">
        <f ca="1">Table5[[#This Row],[Moving Average on Months]] - 1.96*STDEV(OFFSET(Table5[[#This Row],[Combined 
Daily Order]], -$M$4/2, 0, $M$4+1, 1))</f>
        <v>5448.4647756171635</v>
      </c>
      <c r="K61" s="1">
        <f ca="1">Table5[[#This Row],[Moving Average on Months]] + 1.96*STDEV(OFFSET(Table5[[#This Row],[Combined 
Daily Order]], -$M$4/2, 0, $M$4+1, 1))</f>
        <v>13365.307951655564</v>
      </c>
      <c r="L61" s="1" t="e">
        <v>#N/A</v>
      </c>
      <c r="N61" s="1">
        <f t="shared" si="2"/>
        <v>2594.402569847256</v>
      </c>
      <c r="O61" s="1">
        <f t="shared" si="3"/>
        <v>23487.587467512647</v>
      </c>
      <c r="S61"/>
      <c r="T61" s="19" t="s">
        <v>35</v>
      </c>
      <c r="U61" s="21" t="s">
        <v>37</v>
      </c>
      <c r="V61" s="19" t="s">
        <v>35</v>
      </c>
      <c r="W61" s="21" t="s">
        <v>37</v>
      </c>
      <c r="X61" s="19" t="s">
        <v>35</v>
      </c>
      <c r="Y61" s="21" t="s">
        <v>37</v>
      </c>
      <c r="Z61" s="19" t="s">
        <v>35</v>
      </c>
      <c r="AA61" s="19" t="s">
        <v>37</v>
      </c>
    </row>
    <row r="62" spans="2:28" ht="15" x14ac:dyDescent="0.2">
      <c r="B62" s="2">
        <v>45531.360186072343</v>
      </c>
      <c r="C62" s="2">
        <f t="shared" si="0"/>
        <v>45531</v>
      </c>
      <c r="D62" s="1">
        <v>6213</v>
      </c>
      <c r="F62" s="2">
        <f t="shared" si="4"/>
        <v>45482</v>
      </c>
      <c r="G62" s="1">
        <f t="shared" si="1"/>
        <v>6735</v>
      </c>
      <c r="H62" s="1">
        <f>ROUNDUP(MONTH(Table3[[#This Row],[Date]])/3, 0)</f>
        <v>3</v>
      </c>
      <c r="I62" s="1" cm="1">
        <f t="array" aca="1" ref="I62" ca="1" xml:space="preserve"> (SUM(OFFSET(G62, -$M$4/2+1, 0, $M$4-1, 1)) + (INDIRECT("G" &amp; ROW(G62) - $M$4/2) + INDIRECT("G" &amp; ROW(G62) + $M$4/2))/2) / $M$4</f>
        <v>9415.204545454546</v>
      </c>
      <c r="J62" s="1">
        <f ca="1">Table5[[#This Row],[Moving Average on Months]] - 1.96*STDEV(OFFSET(Table5[[#This Row],[Combined 
Daily Order]], -$M$4/2, 0, $M$4+1, 1))</f>
        <v>5236.7293473214468</v>
      </c>
      <c r="K62" s="1">
        <f ca="1">Table5[[#This Row],[Moving Average on Months]] + 1.96*STDEV(OFFSET(Table5[[#This Row],[Combined 
Daily Order]], -$M$4/2, 0, $M$4+1, 1))</f>
        <v>13593.679743587645</v>
      </c>
      <c r="L62" s="1" t="e">
        <v>#N/A</v>
      </c>
      <c r="N62" s="1">
        <f t="shared" si="2"/>
        <v>2594.402569847256</v>
      </c>
      <c r="O62" s="1">
        <f t="shared" si="3"/>
        <v>23487.587467512647</v>
      </c>
      <c r="S62" s="24" t="s">
        <v>38</v>
      </c>
      <c r="T62" s="38"/>
      <c r="U62" s="39"/>
      <c r="V62" s="38">
        <f>GETPIVOTDATA("Average of Orders Aggregated",$S$72,"Quarters (Unique Date)",1,"Years (Unique Date)",2022)-$V$48*GETPIVOTDATA("StdDev of Orders Aggregated2",$S$72,"Quarters (Unique Date)",1,"Years (Unique Date)",2022)</f>
        <v>4825.466494666719</v>
      </c>
      <c r="W62" s="39">
        <f>GETPIVOTDATA("Average of Orders Aggregated",$S$72,"Quarters (Unique Date)",1,"Years (Unique Date)",2022)+$V$48*GETPIVOTDATA("StdDev of Orders Aggregated2",$S$72,"Quarters (Unique Date)",1,"Years (Unique Date)",2022)</f>
        <v>14902.439755333282</v>
      </c>
      <c r="X62" s="38">
        <f>GETPIVOTDATA("Average of Orders Aggregated",$S$72,"Quarters (Unique Date)",1,"Years (Unique Date)",2023)-$V$48*GETPIVOTDATA("StdDev of Orders Aggregated2",$S$72,"Quarters (Unique Date)",1,"Years (Unique Date)",2023)</f>
        <v>4491.8959331460219</v>
      </c>
      <c r="Y62" s="39">
        <f>GETPIVOTDATA("Average of Orders Aggregated",$S$72,"Quarters (Unique Date)",1,"Years (Unique Date)",2023)+$V$48*GETPIVOTDATA("StdDev of Orders Aggregated2",$S$72,"Quarters (Unique Date)",1,"Years (Unique Date)",2023)</f>
        <v>16574.657913007824</v>
      </c>
      <c r="Z62" s="38">
        <f>GETPIVOTDATA("Average of Orders Aggregated",$S$72,"Quarters (Unique Date)",1,"Years (Unique Date)",2024)-$V$48*GETPIVOTDATA("StdDev of Orders Aggregated2",$S$72,"Quarters (Unique Date)",1,"Years (Unique Date)",2024)</f>
        <v>4770.741093078399</v>
      </c>
      <c r="AA62" s="38">
        <f>GETPIVOTDATA("Average of Orders Aggregated",$S$72,"Quarters (Unique Date)",1,"Years (Unique Date)",2024)+$V$48*GETPIVOTDATA("StdDev of Orders Aggregated2",$S$72,"Quarters (Unique Date)",1,"Years (Unique Date)",2024)</f>
        <v>18051.597368460061</v>
      </c>
    </row>
    <row r="63" spans="2:28" ht="15" x14ac:dyDescent="0.2">
      <c r="B63" s="2">
        <v>45530.984194921584</v>
      </c>
      <c r="C63" s="2">
        <f t="shared" si="0"/>
        <v>45530</v>
      </c>
      <c r="D63" s="1">
        <v>5503</v>
      </c>
      <c r="F63" s="2">
        <f t="shared" si="4"/>
        <v>45481</v>
      </c>
      <c r="G63" s="1">
        <f t="shared" si="1"/>
        <v>11371</v>
      </c>
      <c r="H63" s="1">
        <f>ROUNDUP(MONTH(Table3[[#This Row],[Date]])/3, 0)</f>
        <v>3</v>
      </c>
      <c r="I63" s="1" cm="1">
        <f t="array" aca="1" ref="I63" ca="1" xml:space="preserve"> (SUM(OFFSET(G63, -$M$4/2+1, 0, $M$4-1, 1)) + (INDIRECT("G" &amp; ROW(G63) - $M$4/2) + INDIRECT("G" &amp; ROW(G63) + $M$4/2))/2) / $M$4</f>
        <v>9515.0227272727279</v>
      </c>
      <c r="J63" s="1">
        <f ca="1">Table5[[#This Row],[Moving Average on Months]] - 1.96*STDEV(OFFSET(Table5[[#This Row],[Combined 
Daily Order]], -$M$4/2, 0, $M$4+1, 1))</f>
        <v>5324.732291157633</v>
      </c>
      <c r="K63" s="1">
        <f ca="1">Table5[[#This Row],[Moving Average on Months]] + 1.96*STDEV(OFFSET(Table5[[#This Row],[Combined 
Daily Order]], -$M$4/2, 0, $M$4+1, 1))</f>
        <v>13705.313163387822</v>
      </c>
      <c r="L63" s="1" t="e">
        <v>#N/A</v>
      </c>
      <c r="N63" s="1">
        <f t="shared" si="2"/>
        <v>2594.402569847256</v>
      </c>
      <c r="O63" s="1">
        <f t="shared" si="3"/>
        <v>23487.587467512647</v>
      </c>
      <c r="S63" s="24" t="s">
        <v>39</v>
      </c>
      <c r="T63" s="19"/>
      <c r="U63" s="21"/>
      <c r="V63" s="19">
        <f>GETPIVOTDATA("Average of Orders Aggregated",$S$72,"Quarters (Unique Date)",2,"Years (Unique Date)",2022)-$V$48*GETPIVOTDATA("StdDev of Orders Aggregated2",$S$72,"Quarters (Unique Date)",2,"Years (Unique Date)",2022)</f>
        <v>4921.3329491586028</v>
      </c>
      <c r="W63" s="21">
        <f>GETPIVOTDATA("Average of Orders Aggregated",$S$72,"Quarters (Unique Date)",2,"Years (Unique Date)",2022)+$V$48*GETPIVOTDATA("StdDev of Orders Aggregated2",$S$72,"Quarters (Unique Date)",2,"Years (Unique Date)",2022)</f>
        <v>13565.620896995244</v>
      </c>
      <c r="X63" s="19">
        <f>GETPIVOTDATA("Average of Orders Aggregated",$S$72,"Quarters (Unique Date)",2,"Years (Unique Date)",2023)-$V$48*GETPIVOTDATA("StdDev of Orders Aggregated2",$S$72,"Quarters (Unique Date)",2,"Years (Unique Date)",2023)</f>
        <v>3145.5389871847219</v>
      </c>
      <c r="Y63" s="21">
        <f>GETPIVOTDATA("Average of Orders Aggregated",$S$72,"Quarters (Unique Date)",2,"Years (Unique Date)",2023)+$V$48*GETPIVOTDATA("StdDev of Orders Aggregated2",$S$72,"Quarters (Unique Date)",2,"Years (Unique Date)",2023)</f>
        <v>19414.307166661431</v>
      </c>
      <c r="Z63" s="19">
        <f>GETPIVOTDATA("Average of Orders Aggregated",$S$72,"Quarters (Unique Date)",2,"Years (Unique Date)",2024)-$V$48*GETPIVOTDATA("StdDev of Orders Aggregated2",$S$72,"Quarters (Unique Date)",2,"Years (Unique Date)",2024)</f>
        <v>6678.6360092520854</v>
      </c>
      <c r="AA63" s="19">
        <f>GETPIVOTDATA("Average of Orders Aggregated",$S$72,"Quarters (Unique Date)",2,"Years (Unique Date)",2024)+$V$48*GETPIVOTDATA("StdDev of Orders Aggregated2",$S$72,"Quarters (Unique Date)",2,"Years (Unique Date)",2024)</f>
        <v>16335.302452286378</v>
      </c>
    </row>
    <row r="64" spans="2:28" ht="15" x14ac:dyDescent="0.2">
      <c r="B64" s="2">
        <v>45530.605088010801</v>
      </c>
      <c r="C64" s="2">
        <f t="shared" si="0"/>
        <v>45530</v>
      </c>
      <c r="D64" s="1">
        <v>6276</v>
      </c>
      <c r="F64" s="2">
        <f t="shared" si="4"/>
        <v>45478</v>
      </c>
      <c r="G64" s="1">
        <f t="shared" si="1"/>
        <v>7414</v>
      </c>
      <c r="H64" s="1">
        <f>ROUNDUP(MONTH(Table3[[#This Row],[Date]])/3, 0)</f>
        <v>3</v>
      </c>
      <c r="I64" s="1" cm="1">
        <f t="array" aca="1" ref="I64" ca="1" xml:space="preserve"> (SUM(OFFSET(G64, -$M$4/2+1, 0, $M$4-1, 1)) + (INDIRECT("G" &amp; ROW(G64) - $M$4/2) + INDIRECT("G" &amp; ROW(G64) + $M$4/2))/2) / $M$4</f>
        <v>9639.863636363636</v>
      </c>
      <c r="J64" s="1">
        <f ca="1">Table5[[#This Row],[Moving Average on Months]] - 1.96*STDEV(OFFSET(Table5[[#This Row],[Combined 
Daily Order]], -$M$4/2, 0, $M$4+1, 1))</f>
        <v>5179.8624214354941</v>
      </c>
      <c r="K64" s="1">
        <f ca="1">Table5[[#This Row],[Moving Average on Months]] + 1.96*STDEV(OFFSET(Table5[[#This Row],[Combined 
Daily Order]], -$M$4/2, 0, $M$4+1, 1))</f>
        <v>14099.864851291779</v>
      </c>
      <c r="L64" s="1" t="e">
        <v>#N/A</v>
      </c>
      <c r="N64" s="1">
        <f t="shared" si="2"/>
        <v>2594.402569847256</v>
      </c>
      <c r="O64" s="1">
        <f t="shared" si="3"/>
        <v>23487.587467512647</v>
      </c>
      <c r="S64" s="24" t="s">
        <v>40</v>
      </c>
      <c r="T64" s="38">
        <f>GETPIVOTDATA("Average of Orders Aggregated",$S$72,"Quarters (Unique Date)",3,"Years (Unique Date)",2021)-$V$48*GETPIVOTDATA("StdDev of Orders Aggregated2",$S$72,"Quarters (Unique Date)",3,"Years (Unique Date)",2021)</f>
        <v>6932.9989060794942</v>
      </c>
      <c r="U64" s="38">
        <f>GETPIVOTDATA("Average of Orders Aggregated",S72,"Quarters (Unique Date)",3,"Years (Unique Date)",2021)+$V$48*GETPIVOTDATA("StdDev of Orders Aggregated2",S72,"Quarters (Unique Date)",3,"Years (Unique Date)",2021)</f>
        <v>17104.001093920506</v>
      </c>
      <c r="V64" s="38">
        <f>GETPIVOTDATA("Average of Orders Aggregated",$S$72,"Quarters (Unique Date)",3,"Years (Unique Date)",2022)-$V$48*GETPIVOTDATA("StdDev of Orders Aggregated2",$S$72,"Quarters (Unique Date)",3,"Years (Unique Date)",2022)</f>
        <v>4679.7935035528117</v>
      </c>
      <c r="W64" s="38">
        <f>GETPIVOTDATA("Average of Orders Aggregated",$S$72,"Quarters (Unique Date)",3,"Years (Unique Date)",2022)+$V$48*GETPIVOTDATA("StdDev of Orders Aggregated2",$S$72,"Quarters (Unique Date)",3,"Years (Unique Date)",2022)</f>
        <v>18041.964072204762</v>
      </c>
      <c r="X64" s="38">
        <f>GETPIVOTDATA("Average of Orders Aggregated",$S$72,"Quarters (Unique Date)",3,"Years (Unique Date)",2023)-$V$48*GETPIVOTDATA("StdDev of Orders Aggregated2",$S$72,"Quarters (Unique Date)",3,"Years (Unique Date)",2023)</f>
        <v>5357.6612619507105</v>
      </c>
      <c r="Y64" s="38">
        <f>GETPIVOTDATA("Average of Orders Aggregated",$S$72,"Quarters (Unique Date)",3,"Years (Unique Date)",2023)+$V$48*GETPIVOTDATA("StdDev of Orders Aggregated2",$S$72,"Quarters (Unique Date)",3,"Years (Unique Date)",2023)</f>
        <v>18079.292584203136</v>
      </c>
      <c r="Z64" s="38">
        <f>GETPIVOTDATA("Average of Orders Aggregated",$S$72,"Quarters (Unique Date)",3,"Years (Unique Date)",2024)- $V$48*GETPIVOTDATA("StdDev of Orders Aggregated2",$S$72,"Quarters (Unique Date)",3,"Years (Unique Date)",2024)</f>
        <v>5370.7977496307531</v>
      </c>
      <c r="AA64" s="38">
        <f>GETPIVOTDATA("Average of Orders Aggregated",$S$72,"Quarters (Unique Date)",3,"Years (Unique Date)",2024) + $V$48*GETPIVOTDATA("StdDev of Orders Aggregated2",$S$72,"Quarters (Unique Date)",3,"Years (Unique Date)",2024)</f>
        <v>19575.202250369246</v>
      </c>
    </row>
    <row r="65" spans="2:29" ht="15" x14ac:dyDescent="0.2">
      <c r="B65" s="2">
        <v>45530.202878935568</v>
      </c>
      <c r="C65" s="2">
        <f t="shared" si="0"/>
        <v>45530</v>
      </c>
      <c r="D65" s="1">
        <v>5114</v>
      </c>
      <c r="F65" s="2">
        <f t="shared" si="4"/>
        <v>45477</v>
      </c>
      <c r="G65" s="1">
        <f t="shared" si="1"/>
        <v>11192</v>
      </c>
      <c r="H65" s="1">
        <f>ROUNDUP(MONTH(Table3[[#This Row],[Date]])/3, 0)</f>
        <v>3</v>
      </c>
      <c r="I65" s="1" cm="1">
        <f t="array" aca="1" ref="I65" ca="1" xml:space="preserve"> (SUM(OFFSET(G65, -$M$4/2+1, 0, $M$4-1, 1)) + (INDIRECT("G" &amp; ROW(G65) - $M$4/2) + INDIRECT("G" &amp; ROW(G65) + $M$4/2))/2) / $M$4</f>
        <v>9679.7727272727279</v>
      </c>
      <c r="J65" s="1">
        <f ca="1">Table5[[#This Row],[Moving Average on Months]] - 1.96*STDEV(OFFSET(Table5[[#This Row],[Combined 
Daily Order]], -$M$4/2, 0, $M$4+1, 1))</f>
        <v>5213.6111747013947</v>
      </c>
      <c r="K65" s="1">
        <f ca="1">Table5[[#This Row],[Moving Average on Months]] + 1.96*STDEV(OFFSET(Table5[[#This Row],[Combined 
Daily Order]], -$M$4/2, 0, $M$4+1, 1))</f>
        <v>14145.934279844061</v>
      </c>
      <c r="L65" s="1" t="e">
        <v>#N/A</v>
      </c>
      <c r="N65" s="1">
        <f t="shared" si="2"/>
        <v>2594.402569847256</v>
      </c>
      <c r="O65" s="1">
        <f t="shared" si="3"/>
        <v>23487.587467512647</v>
      </c>
      <c r="S65" s="24" t="s">
        <v>41</v>
      </c>
      <c r="T65" s="19">
        <f>GETPIVOTDATA("Average of Orders Aggregated",$S$72,"Quarters (Unique Date)",4,"Years (Unique Date)",2021)-$V$48*GETPIVOTDATA("StdDev of Orders Aggregated2",$S$72,"Quarters (Unique Date)",4,"Years (Unique Date)",2021)</f>
        <v>7512.1553708896117</v>
      </c>
      <c r="U65" s="21">
        <f>GETPIVOTDATA("Average of Orders Aggregated",$S$72,"Quarters (Unique Date)",4,"Years (Unique Date)",2021)+$V$48*GETPIVOTDATA("StdDev of Orders Aggregated2",$S$72,"Quarters (Unique Date)",4,"Years (Unique Date)",2021)</f>
        <v>27296.693113958878</v>
      </c>
      <c r="V65" s="19">
        <f>GETPIVOTDATA("Average of Orders Aggregated",$S$72,"Quarters (Unique Date)",4,"Years (Unique Date)",2022)-$V$48*GETPIVOTDATA("StdDev of Orders Aggregated2",$S$72,"Quarters (Unique Date)",4,"Years (Unique Date)",2022)</f>
        <v>8121.3381182627636</v>
      </c>
      <c r="W65" s="21">
        <f>GETPIVOTDATA("Average of Orders Aggregated",$S$72,"Quarters (Unique Date)",4,"Years (Unique Date)",2022)+$V$48*GETPIVOTDATA("StdDev of Orders Aggregated2",$S$72,"Quarters (Unique Date)",4,"Years (Unique Date)",2022)</f>
        <v>30740.38495866031</v>
      </c>
      <c r="X65" s="19">
        <f>GETPIVOTDATA("Average of Orders Aggregated",$S$72,"Quarters (Unique Date)",4,"Years (Unique Date)",2023)-$V$48*GETPIVOTDATA("StdDev of Orders Aggregated2",$S$72,"Quarters (Unique Date)",4,"Years (Unique Date)",2023)</f>
        <v>7996.7880245120905</v>
      </c>
      <c r="Y65" s="21">
        <f>GETPIVOTDATA("Average of Orders Aggregated",$S$72,"Quarters (Unique Date)",4,"Years (Unique Date)",2023)+$V$48*GETPIVOTDATA("StdDev of Orders Aggregated2",$S$72,"Quarters (Unique Date)",4,"Years (Unique Date)",2023)</f>
        <v>33046.104283180219</v>
      </c>
      <c r="Z65" s="19"/>
      <c r="AA65" s="19"/>
    </row>
    <row r="66" spans="2:29" ht="13" x14ac:dyDescent="0.15">
      <c r="B66" s="2">
        <v>45527.747845338126</v>
      </c>
      <c r="C66" s="2">
        <f t="shared" si="0"/>
        <v>45527</v>
      </c>
      <c r="D66" s="1">
        <v>5818</v>
      </c>
      <c r="F66" s="2">
        <f t="shared" si="4"/>
        <v>45476</v>
      </c>
      <c r="G66" s="1">
        <f t="shared" si="1"/>
        <v>7397</v>
      </c>
      <c r="H66" s="1">
        <f>ROUNDUP(MONTH(Table3[[#This Row],[Date]])/3, 0)</f>
        <v>3</v>
      </c>
      <c r="I66" s="1" cm="1">
        <f t="array" aca="1" ref="I66" ca="1" xml:space="preserve"> (SUM(OFFSET(G66, -$M$4/2+1, 0, $M$4-1, 1)) + (INDIRECT("G" &amp; ROW(G66) - $M$4/2) + INDIRECT("G" &amp; ROW(G66) + $M$4/2))/2) / $M$4</f>
        <v>9629.8409090909099</v>
      </c>
      <c r="J66" s="1">
        <f ca="1">Table5[[#This Row],[Moving Average on Months]] - 1.96*STDEV(OFFSET(Table5[[#This Row],[Combined 
Daily Order]], -$M$4/2, 0, $M$4+1, 1))</f>
        <v>5220.2899156993872</v>
      </c>
      <c r="K66" s="1">
        <f ca="1">Table5[[#This Row],[Moving Average on Months]] + 1.96*STDEV(OFFSET(Table5[[#This Row],[Combined 
Daily Order]], -$M$4/2, 0, $M$4+1, 1))</f>
        <v>14039.391902482432</v>
      </c>
      <c r="L66" s="1" t="e">
        <v>#N/A</v>
      </c>
      <c r="N66" s="1">
        <f t="shared" si="2"/>
        <v>2594.402569847256</v>
      </c>
      <c r="O66" s="1">
        <f t="shared" si="3"/>
        <v>23487.587467512647</v>
      </c>
    </row>
    <row r="67" spans="2:29" ht="13" x14ac:dyDescent="0.15">
      <c r="B67" s="2">
        <v>45527.352269622294</v>
      </c>
      <c r="C67" s="2">
        <f t="shared" si="0"/>
        <v>45527</v>
      </c>
      <c r="D67" s="1">
        <v>6371</v>
      </c>
      <c r="F67" s="2">
        <f t="shared" si="4"/>
        <v>45475</v>
      </c>
      <c r="G67" s="1">
        <f t="shared" si="1"/>
        <v>10799</v>
      </c>
      <c r="H67" s="1">
        <f>ROUNDUP(MONTH(Table3[[#This Row],[Date]])/3, 0)</f>
        <v>3</v>
      </c>
      <c r="I67" s="1" cm="1">
        <f t="array" aca="1" ref="I67" ca="1" xml:space="preserve"> (SUM(OFFSET(G67, -$M$4/2+1, 0, $M$4-1, 1)) + (INDIRECT("G" &amp; ROW(G67) - $M$4/2) + INDIRECT("G" &amp; ROW(G67) + $M$4/2))/2) / $M$4</f>
        <v>9719.795454545454</v>
      </c>
      <c r="J67" s="1">
        <f ca="1">Table5[[#This Row],[Moving Average on Months]] - 1.96*STDEV(OFFSET(Table5[[#This Row],[Combined 
Daily Order]], -$M$4/2, 0, $M$4+1, 1))</f>
        <v>5153.3787926243849</v>
      </c>
      <c r="K67" s="1">
        <f ca="1">Table5[[#This Row],[Moving Average on Months]] + 1.96*STDEV(OFFSET(Table5[[#This Row],[Combined 
Daily Order]], -$M$4/2, 0, $M$4+1, 1))</f>
        <v>14286.212116466522</v>
      </c>
      <c r="L67" s="1" t="e">
        <v>#N/A</v>
      </c>
      <c r="N67" s="1">
        <f t="shared" si="2"/>
        <v>2594.402569847256</v>
      </c>
      <c r="O67" s="1">
        <f t="shared" si="3"/>
        <v>23487.587467512647</v>
      </c>
    </row>
    <row r="68" spans="2:29" ht="13" x14ac:dyDescent="0.15">
      <c r="B68" s="2">
        <v>45526.941377923707</v>
      </c>
      <c r="C68" s="2">
        <f t="shared" ref="C68:C131" si="5">INT(B68)</f>
        <v>45526</v>
      </c>
      <c r="D68" s="1">
        <v>6223</v>
      </c>
      <c r="F68" s="2">
        <f t="shared" si="4"/>
        <v>45474</v>
      </c>
      <c r="G68" s="1">
        <f t="shared" ref="G68:G131" si="6">SUMIF(C:C, F68, D:D)</f>
        <v>7780</v>
      </c>
      <c r="H68" s="1">
        <f>ROUNDUP(MONTH(Table3[[#This Row],[Date]])/3, 0)</f>
        <v>3</v>
      </c>
      <c r="I68" s="1" cm="1">
        <f t="array" aca="1" ref="I68" ca="1" xml:space="preserve"> (SUM(OFFSET(G68, -$M$4/2+1, 0, $M$4-1, 1)) + (INDIRECT("G" &amp; ROW(G68) - $M$4/2) + INDIRECT("G" &amp; ROW(G68) + $M$4/2))/2) / $M$4</f>
        <v>9895.795454545454</v>
      </c>
      <c r="J68" s="1">
        <f ca="1">Table5[[#This Row],[Moving Average on Months]] - 1.96*STDEV(OFFSET(Table5[[#This Row],[Combined 
Daily Order]], -$M$4/2, 0, $M$4+1, 1))</f>
        <v>5454.7961097631005</v>
      </c>
      <c r="K68" s="1">
        <f ca="1">Table5[[#This Row],[Moving Average on Months]] + 1.96*STDEV(OFFSET(Table5[[#This Row],[Combined 
Daily Order]], -$M$4/2, 0, $M$4+1, 1))</f>
        <v>14336.794799327807</v>
      </c>
      <c r="L68" s="1" t="e">
        <v>#N/A</v>
      </c>
      <c r="N68" s="1">
        <f t="shared" ref="N68:N131" si="7">$W$48</f>
        <v>2594.402569847256</v>
      </c>
      <c r="O68" s="1">
        <f t="shared" ref="O68:O131" si="8">$X$48</f>
        <v>23487.587467512647</v>
      </c>
    </row>
    <row r="69" spans="2:29" ht="13" x14ac:dyDescent="0.15">
      <c r="B69" s="2">
        <v>45526.535036070374</v>
      </c>
      <c r="C69" s="2">
        <f t="shared" si="5"/>
        <v>45526</v>
      </c>
      <c r="D69" s="1">
        <v>4854</v>
      </c>
      <c r="F69" s="2">
        <f t="shared" si="4"/>
        <v>45471</v>
      </c>
      <c r="G69" s="1">
        <f t="shared" si="6"/>
        <v>12079</v>
      </c>
      <c r="H69" s="1">
        <f>ROUNDUP(MONTH(Table3[[#This Row],[Date]])/3, 0)</f>
        <v>2</v>
      </c>
      <c r="I69" s="1" cm="1">
        <f t="array" aca="1" ref="I69" ca="1" xml:space="preserve"> (SUM(OFFSET(G69, -$M$4/2+1, 0, $M$4-1, 1)) + (INDIRECT("G" &amp; ROW(G69) - $M$4/2) + INDIRECT("G" &amp; ROW(G69) + $M$4/2))/2) / $M$4</f>
        <v>9975.5909090909099</v>
      </c>
      <c r="J69" s="1">
        <f ca="1">Table5[[#This Row],[Moving Average on Months]] - 1.96*STDEV(OFFSET(Table5[[#This Row],[Combined 
Daily Order]], -$M$4/2, 0, $M$4+1, 1))</f>
        <v>5529.3194930281879</v>
      </c>
      <c r="K69" s="1">
        <f ca="1">Table5[[#This Row],[Moving Average on Months]] + 1.96*STDEV(OFFSET(Table5[[#This Row],[Combined 
Daily Order]], -$M$4/2, 0, $M$4+1, 1))</f>
        <v>14421.862325153632</v>
      </c>
      <c r="L69" s="1" t="e">
        <v>#N/A</v>
      </c>
      <c r="N69" s="1">
        <f t="shared" si="7"/>
        <v>2594.402569847256</v>
      </c>
      <c r="O69" s="1">
        <f t="shared" si="8"/>
        <v>23487.587467512647</v>
      </c>
    </row>
    <row r="70" spans="2:29" ht="13" x14ac:dyDescent="0.15">
      <c r="B70" s="2">
        <v>45526.134258988357</v>
      </c>
      <c r="C70" s="2">
        <f t="shared" si="5"/>
        <v>45526</v>
      </c>
      <c r="D70" s="1">
        <v>5386</v>
      </c>
      <c r="F70" s="2">
        <f t="shared" ref="F70:F133" si="9">WORKDAY(F69,-1)</f>
        <v>45470</v>
      </c>
      <c r="G70" s="1">
        <f t="shared" si="6"/>
        <v>8424</v>
      </c>
      <c r="H70" s="1">
        <f>ROUNDUP(MONTH(Table3[[#This Row],[Date]])/3, 0)</f>
        <v>2</v>
      </c>
      <c r="I70" s="1" cm="1">
        <f t="array" aca="1" ref="I70" ca="1" xml:space="preserve"> (SUM(OFFSET(G70, -$M$4/2+1, 0, $M$4-1, 1)) + (INDIRECT("G" &amp; ROW(G70) - $M$4/2) + INDIRECT("G" &amp; ROW(G70) + $M$4/2))/2) / $M$4</f>
        <v>10088.636363636364</v>
      </c>
      <c r="J70" s="1">
        <f ca="1">Table5[[#This Row],[Moving Average on Months]] - 1.96*STDEV(OFFSET(Table5[[#This Row],[Combined 
Daily Order]], -$M$4/2, 0, $M$4+1, 1))</f>
        <v>5523.2743334318338</v>
      </c>
      <c r="K70" s="1">
        <f ca="1">Table5[[#This Row],[Moving Average on Months]] + 1.96*STDEV(OFFSET(Table5[[#This Row],[Combined 
Daily Order]], -$M$4/2, 0, $M$4+1, 1))</f>
        <v>14653.998393840895</v>
      </c>
      <c r="L70" s="1" t="e">
        <v>#N/A</v>
      </c>
      <c r="N70" s="1">
        <f t="shared" si="7"/>
        <v>2594.402569847256</v>
      </c>
      <c r="O70" s="1">
        <f t="shared" si="8"/>
        <v>23487.587467512647</v>
      </c>
    </row>
    <row r="71" spans="2:29" ht="13" x14ac:dyDescent="0.15">
      <c r="B71" s="2">
        <v>45525.76155571585</v>
      </c>
      <c r="C71" s="2">
        <f t="shared" si="5"/>
        <v>45525</v>
      </c>
      <c r="D71" s="1">
        <v>6218</v>
      </c>
      <c r="F71" s="2">
        <f t="shared" si="9"/>
        <v>45469</v>
      </c>
      <c r="G71" s="1">
        <f t="shared" si="6"/>
        <v>11926</v>
      </c>
      <c r="H71" s="1">
        <f>ROUNDUP(MONTH(Table3[[#This Row],[Date]])/3, 0)</f>
        <v>2</v>
      </c>
      <c r="I71" s="1" cm="1">
        <f t="array" aca="1" ref="I71" ca="1" xml:space="preserve"> (SUM(OFFSET(G71, -$M$4/2+1, 0, $M$4-1, 1)) + (INDIRECT("G" &amp; ROW(G71) - $M$4/2) + INDIRECT("G" &amp; ROW(G71) + $M$4/2))/2) / $M$4</f>
        <v>10202.613636363636</v>
      </c>
      <c r="J71" s="1">
        <f ca="1">Table5[[#This Row],[Moving Average on Months]] - 1.96*STDEV(OFFSET(Table5[[#This Row],[Combined 
Daily Order]], -$M$4/2, 0, $M$4+1, 1))</f>
        <v>5576.4527521671516</v>
      </c>
      <c r="K71" s="1">
        <f ca="1">Table5[[#This Row],[Moving Average on Months]] + 1.96*STDEV(OFFSET(Table5[[#This Row],[Combined 
Daily Order]], -$M$4/2, 0, $M$4+1, 1))</f>
        <v>14828.77452056012</v>
      </c>
      <c r="L71" s="1" t="e">
        <v>#N/A</v>
      </c>
      <c r="N71" s="1">
        <f t="shared" si="7"/>
        <v>2594.402569847256</v>
      </c>
      <c r="O71" s="1">
        <f t="shared" si="8"/>
        <v>23487.587467512647</v>
      </c>
    </row>
    <row r="72" spans="2:29" ht="15" x14ac:dyDescent="0.2">
      <c r="B72" s="2">
        <v>45525.346498489882</v>
      </c>
      <c r="C72" s="2">
        <f t="shared" si="5"/>
        <v>45525</v>
      </c>
      <c r="D72" s="1">
        <v>4970</v>
      </c>
      <c r="F72" s="2">
        <f t="shared" si="9"/>
        <v>45468</v>
      </c>
      <c r="G72" s="1">
        <f t="shared" si="6"/>
        <v>8050</v>
      </c>
      <c r="H72" s="1">
        <f>ROUNDUP(MONTH(Table3[[#This Row],[Date]])/3, 0)</f>
        <v>2</v>
      </c>
      <c r="I72" s="1" cm="1">
        <f t="array" aca="1" ref="I72" ca="1" xml:space="preserve"> (SUM(OFFSET(G72, -$M$4/2+1, 0, $M$4-1, 1)) + (INDIRECT("G" &amp; ROW(G72) - $M$4/2) + INDIRECT("G" &amp; ROW(G72) + $M$4/2))/2) / $M$4</f>
        <v>10184.045454545454</v>
      </c>
      <c r="J72" s="1">
        <f ca="1">Table5[[#This Row],[Moving Average on Months]] - 1.96*STDEV(OFFSET(Table5[[#This Row],[Combined 
Daily Order]], -$M$4/2, 0, $M$4+1, 1))</f>
        <v>5803.4292377942929</v>
      </c>
      <c r="K72" s="1">
        <f ca="1">Table5[[#This Row],[Moving Average on Months]] + 1.96*STDEV(OFFSET(Table5[[#This Row],[Combined 
Daily Order]], -$M$4/2, 0, $M$4+1, 1))</f>
        <v>14564.661671296615</v>
      </c>
      <c r="L72" s="1" t="e">
        <v>#N/A</v>
      </c>
      <c r="N72" s="1">
        <f t="shared" si="7"/>
        <v>2594.402569847256</v>
      </c>
      <c r="O72" s="1">
        <f t="shared" si="8"/>
        <v>23487.587467512647</v>
      </c>
      <c r="S72"/>
      <c r="T72" s="6" t="s">
        <v>42</v>
      </c>
      <c r="U72"/>
      <c r="V72"/>
      <c r="W72"/>
      <c r="X72"/>
      <c r="Y72"/>
      <c r="Z72"/>
      <c r="AA72"/>
      <c r="AB72"/>
      <c r="AC72"/>
    </row>
    <row r="73" spans="2:29" ht="15" x14ac:dyDescent="0.2">
      <c r="B73" s="2">
        <v>45524.973949804225</v>
      </c>
      <c r="C73" s="2">
        <f t="shared" si="5"/>
        <v>45524</v>
      </c>
      <c r="D73" s="1">
        <v>5727</v>
      </c>
      <c r="F73" s="2">
        <f t="shared" si="9"/>
        <v>45467</v>
      </c>
      <c r="G73" s="1">
        <f t="shared" si="6"/>
        <v>12825</v>
      </c>
      <c r="H73" s="1">
        <f>ROUNDUP(MONTH(Table3[[#This Row],[Date]])/3, 0)</f>
        <v>2</v>
      </c>
      <c r="I73" s="1" cm="1">
        <f t="array" aca="1" ref="I73" ca="1" xml:space="preserve"> (SUM(OFFSET(G73, -$M$4/2+1, 0, $M$4-1, 1)) + (INDIRECT("G" &amp; ROW(G73) - $M$4/2) + INDIRECT("G" &amp; ROW(G73) + $M$4/2))/2) / $M$4</f>
        <v>10277.022727272728</v>
      </c>
      <c r="J73" s="1">
        <f ca="1">Table5[[#This Row],[Moving Average on Months]] - 1.96*STDEV(OFFSET(Table5[[#This Row],[Combined 
Daily Order]], -$M$4/2, 0, $M$4+1, 1))</f>
        <v>5722.4832119327139</v>
      </c>
      <c r="K73" s="1">
        <f ca="1">Table5[[#This Row],[Moving Average on Months]] + 1.96*STDEV(OFFSET(Table5[[#This Row],[Combined 
Daily Order]], -$M$4/2, 0, $M$4+1, 1))</f>
        <v>14831.562242612741</v>
      </c>
      <c r="L73" s="1" t="e">
        <v>#N/A</v>
      </c>
      <c r="N73" s="1">
        <f t="shared" si="7"/>
        <v>2594.402569847256</v>
      </c>
      <c r="O73" s="1">
        <f t="shared" si="8"/>
        <v>23487.587467512647</v>
      </c>
      <c r="S73"/>
      <c r="T73" t="s">
        <v>43</v>
      </c>
      <c r="U73"/>
      <c r="V73" t="s">
        <v>44</v>
      </c>
      <c r="W73"/>
      <c r="X73" t="s">
        <v>45</v>
      </c>
      <c r="Y73"/>
      <c r="Z73" t="s">
        <v>46</v>
      </c>
      <c r="AA73"/>
      <c r="AB73" t="s">
        <v>65</v>
      </c>
      <c r="AC73" t="s">
        <v>66</v>
      </c>
    </row>
    <row r="74" spans="2:29" ht="15" x14ac:dyDescent="0.2">
      <c r="B74" s="2">
        <v>45524.596354420595</v>
      </c>
      <c r="C74" s="2">
        <f t="shared" si="5"/>
        <v>45524</v>
      </c>
      <c r="D74" s="1">
        <v>6210</v>
      </c>
      <c r="F74" s="2">
        <f t="shared" si="9"/>
        <v>45464</v>
      </c>
      <c r="G74" s="1">
        <f t="shared" si="6"/>
        <v>12226</v>
      </c>
      <c r="H74" s="1">
        <f>ROUNDUP(MONTH(Table3[[#This Row],[Date]])/3, 0)</f>
        <v>2</v>
      </c>
      <c r="I74" s="1" cm="1">
        <f t="array" aca="1" ref="I74" ca="1" xml:space="preserve"> (SUM(OFFSET(G74, -$M$4/2+1, 0, $M$4-1, 1)) + (INDIRECT("G" &amp; ROW(G74) - $M$4/2) + INDIRECT("G" &amp; ROW(G74) + $M$4/2))/2) / $M$4</f>
        <v>10476.613636363636</v>
      </c>
      <c r="J74" s="1">
        <f ca="1">Table5[[#This Row],[Moving Average on Months]] - 1.96*STDEV(OFFSET(Table5[[#This Row],[Combined 
Daily Order]], -$M$4/2, 0, $M$4+1, 1))</f>
        <v>6019.3075997231226</v>
      </c>
      <c r="K74" s="1">
        <f ca="1">Table5[[#This Row],[Moving Average on Months]] + 1.96*STDEV(OFFSET(Table5[[#This Row],[Combined 
Daily Order]], -$M$4/2, 0, $M$4+1, 1))</f>
        <v>14933.919673004149</v>
      </c>
      <c r="L74" s="1" t="e">
        <v>#N/A</v>
      </c>
      <c r="N74" s="1">
        <f t="shared" si="7"/>
        <v>2594.402569847256</v>
      </c>
      <c r="O74" s="1">
        <f t="shared" si="8"/>
        <v>23487.587467512647</v>
      </c>
      <c r="S74" s="6" t="s">
        <v>49</v>
      </c>
      <c r="T74" t="s">
        <v>67</v>
      </c>
      <c r="U74" t="s">
        <v>68</v>
      </c>
      <c r="V74" t="s">
        <v>67</v>
      </c>
      <c r="W74" t="s">
        <v>68</v>
      </c>
      <c r="X74" t="s">
        <v>67</v>
      </c>
      <c r="Y74" t="s">
        <v>68</v>
      </c>
      <c r="Z74" t="s">
        <v>67</v>
      </c>
      <c r="AA74" t="s">
        <v>68</v>
      </c>
      <c r="AB74"/>
      <c r="AC74"/>
    </row>
    <row r="75" spans="2:29" ht="15" x14ac:dyDescent="0.2">
      <c r="B75" s="2">
        <v>45524.193101440113</v>
      </c>
      <c r="C75" s="2">
        <f t="shared" si="5"/>
        <v>45524</v>
      </c>
      <c r="D75" s="1">
        <v>4995</v>
      </c>
      <c r="F75" s="2">
        <f t="shared" si="9"/>
        <v>45463</v>
      </c>
      <c r="G75" s="1">
        <f t="shared" si="6"/>
        <v>13483</v>
      </c>
      <c r="H75" s="1">
        <f>ROUNDUP(MONTH(Table3[[#This Row],[Date]])/3, 0)</f>
        <v>2</v>
      </c>
      <c r="I75" s="1" cm="1">
        <f t="array" aca="1" ref="I75" ca="1" xml:space="preserve"> (SUM(OFFSET(G75, -$M$4/2+1, 0, $M$4-1, 1)) + (INDIRECT("G" &amp; ROW(G75) - $M$4/2) + INDIRECT("G" &amp; ROW(G75) + $M$4/2))/2) / $M$4</f>
        <v>10548.181818181818</v>
      </c>
      <c r="J75" s="1">
        <f ca="1">Table5[[#This Row],[Moving Average on Months]] - 1.96*STDEV(OFFSET(Table5[[#This Row],[Combined 
Daily Order]], -$M$4/2, 0, $M$4+1, 1))</f>
        <v>6035.5908055205828</v>
      </c>
      <c r="K75" s="1">
        <f ca="1">Table5[[#This Row],[Moving Average on Months]] + 1.96*STDEV(OFFSET(Table5[[#This Row],[Combined 
Daily Order]], -$M$4/2, 0, $M$4+1, 1))</f>
        <v>15060.772830843052</v>
      </c>
      <c r="L75" s="1" t="e">
        <v>#N/A</v>
      </c>
      <c r="N75" s="1">
        <f t="shared" si="7"/>
        <v>2594.402569847256</v>
      </c>
      <c r="O75" s="1">
        <f t="shared" si="8"/>
        <v>23487.587467512647</v>
      </c>
      <c r="S75" s="7" t="s">
        <v>52</v>
      </c>
      <c r="T75"/>
      <c r="U75"/>
      <c r="V75">
        <v>9863.953125</v>
      </c>
      <c r="W75">
        <v>2570.6564440475922</v>
      </c>
      <c r="X75">
        <v>10533.276923076923</v>
      </c>
      <c r="Y75">
        <v>3082.3372397606636</v>
      </c>
      <c r="Z75">
        <v>11411.16923076923</v>
      </c>
      <c r="AA75">
        <v>3387.9735396381793</v>
      </c>
      <c r="AB75">
        <v>10606.608247422681</v>
      </c>
      <c r="AC75">
        <v>3084.9052489432356</v>
      </c>
    </row>
    <row r="76" spans="2:29" ht="15" x14ac:dyDescent="0.2">
      <c r="B76" s="2">
        <v>45523.771930374161</v>
      </c>
      <c r="C76" s="2">
        <f t="shared" si="5"/>
        <v>45523</v>
      </c>
      <c r="D76" s="1">
        <v>5856</v>
      </c>
      <c r="F76" s="2">
        <f t="shared" si="9"/>
        <v>45462</v>
      </c>
      <c r="G76" s="1">
        <f t="shared" si="6"/>
        <v>7606</v>
      </c>
      <c r="H76" s="1">
        <f>ROUNDUP(MONTH(Table3[[#This Row],[Date]])/3, 0)</f>
        <v>2</v>
      </c>
      <c r="I76" s="1" cm="1">
        <f t="array" aca="1" ref="I76" ca="1" xml:space="preserve"> (SUM(OFFSET(G76, -$M$4/2+1, 0, $M$4-1, 1)) + (INDIRECT("G" &amp; ROW(G76) - $M$4/2) + INDIRECT("G" &amp; ROW(G76) + $M$4/2))/2) / $M$4</f>
        <v>10530.59090909091</v>
      </c>
      <c r="J76" s="1">
        <f ca="1">Table5[[#This Row],[Moving Average on Months]] - 1.96*STDEV(OFFSET(Table5[[#This Row],[Combined 
Daily Order]], -$M$4/2, 0, $M$4+1, 1))</f>
        <v>6172.1806711848258</v>
      </c>
      <c r="K76" s="1">
        <f ca="1">Table5[[#This Row],[Moving Average on Months]] + 1.96*STDEV(OFFSET(Table5[[#This Row],[Combined 
Daily Order]], -$M$4/2, 0, $M$4+1, 1))</f>
        <v>14889.001146996994</v>
      </c>
      <c r="L76" s="1" t="e">
        <v>#N/A</v>
      </c>
      <c r="N76" s="1">
        <f t="shared" si="7"/>
        <v>2594.402569847256</v>
      </c>
      <c r="O76" s="1">
        <f t="shared" si="8"/>
        <v>23487.587467512647</v>
      </c>
      <c r="S76" s="7" t="s">
        <v>53</v>
      </c>
      <c r="T76"/>
      <c r="U76"/>
      <c r="V76">
        <v>9243.4769230769234</v>
      </c>
      <c r="W76">
        <v>2205.1754968971022</v>
      </c>
      <c r="X76">
        <v>11279.923076923076</v>
      </c>
      <c r="Y76">
        <v>4150.1959641522217</v>
      </c>
      <c r="Z76">
        <v>11506.969230769231</v>
      </c>
      <c r="AA76">
        <v>2463.4353171005846</v>
      </c>
      <c r="AB76">
        <v>10676.789743589743</v>
      </c>
      <c r="AC76">
        <v>3213.9564165241786</v>
      </c>
    </row>
    <row r="77" spans="2:29" ht="15" x14ac:dyDescent="0.2">
      <c r="B77" s="2">
        <v>45523.357761107494</v>
      </c>
      <c r="C77" s="2">
        <f t="shared" si="5"/>
        <v>45523</v>
      </c>
      <c r="D77" s="1">
        <v>5874</v>
      </c>
      <c r="F77" s="2">
        <f t="shared" si="9"/>
        <v>45461</v>
      </c>
      <c r="G77" s="1">
        <f t="shared" si="6"/>
        <v>8642</v>
      </c>
      <c r="H77" s="1">
        <f>ROUNDUP(MONTH(Table3[[#This Row],[Date]])/3, 0)</f>
        <v>2</v>
      </c>
      <c r="I77" s="1" cm="1">
        <f t="array" aca="1" ref="I77" ca="1" xml:space="preserve"> (SUM(OFFSET(G77, -$M$4/2+1, 0, $M$4-1, 1)) + (INDIRECT("G" &amp; ROW(G77) - $M$4/2) + INDIRECT("G" &amp; ROW(G77) + $M$4/2))/2) / $M$4</f>
        <v>10654.65909090909</v>
      </c>
      <c r="J77" s="1">
        <f ca="1">Table5[[#This Row],[Moving Average on Months]] - 1.96*STDEV(OFFSET(Table5[[#This Row],[Combined 
Daily Order]], -$M$4/2, 0, $M$4+1, 1))</f>
        <v>5959.5564976272499</v>
      </c>
      <c r="K77" s="1">
        <f ca="1">Table5[[#This Row],[Moving Average on Months]] + 1.96*STDEV(OFFSET(Table5[[#This Row],[Combined 
Daily Order]], -$M$4/2, 0, $M$4+1, 1))</f>
        <v>15349.761684190929</v>
      </c>
      <c r="L77" s="1" t="e">
        <v>#N/A</v>
      </c>
      <c r="N77" s="1">
        <f t="shared" si="7"/>
        <v>2594.402569847256</v>
      </c>
      <c r="O77" s="1">
        <f t="shared" si="8"/>
        <v>23487.587467512647</v>
      </c>
      <c r="S77" s="7" t="s">
        <v>54</v>
      </c>
      <c r="T77">
        <v>12018.5</v>
      </c>
      <c r="U77">
        <v>2594.6434152655643</v>
      </c>
      <c r="V77">
        <v>11360.878787878788</v>
      </c>
      <c r="W77">
        <v>3408.7169817989675</v>
      </c>
      <c r="X77">
        <v>11718.476923076923</v>
      </c>
      <c r="Y77">
        <v>3245.3141128194966</v>
      </c>
      <c r="Z77">
        <v>12473</v>
      </c>
      <c r="AA77">
        <v>3623.5725767190038</v>
      </c>
      <c r="AB77">
        <v>11865.463302752294</v>
      </c>
      <c r="AC77">
        <v>3362.6701592677196</v>
      </c>
    </row>
    <row r="78" spans="2:29" ht="15" x14ac:dyDescent="0.2">
      <c r="B78" s="2">
        <v>45520.964464250173</v>
      </c>
      <c r="C78" s="2">
        <f t="shared" si="5"/>
        <v>45520</v>
      </c>
      <c r="D78" s="1">
        <v>4733</v>
      </c>
      <c r="F78" s="2">
        <f t="shared" si="9"/>
        <v>45460</v>
      </c>
      <c r="G78" s="1">
        <f t="shared" si="6"/>
        <v>12725</v>
      </c>
      <c r="H78" s="1">
        <f>ROUNDUP(MONTH(Table3[[#This Row],[Date]])/3, 0)</f>
        <v>2</v>
      </c>
      <c r="I78" s="1" cm="1">
        <f t="array" aca="1" ref="I78" ca="1" xml:space="preserve"> (SUM(OFFSET(G78, -$M$4/2+1, 0, $M$4-1, 1)) + (INDIRECT("G" &amp; ROW(G78) - $M$4/2) + INDIRECT("G" &amp; ROW(G78) + $M$4/2))/2) / $M$4</f>
        <v>10904.15909090909</v>
      </c>
      <c r="J78" s="1">
        <f ca="1">Table5[[#This Row],[Moving Average on Months]] - 1.96*STDEV(OFFSET(Table5[[#This Row],[Combined 
Daily Order]], -$M$4/2, 0, $M$4+1, 1))</f>
        <v>6195.6471120535571</v>
      </c>
      <c r="K78" s="1">
        <f ca="1">Table5[[#This Row],[Moving Average on Months]] + 1.96*STDEV(OFFSET(Table5[[#This Row],[Combined 
Daily Order]], -$M$4/2, 0, $M$4+1, 1))</f>
        <v>15612.671069764623</v>
      </c>
      <c r="L78" s="1" t="e">
        <v>#N/A</v>
      </c>
      <c r="N78" s="1">
        <f t="shared" si="7"/>
        <v>2594.402569847256</v>
      </c>
      <c r="O78" s="1">
        <f t="shared" si="8"/>
        <v>23487.587467512647</v>
      </c>
      <c r="S78" s="7" t="s">
        <v>55</v>
      </c>
      <c r="T78">
        <v>17404.424242424244</v>
      </c>
      <c r="U78">
        <v>5047.0759548646083</v>
      </c>
      <c r="V78">
        <v>19430.861538461537</v>
      </c>
      <c r="W78">
        <v>5770.1650103054963</v>
      </c>
      <c r="X78">
        <v>20521.446153846155</v>
      </c>
      <c r="Y78">
        <v>6390.1316986398288</v>
      </c>
      <c r="Z78"/>
      <c r="AA78"/>
      <c r="AB78">
        <v>19110.163265306124</v>
      </c>
      <c r="AC78">
        <v>5873.953747657366</v>
      </c>
    </row>
    <row r="79" spans="2:29" ht="15" x14ac:dyDescent="0.2">
      <c r="B79" s="2">
        <v>45520.556154983271</v>
      </c>
      <c r="C79" s="2">
        <f t="shared" si="5"/>
        <v>45520</v>
      </c>
      <c r="D79" s="1">
        <v>6107</v>
      </c>
      <c r="F79" s="2">
        <f t="shared" si="9"/>
        <v>45457</v>
      </c>
      <c r="G79" s="1">
        <f t="shared" si="6"/>
        <v>11785</v>
      </c>
      <c r="H79" s="1">
        <f>ROUNDUP(MONTH(Table3[[#This Row],[Date]])/3, 0)</f>
        <v>2</v>
      </c>
      <c r="I79" s="1" cm="1">
        <f t="array" aca="1" ref="I79" ca="1" xml:space="preserve"> (SUM(OFFSET(G79, -$M$4/2+1, 0, $M$4-1, 1)) + (INDIRECT("G" &amp; ROW(G79) - $M$4/2) + INDIRECT("G" &amp; ROW(G79) + $M$4/2))/2) / $M$4</f>
        <v>11019.704545454546</v>
      </c>
      <c r="J79" s="1">
        <f ca="1">Table5[[#This Row],[Moving Average on Months]] - 1.96*STDEV(OFFSET(Table5[[#This Row],[Combined 
Daily Order]], -$M$4/2, 0, $M$4+1, 1))</f>
        <v>6262.0009256893054</v>
      </c>
      <c r="K79" s="1">
        <f ca="1">Table5[[#This Row],[Moving Average on Months]] + 1.96*STDEV(OFFSET(Table5[[#This Row],[Combined 
Daily Order]], -$M$4/2, 0, $M$4+1, 1))</f>
        <v>15777.408165219786</v>
      </c>
      <c r="L79" s="1" t="e">
        <v>#N/A</v>
      </c>
      <c r="N79" s="1">
        <f t="shared" si="7"/>
        <v>2594.402569847256</v>
      </c>
      <c r="O79" s="1">
        <f t="shared" si="8"/>
        <v>23487.587467512647</v>
      </c>
      <c r="S79" s="7" t="s">
        <v>56</v>
      </c>
      <c r="T79">
        <v>16057.943181818182</v>
      </c>
      <c r="U79">
        <v>5114.4982705982966</v>
      </c>
      <c r="V79">
        <v>12480.55</v>
      </c>
      <c r="W79">
        <v>5542.2715101029498</v>
      </c>
      <c r="X79">
        <v>13513.280769230769</v>
      </c>
      <c r="Y79">
        <v>5992.6178797031935</v>
      </c>
      <c r="Z79">
        <v>11797.046153846153</v>
      </c>
      <c r="AA79">
        <v>3217.3701918596626</v>
      </c>
      <c r="AB79">
        <v>13040.995018679951</v>
      </c>
      <c r="AC79">
        <v>5329.8941065472936</v>
      </c>
    </row>
    <row r="80" spans="2:29" ht="15" x14ac:dyDescent="0.2">
      <c r="B80" s="2">
        <v>45520.161355519653</v>
      </c>
      <c r="C80" s="2">
        <f t="shared" si="5"/>
        <v>45520</v>
      </c>
      <c r="D80" s="1">
        <v>6045</v>
      </c>
      <c r="F80" s="2">
        <f t="shared" si="9"/>
        <v>45456</v>
      </c>
      <c r="G80" s="1">
        <f t="shared" si="6"/>
        <v>9363</v>
      </c>
      <c r="H80" s="1">
        <f>ROUNDUP(MONTH(Table3[[#This Row],[Date]])/3, 0)</f>
        <v>2</v>
      </c>
      <c r="I80" s="1" cm="1">
        <f t="array" aca="1" ref="I80" ca="1" xml:space="preserve"> (SUM(OFFSET(G80, -$M$4/2+1, 0, $M$4-1, 1)) + (INDIRECT("G" &amp; ROW(G80) - $M$4/2) + INDIRECT("G" &amp; ROW(G80) + $M$4/2))/2) / $M$4</f>
        <v>11094.863636363636</v>
      </c>
      <c r="J80" s="1">
        <f ca="1">Table5[[#This Row],[Moving Average on Months]] - 1.96*STDEV(OFFSET(Table5[[#This Row],[Combined 
Daily Order]], -$M$4/2, 0, $M$4+1, 1))</f>
        <v>6387.3505071602603</v>
      </c>
      <c r="K80" s="1">
        <f ca="1">Table5[[#This Row],[Moving Average on Months]] + 1.96*STDEV(OFFSET(Table5[[#This Row],[Combined 
Daily Order]], -$M$4/2, 0, $M$4+1, 1))</f>
        <v>15802.376765567013</v>
      </c>
      <c r="L80" s="1" t="e">
        <v>#N/A</v>
      </c>
      <c r="N80" s="1">
        <f t="shared" si="7"/>
        <v>2594.402569847256</v>
      </c>
      <c r="O80" s="1">
        <f t="shared" si="8"/>
        <v>23487.587467512647</v>
      </c>
      <c r="S80"/>
    </row>
    <row r="81" spans="2:19" ht="15" x14ac:dyDescent="0.2">
      <c r="B81" s="2">
        <v>45519.747504551662</v>
      </c>
      <c r="C81" s="2">
        <f t="shared" si="5"/>
        <v>45519</v>
      </c>
      <c r="D81" s="1">
        <v>4808</v>
      </c>
      <c r="F81" s="2">
        <f t="shared" si="9"/>
        <v>45455</v>
      </c>
      <c r="G81" s="1">
        <f t="shared" si="6"/>
        <v>13596</v>
      </c>
      <c r="H81" s="1">
        <f>ROUNDUP(MONTH(Table3[[#This Row],[Date]])/3, 0)</f>
        <v>2</v>
      </c>
      <c r="I81" s="1" cm="1">
        <f t="array" aca="1" ref="I81" ca="1" xml:space="preserve"> (SUM(OFFSET(G81, -$M$4/2+1, 0, $M$4-1, 1)) + (INDIRECT("G" &amp; ROW(G81) - $M$4/2) + INDIRECT("G" &amp; ROW(G81) + $M$4/2))/2) / $M$4</f>
        <v>11147.295454545454</v>
      </c>
      <c r="J81" s="1">
        <f ca="1">Table5[[#This Row],[Moving Average on Months]] - 1.96*STDEV(OFFSET(Table5[[#This Row],[Combined 
Daily Order]], -$M$4/2, 0, $M$4+1, 1))</f>
        <v>6371.275426767852</v>
      </c>
      <c r="K81" s="1">
        <f ca="1">Table5[[#This Row],[Moving Average on Months]] + 1.96*STDEV(OFFSET(Table5[[#This Row],[Combined 
Daily Order]], -$M$4/2, 0, $M$4+1, 1))</f>
        <v>15923.315482323056</v>
      </c>
      <c r="L81" s="1" t="e">
        <v>#N/A</v>
      </c>
      <c r="N81" s="1">
        <f t="shared" si="7"/>
        <v>2594.402569847256</v>
      </c>
      <c r="O81" s="1">
        <f t="shared" si="8"/>
        <v>23487.587467512647</v>
      </c>
      <c r="S81"/>
    </row>
    <row r="82" spans="2:19" ht="15" x14ac:dyDescent="0.2">
      <c r="B82" s="2">
        <v>45519.376467477116</v>
      </c>
      <c r="C82" s="2">
        <f t="shared" si="5"/>
        <v>45519</v>
      </c>
      <c r="D82" s="1">
        <v>5441</v>
      </c>
      <c r="F82" s="2">
        <f t="shared" si="9"/>
        <v>45454</v>
      </c>
      <c r="G82" s="1">
        <f t="shared" si="6"/>
        <v>8300</v>
      </c>
      <c r="H82" s="1">
        <f>ROUNDUP(MONTH(Table3[[#This Row],[Date]])/3, 0)</f>
        <v>2</v>
      </c>
      <c r="I82" s="1" cm="1">
        <f t="array" aca="1" ref="I82" ca="1" xml:space="preserve"> (SUM(OFFSET(G82, -$M$4/2+1, 0, $M$4-1, 1)) + (INDIRECT("G" &amp; ROW(G82) - $M$4/2) + INDIRECT("G" &amp; ROW(G82) + $M$4/2))/2) / $M$4</f>
        <v>11216</v>
      </c>
      <c r="J82" s="1">
        <f ca="1">Table5[[#This Row],[Moving Average on Months]] - 1.96*STDEV(OFFSET(Table5[[#This Row],[Combined 
Daily Order]], -$M$4/2, 0, $M$4+1, 1))</f>
        <v>6384.7419095474861</v>
      </c>
      <c r="K82" s="1">
        <f ca="1">Table5[[#This Row],[Moving Average on Months]] + 1.96*STDEV(OFFSET(Table5[[#This Row],[Combined 
Daily Order]], -$M$4/2, 0, $M$4+1, 1))</f>
        <v>16047.258090452513</v>
      </c>
      <c r="L82" s="1" t="e">
        <v>#N/A</v>
      </c>
      <c r="N82" s="1">
        <f t="shared" si="7"/>
        <v>2594.402569847256</v>
      </c>
      <c r="O82" s="1">
        <f t="shared" si="8"/>
        <v>23487.587467512647</v>
      </c>
      <c r="S82"/>
    </row>
    <row r="83" spans="2:19" ht="15" x14ac:dyDescent="0.2">
      <c r="B83" s="2">
        <v>45518.969483044188</v>
      </c>
      <c r="C83" s="2">
        <f t="shared" si="5"/>
        <v>45518</v>
      </c>
      <c r="D83" s="1">
        <v>5852</v>
      </c>
      <c r="F83" s="2">
        <f t="shared" si="9"/>
        <v>45453</v>
      </c>
      <c r="G83" s="1">
        <f t="shared" si="6"/>
        <v>8967</v>
      </c>
      <c r="H83" s="1">
        <f>ROUNDUP(MONTH(Table3[[#This Row],[Date]])/3, 0)</f>
        <v>2</v>
      </c>
      <c r="I83" s="1" cm="1">
        <f t="array" aca="1" ref="I83" ca="1" xml:space="preserve"> (SUM(OFFSET(G83, -$M$4/2+1, 0, $M$4-1, 1)) + (INDIRECT("G" &amp; ROW(G83) - $M$4/2) + INDIRECT("G" &amp; ROW(G83) + $M$4/2))/2) / $M$4</f>
        <v>11287.954545454546</v>
      </c>
      <c r="J83" s="1">
        <f ca="1">Table5[[#This Row],[Moving Average on Months]] - 1.96*STDEV(OFFSET(Table5[[#This Row],[Combined 
Daily Order]], -$M$4/2, 0, $M$4+1, 1))</f>
        <v>6352.375529092742</v>
      </c>
      <c r="K83" s="1">
        <f ca="1">Table5[[#This Row],[Moving Average on Months]] + 1.96*STDEV(OFFSET(Table5[[#This Row],[Combined 
Daily Order]], -$M$4/2, 0, $M$4+1, 1))</f>
        <v>16223.53356181635</v>
      </c>
      <c r="L83" s="1" t="e">
        <v>#N/A</v>
      </c>
      <c r="N83" s="1">
        <f t="shared" si="7"/>
        <v>2594.402569847256</v>
      </c>
      <c r="O83" s="1">
        <f t="shared" si="8"/>
        <v>23487.587467512647</v>
      </c>
      <c r="S83"/>
    </row>
    <row r="84" spans="2:19" ht="15" x14ac:dyDescent="0.2">
      <c r="B84" s="2">
        <v>45518.57793040268</v>
      </c>
      <c r="C84" s="2">
        <f t="shared" si="5"/>
        <v>45518</v>
      </c>
      <c r="D84" s="1">
        <v>5152</v>
      </c>
      <c r="F84" s="2">
        <f t="shared" si="9"/>
        <v>45450</v>
      </c>
      <c r="G84" s="1">
        <f t="shared" si="6"/>
        <v>13554</v>
      </c>
      <c r="H84" s="1">
        <f>ROUNDUP(MONTH(Table3[[#This Row],[Date]])/3, 0)</f>
        <v>2</v>
      </c>
      <c r="I84" s="1" cm="1">
        <f t="array" aca="1" ref="I84" ca="1" xml:space="preserve"> (SUM(OFFSET(G84, -$M$4/2+1, 0, $M$4-1, 1)) + (INDIRECT("G" &amp; ROW(G84) - $M$4/2) + INDIRECT("G" &amp; ROW(G84) + $M$4/2))/2) / $M$4</f>
        <v>11319.25</v>
      </c>
      <c r="J84" s="1">
        <f ca="1">Table5[[#This Row],[Moving Average on Months]] - 1.96*STDEV(OFFSET(Table5[[#This Row],[Combined 
Daily Order]], -$M$4/2, 0, $M$4+1, 1))</f>
        <v>6479.4599227081208</v>
      </c>
      <c r="K84" s="1">
        <f ca="1">Table5[[#This Row],[Moving Average on Months]] + 1.96*STDEV(OFFSET(Table5[[#This Row],[Combined 
Daily Order]], -$M$4/2, 0, $M$4+1, 1))</f>
        <v>16159.04007729188</v>
      </c>
      <c r="L84" s="1" t="e">
        <v>#N/A</v>
      </c>
      <c r="N84" s="1">
        <f t="shared" si="7"/>
        <v>2594.402569847256</v>
      </c>
      <c r="O84" s="1">
        <f t="shared" si="8"/>
        <v>23487.587467512647</v>
      </c>
      <c r="S84"/>
    </row>
    <row r="85" spans="2:19" ht="15" x14ac:dyDescent="0.2">
      <c r="B85" s="2">
        <v>45518.186615885446</v>
      </c>
      <c r="C85" s="2">
        <f t="shared" si="5"/>
        <v>45518</v>
      </c>
      <c r="D85" s="1">
        <v>4804</v>
      </c>
      <c r="F85" s="2">
        <f t="shared" si="9"/>
        <v>45449</v>
      </c>
      <c r="G85" s="1">
        <f t="shared" si="6"/>
        <v>13334</v>
      </c>
      <c r="H85" s="1">
        <f>ROUNDUP(MONTH(Table3[[#This Row],[Date]])/3, 0)</f>
        <v>2</v>
      </c>
      <c r="I85" s="1" cm="1">
        <f t="array" aca="1" ref="I85" ca="1" xml:space="preserve"> (SUM(OFFSET(G85, -$M$4/2+1, 0, $M$4-1, 1)) + (INDIRECT("G" &amp; ROW(G85) - $M$4/2) + INDIRECT("G" &amp; ROW(G85) + $M$4/2))/2) / $M$4</f>
        <v>11275.863636363636</v>
      </c>
      <c r="J85" s="1">
        <f ca="1">Table5[[#This Row],[Moving Average on Months]] - 1.96*STDEV(OFFSET(Table5[[#This Row],[Combined 
Daily Order]], -$M$4/2, 0, $M$4+1, 1))</f>
        <v>6422.8950289016184</v>
      </c>
      <c r="K85" s="1">
        <f ca="1">Table5[[#This Row],[Moving Average on Months]] + 1.96*STDEV(OFFSET(Table5[[#This Row],[Combined 
Daily Order]], -$M$4/2, 0, $M$4+1, 1))</f>
        <v>16128.832243825655</v>
      </c>
      <c r="L85" s="1" t="e">
        <v>#N/A</v>
      </c>
      <c r="N85" s="1">
        <f t="shared" si="7"/>
        <v>2594.402569847256</v>
      </c>
      <c r="O85" s="1">
        <f t="shared" si="8"/>
        <v>23487.587467512647</v>
      </c>
      <c r="S85"/>
    </row>
    <row r="86" spans="2:19" ht="15" x14ac:dyDescent="0.2">
      <c r="B86" s="2">
        <v>45517.804383855226</v>
      </c>
      <c r="C86" s="2">
        <f t="shared" si="5"/>
        <v>45517</v>
      </c>
      <c r="D86" s="1">
        <v>5062</v>
      </c>
      <c r="F86" s="2">
        <f t="shared" si="9"/>
        <v>45448</v>
      </c>
      <c r="G86" s="1">
        <f t="shared" si="6"/>
        <v>8600</v>
      </c>
      <c r="H86" s="1">
        <f>ROUNDUP(MONTH(Table3[[#This Row],[Date]])/3, 0)</f>
        <v>2</v>
      </c>
      <c r="I86" s="1" cm="1">
        <f t="array" aca="1" ref="I86" ca="1" xml:space="preserve"> (SUM(OFFSET(G86, -$M$4/2+1, 0, $M$4-1, 1)) + (INDIRECT("G" &amp; ROW(G86) - $M$4/2) + INDIRECT("G" &amp; ROW(G86) + $M$4/2))/2) / $M$4</f>
        <v>11266.568181818182</v>
      </c>
      <c r="J86" s="1">
        <f ca="1">Table5[[#This Row],[Moving Average on Months]] - 1.96*STDEV(OFFSET(Table5[[#This Row],[Combined 
Daily Order]], -$M$4/2, 0, $M$4+1, 1))</f>
        <v>6096.7715901128695</v>
      </c>
      <c r="K86" s="1">
        <f ca="1">Table5[[#This Row],[Moving Average on Months]] + 1.96*STDEV(OFFSET(Table5[[#This Row],[Combined 
Daily Order]], -$M$4/2, 0, $M$4+1, 1))</f>
        <v>16436.364773523495</v>
      </c>
      <c r="L86" s="1" t="e">
        <v>#N/A</v>
      </c>
      <c r="N86" s="1">
        <f t="shared" si="7"/>
        <v>2594.402569847256</v>
      </c>
      <c r="O86" s="1">
        <f t="shared" si="8"/>
        <v>23487.587467512647</v>
      </c>
      <c r="S86"/>
    </row>
    <row r="87" spans="2:19" ht="15" x14ac:dyDescent="0.2">
      <c r="B87" s="2">
        <v>45517.405268299161</v>
      </c>
      <c r="C87" s="2">
        <f t="shared" si="5"/>
        <v>45517</v>
      </c>
      <c r="D87" s="1">
        <v>3675</v>
      </c>
      <c r="F87" s="2">
        <f t="shared" si="9"/>
        <v>45447</v>
      </c>
      <c r="G87" s="1">
        <f t="shared" si="6"/>
        <v>9232</v>
      </c>
      <c r="H87" s="1">
        <f>ROUNDUP(MONTH(Table3[[#This Row],[Date]])/3, 0)</f>
        <v>2</v>
      </c>
      <c r="I87" s="1" cm="1">
        <f t="array" aca="1" ref="I87" ca="1" xml:space="preserve"> (SUM(OFFSET(G87, -$M$4/2+1, 0, $M$4-1, 1)) + (INDIRECT("G" &amp; ROW(G87) - $M$4/2) + INDIRECT("G" &amp; ROW(G87) + $M$4/2))/2) / $M$4</f>
        <v>11356.431818181818</v>
      </c>
      <c r="J87" s="1">
        <f ca="1">Table5[[#This Row],[Moving Average on Months]] - 1.96*STDEV(OFFSET(Table5[[#This Row],[Combined 
Daily Order]], -$M$4/2, 0, $M$4+1, 1))</f>
        <v>6200.0326156386991</v>
      </c>
      <c r="K87" s="1">
        <f ca="1">Table5[[#This Row],[Moving Average on Months]] + 1.96*STDEV(OFFSET(Table5[[#This Row],[Combined 
Daily Order]], -$M$4/2, 0, $M$4+1, 1))</f>
        <v>16512.831020724938</v>
      </c>
      <c r="L87" s="1" t="e">
        <v>#N/A</v>
      </c>
      <c r="N87" s="1">
        <f t="shared" si="7"/>
        <v>2594.402569847256</v>
      </c>
      <c r="O87" s="1">
        <f t="shared" si="8"/>
        <v>23487.587467512647</v>
      </c>
      <c r="S87"/>
    </row>
    <row r="88" spans="2:19" ht="15" x14ac:dyDescent="0.2">
      <c r="B88" s="2">
        <v>45517.022458580461</v>
      </c>
      <c r="C88" s="2">
        <f t="shared" si="5"/>
        <v>45517</v>
      </c>
      <c r="D88" s="1">
        <v>5342</v>
      </c>
      <c r="F88" s="2">
        <f t="shared" si="9"/>
        <v>45446</v>
      </c>
      <c r="G88" s="1">
        <f t="shared" si="6"/>
        <v>14816</v>
      </c>
      <c r="H88" s="1">
        <f>ROUNDUP(MONTH(Table3[[#This Row],[Date]])/3, 0)</f>
        <v>2</v>
      </c>
      <c r="I88" s="1" cm="1">
        <f t="array" aca="1" ref="I88" ca="1" xml:space="preserve"> (SUM(OFFSET(G88, -$M$4/2+1, 0, $M$4-1, 1)) + (INDIRECT("G" &amp; ROW(G88) - $M$4/2) + INDIRECT("G" &amp; ROW(G88) + $M$4/2))/2) / $M$4</f>
        <v>11527.75</v>
      </c>
      <c r="J88" s="1">
        <f ca="1">Table5[[#This Row],[Moving Average on Months]] - 1.96*STDEV(OFFSET(Table5[[#This Row],[Combined 
Daily Order]], -$M$4/2, 0, $M$4+1, 1))</f>
        <v>6455.1137161425886</v>
      </c>
      <c r="K88" s="1">
        <f ca="1">Table5[[#This Row],[Moving Average on Months]] + 1.96*STDEV(OFFSET(Table5[[#This Row],[Combined 
Daily Order]], -$M$4/2, 0, $M$4+1, 1))</f>
        <v>16600.386283857413</v>
      </c>
      <c r="L88" s="1" t="e">
        <v>#N/A</v>
      </c>
      <c r="N88" s="1">
        <f t="shared" si="7"/>
        <v>2594.402569847256</v>
      </c>
      <c r="O88" s="1">
        <f t="shared" si="8"/>
        <v>23487.587467512647</v>
      </c>
      <c r="S88"/>
    </row>
    <row r="89" spans="2:19" ht="15" x14ac:dyDescent="0.2">
      <c r="B89" s="2">
        <v>45516.634063853344</v>
      </c>
      <c r="C89" s="2">
        <f t="shared" si="5"/>
        <v>45516</v>
      </c>
      <c r="D89" s="1">
        <v>5675</v>
      </c>
      <c r="F89" s="2">
        <f t="shared" si="9"/>
        <v>45443</v>
      </c>
      <c r="G89" s="1">
        <f t="shared" si="6"/>
        <v>14358</v>
      </c>
      <c r="H89" s="1">
        <f>ROUNDUP(MONTH(Table3[[#This Row],[Date]])/3, 0)</f>
        <v>2</v>
      </c>
      <c r="I89" s="1" cm="1">
        <f t="array" aca="1" ref="I89" ca="1" xml:space="preserve"> (SUM(OFFSET(G89, -$M$4/2+1, 0, $M$4-1, 1)) + (INDIRECT("G" &amp; ROW(G89) - $M$4/2) + INDIRECT("G" &amp; ROW(G89) + $M$4/2))/2) / $M$4</f>
        <v>11618.636363636364</v>
      </c>
      <c r="J89" s="1">
        <f ca="1">Table5[[#This Row],[Moving Average on Months]] - 1.96*STDEV(OFFSET(Table5[[#This Row],[Combined 
Daily Order]], -$M$4/2, 0, $M$4+1, 1))</f>
        <v>6689.1812722021814</v>
      </c>
      <c r="K89" s="1">
        <f ca="1">Table5[[#This Row],[Moving Average on Months]] + 1.96*STDEV(OFFSET(Table5[[#This Row],[Combined 
Daily Order]], -$M$4/2, 0, $M$4+1, 1))</f>
        <v>16548.091455070546</v>
      </c>
      <c r="L89" s="1" t="e">
        <v>#N/A</v>
      </c>
      <c r="N89" s="1">
        <f t="shared" si="7"/>
        <v>2594.402569847256</v>
      </c>
      <c r="O89" s="1">
        <f t="shared" si="8"/>
        <v>23487.587467512647</v>
      </c>
      <c r="S89"/>
    </row>
    <row r="90" spans="2:19" ht="15" x14ac:dyDescent="0.2">
      <c r="B90" s="2">
        <v>45516.23517193483</v>
      </c>
      <c r="C90" s="2">
        <f t="shared" si="5"/>
        <v>45516</v>
      </c>
      <c r="D90" s="1">
        <v>4679</v>
      </c>
      <c r="F90" s="2">
        <f t="shared" si="9"/>
        <v>45442</v>
      </c>
      <c r="G90" s="1">
        <f t="shared" si="6"/>
        <v>9305</v>
      </c>
      <c r="H90" s="1">
        <f>ROUNDUP(MONTH(Table3[[#This Row],[Date]])/3, 0)</f>
        <v>2</v>
      </c>
      <c r="I90" s="1" cm="1">
        <f t="array" aca="1" ref="I90" ca="1" xml:space="preserve"> (SUM(OFFSET(G90, -$M$4/2+1, 0, $M$4-1, 1)) + (INDIRECT("G" &amp; ROW(G90) - $M$4/2) + INDIRECT("G" &amp; ROW(G90) + $M$4/2))/2) / $M$4</f>
        <v>11674.34090909091</v>
      </c>
      <c r="J90" s="1">
        <f ca="1">Table5[[#This Row],[Moving Average on Months]] - 1.96*STDEV(OFFSET(Table5[[#This Row],[Combined 
Daily Order]], -$M$4/2, 0, $M$4+1, 1))</f>
        <v>6440.7527665369471</v>
      </c>
      <c r="K90" s="1">
        <f ca="1">Table5[[#This Row],[Moving Average on Months]] + 1.96*STDEV(OFFSET(Table5[[#This Row],[Combined 
Daily Order]], -$M$4/2, 0, $M$4+1, 1))</f>
        <v>16907.929051644875</v>
      </c>
      <c r="L90" s="1" t="e">
        <v>#N/A</v>
      </c>
      <c r="N90" s="1">
        <f t="shared" si="7"/>
        <v>2594.402569847256</v>
      </c>
      <c r="O90" s="1">
        <f t="shared" si="8"/>
        <v>23487.587467512647</v>
      </c>
      <c r="S90"/>
    </row>
    <row r="91" spans="2:19" ht="15" x14ac:dyDescent="0.2">
      <c r="B91" s="2">
        <v>45513.814743689873</v>
      </c>
      <c r="C91" s="2">
        <f t="shared" si="5"/>
        <v>45513</v>
      </c>
      <c r="D91" s="1">
        <v>4858</v>
      </c>
      <c r="F91" s="2">
        <f t="shared" si="9"/>
        <v>45441</v>
      </c>
      <c r="G91" s="1">
        <f t="shared" si="6"/>
        <v>13861</v>
      </c>
      <c r="H91" s="1">
        <f>ROUNDUP(MONTH(Table3[[#This Row],[Date]])/3, 0)</f>
        <v>2</v>
      </c>
      <c r="I91" s="1" cm="1">
        <f t="array" aca="1" ref="I91" ca="1" xml:space="preserve"> (SUM(OFFSET(G91, -$M$4/2+1, 0, $M$4-1, 1)) + (INDIRECT("G" &amp; ROW(G91) - $M$4/2) + INDIRECT("G" &amp; ROW(G91) + $M$4/2))/2) / $M$4</f>
        <v>11782.954545454546</v>
      </c>
      <c r="J91" s="1">
        <f ca="1">Table5[[#This Row],[Moving Average on Months]] - 1.96*STDEV(OFFSET(Table5[[#This Row],[Combined 
Daily Order]], -$M$4/2, 0, $M$4+1, 1))</f>
        <v>6493.6377328667295</v>
      </c>
      <c r="K91" s="1">
        <f ca="1">Table5[[#This Row],[Moving Average on Months]] + 1.96*STDEV(OFFSET(Table5[[#This Row],[Combined 
Daily Order]], -$M$4/2, 0, $M$4+1, 1))</f>
        <v>17072.271358042362</v>
      </c>
      <c r="L91" s="1" t="e">
        <v>#N/A</v>
      </c>
      <c r="N91" s="1">
        <f t="shared" si="7"/>
        <v>2594.402569847256</v>
      </c>
      <c r="O91" s="1">
        <f t="shared" si="8"/>
        <v>23487.587467512647</v>
      </c>
      <c r="S91"/>
    </row>
    <row r="92" spans="2:19" ht="15" x14ac:dyDescent="0.2">
      <c r="B92" s="2">
        <v>45513.408996824866</v>
      </c>
      <c r="C92" s="2">
        <f t="shared" si="5"/>
        <v>45513</v>
      </c>
      <c r="D92" s="1">
        <v>4920</v>
      </c>
      <c r="F92" s="2">
        <f t="shared" si="9"/>
        <v>45440</v>
      </c>
      <c r="G92" s="1">
        <f t="shared" si="6"/>
        <v>8949</v>
      </c>
      <c r="H92" s="1">
        <f>ROUNDUP(MONTH(Table3[[#This Row],[Date]])/3, 0)</f>
        <v>2</v>
      </c>
      <c r="I92" s="1" cm="1">
        <f t="array" aca="1" ref="I92" ca="1" xml:space="preserve"> (SUM(OFFSET(G92, -$M$4/2+1, 0, $M$4-1, 1)) + (INDIRECT("G" &amp; ROW(G92) - $M$4/2) + INDIRECT("G" &amp; ROW(G92) + $M$4/2))/2) / $M$4</f>
        <v>11814.75</v>
      </c>
      <c r="J92" s="1">
        <f ca="1">Table5[[#This Row],[Moving Average on Months]] - 1.96*STDEV(OFFSET(Table5[[#This Row],[Combined 
Daily Order]], -$M$4/2, 0, $M$4+1, 1))</f>
        <v>6506.6459797408916</v>
      </c>
      <c r="K92" s="1">
        <f ca="1">Table5[[#This Row],[Moving Average on Months]] + 1.96*STDEV(OFFSET(Table5[[#This Row],[Combined 
Daily Order]], -$M$4/2, 0, $M$4+1, 1))</f>
        <v>17122.85402025911</v>
      </c>
      <c r="L92" s="1" t="e">
        <v>#N/A</v>
      </c>
      <c r="N92" s="1">
        <f t="shared" si="7"/>
        <v>2594.402569847256</v>
      </c>
      <c r="O92" s="1">
        <f t="shared" si="8"/>
        <v>23487.587467512647</v>
      </c>
      <c r="S92"/>
    </row>
    <row r="93" spans="2:19" ht="15" x14ac:dyDescent="0.2">
      <c r="B93" s="2">
        <v>45513.035047866295</v>
      </c>
      <c r="C93" s="2">
        <f t="shared" si="5"/>
        <v>45513</v>
      </c>
      <c r="D93" s="1">
        <v>4761</v>
      </c>
      <c r="F93" s="2">
        <f t="shared" si="9"/>
        <v>45439</v>
      </c>
      <c r="G93" s="1">
        <f t="shared" si="6"/>
        <v>14424</v>
      </c>
      <c r="H93" s="1">
        <f>ROUNDUP(MONTH(Table3[[#This Row],[Date]])/3, 0)</f>
        <v>2</v>
      </c>
      <c r="I93" s="1" cm="1">
        <f t="array" aca="1" ref="I93" ca="1" xml:space="preserve"> (SUM(OFFSET(G93, -$M$4/2+1, 0, $M$4-1, 1)) + (INDIRECT("G" &amp; ROW(G93) - $M$4/2) + INDIRECT("G" &amp; ROW(G93) + $M$4/2))/2) / $M$4</f>
        <v>11888.727272727272</v>
      </c>
      <c r="J93" s="1">
        <f ca="1">Table5[[#This Row],[Moving Average on Months]] - 1.96*STDEV(OFFSET(Table5[[#This Row],[Combined 
Daily Order]], -$M$4/2, 0, $M$4+1, 1))</f>
        <v>6608.9164871578641</v>
      </c>
      <c r="K93" s="1">
        <f ca="1">Table5[[#This Row],[Moving Average on Months]] + 1.96*STDEV(OFFSET(Table5[[#This Row],[Combined 
Daily Order]], -$M$4/2, 0, $M$4+1, 1))</f>
        <v>17168.538058296679</v>
      </c>
      <c r="L93" s="1" t="e">
        <v>#N/A</v>
      </c>
      <c r="N93" s="1">
        <f t="shared" si="7"/>
        <v>2594.402569847256</v>
      </c>
      <c r="O93" s="1">
        <f t="shared" si="8"/>
        <v>23487.587467512647</v>
      </c>
      <c r="S93"/>
    </row>
    <row r="94" spans="2:19" ht="15" x14ac:dyDescent="0.2">
      <c r="B94" s="2">
        <v>45512.626430482356</v>
      </c>
      <c r="C94" s="2">
        <f t="shared" si="5"/>
        <v>45512</v>
      </c>
      <c r="D94" s="1">
        <v>4601</v>
      </c>
      <c r="F94" s="2">
        <f t="shared" si="9"/>
        <v>45436</v>
      </c>
      <c r="G94" s="1">
        <f t="shared" si="6"/>
        <v>8718</v>
      </c>
      <c r="H94" s="1">
        <f>ROUNDUP(MONTH(Table3[[#This Row],[Date]])/3, 0)</f>
        <v>2</v>
      </c>
      <c r="I94" s="1" cm="1">
        <f t="array" aca="1" ref="I94" ca="1" xml:space="preserve"> (SUM(OFFSET(G94, -$M$4/2+1, 0, $M$4-1, 1)) + (INDIRECT("G" &amp; ROW(G94) - $M$4/2) + INDIRECT("G" &amp; ROW(G94) + $M$4/2))/2) / $M$4</f>
        <v>12094.59090909091</v>
      </c>
      <c r="J94" s="1">
        <f ca="1">Table5[[#This Row],[Moving Average on Months]] - 1.96*STDEV(OFFSET(Table5[[#This Row],[Combined 
Daily Order]], -$M$4/2, 0, $M$4+1, 1))</f>
        <v>6809.1086949096061</v>
      </c>
      <c r="K94" s="1">
        <f ca="1">Table5[[#This Row],[Moving Average on Months]] + 1.96*STDEV(OFFSET(Table5[[#This Row],[Combined 
Daily Order]], -$M$4/2, 0, $M$4+1, 1))</f>
        <v>17380.073123272214</v>
      </c>
      <c r="L94" s="1" t="e">
        <v>#N/A</v>
      </c>
      <c r="N94" s="1">
        <f t="shared" si="7"/>
        <v>2594.402569847256</v>
      </c>
      <c r="O94" s="1">
        <f t="shared" si="8"/>
        <v>23487.587467512647</v>
      </c>
      <c r="S94"/>
    </row>
    <row r="95" spans="2:19" ht="15" x14ac:dyDescent="0.2">
      <c r="B95" s="2">
        <v>45512.197238342655</v>
      </c>
      <c r="C95" s="2">
        <f t="shared" si="5"/>
        <v>45512</v>
      </c>
      <c r="D95" s="1">
        <v>4771</v>
      </c>
      <c r="F95" s="2">
        <f t="shared" si="9"/>
        <v>45435</v>
      </c>
      <c r="G95" s="1">
        <f t="shared" si="6"/>
        <v>13534</v>
      </c>
      <c r="H95" s="1">
        <f>ROUNDUP(MONTH(Table3[[#This Row],[Date]])/3, 0)</f>
        <v>2</v>
      </c>
      <c r="I95" s="1" cm="1">
        <f t="array" aca="1" ref="I95" ca="1" xml:space="preserve"> (SUM(OFFSET(G95, -$M$4/2+1, 0, $M$4-1, 1)) + (INDIRECT("G" &amp; ROW(G95) - $M$4/2) + INDIRECT("G" &amp; ROW(G95) + $M$4/2))/2) / $M$4</f>
        <v>12150.772727272728</v>
      </c>
      <c r="J95" s="1">
        <f ca="1">Table5[[#This Row],[Moving Average on Months]] - 1.96*STDEV(OFFSET(Table5[[#This Row],[Combined 
Daily Order]], -$M$4/2, 0, $M$4+1, 1))</f>
        <v>6903.530125393876</v>
      </c>
      <c r="K95" s="1">
        <f ca="1">Table5[[#This Row],[Moving Average on Months]] + 1.96*STDEV(OFFSET(Table5[[#This Row],[Combined 
Daily Order]], -$M$4/2, 0, $M$4+1, 1))</f>
        <v>17398.015329151582</v>
      </c>
      <c r="L95" s="1" t="e">
        <v>#N/A</v>
      </c>
      <c r="N95" s="1">
        <f t="shared" si="7"/>
        <v>2594.402569847256</v>
      </c>
      <c r="O95" s="1">
        <f t="shared" si="8"/>
        <v>23487.587467512647</v>
      </c>
      <c r="S95"/>
    </row>
    <row r="96" spans="2:19" ht="15" x14ac:dyDescent="0.2">
      <c r="B96" s="2">
        <v>45511.796108684081</v>
      </c>
      <c r="C96" s="2">
        <f t="shared" si="5"/>
        <v>45511</v>
      </c>
      <c r="D96" s="1">
        <v>4506</v>
      </c>
      <c r="F96" s="2">
        <f t="shared" si="9"/>
        <v>45434</v>
      </c>
      <c r="G96" s="1">
        <f t="shared" si="6"/>
        <v>9608</v>
      </c>
      <c r="H96" s="1">
        <f>ROUNDUP(MONTH(Table3[[#This Row],[Date]])/3, 0)</f>
        <v>2</v>
      </c>
      <c r="I96" s="1" cm="1">
        <f t="array" aca="1" ref="I96" ca="1" xml:space="preserve"> (SUM(OFFSET(G96, -$M$4/2+1, 0, $M$4-1, 1)) + (INDIRECT("G" &amp; ROW(G96) - $M$4/2) + INDIRECT("G" &amp; ROW(G96) + $M$4/2))/2) / $M$4</f>
        <v>12073</v>
      </c>
      <c r="J96" s="1">
        <f ca="1">Table5[[#This Row],[Moving Average on Months]] - 1.96*STDEV(OFFSET(Table5[[#This Row],[Combined 
Daily Order]], -$M$4/2, 0, $M$4+1, 1))</f>
        <v>6794.5386252503331</v>
      </c>
      <c r="K96" s="1">
        <f ca="1">Table5[[#This Row],[Moving Average on Months]] + 1.96*STDEV(OFFSET(Table5[[#This Row],[Combined 
Daily Order]], -$M$4/2, 0, $M$4+1, 1))</f>
        <v>17351.461374749666</v>
      </c>
      <c r="L96" s="1" t="e">
        <v>#N/A</v>
      </c>
      <c r="N96" s="1">
        <f t="shared" si="7"/>
        <v>2594.402569847256</v>
      </c>
      <c r="O96" s="1">
        <f t="shared" si="8"/>
        <v>23487.587467512647</v>
      </c>
      <c r="S96"/>
    </row>
    <row r="97" spans="2:19" ht="15" x14ac:dyDescent="0.2">
      <c r="B97" s="2">
        <v>45511.386515028855</v>
      </c>
      <c r="C97" s="2">
        <f t="shared" si="5"/>
        <v>45511</v>
      </c>
      <c r="D97" s="1">
        <v>4736</v>
      </c>
      <c r="F97" s="2">
        <f t="shared" si="9"/>
        <v>45433</v>
      </c>
      <c r="G97" s="1">
        <f t="shared" si="6"/>
        <v>15692</v>
      </c>
      <c r="H97" s="1">
        <f>ROUNDUP(MONTH(Table3[[#This Row],[Date]])/3, 0)</f>
        <v>2</v>
      </c>
      <c r="I97" s="1" cm="1">
        <f t="array" aca="1" ref="I97" ca="1" xml:space="preserve"> (SUM(OFFSET(G97, -$M$4/2+1, 0, $M$4-1, 1)) + (INDIRECT("G" &amp; ROW(G97) - $M$4/2) + INDIRECT("G" &amp; ROW(G97) + $M$4/2))/2) / $M$4</f>
        <v>12139.75</v>
      </c>
      <c r="J97" s="1">
        <f ca="1">Table5[[#This Row],[Moving Average on Months]] - 1.96*STDEV(OFFSET(Table5[[#This Row],[Combined 
Daily Order]], -$M$4/2, 0, $M$4+1, 1))</f>
        <v>6857.8654704337659</v>
      </c>
      <c r="K97" s="1">
        <f ca="1">Table5[[#This Row],[Moving Average on Months]] + 1.96*STDEV(OFFSET(Table5[[#This Row],[Combined 
Daily Order]], -$M$4/2, 0, $M$4+1, 1))</f>
        <v>17421.634529566232</v>
      </c>
      <c r="L97" s="1" t="e">
        <v>#N/A</v>
      </c>
      <c r="N97" s="1">
        <f t="shared" si="7"/>
        <v>2594.402569847256</v>
      </c>
      <c r="O97" s="1">
        <f t="shared" si="8"/>
        <v>23487.587467512647</v>
      </c>
      <c r="S97"/>
    </row>
    <row r="98" spans="2:19" ht="15" x14ac:dyDescent="0.2">
      <c r="B98" s="2">
        <v>45510.981981714518</v>
      </c>
      <c r="C98" s="2">
        <f t="shared" si="5"/>
        <v>45510</v>
      </c>
      <c r="D98" s="1">
        <v>4947</v>
      </c>
      <c r="F98" s="2">
        <f t="shared" si="9"/>
        <v>45432</v>
      </c>
      <c r="G98" s="1">
        <f t="shared" si="6"/>
        <v>9351</v>
      </c>
      <c r="H98" s="1">
        <f>ROUNDUP(MONTH(Table3[[#This Row],[Date]])/3, 0)</f>
        <v>2</v>
      </c>
      <c r="I98" s="1" cm="1">
        <f t="array" aca="1" ref="I98" ca="1" xml:space="preserve"> (SUM(OFFSET(G98, -$M$4/2+1, 0, $M$4-1, 1)) + (INDIRECT("G" &amp; ROW(G98) - $M$4/2) + INDIRECT("G" &amp; ROW(G98) + $M$4/2))/2) / $M$4</f>
        <v>12299.65909090909</v>
      </c>
      <c r="J98" s="1">
        <f ca="1">Table5[[#This Row],[Moving Average on Months]] - 1.96*STDEV(OFFSET(Table5[[#This Row],[Combined 
Daily Order]], -$M$4/2, 0, $M$4+1, 1))</f>
        <v>7165.4421448449502</v>
      </c>
      <c r="K98" s="1">
        <f ca="1">Table5[[#This Row],[Moving Average on Months]] + 1.96*STDEV(OFFSET(Table5[[#This Row],[Combined 
Daily Order]], -$M$4/2, 0, $M$4+1, 1))</f>
        <v>17433.87603697323</v>
      </c>
      <c r="L98" s="1" t="e">
        <v>#N/A</v>
      </c>
      <c r="N98" s="1">
        <f t="shared" si="7"/>
        <v>2594.402569847256</v>
      </c>
      <c r="O98" s="1">
        <f t="shared" si="8"/>
        <v>23487.587467512647</v>
      </c>
      <c r="S98"/>
    </row>
    <row r="99" spans="2:19" ht="15" x14ac:dyDescent="0.2">
      <c r="B99" s="2">
        <v>45510.609301187527</v>
      </c>
      <c r="C99" s="2">
        <f t="shared" si="5"/>
        <v>45510</v>
      </c>
      <c r="D99" s="1">
        <v>5130</v>
      </c>
      <c r="F99" s="2">
        <f t="shared" si="9"/>
        <v>45429</v>
      </c>
      <c r="G99" s="1">
        <f t="shared" si="6"/>
        <v>14435</v>
      </c>
      <c r="H99" s="1">
        <f>ROUNDUP(MONTH(Table3[[#This Row],[Date]])/3, 0)</f>
        <v>2</v>
      </c>
      <c r="I99" s="1" cm="1">
        <f t="array" aca="1" ref="I99" ca="1" xml:space="preserve"> (SUM(OFFSET(G99, -$M$4/2+1, 0, $M$4-1, 1)) + (INDIRECT("G" &amp; ROW(G99) - $M$4/2) + INDIRECT("G" &amp; ROW(G99) + $M$4/2))/2) / $M$4</f>
        <v>12274.431818181818</v>
      </c>
      <c r="J99" s="1">
        <f ca="1">Table5[[#This Row],[Moving Average on Months]] - 1.96*STDEV(OFFSET(Table5[[#This Row],[Combined 
Daily Order]], -$M$4/2, 0, $M$4+1, 1))</f>
        <v>7096.5544150931182</v>
      </c>
      <c r="K99" s="1">
        <f ca="1">Table5[[#This Row],[Moving Average on Months]] + 1.96*STDEV(OFFSET(Table5[[#This Row],[Combined 
Daily Order]], -$M$4/2, 0, $M$4+1, 1))</f>
        <v>17452.309221270516</v>
      </c>
      <c r="L99" s="1" t="e">
        <v>#N/A</v>
      </c>
      <c r="N99" s="1">
        <f t="shared" si="7"/>
        <v>2594.402569847256</v>
      </c>
      <c r="O99" s="1">
        <f t="shared" si="8"/>
        <v>23487.587467512647</v>
      </c>
      <c r="S99"/>
    </row>
    <row r="100" spans="2:19" ht="15" x14ac:dyDescent="0.2">
      <c r="B100" s="2">
        <v>45510.183425813746</v>
      </c>
      <c r="C100" s="2">
        <f t="shared" si="5"/>
        <v>45510</v>
      </c>
      <c r="D100" s="1">
        <v>4715</v>
      </c>
      <c r="F100" s="2">
        <f t="shared" si="9"/>
        <v>45428</v>
      </c>
      <c r="G100" s="1">
        <f t="shared" si="6"/>
        <v>10931</v>
      </c>
      <c r="H100" s="1">
        <f>ROUNDUP(MONTH(Table3[[#This Row],[Date]])/3, 0)</f>
        <v>2</v>
      </c>
      <c r="I100" s="1" cm="1">
        <f t="array" aca="1" ref="I100" ca="1" xml:space="preserve"> (SUM(OFFSET(G100, -$M$4/2+1, 0, $M$4-1, 1)) + (INDIRECT("G" &amp; ROW(G100) - $M$4/2) + INDIRECT("G" &amp; ROW(G100) + $M$4/2))/2) / $M$4</f>
        <v>12140.545454545454</v>
      </c>
      <c r="J100" s="1">
        <f ca="1">Table5[[#This Row],[Moving Average on Months]] - 1.96*STDEV(OFFSET(Table5[[#This Row],[Combined 
Daily Order]], -$M$4/2, 0, $M$4+1, 1))</f>
        <v>6992.203629073997</v>
      </c>
      <c r="K100" s="1">
        <f ca="1">Table5[[#This Row],[Moving Average on Months]] + 1.96*STDEV(OFFSET(Table5[[#This Row],[Combined 
Daily Order]], -$M$4/2, 0, $M$4+1, 1))</f>
        <v>17288.887280016912</v>
      </c>
      <c r="L100" s="1" t="e">
        <v>#N/A</v>
      </c>
      <c r="N100" s="1">
        <f t="shared" si="7"/>
        <v>2594.402569847256</v>
      </c>
      <c r="O100" s="1">
        <f t="shared" si="8"/>
        <v>23487.587467512647</v>
      </c>
      <c r="S100"/>
    </row>
    <row r="101" spans="2:19" ht="15" x14ac:dyDescent="0.2">
      <c r="B101" s="2">
        <v>45509.767441514748</v>
      </c>
      <c r="C101" s="2">
        <f t="shared" si="5"/>
        <v>45509</v>
      </c>
      <c r="D101" s="1">
        <v>4466</v>
      </c>
      <c r="F101" s="2">
        <f t="shared" si="9"/>
        <v>45427</v>
      </c>
      <c r="G101" s="1">
        <f t="shared" si="6"/>
        <v>16030</v>
      </c>
      <c r="H101" s="1">
        <f>ROUNDUP(MONTH(Table3[[#This Row],[Date]])/3, 0)</f>
        <v>2</v>
      </c>
      <c r="I101" s="1" cm="1">
        <f t="array" aca="1" ref="I101" ca="1" xml:space="preserve"> (SUM(OFFSET(G101, -$M$4/2+1, 0, $M$4-1, 1)) + (INDIRECT("G" &amp; ROW(G101) - $M$4/2) + INDIRECT("G" &amp; ROW(G101) + $M$4/2))/2) / $M$4</f>
        <v>12166.90909090909</v>
      </c>
      <c r="J101" s="1">
        <f ca="1">Table5[[#This Row],[Moving Average on Months]] - 1.96*STDEV(OFFSET(Table5[[#This Row],[Combined 
Daily Order]], -$M$4/2, 0, $M$4+1, 1))</f>
        <v>7047.4610792306612</v>
      </c>
      <c r="K101" s="1">
        <f ca="1">Table5[[#This Row],[Moving Average on Months]] + 1.96*STDEV(OFFSET(Table5[[#This Row],[Combined 
Daily Order]], -$M$4/2, 0, $M$4+1, 1))</f>
        <v>17286.357102587521</v>
      </c>
      <c r="L101" s="1" t="e">
        <v>#N/A</v>
      </c>
      <c r="N101" s="1">
        <f t="shared" si="7"/>
        <v>2594.402569847256</v>
      </c>
      <c r="O101" s="1">
        <f t="shared" si="8"/>
        <v>23487.587467512647</v>
      </c>
      <c r="S101"/>
    </row>
    <row r="102" spans="2:19" ht="15" x14ac:dyDescent="0.2">
      <c r="B102" s="2">
        <v>45509.343465309837</v>
      </c>
      <c r="C102" s="2">
        <f t="shared" si="5"/>
        <v>45509</v>
      </c>
      <c r="D102" s="1">
        <v>4376</v>
      </c>
      <c r="F102" s="2">
        <f t="shared" si="9"/>
        <v>45426</v>
      </c>
      <c r="G102" s="1">
        <f t="shared" si="6"/>
        <v>9897</v>
      </c>
      <c r="H102" s="1">
        <f>ROUNDUP(MONTH(Table3[[#This Row],[Date]])/3, 0)</f>
        <v>2</v>
      </c>
      <c r="I102" s="1" cm="1">
        <f t="array" aca="1" ref="I102" ca="1" xml:space="preserve"> (SUM(OFFSET(G102, -$M$4/2+1, 0, $M$4-1, 1)) + (INDIRECT("G" &amp; ROW(G102) - $M$4/2) + INDIRECT("G" &amp; ROW(G102) + $M$4/2))/2) / $M$4</f>
        <v>12214.84090909091</v>
      </c>
      <c r="J102" s="1">
        <f ca="1">Table5[[#This Row],[Moving Average on Months]] - 1.96*STDEV(OFFSET(Table5[[#This Row],[Combined 
Daily Order]], -$M$4/2, 0, $M$4+1, 1))</f>
        <v>7111.4292929152207</v>
      </c>
      <c r="K102" s="1">
        <f ca="1">Table5[[#This Row],[Moving Average on Months]] + 1.96*STDEV(OFFSET(Table5[[#This Row],[Combined 
Daily Order]], -$M$4/2, 0, $M$4+1, 1))</f>
        <v>17318.252525266598</v>
      </c>
      <c r="L102" s="1" t="e">
        <v>#N/A</v>
      </c>
      <c r="N102" s="1">
        <f t="shared" si="7"/>
        <v>2594.402569847256</v>
      </c>
      <c r="O102" s="1">
        <f t="shared" si="8"/>
        <v>23487.587467512647</v>
      </c>
      <c r="S102"/>
    </row>
    <row r="103" spans="2:19" ht="15" x14ac:dyDescent="0.2">
      <c r="B103" s="2">
        <v>45506.923998268387</v>
      </c>
      <c r="C103" s="2">
        <f t="shared" si="5"/>
        <v>45506</v>
      </c>
      <c r="D103" s="1">
        <v>5084</v>
      </c>
      <c r="F103" s="2">
        <f t="shared" si="9"/>
        <v>45425</v>
      </c>
      <c r="G103" s="1">
        <f t="shared" si="6"/>
        <v>14461</v>
      </c>
      <c r="H103" s="1">
        <f>ROUNDUP(MONTH(Table3[[#This Row],[Date]])/3, 0)</f>
        <v>2</v>
      </c>
      <c r="I103" s="1" cm="1">
        <f t="array" aca="1" ref="I103" ca="1" xml:space="preserve"> (SUM(OFFSET(G103, -$M$4/2+1, 0, $M$4-1, 1)) + (INDIRECT("G" &amp; ROW(G103) - $M$4/2) + INDIRECT("G" &amp; ROW(G103) + $M$4/2))/2) / $M$4</f>
        <v>12251.09090909091</v>
      </c>
      <c r="J103" s="1">
        <f ca="1">Table5[[#This Row],[Moving Average on Months]] - 1.96*STDEV(OFFSET(Table5[[#This Row],[Combined 
Daily Order]], -$M$4/2, 0, $M$4+1, 1))</f>
        <v>7068.9135215732249</v>
      </c>
      <c r="K103" s="1">
        <f ca="1">Table5[[#This Row],[Moving Average on Months]] + 1.96*STDEV(OFFSET(Table5[[#This Row],[Combined 
Daily Order]], -$M$4/2, 0, $M$4+1, 1))</f>
        <v>17433.268296608596</v>
      </c>
      <c r="L103" s="1" t="e">
        <v>#N/A</v>
      </c>
      <c r="N103" s="1">
        <f t="shared" si="7"/>
        <v>2594.402569847256</v>
      </c>
      <c r="O103" s="1">
        <f t="shared" si="8"/>
        <v>23487.587467512647</v>
      </c>
      <c r="S103"/>
    </row>
    <row r="104" spans="2:19" ht="15" x14ac:dyDescent="0.2">
      <c r="B104" s="2">
        <v>45506.552921978451</v>
      </c>
      <c r="C104" s="2">
        <f t="shared" si="5"/>
        <v>45506</v>
      </c>
      <c r="D104" s="1">
        <v>4806</v>
      </c>
      <c r="F104" s="2">
        <f t="shared" si="9"/>
        <v>45422</v>
      </c>
      <c r="G104" s="1">
        <f t="shared" si="6"/>
        <v>10690</v>
      </c>
      <c r="H104" s="1">
        <f>ROUNDUP(MONTH(Table3[[#This Row],[Date]])/3, 0)</f>
        <v>2</v>
      </c>
      <c r="I104" s="1" cm="1">
        <f t="array" aca="1" ref="I104" ca="1" xml:space="preserve"> (SUM(OFFSET(G104, -$M$4/2+1, 0, $M$4-1, 1)) + (INDIRECT("G" &amp; ROW(G104) - $M$4/2) + INDIRECT("G" &amp; ROW(G104) + $M$4/2))/2) / $M$4</f>
        <v>12227.568181818182</v>
      </c>
      <c r="J104" s="1">
        <f ca="1">Table5[[#This Row],[Moving Average on Months]] - 1.96*STDEV(OFFSET(Table5[[#This Row],[Combined 
Daily Order]], -$M$4/2, 0, $M$4+1, 1))</f>
        <v>7220.1391390846684</v>
      </c>
      <c r="K104" s="1">
        <f ca="1">Table5[[#This Row],[Moving Average on Months]] + 1.96*STDEV(OFFSET(Table5[[#This Row],[Combined 
Daily Order]], -$M$4/2, 0, $M$4+1, 1))</f>
        <v>17234.997224551695</v>
      </c>
      <c r="L104" s="1" t="e">
        <v>#N/A</v>
      </c>
      <c r="N104" s="1">
        <f t="shared" si="7"/>
        <v>2594.402569847256</v>
      </c>
      <c r="O104" s="1">
        <f t="shared" si="8"/>
        <v>23487.587467512647</v>
      </c>
      <c r="S104"/>
    </row>
    <row r="105" spans="2:19" ht="15" x14ac:dyDescent="0.2">
      <c r="B105" s="2">
        <v>45506.162441597502</v>
      </c>
      <c r="C105" s="2">
        <f t="shared" si="5"/>
        <v>45506</v>
      </c>
      <c r="D105" s="1">
        <v>3926</v>
      </c>
      <c r="F105" s="2">
        <f t="shared" si="9"/>
        <v>45421</v>
      </c>
      <c r="G105" s="1">
        <f t="shared" si="6"/>
        <v>15635</v>
      </c>
      <c r="H105" s="1">
        <f>ROUNDUP(MONTH(Table3[[#This Row],[Date]])/3, 0)</f>
        <v>2</v>
      </c>
      <c r="I105" s="1" cm="1">
        <f t="array" aca="1" ref="I105" ca="1" xml:space="preserve"> (SUM(OFFSET(G105, -$M$4/2+1, 0, $M$4-1, 1)) + (INDIRECT("G" &amp; ROW(G105) - $M$4/2) + INDIRECT("G" &amp; ROW(G105) + $M$4/2))/2) / $M$4</f>
        <v>12202.90909090909</v>
      </c>
      <c r="J105" s="1">
        <f ca="1">Table5[[#This Row],[Moving Average on Months]] - 1.96*STDEV(OFFSET(Table5[[#This Row],[Combined 
Daily Order]], -$M$4/2, 0, $M$4+1, 1))</f>
        <v>7131.9502464734041</v>
      </c>
      <c r="K105" s="1">
        <f ca="1">Table5[[#This Row],[Moving Average on Months]] + 1.96*STDEV(OFFSET(Table5[[#This Row],[Combined 
Daily Order]], -$M$4/2, 0, $M$4+1, 1))</f>
        <v>17273.867935344777</v>
      </c>
      <c r="L105" s="1" t="e">
        <v>#N/A</v>
      </c>
      <c r="N105" s="1">
        <f t="shared" si="7"/>
        <v>2594.402569847256</v>
      </c>
      <c r="O105" s="1">
        <f t="shared" si="8"/>
        <v>23487.587467512647</v>
      </c>
      <c r="S105"/>
    </row>
    <row r="106" spans="2:19" ht="15" x14ac:dyDescent="0.2">
      <c r="B106" s="2">
        <v>45505.747238453492</v>
      </c>
      <c r="C106" s="2">
        <f t="shared" si="5"/>
        <v>45505</v>
      </c>
      <c r="D106" s="1">
        <v>4477</v>
      </c>
      <c r="F106" s="2">
        <f t="shared" si="9"/>
        <v>45420</v>
      </c>
      <c r="G106" s="1">
        <f t="shared" si="6"/>
        <v>9358</v>
      </c>
      <c r="H106" s="1">
        <f>ROUNDUP(MONTH(Table3[[#This Row],[Date]])/3, 0)</f>
        <v>2</v>
      </c>
      <c r="I106" s="1" cm="1">
        <f t="array" aca="1" ref="I106" ca="1" xml:space="preserve"> (SUM(OFFSET(G106, -$M$4/2+1, 0, $M$4-1, 1)) + (INDIRECT("G" &amp; ROW(G106) - $M$4/2) + INDIRECT("G" &amp; ROW(G106) + $M$4/2))/2) / $M$4</f>
        <v>12231.636363636364</v>
      </c>
      <c r="J106" s="1">
        <f ca="1">Table5[[#This Row],[Moving Average on Months]] - 1.96*STDEV(OFFSET(Table5[[#This Row],[Combined 
Daily Order]], -$M$4/2, 0, $M$4+1, 1))</f>
        <v>7292.489431115122</v>
      </c>
      <c r="K106" s="1">
        <f ca="1">Table5[[#This Row],[Moving Average on Months]] + 1.96*STDEV(OFFSET(Table5[[#This Row],[Combined 
Daily Order]], -$M$4/2, 0, $M$4+1, 1))</f>
        <v>17170.783296157606</v>
      </c>
      <c r="L106" s="1" t="e">
        <v>#N/A</v>
      </c>
      <c r="N106" s="1">
        <f t="shared" si="7"/>
        <v>2594.402569847256</v>
      </c>
      <c r="O106" s="1">
        <f t="shared" si="8"/>
        <v>23487.587467512647</v>
      </c>
      <c r="S106"/>
    </row>
    <row r="107" spans="2:19" ht="15" x14ac:dyDescent="0.2">
      <c r="B107" s="2">
        <v>45505.358943910629</v>
      </c>
      <c r="C107" s="2">
        <f t="shared" si="5"/>
        <v>45505</v>
      </c>
      <c r="D107" s="1">
        <v>3960</v>
      </c>
      <c r="F107" s="2">
        <f t="shared" si="9"/>
        <v>45419</v>
      </c>
      <c r="G107" s="1">
        <f t="shared" si="6"/>
        <v>14108</v>
      </c>
      <c r="H107" s="1">
        <f>ROUNDUP(MONTH(Table3[[#This Row],[Date]])/3, 0)</f>
        <v>2</v>
      </c>
      <c r="I107" s="1" cm="1">
        <f t="array" aca="1" ref="I107" ca="1" xml:space="preserve"> (SUM(OFFSET(G107, -$M$4/2+1, 0, $M$4-1, 1)) + (INDIRECT("G" &amp; ROW(G107) - $M$4/2) + INDIRECT("G" &amp; ROW(G107) + $M$4/2))/2) / $M$4</f>
        <v>12231</v>
      </c>
      <c r="J107" s="1">
        <f ca="1">Table5[[#This Row],[Moving Average on Months]] - 1.96*STDEV(OFFSET(Table5[[#This Row],[Combined 
Daily Order]], -$M$4/2, 0, $M$4+1, 1))</f>
        <v>7123.8353078676937</v>
      </c>
      <c r="K107" s="1">
        <f ca="1">Table5[[#This Row],[Moving Average on Months]] + 1.96*STDEV(OFFSET(Table5[[#This Row],[Combined 
Daily Order]], -$M$4/2, 0, $M$4+1, 1))</f>
        <v>17338.164692132304</v>
      </c>
      <c r="L107" s="1" t="e">
        <v>#N/A</v>
      </c>
      <c r="N107" s="1">
        <f t="shared" si="7"/>
        <v>2594.402569847256</v>
      </c>
      <c r="O107" s="1">
        <f t="shared" si="8"/>
        <v>23487.587467512647</v>
      </c>
      <c r="S107"/>
    </row>
    <row r="108" spans="2:19" ht="15" x14ac:dyDescent="0.2">
      <c r="B108" s="2">
        <v>45504.971509897347</v>
      </c>
      <c r="C108" s="2">
        <f t="shared" si="5"/>
        <v>45504</v>
      </c>
      <c r="D108" s="1">
        <v>3867</v>
      </c>
      <c r="F108" s="2">
        <f t="shared" si="9"/>
        <v>45418</v>
      </c>
      <c r="G108" s="1">
        <f t="shared" si="6"/>
        <v>10763</v>
      </c>
      <c r="H108" s="1">
        <f>ROUNDUP(MONTH(Table3[[#This Row],[Date]])/3, 0)</f>
        <v>2</v>
      </c>
      <c r="I108" s="1" cm="1">
        <f t="array" aca="1" ref="I108" ca="1" xml:space="preserve"> (SUM(OFFSET(G108, -$M$4/2+1, 0, $M$4-1, 1)) + (INDIRECT("G" &amp; ROW(G108) - $M$4/2) + INDIRECT("G" &amp; ROW(G108) + $M$4/2))/2) / $M$4</f>
        <v>12157.204545454546</v>
      </c>
      <c r="J108" s="1">
        <f ca="1">Table5[[#This Row],[Moving Average on Months]] - 1.96*STDEV(OFFSET(Table5[[#This Row],[Combined 
Daily Order]], -$M$4/2, 0, $M$4+1, 1))</f>
        <v>7144.8845390784763</v>
      </c>
      <c r="K108" s="1">
        <f ca="1">Table5[[#This Row],[Moving Average on Months]] + 1.96*STDEV(OFFSET(Table5[[#This Row],[Combined 
Daily Order]], -$M$4/2, 0, $M$4+1, 1))</f>
        <v>17169.524551830615</v>
      </c>
      <c r="L108" s="1" t="e">
        <v>#N/A</v>
      </c>
      <c r="N108" s="1">
        <f t="shared" si="7"/>
        <v>2594.402569847256</v>
      </c>
      <c r="O108" s="1">
        <f t="shared" si="8"/>
        <v>23487.587467512647</v>
      </c>
      <c r="S108"/>
    </row>
    <row r="109" spans="2:19" ht="15" x14ac:dyDescent="0.2">
      <c r="B109" s="2">
        <v>45504.565712763455</v>
      </c>
      <c r="C109" s="2">
        <f t="shared" si="5"/>
        <v>45504</v>
      </c>
      <c r="D109" s="1">
        <v>4939</v>
      </c>
      <c r="F109" s="2">
        <f t="shared" si="9"/>
        <v>45415</v>
      </c>
      <c r="G109" s="1">
        <f t="shared" si="6"/>
        <v>14105</v>
      </c>
      <c r="H109" s="1">
        <f>ROUNDUP(MONTH(Table3[[#This Row],[Date]])/3, 0)</f>
        <v>2</v>
      </c>
      <c r="I109" s="1" cm="1">
        <f t="array" aca="1" ref="I109" ca="1" xml:space="preserve"> (SUM(OFFSET(G109, -$M$4/2+1, 0, $M$4-1, 1)) + (INDIRECT("G" &amp; ROW(G109) - $M$4/2) + INDIRECT("G" &amp; ROW(G109) + $M$4/2))/2) / $M$4</f>
        <v>12089.795454545454</v>
      </c>
      <c r="J109" s="1">
        <f ca="1">Table5[[#This Row],[Moving Average on Months]] - 1.96*STDEV(OFFSET(Table5[[#This Row],[Combined 
Daily Order]], -$M$4/2, 0, $M$4+1, 1))</f>
        <v>7115.6571065785838</v>
      </c>
      <c r="K109" s="1">
        <f ca="1">Table5[[#This Row],[Moving Average on Months]] + 1.96*STDEV(OFFSET(Table5[[#This Row],[Combined 
Daily Order]], -$M$4/2, 0, $M$4+1, 1))</f>
        <v>17063.933802512325</v>
      </c>
      <c r="L109" s="1" t="e">
        <v>#N/A</v>
      </c>
      <c r="N109" s="1">
        <f t="shared" si="7"/>
        <v>2594.402569847256</v>
      </c>
      <c r="O109" s="1">
        <f t="shared" si="8"/>
        <v>23487.587467512647</v>
      </c>
      <c r="S109"/>
    </row>
    <row r="110" spans="2:19" ht="15" x14ac:dyDescent="0.2">
      <c r="B110" s="2">
        <v>45504.153005848792</v>
      </c>
      <c r="C110" s="2">
        <f t="shared" si="5"/>
        <v>45504</v>
      </c>
      <c r="D110" s="1">
        <v>3905</v>
      </c>
      <c r="F110" s="2">
        <f t="shared" si="9"/>
        <v>45414</v>
      </c>
      <c r="G110" s="1">
        <f t="shared" si="6"/>
        <v>8833</v>
      </c>
      <c r="H110" s="1">
        <f>ROUNDUP(MONTH(Table3[[#This Row],[Date]])/3, 0)</f>
        <v>2</v>
      </c>
      <c r="I110" s="1" cm="1">
        <f t="array" aca="1" ref="I110" ca="1" xml:space="preserve"> (SUM(OFFSET(G110, -$M$4/2+1, 0, $M$4-1, 1)) + (INDIRECT("G" &amp; ROW(G110) - $M$4/2) + INDIRECT("G" &amp; ROW(G110) + $M$4/2))/2) / $M$4</f>
        <v>12052.477272727272</v>
      </c>
      <c r="J110" s="1">
        <f ca="1">Table5[[#This Row],[Moving Average on Months]] - 1.96*STDEV(OFFSET(Table5[[#This Row],[Combined 
Daily Order]], -$M$4/2, 0, $M$4+1, 1))</f>
        <v>7179.1811013100832</v>
      </c>
      <c r="K110" s="1">
        <f ca="1">Table5[[#This Row],[Moving Average on Months]] + 1.96*STDEV(OFFSET(Table5[[#This Row],[Combined 
Daily Order]], -$M$4/2, 0, $M$4+1, 1))</f>
        <v>16925.773444144463</v>
      </c>
      <c r="L110" s="1" t="e">
        <v>#N/A</v>
      </c>
      <c r="N110" s="1">
        <f t="shared" si="7"/>
        <v>2594.402569847256</v>
      </c>
      <c r="O110" s="1">
        <f t="shared" si="8"/>
        <v>23487.587467512647</v>
      </c>
      <c r="S110"/>
    </row>
    <row r="111" spans="2:19" ht="15" x14ac:dyDescent="0.2">
      <c r="B111" s="2">
        <v>45503.778681249169</v>
      </c>
      <c r="C111" s="2">
        <f t="shared" si="5"/>
        <v>45503</v>
      </c>
      <c r="D111" s="1">
        <v>4181</v>
      </c>
      <c r="F111" s="2">
        <f t="shared" si="9"/>
        <v>45413</v>
      </c>
      <c r="G111" s="1">
        <f t="shared" si="6"/>
        <v>14450</v>
      </c>
      <c r="H111" s="1">
        <f>ROUNDUP(MONTH(Table3[[#This Row],[Date]])/3, 0)</f>
        <v>2</v>
      </c>
      <c r="I111" s="1" cm="1">
        <f t="array" aca="1" ref="I111" ca="1" xml:space="preserve"> (SUM(OFFSET(G111, -$M$4/2+1, 0, $M$4-1, 1)) + (INDIRECT("G" &amp; ROW(G111) - $M$4/2) + INDIRECT("G" &amp; ROW(G111) + $M$4/2))/2) / $M$4</f>
        <v>11976.568181818182</v>
      </c>
      <c r="J111" s="1">
        <f ca="1">Table5[[#This Row],[Moving Average on Months]] - 1.96*STDEV(OFFSET(Table5[[#This Row],[Combined 
Daily Order]], -$M$4/2, 0, $M$4+1, 1))</f>
        <v>7016.7364666837075</v>
      </c>
      <c r="K111" s="1">
        <f ca="1">Table5[[#This Row],[Moving Average on Months]] + 1.96*STDEV(OFFSET(Table5[[#This Row],[Combined 
Daily Order]], -$M$4/2, 0, $M$4+1, 1))</f>
        <v>16936.399896952658</v>
      </c>
      <c r="L111" s="1" t="e">
        <v>#N/A</v>
      </c>
      <c r="N111" s="1">
        <f t="shared" si="7"/>
        <v>2594.402569847256</v>
      </c>
      <c r="O111" s="1">
        <f t="shared" si="8"/>
        <v>23487.587467512647</v>
      </c>
      <c r="S111"/>
    </row>
    <row r="112" spans="2:19" ht="15" x14ac:dyDescent="0.2">
      <c r="B112" s="2">
        <v>45503.400198182055</v>
      </c>
      <c r="C112" s="2">
        <f t="shared" si="5"/>
        <v>45503</v>
      </c>
      <c r="D112" s="1">
        <v>4548</v>
      </c>
      <c r="F112" s="2">
        <f t="shared" si="9"/>
        <v>45412</v>
      </c>
      <c r="G112" s="1">
        <f t="shared" si="6"/>
        <v>10373</v>
      </c>
      <c r="H112" s="1">
        <f>ROUNDUP(MONTH(Table3[[#This Row],[Date]])/3, 0)</f>
        <v>2</v>
      </c>
      <c r="I112" s="1" cm="1">
        <f t="array" aca="1" ref="I112" ca="1" xml:space="preserve"> (SUM(OFFSET(G112, -$M$4/2+1, 0, $M$4-1, 1)) + (INDIRECT("G" &amp; ROW(G112) - $M$4/2) + INDIRECT("G" &amp; ROW(G112) + $M$4/2))/2) / $M$4</f>
        <v>11845.045454545454</v>
      </c>
      <c r="J112" s="1">
        <f ca="1">Table5[[#This Row],[Moving Average on Months]] - 1.96*STDEV(OFFSET(Table5[[#This Row],[Combined 
Daily Order]], -$M$4/2, 0, $M$4+1, 1))</f>
        <v>6897.3336366608719</v>
      </c>
      <c r="K112" s="1">
        <f ca="1">Table5[[#This Row],[Moving Average on Months]] + 1.96*STDEV(OFFSET(Table5[[#This Row],[Combined 
Daily Order]], -$M$4/2, 0, $M$4+1, 1))</f>
        <v>16792.757272430037</v>
      </c>
      <c r="L112" s="1" t="e">
        <v>#N/A</v>
      </c>
      <c r="N112" s="1">
        <f t="shared" si="7"/>
        <v>2594.402569847256</v>
      </c>
      <c r="O112" s="1">
        <f t="shared" si="8"/>
        <v>23487.587467512647</v>
      </c>
      <c r="S112"/>
    </row>
    <row r="113" spans="2:19" ht="15" x14ac:dyDescent="0.2">
      <c r="B113" s="2">
        <v>45502.97852955704</v>
      </c>
      <c r="C113" s="2">
        <f t="shared" si="5"/>
        <v>45502</v>
      </c>
      <c r="D113" s="1">
        <v>4179</v>
      </c>
      <c r="F113" s="2">
        <f t="shared" si="9"/>
        <v>45411</v>
      </c>
      <c r="G113" s="1">
        <f t="shared" si="6"/>
        <v>14902</v>
      </c>
      <c r="H113" s="1">
        <f>ROUNDUP(MONTH(Table3[[#This Row],[Date]])/3, 0)</f>
        <v>2</v>
      </c>
      <c r="I113" s="1" cm="1">
        <f t="array" aca="1" ref="I113" ca="1" xml:space="preserve"> (SUM(OFFSET(G113, -$M$4/2+1, 0, $M$4-1, 1)) + (INDIRECT("G" &amp; ROW(G113) - $M$4/2) + INDIRECT("G" &amp; ROW(G113) + $M$4/2))/2) / $M$4</f>
        <v>11722.90909090909</v>
      </c>
      <c r="J113" s="1">
        <f ca="1">Table5[[#This Row],[Moving Average on Months]] - 1.96*STDEV(OFFSET(Table5[[#This Row],[Combined 
Daily Order]], -$M$4/2, 0, $M$4+1, 1))</f>
        <v>6857.1702220882235</v>
      </c>
      <c r="K113" s="1">
        <f ca="1">Table5[[#This Row],[Moving Average on Months]] + 1.96*STDEV(OFFSET(Table5[[#This Row],[Combined 
Daily Order]], -$M$4/2, 0, $M$4+1, 1))</f>
        <v>16588.647959729955</v>
      </c>
      <c r="L113" s="1" t="e">
        <v>#N/A</v>
      </c>
      <c r="N113" s="1">
        <f t="shared" si="7"/>
        <v>2594.402569847256</v>
      </c>
      <c r="O113" s="1">
        <f t="shared" si="8"/>
        <v>23487.587467512647</v>
      </c>
      <c r="S113"/>
    </row>
    <row r="114" spans="2:19" ht="15" x14ac:dyDescent="0.2">
      <c r="B114" s="2">
        <v>45502.593220311879</v>
      </c>
      <c r="C114" s="2">
        <f t="shared" si="5"/>
        <v>45502</v>
      </c>
      <c r="D114" s="1">
        <v>4091</v>
      </c>
      <c r="F114" s="2">
        <f t="shared" si="9"/>
        <v>45408</v>
      </c>
      <c r="G114" s="1">
        <f t="shared" si="6"/>
        <v>9503</v>
      </c>
      <c r="H114" s="1">
        <f>ROUNDUP(MONTH(Table3[[#This Row],[Date]])/3, 0)</f>
        <v>2</v>
      </c>
      <c r="I114" s="1" cm="1">
        <f t="array" aca="1" ref="I114" ca="1" xml:space="preserve"> (SUM(OFFSET(G114, -$M$4/2+1, 0, $M$4-1, 1)) + (INDIRECT("G" &amp; ROW(G114) - $M$4/2) + INDIRECT("G" &amp; ROW(G114) + $M$4/2))/2) / $M$4</f>
        <v>11644.65909090909</v>
      </c>
      <c r="J114" s="1">
        <f ca="1">Table5[[#This Row],[Moving Average on Months]] - 1.96*STDEV(OFFSET(Table5[[#This Row],[Combined 
Daily Order]], -$M$4/2, 0, $M$4+1, 1))</f>
        <v>6811.8983436665221</v>
      </c>
      <c r="K114" s="1">
        <f ca="1">Table5[[#This Row],[Moving Average on Months]] + 1.96*STDEV(OFFSET(Table5[[#This Row],[Combined 
Daily Order]], -$M$4/2, 0, $M$4+1, 1))</f>
        <v>16477.419838151658</v>
      </c>
      <c r="L114" s="1" t="e">
        <v>#N/A</v>
      </c>
      <c r="N114" s="1">
        <f t="shared" si="7"/>
        <v>2594.402569847256</v>
      </c>
      <c r="O114" s="1">
        <f t="shared" si="8"/>
        <v>23487.587467512647</v>
      </c>
      <c r="S114"/>
    </row>
    <row r="115" spans="2:19" ht="15" x14ac:dyDescent="0.2">
      <c r="B115" s="2">
        <v>45502.184892776255</v>
      </c>
      <c r="C115" s="2">
        <f t="shared" si="5"/>
        <v>45502</v>
      </c>
      <c r="D115" s="1">
        <v>3994</v>
      </c>
      <c r="F115" s="2">
        <f t="shared" si="9"/>
        <v>45407</v>
      </c>
      <c r="G115" s="1">
        <f t="shared" si="6"/>
        <v>12835</v>
      </c>
      <c r="H115" s="1">
        <f>ROUNDUP(MONTH(Table3[[#This Row],[Date]])/3, 0)</f>
        <v>2</v>
      </c>
      <c r="I115" s="1" cm="1">
        <f t="array" aca="1" ref="I115" ca="1" xml:space="preserve"> (SUM(OFFSET(G115, -$M$4/2+1, 0, $M$4-1, 1)) + (INDIRECT("G" &amp; ROW(G115) - $M$4/2) + INDIRECT("G" &amp; ROW(G115) + $M$4/2))/2) / $M$4</f>
        <v>11573.977272727272</v>
      </c>
      <c r="J115" s="1">
        <f ca="1">Table5[[#This Row],[Moving Average on Months]] - 1.96*STDEV(OFFSET(Table5[[#This Row],[Combined 
Daily Order]], -$M$4/2, 0, $M$4+1, 1))</f>
        <v>6784.5869687116092</v>
      </c>
      <c r="K115" s="1">
        <f ca="1">Table5[[#This Row],[Moving Average on Months]] + 1.96*STDEV(OFFSET(Table5[[#This Row],[Combined 
Daily Order]], -$M$4/2, 0, $M$4+1, 1))</f>
        <v>16363.367576742934</v>
      </c>
      <c r="L115" s="1" t="e">
        <v>#N/A</v>
      </c>
      <c r="N115" s="1">
        <f t="shared" si="7"/>
        <v>2594.402569847256</v>
      </c>
      <c r="O115" s="1">
        <f t="shared" si="8"/>
        <v>23487.587467512647</v>
      </c>
      <c r="S115"/>
    </row>
    <row r="116" spans="2:19" ht="15" x14ac:dyDescent="0.2">
      <c r="B116" s="2">
        <v>45499.856241061403</v>
      </c>
      <c r="C116" s="2">
        <f t="shared" si="5"/>
        <v>45499</v>
      </c>
      <c r="D116" s="1">
        <v>4069</v>
      </c>
      <c r="F116" s="2">
        <f t="shared" si="9"/>
        <v>45406</v>
      </c>
      <c r="G116" s="1">
        <f t="shared" si="6"/>
        <v>9222</v>
      </c>
      <c r="H116" s="1">
        <f>ROUNDUP(MONTH(Table3[[#This Row],[Date]])/3, 0)</f>
        <v>2</v>
      </c>
      <c r="I116" s="1" cm="1">
        <f t="array" aca="1" ref="I116" ca="1" xml:space="preserve"> (SUM(OFFSET(G116, -$M$4/2+1, 0, $M$4-1, 1)) + (INDIRECT("G" &amp; ROW(G116) - $M$4/2) + INDIRECT("G" &amp; ROW(G116) + $M$4/2))/2) / $M$4</f>
        <v>11480.704545454546</v>
      </c>
      <c r="J116" s="1">
        <f ca="1">Table5[[#This Row],[Moving Average on Months]] - 1.96*STDEV(OFFSET(Table5[[#This Row],[Combined 
Daily Order]], -$M$4/2, 0, $M$4+1, 1))</f>
        <v>6667.3765014973615</v>
      </c>
      <c r="K116" s="1">
        <f ca="1">Table5[[#This Row],[Moving Average on Months]] + 1.96*STDEV(OFFSET(Table5[[#This Row],[Combined 
Daily Order]], -$M$4/2, 0, $M$4+1, 1))</f>
        <v>16294.03258941173</v>
      </c>
      <c r="L116" s="1" t="e">
        <v>#N/A</v>
      </c>
      <c r="N116" s="1">
        <f t="shared" si="7"/>
        <v>2594.402569847256</v>
      </c>
      <c r="O116" s="1">
        <f t="shared" si="8"/>
        <v>23487.587467512647</v>
      </c>
      <c r="S116"/>
    </row>
    <row r="117" spans="2:19" ht="15" x14ac:dyDescent="0.2">
      <c r="B117" s="2">
        <v>45499.481319774444</v>
      </c>
      <c r="C117" s="2">
        <f t="shared" si="5"/>
        <v>45499</v>
      </c>
      <c r="D117" s="1">
        <v>4605</v>
      </c>
      <c r="F117" s="2">
        <f t="shared" si="9"/>
        <v>45405</v>
      </c>
      <c r="G117" s="1">
        <f t="shared" si="6"/>
        <v>14294</v>
      </c>
      <c r="H117" s="1">
        <f>ROUNDUP(MONTH(Table3[[#This Row],[Date]])/3, 0)</f>
        <v>2</v>
      </c>
      <c r="I117" s="1" cm="1">
        <f t="array" aca="1" ref="I117" ca="1" xml:space="preserve"> (SUM(OFFSET(G117, -$M$4/2+1, 0, $M$4-1, 1)) + (INDIRECT("G" &amp; ROW(G117) - $M$4/2) + INDIRECT("G" &amp; ROW(G117) + $M$4/2))/2) / $M$4</f>
        <v>11418.34090909091</v>
      </c>
      <c r="J117" s="1">
        <f ca="1">Table5[[#This Row],[Moving Average on Months]] - 1.96*STDEV(OFFSET(Table5[[#This Row],[Combined 
Daily Order]], -$M$4/2, 0, $M$4+1, 1))</f>
        <v>6837.7338494153655</v>
      </c>
      <c r="K117" s="1">
        <f ca="1">Table5[[#This Row],[Moving Average on Months]] + 1.96*STDEV(OFFSET(Table5[[#This Row],[Combined 
Daily Order]], -$M$4/2, 0, $M$4+1, 1))</f>
        <v>15998.947968766453</v>
      </c>
      <c r="L117" s="1" t="e">
        <v>#N/A</v>
      </c>
      <c r="N117" s="1">
        <f t="shared" si="7"/>
        <v>2594.402569847256</v>
      </c>
      <c r="O117" s="1">
        <f t="shared" si="8"/>
        <v>23487.587467512647</v>
      </c>
      <c r="S117"/>
    </row>
    <row r="118" spans="2:19" ht="15" x14ac:dyDescent="0.2">
      <c r="B118" s="2">
        <v>45499.06206294908</v>
      </c>
      <c r="C118" s="2">
        <f t="shared" si="5"/>
        <v>45499</v>
      </c>
      <c r="D118" s="1">
        <v>3955</v>
      </c>
      <c r="F118" s="2">
        <f t="shared" si="9"/>
        <v>45404</v>
      </c>
      <c r="G118" s="1">
        <f t="shared" si="6"/>
        <v>8820</v>
      </c>
      <c r="H118" s="1">
        <f>ROUNDUP(MONTH(Table3[[#This Row],[Date]])/3, 0)</f>
        <v>2</v>
      </c>
      <c r="I118" s="1" cm="1">
        <f t="array" aca="1" ref="I118" ca="1" xml:space="preserve"> (SUM(OFFSET(G118, -$M$4/2+1, 0, $M$4-1, 1)) + (INDIRECT("G" &amp; ROW(G118) - $M$4/2) + INDIRECT("G" &amp; ROW(G118) + $M$4/2))/2) / $M$4</f>
        <v>11299.09090909091</v>
      </c>
      <c r="J118" s="1">
        <f ca="1">Table5[[#This Row],[Moving Average on Months]] - 1.96*STDEV(OFFSET(Table5[[#This Row],[Combined 
Daily Order]], -$M$4/2, 0, $M$4+1, 1))</f>
        <v>6685.843949208961</v>
      </c>
      <c r="K118" s="1">
        <f ca="1">Table5[[#This Row],[Moving Average on Months]] + 1.96*STDEV(OFFSET(Table5[[#This Row],[Combined 
Daily Order]], -$M$4/2, 0, $M$4+1, 1))</f>
        <v>15912.33786897286</v>
      </c>
      <c r="L118" s="1" t="e">
        <v>#N/A</v>
      </c>
      <c r="N118" s="1">
        <f t="shared" si="7"/>
        <v>2594.402569847256</v>
      </c>
      <c r="O118" s="1">
        <f t="shared" si="8"/>
        <v>23487.587467512647</v>
      </c>
      <c r="S118"/>
    </row>
    <row r="119" spans="2:19" ht="15" x14ac:dyDescent="0.2">
      <c r="B119" s="2">
        <v>45498.661520786067</v>
      </c>
      <c r="C119" s="2">
        <f t="shared" si="5"/>
        <v>45498</v>
      </c>
      <c r="D119" s="1">
        <v>4015</v>
      </c>
      <c r="F119" s="2">
        <f t="shared" si="9"/>
        <v>45401</v>
      </c>
      <c r="G119" s="1">
        <f t="shared" si="6"/>
        <v>13233</v>
      </c>
      <c r="H119" s="1">
        <f>ROUNDUP(MONTH(Table3[[#This Row],[Date]])/3, 0)</f>
        <v>2</v>
      </c>
      <c r="I119" s="1" cm="1">
        <f t="array" aca="1" ref="I119" ca="1" xml:space="preserve"> (SUM(OFFSET(G119, -$M$4/2+1, 0, $M$4-1, 1)) + (INDIRECT("G" &amp; ROW(G119) - $M$4/2) + INDIRECT("G" &amp; ROW(G119) + $M$4/2))/2) / $M$4</f>
        <v>11239.09090909091</v>
      </c>
      <c r="J119" s="1">
        <f ca="1">Table5[[#This Row],[Moving Average on Months]] - 1.96*STDEV(OFFSET(Table5[[#This Row],[Combined 
Daily Order]], -$M$4/2, 0, $M$4+1, 1))</f>
        <v>6702.4653189899482</v>
      </c>
      <c r="K119" s="1">
        <f ca="1">Table5[[#This Row],[Moving Average on Months]] + 1.96*STDEV(OFFSET(Table5[[#This Row],[Combined 
Daily Order]], -$M$4/2, 0, $M$4+1, 1))</f>
        <v>15775.716499191873</v>
      </c>
      <c r="L119" s="1" t="e">
        <v>#N/A</v>
      </c>
      <c r="N119" s="1">
        <f t="shared" si="7"/>
        <v>2594.402569847256</v>
      </c>
      <c r="O119" s="1">
        <f t="shared" si="8"/>
        <v>23487.587467512647</v>
      </c>
      <c r="S119"/>
    </row>
    <row r="120" spans="2:19" ht="15" x14ac:dyDescent="0.2">
      <c r="B120" s="2">
        <v>45498.255545461427</v>
      </c>
      <c r="C120" s="2">
        <f t="shared" si="5"/>
        <v>45498</v>
      </c>
      <c r="D120" s="1">
        <v>4376</v>
      </c>
      <c r="F120" s="2">
        <f t="shared" si="9"/>
        <v>45400</v>
      </c>
      <c r="G120" s="1">
        <f t="shared" si="6"/>
        <v>8844</v>
      </c>
      <c r="H120" s="1">
        <f>ROUNDUP(MONTH(Table3[[#This Row],[Date]])/3, 0)</f>
        <v>2</v>
      </c>
      <c r="I120" s="1" cm="1">
        <f t="array" aca="1" ref="I120" ca="1" xml:space="preserve"> (SUM(OFFSET(G120, -$M$4/2+1, 0, $M$4-1, 1)) + (INDIRECT("G" &amp; ROW(G120) - $M$4/2) + INDIRECT("G" &amp; ROW(G120) + $M$4/2))/2) / $M$4</f>
        <v>11286.681818181818</v>
      </c>
      <c r="J120" s="1">
        <f ca="1">Table5[[#This Row],[Moving Average on Months]] - 1.96*STDEV(OFFSET(Table5[[#This Row],[Combined 
Daily Order]], -$M$4/2, 0, $M$4+1, 1))</f>
        <v>6650.7894162206521</v>
      </c>
      <c r="K120" s="1">
        <f ca="1">Table5[[#This Row],[Moving Average on Months]] + 1.96*STDEV(OFFSET(Table5[[#This Row],[Combined 
Daily Order]], -$M$4/2, 0, $M$4+1, 1))</f>
        <v>15922.574220142984</v>
      </c>
      <c r="L120" s="1" t="e">
        <v>#N/A</v>
      </c>
      <c r="N120" s="1">
        <f t="shared" si="7"/>
        <v>2594.402569847256</v>
      </c>
      <c r="O120" s="1">
        <f t="shared" si="8"/>
        <v>23487.587467512647</v>
      </c>
      <c r="S120"/>
    </row>
    <row r="121" spans="2:19" ht="15" x14ac:dyDescent="0.2">
      <c r="B121" s="2">
        <v>45497.86457804848</v>
      </c>
      <c r="C121" s="2">
        <f t="shared" si="5"/>
        <v>45497</v>
      </c>
      <c r="D121" s="1">
        <v>4266</v>
      </c>
      <c r="F121" s="2">
        <f t="shared" si="9"/>
        <v>45399</v>
      </c>
      <c r="G121" s="1">
        <f t="shared" si="6"/>
        <v>13300</v>
      </c>
      <c r="H121" s="1">
        <f>ROUNDUP(MONTH(Table3[[#This Row],[Date]])/3, 0)</f>
        <v>2</v>
      </c>
      <c r="I121" s="1" cm="1">
        <f t="array" aca="1" ref="I121" ca="1" xml:space="preserve"> (SUM(OFFSET(G121, -$M$4/2+1, 0, $M$4-1, 1)) + (INDIRECT("G" &amp; ROW(G121) - $M$4/2) + INDIRECT("G" &amp; ROW(G121) + $M$4/2))/2) / $M$4</f>
        <v>11271.65909090909</v>
      </c>
      <c r="J121" s="1">
        <f ca="1">Table5[[#This Row],[Moving Average on Months]] - 1.96*STDEV(OFFSET(Table5[[#This Row],[Combined 
Daily Order]], -$M$4/2, 0, $M$4+1, 1))</f>
        <v>6649.3531462107458</v>
      </c>
      <c r="K121" s="1">
        <f ca="1">Table5[[#This Row],[Moving Average on Months]] + 1.96*STDEV(OFFSET(Table5[[#This Row],[Combined 
Daily Order]], -$M$4/2, 0, $M$4+1, 1))</f>
        <v>15893.965035607434</v>
      </c>
      <c r="L121" s="1" t="e">
        <v>#N/A</v>
      </c>
      <c r="N121" s="1">
        <f t="shared" si="7"/>
        <v>2594.402569847256</v>
      </c>
      <c r="O121" s="1">
        <f t="shared" si="8"/>
        <v>23487.587467512647</v>
      </c>
      <c r="S121"/>
    </row>
    <row r="122" spans="2:19" ht="15" x14ac:dyDescent="0.2">
      <c r="B122" s="2">
        <v>45497.491257546433</v>
      </c>
      <c r="C122" s="2">
        <f t="shared" si="5"/>
        <v>45497</v>
      </c>
      <c r="D122" s="1">
        <v>4074</v>
      </c>
      <c r="F122" s="2">
        <f t="shared" si="9"/>
        <v>45398</v>
      </c>
      <c r="G122" s="1">
        <f t="shared" si="6"/>
        <v>8726</v>
      </c>
      <c r="H122" s="1">
        <f>ROUNDUP(MONTH(Table3[[#This Row],[Date]])/3, 0)</f>
        <v>2</v>
      </c>
      <c r="I122" s="1" cm="1">
        <f t="array" aca="1" ref="I122" ca="1" xml:space="preserve"> (SUM(OFFSET(G122, -$M$4/2+1, 0, $M$4-1, 1)) + (INDIRECT("G" &amp; ROW(G122) - $M$4/2) + INDIRECT("G" &amp; ROW(G122) + $M$4/2))/2) / $M$4</f>
        <v>11244.931818181818</v>
      </c>
      <c r="J122" s="1">
        <f ca="1">Table5[[#This Row],[Moving Average on Months]] - 1.96*STDEV(OFFSET(Table5[[#This Row],[Combined 
Daily Order]], -$M$4/2, 0, $M$4+1, 1))</f>
        <v>6637.7348605636425</v>
      </c>
      <c r="K122" s="1">
        <f ca="1">Table5[[#This Row],[Moving Average on Months]] + 1.96*STDEV(OFFSET(Table5[[#This Row],[Combined 
Daily Order]], -$M$4/2, 0, $M$4+1, 1))</f>
        <v>15852.128775799993</v>
      </c>
      <c r="L122" s="1" t="e">
        <v>#N/A</v>
      </c>
      <c r="N122" s="1">
        <f t="shared" si="7"/>
        <v>2594.402569847256</v>
      </c>
      <c r="O122" s="1">
        <f t="shared" si="8"/>
        <v>23487.587467512647</v>
      </c>
      <c r="S122"/>
    </row>
    <row r="123" spans="2:19" ht="15" x14ac:dyDescent="0.2">
      <c r="B123" s="2">
        <v>45497.07006343719</v>
      </c>
      <c r="C123" s="2">
        <f t="shared" si="5"/>
        <v>45497</v>
      </c>
      <c r="D123" s="1">
        <v>3778</v>
      </c>
      <c r="F123" s="2">
        <f t="shared" si="9"/>
        <v>45397</v>
      </c>
      <c r="G123" s="1">
        <f t="shared" si="6"/>
        <v>12448</v>
      </c>
      <c r="H123" s="1">
        <f>ROUNDUP(MONTH(Table3[[#This Row],[Date]])/3, 0)</f>
        <v>2</v>
      </c>
      <c r="I123" s="1" cm="1">
        <f t="array" aca="1" ref="I123" ca="1" xml:space="preserve"> (SUM(OFFSET(G123, -$M$4/2+1, 0, $M$4-1, 1)) + (INDIRECT("G" &amp; ROW(G123) - $M$4/2) + INDIRECT("G" &amp; ROW(G123) + $M$4/2))/2) / $M$4</f>
        <v>11208.15909090909</v>
      </c>
      <c r="J123" s="1">
        <f ca="1">Table5[[#This Row],[Moving Average on Months]] - 1.96*STDEV(OFFSET(Table5[[#This Row],[Combined 
Daily Order]], -$M$4/2, 0, $M$4+1, 1))</f>
        <v>6749.0291060600039</v>
      </c>
      <c r="K123" s="1">
        <f ca="1">Table5[[#This Row],[Moving Average on Months]] + 1.96*STDEV(OFFSET(Table5[[#This Row],[Combined 
Daily Order]], -$M$4/2, 0, $M$4+1, 1))</f>
        <v>15667.289075758177</v>
      </c>
      <c r="L123" s="1" t="e">
        <v>#N/A</v>
      </c>
      <c r="N123" s="1">
        <f t="shared" si="7"/>
        <v>2594.402569847256</v>
      </c>
      <c r="O123" s="1">
        <f t="shared" si="8"/>
        <v>23487.587467512647</v>
      </c>
      <c r="S123"/>
    </row>
    <row r="124" spans="2:19" ht="15" x14ac:dyDescent="0.2">
      <c r="B124" s="2">
        <v>45496.640843310968</v>
      </c>
      <c r="C124" s="2">
        <f t="shared" si="5"/>
        <v>45496</v>
      </c>
      <c r="D124" s="1">
        <v>4148</v>
      </c>
      <c r="F124" s="2">
        <f t="shared" si="9"/>
        <v>45394</v>
      </c>
      <c r="G124" s="1">
        <f t="shared" si="6"/>
        <v>8105</v>
      </c>
      <c r="H124" s="1">
        <f>ROUNDUP(MONTH(Table3[[#This Row],[Date]])/3, 0)</f>
        <v>2</v>
      </c>
      <c r="I124" s="1" cm="1">
        <f t="array" aca="1" ref="I124" ca="1" xml:space="preserve"> (SUM(OFFSET(G124, -$M$4/2+1, 0, $M$4-1, 1)) + (INDIRECT("G" &amp; ROW(G124) - $M$4/2) + INDIRECT("G" &amp; ROW(G124) + $M$4/2))/2) / $M$4</f>
        <v>11182.25</v>
      </c>
      <c r="J124" s="1">
        <f ca="1">Table5[[#This Row],[Moving Average on Months]] - 1.96*STDEV(OFFSET(Table5[[#This Row],[Combined 
Daily Order]], -$M$4/2, 0, $M$4+1, 1))</f>
        <v>6540.5776609649756</v>
      </c>
      <c r="K124" s="1">
        <f ca="1">Table5[[#This Row],[Moving Average on Months]] + 1.96*STDEV(OFFSET(Table5[[#This Row],[Combined 
Daily Order]], -$M$4/2, 0, $M$4+1, 1))</f>
        <v>15823.922339035023</v>
      </c>
      <c r="L124" s="1" t="e">
        <v>#N/A</v>
      </c>
      <c r="N124" s="1">
        <f t="shared" si="7"/>
        <v>2594.402569847256</v>
      </c>
      <c r="O124" s="1">
        <f t="shared" si="8"/>
        <v>23487.587467512647</v>
      </c>
      <c r="S124"/>
    </row>
    <row r="125" spans="2:19" ht="15" x14ac:dyDescent="0.2">
      <c r="B125" s="2">
        <v>45496.211781616454</v>
      </c>
      <c r="C125" s="2">
        <f t="shared" si="5"/>
        <v>45496</v>
      </c>
      <c r="D125" s="1">
        <v>4393</v>
      </c>
      <c r="F125" s="2">
        <f t="shared" si="9"/>
        <v>45393</v>
      </c>
      <c r="G125" s="1">
        <f t="shared" si="6"/>
        <v>12810</v>
      </c>
      <c r="H125" s="1">
        <f>ROUNDUP(MONTH(Table3[[#This Row],[Date]])/3, 0)</f>
        <v>2</v>
      </c>
      <c r="I125" s="1" cm="1">
        <f t="array" aca="1" ref="I125" ca="1" xml:space="preserve"> (SUM(OFFSET(G125, -$M$4/2+1, 0, $M$4-1, 1)) + (INDIRECT("G" &amp; ROW(G125) - $M$4/2) + INDIRECT("G" &amp; ROW(G125) + $M$4/2))/2) / $M$4</f>
        <v>11161.363636363636</v>
      </c>
      <c r="J125" s="1">
        <f ca="1">Table5[[#This Row],[Moving Average on Months]] - 1.96*STDEV(OFFSET(Table5[[#This Row],[Combined 
Daily Order]], -$M$4/2, 0, $M$4+1, 1))</f>
        <v>6691.0085706166419</v>
      </c>
      <c r="K125" s="1">
        <f ca="1">Table5[[#This Row],[Moving Average on Months]] + 1.96*STDEV(OFFSET(Table5[[#This Row],[Combined 
Daily Order]], -$M$4/2, 0, $M$4+1, 1))</f>
        <v>15631.718702110629</v>
      </c>
      <c r="L125" s="1" t="e">
        <v>#N/A</v>
      </c>
      <c r="N125" s="1">
        <f t="shared" si="7"/>
        <v>2594.402569847256</v>
      </c>
      <c r="O125" s="1">
        <f t="shared" si="8"/>
        <v>23487.587467512647</v>
      </c>
      <c r="S125"/>
    </row>
    <row r="126" spans="2:19" ht="15" x14ac:dyDescent="0.2">
      <c r="B126" s="2">
        <v>45495.820286808528</v>
      </c>
      <c r="C126" s="2">
        <f t="shared" si="5"/>
        <v>45495</v>
      </c>
      <c r="D126" s="1">
        <v>3610</v>
      </c>
      <c r="F126" s="2">
        <f t="shared" si="9"/>
        <v>45392</v>
      </c>
      <c r="G126" s="1">
        <f t="shared" si="6"/>
        <v>9231</v>
      </c>
      <c r="H126" s="1">
        <f>ROUNDUP(MONTH(Table3[[#This Row],[Date]])/3, 0)</f>
        <v>2</v>
      </c>
      <c r="I126" s="1" cm="1">
        <f t="array" aca="1" ref="I126" ca="1" xml:space="preserve"> (SUM(OFFSET(G126, -$M$4/2+1, 0, $M$4-1, 1)) + (INDIRECT("G" &amp; ROW(G126) - $M$4/2) + INDIRECT("G" &amp; ROW(G126) + $M$4/2))/2) / $M$4</f>
        <v>11181.25</v>
      </c>
      <c r="J126" s="1">
        <f ca="1">Table5[[#This Row],[Moving Average on Months]] - 1.96*STDEV(OFFSET(Table5[[#This Row],[Combined 
Daily Order]], -$M$4/2, 0, $M$4+1, 1))</f>
        <v>6591.9920770439312</v>
      </c>
      <c r="K126" s="1">
        <f ca="1">Table5[[#This Row],[Moving Average on Months]] + 1.96*STDEV(OFFSET(Table5[[#This Row],[Combined 
Daily Order]], -$M$4/2, 0, $M$4+1, 1))</f>
        <v>15770.507922956069</v>
      </c>
      <c r="L126" s="1" t="e">
        <v>#N/A</v>
      </c>
      <c r="N126" s="1">
        <f t="shared" si="7"/>
        <v>2594.402569847256</v>
      </c>
      <c r="O126" s="1">
        <f t="shared" si="8"/>
        <v>23487.587467512647</v>
      </c>
      <c r="S126"/>
    </row>
    <row r="127" spans="2:19" ht="15" x14ac:dyDescent="0.2">
      <c r="B127" s="2">
        <v>45495.445122269106</v>
      </c>
      <c r="C127" s="2">
        <f t="shared" si="5"/>
        <v>45495</v>
      </c>
      <c r="D127" s="1">
        <v>4127</v>
      </c>
      <c r="F127" s="2">
        <f t="shared" si="9"/>
        <v>45391</v>
      </c>
      <c r="G127" s="1">
        <f t="shared" si="6"/>
        <v>12990</v>
      </c>
      <c r="H127" s="1">
        <f>ROUNDUP(MONTH(Table3[[#This Row],[Date]])/3, 0)</f>
        <v>2</v>
      </c>
      <c r="I127" s="1" cm="1">
        <f t="array" aca="1" ref="I127" ca="1" xml:space="preserve"> (SUM(OFFSET(G127, -$M$4/2+1, 0, $M$4-1, 1)) + (INDIRECT("G" &amp; ROW(G127) - $M$4/2) + INDIRECT("G" &amp; ROW(G127) + $M$4/2))/2) / $M$4</f>
        <v>11209.545454545454</v>
      </c>
      <c r="J127" s="1">
        <f ca="1">Table5[[#This Row],[Moving Average on Months]] - 1.96*STDEV(OFFSET(Table5[[#This Row],[Combined 
Daily Order]], -$M$4/2, 0, $M$4+1, 1))</f>
        <v>6589.0228367219916</v>
      </c>
      <c r="K127" s="1">
        <f ca="1">Table5[[#This Row],[Moving Average on Months]] + 1.96*STDEV(OFFSET(Table5[[#This Row],[Combined 
Daily Order]], -$M$4/2, 0, $M$4+1, 1))</f>
        <v>15830.068072368917</v>
      </c>
      <c r="L127" s="1" t="e">
        <v>#N/A</v>
      </c>
      <c r="N127" s="1">
        <f t="shared" si="7"/>
        <v>2594.402569847256</v>
      </c>
      <c r="O127" s="1">
        <f t="shared" si="8"/>
        <v>23487.587467512647</v>
      </c>
      <c r="S127"/>
    </row>
    <row r="128" spans="2:19" ht="15" x14ac:dyDescent="0.2">
      <c r="B128" s="2">
        <v>45495.046095515165</v>
      </c>
      <c r="C128" s="2">
        <f t="shared" si="5"/>
        <v>45495</v>
      </c>
      <c r="D128" s="1">
        <v>3938</v>
      </c>
      <c r="F128" s="2">
        <f t="shared" si="9"/>
        <v>45390</v>
      </c>
      <c r="G128" s="1">
        <f t="shared" si="6"/>
        <v>9259</v>
      </c>
      <c r="H128" s="1">
        <f>ROUNDUP(MONTH(Table3[[#This Row],[Date]])/3, 0)</f>
        <v>2</v>
      </c>
      <c r="I128" s="1" cm="1">
        <f t="array" aca="1" ref="I128" ca="1" xml:space="preserve"> (SUM(OFFSET(G128, -$M$4/2+1, 0, $M$4-1, 1)) + (INDIRECT("G" &amp; ROW(G128) - $M$4/2) + INDIRECT("G" &amp; ROW(G128) + $M$4/2))/2) / $M$4</f>
        <v>11200.204545454546</v>
      </c>
      <c r="J128" s="1">
        <f ca="1">Table5[[#This Row],[Moving Average on Months]] - 1.96*STDEV(OFFSET(Table5[[#This Row],[Combined 
Daily Order]], -$M$4/2, 0, $M$4+1, 1))</f>
        <v>6512.3605313537437</v>
      </c>
      <c r="K128" s="1">
        <f ca="1">Table5[[#This Row],[Moving Average on Months]] + 1.96*STDEV(OFFSET(Table5[[#This Row],[Combined 
Daily Order]], -$M$4/2, 0, $M$4+1, 1))</f>
        <v>15888.048559555347</v>
      </c>
      <c r="L128" s="1" t="e">
        <v>#N/A</v>
      </c>
      <c r="N128" s="1">
        <f t="shared" si="7"/>
        <v>2594.402569847256</v>
      </c>
      <c r="O128" s="1">
        <f t="shared" si="8"/>
        <v>23487.587467512647</v>
      </c>
      <c r="S128"/>
    </row>
    <row r="129" spans="2:19" ht="15" x14ac:dyDescent="0.2">
      <c r="B129" s="2">
        <v>45492.698688230819</v>
      </c>
      <c r="C129" s="2">
        <f t="shared" si="5"/>
        <v>45492</v>
      </c>
      <c r="D129" s="1">
        <v>4053</v>
      </c>
      <c r="F129" s="2">
        <f t="shared" si="9"/>
        <v>45387</v>
      </c>
      <c r="G129" s="1">
        <f t="shared" si="6"/>
        <v>8960</v>
      </c>
      <c r="H129" s="1">
        <f>ROUNDUP(MONTH(Table3[[#This Row],[Date]])/3, 0)</f>
        <v>2</v>
      </c>
      <c r="I129" s="1" cm="1">
        <f t="array" aca="1" ref="I129" ca="1" xml:space="preserve"> (SUM(OFFSET(G129, -$M$4/2+1, 0, $M$4-1, 1)) + (INDIRECT("G" &amp; ROW(G129) - $M$4/2) + INDIRECT("G" &amp; ROW(G129) + $M$4/2))/2) / $M$4</f>
        <v>11238</v>
      </c>
      <c r="J129" s="1">
        <f ca="1">Table5[[#This Row],[Moving Average on Months]] - 1.96*STDEV(OFFSET(Table5[[#This Row],[Combined 
Daily Order]], -$M$4/2, 0, $M$4+1, 1))</f>
        <v>6721.7896285432207</v>
      </c>
      <c r="K129" s="1">
        <f ca="1">Table5[[#This Row],[Moving Average on Months]] + 1.96*STDEV(OFFSET(Table5[[#This Row],[Combined 
Daily Order]], -$M$4/2, 0, $M$4+1, 1))</f>
        <v>15754.210371456778</v>
      </c>
      <c r="L129" s="1" t="e">
        <v>#N/A</v>
      </c>
      <c r="N129" s="1">
        <f t="shared" si="7"/>
        <v>2594.402569847256</v>
      </c>
      <c r="O129" s="1">
        <f t="shared" si="8"/>
        <v>23487.587467512647</v>
      </c>
      <c r="S129"/>
    </row>
    <row r="130" spans="2:19" ht="15" x14ac:dyDescent="0.2">
      <c r="B130" s="2">
        <v>45492.288477043905</v>
      </c>
      <c r="C130" s="2">
        <f t="shared" si="5"/>
        <v>45492</v>
      </c>
      <c r="D130" s="1">
        <v>3605</v>
      </c>
      <c r="F130" s="2">
        <f t="shared" si="9"/>
        <v>45386</v>
      </c>
      <c r="G130" s="1">
        <f t="shared" si="6"/>
        <v>13271</v>
      </c>
      <c r="H130" s="1">
        <f>ROUNDUP(MONTH(Table3[[#This Row],[Date]])/3, 0)</f>
        <v>2</v>
      </c>
      <c r="I130" s="1" cm="1">
        <f t="array" aca="1" ref="I130" ca="1" xml:space="preserve"> (SUM(OFFSET(G130, -$M$4/2+1, 0, $M$4-1, 1)) + (INDIRECT("G" &amp; ROW(G130) - $M$4/2) + INDIRECT("G" &amp; ROW(G130) + $M$4/2))/2) / $M$4</f>
        <v>11301.886363636364</v>
      </c>
      <c r="J130" s="1">
        <f ca="1">Table5[[#This Row],[Moving Average on Months]] - 1.96*STDEV(OFFSET(Table5[[#This Row],[Combined 
Daily Order]], -$M$4/2, 0, $M$4+1, 1))</f>
        <v>6754.5172860587491</v>
      </c>
      <c r="K130" s="1">
        <f ca="1">Table5[[#This Row],[Moving Average on Months]] + 1.96*STDEV(OFFSET(Table5[[#This Row],[Combined 
Daily Order]], -$M$4/2, 0, $M$4+1, 1))</f>
        <v>15849.25544121398</v>
      </c>
      <c r="L130" s="1" t="e">
        <v>#N/A</v>
      </c>
      <c r="N130" s="1">
        <f t="shared" si="7"/>
        <v>2594.402569847256</v>
      </c>
      <c r="O130" s="1">
        <f t="shared" si="8"/>
        <v>23487.587467512647</v>
      </c>
      <c r="S130"/>
    </row>
    <row r="131" spans="2:19" ht="15" x14ac:dyDescent="0.2">
      <c r="B131" s="2">
        <v>45491.887708806011</v>
      </c>
      <c r="C131" s="2">
        <f t="shared" si="5"/>
        <v>45491</v>
      </c>
      <c r="D131" s="1">
        <v>3388</v>
      </c>
      <c r="F131" s="2">
        <f t="shared" si="9"/>
        <v>45385</v>
      </c>
      <c r="G131" s="1">
        <f t="shared" si="6"/>
        <v>13691</v>
      </c>
      <c r="H131" s="1">
        <f>ROUNDUP(MONTH(Table3[[#This Row],[Date]])/3, 0)</f>
        <v>2</v>
      </c>
      <c r="I131" s="1" cm="1">
        <f t="array" aca="1" ref="I131" ca="1" xml:space="preserve"> (SUM(OFFSET(G131, -$M$4/2+1, 0, $M$4-1, 1)) + (INDIRECT("G" &amp; ROW(G131) - $M$4/2) + INDIRECT("G" &amp; ROW(G131) + $M$4/2))/2) / $M$4</f>
        <v>11323.886363636364</v>
      </c>
      <c r="J131" s="1">
        <f ca="1">Table5[[#This Row],[Moving Average on Months]] - 1.96*STDEV(OFFSET(Table5[[#This Row],[Combined 
Daily Order]], -$M$4/2, 0, $M$4+1, 1))</f>
        <v>6742.8968981121052</v>
      </c>
      <c r="K131" s="1">
        <f ca="1">Table5[[#This Row],[Moving Average on Months]] + 1.96*STDEV(OFFSET(Table5[[#This Row],[Combined 
Daily Order]], -$M$4/2, 0, $M$4+1, 1))</f>
        <v>15904.875829160623</v>
      </c>
      <c r="L131" s="1" t="e">
        <v>#N/A</v>
      </c>
      <c r="N131" s="1">
        <f t="shared" si="7"/>
        <v>2594.402569847256</v>
      </c>
      <c r="O131" s="1">
        <f t="shared" si="8"/>
        <v>23487.587467512647</v>
      </c>
      <c r="S131"/>
    </row>
    <row r="132" spans="2:19" ht="15" x14ac:dyDescent="0.2">
      <c r="B132" s="2">
        <v>45491.460211874692</v>
      </c>
      <c r="C132" s="2">
        <f t="shared" ref="C132:C195" si="10">INT(B132)</f>
        <v>45491</v>
      </c>
      <c r="D132" s="1">
        <v>3425</v>
      </c>
      <c r="F132" s="2">
        <f t="shared" si="9"/>
        <v>45384</v>
      </c>
      <c r="G132" s="1">
        <f t="shared" ref="G132:G195" si="11">SUMIF(C:C, F132, D:D)</f>
        <v>8586</v>
      </c>
      <c r="H132" s="1">
        <f>ROUNDUP(MONTH(Table3[[#This Row],[Date]])/3, 0)</f>
        <v>2</v>
      </c>
      <c r="I132" s="1" cm="1">
        <f t="array" aca="1" ref="I132" ca="1" xml:space="preserve"> (SUM(OFFSET(G132, -$M$4/2+1, 0, $M$4-1, 1)) + (INDIRECT("G" &amp; ROW(G132) - $M$4/2) + INDIRECT("G" &amp; ROW(G132) + $M$4/2))/2) / $M$4</f>
        <v>11365.568181818182</v>
      </c>
      <c r="J132" s="1">
        <f ca="1">Table5[[#This Row],[Moving Average on Months]] - 1.96*STDEV(OFFSET(Table5[[#This Row],[Combined 
Daily Order]], -$M$4/2, 0, $M$4+1, 1))</f>
        <v>6652.7716038117014</v>
      </c>
      <c r="K132" s="1">
        <f ca="1">Table5[[#This Row],[Moving Average on Months]] + 1.96*STDEV(OFFSET(Table5[[#This Row],[Combined 
Daily Order]], -$M$4/2, 0, $M$4+1, 1))</f>
        <v>16078.364759824663</v>
      </c>
      <c r="L132" s="1" t="e">
        <v>#N/A</v>
      </c>
      <c r="N132" s="1">
        <f t="shared" ref="N132:N195" si="12">$W$48</f>
        <v>2594.402569847256</v>
      </c>
      <c r="O132" s="1">
        <f t="shared" ref="O132:O195" si="13">$X$48</f>
        <v>23487.587467512647</v>
      </c>
      <c r="S132"/>
    </row>
    <row r="133" spans="2:19" ht="15" x14ac:dyDescent="0.2">
      <c r="B133" s="2">
        <v>45491.076887351919</v>
      </c>
      <c r="C133" s="2">
        <f t="shared" si="10"/>
        <v>45491</v>
      </c>
      <c r="D133" s="1">
        <v>3974</v>
      </c>
      <c r="F133" s="2">
        <f t="shared" si="9"/>
        <v>45383</v>
      </c>
      <c r="G133" s="1">
        <f t="shared" si="11"/>
        <v>13521</v>
      </c>
      <c r="H133" s="1">
        <f>ROUNDUP(MONTH(Table3[[#This Row],[Date]])/3, 0)</f>
        <v>2</v>
      </c>
      <c r="I133" s="1" cm="1">
        <f t="array" aca="1" ref="I133" ca="1" xml:space="preserve"> (SUM(OFFSET(G133, -$M$4/2+1, 0, $M$4-1, 1)) + (INDIRECT("G" &amp; ROW(G133) - $M$4/2) + INDIRECT("G" &amp; ROW(G133) + $M$4/2))/2) / $M$4</f>
        <v>11437.65909090909</v>
      </c>
      <c r="J133" s="1">
        <f ca="1">Table5[[#This Row],[Moving Average on Months]] - 1.96*STDEV(OFFSET(Table5[[#This Row],[Combined 
Daily Order]], -$M$4/2, 0, $M$4+1, 1))</f>
        <v>6762.8766460972538</v>
      </c>
      <c r="K133" s="1">
        <f ca="1">Table5[[#This Row],[Moving Average on Months]] + 1.96*STDEV(OFFSET(Table5[[#This Row],[Combined 
Daily Order]], -$M$4/2, 0, $M$4+1, 1))</f>
        <v>16112.441535720925</v>
      </c>
      <c r="L133" s="1" t="e">
        <v>#N/A</v>
      </c>
      <c r="N133" s="1">
        <f t="shared" si="12"/>
        <v>2594.402569847256</v>
      </c>
      <c r="O133" s="1">
        <f t="shared" si="13"/>
        <v>23487.587467512647</v>
      </c>
      <c r="S133"/>
    </row>
    <row r="134" spans="2:19" ht="15" x14ac:dyDescent="0.2">
      <c r="B134" s="2">
        <v>45490.684414371906</v>
      </c>
      <c r="C134" s="2">
        <f t="shared" si="10"/>
        <v>45490</v>
      </c>
      <c r="D134" s="1">
        <v>3099</v>
      </c>
      <c r="F134" s="2">
        <f t="shared" ref="F134:F197" si="14">WORKDAY(F133,-1)</f>
        <v>45380</v>
      </c>
      <c r="G134" s="1">
        <f t="shared" si="11"/>
        <v>9684</v>
      </c>
      <c r="H134" s="1">
        <f>ROUNDUP(MONTH(Table3[[#This Row],[Date]])/3, 0)</f>
        <v>1</v>
      </c>
      <c r="I134" s="1" cm="1">
        <f t="array" aca="1" ref="I134" ca="1" xml:space="preserve"> (SUM(OFFSET(G134, -$M$4/2+1, 0, $M$4-1, 1)) + (INDIRECT("G" &amp; ROW(G134) - $M$4/2) + INDIRECT("G" &amp; ROW(G134) + $M$4/2))/2) / $M$4</f>
        <v>11512.954545454546</v>
      </c>
      <c r="J134" s="1">
        <f ca="1">Table5[[#This Row],[Moving Average on Months]] - 1.96*STDEV(OFFSET(Table5[[#This Row],[Combined 
Daily Order]], -$M$4/2, 0, $M$4+1, 1))</f>
        <v>6830.8404300578622</v>
      </c>
      <c r="K134" s="1">
        <f ca="1">Table5[[#This Row],[Moving Average on Months]] + 1.96*STDEV(OFFSET(Table5[[#This Row],[Combined 
Daily Order]], -$M$4/2, 0, $M$4+1, 1))</f>
        <v>16195.06866085123</v>
      </c>
      <c r="L134" s="1" t="e">
        <v>#N/A</v>
      </c>
      <c r="N134" s="1">
        <f t="shared" si="12"/>
        <v>2594.402569847256</v>
      </c>
      <c r="O134" s="1">
        <f t="shared" si="13"/>
        <v>23487.587467512647</v>
      </c>
      <c r="S134"/>
    </row>
    <row r="135" spans="2:19" ht="15" x14ac:dyDescent="0.2">
      <c r="B135" s="2">
        <v>45490.277012879902</v>
      </c>
      <c r="C135" s="2">
        <f t="shared" si="10"/>
        <v>45490</v>
      </c>
      <c r="D135" s="1">
        <v>3523</v>
      </c>
      <c r="F135" s="2">
        <f t="shared" si="14"/>
        <v>45379</v>
      </c>
      <c r="G135" s="1">
        <f t="shared" si="11"/>
        <v>14451</v>
      </c>
      <c r="H135" s="1">
        <f>ROUNDUP(MONTH(Table3[[#This Row],[Date]])/3, 0)</f>
        <v>1</v>
      </c>
      <c r="I135" s="1" cm="1">
        <f t="array" aca="1" ref="I135" ca="1" xml:space="preserve"> (SUM(OFFSET(G135, -$M$4/2+1, 0, $M$4-1, 1)) + (INDIRECT("G" &amp; ROW(G135) - $M$4/2) + INDIRECT("G" &amp; ROW(G135) + $M$4/2))/2) / $M$4</f>
        <v>11696.954545454546</v>
      </c>
      <c r="J135" s="1">
        <f ca="1">Table5[[#This Row],[Moving Average on Months]] - 1.96*STDEV(OFFSET(Table5[[#This Row],[Combined 
Daily Order]], -$M$4/2, 0, $M$4+1, 1))</f>
        <v>6890.4649272373154</v>
      </c>
      <c r="K135" s="1">
        <f ca="1">Table5[[#This Row],[Moving Average on Months]] + 1.96*STDEV(OFFSET(Table5[[#This Row],[Combined 
Daily Order]], -$M$4/2, 0, $M$4+1, 1))</f>
        <v>16503.444163671775</v>
      </c>
      <c r="L135" s="1" t="e">
        <v>#N/A</v>
      </c>
      <c r="N135" s="1">
        <f t="shared" si="12"/>
        <v>2594.402569847256</v>
      </c>
      <c r="O135" s="1">
        <f t="shared" si="13"/>
        <v>23487.587467512647</v>
      </c>
      <c r="S135"/>
    </row>
    <row r="136" spans="2:19" ht="15" x14ac:dyDescent="0.2">
      <c r="B136" s="2">
        <v>45489.881829390237</v>
      </c>
      <c r="C136" s="2">
        <f t="shared" si="10"/>
        <v>45489</v>
      </c>
      <c r="D136" s="1">
        <v>3816</v>
      </c>
      <c r="F136" s="2">
        <f t="shared" si="14"/>
        <v>45378</v>
      </c>
      <c r="G136" s="1">
        <f t="shared" si="11"/>
        <v>9035</v>
      </c>
      <c r="H136" s="1">
        <f>ROUNDUP(MONTH(Table3[[#This Row],[Date]])/3, 0)</f>
        <v>1</v>
      </c>
      <c r="I136" s="1" cm="1">
        <f t="array" aca="1" ref="I136" ca="1" xml:space="preserve"> (SUM(OFFSET(G136, -$M$4/2+1, 0, $M$4-1, 1)) + (INDIRECT("G" &amp; ROW(G136) - $M$4/2) + INDIRECT("G" &amp; ROW(G136) + $M$4/2))/2) / $M$4</f>
        <v>11797.022727272728</v>
      </c>
      <c r="J136" s="1">
        <f ca="1">Table5[[#This Row],[Moving Average on Months]] - 1.96*STDEV(OFFSET(Table5[[#This Row],[Combined 
Daily Order]], -$M$4/2, 0, $M$4+1, 1))</f>
        <v>7225.0650717005883</v>
      </c>
      <c r="K136" s="1">
        <f ca="1">Table5[[#This Row],[Moving Average on Months]] + 1.96*STDEV(OFFSET(Table5[[#This Row],[Combined 
Daily Order]], -$M$4/2, 0, $M$4+1, 1))</f>
        <v>16368.980382844868</v>
      </c>
      <c r="L136" s="1" t="e">
        <v>#N/A</v>
      </c>
      <c r="N136" s="1">
        <f t="shared" si="12"/>
        <v>2594.402569847256</v>
      </c>
      <c r="O136" s="1">
        <f t="shared" si="13"/>
        <v>23487.587467512647</v>
      </c>
      <c r="S136"/>
    </row>
    <row r="137" spans="2:19" ht="15" x14ac:dyDescent="0.2">
      <c r="B137" s="2">
        <v>45489.485253250699</v>
      </c>
      <c r="C137" s="2">
        <f t="shared" si="10"/>
        <v>45489</v>
      </c>
      <c r="D137" s="1">
        <v>3261</v>
      </c>
      <c r="F137" s="2">
        <f t="shared" si="14"/>
        <v>45377</v>
      </c>
      <c r="G137" s="1">
        <f t="shared" si="11"/>
        <v>14178</v>
      </c>
      <c r="H137" s="1">
        <f>ROUNDUP(MONTH(Table3[[#This Row],[Date]])/3, 0)</f>
        <v>1</v>
      </c>
      <c r="I137" s="1" cm="1">
        <f t="array" aca="1" ref="I137" ca="1" xml:space="preserve"> (SUM(OFFSET(G137, -$M$4/2+1, 0, $M$4-1, 1)) + (INDIRECT("G" &amp; ROW(G137) - $M$4/2) + INDIRECT("G" &amp; ROW(G137) + $M$4/2))/2) / $M$4</f>
        <v>11761.09090909091</v>
      </c>
      <c r="J137" s="1">
        <f ca="1">Table5[[#This Row],[Moving Average on Months]] - 1.96*STDEV(OFFSET(Table5[[#This Row],[Combined 
Daily Order]], -$M$4/2, 0, $M$4+1, 1))</f>
        <v>7117.2324856862897</v>
      </c>
      <c r="K137" s="1">
        <f ca="1">Table5[[#This Row],[Moving Average on Months]] + 1.96*STDEV(OFFSET(Table5[[#This Row],[Combined 
Daily Order]], -$M$4/2, 0, $M$4+1, 1))</f>
        <v>16404.949332495529</v>
      </c>
      <c r="L137" s="1" t="e">
        <v>#N/A</v>
      </c>
      <c r="N137" s="1">
        <f t="shared" si="12"/>
        <v>2594.402569847256</v>
      </c>
      <c r="O137" s="1">
        <f t="shared" si="13"/>
        <v>23487.587467512647</v>
      </c>
      <c r="S137"/>
    </row>
    <row r="138" spans="2:19" ht="15" x14ac:dyDescent="0.2">
      <c r="B138" s="2">
        <v>45489.067050322599</v>
      </c>
      <c r="C138" s="2">
        <f t="shared" si="10"/>
        <v>45489</v>
      </c>
      <c r="D138" s="1">
        <v>3067</v>
      </c>
      <c r="F138" s="2">
        <f t="shared" si="14"/>
        <v>45376</v>
      </c>
      <c r="G138" s="1">
        <f t="shared" si="11"/>
        <v>9124</v>
      </c>
      <c r="H138" s="1">
        <f>ROUNDUP(MONTH(Table3[[#This Row],[Date]])/3, 0)</f>
        <v>1</v>
      </c>
      <c r="I138" s="1" cm="1">
        <f t="array" aca="1" ref="I138" ca="1" xml:space="preserve"> (SUM(OFFSET(G138, -$M$4/2+1, 0, $M$4-1, 1)) + (INDIRECT("G" &amp; ROW(G138) - $M$4/2) + INDIRECT("G" &amp; ROW(G138) + $M$4/2))/2) / $M$4</f>
        <v>11774.25</v>
      </c>
      <c r="J138" s="1">
        <f ca="1">Table5[[#This Row],[Moving Average on Months]] - 1.96*STDEV(OFFSET(Table5[[#This Row],[Combined 
Daily Order]], -$M$4/2, 0, $M$4+1, 1))</f>
        <v>7204.4652961018992</v>
      </c>
      <c r="K138" s="1">
        <f ca="1">Table5[[#This Row],[Moving Average on Months]] + 1.96*STDEV(OFFSET(Table5[[#This Row],[Combined 
Daily Order]], -$M$4/2, 0, $M$4+1, 1))</f>
        <v>16344.034703898102</v>
      </c>
      <c r="L138" s="1" t="e">
        <v>#N/A</v>
      </c>
      <c r="N138" s="1">
        <f t="shared" si="12"/>
        <v>2594.402569847256</v>
      </c>
      <c r="O138" s="1">
        <f t="shared" si="13"/>
        <v>23487.587467512647</v>
      </c>
      <c r="S138"/>
    </row>
    <row r="139" spans="2:19" ht="15" x14ac:dyDescent="0.2">
      <c r="B139" s="2">
        <v>45488.671988012713</v>
      </c>
      <c r="C139" s="2">
        <f t="shared" si="10"/>
        <v>45488</v>
      </c>
      <c r="D139" s="1">
        <v>3806</v>
      </c>
      <c r="F139" s="2">
        <f t="shared" si="14"/>
        <v>45373</v>
      </c>
      <c r="G139" s="1">
        <f t="shared" si="11"/>
        <v>13981</v>
      </c>
      <c r="H139" s="1">
        <f>ROUNDUP(MONTH(Table3[[#This Row],[Date]])/3, 0)</f>
        <v>1</v>
      </c>
      <c r="I139" s="1" cm="1">
        <f t="array" aca="1" ref="I139" ca="1" xml:space="preserve"> (SUM(OFFSET(G139, -$M$4/2+1, 0, $M$4-1, 1)) + (INDIRECT("G" &amp; ROW(G139) - $M$4/2) + INDIRECT("G" &amp; ROW(G139) + $M$4/2))/2) / $M$4</f>
        <v>11777.454545454546</v>
      </c>
      <c r="J139" s="1">
        <f ca="1">Table5[[#This Row],[Moving Average on Months]] - 1.96*STDEV(OFFSET(Table5[[#This Row],[Combined 
Daily Order]], -$M$4/2, 0, $M$4+1, 1))</f>
        <v>7103.2951484150344</v>
      </c>
      <c r="K139" s="1">
        <f ca="1">Table5[[#This Row],[Moving Average on Months]] + 1.96*STDEV(OFFSET(Table5[[#This Row],[Combined 
Daily Order]], -$M$4/2, 0, $M$4+1, 1))</f>
        <v>16451.613942494056</v>
      </c>
      <c r="L139" s="1" t="e">
        <v>#N/A</v>
      </c>
      <c r="N139" s="1">
        <f t="shared" si="12"/>
        <v>2594.402569847256</v>
      </c>
      <c r="O139" s="1">
        <f t="shared" si="13"/>
        <v>23487.587467512647</v>
      </c>
      <c r="S139"/>
    </row>
    <row r="140" spans="2:19" ht="15" x14ac:dyDescent="0.2">
      <c r="B140" s="2">
        <v>45488.295967387618</v>
      </c>
      <c r="C140" s="2">
        <f t="shared" si="10"/>
        <v>45488</v>
      </c>
      <c r="D140" s="1">
        <v>3687</v>
      </c>
      <c r="F140" s="2">
        <f t="shared" si="14"/>
        <v>45372</v>
      </c>
      <c r="G140" s="1">
        <f t="shared" si="11"/>
        <v>10796</v>
      </c>
      <c r="H140" s="1">
        <f>ROUNDUP(MONTH(Table3[[#This Row],[Date]])/3, 0)</f>
        <v>1</v>
      </c>
      <c r="I140" s="1" cm="1">
        <f t="array" aca="1" ref="I140" ca="1" xml:space="preserve"> (SUM(OFFSET(G140, -$M$4/2+1, 0, $M$4-1, 1)) + (INDIRECT("G" &amp; ROW(G140) - $M$4/2) + INDIRECT("G" &amp; ROW(G140) + $M$4/2))/2) / $M$4</f>
        <v>11894.477272727272</v>
      </c>
      <c r="J140" s="1">
        <f ca="1">Table5[[#This Row],[Moving Average on Months]] - 1.96*STDEV(OFFSET(Table5[[#This Row],[Combined 
Daily Order]], -$M$4/2, 0, $M$4+1, 1))</f>
        <v>7221.328657479422</v>
      </c>
      <c r="K140" s="1">
        <f ca="1">Table5[[#This Row],[Moving Average on Months]] + 1.96*STDEV(OFFSET(Table5[[#This Row],[Combined 
Daily Order]], -$M$4/2, 0, $M$4+1, 1))</f>
        <v>16567.625887975122</v>
      </c>
      <c r="L140" s="1" t="e">
        <v>#N/A</v>
      </c>
      <c r="N140" s="1">
        <f t="shared" si="12"/>
        <v>2594.402569847256</v>
      </c>
      <c r="O140" s="1">
        <f t="shared" si="13"/>
        <v>23487.587467512647</v>
      </c>
      <c r="S140"/>
    </row>
    <row r="141" spans="2:19" ht="15" x14ac:dyDescent="0.2">
      <c r="B141" s="2">
        <v>45485.909354487012</v>
      </c>
      <c r="C141" s="2">
        <f t="shared" si="10"/>
        <v>45485</v>
      </c>
      <c r="D141" s="1">
        <v>3613</v>
      </c>
      <c r="F141" s="2">
        <f t="shared" si="14"/>
        <v>45371</v>
      </c>
      <c r="G141" s="1">
        <f t="shared" si="11"/>
        <v>14068</v>
      </c>
      <c r="H141" s="1">
        <f>ROUNDUP(MONTH(Table3[[#This Row],[Date]])/3, 0)</f>
        <v>1</v>
      </c>
      <c r="I141" s="1" cm="1">
        <f t="array" aca="1" ref="I141" ca="1" xml:space="preserve"> (SUM(OFFSET(G141, -$M$4/2+1, 0, $M$4-1, 1)) + (INDIRECT("G" &amp; ROW(G141) - $M$4/2) + INDIRECT("G" &amp; ROW(G141) + $M$4/2))/2) / $M$4</f>
        <v>11999.681818181818</v>
      </c>
      <c r="J141" s="1">
        <f ca="1">Table5[[#This Row],[Moving Average on Months]] - 1.96*STDEV(OFFSET(Table5[[#This Row],[Combined 
Daily Order]], -$M$4/2, 0, $M$4+1, 1))</f>
        <v>7490.4733651361857</v>
      </c>
      <c r="K141" s="1">
        <f ca="1">Table5[[#This Row],[Moving Average on Months]] + 1.96*STDEV(OFFSET(Table5[[#This Row],[Combined 
Daily Order]], -$M$4/2, 0, $M$4+1, 1))</f>
        <v>16508.89027122745</v>
      </c>
      <c r="L141" s="1" t="e">
        <v>#N/A</v>
      </c>
      <c r="N141" s="1">
        <f t="shared" si="12"/>
        <v>2594.402569847256</v>
      </c>
      <c r="O141" s="1">
        <f t="shared" si="13"/>
        <v>23487.587467512647</v>
      </c>
      <c r="S141"/>
    </row>
    <row r="142" spans="2:19" ht="15" x14ac:dyDescent="0.2">
      <c r="B142" s="2">
        <v>45485.479758039757</v>
      </c>
      <c r="C142" s="2">
        <f t="shared" si="10"/>
        <v>45485</v>
      </c>
      <c r="D142" s="1">
        <v>3347</v>
      </c>
      <c r="F142" s="2">
        <f t="shared" si="14"/>
        <v>45370</v>
      </c>
      <c r="G142" s="1">
        <f t="shared" si="11"/>
        <v>8977</v>
      </c>
      <c r="H142" s="1">
        <f>ROUNDUP(MONTH(Table3[[#This Row],[Date]])/3, 0)</f>
        <v>1</v>
      </c>
      <c r="I142" s="1" cm="1">
        <f t="array" aca="1" ref="I142" ca="1" xml:space="preserve"> (SUM(OFFSET(G142, -$M$4/2+1, 0, $M$4-1, 1)) + (INDIRECT("G" &amp; ROW(G142) - $M$4/2) + INDIRECT("G" &amp; ROW(G142) + $M$4/2))/2) / $M$4</f>
        <v>11894.886363636364</v>
      </c>
      <c r="J142" s="1">
        <f ca="1">Table5[[#This Row],[Moving Average on Months]] - 1.96*STDEV(OFFSET(Table5[[#This Row],[Combined 
Daily Order]], -$M$4/2, 0, $M$4+1, 1))</f>
        <v>7325.7983926427842</v>
      </c>
      <c r="K142" s="1">
        <f ca="1">Table5[[#This Row],[Moving Average on Months]] + 1.96*STDEV(OFFSET(Table5[[#This Row],[Combined 
Daily Order]], -$M$4/2, 0, $M$4+1, 1))</f>
        <v>16463.974334629944</v>
      </c>
      <c r="L142" s="1" t="e">
        <v>#N/A</v>
      </c>
      <c r="N142" s="1">
        <f t="shared" si="12"/>
        <v>2594.402569847256</v>
      </c>
      <c r="O142" s="1">
        <f t="shared" si="13"/>
        <v>23487.587467512647</v>
      </c>
      <c r="S142"/>
    </row>
    <row r="143" spans="2:19" ht="15" x14ac:dyDescent="0.2">
      <c r="B143" s="2">
        <v>45485.063520334064</v>
      </c>
      <c r="C143" s="2">
        <f t="shared" si="10"/>
        <v>45485</v>
      </c>
      <c r="D143" s="1">
        <v>3532</v>
      </c>
      <c r="F143" s="2">
        <f t="shared" si="14"/>
        <v>45369</v>
      </c>
      <c r="G143" s="1">
        <f t="shared" si="11"/>
        <v>15001</v>
      </c>
      <c r="H143" s="1">
        <f>ROUNDUP(MONTH(Table3[[#This Row],[Date]])/3, 0)</f>
        <v>1</v>
      </c>
      <c r="I143" s="1" cm="1">
        <f t="array" aca="1" ref="I143" ca="1" xml:space="preserve"> (SUM(OFFSET(G143, -$M$4/2+1, 0, $M$4-1, 1)) + (INDIRECT("G" &amp; ROW(G143) - $M$4/2) + INDIRECT("G" &amp; ROW(G143) + $M$4/2))/2) / $M$4</f>
        <v>11800.795454545454</v>
      </c>
      <c r="J143" s="1">
        <f ca="1">Table5[[#This Row],[Moving Average on Months]] - 1.96*STDEV(OFFSET(Table5[[#This Row],[Combined 
Daily Order]], -$M$4/2, 0, $M$4+1, 1))</f>
        <v>7083.2036171018435</v>
      </c>
      <c r="K143" s="1">
        <f ca="1">Table5[[#This Row],[Moving Average on Months]] + 1.96*STDEV(OFFSET(Table5[[#This Row],[Combined 
Daily Order]], -$M$4/2, 0, $M$4+1, 1))</f>
        <v>16518.387291989064</v>
      </c>
      <c r="L143" s="1" t="e">
        <v>#N/A</v>
      </c>
      <c r="N143" s="1">
        <f t="shared" si="12"/>
        <v>2594.402569847256</v>
      </c>
      <c r="O143" s="1">
        <f t="shared" si="13"/>
        <v>23487.587467512647</v>
      </c>
      <c r="S143"/>
    </row>
    <row r="144" spans="2:19" ht="15" x14ac:dyDescent="0.2">
      <c r="B144" s="2">
        <v>45484.675222747879</v>
      </c>
      <c r="C144" s="2">
        <f t="shared" si="10"/>
        <v>45484</v>
      </c>
      <c r="D144" s="1">
        <v>3266</v>
      </c>
      <c r="F144" s="2">
        <f t="shared" si="14"/>
        <v>45366</v>
      </c>
      <c r="G144" s="1">
        <f t="shared" si="11"/>
        <v>10197</v>
      </c>
      <c r="H144" s="1">
        <f>ROUNDUP(MONTH(Table3[[#This Row],[Date]])/3, 0)</f>
        <v>1</v>
      </c>
      <c r="I144" s="1" cm="1">
        <f t="array" aca="1" ref="I144" ca="1" xml:space="preserve"> (SUM(OFFSET(G144, -$M$4/2+1, 0, $M$4-1, 1)) + (INDIRECT("G" &amp; ROW(G144) - $M$4/2) + INDIRECT("G" &amp; ROW(G144) + $M$4/2))/2) / $M$4</f>
        <v>11768.90909090909</v>
      </c>
      <c r="J144" s="1">
        <f ca="1">Table5[[#This Row],[Moving Average on Months]] - 1.96*STDEV(OFFSET(Table5[[#This Row],[Combined 
Daily Order]], -$M$4/2, 0, $M$4+1, 1))</f>
        <v>7232.0252920338744</v>
      </c>
      <c r="K144" s="1">
        <f ca="1">Table5[[#This Row],[Moving Average on Months]] + 1.96*STDEV(OFFSET(Table5[[#This Row],[Combined 
Daily Order]], -$M$4/2, 0, $M$4+1, 1))</f>
        <v>16305.792889784305</v>
      </c>
      <c r="L144" s="1" t="e">
        <v>#N/A</v>
      </c>
      <c r="N144" s="1">
        <f t="shared" si="12"/>
        <v>2594.402569847256</v>
      </c>
      <c r="O144" s="1">
        <f t="shared" si="13"/>
        <v>23487.587467512647</v>
      </c>
      <c r="S144"/>
    </row>
    <row r="145" spans="2:19" ht="15" x14ac:dyDescent="0.2">
      <c r="B145" s="2">
        <v>45484.257350169486</v>
      </c>
      <c r="C145" s="2">
        <f t="shared" si="10"/>
        <v>45484</v>
      </c>
      <c r="D145" s="1">
        <v>3123</v>
      </c>
      <c r="F145" s="2">
        <f t="shared" si="14"/>
        <v>45365</v>
      </c>
      <c r="G145" s="1">
        <f t="shared" si="11"/>
        <v>14290</v>
      </c>
      <c r="H145" s="1">
        <f>ROUNDUP(MONTH(Table3[[#This Row],[Date]])/3, 0)</f>
        <v>1</v>
      </c>
      <c r="I145" s="1" cm="1">
        <f t="array" aca="1" ref="I145" ca="1" xml:space="preserve"> (SUM(OFFSET(G145, -$M$4/2+1, 0, $M$4-1, 1)) + (INDIRECT("G" &amp; ROW(G145) - $M$4/2) + INDIRECT("G" &amp; ROW(G145) + $M$4/2))/2) / $M$4</f>
        <v>11821</v>
      </c>
      <c r="J145" s="1">
        <f ca="1">Table5[[#This Row],[Moving Average on Months]] - 1.96*STDEV(OFFSET(Table5[[#This Row],[Combined 
Daily Order]], -$M$4/2, 0, $M$4+1, 1))</f>
        <v>7305.3063050023138</v>
      </c>
      <c r="K145" s="1">
        <f ca="1">Table5[[#This Row],[Moving Average on Months]] + 1.96*STDEV(OFFSET(Table5[[#This Row],[Combined 
Daily Order]], -$M$4/2, 0, $M$4+1, 1))</f>
        <v>16336.693694997686</v>
      </c>
      <c r="L145" s="1" t="e">
        <v>#N/A</v>
      </c>
      <c r="N145" s="1">
        <f t="shared" si="12"/>
        <v>2594.402569847256</v>
      </c>
      <c r="O145" s="1">
        <f t="shared" si="13"/>
        <v>23487.587467512647</v>
      </c>
      <c r="S145"/>
    </row>
    <row r="146" spans="2:19" ht="15" x14ac:dyDescent="0.2">
      <c r="B146" s="2">
        <v>45483.846033062218</v>
      </c>
      <c r="C146" s="2">
        <f t="shared" si="10"/>
        <v>45483</v>
      </c>
      <c r="D146" s="1">
        <v>3879</v>
      </c>
      <c r="F146" s="2">
        <f t="shared" si="14"/>
        <v>45364</v>
      </c>
      <c r="G146" s="1">
        <f t="shared" si="11"/>
        <v>14359</v>
      </c>
      <c r="H146" s="1">
        <f>ROUNDUP(MONTH(Table3[[#This Row],[Date]])/3, 0)</f>
        <v>1</v>
      </c>
      <c r="I146" s="1" cm="1">
        <f t="array" aca="1" ref="I146" ca="1" xml:space="preserve"> (SUM(OFFSET(G146, -$M$4/2+1, 0, $M$4-1, 1)) + (INDIRECT("G" &amp; ROW(G146) - $M$4/2) + INDIRECT("G" &amp; ROW(G146) + $M$4/2))/2) / $M$4</f>
        <v>11781.863636363636</v>
      </c>
      <c r="J146" s="1">
        <f ca="1">Table5[[#This Row],[Moving Average on Months]] - 1.96*STDEV(OFFSET(Table5[[#This Row],[Combined 
Daily Order]], -$M$4/2, 0, $M$4+1, 1))</f>
        <v>7227.3774864073266</v>
      </c>
      <c r="K146" s="1">
        <f ca="1">Table5[[#This Row],[Moving Average on Months]] + 1.96*STDEV(OFFSET(Table5[[#This Row],[Combined 
Daily Order]], -$M$4/2, 0, $M$4+1, 1))</f>
        <v>16336.349786319945</v>
      </c>
      <c r="L146" s="1" t="e">
        <v>#N/A</v>
      </c>
      <c r="N146" s="1">
        <f t="shared" si="12"/>
        <v>2594.402569847256</v>
      </c>
      <c r="O146" s="1">
        <f t="shared" si="13"/>
        <v>23487.587467512647</v>
      </c>
      <c r="S146"/>
    </row>
    <row r="147" spans="2:19" ht="15" x14ac:dyDescent="0.2">
      <c r="B147" s="2">
        <v>45483.461433216085</v>
      </c>
      <c r="C147" s="2">
        <f t="shared" si="10"/>
        <v>45483</v>
      </c>
      <c r="D147" s="1">
        <v>3761</v>
      </c>
      <c r="F147" s="2">
        <f t="shared" si="14"/>
        <v>45363</v>
      </c>
      <c r="G147" s="1">
        <f t="shared" si="11"/>
        <v>10959</v>
      </c>
      <c r="H147" s="1">
        <f>ROUNDUP(MONTH(Table3[[#This Row],[Date]])/3, 0)</f>
        <v>1</v>
      </c>
      <c r="I147" s="1" cm="1">
        <f t="array" aca="1" ref="I147" ca="1" xml:space="preserve"> (SUM(OFFSET(G147, -$M$4/2+1, 0, $M$4-1, 1)) + (INDIRECT("G" &amp; ROW(G147) - $M$4/2) + INDIRECT("G" &amp; ROW(G147) + $M$4/2))/2) / $M$4</f>
        <v>11651.34090909091</v>
      </c>
      <c r="J147" s="1">
        <f ca="1">Table5[[#This Row],[Moving Average on Months]] - 1.96*STDEV(OFFSET(Table5[[#This Row],[Combined 
Daily Order]], -$M$4/2, 0, $M$4+1, 1))</f>
        <v>7055.0484394883824</v>
      </c>
      <c r="K147" s="1">
        <f ca="1">Table5[[#This Row],[Moving Average on Months]] + 1.96*STDEV(OFFSET(Table5[[#This Row],[Combined 
Daily Order]], -$M$4/2, 0, $M$4+1, 1))</f>
        <v>16247.633378693437</v>
      </c>
      <c r="L147" s="1" t="e">
        <v>#N/A</v>
      </c>
      <c r="N147" s="1">
        <f t="shared" si="12"/>
        <v>2594.402569847256</v>
      </c>
      <c r="O147" s="1">
        <f t="shared" si="13"/>
        <v>23487.587467512647</v>
      </c>
      <c r="S147"/>
    </row>
    <row r="148" spans="2:19" ht="15" x14ac:dyDescent="0.2">
      <c r="B148" s="2">
        <v>45483.085279203879</v>
      </c>
      <c r="C148" s="2">
        <f t="shared" si="10"/>
        <v>45483</v>
      </c>
      <c r="D148" s="1">
        <v>4055</v>
      </c>
      <c r="F148" s="2">
        <f t="shared" si="14"/>
        <v>45362</v>
      </c>
      <c r="G148" s="1">
        <f t="shared" si="11"/>
        <v>9501</v>
      </c>
      <c r="H148" s="1">
        <f>ROUNDUP(MONTH(Table3[[#This Row],[Date]])/3, 0)</f>
        <v>1</v>
      </c>
      <c r="I148" s="1" cm="1">
        <f t="array" aca="1" ref="I148" ca="1" xml:space="preserve"> (SUM(OFFSET(G148, -$M$4/2+1, 0, $M$4-1, 1)) + (INDIRECT("G" &amp; ROW(G148) - $M$4/2) + INDIRECT("G" &amp; ROW(G148) + $M$4/2))/2) / $M$4</f>
        <v>11621.59090909091</v>
      </c>
      <c r="J148" s="1">
        <f ca="1">Table5[[#This Row],[Moving Average on Months]] - 1.96*STDEV(OFFSET(Table5[[#This Row],[Combined 
Daily Order]], -$M$4/2, 0, $M$4+1, 1))</f>
        <v>7091.8687706615465</v>
      </c>
      <c r="K148" s="1">
        <f ca="1">Table5[[#This Row],[Moving Average on Months]] + 1.96*STDEV(OFFSET(Table5[[#This Row],[Combined 
Daily Order]], -$M$4/2, 0, $M$4+1, 1))</f>
        <v>16151.313047520274</v>
      </c>
      <c r="L148" s="1" t="e">
        <v>#N/A</v>
      </c>
      <c r="N148" s="1">
        <f t="shared" si="12"/>
        <v>2594.402569847256</v>
      </c>
      <c r="O148" s="1">
        <f t="shared" si="13"/>
        <v>23487.587467512647</v>
      </c>
      <c r="S148"/>
    </row>
    <row r="149" spans="2:19" ht="15" x14ac:dyDescent="0.2">
      <c r="B149" s="2">
        <v>45482.69469899065</v>
      </c>
      <c r="C149" s="2">
        <f t="shared" si="10"/>
        <v>45482</v>
      </c>
      <c r="D149" s="1">
        <v>3201</v>
      </c>
      <c r="F149" s="2">
        <f t="shared" si="14"/>
        <v>45359</v>
      </c>
      <c r="G149" s="1">
        <f t="shared" si="11"/>
        <v>13299</v>
      </c>
      <c r="H149" s="1">
        <f>ROUNDUP(MONTH(Table3[[#This Row],[Date]])/3, 0)</f>
        <v>1</v>
      </c>
      <c r="I149" s="1" cm="1">
        <f t="array" aca="1" ref="I149" ca="1" xml:space="preserve"> (SUM(OFFSET(G149, -$M$4/2+1, 0, $M$4-1, 1)) + (INDIRECT("G" &amp; ROW(G149) - $M$4/2) + INDIRECT("G" &amp; ROW(G149) + $M$4/2))/2) / $M$4</f>
        <v>11570.977272727272</v>
      </c>
      <c r="J149" s="1">
        <f ca="1">Table5[[#This Row],[Moving Average on Months]] - 1.96*STDEV(OFFSET(Table5[[#This Row],[Combined 
Daily Order]], -$M$4/2, 0, $M$4+1, 1))</f>
        <v>6879.8885380169049</v>
      </c>
      <c r="K149" s="1">
        <f ca="1">Table5[[#This Row],[Moving Average on Months]] + 1.96*STDEV(OFFSET(Table5[[#This Row],[Combined 
Daily Order]], -$M$4/2, 0, $M$4+1, 1))</f>
        <v>16262.066007437639</v>
      </c>
      <c r="L149" s="1" t="e">
        <v>#N/A</v>
      </c>
      <c r="N149" s="1">
        <f t="shared" si="12"/>
        <v>2594.402569847256</v>
      </c>
      <c r="O149" s="1">
        <f t="shared" si="13"/>
        <v>23487.587467512647</v>
      </c>
      <c r="S149"/>
    </row>
    <row r="150" spans="2:19" ht="15" x14ac:dyDescent="0.2">
      <c r="B150" s="2">
        <v>45482.28221939694</v>
      </c>
      <c r="C150" s="2">
        <f t="shared" si="10"/>
        <v>45482</v>
      </c>
      <c r="D150" s="1">
        <v>3534</v>
      </c>
      <c r="F150" s="2">
        <f t="shared" si="14"/>
        <v>45358</v>
      </c>
      <c r="G150" s="1">
        <f t="shared" si="11"/>
        <v>9091</v>
      </c>
      <c r="H150" s="1">
        <f>ROUNDUP(MONTH(Table3[[#This Row],[Date]])/3, 0)</f>
        <v>1</v>
      </c>
      <c r="I150" s="1" cm="1">
        <f t="array" aca="1" ref="I150" ca="1" xml:space="preserve"> (SUM(OFFSET(G150, -$M$4/2+1, 0, $M$4-1, 1)) + (INDIRECT("G" &amp; ROW(G150) - $M$4/2) + INDIRECT("G" &amp; ROW(G150) + $M$4/2))/2) / $M$4</f>
        <v>11505.25</v>
      </c>
      <c r="J150" s="1">
        <f ca="1">Table5[[#This Row],[Moving Average on Months]] - 1.96*STDEV(OFFSET(Table5[[#This Row],[Combined 
Daily Order]], -$M$4/2, 0, $M$4+1, 1))</f>
        <v>6900.4367317044916</v>
      </c>
      <c r="K150" s="1">
        <f ca="1">Table5[[#This Row],[Moving Average on Months]] + 1.96*STDEV(OFFSET(Table5[[#This Row],[Combined 
Daily Order]], -$M$4/2, 0, $M$4+1, 1))</f>
        <v>16110.063268295507</v>
      </c>
      <c r="L150" s="1" t="e">
        <v>#N/A</v>
      </c>
      <c r="N150" s="1">
        <f t="shared" si="12"/>
        <v>2594.402569847256</v>
      </c>
      <c r="O150" s="1">
        <f t="shared" si="13"/>
        <v>23487.587467512647</v>
      </c>
      <c r="S150"/>
    </row>
    <row r="151" spans="2:19" ht="15" x14ac:dyDescent="0.2">
      <c r="B151" s="2">
        <v>45481.898166608407</v>
      </c>
      <c r="C151" s="2">
        <f t="shared" si="10"/>
        <v>45481</v>
      </c>
      <c r="D151" s="1">
        <v>4114</v>
      </c>
      <c r="F151" s="2">
        <f t="shared" si="14"/>
        <v>45357</v>
      </c>
      <c r="G151" s="1">
        <f t="shared" si="11"/>
        <v>14277</v>
      </c>
      <c r="H151" s="1">
        <f>ROUNDUP(MONTH(Table3[[#This Row],[Date]])/3, 0)</f>
        <v>1</v>
      </c>
      <c r="I151" s="1" cm="1">
        <f t="array" aca="1" ref="I151" ca="1" xml:space="preserve"> (SUM(OFFSET(G151, -$M$4/2+1, 0, $M$4-1, 1)) + (INDIRECT("G" &amp; ROW(G151) - $M$4/2) + INDIRECT("G" &amp; ROW(G151) + $M$4/2))/2) / $M$4</f>
        <v>11521.863636363636</v>
      </c>
      <c r="J151" s="1">
        <f ca="1">Table5[[#This Row],[Moving Average on Months]] - 1.96*STDEV(OFFSET(Table5[[#This Row],[Combined 
Daily Order]], -$M$4/2, 0, $M$4+1, 1))</f>
        <v>6991.7491387712835</v>
      </c>
      <c r="K151" s="1">
        <f ca="1">Table5[[#This Row],[Moving Average on Months]] + 1.96*STDEV(OFFSET(Table5[[#This Row],[Combined 
Daily Order]], -$M$4/2, 0, $M$4+1, 1))</f>
        <v>16051.978133955989</v>
      </c>
      <c r="L151" s="1" t="e">
        <v>#N/A</v>
      </c>
      <c r="N151" s="1">
        <f t="shared" si="12"/>
        <v>2594.402569847256</v>
      </c>
      <c r="O151" s="1">
        <f t="shared" si="13"/>
        <v>23487.587467512647</v>
      </c>
      <c r="S151"/>
    </row>
    <row r="152" spans="2:19" ht="15" x14ac:dyDescent="0.2">
      <c r="B152" s="2">
        <v>45481.503467001246</v>
      </c>
      <c r="C152" s="2">
        <f t="shared" si="10"/>
        <v>45481</v>
      </c>
      <c r="D152" s="1">
        <v>3514</v>
      </c>
      <c r="F152" s="2">
        <f t="shared" si="14"/>
        <v>45356</v>
      </c>
      <c r="G152" s="1">
        <f t="shared" si="11"/>
        <v>12583</v>
      </c>
      <c r="H152" s="1">
        <f>ROUNDUP(MONTH(Table3[[#This Row],[Date]])/3, 0)</f>
        <v>1</v>
      </c>
      <c r="I152" s="1" cm="1">
        <f t="array" aca="1" ref="I152" ca="1" xml:space="preserve"> (SUM(OFFSET(G152, -$M$4/2+1, 0, $M$4-1, 1)) + (INDIRECT("G" &amp; ROW(G152) - $M$4/2) + INDIRECT("G" &amp; ROW(G152) + $M$4/2))/2) / $M$4</f>
        <v>11430.318181818182</v>
      </c>
      <c r="J152" s="1">
        <f ca="1">Table5[[#This Row],[Moving Average on Months]] - 1.96*STDEV(OFFSET(Table5[[#This Row],[Combined 
Daily Order]], -$M$4/2, 0, $M$4+1, 1))</f>
        <v>6665.9125860248423</v>
      </c>
      <c r="K152" s="1">
        <f ca="1">Table5[[#This Row],[Moving Average on Months]] + 1.96*STDEV(OFFSET(Table5[[#This Row],[Combined 
Daily Order]], -$M$4/2, 0, $M$4+1, 1))</f>
        <v>16194.723777611522</v>
      </c>
      <c r="L152" s="1" t="e">
        <v>#N/A</v>
      </c>
      <c r="N152" s="1">
        <f t="shared" si="12"/>
        <v>2594.402569847256</v>
      </c>
      <c r="O152" s="1">
        <f t="shared" si="13"/>
        <v>23487.587467512647</v>
      </c>
      <c r="S152"/>
    </row>
    <row r="153" spans="2:19" ht="15" x14ac:dyDescent="0.2">
      <c r="B153" s="2">
        <v>45481.118190962545</v>
      </c>
      <c r="C153" s="2">
        <f t="shared" si="10"/>
        <v>45481</v>
      </c>
      <c r="D153" s="1">
        <v>3743</v>
      </c>
      <c r="F153" s="2">
        <f t="shared" si="14"/>
        <v>45355</v>
      </c>
      <c r="G153" s="1">
        <f t="shared" si="11"/>
        <v>9768</v>
      </c>
      <c r="H153" s="1">
        <f>ROUNDUP(MONTH(Table3[[#This Row],[Date]])/3, 0)</f>
        <v>1</v>
      </c>
      <c r="I153" s="1" cm="1">
        <f t="array" aca="1" ref="I153" ca="1" xml:space="preserve"> (SUM(OFFSET(G153, -$M$4/2+1, 0, $M$4-1, 1)) + (INDIRECT("G" &amp; ROW(G153) - $M$4/2) + INDIRECT("G" &amp; ROW(G153) + $M$4/2))/2) / $M$4</f>
        <v>11249.90909090909</v>
      </c>
      <c r="J153" s="1">
        <f ca="1">Table5[[#This Row],[Moving Average on Months]] - 1.96*STDEV(OFFSET(Table5[[#This Row],[Combined 
Daily Order]], -$M$4/2, 0, $M$4+1, 1))</f>
        <v>6334.1904454620926</v>
      </c>
      <c r="K153" s="1">
        <f ca="1">Table5[[#This Row],[Moving Average on Months]] + 1.96*STDEV(OFFSET(Table5[[#This Row],[Combined 
Daily Order]], -$M$4/2, 0, $M$4+1, 1))</f>
        <v>16165.627736356088</v>
      </c>
      <c r="L153" s="1" t="e">
        <v>#N/A</v>
      </c>
      <c r="N153" s="1">
        <f t="shared" si="12"/>
        <v>2594.402569847256</v>
      </c>
      <c r="O153" s="1">
        <f t="shared" si="13"/>
        <v>23487.587467512647</v>
      </c>
      <c r="S153"/>
    </row>
    <row r="154" spans="2:19" ht="15" x14ac:dyDescent="0.2">
      <c r="B154" s="2">
        <v>45478.730170037306</v>
      </c>
      <c r="C154" s="2">
        <f t="shared" si="10"/>
        <v>45478</v>
      </c>
      <c r="D154" s="1">
        <v>3822</v>
      </c>
      <c r="F154" s="2">
        <f t="shared" si="14"/>
        <v>45352</v>
      </c>
      <c r="G154" s="1">
        <f t="shared" si="11"/>
        <v>8369</v>
      </c>
      <c r="H154" s="1">
        <f>ROUNDUP(MONTH(Table3[[#This Row],[Date]])/3, 0)</f>
        <v>1</v>
      </c>
      <c r="I154" s="1" cm="1">
        <f t="array" aca="1" ref="I154" ca="1" xml:space="preserve"> (SUM(OFFSET(G154, -$M$4/2+1, 0, $M$4-1, 1)) + (INDIRECT("G" &amp; ROW(G154) - $M$4/2) + INDIRECT("G" &amp; ROW(G154) + $M$4/2))/2) / $M$4</f>
        <v>11137.204545454546</v>
      </c>
      <c r="J154" s="1">
        <f ca="1">Table5[[#This Row],[Moving Average on Months]] - 1.96*STDEV(OFFSET(Table5[[#This Row],[Combined 
Daily Order]], -$M$4/2, 0, $M$4+1, 1))</f>
        <v>6301.1455937625451</v>
      </c>
      <c r="K154" s="1">
        <f ca="1">Table5[[#This Row],[Moving Average on Months]] + 1.96*STDEV(OFFSET(Table5[[#This Row],[Combined 
Daily Order]], -$M$4/2, 0, $M$4+1, 1))</f>
        <v>15973.263497146547</v>
      </c>
      <c r="L154" s="1" t="e">
        <v>#N/A</v>
      </c>
      <c r="N154" s="1">
        <f t="shared" si="12"/>
        <v>2594.402569847256</v>
      </c>
      <c r="O154" s="1">
        <f t="shared" si="13"/>
        <v>23487.587467512647</v>
      </c>
      <c r="S154"/>
    </row>
    <row r="155" spans="2:19" ht="15" x14ac:dyDescent="0.2">
      <c r="B155" s="2">
        <v>45478.305264820585</v>
      </c>
      <c r="C155" s="2">
        <f t="shared" si="10"/>
        <v>45478</v>
      </c>
      <c r="D155" s="1">
        <v>3592</v>
      </c>
      <c r="F155" s="2">
        <f t="shared" si="14"/>
        <v>45351</v>
      </c>
      <c r="G155" s="1">
        <f t="shared" si="11"/>
        <v>12335</v>
      </c>
      <c r="H155" s="1">
        <f>ROUNDUP(MONTH(Table3[[#This Row],[Date]])/3, 0)</f>
        <v>1</v>
      </c>
      <c r="I155" s="1" cm="1">
        <f t="array" aca="1" ref="I155" ca="1" xml:space="preserve"> (SUM(OFFSET(G155, -$M$4/2+1, 0, $M$4-1, 1)) + (INDIRECT("G" &amp; ROW(G155) - $M$4/2) + INDIRECT("G" &amp; ROW(G155) + $M$4/2))/2) / $M$4</f>
        <v>11006.863636363636</v>
      </c>
      <c r="J155" s="1">
        <f ca="1">Table5[[#This Row],[Moving Average on Months]] - 1.96*STDEV(OFFSET(Table5[[#This Row],[Combined 
Daily Order]], -$M$4/2, 0, $M$4+1, 1))</f>
        <v>6240.3411659725562</v>
      </c>
      <c r="K155" s="1">
        <f ca="1">Table5[[#This Row],[Moving Average on Months]] + 1.96*STDEV(OFFSET(Table5[[#This Row],[Combined 
Daily Order]], -$M$4/2, 0, $M$4+1, 1))</f>
        <v>15773.386106754715</v>
      </c>
      <c r="L155" s="1" t="e">
        <v>#N/A</v>
      </c>
      <c r="N155" s="1">
        <f t="shared" si="12"/>
        <v>2594.402569847256</v>
      </c>
      <c r="O155" s="1">
        <f t="shared" si="13"/>
        <v>23487.587467512647</v>
      </c>
      <c r="S155"/>
    </row>
    <row r="156" spans="2:19" ht="15" x14ac:dyDescent="0.2">
      <c r="B156" s="2">
        <v>45477.914653703527</v>
      </c>
      <c r="C156" s="2">
        <f t="shared" si="10"/>
        <v>45477</v>
      </c>
      <c r="D156" s="1">
        <v>4051</v>
      </c>
      <c r="F156" s="2">
        <f t="shared" si="14"/>
        <v>45350</v>
      </c>
      <c r="G156" s="1">
        <f t="shared" si="11"/>
        <v>13162</v>
      </c>
      <c r="H156" s="1">
        <f>ROUNDUP(MONTH(Table3[[#This Row],[Date]])/3, 0)</f>
        <v>1</v>
      </c>
      <c r="I156" s="1" cm="1">
        <f t="array" aca="1" ref="I156" ca="1" xml:space="preserve"> (SUM(OFFSET(G156, -$M$4/2+1, 0, $M$4-1, 1)) + (INDIRECT("G" &amp; ROW(G156) - $M$4/2) + INDIRECT("G" &amp; ROW(G156) + $M$4/2))/2) / $M$4</f>
        <v>10883.318181818182</v>
      </c>
      <c r="J156" s="1">
        <f ca="1">Table5[[#This Row],[Moving Average on Months]] - 1.96*STDEV(OFFSET(Table5[[#This Row],[Combined 
Daily Order]], -$M$4/2, 0, $M$4+1, 1))</f>
        <v>6123.5046423267804</v>
      </c>
      <c r="K156" s="1">
        <f ca="1">Table5[[#This Row],[Moving Average on Months]] + 1.96*STDEV(OFFSET(Table5[[#This Row],[Combined 
Daily Order]], -$M$4/2, 0, $M$4+1, 1))</f>
        <v>15643.131721309583</v>
      </c>
      <c r="L156" s="1" t="e">
        <v>#N/A</v>
      </c>
      <c r="N156" s="1">
        <f t="shared" si="12"/>
        <v>2594.402569847256</v>
      </c>
      <c r="O156" s="1">
        <f t="shared" si="13"/>
        <v>23487.587467512647</v>
      </c>
      <c r="S156"/>
    </row>
    <row r="157" spans="2:19" ht="15" x14ac:dyDescent="0.2">
      <c r="B157" s="2">
        <v>45477.489021959431</v>
      </c>
      <c r="C157" s="2">
        <f t="shared" si="10"/>
        <v>45477</v>
      </c>
      <c r="D157" s="1">
        <v>3709</v>
      </c>
      <c r="F157" s="2">
        <f t="shared" si="14"/>
        <v>45349</v>
      </c>
      <c r="G157" s="1">
        <f t="shared" si="11"/>
        <v>9251</v>
      </c>
      <c r="H157" s="1">
        <f>ROUNDUP(MONTH(Table3[[#This Row],[Date]])/3, 0)</f>
        <v>1</v>
      </c>
      <c r="I157" s="1" cm="1">
        <f t="array" aca="1" ref="I157" ca="1" xml:space="preserve"> (SUM(OFFSET(G157, -$M$4/2+1, 0, $M$4-1, 1)) + (INDIRECT("G" &amp; ROW(G157) - $M$4/2) + INDIRECT("G" &amp; ROW(G157) + $M$4/2))/2) / $M$4</f>
        <v>10664.65909090909</v>
      </c>
      <c r="J157" s="1">
        <f ca="1">Table5[[#This Row],[Moving Average on Months]] - 1.96*STDEV(OFFSET(Table5[[#This Row],[Combined 
Daily Order]], -$M$4/2, 0, $M$4+1, 1))</f>
        <v>5940.5975846135534</v>
      </c>
      <c r="K157" s="1">
        <f ca="1">Table5[[#This Row],[Moving Average on Months]] + 1.96*STDEV(OFFSET(Table5[[#This Row],[Combined 
Daily Order]], -$M$4/2, 0, $M$4+1, 1))</f>
        <v>15388.720597204627</v>
      </c>
      <c r="L157" s="1" t="e">
        <v>#N/A</v>
      </c>
      <c r="N157" s="1">
        <f t="shared" si="12"/>
        <v>2594.402569847256</v>
      </c>
      <c r="O157" s="1">
        <f t="shared" si="13"/>
        <v>23487.587467512647</v>
      </c>
      <c r="S157"/>
    </row>
    <row r="158" spans="2:19" ht="15" x14ac:dyDescent="0.2">
      <c r="B158" s="2">
        <v>45477.087667305343</v>
      </c>
      <c r="C158" s="2">
        <f t="shared" si="10"/>
        <v>45477</v>
      </c>
      <c r="D158" s="1">
        <v>3432</v>
      </c>
      <c r="F158" s="2">
        <f t="shared" si="14"/>
        <v>45348</v>
      </c>
      <c r="G158" s="1">
        <f t="shared" si="11"/>
        <v>8492</v>
      </c>
      <c r="H158" s="1">
        <f>ROUNDUP(MONTH(Table3[[#This Row],[Date]])/3, 0)</f>
        <v>1</v>
      </c>
      <c r="I158" s="1" cm="1">
        <f t="array" aca="1" ref="I158" ca="1" xml:space="preserve"> (SUM(OFFSET(G158, -$M$4/2+1, 0, $M$4-1, 1)) + (INDIRECT("G" &amp; ROW(G158) - $M$4/2) + INDIRECT("G" &amp; ROW(G158) + $M$4/2))/2) / $M$4</f>
        <v>10507.477272727272</v>
      </c>
      <c r="J158" s="1">
        <f ca="1">Table5[[#This Row],[Moving Average on Months]] - 1.96*STDEV(OFFSET(Table5[[#This Row],[Combined 
Daily Order]], -$M$4/2, 0, $M$4+1, 1))</f>
        <v>6051.6148959451803</v>
      </c>
      <c r="K158" s="1">
        <f ca="1">Table5[[#This Row],[Moving Average on Months]] + 1.96*STDEV(OFFSET(Table5[[#This Row],[Combined 
Daily Order]], -$M$4/2, 0, $M$4+1, 1))</f>
        <v>14963.339649509364</v>
      </c>
      <c r="L158" s="1" t="e">
        <v>#N/A</v>
      </c>
      <c r="N158" s="1">
        <f t="shared" si="12"/>
        <v>2594.402569847256</v>
      </c>
      <c r="O158" s="1">
        <f t="shared" si="13"/>
        <v>23487.587467512647</v>
      </c>
      <c r="S158"/>
    </row>
    <row r="159" spans="2:19" ht="15" x14ac:dyDescent="0.2">
      <c r="B159" s="2">
        <v>45476.710444241704</v>
      </c>
      <c r="C159" s="2">
        <f t="shared" si="10"/>
        <v>45476</v>
      </c>
      <c r="D159" s="1">
        <v>3972</v>
      </c>
      <c r="F159" s="2">
        <f t="shared" si="14"/>
        <v>45345</v>
      </c>
      <c r="G159" s="1">
        <f t="shared" si="11"/>
        <v>13412</v>
      </c>
      <c r="H159" s="1">
        <f>ROUNDUP(MONTH(Table3[[#This Row],[Date]])/3, 0)</f>
        <v>1</v>
      </c>
      <c r="I159" s="1" cm="1">
        <f t="array" aca="1" ref="I159" ca="1" xml:space="preserve"> (SUM(OFFSET(G159, -$M$4/2+1, 0, $M$4-1, 1)) + (INDIRECT("G" &amp; ROW(G159) - $M$4/2) + INDIRECT("G" &amp; ROW(G159) + $M$4/2))/2) / $M$4</f>
        <v>10460.886363636364</v>
      </c>
      <c r="J159" s="1">
        <f ca="1">Table5[[#This Row],[Moving Average on Months]] - 1.96*STDEV(OFFSET(Table5[[#This Row],[Combined 
Daily Order]], -$M$4/2, 0, $M$4+1, 1))</f>
        <v>5859.6211579748142</v>
      </c>
      <c r="K159" s="1">
        <f ca="1">Table5[[#This Row],[Moving Average on Months]] + 1.96*STDEV(OFFSET(Table5[[#This Row],[Combined 
Daily Order]], -$M$4/2, 0, $M$4+1, 1))</f>
        <v>15062.151569297914</v>
      </c>
      <c r="L159" s="1" t="e">
        <v>#N/A</v>
      </c>
      <c r="N159" s="1">
        <f t="shared" si="12"/>
        <v>2594.402569847256</v>
      </c>
      <c r="O159" s="1">
        <f t="shared" si="13"/>
        <v>23487.587467512647</v>
      </c>
      <c r="S159"/>
    </row>
    <row r="160" spans="2:19" ht="15" x14ac:dyDescent="0.2">
      <c r="B160" s="2">
        <v>45476.286370845264</v>
      </c>
      <c r="C160" s="2">
        <f t="shared" si="10"/>
        <v>45476</v>
      </c>
      <c r="D160" s="1">
        <v>3425</v>
      </c>
      <c r="F160" s="2">
        <f t="shared" si="14"/>
        <v>45344</v>
      </c>
      <c r="G160" s="1">
        <f t="shared" si="11"/>
        <v>7663</v>
      </c>
      <c r="H160" s="1">
        <f>ROUNDUP(MONTH(Table3[[#This Row],[Date]])/3, 0)</f>
        <v>1</v>
      </c>
      <c r="I160" s="1" cm="1">
        <f t="array" aca="1" ref="I160" ca="1" xml:space="preserve"> (SUM(OFFSET(G160, -$M$4/2+1, 0, $M$4-1, 1)) + (INDIRECT("G" &amp; ROW(G160) - $M$4/2) + INDIRECT("G" &amp; ROW(G160) + $M$4/2))/2) / $M$4</f>
        <v>10369.636363636364</v>
      </c>
      <c r="J160" s="1">
        <f ca="1">Table5[[#This Row],[Moving Average on Months]] - 1.96*STDEV(OFFSET(Table5[[#This Row],[Combined 
Daily Order]], -$M$4/2, 0, $M$4+1, 1))</f>
        <v>5774.5728422931115</v>
      </c>
      <c r="K160" s="1">
        <f ca="1">Table5[[#This Row],[Moving Average on Months]] + 1.96*STDEV(OFFSET(Table5[[#This Row],[Combined 
Daily Order]], -$M$4/2, 0, $M$4+1, 1))</f>
        <v>14964.699884979616</v>
      </c>
      <c r="L160" s="1" t="e">
        <v>#N/A</v>
      </c>
      <c r="N160" s="1">
        <f t="shared" si="12"/>
        <v>2594.402569847256</v>
      </c>
      <c r="O160" s="1">
        <f t="shared" si="13"/>
        <v>23487.587467512647</v>
      </c>
      <c r="S160"/>
    </row>
    <row r="161" spans="2:19" ht="15" x14ac:dyDescent="0.2">
      <c r="B161" s="2">
        <v>45475.888363005746</v>
      </c>
      <c r="C161" s="2">
        <f t="shared" si="10"/>
        <v>45475</v>
      </c>
      <c r="D161" s="1">
        <v>3653</v>
      </c>
      <c r="F161" s="2">
        <f t="shared" si="14"/>
        <v>45343</v>
      </c>
      <c r="G161" s="1">
        <f t="shared" si="11"/>
        <v>12550</v>
      </c>
      <c r="H161" s="1">
        <f>ROUNDUP(MONTH(Table3[[#This Row],[Date]])/3, 0)</f>
        <v>1</v>
      </c>
      <c r="I161" s="1" cm="1">
        <f t="array" aca="1" ref="I161" ca="1" xml:space="preserve"> (SUM(OFFSET(G161, -$M$4/2+1, 0, $M$4-1, 1)) + (INDIRECT("G" &amp; ROW(G161) - $M$4/2) + INDIRECT("G" &amp; ROW(G161) + $M$4/2))/2) / $M$4</f>
        <v>10276.431818181818</v>
      </c>
      <c r="J161" s="1">
        <f ca="1">Table5[[#This Row],[Moving Average on Months]] - 1.96*STDEV(OFFSET(Table5[[#This Row],[Combined 
Daily Order]], -$M$4/2, 0, $M$4+1, 1))</f>
        <v>5661.3857863924122</v>
      </c>
      <c r="K161" s="1">
        <f ca="1">Table5[[#This Row],[Moving Average on Months]] + 1.96*STDEV(OFFSET(Table5[[#This Row],[Combined 
Daily Order]], -$M$4/2, 0, $M$4+1, 1))</f>
        <v>14891.477849971223</v>
      </c>
      <c r="L161" s="1" t="e">
        <v>#N/A</v>
      </c>
      <c r="N161" s="1">
        <f t="shared" si="12"/>
        <v>2594.402569847256</v>
      </c>
      <c r="O161" s="1">
        <f t="shared" si="13"/>
        <v>23487.587467512647</v>
      </c>
      <c r="S161"/>
    </row>
    <row r="162" spans="2:19" ht="15" x14ac:dyDescent="0.2">
      <c r="B162" s="2">
        <v>45475.502431391935</v>
      </c>
      <c r="C162" s="2">
        <f t="shared" si="10"/>
        <v>45475</v>
      </c>
      <c r="D162" s="1">
        <v>3603</v>
      </c>
      <c r="F162" s="2">
        <f t="shared" si="14"/>
        <v>45342</v>
      </c>
      <c r="G162" s="1">
        <f t="shared" si="11"/>
        <v>12958</v>
      </c>
      <c r="H162" s="1">
        <f>ROUNDUP(MONTH(Table3[[#This Row],[Date]])/3, 0)</f>
        <v>1</v>
      </c>
      <c r="I162" s="1" cm="1">
        <f t="array" aca="1" ref="I162" ca="1" xml:space="preserve"> (SUM(OFFSET(G162, -$M$4/2+1, 0, $M$4-1, 1)) + (INDIRECT("G" &amp; ROW(G162) - $M$4/2) + INDIRECT("G" &amp; ROW(G162) + $M$4/2))/2) / $M$4</f>
        <v>10168.636363636364</v>
      </c>
      <c r="J162" s="1">
        <f ca="1">Table5[[#This Row],[Moving Average on Months]] - 1.96*STDEV(OFFSET(Table5[[#This Row],[Combined 
Daily Order]], -$M$4/2, 0, $M$4+1, 1))</f>
        <v>5549.7795370066024</v>
      </c>
      <c r="K162" s="1">
        <f ca="1">Table5[[#This Row],[Moving Average on Months]] + 1.96*STDEV(OFFSET(Table5[[#This Row],[Combined 
Daily Order]], -$M$4/2, 0, $M$4+1, 1))</f>
        <v>14787.493190266126</v>
      </c>
      <c r="L162" s="1" t="e">
        <v>#N/A</v>
      </c>
      <c r="N162" s="1">
        <f t="shared" si="12"/>
        <v>2594.402569847256</v>
      </c>
      <c r="O162" s="1">
        <f t="shared" si="13"/>
        <v>23487.587467512647</v>
      </c>
      <c r="S162"/>
    </row>
    <row r="163" spans="2:19" ht="15" x14ac:dyDescent="0.2">
      <c r="B163" s="2">
        <v>45475.094855722971</v>
      </c>
      <c r="C163" s="2">
        <f t="shared" si="10"/>
        <v>45475</v>
      </c>
      <c r="D163" s="1">
        <v>3543</v>
      </c>
      <c r="F163" s="2">
        <f t="shared" si="14"/>
        <v>45341</v>
      </c>
      <c r="G163" s="1">
        <f t="shared" si="11"/>
        <v>7878</v>
      </c>
      <c r="H163" s="1">
        <f>ROUNDUP(MONTH(Table3[[#This Row],[Date]])/3, 0)</f>
        <v>1</v>
      </c>
      <c r="I163" s="1" cm="1">
        <f t="array" aca="1" ref="I163" ca="1" xml:space="preserve"> (SUM(OFFSET(G163, -$M$4/2+1, 0, $M$4-1, 1)) + (INDIRECT("G" &amp; ROW(G163) - $M$4/2) + INDIRECT("G" &amp; ROW(G163) + $M$4/2))/2) / $M$4</f>
        <v>10096.09090909091</v>
      </c>
      <c r="J163" s="1">
        <f ca="1">Table5[[#This Row],[Moving Average on Months]] - 1.96*STDEV(OFFSET(Table5[[#This Row],[Combined 
Daily Order]], -$M$4/2, 0, $M$4+1, 1))</f>
        <v>5718.5326159117303</v>
      </c>
      <c r="K163" s="1">
        <f ca="1">Table5[[#This Row],[Moving Average on Months]] + 1.96*STDEV(OFFSET(Table5[[#This Row],[Combined 
Daily Order]], -$M$4/2, 0, $M$4+1, 1))</f>
        <v>14473.64920227009</v>
      </c>
      <c r="L163" s="1" t="e">
        <v>#N/A</v>
      </c>
      <c r="N163" s="1">
        <f t="shared" si="12"/>
        <v>2594.402569847256</v>
      </c>
      <c r="O163" s="1">
        <f t="shared" si="13"/>
        <v>23487.587467512647</v>
      </c>
      <c r="S163"/>
    </row>
    <row r="164" spans="2:19" ht="15" x14ac:dyDescent="0.2">
      <c r="B164" s="2">
        <v>45474.690127347625</v>
      </c>
      <c r="C164" s="2">
        <f t="shared" si="10"/>
        <v>45474</v>
      </c>
      <c r="D164" s="1">
        <v>3915</v>
      </c>
      <c r="F164" s="2">
        <f t="shared" si="14"/>
        <v>45338</v>
      </c>
      <c r="G164" s="1">
        <f t="shared" si="11"/>
        <v>7229</v>
      </c>
      <c r="H164" s="1">
        <f>ROUNDUP(MONTH(Table3[[#This Row],[Date]])/3, 0)</f>
        <v>1</v>
      </c>
      <c r="I164" s="1" cm="1">
        <f t="array" aca="1" ref="I164" ca="1" xml:space="preserve"> (SUM(OFFSET(G164, -$M$4/2+1, 0, $M$4-1, 1)) + (INDIRECT("G" &amp; ROW(G164) - $M$4/2) + INDIRECT("G" &amp; ROW(G164) + $M$4/2))/2) / $M$4</f>
        <v>10027.90909090909</v>
      </c>
      <c r="J164" s="1">
        <f ca="1">Table5[[#This Row],[Moving Average on Months]] - 1.96*STDEV(OFFSET(Table5[[#This Row],[Combined 
Daily Order]], -$M$4/2, 0, $M$4+1, 1))</f>
        <v>5604.3315226398408</v>
      </c>
      <c r="K164" s="1">
        <f ca="1">Table5[[#This Row],[Moving Average on Months]] + 1.96*STDEV(OFFSET(Table5[[#This Row],[Combined 
Daily Order]], -$M$4/2, 0, $M$4+1, 1))</f>
        <v>14451.486659178339</v>
      </c>
      <c r="L164" s="1" t="e">
        <v>#N/A</v>
      </c>
      <c r="N164" s="1">
        <f t="shared" si="12"/>
        <v>2594.402569847256</v>
      </c>
      <c r="O164" s="1">
        <f t="shared" si="13"/>
        <v>23487.587467512647</v>
      </c>
      <c r="S164"/>
    </row>
    <row r="165" spans="2:19" ht="15" x14ac:dyDescent="0.2">
      <c r="B165" s="2">
        <v>45474.302711701777</v>
      </c>
      <c r="C165" s="2">
        <f t="shared" si="10"/>
        <v>45474</v>
      </c>
      <c r="D165" s="1">
        <v>3865</v>
      </c>
      <c r="F165" s="2">
        <f t="shared" si="14"/>
        <v>45337</v>
      </c>
      <c r="G165" s="1">
        <f t="shared" si="11"/>
        <v>11790</v>
      </c>
      <c r="H165" s="1">
        <f>ROUNDUP(MONTH(Table3[[#This Row],[Date]])/3, 0)</f>
        <v>1</v>
      </c>
      <c r="I165" s="1" cm="1">
        <f t="array" aca="1" ref="I165" ca="1" xml:space="preserve"> (SUM(OFFSET(G165, -$M$4/2+1, 0, $M$4-1, 1)) + (INDIRECT("G" &amp; ROW(G165) - $M$4/2) + INDIRECT("G" &amp; ROW(G165) + $M$4/2))/2) / $M$4</f>
        <v>10065.75</v>
      </c>
      <c r="J165" s="1">
        <f ca="1">Table5[[#This Row],[Moving Average on Months]] - 1.96*STDEV(OFFSET(Table5[[#This Row],[Combined 
Daily Order]], -$M$4/2, 0, $M$4+1, 1))</f>
        <v>5508.5719882615995</v>
      </c>
      <c r="K165" s="1">
        <f ca="1">Table5[[#This Row],[Moving Average on Months]] + 1.96*STDEV(OFFSET(Table5[[#This Row],[Combined 
Daily Order]], -$M$4/2, 0, $M$4+1, 1))</f>
        <v>14622.928011738401</v>
      </c>
      <c r="L165" s="1" t="e">
        <v>#N/A</v>
      </c>
      <c r="N165" s="1">
        <f t="shared" si="12"/>
        <v>2594.402569847256</v>
      </c>
      <c r="O165" s="1">
        <f t="shared" si="13"/>
        <v>23487.587467512647</v>
      </c>
      <c r="S165"/>
    </row>
    <row r="166" spans="2:19" ht="15" x14ac:dyDescent="0.2">
      <c r="B166" s="2">
        <v>45471.920261775515</v>
      </c>
      <c r="C166" s="2">
        <f t="shared" si="10"/>
        <v>45471</v>
      </c>
      <c r="D166" s="1">
        <v>4123</v>
      </c>
      <c r="F166" s="2">
        <f t="shared" si="14"/>
        <v>45336</v>
      </c>
      <c r="G166" s="1">
        <f t="shared" si="11"/>
        <v>7673</v>
      </c>
      <c r="H166" s="1">
        <f>ROUNDUP(MONTH(Table3[[#This Row],[Date]])/3, 0)</f>
        <v>1</v>
      </c>
      <c r="I166" s="1" cm="1">
        <f t="array" aca="1" ref="I166" ca="1" xml:space="preserve"> (SUM(OFFSET(G166, -$M$4/2+1, 0, $M$4-1, 1)) + (INDIRECT("G" &amp; ROW(G166) - $M$4/2) + INDIRECT("G" &amp; ROW(G166) + $M$4/2))/2) / $M$4</f>
        <v>10054.795454545454</v>
      </c>
      <c r="J166" s="1">
        <f ca="1">Table5[[#This Row],[Moving Average on Months]] - 1.96*STDEV(OFFSET(Table5[[#This Row],[Combined 
Daily Order]], -$M$4/2, 0, $M$4+1, 1))</f>
        <v>5433.4482835147328</v>
      </c>
      <c r="K166" s="1">
        <f ca="1">Table5[[#This Row],[Moving Average on Months]] + 1.96*STDEV(OFFSET(Table5[[#This Row],[Combined 
Daily Order]], -$M$4/2, 0, $M$4+1, 1))</f>
        <v>14676.142625576176</v>
      </c>
      <c r="L166" s="1" t="e">
        <v>#N/A</v>
      </c>
      <c r="N166" s="1">
        <f t="shared" si="12"/>
        <v>2594.402569847256</v>
      </c>
      <c r="O166" s="1">
        <f t="shared" si="13"/>
        <v>23487.587467512647</v>
      </c>
      <c r="S166"/>
    </row>
    <row r="167" spans="2:19" ht="15" x14ac:dyDescent="0.2">
      <c r="B167" s="2">
        <v>45471.531273920686</v>
      </c>
      <c r="C167" s="2">
        <f t="shared" si="10"/>
        <v>45471</v>
      </c>
      <c r="D167" s="1">
        <v>3701</v>
      </c>
      <c r="F167" s="2">
        <f t="shared" si="14"/>
        <v>45335</v>
      </c>
      <c r="G167" s="1">
        <f t="shared" si="11"/>
        <v>11378</v>
      </c>
      <c r="H167" s="1">
        <f>ROUNDUP(MONTH(Table3[[#This Row],[Date]])/3, 0)</f>
        <v>1</v>
      </c>
      <c r="I167" s="1" cm="1">
        <f t="array" aca="1" ref="I167" ca="1" xml:space="preserve"> (SUM(OFFSET(G167, -$M$4/2+1, 0, $M$4-1, 1)) + (INDIRECT("G" &amp; ROW(G167) - $M$4/2) + INDIRECT("G" &amp; ROW(G167) + $M$4/2))/2) / $M$4</f>
        <v>9928</v>
      </c>
      <c r="J167" s="1">
        <f ca="1">Table5[[#This Row],[Moving Average on Months]] - 1.96*STDEV(OFFSET(Table5[[#This Row],[Combined 
Daily Order]], -$M$4/2, 0, $M$4+1, 1))</f>
        <v>5305.1802454031467</v>
      </c>
      <c r="K167" s="1">
        <f ca="1">Table5[[#This Row],[Moving Average on Months]] + 1.96*STDEV(OFFSET(Table5[[#This Row],[Combined 
Daily Order]], -$M$4/2, 0, $M$4+1, 1))</f>
        <v>14550.819754596854</v>
      </c>
      <c r="L167" s="1" t="e">
        <v>#N/A</v>
      </c>
      <c r="N167" s="1">
        <f t="shared" si="12"/>
        <v>2594.402569847256</v>
      </c>
      <c r="O167" s="1">
        <f t="shared" si="13"/>
        <v>23487.587467512647</v>
      </c>
      <c r="S167"/>
    </row>
    <row r="168" spans="2:19" ht="15" x14ac:dyDescent="0.2">
      <c r="B168" s="2">
        <v>45471.113224113367</v>
      </c>
      <c r="C168" s="2">
        <f t="shared" si="10"/>
        <v>45471</v>
      </c>
      <c r="D168" s="1">
        <v>4255</v>
      </c>
      <c r="F168" s="2">
        <f t="shared" si="14"/>
        <v>45334</v>
      </c>
      <c r="G168" s="1">
        <f t="shared" si="11"/>
        <v>7650</v>
      </c>
      <c r="H168" s="1">
        <f>ROUNDUP(MONTH(Table3[[#This Row],[Date]])/3, 0)</f>
        <v>1</v>
      </c>
      <c r="I168" s="1" cm="1">
        <f t="array" aca="1" ref="I168" ca="1" xml:space="preserve"> (SUM(OFFSET(G168, -$M$4/2+1, 0, $M$4-1, 1)) + (INDIRECT("G" &amp; ROW(G168) - $M$4/2) + INDIRECT("G" &amp; ROW(G168) + $M$4/2))/2) / $M$4</f>
        <v>9874.9772727272721</v>
      </c>
      <c r="J168" s="1">
        <f ca="1">Table5[[#This Row],[Moving Average on Months]] - 1.96*STDEV(OFFSET(Table5[[#This Row],[Combined 
Daily Order]], -$M$4/2, 0, $M$4+1, 1))</f>
        <v>5358.5000231410395</v>
      </c>
      <c r="K168" s="1">
        <f ca="1">Table5[[#This Row],[Moving Average on Months]] + 1.96*STDEV(OFFSET(Table5[[#This Row],[Combined 
Daily Order]], -$M$4/2, 0, $M$4+1, 1))</f>
        <v>14391.454522313505</v>
      </c>
      <c r="L168" s="1" t="e">
        <v>#N/A</v>
      </c>
      <c r="N168" s="1">
        <f t="shared" si="12"/>
        <v>2594.402569847256</v>
      </c>
      <c r="O168" s="1">
        <f t="shared" si="13"/>
        <v>23487.587467512647</v>
      </c>
      <c r="S168"/>
    </row>
    <row r="169" spans="2:19" ht="15" x14ac:dyDescent="0.2">
      <c r="B169" s="2">
        <v>45470.703141273712</v>
      </c>
      <c r="C169" s="2">
        <f t="shared" si="10"/>
        <v>45470</v>
      </c>
      <c r="D169" s="1">
        <v>4165</v>
      </c>
      <c r="F169" s="2">
        <f t="shared" si="14"/>
        <v>45331</v>
      </c>
      <c r="G169" s="1">
        <f t="shared" si="11"/>
        <v>10752</v>
      </c>
      <c r="H169" s="1">
        <f>ROUNDUP(MONTH(Table3[[#This Row],[Date]])/3, 0)</f>
        <v>1</v>
      </c>
      <c r="I169" s="1" cm="1">
        <f t="array" aca="1" ref="I169" ca="1" xml:space="preserve"> (SUM(OFFSET(G169, -$M$4/2+1, 0, $M$4-1, 1)) + (INDIRECT("G" &amp; ROW(G169) - $M$4/2) + INDIRECT("G" &amp; ROW(G169) + $M$4/2))/2) / $M$4</f>
        <v>9826.8409090909099</v>
      </c>
      <c r="J169" s="1">
        <f ca="1">Table5[[#This Row],[Moving Average on Months]] - 1.96*STDEV(OFFSET(Table5[[#This Row],[Combined 
Daily Order]], -$M$4/2, 0, $M$4+1, 1))</f>
        <v>5247.3920959894276</v>
      </c>
      <c r="K169" s="1">
        <f ca="1">Table5[[#This Row],[Moving Average on Months]] + 1.96*STDEV(OFFSET(Table5[[#This Row],[Combined 
Daily Order]], -$M$4/2, 0, $M$4+1, 1))</f>
        <v>14406.289722192392</v>
      </c>
      <c r="L169" s="1" t="e">
        <v>#N/A</v>
      </c>
      <c r="N169" s="1">
        <f t="shared" si="12"/>
        <v>2594.402569847256</v>
      </c>
      <c r="O169" s="1">
        <f t="shared" si="13"/>
        <v>23487.587467512647</v>
      </c>
      <c r="S169"/>
    </row>
    <row r="170" spans="2:19" ht="15" x14ac:dyDescent="0.2">
      <c r="B170" s="2">
        <v>45470.317238624084</v>
      </c>
      <c r="C170" s="2">
        <f t="shared" si="10"/>
        <v>45470</v>
      </c>
      <c r="D170" s="1">
        <v>4259</v>
      </c>
      <c r="F170" s="2">
        <f t="shared" si="14"/>
        <v>45330</v>
      </c>
      <c r="G170" s="1">
        <f t="shared" si="11"/>
        <v>7658</v>
      </c>
      <c r="H170" s="1">
        <f>ROUNDUP(MONTH(Table3[[#This Row],[Date]])/3, 0)</f>
        <v>1</v>
      </c>
      <c r="I170" s="1" cm="1">
        <f t="array" aca="1" ref="I170" ca="1" xml:space="preserve"> (SUM(OFFSET(G170, -$M$4/2+1, 0, $M$4-1, 1)) + (INDIRECT("G" &amp; ROW(G170) - $M$4/2) + INDIRECT("G" &amp; ROW(G170) + $M$4/2))/2) / $M$4</f>
        <v>9772.136363636364</v>
      </c>
      <c r="J170" s="1">
        <f ca="1">Table5[[#This Row],[Moving Average on Months]] - 1.96*STDEV(OFFSET(Table5[[#This Row],[Combined 
Daily Order]], -$M$4/2, 0, $M$4+1, 1))</f>
        <v>5166.386734851214</v>
      </c>
      <c r="K170" s="1">
        <f ca="1">Table5[[#This Row],[Moving Average on Months]] + 1.96*STDEV(OFFSET(Table5[[#This Row],[Combined 
Daily Order]], -$M$4/2, 0, $M$4+1, 1))</f>
        <v>14377.885992421514</v>
      </c>
      <c r="L170" s="1" t="e">
        <v>#N/A</v>
      </c>
      <c r="N170" s="1">
        <f t="shared" si="12"/>
        <v>2594.402569847256</v>
      </c>
      <c r="O170" s="1">
        <f t="shared" si="13"/>
        <v>23487.587467512647</v>
      </c>
      <c r="S170"/>
    </row>
    <row r="171" spans="2:19" ht="15" x14ac:dyDescent="0.2">
      <c r="B171" s="2">
        <v>45469.906077958774</v>
      </c>
      <c r="C171" s="2">
        <f t="shared" si="10"/>
        <v>45469</v>
      </c>
      <c r="D171" s="1">
        <v>4170</v>
      </c>
      <c r="F171" s="2">
        <f t="shared" si="14"/>
        <v>45329</v>
      </c>
      <c r="G171" s="1">
        <f t="shared" si="11"/>
        <v>11127</v>
      </c>
      <c r="H171" s="1">
        <f>ROUNDUP(MONTH(Table3[[#This Row],[Date]])/3, 0)</f>
        <v>1</v>
      </c>
      <c r="I171" s="1" cm="1">
        <f t="array" aca="1" ref="I171" ca="1" xml:space="preserve"> (SUM(OFFSET(G171, -$M$4/2+1, 0, $M$4-1, 1)) + (INDIRECT("G" &amp; ROW(G171) - $M$4/2) + INDIRECT("G" &amp; ROW(G171) + $M$4/2))/2) / $M$4</f>
        <v>9835.886363636364</v>
      </c>
      <c r="J171" s="1">
        <f ca="1">Table5[[#This Row],[Moving Average on Months]] - 1.96*STDEV(OFFSET(Table5[[#This Row],[Combined 
Daily Order]], -$M$4/2, 0, $M$4+1, 1))</f>
        <v>5359.8407472531835</v>
      </c>
      <c r="K171" s="1">
        <f ca="1">Table5[[#This Row],[Moving Average on Months]] + 1.96*STDEV(OFFSET(Table5[[#This Row],[Combined 
Daily Order]], -$M$4/2, 0, $M$4+1, 1))</f>
        <v>14311.931980019544</v>
      </c>
      <c r="L171" s="1" t="e">
        <v>#N/A</v>
      </c>
      <c r="N171" s="1">
        <f t="shared" si="12"/>
        <v>2594.402569847256</v>
      </c>
      <c r="O171" s="1">
        <f t="shared" si="13"/>
        <v>23487.587467512647</v>
      </c>
      <c r="S171"/>
    </row>
    <row r="172" spans="2:19" ht="15" x14ac:dyDescent="0.2">
      <c r="B172" s="2">
        <v>45469.489955836812</v>
      </c>
      <c r="C172" s="2">
        <f t="shared" si="10"/>
        <v>45469</v>
      </c>
      <c r="D172" s="1">
        <v>3999</v>
      </c>
      <c r="F172" s="2">
        <f t="shared" si="14"/>
        <v>45328</v>
      </c>
      <c r="G172" s="1">
        <f t="shared" si="11"/>
        <v>7162</v>
      </c>
      <c r="H172" s="1">
        <f>ROUNDUP(MONTH(Table3[[#This Row],[Date]])/3, 0)</f>
        <v>1</v>
      </c>
      <c r="I172" s="1" cm="1">
        <f t="array" aca="1" ref="I172" ca="1" xml:space="preserve"> (SUM(OFFSET(G172, -$M$4/2+1, 0, $M$4-1, 1)) + (INDIRECT("G" &amp; ROW(G172) - $M$4/2) + INDIRECT("G" &amp; ROW(G172) + $M$4/2))/2) / $M$4</f>
        <v>9831.0227272727279</v>
      </c>
      <c r="J172" s="1">
        <f ca="1">Table5[[#This Row],[Moving Average on Months]] - 1.96*STDEV(OFFSET(Table5[[#This Row],[Combined 
Daily Order]], -$M$4/2, 0, $M$4+1, 1))</f>
        <v>5359.6809613943315</v>
      </c>
      <c r="K172" s="1">
        <f ca="1">Table5[[#This Row],[Moving Average on Months]] + 1.96*STDEV(OFFSET(Table5[[#This Row],[Combined 
Daily Order]], -$M$4/2, 0, $M$4+1, 1))</f>
        <v>14302.364493151124</v>
      </c>
      <c r="L172" s="1" t="e">
        <v>#N/A</v>
      </c>
      <c r="N172" s="1">
        <f t="shared" si="12"/>
        <v>2594.402569847256</v>
      </c>
      <c r="O172" s="1">
        <f t="shared" si="13"/>
        <v>23487.587467512647</v>
      </c>
      <c r="S172"/>
    </row>
    <row r="173" spans="2:19" ht="15" x14ac:dyDescent="0.2">
      <c r="B173" s="2">
        <v>45469.104055234406</v>
      </c>
      <c r="C173" s="2">
        <f t="shared" si="10"/>
        <v>45469</v>
      </c>
      <c r="D173" s="1">
        <v>3757</v>
      </c>
      <c r="F173" s="2">
        <f t="shared" si="14"/>
        <v>45327</v>
      </c>
      <c r="G173" s="1">
        <f t="shared" si="11"/>
        <v>11463</v>
      </c>
      <c r="H173" s="1">
        <f>ROUNDUP(MONTH(Table3[[#This Row],[Date]])/3, 0)</f>
        <v>1</v>
      </c>
      <c r="I173" s="1" cm="1">
        <f t="array" aca="1" ref="I173" ca="1" xml:space="preserve"> (SUM(OFFSET(G173, -$M$4/2+1, 0, $M$4-1, 1)) + (INDIRECT("G" &amp; ROW(G173) - $M$4/2) + INDIRECT("G" &amp; ROW(G173) + $M$4/2))/2) / $M$4</f>
        <v>9703.4090909090901</v>
      </c>
      <c r="J173" s="1">
        <f ca="1">Table5[[#This Row],[Moving Average on Months]] - 1.96*STDEV(OFFSET(Table5[[#This Row],[Combined 
Daily Order]], -$M$4/2, 0, $M$4+1, 1))</f>
        <v>5269.3131762907833</v>
      </c>
      <c r="K173" s="1">
        <f ca="1">Table5[[#This Row],[Moving Average on Months]] + 1.96*STDEV(OFFSET(Table5[[#This Row],[Combined 
Daily Order]], -$M$4/2, 0, $M$4+1, 1))</f>
        <v>14137.505005527397</v>
      </c>
      <c r="L173" s="1" t="e">
        <v>#N/A</v>
      </c>
      <c r="N173" s="1">
        <f t="shared" si="12"/>
        <v>2594.402569847256</v>
      </c>
      <c r="O173" s="1">
        <f t="shared" si="13"/>
        <v>23487.587467512647</v>
      </c>
      <c r="S173"/>
    </row>
    <row r="174" spans="2:19" ht="15" x14ac:dyDescent="0.2">
      <c r="B174" s="2">
        <v>45468.674331391179</v>
      </c>
      <c r="C174" s="2">
        <f t="shared" si="10"/>
        <v>45468</v>
      </c>
      <c r="D174" s="1">
        <v>4019</v>
      </c>
      <c r="F174" s="2">
        <f t="shared" si="14"/>
        <v>45324</v>
      </c>
      <c r="G174" s="1">
        <f t="shared" si="11"/>
        <v>12205</v>
      </c>
      <c r="H174" s="1">
        <f>ROUNDUP(MONTH(Table3[[#This Row],[Date]])/3, 0)</f>
        <v>1</v>
      </c>
      <c r="I174" s="1" cm="1">
        <f t="array" aca="1" ref="I174" ca="1" xml:space="preserve"> (SUM(OFFSET(G174, -$M$4/2+1, 0, $M$4-1, 1)) + (INDIRECT("G" &amp; ROW(G174) - $M$4/2) + INDIRECT("G" &amp; ROW(G174) + $M$4/2))/2) / $M$4</f>
        <v>9671.068181818182</v>
      </c>
      <c r="J174" s="1">
        <f ca="1">Table5[[#This Row],[Moving Average on Months]] - 1.96*STDEV(OFFSET(Table5[[#This Row],[Combined 
Daily Order]], -$M$4/2, 0, $M$4+1, 1))</f>
        <v>5326.834448836099</v>
      </c>
      <c r="K174" s="1">
        <f ca="1">Table5[[#This Row],[Moving Average on Months]] + 1.96*STDEV(OFFSET(Table5[[#This Row],[Combined 
Daily Order]], -$M$4/2, 0, $M$4+1, 1))</f>
        <v>14015.301914800264</v>
      </c>
      <c r="L174" s="1" t="e">
        <v>#N/A</v>
      </c>
      <c r="N174" s="1">
        <f t="shared" si="12"/>
        <v>2594.402569847256</v>
      </c>
      <c r="O174" s="1">
        <f t="shared" si="13"/>
        <v>23487.587467512647</v>
      </c>
      <c r="S174"/>
    </row>
    <row r="175" spans="2:19" ht="15" x14ac:dyDescent="0.2">
      <c r="B175" s="2">
        <v>45468.302552527406</v>
      </c>
      <c r="C175" s="2">
        <f t="shared" si="10"/>
        <v>45468</v>
      </c>
      <c r="D175" s="1">
        <v>4031</v>
      </c>
      <c r="F175" s="2">
        <f t="shared" si="14"/>
        <v>45323</v>
      </c>
      <c r="G175" s="1">
        <f t="shared" si="11"/>
        <v>7146</v>
      </c>
      <c r="H175" s="1">
        <f>ROUNDUP(MONTH(Table3[[#This Row],[Date]])/3, 0)</f>
        <v>1</v>
      </c>
      <c r="I175" s="1" cm="1">
        <f t="array" aca="1" ref="I175" ca="1" xml:space="preserve"> (SUM(OFFSET(G175, -$M$4/2+1, 0, $M$4-1, 1)) + (INDIRECT("G" &amp; ROW(G175) - $M$4/2) + INDIRECT("G" &amp; ROW(G175) + $M$4/2))/2) / $M$4</f>
        <v>9777.704545454546</v>
      </c>
      <c r="J175" s="1">
        <f ca="1">Table5[[#This Row],[Moving Average on Months]] - 1.96*STDEV(OFFSET(Table5[[#This Row],[Combined 
Daily Order]], -$M$4/2, 0, $M$4+1, 1))</f>
        <v>5333.3751482423068</v>
      </c>
      <c r="K175" s="1">
        <f ca="1">Table5[[#This Row],[Moving Average on Months]] + 1.96*STDEV(OFFSET(Table5[[#This Row],[Combined 
Daily Order]], -$M$4/2, 0, $M$4+1, 1))</f>
        <v>14222.033942666785</v>
      </c>
      <c r="L175" s="1" t="e">
        <v>#N/A</v>
      </c>
      <c r="N175" s="1">
        <f t="shared" si="12"/>
        <v>2594.402569847256</v>
      </c>
      <c r="O175" s="1">
        <f t="shared" si="13"/>
        <v>23487.587467512647</v>
      </c>
      <c r="S175"/>
    </row>
    <row r="176" spans="2:19" ht="15" x14ac:dyDescent="0.2">
      <c r="B176" s="2">
        <v>45467.873436551155</v>
      </c>
      <c r="C176" s="2">
        <f t="shared" si="10"/>
        <v>45467</v>
      </c>
      <c r="D176" s="1">
        <v>4103</v>
      </c>
      <c r="F176" s="2">
        <f t="shared" si="14"/>
        <v>45322</v>
      </c>
      <c r="G176" s="1">
        <f t="shared" si="11"/>
        <v>12656</v>
      </c>
      <c r="H176" s="1">
        <f>ROUNDUP(MONTH(Table3[[#This Row],[Date]])/3, 0)</f>
        <v>1</v>
      </c>
      <c r="I176" s="1" cm="1">
        <f t="array" aca="1" ref="I176" ca="1" xml:space="preserve"> (SUM(OFFSET(G176, -$M$4/2+1, 0, $M$4-1, 1)) + (INDIRECT("G" &amp; ROW(G176) - $M$4/2) + INDIRECT("G" &amp; ROW(G176) + $M$4/2))/2) / $M$4</f>
        <v>9799.363636363636</v>
      </c>
      <c r="J176" s="1">
        <f ca="1">Table5[[#This Row],[Moving Average on Months]] - 1.96*STDEV(OFFSET(Table5[[#This Row],[Combined 
Daily Order]], -$M$4/2, 0, $M$4+1, 1))</f>
        <v>5372.8023941604424</v>
      </c>
      <c r="K176" s="1">
        <f ca="1">Table5[[#This Row],[Moving Average on Months]] + 1.96*STDEV(OFFSET(Table5[[#This Row],[Combined 
Daily Order]], -$M$4/2, 0, $M$4+1, 1))</f>
        <v>14225.92487856683</v>
      </c>
      <c r="L176" s="1" t="e">
        <v>#N/A</v>
      </c>
      <c r="N176" s="1">
        <f t="shared" si="12"/>
        <v>2594.402569847256</v>
      </c>
      <c r="O176" s="1">
        <f t="shared" si="13"/>
        <v>23487.587467512647</v>
      </c>
      <c r="S176"/>
    </row>
    <row r="177" spans="2:19" ht="15" x14ac:dyDescent="0.2">
      <c r="B177" s="2">
        <v>45467.452970614919</v>
      </c>
      <c r="C177" s="2">
        <f t="shared" si="10"/>
        <v>45467</v>
      </c>
      <c r="D177" s="1">
        <v>4592</v>
      </c>
      <c r="F177" s="2">
        <f t="shared" si="14"/>
        <v>45321</v>
      </c>
      <c r="G177" s="1">
        <f t="shared" si="11"/>
        <v>7566</v>
      </c>
      <c r="H177" s="1">
        <f>ROUNDUP(MONTH(Table3[[#This Row],[Date]])/3, 0)</f>
        <v>1</v>
      </c>
      <c r="I177" s="1" cm="1">
        <f t="array" aca="1" ref="I177" ca="1" xml:space="preserve"> (SUM(OFFSET(G177, -$M$4/2+1, 0, $M$4-1, 1)) + (INDIRECT("G" &amp; ROW(G177) - $M$4/2) + INDIRECT("G" &amp; ROW(G177) + $M$4/2))/2) / $M$4</f>
        <v>9798.3409090909099</v>
      </c>
      <c r="J177" s="1">
        <f ca="1">Table5[[#This Row],[Moving Average on Months]] - 1.96*STDEV(OFFSET(Table5[[#This Row],[Combined 
Daily Order]], -$M$4/2, 0, $M$4+1, 1))</f>
        <v>5353.900387176509</v>
      </c>
      <c r="K177" s="1">
        <f ca="1">Table5[[#This Row],[Moving Average on Months]] + 1.96*STDEV(OFFSET(Table5[[#This Row],[Combined 
Daily Order]], -$M$4/2, 0, $M$4+1, 1))</f>
        <v>14242.781431005311</v>
      </c>
      <c r="L177" s="1" t="e">
        <v>#N/A</v>
      </c>
      <c r="N177" s="1">
        <f t="shared" si="12"/>
        <v>2594.402569847256</v>
      </c>
      <c r="O177" s="1">
        <f t="shared" si="13"/>
        <v>23487.587467512647</v>
      </c>
      <c r="S177"/>
    </row>
    <row r="178" spans="2:19" ht="15" x14ac:dyDescent="0.2">
      <c r="B178" s="2">
        <v>45467.030079205339</v>
      </c>
      <c r="C178" s="2">
        <f t="shared" si="10"/>
        <v>45467</v>
      </c>
      <c r="D178" s="1">
        <v>4130</v>
      </c>
      <c r="F178" s="2">
        <f t="shared" si="14"/>
        <v>45320</v>
      </c>
      <c r="G178" s="1">
        <f t="shared" si="11"/>
        <v>12352</v>
      </c>
      <c r="H178" s="1">
        <f>ROUNDUP(MONTH(Table3[[#This Row],[Date]])/3, 0)</f>
        <v>1</v>
      </c>
      <c r="I178" s="1" cm="1">
        <f t="array" aca="1" ref="I178" ca="1" xml:space="preserve"> (SUM(OFFSET(G178, -$M$4/2+1, 0, $M$4-1, 1)) + (INDIRECT("G" &amp; ROW(G178) - $M$4/2) + INDIRECT("G" &amp; ROW(G178) + $M$4/2))/2) / $M$4</f>
        <v>9828.6590909090901</v>
      </c>
      <c r="J178" s="1">
        <f ca="1">Table5[[#This Row],[Moving Average on Months]] - 1.96*STDEV(OFFSET(Table5[[#This Row],[Combined 
Daily Order]], -$M$4/2, 0, $M$4+1, 1))</f>
        <v>5434.1356547321557</v>
      </c>
      <c r="K178" s="1">
        <f ca="1">Table5[[#This Row],[Moving Average on Months]] + 1.96*STDEV(OFFSET(Table5[[#This Row],[Combined 
Daily Order]], -$M$4/2, 0, $M$4+1, 1))</f>
        <v>14223.182527086024</v>
      </c>
      <c r="L178" s="1" t="e">
        <v>#N/A</v>
      </c>
      <c r="N178" s="1">
        <f t="shared" si="12"/>
        <v>2594.402569847256</v>
      </c>
      <c r="O178" s="1">
        <f t="shared" si="13"/>
        <v>23487.587467512647</v>
      </c>
      <c r="S178"/>
    </row>
    <row r="179" spans="2:19" ht="15" x14ac:dyDescent="0.2">
      <c r="B179" s="2">
        <v>45464.971848985668</v>
      </c>
      <c r="C179" s="2">
        <f t="shared" si="10"/>
        <v>45464</v>
      </c>
      <c r="D179" s="1">
        <v>3694</v>
      </c>
      <c r="F179" s="2">
        <f t="shared" si="14"/>
        <v>45317</v>
      </c>
      <c r="G179" s="1">
        <f t="shared" si="11"/>
        <v>7728</v>
      </c>
      <c r="H179" s="1">
        <f>ROUNDUP(MONTH(Table3[[#This Row],[Date]])/3, 0)</f>
        <v>1</v>
      </c>
      <c r="I179" s="1" cm="1">
        <f t="array" aca="1" ref="I179" ca="1" xml:space="preserve"> (SUM(OFFSET(G179, -$M$4/2+1, 0, $M$4-1, 1)) + (INDIRECT("G" &amp; ROW(G179) - $M$4/2) + INDIRECT("G" &amp; ROW(G179) + $M$4/2))/2) / $M$4</f>
        <v>9925.954545454546</v>
      </c>
      <c r="J179" s="1">
        <f ca="1">Table5[[#This Row],[Moving Average on Months]] - 1.96*STDEV(OFFSET(Table5[[#This Row],[Combined 
Daily Order]], -$M$4/2, 0, $M$4+1, 1))</f>
        <v>5094.9706986144411</v>
      </c>
      <c r="K179" s="1">
        <f ca="1">Table5[[#This Row],[Moving Average on Months]] + 1.96*STDEV(OFFSET(Table5[[#This Row],[Combined 
Daily Order]], -$M$4/2, 0, $M$4+1, 1))</f>
        <v>14756.938392294651</v>
      </c>
      <c r="L179" s="1" t="e">
        <v>#N/A</v>
      </c>
      <c r="N179" s="1">
        <f t="shared" si="12"/>
        <v>2594.402569847256</v>
      </c>
      <c r="O179" s="1">
        <f t="shared" si="13"/>
        <v>23487.587467512647</v>
      </c>
      <c r="S179"/>
    </row>
    <row r="180" spans="2:19" ht="15" x14ac:dyDescent="0.2">
      <c r="B180" s="2">
        <v>45464.591992671958</v>
      </c>
      <c r="C180" s="2">
        <f t="shared" si="10"/>
        <v>45464</v>
      </c>
      <c r="D180" s="1">
        <v>4371</v>
      </c>
      <c r="F180" s="2">
        <f t="shared" si="14"/>
        <v>45316</v>
      </c>
      <c r="G180" s="1">
        <f t="shared" si="11"/>
        <v>7897</v>
      </c>
      <c r="H180" s="1">
        <f>ROUNDUP(MONTH(Table3[[#This Row],[Date]])/3, 0)</f>
        <v>1</v>
      </c>
      <c r="I180" s="1" cm="1">
        <f t="array" aca="1" ref="I180" ca="1" xml:space="preserve"> (SUM(OFFSET(G180, -$M$4/2+1, 0, $M$4-1, 1)) + (INDIRECT("G" &amp; ROW(G180) - $M$4/2) + INDIRECT("G" &amp; ROW(G180) + $M$4/2))/2) / $M$4</f>
        <v>10084.772727272728</v>
      </c>
      <c r="J180" s="1">
        <f ca="1">Table5[[#This Row],[Moving Average on Months]] - 1.96*STDEV(OFFSET(Table5[[#This Row],[Combined 
Daily Order]], -$M$4/2, 0, $M$4+1, 1))</f>
        <v>5355.5506354627805</v>
      </c>
      <c r="K180" s="1">
        <f ca="1">Table5[[#This Row],[Moving Average on Months]] + 1.96*STDEV(OFFSET(Table5[[#This Row],[Combined 
Daily Order]], -$M$4/2, 0, $M$4+1, 1))</f>
        <v>14813.994819082676</v>
      </c>
      <c r="L180" s="1" t="e">
        <v>#N/A</v>
      </c>
      <c r="N180" s="1">
        <f t="shared" si="12"/>
        <v>2594.402569847256</v>
      </c>
      <c r="O180" s="1">
        <f t="shared" si="13"/>
        <v>23487.587467512647</v>
      </c>
      <c r="S180"/>
    </row>
    <row r="181" spans="2:19" ht="15" x14ac:dyDescent="0.2">
      <c r="B181" s="2">
        <v>45464.204534208766</v>
      </c>
      <c r="C181" s="2">
        <f t="shared" si="10"/>
        <v>45464</v>
      </c>
      <c r="D181" s="1">
        <v>4161</v>
      </c>
      <c r="F181" s="2">
        <f t="shared" si="14"/>
        <v>45315</v>
      </c>
      <c r="G181" s="1">
        <f t="shared" si="11"/>
        <v>11600</v>
      </c>
      <c r="H181" s="1">
        <f>ROUNDUP(MONTH(Table3[[#This Row],[Date]])/3, 0)</f>
        <v>1</v>
      </c>
      <c r="I181" s="1" cm="1">
        <f t="array" aca="1" ref="I181" ca="1" xml:space="preserve"> (SUM(OFFSET(G181, -$M$4/2+1, 0, $M$4-1, 1)) + (INDIRECT("G" &amp; ROW(G181) - $M$4/2) + INDIRECT("G" &amp; ROW(G181) + $M$4/2))/2) / $M$4</f>
        <v>10264.09090909091</v>
      </c>
      <c r="J181" s="1">
        <f ca="1">Table5[[#This Row],[Moving Average on Months]] - 1.96*STDEV(OFFSET(Table5[[#This Row],[Combined 
Daily Order]], -$M$4/2, 0, $M$4+1, 1))</f>
        <v>4988.2205987753123</v>
      </c>
      <c r="K181" s="1">
        <f ca="1">Table5[[#This Row],[Moving Average on Months]] + 1.96*STDEV(OFFSET(Table5[[#This Row],[Combined 
Daily Order]], -$M$4/2, 0, $M$4+1, 1))</f>
        <v>15539.961219406508</v>
      </c>
      <c r="L181" s="1" t="e">
        <v>#N/A</v>
      </c>
      <c r="N181" s="1">
        <f t="shared" si="12"/>
        <v>2594.402569847256</v>
      </c>
      <c r="O181" s="1">
        <f t="shared" si="13"/>
        <v>23487.587467512647</v>
      </c>
      <c r="S181"/>
    </row>
    <row r="182" spans="2:19" ht="15" x14ac:dyDescent="0.2">
      <c r="B182" s="2">
        <v>45463.816342463833</v>
      </c>
      <c r="C182" s="2">
        <f t="shared" si="10"/>
        <v>45463</v>
      </c>
      <c r="D182" s="1">
        <v>4043</v>
      </c>
      <c r="F182" s="2">
        <f t="shared" si="14"/>
        <v>45314</v>
      </c>
      <c r="G182" s="1">
        <f t="shared" si="11"/>
        <v>12280</v>
      </c>
      <c r="H182" s="1">
        <f>ROUNDUP(MONTH(Table3[[#This Row],[Date]])/3, 0)</f>
        <v>1</v>
      </c>
      <c r="I182" s="1" cm="1">
        <f t="array" aca="1" ref="I182" ca="1" xml:space="preserve"> (SUM(OFFSET(G182, -$M$4/2+1, 0, $M$4-1, 1)) + (INDIRECT("G" &amp; ROW(G182) - $M$4/2) + INDIRECT("G" &amp; ROW(G182) + $M$4/2))/2) / $M$4</f>
        <v>10440.477272727272</v>
      </c>
      <c r="J182" s="1">
        <f ca="1">Table5[[#This Row],[Moving Average on Months]] - 1.96*STDEV(OFFSET(Table5[[#This Row],[Combined 
Daily Order]], -$M$4/2, 0, $M$4+1, 1))</f>
        <v>5288.4199138869171</v>
      </c>
      <c r="K182" s="1">
        <f ca="1">Table5[[#This Row],[Moving Average on Months]] + 1.96*STDEV(OFFSET(Table5[[#This Row],[Combined 
Daily Order]], -$M$4/2, 0, $M$4+1, 1))</f>
        <v>15592.534631567627</v>
      </c>
      <c r="L182" s="1" t="e">
        <v>#N/A</v>
      </c>
      <c r="N182" s="1">
        <f t="shared" si="12"/>
        <v>2594.402569847256</v>
      </c>
      <c r="O182" s="1">
        <f t="shared" si="13"/>
        <v>23487.587467512647</v>
      </c>
      <c r="S182"/>
    </row>
    <row r="183" spans="2:19" ht="15" x14ac:dyDescent="0.2">
      <c r="B183" s="2">
        <v>45463.389310738399</v>
      </c>
      <c r="C183" s="2">
        <f t="shared" si="10"/>
        <v>45463</v>
      </c>
      <c r="D183" s="1">
        <v>4713</v>
      </c>
      <c r="F183" s="2">
        <f t="shared" si="14"/>
        <v>45313</v>
      </c>
      <c r="G183" s="1">
        <f t="shared" si="11"/>
        <v>7719</v>
      </c>
      <c r="H183" s="1">
        <f>ROUNDUP(MONTH(Table3[[#This Row],[Date]])/3, 0)</f>
        <v>1</v>
      </c>
      <c r="I183" s="1" cm="1">
        <f t="array" aca="1" ref="I183" ca="1" xml:space="preserve"> (SUM(OFFSET(G183, -$M$4/2+1, 0, $M$4-1, 1)) + (INDIRECT("G" &amp; ROW(G183) - $M$4/2) + INDIRECT("G" &amp; ROW(G183) + $M$4/2))/2) / $M$4</f>
        <v>10727.886363636364</v>
      </c>
      <c r="J183" s="1">
        <f ca="1">Table5[[#This Row],[Moving Average on Months]] - 1.96*STDEV(OFFSET(Table5[[#This Row],[Combined 
Daily Order]], -$M$4/2, 0, $M$4+1, 1))</f>
        <v>4208.8603650970408</v>
      </c>
      <c r="K183" s="1">
        <f ca="1">Table5[[#This Row],[Moving Average on Months]] + 1.96*STDEV(OFFSET(Table5[[#This Row],[Combined 
Daily Order]], -$M$4/2, 0, $M$4+1, 1))</f>
        <v>17246.912362175688</v>
      </c>
      <c r="L183" s="1" t="e">
        <v>#N/A</v>
      </c>
      <c r="N183" s="1">
        <f t="shared" si="12"/>
        <v>2594.402569847256</v>
      </c>
      <c r="O183" s="1">
        <f t="shared" si="13"/>
        <v>23487.587467512647</v>
      </c>
      <c r="S183"/>
    </row>
    <row r="184" spans="2:19" ht="15" x14ac:dyDescent="0.2">
      <c r="B184" s="2">
        <v>45463.00632416967</v>
      </c>
      <c r="C184" s="2">
        <f t="shared" si="10"/>
        <v>45463</v>
      </c>
      <c r="D184" s="1">
        <v>4727</v>
      </c>
      <c r="F184" s="2">
        <f t="shared" si="14"/>
        <v>45310</v>
      </c>
      <c r="G184" s="1">
        <f t="shared" si="11"/>
        <v>12174</v>
      </c>
      <c r="H184" s="1">
        <f>ROUNDUP(MONTH(Table3[[#This Row],[Date]])/3, 0)</f>
        <v>1</v>
      </c>
      <c r="I184" s="1" cm="1">
        <f t="array" aca="1" ref="I184" ca="1" xml:space="preserve"> (SUM(OFFSET(G184, -$M$4/2+1, 0, $M$4-1, 1)) + (INDIRECT("G" &amp; ROW(G184) - $M$4/2) + INDIRECT("G" &amp; ROW(G184) + $M$4/2))/2) / $M$4</f>
        <v>11086.34090909091</v>
      </c>
      <c r="J184" s="1">
        <f ca="1">Table5[[#This Row],[Moving Average on Months]] - 1.96*STDEV(OFFSET(Table5[[#This Row],[Combined 
Daily Order]], -$M$4/2, 0, $M$4+1, 1))</f>
        <v>4632.2347680381681</v>
      </c>
      <c r="K184" s="1">
        <f ca="1">Table5[[#This Row],[Moving Average on Months]] + 1.96*STDEV(OFFSET(Table5[[#This Row],[Combined 
Daily Order]], -$M$4/2, 0, $M$4+1, 1))</f>
        <v>17540.447050143652</v>
      </c>
      <c r="L184" s="1" t="e">
        <v>#N/A</v>
      </c>
      <c r="N184" s="1">
        <f t="shared" si="12"/>
        <v>2594.402569847256</v>
      </c>
      <c r="O184" s="1">
        <f t="shared" si="13"/>
        <v>23487.587467512647</v>
      </c>
      <c r="S184"/>
    </row>
    <row r="185" spans="2:19" ht="15" x14ac:dyDescent="0.2">
      <c r="B185" s="2">
        <v>45462.614982078085</v>
      </c>
      <c r="C185" s="2">
        <f t="shared" si="10"/>
        <v>45462</v>
      </c>
      <c r="D185" s="1">
        <v>3704</v>
      </c>
      <c r="F185" s="2">
        <f t="shared" si="14"/>
        <v>45309</v>
      </c>
      <c r="G185" s="1">
        <f t="shared" si="11"/>
        <v>7239</v>
      </c>
      <c r="H185" s="1">
        <f>ROUNDUP(MONTH(Table3[[#This Row],[Date]])/3, 0)</f>
        <v>1</v>
      </c>
      <c r="I185" s="1" cm="1">
        <f t="array" aca="1" ref="I185" ca="1" xml:space="preserve"> (SUM(OFFSET(G185, -$M$4/2+1, 0, $M$4-1, 1)) + (INDIRECT("G" &amp; ROW(G185) - $M$4/2) + INDIRECT("G" &amp; ROW(G185) + $M$4/2))/2) / $M$4</f>
        <v>11343.181818181818</v>
      </c>
      <c r="J185" s="1">
        <f ca="1">Table5[[#This Row],[Moving Average on Months]] - 1.96*STDEV(OFFSET(Table5[[#This Row],[Combined 
Daily Order]], -$M$4/2, 0, $M$4+1, 1))</f>
        <v>3779.9127384366539</v>
      </c>
      <c r="K185" s="1">
        <f ca="1">Table5[[#This Row],[Moving Average on Months]] + 1.96*STDEV(OFFSET(Table5[[#This Row],[Combined 
Daily Order]], -$M$4/2, 0, $M$4+1, 1))</f>
        <v>18906.450897926981</v>
      </c>
      <c r="L185" s="1" t="e">
        <v>#N/A</v>
      </c>
      <c r="N185" s="1">
        <f t="shared" si="12"/>
        <v>2594.402569847256</v>
      </c>
      <c r="O185" s="1">
        <f t="shared" si="13"/>
        <v>23487.587467512647</v>
      </c>
      <c r="S185"/>
    </row>
    <row r="186" spans="2:19" ht="15" x14ac:dyDescent="0.2">
      <c r="B186" s="2">
        <v>45462.215307030878</v>
      </c>
      <c r="C186" s="2">
        <f t="shared" si="10"/>
        <v>45462</v>
      </c>
      <c r="D186" s="1">
        <v>3902</v>
      </c>
      <c r="F186" s="2">
        <f t="shared" si="14"/>
        <v>45308</v>
      </c>
      <c r="G186" s="1">
        <f t="shared" si="11"/>
        <v>12560</v>
      </c>
      <c r="H186" s="1">
        <f>ROUNDUP(MONTH(Table3[[#This Row],[Date]])/3, 0)</f>
        <v>1</v>
      </c>
      <c r="I186" s="1" cm="1">
        <f t="array" aca="1" ref="I186" ca="1" xml:space="preserve"> (SUM(OFFSET(G186, -$M$4/2+1, 0, $M$4-1, 1)) + (INDIRECT("G" &amp; ROW(G186) - $M$4/2) + INDIRECT("G" &amp; ROW(G186) + $M$4/2))/2) / $M$4</f>
        <v>11703.022727272728</v>
      </c>
      <c r="J186" s="1">
        <f ca="1">Table5[[#This Row],[Moving Average on Months]] - 1.96*STDEV(OFFSET(Table5[[#This Row],[Combined 
Daily Order]], -$M$4/2, 0, $M$4+1, 1))</f>
        <v>4055.7848224259787</v>
      </c>
      <c r="K186" s="1">
        <f ca="1">Table5[[#This Row],[Moving Average on Months]] + 1.96*STDEV(OFFSET(Table5[[#This Row],[Combined 
Daily Order]], -$M$4/2, 0, $M$4+1, 1))</f>
        <v>19350.260632119476</v>
      </c>
      <c r="L186" s="1" t="e">
        <v>#N/A</v>
      </c>
      <c r="N186" s="1">
        <f t="shared" si="12"/>
        <v>2594.402569847256</v>
      </c>
      <c r="O186" s="1">
        <f t="shared" si="13"/>
        <v>23487.587467512647</v>
      </c>
      <c r="S186"/>
    </row>
    <row r="187" spans="2:19" ht="15" x14ac:dyDescent="0.2">
      <c r="B187" s="2">
        <v>45461.787450537369</v>
      </c>
      <c r="C187" s="2">
        <f t="shared" si="10"/>
        <v>45461</v>
      </c>
      <c r="D187" s="1">
        <v>3918</v>
      </c>
      <c r="F187" s="2">
        <f t="shared" si="14"/>
        <v>45307</v>
      </c>
      <c r="G187" s="1">
        <f t="shared" si="11"/>
        <v>7412</v>
      </c>
      <c r="H187" s="1">
        <f>ROUNDUP(MONTH(Table3[[#This Row],[Date]])/3, 0)</f>
        <v>1</v>
      </c>
      <c r="I187" s="1" cm="1">
        <f t="array" aca="1" ref="I187" ca="1" xml:space="preserve"> (SUM(OFFSET(G187, -$M$4/2+1, 0, $M$4-1, 1)) + (INDIRECT("G" &amp; ROW(G187) - $M$4/2) + INDIRECT("G" &amp; ROW(G187) + $M$4/2))/2) / $M$4</f>
        <v>12118.931818181818</v>
      </c>
      <c r="J187" s="1">
        <f ca="1">Table5[[#This Row],[Moving Average on Months]] - 1.96*STDEV(OFFSET(Table5[[#This Row],[Combined 
Daily Order]], -$M$4/2, 0, $M$4+1, 1))</f>
        <v>3274.8961454063574</v>
      </c>
      <c r="K187" s="1">
        <f ca="1">Table5[[#This Row],[Moving Average on Months]] + 1.96*STDEV(OFFSET(Table5[[#This Row],[Combined 
Daily Order]], -$M$4/2, 0, $M$4+1, 1))</f>
        <v>20962.967490957279</v>
      </c>
      <c r="L187" s="1" t="e">
        <v>#N/A</v>
      </c>
      <c r="N187" s="1">
        <f t="shared" si="12"/>
        <v>2594.402569847256</v>
      </c>
      <c r="O187" s="1">
        <f t="shared" si="13"/>
        <v>23487.587467512647</v>
      </c>
      <c r="S187"/>
    </row>
    <row r="188" spans="2:19" ht="15" x14ac:dyDescent="0.2">
      <c r="B188" s="2">
        <v>45461.389096156025</v>
      </c>
      <c r="C188" s="2">
        <f t="shared" si="10"/>
        <v>45461</v>
      </c>
      <c r="D188" s="1">
        <v>4724</v>
      </c>
      <c r="F188" s="2">
        <f t="shared" si="14"/>
        <v>45306</v>
      </c>
      <c r="G188" s="1">
        <f t="shared" si="11"/>
        <v>12006</v>
      </c>
      <c r="H188" s="1">
        <f>ROUNDUP(MONTH(Table3[[#This Row],[Date]])/3, 0)</f>
        <v>1</v>
      </c>
      <c r="I188" s="1" cm="1">
        <f t="array" aca="1" ref="I188" ca="1" xml:space="preserve"> (SUM(OFFSET(G188, -$M$4/2+1, 0, $M$4-1, 1)) + (INDIRECT("G" &amp; ROW(G188) - $M$4/2) + INDIRECT("G" &amp; ROW(G188) + $M$4/2))/2) / $M$4</f>
        <v>12586.477272727272</v>
      </c>
      <c r="J188" s="1">
        <f ca="1">Table5[[#This Row],[Moving Average on Months]] - 1.96*STDEV(OFFSET(Table5[[#This Row],[Combined 
Daily Order]], -$M$4/2, 0, $M$4+1, 1))</f>
        <v>3536.602754997768</v>
      </c>
      <c r="K188" s="1">
        <f ca="1">Table5[[#This Row],[Moving Average on Months]] + 1.96*STDEV(OFFSET(Table5[[#This Row],[Combined 
Daily Order]], -$M$4/2, 0, $M$4+1, 1))</f>
        <v>21636.351790456778</v>
      </c>
      <c r="L188" s="1" t="e">
        <v>#N/A</v>
      </c>
      <c r="N188" s="1">
        <f t="shared" si="12"/>
        <v>2594.402569847256</v>
      </c>
      <c r="O188" s="1">
        <f t="shared" si="13"/>
        <v>23487.587467512647</v>
      </c>
      <c r="S188"/>
    </row>
    <row r="189" spans="2:19" ht="15" x14ac:dyDescent="0.2">
      <c r="B189" s="2">
        <v>45460.98315475545</v>
      </c>
      <c r="C189" s="2">
        <f t="shared" si="10"/>
        <v>45460</v>
      </c>
      <c r="D189" s="1">
        <v>4144</v>
      </c>
      <c r="F189" s="2">
        <f t="shared" si="14"/>
        <v>45303</v>
      </c>
      <c r="G189" s="1">
        <f t="shared" si="11"/>
        <v>8379</v>
      </c>
      <c r="H189" s="1">
        <f>ROUNDUP(MONTH(Table3[[#This Row],[Date]])/3, 0)</f>
        <v>1</v>
      </c>
      <c r="I189" s="1" cm="1">
        <f t="array" aca="1" ref="I189" ca="1" xml:space="preserve"> (SUM(OFFSET(G189, -$M$4/2+1, 0, $M$4-1, 1)) + (INDIRECT("G" &amp; ROW(G189) - $M$4/2) + INDIRECT("G" &amp; ROW(G189) + $M$4/2))/2) / $M$4</f>
        <v>13073.363636363636</v>
      </c>
      <c r="J189" s="1">
        <f ca="1">Table5[[#This Row],[Moving Average on Months]] - 1.96*STDEV(OFFSET(Table5[[#This Row],[Combined 
Daily Order]], -$M$4/2, 0, $M$4+1, 1))</f>
        <v>3109.9849553739386</v>
      </c>
      <c r="K189" s="1">
        <f ca="1">Table5[[#This Row],[Moving Average on Months]] + 1.96*STDEV(OFFSET(Table5[[#This Row],[Combined 
Daily Order]], -$M$4/2, 0, $M$4+1, 1))</f>
        <v>23036.742317353332</v>
      </c>
      <c r="L189" s="1" t="e">
        <v>#N/A</v>
      </c>
      <c r="N189" s="1">
        <f t="shared" si="12"/>
        <v>2594.402569847256</v>
      </c>
      <c r="O189" s="1">
        <f t="shared" si="13"/>
        <v>23487.587467512647</v>
      </c>
      <c r="S189"/>
    </row>
    <row r="190" spans="2:19" ht="15" x14ac:dyDescent="0.2">
      <c r="B190" s="2">
        <v>45460.606837261657</v>
      </c>
      <c r="C190" s="2">
        <f t="shared" si="10"/>
        <v>45460</v>
      </c>
      <c r="D190" s="1">
        <v>4499</v>
      </c>
      <c r="F190" s="2">
        <f t="shared" si="14"/>
        <v>45302</v>
      </c>
      <c r="G190" s="1">
        <f t="shared" si="11"/>
        <v>14930</v>
      </c>
      <c r="H190" s="1">
        <f>ROUNDUP(MONTH(Table3[[#This Row],[Date]])/3, 0)</f>
        <v>1</v>
      </c>
      <c r="I190" s="1" cm="1">
        <f t="array" aca="1" ref="I190" ca="1" xml:space="preserve"> (SUM(OFFSET(G190, -$M$4/2+1, 0, $M$4-1, 1)) + (INDIRECT("G" &amp; ROW(G190) - $M$4/2) + INDIRECT("G" &amp; ROW(G190) + $M$4/2))/2) / $M$4</f>
        <v>13599.386363636364</v>
      </c>
      <c r="J190" s="1">
        <f ca="1">Table5[[#This Row],[Moving Average on Months]] - 1.96*STDEV(OFFSET(Table5[[#This Row],[Combined 
Daily Order]], -$M$4/2, 0, $M$4+1, 1))</f>
        <v>3383.208728817388</v>
      </c>
      <c r="K190" s="1">
        <f ca="1">Table5[[#This Row],[Moving Average on Months]] + 1.96*STDEV(OFFSET(Table5[[#This Row],[Combined 
Daily Order]], -$M$4/2, 0, $M$4+1, 1))</f>
        <v>23815.563998455342</v>
      </c>
      <c r="L190" s="1" t="e">
        <v>#N/A</v>
      </c>
      <c r="N190" s="1">
        <f t="shared" si="12"/>
        <v>2594.402569847256</v>
      </c>
      <c r="O190" s="1">
        <f t="shared" si="13"/>
        <v>23487.587467512647</v>
      </c>
      <c r="S190"/>
    </row>
    <row r="191" spans="2:19" ht="15" x14ac:dyDescent="0.2">
      <c r="B191" s="2">
        <v>45460.196978833672</v>
      </c>
      <c r="C191" s="2">
        <f t="shared" si="10"/>
        <v>45460</v>
      </c>
      <c r="D191" s="1">
        <v>4082</v>
      </c>
      <c r="F191" s="2">
        <f t="shared" si="14"/>
        <v>45301</v>
      </c>
      <c r="G191" s="1">
        <f t="shared" si="11"/>
        <v>10460</v>
      </c>
      <c r="H191" s="1">
        <f>ROUNDUP(MONTH(Table3[[#This Row],[Date]])/3, 0)</f>
        <v>1</v>
      </c>
      <c r="I191" s="1" cm="1">
        <f t="array" aca="1" ref="I191" ca="1" xml:space="preserve"> (SUM(OFFSET(G191, -$M$4/2+1, 0, $M$4-1, 1)) + (INDIRECT("G" &amp; ROW(G191) - $M$4/2) + INDIRECT("G" &amp; ROW(G191) + $M$4/2))/2) / $M$4</f>
        <v>14310.15909090909</v>
      </c>
      <c r="J191" s="1">
        <f ca="1">Table5[[#This Row],[Moving Average on Months]] - 1.96*STDEV(OFFSET(Table5[[#This Row],[Combined 
Daily Order]], -$M$4/2, 0, $M$4+1, 1))</f>
        <v>2854.2260546122634</v>
      </c>
      <c r="K191" s="1">
        <f ca="1">Table5[[#This Row],[Moving Average on Months]] + 1.96*STDEV(OFFSET(Table5[[#This Row],[Combined 
Daily Order]], -$M$4/2, 0, $M$4+1, 1))</f>
        <v>25766.092127205917</v>
      </c>
      <c r="L191" s="1" t="e">
        <v>#N/A</v>
      </c>
      <c r="N191" s="1">
        <f t="shared" si="12"/>
        <v>2594.402569847256</v>
      </c>
      <c r="O191" s="1">
        <f t="shared" si="13"/>
        <v>23487.587467512647</v>
      </c>
      <c r="S191"/>
    </row>
    <row r="192" spans="2:19" ht="15" x14ac:dyDescent="0.2">
      <c r="B192" s="2">
        <v>45457.844813284348</v>
      </c>
      <c r="C192" s="2">
        <f t="shared" si="10"/>
        <v>45457</v>
      </c>
      <c r="D192" s="1">
        <v>3791</v>
      </c>
      <c r="F192" s="2">
        <f t="shared" si="14"/>
        <v>45300</v>
      </c>
      <c r="G192" s="1">
        <f t="shared" si="11"/>
        <v>15840</v>
      </c>
      <c r="H192" s="1">
        <f>ROUNDUP(MONTH(Table3[[#This Row],[Date]])/3, 0)</f>
        <v>1</v>
      </c>
      <c r="I192" s="1" cm="1">
        <f t="array" aca="1" ref="I192" ca="1" xml:space="preserve"> (SUM(OFFSET(G192, -$M$4/2+1, 0, $M$4-1, 1)) + (INDIRECT("G" &amp; ROW(G192) - $M$4/2) + INDIRECT("G" &amp; ROW(G192) + $M$4/2))/2) / $M$4</f>
        <v>14905.25</v>
      </c>
      <c r="J192" s="1">
        <f ca="1">Table5[[#This Row],[Moving Average on Months]] - 1.96*STDEV(OFFSET(Table5[[#This Row],[Combined 
Daily Order]], -$M$4/2, 0, $M$4+1, 1))</f>
        <v>3732.2058958597827</v>
      </c>
      <c r="K192" s="1">
        <f ca="1">Table5[[#This Row],[Moving Average on Months]] + 1.96*STDEV(OFFSET(Table5[[#This Row],[Combined 
Daily Order]], -$M$4/2, 0, $M$4+1, 1))</f>
        <v>26078.294104140215</v>
      </c>
      <c r="L192" s="1" t="e">
        <v>#N/A</v>
      </c>
      <c r="N192" s="1">
        <f t="shared" si="12"/>
        <v>2594.402569847256</v>
      </c>
      <c r="O192" s="1">
        <f t="shared" si="13"/>
        <v>23487.587467512647</v>
      </c>
      <c r="S192"/>
    </row>
    <row r="193" spans="2:19" ht="15" x14ac:dyDescent="0.2">
      <c r="B193" s="2">
        <v>45457.431344485136</v>
      </c>
      <c r="C193" s="2">
        <f t="shared" si="10"/>
        <v>45457</v>
      </c>
      <c r="D193" s="1">
        <v>4056</v>
      </c>
      <c r="F193" s="2">
        <f t="shared" si="14"/>
        <v>45299</v>
      </c>
      <c r="G193" s="1">
        <f t="shared" si="11"/>
        <v>10706</v>
      </c>
      <c r="H193" s="1">
        <f>ROUNDUP(MONTH(Table3[[#This Row],[Date]])/3, 0)</f>
        <v>1</v>
      </c>
      <c r="I193" s="1" cm="1">
        <f t="array" aca="1" ref="I193" ca="1" xml:space="preserve"> (SUM(OFFSET(G193, -$M$4/2+1, 0, $M$4-1, 1)) + (INDIRECT("G" &amp; ROW(G193) - $M$4/2) + INDIRECT("G" &amp; ROW(G193) + $M$4/2))/2) / $M$4</f>
        <v>15470.886363636364</v>
      </c>
      <c r="J193" s="1">
        <f ca="1">Table5[[#This Row],[Moving Average on Months]] - 1.96*STDEV(OFFSET(Table5[[#This Row],[Combined 
Daily Order]], -$M$4/2, 0, $M$4+1, 1))</f>
        <v>2605.4928577361243</v>
      </c>
      <c r="K193" s="1">
        <f ca="1">Table5[[#This Row],[Moving Average on Months]] + 1.96*STDEV(OFFSET(Table5[[#This Row],[Combined 
Daily Order]], -$M$4/2, 0, $M$4+1, 1))</f>
        <v>28336.279869536604</v>
      </c>
      <c r="L193" s="1" t="e">
        <v>#N/A</v>
      </c>
      <c r="N193" s="1">
        <f t="shared" si="12"/>
        <v>2594.402569847256</v>
      </c>
      <c r="O193" s="1">
        <f t="shared" si="13"/>
        <v>23487.587467512647</v>
      </c>
      <c r="S193"/>
    </row>
    <row r="194" spans="2:19" ht="15" x14ac:dyDescent="0.2">
      <c r="B194" s="2">
        <v>45457.050037988454</v>
      </c>
      <c r="C194" s="2">
        <f t="shared" si="10"/>
        <v>45457</v>
      </c>
      <c r="D194" s="1">
        <v>3938</v>
      </c>
      <c r="F194" s="2">
        <f t="shared" si="14"/>
        <v>45296</v>
      </c>
      <c r="G194" s="1">
        <f t="shared" si="11"/>
        <v>20229</v>
      </c>
      <c r="H194" s="1">
        <f>ROUNDUP(MONTH(Table3[[#This Row],[Date]])/3, 0)</f>
        <v>1</v>
      </c>
      <c r="I194" s="1" cm="1">
        <f t="array" aca="1" ref="I194" ca="1" xml:space="preserve"> (SUM(OFFSET(G194, -$M$4/2+1, 0, $M$4-1, 1)) + (INDIRECT("G" &amp; ROW(G194) - $M$4/2) + INDIRECT("G" &amp; ROW(G194) + $M$4/2))/2) / $M$4</f>
        <v>16157.65909090909</v>
      </c>
      <c r="J194" s="1">
        <f ca="1">Table5[[#This Row],[Moving Average on Months]] - 1.96*STDEV(OFFSET(Table5[[#This Row],[Combined 
Daily Order]], -$M$4/2, 0, $M$4+1, 1))</f>
        <v>3306.8026875447849</v>
      </c>
      <c r="K194" s="1">
        <f ca="1">Table5[[#This Row],[Moving Average on Months]] + 1.96*STDEV(OFFSET(Table5[[#This Row],[Combined 
Daily Order]], -$M$4/2, 0, $M$4+1, 1))</f>
        <v>29008.515494273393</v>
      </c>
      <c r="L194" s="1">
        <f>Table5[[#This Row],[Combined 
Daily Order]]</f>
        <v>20229</v>
      </c>
      <c r="N194" s="1">
        <f t="shared" si="12"/>
        <v>2594.402569847256</v>
      </c>
      <c r="O194" s="1">
        <f t="shared" si="13"/>
        <v>23487.587467512647</v>
      </c>
      <c r="S194"/>
    </row>
    <row r="195" spans="2:19" ht="15" x14ac:dyDescent="0.2">
      <c r="B195" s="2">
        <v>45456.665903215486</v>
      </c>
      <c r="C195" s="2">
        <f t="shared" si="10"/>
        <v>45456</v>
      </c>
      <c r="D195" s="1">
        <v>4623</v>
      </c>
      <c r="F195" s="2">
        <f t="shared" si="14"/>
        <v>45295</v>
      </c>
      <c r="G195" s="1">
        <f t="shared" si="11"/>
        <v>14168</v>
      </c>
      <c r="H195" s="1">
        <f>ROUNDUP(MONTH(Table3[[#This Row],[Date]])/3, 0)</f>
        <v>1</v>
      </c>
      <c r="I195" s="1" cm="1">
        <f t="array" aca="1" ref="I195" ca="1" xml:space="preserve"> (SUM(OFFSET(G195, -$M$4/2+1, 0, $M$4-1, 1)) + (INDIRECT("G" &amp; ROW(G195) - $M$4/2) + INDIRECT("G" &amp; ROW(G195) + $M$4/2))/2) / $M$4</f>
        <v>16883.409090909092</v>
      </c>
      <c r="J195" s="1">
        <f ca="1">Table5[[#This Row],[Moving Average on Months]] - 1.96*STDEV(OFFSET(Table5[[#This Row],[Combined 
Daily Order]], -$M$4/2, 0, $M$4+1, 1))</f>
        <v>2867.9185500600433</v>
      </c>
      <c r="K195" s="1">
        <f ca="1">Table5[[#This Row],[Moving Average on Months]] + 1.96*STDEV(OFFSET(Table5[[#This Row],[Combined 
Daily Order]], -$M$4/2, 0, $M$4+1, 1))</f>
        <v>30898.89963175814</v>
      </c>
      <c r="L195" s="1" t="e">
        <v>#N/A</v>
      </c>
      <c r="N195" s="1">
        <f t="shared" si="12"/>
        <v>2594.402569847256</v>
      </c>
      <c r="O195" s="1">
        <f t="shared" si="13"/>
        <v>23487.587467512647</v>
      </c>
      <c r="S195"/>
    </row>
    <row r="196" spans="2:19" ht="15" x14ac:dyDescent="0.2">
      <c r="B196" s="2">
        <v>45456.24275048892</v>
      </c>
      <c r="C196" s="2">
        <f t="shared" ref="C196:C259" si="15">INT(B196)</f>
        <v>45456</v>
      </c>
      <c r="D196" s="1">
        <v>4740</v>
      </c>
      <c r="F196" s="2">
        <f t="shared" si="14"/>
        <v>45294</v>
      </c>
      <c r="G196" s="1">
        <f t="shared" ref="G196:G259" si="16">SUMIF(C:C, F196, D:D)</f>
        <v>20801</v>
      </c>
      <c r="H196" s="1">
        <f>ROUNDUP(MONTH(Table3[[#This Row],[Date]])/3, 0)</f>
        <v>1</v>
      </c>
      <c r="I196" s="1" cm="1">
        <f t="array" aca="1" ref="I196" ca="1" xml:space="preserve"> (SUM(OFFSET(G196, -$M$4/2+1, 0, $M$4-1, 1)) + (INDIRECT("G" &amp; ROW(G196) - $M$4/2) + INDIRECT("G" &amp; ROW(G196) + $M$4/2))/2) / $M$4</f>
        <v>17681.56818181818</v>
      </c>
      <c r="J196" s="1">
        <f ca="1">Table5[[#This Row],[Moving Average on Months]] - 1.96*STDEV(OFFSET(Table5[[#This Row],[Combined 
Daily Order]], -$M$4/2, 0, $M$4+1, 1))</f>
        <v>3702.4414993241189</v>
      </c>
      <c r="K196" s="1">
        <f ca="1">Table5[[#This Row],[Moving Average on Months]] + 1.96*STDEV(OFFSET(Table5[[#This Row],[Combined 
Daily Order]], -$M$4/2, 0, $M$4+1, 1))</f>
        <v>31660.694864312241</v>
      </c>
      <c r="L196" s="1">
        <f>Table5[[#This Row],[Combined 
Daily Order]]</f>
        <v>20801</v>
      </c>
      <c r="N196" s="1">
        <f t="shared" ref="N196:N259" si="17">$W$48</f>
        <v>2594.402569847256</v>
      </c>
      <c r="O196" s="1">
        <f t="shared" ref="O196:O259" si="18">$X$48</f>
        <v>23487.587467512647</v>
      </c>
      <c r="S196"/>
    </row>
    <row r="197" spans="2:19" ht="15" x14ac:dyDescent="0.2">
      <c r="B197" s="2">
        <v>45455.85352992011</v>
      </c>
      <c r="C197" s="2">
        <f t="shared" si="15"/>
        <v>45455</v>
      </c>
      <c r="D197" s="1">
        <v>4097</v>
      </c>
      <c r="F197" s="2">
        <f t="shared" si="14"/>
        <v>45293</v>
      </c>
      <c r="G197" s="1">
        <f t="shared" si="16"/>
        <v>14383</v>
      </c>
      <c r="H197" s="1">
        <f>ROUNDUP(MONTH(Table3[[#This Row],[Date]])/3, 0)</f>
        <v>1</v>
      </c>
      <c r="I197" s="1" cm="1">
        <f t="array" aca="1" ref="I197" ca="1" xml:space="preserve"> (SUM(OFFSET(G197, -$M$4/2+1, 0, $M$4-1, 1)) + (INDIRECT("G" &amp; ROW(G197) - $M$4/2) + INDIRECT("G" &amp; ROW(G197) + $M$4/2))/2) / $M$4</f>
        <v>18435</v>
      </c>
      <c r="J197" s="1">
        <f ca="1">Table5[[#This Row],[Moving Average on Months]] - 1.96*STDEV(OFFSET(Table5[[#This Row],[Combined 
Daily Order]], -$M$4/2, 0, $M$4+1, 1))</f>
        <v>4137.4439636029747</v>
      </c>
      <c r="K197" s="1">
        <f ca="1">Table5[[#This Row],[Moving Average on Months]] + 1.96*STDEV(OFFSET(Table5[[#This Row],[Combined 
Daily Order]], -$M$4/2, 0, $M$4+1, 1))</f>
        <v>32732.556036397025</v>
      </c>
      <c r="L197" s="1" t="e">
        <v>#N/A</v>
      </c>
      <c r="N197" s="1">
        <f t="shared" si="17"/>
        <v>2594.402569847256</v>
      </c>
      <c r="O197" s="1">
        <f t="shared" si="18"/>
        <v>23487.587467512647</v>
      </c>
      <c r="S197"/>
    </row>
    <row r="198" spans="2:19" ht="15" x14ac:dyDescent="0.2">
      <c r="B198" s="2">
        <v>45455.459024265903</v>
      </c>
      <c r="C198" s="2">
        <f t="shared" si="15"/>
        <v>45455</v>
      </c>
      <c r="D198" s="1">
        <v>4653</v>
      </c>
      <c r="F198" s="2">
        <f t="shared" ref="F198:F261" si="19">WORKDAY(F197,-1)</f>
        <v>45292</v>
      </c>
      <c r="G198" s="1">
        <f t="shared" si="16"/>
        <v>23719</v>
      </c>
      <c r="H198" s="1">
        <f>ROUNDUP(MONTH(Table3[[#This Row],[Date]])/3, 0)</f>
        <v>1</v>
      </c>
      <c r="I198" s="1" cm="1">
        <f t="array" aca="1" ref="I198" ca="1" xml:space="preserve"> (SUM(OFFSET(G198, -$M$4/2+1, 0, $M$4-1, 1)) + (INDIRECT("G" &amp; ROW(G198) - $M$4/2) + INDIRECT("G" &amp; ROW(G198) + $M$4/2))/2) / $M$4</f>
        <v>19221.022727272728</v>
      </c>
      <c r="J198" s="1">
        <f ca="1">Table5[[#This Row],[Moving Average on Months]] - 1.96*STDEV(OFFSET(Table5[[#This Row],[Combined 
Daily Order]], -$M$4/2, 0, $M$4+1, 1))</f>
        <v>5029.1724562748641</v>
      </c>
      <c r="K198" s="1">
        <f ca="1">Table5[[#This Row],[Moving Average on Months]] + 1.96*STDEV(OFFSET(Table5[[#This Row],[Combined 
Daily Order]], -$M$4/2, 0, $M$4+1, 1))</f>
        <v>33412.872998270592</v>
      </c>
      <c r="L198" s="1">
        <f>Table5[[#This Row],[Combined 
Daily Order]]</f>
        <v>23719</v>
      </c>
      <c r="N198" s="1">
        <f t="shared" si="17"/>
        <v>2594.402569847256</v>
      </c>
      <c r="O198" s="1">
        <f t="shared" si="18"/>
        <v>23487.587467512647</v>
      </c>
      <c r="S198"/>
    </row>
    <row r="199" spans="2:19" ht="15" x14ac:dyDescent="0.2">
      <c r="B199" s="2">
        <v>45455.041912601628</v>
      </c>
      <c r="C199" s="2">
        <f t="shared" si="15"/>
        <v>45455</v>
      </c>
      <c r="D199" s="1">
        <v>4846</v>
      </c>
      <c r="F199" s="2">
        <f t="shared" si="19"/>
        <v>45289</v>
      </c>
      <c r="G199" s="1">
        <f t="shared" si="16"/>
        <v>17075</v>
      </c>
      <c r="H199" s="1">
        <f>ROUNDUP(MONTH(Table3[[#This Row],[Date]])/3, 0)</f>
        <v>4</v>
      </c>
      <c r="I199" s="1" cm="1">
        <f t="array" aca="1" ref="I199" ca="1" xml:space="preserve"> (SUM(OFFSET(G199, -$M$4/2+1, 0, $M$4-1, 1)) + (INDIRECT("G" &amp; ROW(G199) - $M$4/2) + INDIRECT("G" &amp; ROW(G199) + $M$4/2))/2) / $M$4</f>
        <v>20093</v>
      </c>
      <c r="J199" s="1">
        <f ca="1">Table5[[#This Row],[Moving Average on Months]] - 1.96*STDEV(OFFSET(Table5[[#This Row],[Combined 
Daily Order]], -$M$4/2, 0, $M$4+1, 1))</f>
        <v>5508.0488749559318</v>
      </c>
      <c r="K199" s="1">
        <f ca="1">Table5[[#This Row],[Moving Average on Months]] + 1.96*STDEV(OFFSET(Table5[[#This Row],[Combined 
Daily Order]], -$M$4/2, 0, $M$4+1, 1))</f>
        <v>34677.95112504407</v>
      </c>
      <c r="L199" s="1" t="e">
        <v>#N/A</v>
      </c>
      <c r="N199" s="1">
        <f t="shared" si="17"/>
        <v>2594.402569847256</v>
      </c>
      <c r="O199" s="1">
        <f t="shared" si="18"/>
        <v>23487.587467512647</v>
      </c>
      <c r="S199"/>
    </row>
    <row r="200" spans="2:19" ht="15" x14ac:dyDescent="0.2">
      <c r="B200" s="2">
        <v>45454.614680041479</v>
      </c>
      <c r="C200" s="2">
        <f t="shared" si="15"/>
        <v>45454</v>
      </c>
      <c r="D200" s="1">
        <v>3972</v>
      </c>
      <c r="F200" s="2">
        <f t="shared" si="19"/>
        <v>45288</v>
      </c>
      <c r="G200" s="1">
        <f t="shared" si="16"/>
        <v>24266</v>
      </c>
      <c r="H200" s="1">
        <f>ROUNDUP(MONTH(Table3[[#This Row],[Date]])/3, 0)</f>
        <v>4</v>
      </c>
      <c r="I200" s="1" cm="1">
        <f t="array" aca="1" ref="I200" ca="1" xml:space="preserve"> (SUM(OFFSET(G200, -$M$4/2+1, 0, $M$4-1, 1)) + (INDIRECT("G" &amp; ROW(G200) - $M$4/2) + INDIRECT("G" &amp; ROW(G200) + $M$4/2))/2) / $M$4</f>
        <v>20911.136363636364</v>
      </c>
      <c r="J200" s="1">
        <f ca="1">Table5[[#This Row],[Moving Average on Months]] - 1.96*STDEV(OFFSET(Table5[[#This Row],[Combined 
Daily Order]], -$M$4/2, 0, $M$4+1, 1))</f>
        <v>6742.0311166873598</v>
      </c>
      <c r="K200" s="1">
        <f ca="1">Table5[[#This Row],[Moving Average on Months]] + 1.96*STDEV(OFFSET(Table5[[#This Row],[Combined 
Daily Order]], -$M$4/2, 0, $M$4+1, 1))</f>
        <v>35080.24161058537</v>
      </c>
      <c r="L200" s="1" t="e">
        <v>#N/A</v>
      </c>
      <c r="N200" s="1">
        <f t="shared" si="17"/>
        <v>2594.402569847256</v>
      </c>
      <c r="O200" s="1">
        <f t="shared" si="18"/>
        <v>23487.587467512647</v>
      </c>
      <c r="S200"/>
    </row>
    <row r="201" spans="2:19" ht="15" x14ac:dyDescent="0.2">
      <c r="B201" s="2">
        <v>45454.188688607937</v>
      </c>
      <c r="C201" s="2">
        <f t="shared" si="15"/>
        <v>45454</v>
      </c>
      <c r="D201" s="1">
        <v>4328</v>
      </c>
      <c r="F201" s="2">
        <f t="shared" si="19"/>
        <v>45287</v>
      </c>
      <c r="G201" s="1">
        <f t="shared" si="16"/>
        <v>18959</v>
      </c>
      <c r="H201" s="1">
        <f>ROUNDUP(MONTH(Table3[[#This Row],[Date]])/3, 0)</f>
        <v>4</v>
      </c>
      <c r="I201" s="1" cm="1">
        <f t="array" aca="1" ref="I201" ca="1" xml:space="preserve"> (SUM(OFFSET(G201, -$M$4/2+1, 0, $M$4-1, 1)) + (INDIRECT("G" &amp; ROW(G201) - $M$4/2) + INDIRECT("G" &amp; ROW(G201) + $M$4/2))/2) / $M$4</f>
        <v>21637.795454545456</v>
      </c>
      <c r="J201" s="1">
        <f ca="1">Table5[[#This Row],[Moving Average on Months]] - 1.96*STDEV(OFFSET(Table5[[#This Row],[Combined 
Daily Order]], -$M$4/2, 0, $M$4+1, 1))</f>
        <v>7598.8062913110425</v>
      </c>
      <c r="K201" s="1">
        <f ca="1">Table5[[#This Row],[Moving Average on Months]] + 1.96*STDEV(OFFSET(Table5[[#This Row],[Combined 
Daily Order]], -$M$4/2, 0, $M$4+1, 1))</f>
        <v>35676.784617779871</v>
      </c>
      <c r="L201" s="1" t="e">
        <v>#N/A</v>
      </c>
      <c r="N201" s="1">
        <f t="shared" si="17"/>
        <v>2594.402569847256</v>
      </c>
      <c r="O201" s="1">
        <f t="shared" si="18"/>
        <v>23487.587467512647</v>
      </c>
      <c r="S201"/>
    </row>
    <row r="202" spans="2:19" ht="15" x14ac:dyDescent="0.2">
      <c r="B202" s="2">
        <v>45453.76671436485</v>
      </c>
      <c r="C202" s="2">
        <f t="shared" si="15"/>
        <v>45453</v>
      </c>
      <c r="D202" s="1">
        <v>4597</v>
      </c>
      <c r="F202" s="2">
        <f t="shared" si="19"/>
        <v>45286</v>
      </c>
      <c r="G202" s="1">
        <f t="shared" si="16"/>
        <v>27940</v>
      </c>
      <c r="H202" s="1">
        <f>ROUNDUP(MONTH(Table3[[#This Row],[Date]])/3, 0)</f>
        <v>4</v>
      </c>
      <c r="I202" s="1" cm="1">
        <f t="array" aca="1" ref="I202" ca="1" xml:space="preserve"> (SUM(OFFSET(G202, -$M$4/2+1, 0, $M$4-1, 1)) + (INDIRECT("G" &amp; ROW(G202) - $M$4/2) + INDIRECT("G" &amp; ROW(G202) + $M$4/2))/2) / $M$4</f>
        <v>22342.545454545456</v>
      </c>
      <c r="J202" s="1">
        <f ca="1">Table5[[#This Row],[Moving Average on Months]] - 1.96*STDEV(OFFSET(Table5[[#This Row],[Combined 
Daily Order]], -$M$4/2, 0, $M$4+1, 1))</f>
        <v>8600.397980257294</v>
      </c>
      <c r="K202" s="1">
        <f ca="1">Table5[[#This Row],[Moving Average on Months]] + 1.96*STDEV(OFFSET(Table5[[#This Row],[Combined 
Daily Order]], -$M$4/2, 0, $M$4+1, 1))</f>
        <v>36084.692928833618</v>
      </c>
      <c r="L202" s="1" t="e">
        <v>#N/A</v>
      </c>
      <c r="N202" s="1">
        <f t="shared" si="17"/>
        <v>2594.402569847256</v>
      </c>
      <c r="O202" s="1">
        <f t="shared" si="18"/>
        <v>23487.587467512647</v>
      </c>
      <c r="S202"/>
    </row>
    <row r="203" spans="2:19" ht="15" x14ac:dyDescent="0.2">
      <c r="B203" s="2">
        <v>45453.348893690214</v>
      </c>
      <c r="C203" s="2">
        <f t="shared" si="15"/>
        <v>45453</v>
      </c>
      <c r="D203" s="1">
        <v>4370</v>
      </c>
      <c r="F203" s="2">
        <f t="shared" si="19"/>
        <v>45285</v>
      </c>
      <c r="G203" s="1">
        <f t="shared" si="16"/>
        <v>17741</v>
      </c>
      <c r="H203" s="1">
        <f>ROUNDUP(MONTH(Table3[[#This Row],[Date]])/3, 0)</f>
        <v>4</v>
      </c>
      <c r="I203" s="1" cm="1">
        <f t="array" aca="1" ref="I203" ca="1" xml:space="preserve"> (SUM(OFFSET(G203, -$M$4/2+1, 0, $M$4-1, 1)) + (INDIRECT("G" &amp; ROW(G203) - $M$4/2) + INDIRECT("G" &amp; ROW(G203) + $M$4/2))/2) / $M$4</f>
        <v>22966.863636363636</v>
      </c>
      <c r="J203" s="1">
        <f ca="1">Table5[[#This Row],[Moving Average on Months]] - 1.96*STDEV(OFFSET(Table5[[#This Row],[Combined 
Daily Order]], -$M$4/2, 0, $M$4+1, 1))</f>
        <v>9754.2172341714213</v>
      </c>
      <c r="K203" s="1">
        <f ca="1">Table5[[#This Row],[Moving Average on Months]] + 1.96*STDEV(OFFSET(Table5[[#This Row],[Combined 
Daily Order]], -$M$4/2, 0, $M$4+1, 1))</f>
        <v>36179.510038555847</v>
      </c>
      <c r="L203" s="1" t="e">
        <v>#N/A</v>
      </c>
      <c r="N203" s="1">
        <f t="shared" si="17"/>
        <v>2594.402569847256</v>
      </c>
      <c r="O203" s="1">
        <f t="shared" si="18"/>
        <v>23487.587467512647</v>
      </c>
      <c r="S203"/>
    </row>
    <row r="204" spans="2:19" ht="15" x14ac:dyDescent="0.2">
      <c r="B204" s="2">
        <v>45450.977953460046</v>
      </c>
      <c r="C204" s="2">
        <f t="shared" si="15"/>
        <v>45450</v>
      </c>
      <c r="D204" s="1">
        <v>4357</v>
      </c>
      <c r="F204" s="2">
        <f t="shared" si="19"/>
        <v>45282</v>
      </c>
      <c r="G204" s="1">
        <f t="shared" si="16"/>
        <v>31027</v>
      </c>
      <c r="H204" s="1">
        <f>ROUNDUP(MONTH(Table3[[#This Row],[Date]])/3, 0)</f>
        <v>4</v>
      </c>
      <c r="I204" s="1" cm="1">
        <f t="array" aca="1" ref="I204" ca="1" xml:space="preserve"> (SUM(OFFSET(G204, -$M$4/2+1, 0, $M$4-1, 1)) + (INDIRECT("G" &amp; ROW(G204) - $M$4/2) + INDIRECT("G" &amp; ROW(G204) + $M$4/2))/2) / $M$4</f>
        <v>23503.613636363636</v>
      </c>
      <c r="J204" s="1">
        <f ca="1">Table5[[#This Row],[Moving Average on Months]] - 1.96*STDEV(OFFSET(Table5[[#This Row],[Combined 
Daily Order]], -$M$4/2, 0, $M$4+1, 1))</f>
        <v>10559.49445516937</v>
      </c>
      <c r="K204" s="1">
        <f ca="1">Table5[[#This Row],[Moving Average on Months]] + 1.96*STDEV(OFFSET(Table5[[#This Row],[Combined 
Daily Order]], -$M$4/2, 0, $M$4+1, 1))</f>
        <v>36447.732817557902</v>
      </c>
      <c r="L204" s="1" t="e">
        <v>#N/A</v>
      </c>
      <c r="N204" s="1">
        <f t="shared" si="17"/>
        <v>2594.402569847256</v>
      </c>
      <c r="O204" s="1">
        <f t="shared" si="18"/>
        <v>23487.587467512647</v>
      </c>
      <c r="S204"/>
    </row>
    <row r="205" spans="2:19" ht="15" x14ac:dyDescent="0.2">
      <c r="B205" s="2">
        <v>45450.590233620453</v>
      </c>
      <c r="C205" s="2">
        <f t="shared" si="15"/>
        <v>45450</v>
      </c>
      <c r="D205" s="1">
        <v>4591</v>
      </c>
      <c r="F205" s="2">
        <f t="shared" si="19"/>
        <v>45281</v>
      </c>
      <c r="G205" s="1">
        <f t="shared" si="16"/>
        <v>19190</v>
      </c>
      <c r="H205" s="1">
        <f>ROUNDUP(MONTH(Table3[[#This Row],[Date]])/3, 0)</f>
        <v>4</v>
      </c>
      <c r="I205" s="1" cm="1">
        <f t="array" aca="1" ref="I205" ca="1" xml:space="preserve"> (SUM(OFFSET(G205, -$M$4/2+1, 0, $M$4-1, 1)) + (INDIRECT("G" &amp; ROW(G205) - $M$4/2) + INDIRECT("G" &amp; ROW(G205) + $M$4/2))/2) / $M$4</f>
        <v>23962.272727272728</v>
      </c>
      <c r="J205" s="1">
        <f ca="1">Table5[[#This Row],[Moving Average on Months]] - 1.96*STDEV(OFFSET(Table5[[#This Row],[Combined 
Daily Order]], -$M$4/2, 0, $M$4+1, 1))</f>
        <v>11735.986522058436</v>
      </c>
      <c r="K205" s="1">
        <f ca="1">Table5[[#This Row],[Moving Average on Months]] + 1.96*STDEV(OFFSET(Table5[[#This Row],[Combined 
Daily Order]], -$M$4/2, 0, $M$4+1, 1))</f>
        <v>36188.558932487023</v>
      </c>
      <c r="L205" s="1" t="e">
        <v>#N/A</v>
      </c>
      <c r="N205" s="1">
        <f t="shared" si="17"/>
        <v>2594.402569847256</v>
      </c>
      <c r="O205" s="1">
        <f t="shared" si="18"/>
        <v>23487.587467512647</v>
      </c>
      <c r="S205"/>
    </row>
    <row r="206" spans="2:19" ht="15" x14ac:dyDescent="0.2">
      <c r="B206" s="2">
        <v>45450.218345603593</v>
      </c>
      <c r="C206" s="2">
        <f t="shared" si="15"/>
        <v>45450</v>
      </c>
      <c r="D206" s="1">
        <v>4606</v>
      </c>
      <c r="F206" s="2">
        <f t="shared" si="19"/>
        <v>45280</v>
      </c>
      <c r="G206" s="1">
        <f t="shared" si="16"/>
        <v>32636</v>
      </c>
      <c r="H206" s="1">
        <f>ROUNDUP(MONTH(Table3[[#This Row],[Date]])/3, 0)</f>
        <v>4</v>
      </c>
      <c r="I206" s="1" cm="1">
        <f t="array" aca="1" ref="I206" ca="1" xml:space="preserve"> (SUM(OFFSET(G206, -$M$4/2+1, 0, $M$4-1, 1)) + (INDIRECT("G" &amp; ROW(G206) - $M$4/2) + INDIRECT("G" &amp; ROW(G206) + $M$4/2))/2) / $M$4</f>
        <v>24383.227272727272</v>
      </c>
      <c r="J206" s="1">
        <f ca="1">Table5[[#This Row],[Moving Average on Months]] - 1.96*STDEV(OFFSET(Table5[[#This Row],[Combined 
Daily Order]], -$M$4/2, 0, $M$4+1, 1))</f>
        <v>12212.05856445069</v>
      </c>
      <c r="K206" s="1">
        <f ca="1">Table5[[#This Row],[Moving Average on Months]] + 1.96*STDEV(OFFSET(Table5[[#This Row],[Combined 
Daily Order]], -$M$4/2, 0, $M$4+1, 1))</f>
        <v>36554.39598100385</v>
      </c>
      <c r="L206" s="1" t="e">
        <v>#N/A</v>
      </c>
      <c r="N206" s="1">
        <f t="shared" si="17"/>
        <v>2594.402569847256</v>
      </c>
      <c r="O206" s="1">
        <f t="shared" si="18"/>
        <v>23487.587467512647</v>
      </c>
      <c r="S206"/>
    </row>
    <row r="207" spans="2:19" ht="15" x14ac:dyDescent="0.2">
      <c r="B207" s="2">
        <v>45449.847318257081</v>
      </c>
      <c r="C207" s="2">
        <f t="shared" si="15"/>
        <v>45449</v>
      </c>
      <c r="D207" s="1">
        <v>4924</v>
      </c>
      <c r="F207" s="2">
        <f t="shared" si="19"/>
        <v>45279</v>
      </c>
      <c r="G207" s="1">
        <f t="shared" si="16"/>
        <v>21896</v>
      </c>
      <c r="H207" s="1">
        <f>ROUNDUP(MONTH(Table3[[#This Row],[Date]])/3, 0)</f>
        <v>4</v>
      </c>
      <c r="I207" s="1" cm="1">
        <f t="array" aca="1" ref="I207" ca="1" xml:space="preserve"> (SUM(OFFSET(G207, -$M$4/2+1, 0, $M$4-1, 1)) + (INDIRECT("G" &amp; ROW(G207) - $M$4/2) + INDIRECT("G" &amp; ROW(G207) + $M$4/2))/2) / $M$4</f>
        <v>24780.93181818182</v>
      </c>
      <c r="J207" s="1">
        <f ca="1">Table5[[#This Row],[Moving Average on Months]] - 1.96*STDEV(OFFSET(Table5[[#This Row],[Combined 
Daily Order]], -$M$4/2, 0, $M$4+1, 1))</f>
        <v>13067.195385089979</v>
      </c>
      <c r="K207" s="1">
        <f ca="1">Table5[[#This Row],[Moving Average on Months]] + 1.96*STDEV(OFFSET(Table5[[#This Row],[Combined 
Daily Order]], -$M$4/2, 0, $M$4+1, 1))</f>
        <v>36494.668251273659</v>
      </c>
      <c r="L207" s="1" t="e">
        <v>#N/A</v>
      </c>
      <c r="N207" s="1">
        <f t="shared" si="17"/>
        <v>2594.402569847256</v>
      </c>
      <c r="O207" s="1">
        <f t="shared" si="18"/>
        <v>23487.587467512647</v>
      </c>
      <c r="S207"/>
    </row>
    <row r="208" spans="2:19" ht="15" x14ac:dyDescent="0.2">
      <c r="B208" s="2">
        <v>45449.451363009997</v>
      </c>
      <c r="C208" s="2">
        <f t="shared" si="15"/>
        <v>45449</v>
      </c>
      <c r="D208" s="1">
        <v>4401</v>
      </c>
      <c r="F208" s="2">
        <f t="shared" si="19"/>
        <v>45278</v>
      </c>
      <c r="G208" s="1">
        <f t="shared" si="16"/>
        <v>31054</v>
      </c>
      <c r="H208" s="1">
        <f>ROUNDUP(MONTH(Table3[[#This Row],[Date]])/3, 0)</f>
        <v>4</v>
      </c>
      <c r="I208" s="1" cm="1">
        <f t="array" aca="1" ref="I208" ca="1" xml:space="preserve"> (SUM(OFFSET(G208, -$M$4/2+1, 0, $M$4-1, 1)) + (INDIRECT("G" &amp; ROW(G208) - $M$4/2) + INDIRECT("G" &amp; ROW(G208) + $M$4/2))/2) / $M$4</f>
        <v>25155.159090909092</v>
      </c>
      <c r="J208" s="1">
        <f ca="1">Table5[[#This Row],[Moving Average on Months]] - 1.96*STDEV(OFFSET(Table5[[#This Row],[Combined 
Daily Order]], -$M$4/2, 0, $M$4+1, 1))</f>
        <v>13428.814965254618</v>
      </c>
      <c r="K208" s="1">
        <f ca="1">Table5[[#This Row],[Moving Average on Months]] + 1.96*STDEV(OFFSET(Table5[[#This Row],[Combined 
Daily Order]], -$M$4/2, 0, $M$4+1, 1))</f>
        <v>36881.503216563564</v>
      </c>
      <c r="L208" s="1" t="e">
        <v>#N/A</v>
      </c>
      <c r="N208" s="1">
        <f t="shared" si="17"/>
        <v>2594.402569847256</v>
      </c>
      <c r="O208" s="1">
        <f t="shared" si="18"/>
        <v>23487.587467512647</v>
      </c>
      <c r="S208"/>
    </row>
    <row r="209" spans="2:19" ht="15" x14ac:dyDescent="0.2">
      <c r="B209" s="2">
        <v>45449.033398253006</v>
      </c>
      <c r="C209" s="2">
        <f t="shared" si="15"/>
        <v>45449</v>
      </c>
      <c r="D209" s="1">
        <v>4009</v>
      </c>
      <c r="F209" s="2">
        <f t="shared" si="19"/>
        <v>45275</v>
      </c>
      <c r="G209" s="1">
        <f t="shared" si="16"/>
        <v>23503</v>
      </c>
      <c r="H209" s="1">
        <f>ROUNDUP(MONTH(Table3[[#This Row],[Date]])/3, 0)</f>
        <v>4</v>
      </c>
      <c r="I209" s="1" cm="1">
        <f t="array" aca="1" ref="I209" ca="1" xml:space="preserve"> (SUM(OFFSET(G209, -$M$4/2+1, 0, $M$4-1, 1)) + (INDIRECT("G" &amp; ROW(G209) - $M$4/2) + INDIRECT("G" &amp; ROW(G209) + $M$4/2))/2) / $M$4</f>
        <v>25394.409090909092</v>
      </c>
      <c r="J209" s="1">
        <f ca="1">Table5[[#This Row],[Moving Average on Months]] - 1.96*STDEV(OFFSET(Table5[[#This Row],[Combined 
Daily Order]], -$M$4/2, 0, $M$4+1, 1))</f>
        <v>14491.887535195619</v>
      </c>
      <c r="K209" s="1">
        <f ca="1">Table5[[#This Row],[Moving Average on Months]] + 1.96*STDEV(OFFSET(Table5[[#This Row],[Combined 
Daily Order]], -$M$4/2, 0, $M$4+1, 1))</f>
        <v>36296.930646622568</v>
      </c>
      <c r="L209" s="1" t="e">
        <v>#N/A</v>
      </c>
      <c r="N209" s="1">
        <f t="shared" si="17"/>
        <v>2594.402569847256</v>
      </c>
      <c r="O209" s="1">
        <f t="shared" si="18"/>
        <v>23487.587467512647</v>
      </c>
      <c r="S209"/>
    </row>
    <row r="210" spans="2:19" ht="15" x14ac:dyDescent="0.2">
      <c r="B210" s="2">
        <v>45448.631665005312</v>
      </c>
      <c r="C210" s="2">
        <f t="shared" si="15"/>
        <v>45448</v>
      </c>
      <c r="D210" s="1">
        <v>4437</v>
      </c>
      <c r="F210" s="2">
        <f t="shared" si="19"/>
        <v>45274</v>
      </c>
      <c r="G210" s="1">
        <f t="shared" si="16"/>
        <v>34282</v>
      </c>
      <c r="H210" s="1">
        <f>ROUNDUP(MONTH(Table3[[#This Row],[Date]])/3, 0)</f>
        <v>4</v>
      </c>
      <c r="I210" s="1" cm="1">
        <f t="array" aca="1" ref="I210" ca="1" xml:space="preserve"> (SUM(OFFSET(G210, -$M$4/2+1, 0, $M$4-1, 1)) + (INDIRECT("G" &amp; ROW(G210) - $M$4/2) + INDIRECT("G" &amp; ROW(G210) + $M$4/2))/2) / $M$4</f>
        <v>25555.954545454544</v>
      </c>
      <c r="J210" s="1">
        <f ca="1">Table5[[#This Row],[Moving Average on Months]] - 1.96*STDEV(OFFSET(Table5[[#This Row],[Combined 
Daily Order]], -$M$4/2, 0, $M$4+1, 1))</f>
        <v>14437.431177679784</v>
      </c>
      <c r="K210" s="1">
        <f ca="1">Table5[[#This Row],[Moving Average on Months]] + 1.96*STDEV(OFFSET(Table5[[#This Row],[Combined 
Daily Order]], -$M$4/2, 0, $M$4+1, 1))</f>
        <v>36674.477913229304</v>
      </c>
      <c r="L210" s="1">
        <f>Table5[[#This Row],[Combined 
Daily Order]]</f>
        <v>34282</v>
      </c>
      <c r="N210" s="1">
        <f t="shared" si="17"/>
        <v>2594.402569847256</v>
      </c>
      <c r="O210" s="1">
        <f t="shared" si="18"/>
        <v>23487.587467512647</v>
      </c>
      <c r="S210"/>
    </row>
    <row r="211" spans="2:19" ht="15" x14ac:dyDescent="0.2">
      <c r="B211" s="2">
        <v>45448.212639052668</v>
      </c>
      <c r="C211" s="2">
        <f t="shared" si="15"/>
        <v>45448</v>
      </c>
      <c r="D211" s="1">
        <v>4163</v>
      </c>
      <c r="F211" s="2">
        <f t="shared" si="19"/>
        <v>45273</v>
      </c>
      <c r="G211" s="1">
        <f t="shared" si="16"/>
        <v>22101</v>
      </c>
      <c r="H211" s="1">
        <f>ROUNDUP(MONTH(Table3[[#This Row],[Date]])/3, 0)</f>
        <v>4</v>
      </c>
      <c r="I211" s="1" cm="1">
        <f t="array" aca="1" ref="I211" ca="1" xml:space="preserve"> (SUM(OFFSET(G211, -$M$4/2+1, 0, $M$4-1, 1)) + (INDIRECT("G" &amp; ROW(G211) - $M$4/2) + INDIRECT("G" &amp; ROW(G211) + $M$4/2))/2) / $M$4</f>
        <v>25730.590909090908</v>
      </c>
      <c r="J211" s="1">
        <f ca="1">Table5[[#This Row],[Moving Average on Months]] - 1.96*STDEV(OFFSET(Table5[[#This Row],[Combined 
Daily Order]], -$M$4/2, 0, $M$4+1, 1))</f>
        <v>15076.183755237222</v>
      </c>
      <c r="K211" s="1">
        <f ca="1">Table5[[#This Row],[Moving Average on Months]] + 1.96*STDEV(OFFSET(Table5[[#This Row],[Combined 
Daily Order]], -$M$4/2, 0, $M$4+1, 1))</f>
        <v>36384.998062944593</v>
      </c>
      <c r="L211" s="1" t="e">
        <v>#N/A</v>
      </c>
      <c r="N211" s="1">
        <f t="shared" si="17"/>
        <v>2594.402569847256</v>
      </c>
      <c r="O211" s="1">
        <f t="shared" si="18"/>
        <v>23487.587467512647</v>
      </c>
      <c r="S211"/>
    </row>
    <row r="212" spans="2:19" ht="15" x14ac:dyDescent="0.2">
      <c r="B212" s="2">
        <v>45447.78557305719</v>
      </c>
      <c r="C212" s="2">
        <f t="shared" si="15"/>
        <v>45447</v>
      </c>
      <c r="D212" s="1">
        <v>4295</v>
      </c>
      <c r="F212" s="2">
        <f t="shared" si="19"/>
        <v>45272</v>
      </c>
      <c r="G212" s="1">
        <f t="shared" si="16"/>
        <v>33181</v>
      </c>
      <c r="H212" s="1">
        <f>ROUNDUP(MONTH(Table3[[#This Row],[Date]])/3, 0)</f>
        <v>4</v>
      </c>
      <c r="I212" s="1" cm="1">
        <f t="array" aca="1" ref="I212" ca="1" xml:space="preserve"> (SUM(OFFSET(G212, -$M$4/2+1, 0, $M$4-1, 1)) + (INDIRECT("G" &amp; ROW(G212) - $M$4/2) + INDIRECT("G" &amp; ROW(G212) + $M$4/2))/2) / $M$4</f>
        <v>25858.43181818182</v>
      </c>
      <c r="J212" s="1">
        <f ca="1">Table5[[#This Row],[Moving Average on Months]] - 1.96*STDEV(OFFSET(Table5[[#This Row],[Combined 
Daily Order]], -$M$4/2, 0, $M$4+1, 1))</f>
        <v>14930.744236560638</v>
      </c>
      <c r="K212" s="1">
        <f ca="1">Table5[[#This Row],[Moving Average on Months]] + 1.96*STDEV(OFFSET(Table5[[#This Row],[Combined 
Daily Order]], -$M$4/2, 0, $M$4+1, 1))</f>
        <v>36786.119399802999</v>
      </c>
      <c r="L212" s="1">
        <f>Table5[[#This Row],[Combined 
Daily Order]]</f>
        <v>33181</v>
      </c>
      <c r="N212" s="1">
        <f t="shared" si="17"/>
        <v>2594.402569847256</v>
      </c>
      <c r="O212" s="1">
        <f t="shared" si="18"/>
        <v>23487.587467512647</v>
      </c>
      <c r="S212"/>
    </row>
    <row r="213" spans="2:19" ht="15" x14ac:dyDescent="0.2">
      <c r="B213" s="2">
        <v>45447.399428057397</v>
      </c>
      <c r="C213" s="2">
        <f t="shared" si="15"/>
        <v>45447</v>
      </c>
      <c r="D213" s="1">
        <v>4937</v>
      </c>
      <c r="F213" s="2">
        <f t="shared" si="19"/>
        <v>45271</v>
      </c>
      <c r="G213" s="1">
        <f t="shared" si="16"/>
        <v>23218</v>
      </c>
      <c r="H213" s="1">
        <f>ROUNDUP(MONTH(Table3[[#This Row],[Date]])/3, 0)</f>
        <v>4</v>
      </c>
      <c r="I213" s="1" cm="1">
        <f t="array" aca="1" ref="I213" ca="1" xml:space="preserve"> (SUM(OFFSET(G213, -$M$4/2+1, 0, $M$4-1, 1)) + (INDIRECT("G" &amp; ROW(G213) - $M$4/2) + INDIRECT("G" &amp; ROW(G213) + $M$4/2))/2) / $M$4</f>
        <v>25664</v>
      </c>
      <c r="J213" s="1">
        <f ca="1">Table5[[#This Row],[Moving Average on Months]] - 1.96*STDEV(OFFSET(Table5[[#This Row],[Combined 
Daily Order]], -$M$4/2, 0, $M$4+1, 1))</f>
        <v>14702.968936773414</v>
      </c>
      <c r="K213" s="1">
        <f ca="1">Table5[[#This Row],[Moving Average on Months]] + 1.96*STDEV(OFFSET(Table5[[#This Row],[Combined 
Daily Order]], -$M$4/2, 0, $M$4+1, 1))</f>
        <v>36625.03106322659</v>
      </c>
      <c r="L213" s="1" t="e">
        <v>#N/A</v>
      </c>
      <c r="N213" s="1">
        <f t="shared" si="17"/>
        <v>2594.402569847256</v>
      </c>
      <c r="O213" s="1">
        <f t="shared" si="18"/>
        <v>23487.587467512647</v>
      </c>
      <c r="S213"/>
    </row>
    <row r="214" spans="2:19" ht="15" x14ac:dyDescent="0.2">
      <c r="B214" s="2">
        <v>45446.989816854104</v>
      </c>
      <c r="C214" s="2">
        <f t="shared" si="15"/>
        <v>45446</v>
      </c>
      <c r="D214" s="1">
        <v>5168</v>
      </c>
      <c r="F214" s="2">
        <f t="shared" si="19"/>
        <v>45268</v>
      </c>
      <c r="G214" s="1">
        <f t="shared" si="16"/>
        <v>30552</v>
      </c>
      <c r="H214" s="1">
        <f>ROUNDUP(MONTH(Table3[[#This Row],[Date]])/3, 0)</f>
        <v>4</v>
      </c>
      <c r="I214" s="1" cm="1">
        <f t="array" aca="1" ref="I214" ca="1" xml:space="preserve"> (SUM(OFFSET(G214, -$M$4/2+1, 0, $M$4-1, 1)) + (INDIRECT("G" &amp; ROW(G214) - $M$4/2) + INDIRECT("G" &amp; ROW(G214) + $M$4/2))/2) / $M$4</f>
        <v>25736.840909090908</v>
      </c>
      <c r="J214" s="1">
        <f ca="1">Table5[[#This Row],[Moving Average on Months]] - 1.96*STDEV(OFFSET(Table5[[#This Row],[Combined 
Daily Order]], -$M$4/2, 0, $M$4+1, 1))</f>
        <v>14649.357306437494</v>
      </c>
      <c r="K214" s="1">
        <f ca="1">Table5[[#This Row],[Moving Average on Months]] + 1.96*STDEV(OFFSET(Table5[[#This Row],[Combined 
Daily Order]], -$M$4/2, 0, $M$4+1, 1))</f>
        <v>36824.324511744322</v>
      </c>
      <c r="L214" s="1" t="e">
        <v>#N/A</v>
      </c>
      <c r="N214" s="1">
        <f t="shared" si="17"/>
        <v>2594.402569847256</v>
      </c>
      <c r="O214" s="1">
        <f t="shared" si="18"/>
        <v>23487.587467512647</v>
      </c>
      <c r="S214"/>
    </row>
    <row r="215" spans="2:19" ht="15" x14ac:dyDescent="0.2">
      <c r="B215" s="2">
        <v>45446.580396797384</v>
      </c>
      <c r="C215" s="2">
        <f t="shared" si="15"/>
        <v>45446</v>
      </c>
      <c r="D215" s="1">
        <v>5089</v>
      </c>
      <c r="F215" s="2">
        <f t="shared" si="19"/>
        <v>45267</v>
      </c>
      <c r="G215" s="1">
        <f t="shared" si="16"/>
        <v>19611</v>
      </c>
      <c r="H215" s="1">
        <f>ROUNDUP(MONTH(Table3[[#This Row],[Date]])/3, 0)</f>
        <v>4</v>
      </c>
      <c r="I215" s="1" cm="1">
        <f t="array" aca="1" ref="I215" ca="1" xml:space="preserve"> (SUM(OFFSET(G215, -$M$4/2+1, 0, $M$4-1, 1)) + (INDIRECT("G" &amp; ROW(G215) - $M$4/2) + INDIRECT("G" &amp; ROW(G215) + $M$4/2))/2) / $M$4</f>
        <v>25691.795454545456</v>
      </c>
      <c r="J215" s="1">
        <f ca="1">Table5[[#This Row],[Moving Average on Months]] - 1.96*STDEV(OFFSET(Table5[[#This Row],[Combined 
Daily Order]], -$M$4/2, 0, $M$4+1, 1))</f>
        <v>14446.201096554381</v>
      </c>
      <c r="K215" s="1">
        <f ca="1">Table5[[#This Row],[Moving Average on Months]] + 1.96*STDEV(OFFSET(Table5[[#This Row],[Combined 
Daily Order]], -$M$4/2, 0, $M$4+1, 1))</f>
        <v>36937.38981253653</v>
      </c>
      <c r="L215" s="1" t="e">
        <v>#N/A</v>
      </c>
      <c r="N215" s="1">
        <f t="shared" si="17"/>
        <v>2594.402569847256</v>
      </c>
      <c r="O215" s="1">
        <f t="shared" si="18"/>
        <v>23487.587467512647</v>
      </c>
      <c r="S215"/>
    </row>
    <row r="216" spans="2:19" ht="15" x14ac:dyDescent="0.2">
      <c r="B216" s="2">
        <v>45446.199632145122</v>
      </c>
      <c r="C216" s="2">
        <f t="shared" si="15"/>
        <v>45446</v>
      </c>
      <c r="D216" s="1">
        <v>4559</v>
      </c>
      <c r="F216" s="2">
        <f t="shared" si="19"/>
        <v>45266</v>
      </c>
      <c r="G216" s="1">
        <f t="shared" si="16"/>
        <v>31505</v>
      </c>
      <c r="H216" s="1">
        <f>ROUNDUP(MONTH(Table3[[#This Row],[Date]])/3, 0)</f>
        <v>4</v>
      </c>
      <c r="I216" s="1" cm="1">
        <f t="array" aca="1" ref="I216" ca="1" xml:space="preserve"> (SUM(OFFSET(G216, -$M$4/2+1, 0, $M$4-1, 1)) + (INDIRECT("G" &amp; ROW(G216) - $M$4/2) + INDIRECT("G" &amp; ROW(G216) + $M$4/2))/2) / $M$4</f>
        <v>25510.18181818182</v>
      </c>
      <c r="J216" s="1">
        <f ca="1">Table5[[#This Row],[Moving Average on Months]] - 1.96*STDEV(OFFSET(Table5[[#This Row],[Combined 
Daily Order]], -$M$4/2, 0, $M$4+1, 1))</f>
        <v>14504.683053234439</v>
      </c>
      <c r="K216" s="1">
        <f ca="1">Table5[[#This Row],[Moving Average on Months]] + 1.96*STDEV(OFFSET(Table5[[#This Row],[Combined 
Daily Order]], -$M$4/2, 0, $M$4+1, 1))</f>
        <v>36515.6805831292</v>
      </c>
      <c r="L216" s="1" t="e">
        <v>#N/A</v>
      </c>
      <c r="N216" s="1">
        <f t="shared" si="17"/>
        <v>2594.402569847256</v>
      </c>
      <c r="O216" s="1">
        <f t="shared" si="18"/>
        <v>23487.587467512647</v>
      </c>
      <c r="S216"/>
    </row>
    <row r="217" spans="2:19" ht="15" x14ac:dyDescent="0.2">
      <c r="B217" s="2">
        <v>45443.861671656668</v>
      </c>
      <c r="C217" s="2">
        <f t="shared" si="15"/>
        <v>45443</v>
      </c>
      <c r="D217" s="1">
        <v>5147</v>
      </c>
      <c r="F217" s="2">
        <f t="shared" si="19"/>
        <v>45265</v>
      </c>
      <c r="G217" s="1">
        <f t="shared" si="16"/>
        <v>21414</v>
      </c>
      <c r="H217" s="1">
        <f>ROUNDUP(MONTH(Table3[[#This Row],[Date]])/3, 0)</f>
        <v>4</v>
      </c>
      <c r="I217" s="1" cm="1">
        <f t="array" aca="1" ref="I217" ca="1" xml:space="preserve"> (SUM(OFFSET(G217, -$M$4/2+1, 0, $M$4-1, 1)) + (INDIRECT("G" &amp; ROW(G217) - $M$4/2) + INDIRECT("G" &amp; ROW(G217) + $M$4/2))/2) / $M$4</f>
        <v>25316.613636363636</v>
      </c>
      <c r="J217" s="1">
        <f ca="1">Table5[[#This Row],[Moving Average on Months]] - 1.96*STDEV(OFFSET(Table5[[#This Row],[Combined 
Daily Order]], -$M$4/2, 0, $M$4+1, 1))</f>
        <v>14141.201593666499</v>
      </c>
      <c r="K217" s="1">
        <f ca="1">Table5[[#This Row],[Moving Average on Months]] + 1.96*STDEV(OFFSET(Table5[[#This Row],[Combined 
Daily Order]], -$M$4/2, 0, $M$4+1, 1))</f>
        <v>36492.025679060775</v>
      </c>
      <c r="L217" s="1" t="e">
        <v>#N/A</v>
      </c>
      <c r="N217" s="1">
        <f t="shared" si="17"/>
        <v>2594.402569847256</v>
      </c>
      <c r="O217" s="1">
        <f t="shared" si="18"/>
        <v>23487.587467512647</v>
      </c>
      <c r="S217"/>
    </row>
    <row r="218" spans="2:19" ht="15" x14ac:dyDescent="0.2">
      <c r="B218" s="2">
        <v>45443.483550782446</v>
      </c>
      <c r="C218" s="2">
        <f t="shared" si="15"/>
        <v>45443</v>
      </c>
      <c r="D218" s="1">
        <v>4244</v>
      </c>
      <c r="F218" s="2">
        <f t="shared" si="19"/>
        <v>45264</v>
      </c>
      <c r="G218" s="1">
        <f t="shared" si="16"/>
        <v>31054</v>
      </c>
      <c r="H218" s="1">
        <f>ROUNDUP(MONTH(Table3[[#This Row],[Date]])/3, 0)</f>
        <v>4</v>
      </c>
      <c r="I218" s="1" cm="1">
        <f t="array" aca="1" ref="I218" ca="1" xml:space="preserve"> (SUM(OFFSET(G218, -$M$4/2+1, 0, $M$4-1, 1)) + (INDIRECT("G" &amp; ROW(G218) - $M$4/2) + INDIRECT("G" &amp; ROW(G218) + $M$4/2))/2) / $M$4</f>
        <v>25105.56818181818</v>
      </c>
      <c r="J218" s="1">
        <f ca="1">Table5[[#This Row],[Moving Average on Months]] - 1.96*STDEV(OFFSET(Table5[[#This Row],[Combined 
Daily Order]], -$M$4/2, 0, $M$4+1, 1))</f>
        <v>14323.623592810876</v>
      </c>
      <c r="K218" s="1">
        <f ca="1">Table5[[#This Row],[Moving Average on Months]] + 1.96*STDEV(OFFSET(Table5[[#This Row],[Combined 
Daily Order]], -$M$4/2, 0, $M$4+1, 1))</f>
        <v>35887.512770825488</v>
      </c>
      <c r="L218" s="1" t="e">
        <v>#N/A</v>
      </c>
      <c r="N218" s="1">
        <f t="shared" si="17"/>
        <v>2594.402569847256</v>
      </c>
      <c r="O218" s="1">
        <f t="shared" si="18"/>
        <v>23487.587467512647</v>
      </c>
      <c r="S218"/>
    </row>
    <row r="219" spans="2:19" ht="15" x14ac:dyDescent="0.2">
      <c r="B219" s="2">
        <v>45443.112206669153</v>
      </c>
      <c r="C219" s="2">
        <f t="shared" si="15"/>
        <v>45443</v>
      </c>
      <c r="D219" s="1">
        <v>4967</v>
      </c>
      <c r="F219" s="2">
        <f t="shared" si="19"/>
        <v>45261</v>
      </c>
      <c r="G219" s="1">
        <f t="shared" si="16"/>
        <v>20596</v>
      </c>
      <c r="H219" s="1">
        <f>ROUNDUP(MONTH(Table3[[#This Row],[Date]])/3, 0)</f>
        <v>4</v>
      </c>
      <c r="I219" s="1" cm="1">
        <f t="array" aca="1" ref="I219" ca="1" xml:space="preserve"> (SUM(OFFSET(G219, -$M$4/2+1, 0, $M$4-1, 1)) + (INDIRECT("G" &amp; ROW(G219) - $M$4/2) + INDIRECT("G" &amp; ROW(G219) + $M$4/2))/2) / $M$4</f>
        <v>25151.704545454544</v>
      </c>
      <c r="J219" s="1">
        <f ca="1">Table5[[#This Row],[Moving Average on Months]] - 1.96*STDEV(OFFSET(Table5[[#This Row],[Combined 
Daily Order]], -$M$4/2, 0, $M$4+1, 1))</f>
        <v>14421.072734765909</v>
      </c>
      <c r="K219" s="1">
        <f ca="1">Table5[[#This Row],[Moving Average on Months]] + 1.96*STDEV(OFFSET(Table5[[#This Row],[Combined 
Daily Order]], -$M$4/2, 0, $M$4+1, 1))</f>
        <v>35882.336356143176</v>
      </c>
      <c r="L219" s="1" t="e">
        <v>#N/A</v>
      </c>
      <c r="N219" s="1">
        <f t="shared" si="17"/>
        <v>2594.402569847256</v>
      </c>
      <c r="O219" s="1">
        <f t="shared" si="18"/>
        <v>23487.587467512647</v>
      </c>
      <c r="S219"/>
    </row>
    <row r="220" spans="2:19" ht="15" x14ac:dyDescent="0.2">
      <c r="B220" s="2">
        <v>45442.706123319069</v>
      </c>
      <c r="C220" s="2">
        <f t="shared" si="15"/>
        <v>45442</v>
      </c>
      <c r="D220" s="1">
        <v>5028</v>
      </c>
      <c r="F220" s="2">
        <f t="shared" si="19"/>
        <v>45260</v>
      </c>
      <c r="G220" s="1">
        <f t="shared" si="16"/>
        <v>28033</v>
      </c>
      <c r="H220" s="1">
        <f>ROUNDUP(MONTH(Table3[[#This Row],[Date]])/3, 0)</f>
        <v>4</v>
      </c>
      <c r="I220" s="1" cm="1">
        <f t="array" aca="1" ref="I220" ca="1" xml:space="preserve"> (SUM(OFFSET(G220, -$M$4/2+1, 0, $M$4-1, 1)) + (INDIRECT("G" &amp; ROW(G220) - $M$4/2) + INDIRECT("G" &amp; ROW(G220) + $M$4/2))/2) / $M$4</f>
        <v>24933.772727272728</v>
      </c>
      <c r="J220" s="1">
        <f ca="1">Table5[[#This Row],[Moving Average on Months]] - 1.96*STDEV(OFFSET(Table5[[#This Row],[Combined 
Daily Order]], -$M$4/2, 0, $M$4+1, 1))</f>
        <v>14049.202896751887</v>
      </c>
      <c r="K220" s="1">
        <f ca="1">Table5[[#This Row],[Moving Average on Months]] + 1.96*STDEV(OFFSET(Table5[[#This Row],[Combined 
Daily Order]], -$M$4/2, 0, $M$4+1, 1))</f>
        <v>35818.34255779357</v>
      </c>
      <c r="L220" s="1" t="e">
        <v>#N/A</v>
      </c>
      <c r="N220" s="1">
        <f t="shared" si="17"/>
        <v>2594.402569847256</v>
      </c>
      <c r="O220" s="1">
        <f t="shared" si="18"/>
        <v>23487.587467512647</v>
      </c>
      <c r="S220"/>
    </row>
    <row r="221" spans="2:19" ht="15" x14ac:dyDescent="0.2">
      <c r="B221" s="2">
        <v>45442.314615325762</v>
      </c>
      <c r="C221" s="2">
        <f t="shared" si="15"/>
        <v>45442</v>
      </c>
      <c r="D221" s="1">
        <v>4277</v>
      </c>
      <c r="F221" s="2">
        <f t="shared" si="19"/>
        <v>45259</v>
      </c>
      <c r="G221" s="1">
        <f t="shared" si="16"/>
        <v>19869</v>
      </c>
      <c r="H221" s="1">
        <f>ROUNDUP(MONTH(Table3[[#This Row],[Date]])/3, 0)</f>
        <v>4</v>
      </c>
      <c r="I221" s="1" cm="1">
        <f t="array" aca="1" ref="I221" ca="1" xml:space="preserve"> (SUM(OFFSET(G221, -$M$4/2+1, 0, $M$4-1, 1)) + (INDIRECT("G" &amp; ROW(G221) - $M$4/2) + INDIRECT("G" &amp; ROW(G221) + $M$4/2))/2) / $M$4</f>
        <v>24600.909090909092</v>
      </c>
      <c r="J221" s="1">
        <f ca="1">Table5[[#This Row],[Moving Average on Months]] - 1.96*STDEV(OFFSET(Table5[[#This Row],[Combined 
Daily Order]], -$M$4/2, 0, $M$4+1, 1))</f>
        <v>13725.05948899364</v>
      </c>
      <c r="K221" s="1">
        <f ca="1">Table5[[#This Row],[Moving Average on Months]] + 1.96*STDEV(OFFSET(Table5[[#This Row],[Combined 
Daily Order]], -$M$4/2, 0, $M$4+1, 1))</f>
        <v>35476.758692824544</v>
      </c>
      <c r="L221" s="1" t="e">
        <v>#N/A</v>
      </c>
      <c r="N221" s="1">
        <f t="shared" si="17"/>
        <v>2594.402569847256</v>
      </c>
      <c r="O221" s="1">
        <f t="shared" si="18"/>
        <v>23487.587467512647</v>
      </c>
      <c r="S221"/>
    </row>
    <row r="222" spans="2:19" ht="15" x14ac:dyDescent="0.2">
      <c r="B222" s="2">
        <v>45441.93293486895</v>
      </c>
      <c r="C222" s="2">
        <f t="shared" si="15"/>
        <v>45441</v>
      </c>
      <c r="D222" s="1">
        <v>5069</v>
      </c>
      <c r="F222" s="2">
        <f t="shared" si="19"/>
        <v>45258</v>
      </c>
      <c r="G222" s="1">
        <f t="shared" si="16"/>
        <v>29156</v>
      </c>
      <c r="H222" s="1">
        <f>ROUNDUP(MONTH(Table3[[#This Row],[Date]])/3, 0)</f>
        <v>4</v>
      </c>
      <c r="I222" s="1" cm="1">
        <f t="array" aca="1" ref="I222" ca="1" xml:space="preserve"> (SUM(OFFSET(G222, -$M$4/2+1, 0, $M$4-1, 1)) + (INDIRECT("G" &amp; ROW(G222) - $M$4/2) + INDIRECT("G" &amp; ROW(G222) + $M$4/2))/2) / $M$4</f>
        <v>24274.363636363636</v>
      </c>
      <c r="J222" s="1">
        <f ca="1">Table5[[#This Row],[Moving Average on Months]] - 1.96*STDEV(OFFSET(Table5[[#This Row],[Combined 
Daily Order]], -$M$4/2, 0, $M$4+1, 1))</f>
        <v>13669.119061085019</v>
      </c>
      <c r="K222" s="1">
        <f ca="1">Table5[[#This Row],[Moving Average on Months]] + 1.96*STDEV(OFFSET(Table5[[#This Row],[Combined 
Daily Order]], -$M$4/2, 0, $M$4+1, 1))</f>
        <v>34879.608211642255</v>
      </c>
      <c r="L222" s="1" t="e">
        <v>#N/A</v>
      </c>
      <c r="N222" s="1">
        <f t="shared" si="17"/>
        <v>2594.402569847256</v>
      </c>
      <c r="O222" s="1">
        <f t="shared" si="18"/>
        <v>23487.587467512647</v>
      </c>
      <c r="S222"/>
    </row>
    <row r="223" spans="2:19" ht="15" x14ac:dyDescent="0.2">
      <c r="B223" s="2">
        <v>45441.549419904564</v>
      </c>
      <c r="C223" s="2">
        <f t="shared" si="15"/>
        <v>45441</v>
      </c>
      <c r="D223" s="1">
        <v>4105</v>
      </c>
      <c r="F223" s="2">
        <f t="shared" si="19"/>
        <v>45257</v>
      </c>
      <c r="G223" s="1">
        <f t="shared" si="16"/>
        <v>19694</v>
      </c>
      <c r="H223" s="1">
        <f>ROUNDUP(MONTH(Table3[[#This Row],[Date]])/3, 0)</f>
        <v>4</v>
      </c>
      <c r="I223" s="1" cm="1">
        <f t="array" aca="1" ref="I223" ca="1" xml:space="preserve"> (SUM(OFFSET(G223, -$M$4/2+1, 0, $M$4-1, 1)) + (INDIRECT("G" &amp; ROW(G223) - $M$4/2) + INDIRECT("G" &amp; ROW(G223) + $M$4/2))/2) / $M$4</f>
        <v>23731.977272727272</v>
      </c>
      <c r="J223" s="1">
        <f ca="1">Table5[[#This Row],[Moving Average on Months]] - 1.96*STDEV(OFFSET(Table5[[#This Row],[Combined 
Daily Order]], -$M$4/2, 0, $M$4+1, 1))</f>
        <v>12510.143922917507</v>
      </c>
      <c r="K223" s="1">
        <f ca="1">Table5[[#This Row],[Moving Average on Months]] + 1.96*STDEV(OFFSET(Table5[[#This Row],[Combined 
Daily Order]], -$M$4/2, 0, $M$4+1, 1))</f>
        <v>34953.810622537036</v>
      </c>
      <c r="L223" s="1" t="e">
        <v>#N/A</v>
      </c>
      <c r="N223" s="1">
        <f t="shared" si="17"/>
        <v>2594.402569847256</v>
      </c>
      <c r="O223" s="1">
        <f t="shared" si="18"/>
        <v>23487.587467512647</v>
      </c>
      <c r="S223"/>
    </row>
    <row r="224" spans="2:19" ht="15" x14ac:dyDescent="0.2">
      <c r="B224" s="2">
        <v>45441.167369102091</v>
      </c>
      <c r="C224" s="2">
        <f t="shared" si="15"/>
        <v>45441</v>
      </c>
      <c r="D224" s="1">
        <v>4687</v>
      </c>
      <c r="F224" s="2">
        <f t="shared" si="19"/>
        <v>45254</v>
      </c>
      <c r="G224" s="1">
        <f t="shared" si="16"/>
        <v>18650</v>
      </c>
      <c r="H224" s="1">
        <f>ROUNDUP(MONTH(Table3[[#This Row],[Date]])/3, 0)</f>
        <v>4</v>
      </c>
      <c r="I224" s="1" cm="1">
        <f t="array" aca="1" ref="I224" ca="1" xml:space="preserve"> (SUM(OFFSET(G224, -$M$4/2+1, 0, $M$4-1, 1)) + (INDIRECT("G" &amp; ROW(G224) - $M$4/2) + INDIRECT("G" &amp; ROW(G224) + $M$4/2))/2) / $M$4</f>
        <v>23328</v>
      </c>
      <c r="J224" s="1">
        <f ca="1">Table5[[#This Row],[Moving Average on Months]] - 1.96*STDEV(OFFSET(Table5[[#This Row],[Combined 
Daily Order]], -$M$4/2, 0, $M$4+1, 1))</f>
        <v>12854.130080426699</v>
      </c>
      <c r="K224" s="1">
        <f ca="1">Table5[[#This Row],[Moving Average on Months]] + 1.96*STDEV(OFFSET(Table5[[#This Row],[Combined 
Daily Order]], -$M$4/2, 0, $M$4+1, 1))</f>
        <v>33801.869919573299</v>
      </c>
      <c r="L224" s="1" t="e">
        <v>#N/A</v>
      </c>
      <c r="N224" s="1">
        <f t="shared" si="17"/>
        <v>2594.402569847256</v>
      </c>
      <c r="O224" s="1">
        <f t="shared" si="18"/>
        <v>23487.587467512647</v>
      </c>
      <c r="S224"/>
    </row>
    <row r="225" spans="2:19" ht="15" x14ac:dyDescent="0.2">
      <c r="B225" s="2">
        <v>45440.751230843889</v>
      </c>
      <c r="C225" s="2">
        <f t="shared" si="15"/>
        <v>45440</v>
      </c>
      <c r="D225" s="1">
        <v>4041</v>
      </c>
      <c r="F225" s="2">
        <f t="shared" si="19"/>
        <v>45253</v>
      </c>
      <c r="G225" s="1">
        <f t="shared" si="16"/>
        <v>30236</v>
      </c>
      <c r="H225" s="1">
        <f>ROUNDUP(MONTH(Table3[[#This Row],[Date]])/3, 0)</f>
        <v>4</v>
      </c>
      <c r="I225" s="1" cm="1">
        <f t="array" aca="1" ref="I225" ca="1" xml:space="preserve"> (SUM(OFFSET(G225, -$M$4/2+1, 0, $M$4-1, 1)) + (INDIRECT("G" &amp; ROW(G225) - $M$4/2) + INDIRECT("G" &amp; ROW(G225) + $M$4/2))/2) / $M$4</f>
        <v>23000.659090909092</v>
      </c>
      <c r="J225" s="1">
        <f ca="1">Table5[[#This Row],[Moving Average on Months]] - 1.96*STDEV(OFFSET(Table5[[#This Row],[Combined 
Daily Order]], -$M$4/2, 0, $M$4+1, 1))</f>
        <v>12069.575012510839</v>
      </c>
      <c r="K225" s="1">
        <f ca="1">Table5[[#This Row],[Moving Average on Months]] + 1.96*STDEV(OFFSET(Table5[[#This Row],[Combined 
Daily Order]], -$M$4/2, 0, $M$4+1, 1))</f>
        <v>33931.743169307345</v>
      </c>
      <c r="L225" s="1" t="e">
        <v>#N/A</v>
      </c>
      <c r="N225" s="1">
        <f t="shared" si="17"/>
        <v>2594.402569847256</v>
      </c>
      <c r="O225" s="1">
        <f t="shared" si="18"/>
        <v>23487.587467512647</v>
      </c>
      <c r="S225"/>
    </row>
    <row r="226" spans="2:19" ht="15" x14ac:dyDescent="0.2">
      <c r="B226" s="2">
        <v>45440.327222053398</v>
      </c>
      <c r="C226" s="2">
        <f t="shared" si="15"/>
        <v>45440</v>
      </c>
      <c r="D226" s="1">
        <v>4908</v>
      </c>
      <c r="F226" s="2">
        <f t="shared" si="19"/>
        <v>45252</v>
      </c>
      <c r="G226" s="1">
        <f t="shared" si="16"/>
        <v>16550</v>
      </c>
      <c r="H226" s="1">
        <f>ROUNDUP(MONTH(Table3[[#This Row],[Date]])/3, 0)</f>
        <v>4</v>
      </c>
      <c r="I226" s="1" cm="1">
        <f t="array" aca="1" ref="I226" ca="1" xml:space="preserve"> (SUM(OFFSET(G226, -$M$4/2+1, 0, $M$4-1, 1)) + (INDIRECT("G" &amp; ROW(G226) - $M$4/2) + INDIRECT("G" &amp; ROW(G226) + $M$4/2))/2) / $M$4</f>
        <v>22732.613636363636</v>
      </c>
      <c r="J226" s="1">
        <f ca="1">Table5[[#This Row],[Moving Average on Months]] - 1.96*STDEV(OFFSET(Table5[[#This Row],[Combined 
Daily Order]], -$M$4/2, 0, $M$4+1, 1))</f>
        <v>12287.859848475979</v>
      </c>
      <c r="K226" s="1">
        <f ca="1">Table5[[#This Row],[Moving Average on Months]] + 1.96*STDEV(OFFSET(Table5[[#This Row],[Combined 
Daily Order]], -$M$4/2, 0, $M$4+1, 1))</f>
        <v>33177.367424251293</v>
      </c>
      <c r="L226" s="1" t="e">
        <v>#N/A</v>
      </c>
      <c r="N226" s="1">
        <f t="shared" si="17"/>
        <v>2594.402569847256</v>
      </c>
      <c r="O226" s="1">
        <f t="shared" si="18"/>
        <v>23487.587467512647</v>
      </c>
      <c r="S226"/>
    </row>
    <row r="227" spans="2:19" ht="15" x14ac:dyDescent="0.2">
      <c r="B227" s="2">
        <v>45439.949406421045</v>
      </c>
      <c r="C227" s="2">
        <f t="shared" si="15"/>
        <v>45439</v>
      </c>
      <c r="D227" s="1">
        <v>5211</v>
      </c>
      <c r="F227" s="2">
        <f t="shared" si="19"/>
        <v>45251</v>
      </c>
      <c r="G227" s="1">
        <f t="shared" si="16"/>
        <v>25676</v>
      </c>
      <c r="H227" s="1">
        <f>ROUNDUP(MONTH(Table3[[#This Row],[Date]])/3, 0)</f>
        <v>4</v>
      </c>
      <c r="I227" s="1" cm="1">
        <f t="array" aca="1" ref="I227" ca="1" xml:space="preserve"> (SUM(OFFSET(G227, -$M$4/2+1, 0, $M$4-1, 1)) + (INDIRECT("G" &amp; ROW(G227) - $M$4/2) + INDIRECT("G" &amp; ROW(G227) + $M$4/2))/2) / $M$4</f>
        <v>22418.636363636364</v>
      </c>
      <c r="J227" s="1">
        <f ca="1">Table5[[#This Row],[Moving Average on Months]] - 1.96*STDEV(OFFSET(Table5[[#This Row],[Combined 
Daily Order]], -$M$4/2, 0, $M$4+1, 1))</f>
        <v>11528.814117722017</v>
      </c>
      <c r="K227" s="1">
        <f ca="1">Table5[[#This Row],[Moving Average on Months]] + 1.96*STDEV(OFFSET(Table5[[#This Row],[Combined 
Daily Order]], -$M$4/2, 0, $M$4+1, 1))</f>
        <v>33308.458609550711</v>
      </c>
      <c r="L227" s="1" t="e">
        <v>#N/A</v>
      </c>
      <c r="N227" s="1">
        <f t="shared" si="17"/>
        <v>2594.402569847256</v>
      </c>
      <c r="O227" s="1">
        <f t="shared" si="18"/>
        <v>23487.587467512647</v>
      </c>
      <c r="S227"/>
    </row>
    <row r="228" spans="2:19" ht="15" x14ac:dyDescent="0.2">
      <c r="B228" s="2">
        <v>45439.53779684109</v>
      </c>
      <c r="C228" s="2">
        <f t="shared" si="15"/>
        <v>45439</v>
      </c>
      <c r="D228" s="1">
        <v>4773</v>
      </c>
      <c r="F228" s="2">
        <f t="shared" si="19"/>
        <v>45250</v>
      </c>
      <c r="G228" s="1">
        <f t="shared" si="16"/>
        <v>17633</v>
      </c>
      <c r="H228" s="1">
        <f>ROUNDUP(MONTH(Table3[[#This Row],[Date]])/3, 0)</f>
        <v>4</v>
      </c>
      <c r="I228" s="1" cm="1">
        <f t="array" aca="1" ref="I228" ca="1" xml:space="preserve"> (SUM(OFFSET(G228, -$M$4/2+1, 0, $M$4-1, 1)) + (INDIRECT("G" &amp; ROW(G228) - $M$4/2) + INDIRECT("G" &amp; ROW(G228) + $M$4/2))/2) / $M$4</f>
        <v>21859.113636363636</v>
      </c>
      <c r="J228" s="1">
        <f ca="1">Table5[[#This Row],[Moving Average on Months]] - 1.96*STDEV(OFFSET(Table5[[#This Row],[Combined 
Daily Order]], -$M$4/2, 0, $M$4+1, 1))</f>
        <v>11123.504562706308</v>
      </c>
      <c r="K228" s="1">
        <f ca="1">Table5[[#This Row],[Moving Average on Months]] + 1.96*STDEV(OFFSET(Table5[[#This Row],[Combined 
Daily Order]], -$M$4/2, 0, $M$4+1, 1))</f>
        <v>32594.722710020964</v>
      </c>
      <c r="L228" s="1" t="e">
        <v>#N/A</v>
      </c>
      <c r="N228" s="1">
        <f t="shared" si="17"/>
        <v>2594.402569847256</v>
      </c>
      <c r="O228" s="1">
        <f t="shared" si="18"/>
        <v>23487.587467512647</v>
      </c>
      <c r="S228"/>
    </row>
    <row r="229" spans="2:19" ht="15" x14ac:dyDescent="0.2">
      <c r="B229" s="2">
        <v>45439.142367260269</v>
      </c>
      <c r="C229" s="2">
        <f t="shared" si="15"/>
        <v>45439</v>
      </c>
      <c r="D229" s="1">
        <v>4440</v>
      </c>
      <c r="F229" s="2">
        <f t="shared" si="19"/>
        <v>45247</v>
      </c>
      <c r="G229" s="1">
        <f t="shared" si="16"/>
        <v>27613</v>
      </c>
      <c r="H229" s="1">
        <f>ROUNDUP(MONTH(Table3[[#This Row],[Date]])/3, 0)</f>
        <v>4</v>
      </c>
      <c r="I229" s="1" cm="1">
        <f t="array" aca="1" ref="I229" ca="1" xml:space="preserve"> (SUM(OFFSET(G229, -$M$4/2+1, 0, $M$4-1, 1)) + (INDIRECT("G" &amp; ROW(G229) - $M$4/2) + INDIRECT("G" &amp; ROW(G229) + $M$4/2))/2) / $M$4</f>
        <v>21467.5</v>
      </c>
      <c r="J229" s="1">
        <f ca="1">Table5[[#This Row],[Moving Average on Months]] - 1.96*STDEV(OFFSET(Table5[[#This Row],[Combined 
Daily Order]], -$M$4/2, 0, $M$4+1, 1))</f>
        <v>10732.321315496805</v>
      </c>
      <c r="K229" s="1">
        <f ca="1">Table5[[#This Row],[Moving Average on Months]] + 1.96*STDEV(OFFSET(Table5[[#This Row],[Combined 
Daily Order]], -$M$4/2, 0, $M$4+1, 1))</f>
        <v>32202.678684503197</v>
      </c>
      <c r="L229" s="1" t="e">
        <v>#N/A</v>
      </c>
      <c r="N229" s="1">
        <f t="shared" si="17"/>
        <v>2594.402569847256</v>
      </c>
      <c r="O229" s="1">
        <f t="shared" si="18"/>
        <v>23487.587467512647</v>
      </c>
      <c r="S229"/>
    </row>
    <row r="230" spans="2:19" ht="15" x14ac:dyDescent="0.2">
      <c r="B230" s="2">
        <v>45436.705236748545</v>
      </c>
      <c r="C230" s="2">
        <f t="shared" si="15"/>
        <v>45436</v>
      </c>
      <c r="D230" s="1">
        <v>4116</v>
      </c>
      <c r="F230" s="2">
        <f t="shared" si="19"/>
        <v>45246</v>
      </c>
      <c r="G230" s="1">
        <f t="shared" si="16"/>
        <v>27367</v>
      </c>
      <c r="H230" s="1">
        <f>ROUNDUP(MONTH(Table3[[#This Row],[Date]])/3, 0)</f>
        <v>4</v>
      </c>
      <c r="I230" s="1" cm="1">
        <f t="array" aca="1" ref="I230" ca="1" xml:space="preserve"> (SUM(OFFSET(G230, -$M$4/2+1, 0, $M$4-1, 1)) + (INDIRECT("G" &amp; ROW(G230) - $M$4/2) + INDIRECT("G" &amp; ROW(G230) + $M$4/2))/2) / $M$4</f>
        <v>21137.727272727272</v>
      </c>
      <c r="J230" s="1">
        <f ca="1">Table5[[#This Row],[Moving Average on Months]] - 1.96*STDEV(OFFSET(Table5[[#This Row],[Combined 
Daily Order]], -$M$4/2, 0, $M$4+1, 1))</f>
        <v>10912.644092412742</v>
      </c>
      <c r="K230" s="1">
        <f ca="1">Table5[[#This Row],[Moving Average on Months]] + 1.96*STDEV(OFFSET(Table5[[#This Row],[Combined 
Daily Order]], -$M$4/2, 0, $M$4+1, 1))</f>
        <v>31362.810453041802</v>
      </c>
      <c r="L230" s="1" t="e">
        <v>#N/A</v>
      </c>
      <c r="N230" s="1">
        <f t="shared" si="17"/>
        <v>2594.402569847256</v>
      </c>
      <c r="O230" s="1">
        <f t="shared" si="18"/>
        <v>23487.587467512647</v>
      </c>
      <c r="S230"/>
    </row>
    <row r="231" spans="2:19" ht="15" x14ac:dyDescent="0.2">
      <c r="B231" s="2">
        <v>45436.277157270822</v>
      </c>
      <c r="C231" s="2">
        <f t="shared" si="15"/>
        <v>45436</v>
      </c>
      <c r="D231" s="1">
        <v>4602</v>
      </c>
      <c r="F231" s="2">
        <f t="shared" si="19"/>
        <v>45245</v>
      </c>
      <c r="G231" s="1">
        <f t="shared" si="16"/>
        <v>17601</v>
      </c>
      <c r="H231" s="1">
        <f>ROUNDUP(MONTH(Table3[[#This Row],[Date]])/3, 0)</f>
        <v>4</v>
      </c>
      <c r="I231" s="1" cm="1">
        <f t="array" aca="1" ref="I231" ca="1" xml:space="preserve"> (SUM(OFFSET(G231, -$M$4/2+1, 0, $M$4-1, 1)) + (INDIRECT("G" &amp; ROW(G231) - $M$4/2) + INDIRECT("G" &amp; ROW(G231) + $M$4/2))/2) / $M$4</f>
        <v>20710.81818181818</v>
      </c>
      <c r="J231" s="1">
        <f ca="1">Table5[[#This Row],[Moving Average on Months]] - 1.96*STDEV(OFFSET(Table5[[#This Row],[Combined 
Daily Order]], -$M$4/2, 0, $M$4+1, 1))</f>
        <v>10119.782166539368</v>
      </c>
      <c r="K231" s="1">
        <f ca="1">Table5[[#This Row],[Moving Average on Months]] + 1.96*STDEV(OFFSET(Table5[[#This Row],[Combined 
Daily Order]], -$M$4/2, 0, $M$4+1, 1))</f>
        <v>31301.854197096993</v>
      </c>
      <c r="L231" s="1" t="e">
        <v>#N/A</v>
      </c>
      <c r="N231" s="1">
        <f t="shared" si="17"/>
        <v>2594.402569847256</v>
      </c>
      <c r="O231" s="1">
        <f t="shared" si="18"/>
        <v>23487.587467512647</v>
      </c>
      <c r="S231"/>
    </row>
    <row r="232" spans="2:19" ht="15" x14ac:dyDescent="0.2">
      <c r="B232" s="2">
        <v>45435.894141510209</v>
      </c>
      <c r="C232" s="2">
        <f t="shared" si="15"/>
        <v>45435</v>
      </c>
      <c r="D232" s="1">
        <v>4244</v>
      </c>
      <c r="F232" s="2">
        <f t="shared" si="19"/>
        <v>45244</v>
      </c>
      <c r="G232" s="1">
        <f t="shared" si="16"/>
        <v>25538</v>
      </c>
      <c r="H232" s="1">
        <f>ROUNDUP(MONTH(Table3[[#This Row],[Date]])/3, 0)</f>
        <v>4</v>
      </c>
      <c r="I232" s="1" cm="1">
        <f t="array" aca="1" ref="I232" ca="1" xml:space="preserve"> (SUM(OFFSET(G232, -$M$4/2+1, 0, $M$4-1, 1)) + (INDIRECT("G" &amp; ROW(G232) - $M$4/2) + INDIRECT("G" &amp; ROW(G232) + $M$4/2))/2) / $M$4</f>
        <v>20447.090909090908</v>
      </c>
      <c r="J232" s="1">
        <f ca="1">Table5[[#This Row],[Moving Average on Months]] - 1.96*STDEV(OFFSET(Table5[[#This Row],[Combined 
Daily Order]], -$M$4/2, 0, $M$4+1, 1))</f>
        <v>10303.921428572185</v>
      </c>
      <c r="K232" s="1">
        <f ca="1">Table5[[#This Row],[Moving Average on Months]] + 1.96*STDEV(OFFSET(Table5[[#This Row],[Combined 
Daily Order]], -$M$4/2, 0, $M$4+1, 1))</f>
        <v>30590.260389609633</v>
      </c>
      <c r="L232" s="1" t="e">
        <v>#N/A</v>
      </c>
      <c r="N232" s="1">
        <f t="shared" si="17"/>
        <v>2594.402569847256</v>
      </c>
      <c r="O232" s="1">
        <f t="shared" si="18"/>
        <v>23487.587467512647</v>
      </c>
      <c r="S232"/>
    </row>
    <row r="233" spans="2:19" ht="15" x14ac:dyDescent="0.2">
      <c r="B233" s="2">
        <v>45435.464966105705</v>
      </c>
      <c r="C233" s="2">
        <f t="shared" si="15"/>
        <v>45435</v>
      </c>
      <c r="D233" s="1">
        <v>5062</v>
      </c>
      <c r="F233" s="2">
        <f t="shared" si="19"/>
        <v>45243</v>
      </c>
      <c r="G233" s="1">
        <f t="shared" si="16"/>
        <v>16477</v>
      </c>
      <c r="H233" s="1">
        <f>ROUNDUP(MONTH(Table3[[#This Row],[Date]])/3, 0)</f>
        <v>4</v>
      </c>
      <c r="I233" s="1" cm="1">
        <f t="array" aca="1" ref="I233" ca="1" xml:space="preserve"> (SUM(OFFSET(G233, -$M$4/2+1, 0, $M$4-1, 1)) + (INDIRECT("G" &amp; ROW(G233) - $M$4/2) + INDIRECT("G" &amp; ROW(G233) + $M$4/2))/2) / $M$4</f>
        <v>20304.159090909092</v>
      </c>
      <c r="J233" s="1">
        <f ca="1">Table5[[#This Row],[Moving Average on Months]] - 1.96*STDEV(OFFSET(Table5[[#This Row],[Combined 
Daily Order]], -$M$4/2, 0, $M$4+1, 1))</f>
        <v>10163.906959396303</v>
      </c>
      <c r="K233" s="1">
        <f ca="1">Table5[[#This Row],[Moving Average on Months]] + 1.96*STDEV(OFFSET(Table5[[#This Row],[Combined 
Daily Order]], -$M$4/2, 0, $M$4+1, 1))</f>
        <v>30444.411222421881</v>
      </c>
      <c r="L233" s="1" t="e">
        <v>#N/A</v>
      </c>
      <c r="N233" s="1">
        <f t="shared" si="17"/>
        <v>2594.402569847256</v>
      </c>
      <c r="O233" s="1">
        <f t="shared" si="18"/>
        <v>23487.587467512647</v>
      </c>
      <c r="S233"/>
    </row>
    <row r="234" spans="2:19" ht="15" x14ac:dyDescent="0.2">
      <c r="B234" s="2">
        <v>45435.045462897513</v>
      </c>
      <c r="C234" s="2">
        <f t="shared" si="15"/>
        <v>45435</v>
      </c>
      <c r="D234" s="1">
        <v>4228</v>
      </c>
      <c r="F234" s="2">
        <f t="shared" si="19"/>
        <v>45240</v>
      </c>
      <c r="G234" s="1">
        <f t="shared" si="16"/>
        <v>14940</v>
      </c>
      <c r="H234" s="1">
        <f>ROUNDUP(MONTH(Table3[[#This Row],[Date]])/3, 0)</f>
        <v>4</v>
      </c>
      <c r="I234" s="1" cm="1">
        <f t="array" aca="1" ref="I234" ca="1" xml:space="preserve"> (SUM(OFFSET(G234, -$M$4/2+1, 0, $M$4-1, 1)) + (INDIRECT("G" &amp; ROW(G234) - $M$4/2) + INDIRECT("G" &amp; ROW(G234) + $M$4/2))/2) / $M$4</f>
        <v>19967.727272727272</v>
      </c>
      <c r="J234" s="1">
        <f ca="1">Table5[[#This Row],[Moving Average on Months]] - 1.96*STDEV(OFFSET(Table5[[#This Row],[Combined 
Daily Order]], -$M$4/2, 0, $M$4+1, 1))</f>
        <v>10129.284122396075</v>
      </c>
      <c r="K234" s="1">
        <f ca="1">Table5[[#This Row],[Moving Average on Months]] + 1.96*STDEV(OFFSET(Table5[[#This Row],[Combined 
Daily Order]], -$M$4/2, 0, $M$4+1, 1))</f>
        <v>29806.170423058469</v>
      </c>
      <c r="L234" s="1" t="e">
        <v>#N/A</v>
      </c>
      <c r="N234" s="1">
        <f t="shared" si="17"/>
        <v>2594.402569847256</v>
      </c>
      <c r="O234" s="1">
        <f t="shared" si="18"/>
        <v>23487.587467512647</v>
      </c>
      <c r="S234"/>
    </row>
    <row r="235" spans="2:19" ht="15" x14ac:dyDescent="0.2">
      <c r="B235" s="2">
        <v>45434.663852544872</v>
      </c>
      <c r="C235" s="2">
        <f t="shared" si="15"/>
        <v>45434</v>
      </c>
      <c r="D235" s="1">
        <v>5175</v>
      </c>
      <c r="F235" s="2">
        <f t="shared" si="19"/>
        <v>45239</v>
      </c>
      <c r="G235" s="1">
        <f t="shared" si="16"/>
        <v>23684</v>
      </c>
      <c r="H235" s="1">
        <f>ROUNDUP(MONTH(Table3[[#This Row],[Date]])/3, 0)</f>
        <v>4</v>
      </c>
      <c r="I235" s="1" cm="1">
        <f t="array" aca="1" ref="I235" ca="1" xml:space="preserve"> (SUM(OFFSET(G235, -$M$4/2+1, 0, $M$4-1, 1)) + (INDIRECT("G" &amp; ROW(G235) - $M$4/2) + INDIRECT("G" &amp; ROW(G235) + $M$4/2))/2) / $M$4</f>
        <v>19857.909090909092</v>
      </c>
      <c r="J235" s="1">
        <f ca="1">Table5[[#This Row],[Moving Average on Months]] - 1.96*STDEV(OFFSET(Table5[[#This Row],[Combined 
Daily Order]], -$M$4/2, 0, $M$4+1, 1))</f>
        <v>10018.647881802277</v>
      </c>
      <c r="K235" s="1">
        <f ca="1">Table5[[#This Row],[Moving Average on Months]] + 1.96*STDEV(OFFSET(Table5[[#This Row],[Combined 
Daily Order]], -$M$4/2, 0, $M$4+1, 1))</f>
        <v>29697.170300015907</v>
      </c>
      <c r="L235" s="1" t="e">
        <v>#N/A</v>
      </c>
      <c r="N235" s="1">
        <f t="shared" si="17"/>
        <v>2594.402569847256</v>
      </c>
      <c r="O235" s="1">
        <f t="shared" si="18"/>
        <v>23487.587467512647</v>
      </c>
      <c r="S235"/>
    </row>
    <row r="236" spans="2:19" ht="15" x14ac:dyDescent="0.2">
      <c r="B236" s="2">
        <v>45434.286516097418</v>
      </c>
      <c r="C236" s="2">
        <f t="shared" si="15"/>
        <v>45434</v>
      </c>
      <c r="D236" s="1">
        <v>4433</v>
      </c>
      <c r="F236" s="2">
        <f t="shared" si="19"/>
        <v>45238</v>
      </c>
      <c r="G236" s="1">
        <f t="shared" si="16"/>
        <v>15683</v>
      </c>
      <c r="H236" s="1">
        <f>ROUNDUP(MONTH(Table3[[#This Row],[Date]])/3, 0)</f>
        <v>4</v>
      </c>
      <c r="I236" s="1" cm="1">
        <f t="array" aca="1" ref="I236" ca="1" xml:space="preserve"> (SUM(OFFSET(G236, -$M$4/2+1, 0, $M$4-1, 1)) + (INDIRECT("G" &amp; ROW(G236) - $M$4/2) + INDIRECT("G" &amp; ROW(G236) + $M$4/2))/2) / $M$4</f>
        <v>19496.5</v>
      </c>
      <c r="J236" s="1">
        <f ca="1">Table5[[#This Row],[Moving Average on Months]] - 1.96*STDEV(OFFSET(Table5[[#This Row],[Combined 
Daily Order]], -$M$4/2, 0, $M$4+1, 1))</f>
        <v>9254.5317100686771</v>
      </c>
      <c r="K236" s="1">
        <f ca="1">Table5[[#This Row],[Moving Average on Months]] + 1.96*STDEV(OFFSET(Table5[[#This Row],[Combined 
Daily Order]], -$M$4/2, 0, $M$4+1, 1))</f>
        <v>29738.468289931323</v>
      </c>
      <c r="L236" s="1" t="e">
        <v>#N/A</v>
      </c>
      <c r="N236" s="1">
        <f t="shared" si="17"/>
        <v>2594.402569847256</v>
      </c>
      <c r="O236" s="1">
        <f t="shared" si="18"/>
        <v>23487.587467512647</v>
      </c>
      <c r="S236"/>
    </row>
    <row r="237" spans="2:19" ht="15" x14ac:dyDescent="0.2">
      <c r="B237" s="2">
        <v>45433.86633096118</v>
      </c>
      <c r="C237" s="2">
        <f t="shared" si="15"/>
        <v>45433</v>
      </c>
      <c r="D237" s="1">
        <v>5163</v>
      </c>
      <c r="F237" s="2">
        <f t="shared" si="19"/>
        <v>45237</v>
      </c>
      <c r="G237" s="1">
        <f t="shared" si="16"/>
        <v>22686</v>
      </c>
      <c r="H237" s="1">
        <f>ROUNDUP(MONTH(Table3[[#This Row],[Date]])/3, 0)</f>
        <v>4</v>
      </c>
      <c r="I237" s="1" cm="1">
        <f t="array" aca="1" ref="I237" ca="1" xml:space="preserve"> (SUM(OFFSET(G237, -$M$4/2+1, 0, $M$4-1, 1)) + (INDIRECT("G" &amp; ROW(G237) - $M$4/2) + INDIRECT("G" &amp; ROW(G237) + $M$4/2))/2) / $M$4</f>
        <v>19162.272727272728</v>
      </c>
      <c r="J237" s="1">
        <f ca="1">Table5[[#This Row],[Moving Average on Months]] - 1.96*STDEV(OFFSET(Table5[[#This Row],[Combined 
Daily Order]], -$M$4/2, 0, $M$4+1, 1))</f>
        <v>9986.6623611310097</v>
      </c>
      <c r="K237" s="1">
        <f ca="1">Table5[[#This Row],[Moving Average on Months]] + 1.96*STDEV(OFFSET(Table5[[#This Row],[Combined 
Daily Order]], -$M$4/2, 0, $M$4+1, 1))</f>
        <v>28337.883093414446</v>
      </c>
      <c r="L237" s="1" t="e">
        <v>#N/A</v>
      </c>
      <c r="N237" s="1">
        <f t="shared" si="17"/>
        <v>2594.402569847256</v>
      </c>
      <c r="O237" s="1">
        <f t="shared" si="18"/>
        <v>23487.587467512647</v>
      </c>
      <c r="S237"/>
    </row>
    <row r="238" spans="2:19" ht="15" x14ac:dyDescent="0.2">
      <c r="B238" s="2">
        <v>45433.46257405488</v>
      </c>
      <c r="C238" s="2">
        <f t="shared" si="15"/>
        <v>45433</v>
      </c>
      <c r="D238" s="1">
        <v>5451</v>
      </c>
      <c r="F238" s="2">
        <f t="shared" si="19"/>
        <v>45236</v>
      </c>
      <c r="G238" s="1">
        <f t="shared" si="16"/>
        <v>14615</v>
      </c>
      <c r="H238" s="1">
        <f>ROUNDUP(MONTH(Table3[[#This Row],[Date]])/3, 0)</f>
        <v>4</v>
      </c>
      <c r="I238" s="1" cm="1">
        <f t="array" aca="1" ref="I238" ca="1" xml:space="preserve"> (SUM(OFFSET(G238, -$M$4/2+1, 0, $M$4-1, 1)) + (INDIRECT("G" &amp; ROW(G238) - $M$4/2) + INDIRECT("G" &amp; ROW(G238) + $M$4/2))/2) / $M$4</f>
        <v>18935.090909090908</v>
      </c>
      <c r="J238" s="1">
        <f ca="1">Table5[[#This Row],[Moving Average on Months]] - 1.96*STDEV(OFFSET(Table5[[#This Row],[Combined 
Daily Order]], -$M$4/2, 0, $M$4+1, 1))</f>
        <v>9473.4986541511917</v>
      </c>
      <c r="K238" s="1">
        <f ca="1">Table5[[#This Row],[Moving Average on Months]] + 1.96*STDEV(OFFSET(Table5[[#This Row],[Combined 
Daily Order]], -$M$4/2, 0, $M$4+1, 1))</f>
        <v>28396.683164030626</v>
      </c>
      <c r="L238" s="1" t="e">
        <v>#N/A</v>
      </c>
      <c r="N238" s="1">
        <f t="shared" si="17"/>
        <v>2594.402569847256</v>
      </c>
      <c r="O238" s="1">
        <f t="shared" si="18"/>
        <v>23487.587467512647</v>
      </c>
      <c r="S238"/>
    </row>
    <row r="239" spans="2:19" ht="15" x14ac:dyDescent="0.2">
      <c r="B239" s="2">
        <v>45433.08400760845</v>
      </c>
      <c r="C239" s="2">
        <f t="shared" si="15"/>
        <v>45433</v>
      </c>
      <c r="D239" s="1">
        <v>5078</v>
      </c>
      <c r="F239" s="2">
        <f t="shared" si="19"/>
        <v>45233</v>
      </c>
      <c r="G239" s="1">
        <f t="shared" si="16"/>
        <v>13685</v>
      </c>
      <c r="H239" s="1">
        <f>ROUNDUP(MONTH(Table3[[#This Row],[Date]])/3, 0)</f>
        <v>4</v>
      </c>
      <c r="I239" s="1" cm="1">
        <f t="array" aca="1" ref="I239" ca="1" xml:space="preserve"> (SUM(OFFSET(G239, -$M$4/2+1, 0, $M$4-1, 1)) + (INDIRECT("G" &amp; ROW(G239) - $M$4/2) + INDIRECT("G" &amp; ROW(G239) + $M$4/2))/2) / $M$4</f>
        <v>18680.545454545456</v>
      </c>
      <c r="J239" s="1">
        <f ca="1">Table5[[#This Row],[Moving Average on Months]] - 1.96*STDEV(OFFSET(Table5[[#This Row],[Combined 
Daily Order]], -$M$4/2, 0, $M$4+1, 1))</f>
        <v>9663.451588954973</v>
      </c>
      <c r="K239" s="1">
        <f ca="1">Table5[[#This Row],[Moving Average on Months]] + 1.96*STDEV(OFFSET(Table5[[#This Row],[Combined 
Daily Order]], -$M$4/2, 0, $M$4+1, 1))</f>
        <v>27697.639320135939</v>
      </c>
      <c r="L239" s="1" t="e">
        <v>#N/A</v>
      </c>
      <c r="N239" s="1">
        <f t="shared" si="17"/>
        <v>2594.402569847256</v>
      </c>
      <c r="O239" s="1">
        <f t="shared" si="18"/>
        <v>23487.587467512647</v>
      </c>
      <c r="S239"/>
    </row>
    <row r="240" spans="2:19" ht="15" x14ac:dyDescent="0.2">
      <c r="B240" s="2">
        <v>45432.69627592757</v>
      </c>
      <c r="C240" s="2">
        <f t="shared" si="15"/>
        <v>45432</v>
      </c>
      <c r="D240" s="1">
        <v>4910</v>
      </c>
      <c r="F240" s="2">
        <f t="shared" si="19"/>
        <v>45232</v>
      </c>
      <c r="G240" s="1">
        <f t="shared" si="16"/>
        <v>21552</v>
      </c>
      <c r="H240" s="1">
        <f>ROUNDUP(MONTH(Table3[[#This Row],[Date]])/3, 0)</f>
        <v>4</v>
      </c>
      <c r="I240" s="1" cm="1">
        <f t="array" aca="1" ref="I240" ca="1" xml:space="preserve"> (SUM(OFFSET(G240, -$M$4/2+1, 0, $M$4-1, 1)) + (INDIRECT("G" &amp; ROW(G240) - $M$4/2) + INDIRECT("G" &amp; ROW(G240) + $M$4/2))/2) / $M$4</f>
        <v>18349</v>
      </c>
      <c r="J240" s="1">
        <f ca="1">Table5[[#This Row],[Moving Average on Months]] - 1.96*STDEV(OFFSET(Table5[[#This Row],[Combined 
Daily Order]], -$M$4/2, 0, $M$4+1, 1))</f>
        <v>8875.2893997796582</v>
      </c>
      <c r="K240" s="1">
        <f ca="1">Table5[[#This Row],[Moving Average on Months]] + 1.96*STDEV(OFFSET(Table5[[#This Row],[Combined 
Daily Order]], -$M$4/2, 0, $M$4+1, 1))</f>
        <v>27822.710600220344</v>
      </c>
      <c r="L240" s="1" t="e">
        <v>#N/A</v>
      </c>
      <c r="N240" s="1">
        <f t="shared" si="17"/>
        <v>2594.402569847256</v>
      </c>
      <c r="O240" s="1">
        <f t="shared" si="18"/>
        <v>23487.587467512647</v>
      </c>
      <c r="S240"/>
    </row>
    <row r="241" spans="2:19" ht="15" x14ac:dyDescent="0.2">
      <c r="B241" s="2">
        <v>45432.308122291164</v>
      </c>
      <c r="C241" s="2">
        <f t="shared" si="15"/>
        <v>45432</v>
      </c>
      <c r="D241" s="1">
        <v>4441</v>
      </c>
      <c r="F241" s="2">
        <f t="shared" si="19"/>
        <v>45231</v>
      </c>
      <c r="G241" s="1">
        <f t="shared" si="16"/>
        <v>15588</v>
      </c>
      <c r="H241" s="1">
        <f>ROUNDUP(MONTH(Table3[[#This Row],[Date]])/3, 0)</f>
        <v>4</v>
      </c>
      <c r="I241" s="1" cm="1">
        <f t="array" aca="1" ref="I241" ca="1" xml:space="preserve"> (SUM(OFFSET(G241, -$M$4/2+1, 0, $M$4-1, 1)) + (INDIRECT("G" &amp; ROW(G241) - $M$4/2) + INDIRECT("G" &amp; ROW(G241) + $M$4/2))/2) / $M$4</f>
        <v>17735.363636363636</v>
      </c>
      <c r="J241" s="1">
        <f ca="1">Table5[[#This Row],[Moving Average on Months]] - 1.96*STDEV(OFFSET(Table5[[#This Row],[Combined 
Daily Order]], -$M$4/2, 0, $M$4+1, 1))</f>
        <v>9095.2336363542327</v>
      </c>
      <c r="K241" s="1">
        <f ca="1">Table5[[#This Row],[Moving Average on Months]] + 1.96*STDEV(OFFSET(Table5[[#This Row],[Combined 
Daily Order]], -$M$4/2, 0, $M$4+1, 1))</f>
        <v>26375.493636373038</v>
      </c>
      <c r="L241" s="1" t="e">
        <v>#N/A</v>
      </c>
      <c r="N241" s="1">
        <f t="shared" si="17"/>
        <v>2594.402569847256</v>
      </c>
      <c r="O241" s="1">
        <f t="shared" si="18"/>
        <v>23487.587467512647</v>
      </c>
      <c r="S241"/>
    </row>
    <row r="242" spans="2:19" ht="15" x14ac:dyDescent="0.2">
      <c r="B242" s="2">
        <v>45429.953746637322</v>
      </c>
      <c r="C242" s="2">
        <f t="shared" si="15"/>
        <v>45429</v>
      </c>
      <c r="D242" s="1">
        <v>4751</v>
      </c>
      <c r="F242" s="2">
        <f t="shared" si="19"/>
        <v>45230</v>
      </c>
      <c r="G242" s="1">
        <f t="shared" si="16"/>
        <v>14257</v>
      </c>
      <c r="H242" s="1">
        <f>ROUNDUP(MONTH(Table3[[#This Row],[Date]])/3, 0)</f>
        <v>4</v>
      </c>
      <c r="I242" s="1" cm="1">
        <f t="array" aca="1" ref="I242" ca="1" xml:space="preserve"> (SUM(OFFSET(G242, -$M$4/2+1, 0, $M$4-1, 1)) + (INDIRECT("G" &amp; ROW(G242) - $M$4/2) + INDIRECT("G" &amp; ROW(G242) + $M$4/2))/2) / $M$4</f>
        <v>17341.204545454544</v>
      </c>
      <c r="J242" s="1">
        <f ca="1">Table5[[#This Row],[Moving Average on Months]] - 1.96*STDEV(OFFSET(Table5[[#This Row],[Combined 
Daily Order]], -$M$4/2, 0, $M$4+1, 1))</f>
        <v>9277.7548739059712</v>
      </c>
      <c r="K242" s="1">
        <f ca="1">Table5[[#This Row],[Moving Average on Months]] + 1.96*STDEV(OFFSET(Table5[[#This Row],[Combined 
Daily Order]], -$M$4/2, 0, $M$4+1, 1))</f>
        <v>25404.654217003117</v>
      </c>
      <c r="L242" s="1" t="e">
        <v>#N/A</v>
      </c>
      <c r="N242" s="1">
        <f t="shared" si="17"/>
        <v>2594.402569847256</v>
      </c>
      <c r="O242" s="1">
        <f t="shared" si="18"/>
        <v>23487.587467512647</v>
      </c>
      <c r="S242"/>
    </row>
    <row r="243" spans="2:19" ht="15" x14ac:dyDescent="0.2">
      <c r="B243" s="2">
        <v>45429.549003637883</v>
      </c>
      <c r="C243" s="2">
        <f t="shared" si="15"/>
        <v>45429</v>
      </c>
      <c r="D243" s="1">
        <v>4423</v>
      </c>
      <c r="F243" s="2">
        <f t="shared" si="19"/>
        <v>45229</v>
      </c>
      <c r="G243" s="1">
        <f t="shared" si="16"/>
        <v>22041</v>
      </c>
      <c r="H243" s="1">
        <f>ROUNDUP(MONTH(Table3[[#This Row],[Date]])/3, 0)</f>
        <v>4</v>
      </c>
      <c r="I243" s="1" cm="1">
        <f t="array" aca="1" ref="I243" ca="1" xml:space="preserve"> (SUM(OFFSET(G243, -$M$4/2+1, 0, $M$4-1, 1)) + (INDIRECT("G" &amp; ROW(G243) - $M$4/2) + INDIRECT("G" &amp; ROW(G243) + $M$4/2))/2) / $M$4</f>
        <v>17017.909090909092</v>
      </c>
      <c r="J243" s="1">
        <f ca="1">Table5[[#This Row],[Moving Average on Months]] - 1.96*STDEV(OFFSET(Table5[[#This Row],[Combined 
Daily Order]], -$M$4/2, 0, $M$4+1, 1))</f>
        <v>8953.0223601140824</v>
      </c>
      <c r="K243" s="1">
        <f ca="1">Table5[[#This Row],[Moving Average on Months]] + 1.96*STDEV(OFFSET(Table5[[#This Row],[Combined 
Daily Order]], -$M$4/2, 0, $M$4+1, 1))</f>
        <v>25082.795821704101</v>
      </c>
      <c r="L243" s="1" t="e">
        <v>#N/A</v>
      </c>
      <c r="N243" s="1">
        <f t="shared" si="17"/>
        <v>2594.402569847256</v>
      </c>
      <c r="O243" s="1">
        <f t="shared" si="18"/>
        <v>23487.587467512647</v>
      </c>
      <c r="S243"/>
    </row>
    <row r="244" spans="2:19" ht="15" x14ac:dyDescent="0.2">
      <c r="B244" s="2">
        <v>45429.120437868412</v>
      </c>
      <c r="C244" s="2">
        <f t="shared" si="15"/>
        <v>45429</v>
      </c>
      <c r="D244" s="1">
        <v>5261</v>
      </c>
      <c r="F244" s="2">
        <f t="shared" si="19"/>
        <v>45226</v>
      </c>
      <c r="G244" s="1">
        <f t="shared" si="16"/>
        <v>20695</v>
      </c>
      <c r="H244" s="1">
        <f>ROUNDUP(MONTH(Table3[[#This Row],[Date]])/3, 0)</f>
        <v>4</v>
      </c>
      <c r="I244" s="1" cm="1">
        <f t="array" aca="1" ref="I244" ca="1" xml:space="preserve"> (SUM(OFFSET(G244, -$M$4/2+1, 0, $M$4-1, 1)) + (INDIRECT("G" &amp; ROW(G244) - $M$4/2) + INDIRECT("G" &amp; ROW(G244) + $M$4/2))/2) / $M$4</f>
        <v>16723.613636363636</v>
      </c>
      <c r="J244" s="1">
        <f ca="1">Table5[[#This Row],[Moving Average on Months]] - 1.96*STDEV(OFFSET(Table5[[#This Row],[Combined 
Daily Order]], -$M$4/2, 0, $M$4+1, 1))</f>
        <v>9140.7881090877618</v>
      </c>
      <c r="K244" s="1">
        <f ca="1">Table5[[#This Row],[Moving Average on Months]] + 1.96*STDEV(OFFSET(Table5[[#This Row],[Combined 
Daily Order]], -$M$4/2, 0, $M$4+1, 1))</f>
        <v>24306.439163639508</v>
      </c>
      <c r="L244" s="1" t="e">
        <v>#N/A</v>
      </c>
      <c r="N244" s="1">
        <f t="shared" si="17"/>
        <v>2594.402569847256</v>
      </c>
      <c r="O244" s="1">
        <f t="shared" si="18"/>
        <v>23487.587467512647</v>
      </c>
      <c r="S244"/>
    </row>
    <row r="245" spans="2:19" ht="15" x14ac:dyDescent="0.2">
      <c r="B245" s="2">
        <v>45428.705323498252</v>
      </c>
      <c r="C245" s="2">
        <f t="shared" si="15"/>
        <v>45428</v>
      </c>
      <c r="D245" s="1">
        <v>5437</v>
      </c>
      <c r="F245" s="2">
        <f t="shared" si="19"/>
        <v>45225</v>
      </c>
      <c r="G245" s="1">
        <f t="shared" si="16"/>
        <v>13352</v>
      </c>
      <c r="H245" s="1">
        <f>ROUNDUP(MONTH(Table3[[#This Row],[Date]])/3, 0)</f>
        <v>4</v>
      </c>
      <c r="I245" s="1" cm="1">
        <f t="array" aca="1" ref="I245" ca="1" xml:space="preserve"> (SUM(OFFSET(G245, -$M$4/2+1, 0, $M$4-1, 1)) + (INDIRECT("G" &amp; ROW(G245) - $M$4/2) + INDIRECT("G" &amp; ROW(G245) + $M$4/2))/2) / $M$4</f>
        <v>16651.363636363636</v>
      </c>
      <c r="J245" s="1">
        <f ca="1">Table5[[#This Row],[Moving Average on Months]] - 1.96*STDEV(OFFSET(Table5[[#This Row],[Combined 
Daily Order]], -$M$4/2, 0, $M$4+1, 1))</f>
        <v>9067.6533163848071</v>
      </c>
      <c r="K245" s="1">
        <f ca="1">Table5[[#This Row],[Moving Average on Months]] + 1.96*STDEV(OFFSET(Table5[[#This Row],[Combined 
Daily Order]], -$M$4/2, 0, $M$4+1, 1))</f>
        <v>24235.073956342465</v>
      </c>
      <c r="L245" s="1" t="e">
        <v>#N/A</v>
      </c>
      <c r="N245" s="1">
        <f t="shared" si="17"/>
        <v>2594.402569847256</v>
      </c>
      <c r="O245" s="1">
        <f t="shared" si="18"/>
        <v>23487.587467512647</v>
      </c>
      <c r="S245"/>
    </row>
    <row r="246" spans="2:19" ht="15" x14ac:dyDescent="0.2">
      <c r="B246" s="2">
        <v>45428.31527603056</v>
      </c>
      <c r="C246" s="2">
        <f t="shared" si="15"/>
        <v>45428</v>
      </c>
      <c r="D246" s="1">
        <v>5494</v>
      </c>
      <c r="F246" s="2">
        <f t="shared" si="19"/>
        <v>45224</v>
      </c>
      <c r="G246" s="1">
        <f t="shared" si="16"/>
        <v>20160</v>
      </c>
      <c r="H246" s="1">
        <f>ROUNDUP(MONTH(Table3[[#This Row],[Date]])/3, 0)</f>
        <v>4</v>
      </c>
      <c r="I246" s="1" cm="1">
        <f t="array" aca="1" ref="I246" ca="1" xml:space="preserve"> (SUM(OFFSET(G246, -$M$4/2+1, 0, $M$4-1, 1)) + (INDIRECT("G" &amp; ROW(G246) - $M$4/2) + INDIRECT("G" &amp; ROW(G246) + $M$4/2))/2) / $M$4</f>
        <v>16380.09090909091</v>
      </c>
      <c r="J246" s="1">
        <f ca="1">Table5[[#This Row],[Moving Average on Months]] - 1.96*STDEV(OFFSET(Table5[[#This Row],[Combined 
Daily Order]], -$M$4/2, 0, $M$4+1, 1))</f>
        <v>8317.1922584352615</v>
      </c>
      <c r="K246" s="1">
        <f ca="1">Table5[[#This Row],[Moving Average on Months]] + 1.96*STDEV(OFFSET(Table5[[#This Row],[Combined 
Daily Order]], -$M$4/2, 0, $M$4+1, 1))</f>
        <v>24442.989559746558</v>
      </c>
      <c r="L246" s="1" t="e">
        <v>#N/A</v>
      </c>
      <c r="N246" s="1">
        <f t="shared" si="17"/>
        <v>2594.402569847256</v>
      </c>
      <c r="O246" s="1">
        <f t="shared" si="18"/>
        <v>23487.587467512647</v>
      </c>
      <c r="S246"/>
    </row>
    <row r="247" spans="2:19" ht="15" x14ac:dyDescent="0.2">
      <c r="B247" s="2">
        <v>45427.92593344429</v>
      </c>
      <c r="C247" s="2">
        <f t="shared" si="15"/>
        <v>45427</v>
      </c>
      <c r="D247" s="1">
        <v>5603</v>
      </c>
      <c r="F247" s="2">
        <f t="shared" si="19"/>
        <v>45223</v>
      </c>
      <c r="G247" s="1">
        <f t="shared" si="16"/>
        <v>12824</v>
      </c>
      <c r="H247" s="1">
        <f>ROUNDUP(MONTH(Table3[[#This Row],[Date]])/3, 0)</f>
        <v>4</v>
      </c>
      <c r="I247" s="1" cm="1">
        <f t="array" aca="1" ref="I247" ca="1" xml:space="preserve"> (SUM(OFFSET(G247, -$M$4/2+1, 0, $M$4-1, 1)) + (INDIRECT("G" &amp; ROW(G247) - $M$4/2) + INDIRECT("G" &amp; ROW(G247) + $M$4/2))/2) / $M$4</f>
        <v>16077.477272727272</v>
      </c>
      <c r="J247" s="1">
        <f ca="1">Table5[[#This Row],[Moving Average on Months]] - 1.96*STDEV(OFFSET(Table5[[#This Row],[Combined 
Daily Order]], -$M$4/2, 0, $M$4+1, 1))</f>
        <v>8639.7581536084363</v>
      </c>
      <c r="K247" s="1">
        <f ca="1">Table5[[#This Row],[Moving Average on Months]] + 1.96*STDEV(OFFSET(Table5[[#This Row],[Combined 
Daily Order]], -$M$4/2, 0, $M$4+1, 1))</f>
        <v>23515.196391846108</v>
      </c>
      <c r="L247" s="1" t="e">
        <v>#N/A</v>
      </c>
      <c r="N247" s="1">
        <f t="shared" si="17"/>
        <v>2594.402569847256</v>
      </c>
      <c r="O247" s="1">
        <f t="shared" si="18"/>
        <v>23487.587467512647</v>
      </c>
      <c r="S247"/>
    </row>
    <row r="248" spans="2:19" ht="15" x14ac:dyDescent="0.2">
      <c r="B248" s="2">
        <v>45427.551562962057</v>
      </c>
      <c r="C248" s="2">
        <f t="shared" si="15"/>
        <v>45427</v>
      </c>
      <c r="D248" s="1">
        <v>5391</v>
      </c>
      <c r="F248" s="2">
        <f t="shared" si="19"/>
        <v>45222</v>
      </c>
      <c r="G248" s="1">
        <f t="shared" si="16"/>
        <v>19256</v>
      </c>
      <c r="H248" s="1">
        <f>ROUNDUP(MONTH(Table3[[#This Row],[Date]])/3, 0)</f>
        <v>4</v>
      </c>
      <c r="I248" s="1" cm="1">
        <f t="array" aca="1" ref="I248" ca="1" xml:space="preserve"> (SUM(OFFSET(G248, -$M$4/2+1, 0, $M$4-1, 1)) + (INDIRECT("G" &amp; ROW(G248) - $M$4/2) + INDIRECT("G" &amp; ROW(G248) + $M$4/2))/2) / $M$4</f>
        <v>15860.363636363636</v>
      </c>
      <c r="J248" s="1">
        <f ca="1">Table5[[#This Row],[Moving Average on Months]] - 1.96*STDEV(OFFSET(Table5[[#This Row],[Combined 
Daily Order]], -$M$4/2, 0, $M$4+1, 1))</f>
        <v>8283.7408309137536</v>
      </c>
      <c r="K248" s="1">
        <f ca="1">Table5[[#This Row],[Moving Average on Months]] + 1.96*STDEV(OFFSET(Table5[[#This Row],[Combined 
Daily Order]], -$M$4/2, 0, $M$4+1, 1))</f>
        <v>23436.986441813518</v>
      </c>
      <c r="L248" s="1" t="e">
        <v>#N/A</v>
      </c>
      <c r="N248" s="1">
        <f t="shared" si="17"/>
        <v>2594.402569847256</v>
      </c>
      <c r="O248" s="1">
        <f t="shared" si="18"/>
        <v>23487.587467512647</v>
      </c>
      <c r="S248"/>
    </row>
    <row r="249" spans="2:19" ht="15" x14ac:dyDescent="0.2">
      <c r="B249" s="2">
        <v>45427.152877046567</v>
      </c>
      <c r="C249" s="2">
        <f t="shared" si="15"/>
        <v>45427</v>
      </c>
      <c r="D249" s="1">
        <v>5036</v>
      </c>
      <c r="F249" s="2">
        <f t="shared" si="19"/>
        <v>45219</v>
      </c>
      <c r="G249" s="1">
        <f t="shared" si="16"/>
        <v>12974</v>
      </c>
      <c r="H249" s="1">
        <f>ROUNDUP(MONTH(Table3[[#This Row],[Date]])/3, 0)</f>
        <v>4</v>
      </c>
      <c r="I249" s="1" cm="1">
        <f t="array" aca="1" ref="I249" ca="1" xml:space="preserve"> (SUM(OFFSET(G249, -$M$4/2+1, 0, $M$4-1, 1)) + (INDIRECT("G" &amp; ROW(G249) - $M$4/2) + INDIRECT("G" &amp; ROW(G249) + $M$4/2))/2) / $M$4</f>
        <v>15680.772727272728</v>
      </c>
      <c r="J249" s="1">
        <f ca="1">Table5[[#This Row],[Moving Average on Months]] - 1.96*STDEV(OFFSET(Table5[[#This Row],[Combined 
Daily Order]], -$M$4/2, 0, $M$4+1, 1))</f>
        <v>8656.279301028937</v>
      </c>
      <c r="K249" s="1">
        <f ca="1">Table5[[#This Row],[Moving Average on Months]] + 1.96*STDEV(OFFSET(Table5[[#This Row],[Combined 
Daily Order]], -$M$4/2, 0, $M$4+1, 1))</f>
        <v>22705.266153516517</v>
      </c>
      <c r="L249" s="1" t="e">
        <v>#N/A</v>
      </c>
      <c r="N249" s="1">
        <f t="shared" si="17"/>
        <v>2594.402569847256</v>
      </c>
      <c r="O249" s="1">
        <f t="shared" si="18"/>
        <v>23487.587467512647</v>
      </c>
      <c r="S249"/>
    </row>
    <row r="250" spans="2:19" ht="15" x14ac:dyDescent="0.2">
      <c r="B250" s="2">
        <v>45426.730580694239</v>
      </c>
      <c r="C250" s="2">
        <f t="shared" si="15"/>
        <v>45426</v>
      </c>
      <c r="D250" s="1">
        <v>4602</v>
      </c>
      <c r="F250" s="2">
        <f t="shared" si="19"/>
        <v>45218</v>
      </c>
      <c r="G250" s="1">
        <f t="shared" si="16"/>
        <v>19135</v>
      </c>
      <c r="H250" s="1">
        <f>ROUNDUP(MONTH(Table3[[#This Row],[Date]])/3, 0)</f>
        <v>4</v>
      </c>
      <c r="I250" s="1" cm="1">
        <f t="array" aca="1" ref="I250" ca="1" xml:space="preserve"> (SUM(OFFSET(G250, -$M$4/2+1, 0, $M$4-1, 1)) + (INDIRECT("G" &amp; ROW(G250) - $M$4/2) + INDIRECT("G" &amp; ROW(G250) + $M$4/2))/2) / $M$4</f>
        <v>15785.59090909091</v>
      </c>
      <c r="J250" s="1">
        <f ca="1">Table5[[#This Row],[Moving Average on Months]] - 1.96*STDEV(OFFSET(Table5[[#This Row],[Combined 
Daily Order]], -$M$4/2, 0, $M$4+1, 1))</f>
        <v>8774.7615761994548</v>
      </c>
      <c r="K250" s="1">
        <f ca="1">Table5[[#This Row],[Moving Average on Months]] + 1.96*STDEV(OFFSET(Table5[[#This Row],[Combined 
Daily Order]], -$M$4/2, 0, $M$4+1, 1))</f>
        <v>22796.420241982363</v>
      </c>
      <c r="L250" s="1" t="e">
        <v>#N/A</v>
      </c>
      <c r="N250" s="1">
        <f t="shared" si="17"/>
        <v>2594.402569847256</v>
      </c>
      <c r="O250" s="1">
        <f t="shared" si="18"/>
        <v>23487.587467512647</v>
      </c>
      <c r="S250"/>
    </row>
    <row r="251" spans="2:19" ht="15" x14ac:dyDescent="0.2">
      <c r="B251" s="2">
        <v>45426.32089175735</v>
      </c>
      <c r="C251" s="2">
        <f t="shared" si="15"/>
        <v>45426</v>
      </c>
      <c r="D251" s="1">
        <v>5295</v>
      </c>
      <c r="F251" s="2">
        <f t="shared" si="19"/>
        <v>45217</v>
      </c>
      <c r="G251" s="1">
        <f t="shared" si="16"/>
        <v>11523</v>
      </c>
      <c r="H251" s="1">
        <f>ROUNDUP(MONTH(Table3[[#This Row],[Date]])/3, 0)</f>
        <v>4</v>
      </c>
      <c r="I251" s="1" cm="1">
        <f t="array" aca="1" ref="I251" ca="1" xml:space="preserve"> (SUM(OFFSET(G251, -$M$4/2+1, 0, $M$4-1, 1)) + (INDIRECT("G" &amp; ROW(G251) - $M$4/2) + INDIRECT("G" &amp; ROW(G251) + $M$4/2))/2) / $M$4</f>
        <v>15596.477272727272</v>
      </c>
      <c r="J251" s="1">
        <f ca="1">Table5[[#This Row],[Moving Average on Months]] - 1.96*STDEV(OFFSET(Table5[[#This Row],[Combined 
Daily Order]], -$M$4/2, 0, $M$4+1, 1))</f>
        <v>8350.6008212387715</v>
      </c>
      <c r="K251" s="1">
        <f ca="1">Table5[[#This Row],[Moving Average on Months]] + 1.96*STDEV(OFFSET(Table5[[#This Row],[Combined 
Daily Order]], -$M$4/2, 0, $M$4+1, 1))</f>
        <v>22842.353724215773</v>
      </c>
      <c r="L251" s="1" t="e">
        <v>#N/A</v>
      </c>
      <c r="N251" s="1">
        <f t="shared" si="17"/>
        <v>2594.402569847256</v>
      </c>
      <c r="O251" s="1">
        <f t="shared" si="18"/>
        <v>23487.587467512647</v>
      </c>
      <c r="S251"/>
    </row>
    <row r="252" spans="2:19" ht="15" x14ac:dyDescent="0.2">
      <c r="B252" s="2">
        <v>45425.910417875995</v>
      </c>
      <c r="C252" s="2">
        <f t="shared" si="15"/>
        <v>45425</v>
      </c>
      <c r="D252" s="1">
        <v>4703</v>
      </c>
      <c r="F252" s="2">
        <f t="shared" si="19"/>
        <v>45216</v>
      </c>
      <c r="G252" s="1">
        <f t="shared" si="16"/>
        <v>16457</v>
      </c>
      <c r="H252" s="1">
        <f>ROUNDUP(MONTH(Table3[[#This Row],[Date]])/3, 0)</f>
        <v>4</v>
      </c>
      <c r="I252" s="1" cm="1">
        <f t="array" aca="1" ref="I252" ca="1" xml:space="preserve"> (SUM(OFFSET(G252, -$M$4/2+1, 0, $M$4-1, 1)) + (INDIRECT("G" &amp; ROW(G252) - $M$4/2) + INDIRECT("G" &amp; ROW(G252) + $M$4/2))/2) / $M$4</f>
        <v>15371.545454545454</v>
      </c>
      <c r="J252" s="1">
        <f ca="1">Table5[[#This Row],[Moving Average on Months]] - 1.96*STDEV(OFFSET(Table5[[#This Row],[Combined 
Daily Order]], -$M$4/2, 0, $M$4+1, 1))</f>
        <v>8570.1038484439996</v>
      </c>
      <c r="K252" s="1">
        <f ca="1">Table5[[#This Row],[Moving Average on Months]] + 1.96*STDEV(OFFSET(Table5[[#This Row],[Combined 
Daily Order]], -$M$4/2, 0, $M$4+1, 1))</f>
        <v>22172.987060646909</v>
      </c>
      <c r="L252" s="1" t="e">
        <v>#N/A</v>
      </c>
      <c r="N252" s="1">
        <f t="shared" si="17"/>
        <v>2594.402569847256</v>
      </c>
      <c r="O252" s="1">
        <f t="shared" si="18"/>
        <v>23487.587467512647</v>
      </c>
      <c r="S252"/>
    </row>
    <row r="253" spans="2:19" ht="15" x14ac:dyDescent="0.2">
      <c r="B253" s="2">
        <v>45425.52112376126</v>
      </c>
      <c r="C253" s="2">
        <f t="shared" si="15"/>
        <v>45425</v>
      </c>
      <c r="D253" s="1">
        <v>5505</v>
      </c>
      <c r="F253" s="2">
        <f t="shared" si="19"/>
        <v>45215</v>
      </c>
      <c r="G253" s="1">
        <f t="shared" si="16"/>
        <v>11168</v>
      </c>
      <c r="H253" s="1">
        <f>ROUNDUP(MONTH(Table3[[#This Row],[Date]])/3, 0)</f>
        <v>4</v>
      </c>
      <c r="I253" s="1" cm="1">
        <f t="array" aca="1" ref="I253" ca="1" xml:space="preserve"> (SUM(OFFSET(G253, -$M$4/2+1, 0, $M$4-1, 1)) + (INDIRECT("G" &amp; ROW(G253) - $M$4/2) + INDIRECT("G" &amp; ROW(G253) + $M$4/2))/2) / $M$4</f>
        <v>15334.15909090909</v>
      </c>
      <c r="J253" s="1">
        <f ca="1">Table5[[#This Row],[Moving Average on Months]] - 1.96*STDEV(OFFSET(Table5[[#This Row],[Combined 
Daily Order]], -$M$4/2, 0, $M$4+1, 1))</f>
        <v>8379.0243960567859</v>
      </c>
      <c r="K253" s="1">
        <f ca="1">Table5[[#This Row],[Moving Average on Months]] + 1.96*STDEV(OFFSET(Table5[[#This Row],[Combined 
Daily Order]], -$M$4/2, 0, $M$4+1, 1))</f>
        <v>22289.293785761394</v>
      </c>
      <c r="L253" s="1" t="e">
        <v>#N/A</v>
      </c>
      <c r="N253" s="1">
        <f t="shared" si="17"/>
        <v>2594.402569847256</v>
      </c>
      <c r="O253" s="1">
        <f t="shared" si="18"/>
        <v>23487.587467512647</v>
      </c>
      <c r="S253"/>
    </row>
    <row r="254" spans="2:19" ht="15" x14ac:dyDescent="0.2">
      <c r="B254" s="2">
        <v>45425.116152302166</v>
      </c>
      <c r="C254" s="2">
        <f t="shared" si="15"/>
        <v>45425</v>
      </c>
      <c r="D254" s="1">
        <v>4253</v>
      </c>
      <c r="F254" s="2">
        <f t="shared" si="19"/>
        <v>45212</v>
      </c>
      <c r="G254" s="1">
        <f t="shared" si="16"/>
        <v>17746</v>
      </c>
      <c r="H254" s="1">
        <f>ROUNDUP(MONTH(Table3[[#This Row],[Date]])/3, 0)</f>
        <v>4</v>
      </c>
      <c r="I254" s="1" cm="1">
        <f t="array" aca="1" ref="I254" ca="1" xml:space="preserve"> (SUM(OFFSET(G254, -$M$4/2+1, 0, $M$4-1, 1)) + (INDIRECT("G" &amp; ROW(G254) - $M$4/2) + INDIRECT("G" &amp; ROW(G254) + $M$4/2))/2) / $M$4</f>
        <v>15157.363636363636</v>
      </c>
      <c r="J254" s="1">
        <f ca="1">Table5[[#This Row],[Moving Average on Months]] - 1.96*STDEV(OFFSET(Table5[[#This Row],[Combined 
Daily Order]], -$M$4/2, 0, $M$4+1, 1))</f>
        <v>8190.7670630246494</v>
      </c>
      <c r="K254" s="1">
        <f ca="1">Table5[[#This Row],[Moving Average on Months]] + 1.96*STDEV(OFFSET(Table5[[#This Row],[Combined 
Daily Order]], -$M$4/2, 0, $M$4+1, 1))</f>
        <v>22123.960209702622</v>
      </c>
      <c r="L254" s="1" t="e">
        <v>#N/A</v>
      </c>
      <c r="N254" s="1">
        <f t="shared" si="17"/>
        <v>2594.402569847256</v>
      </c>
      <c r="O254" s="1">
        <f t="shared" si="18"/>
        <v>23487.587467512647</v>
      </c>
      <c r="S254"/>
    </row>
    <row r="255" spans="2:19" ht="15" x14ac:dyDescent="0.2">
      <c r="B255" s="2">
        <v>45422.751406663163</v>
      </c>
      <c r="C255" s="2">
        <f t="shared" si="15"/>
        <v>45422</v>
      </c>
      <c r="D255" s="1">
        <v>5226</v>
      </c>
      <c r="F255" s="2">
        <f t="shared" si="19"/>
        <v>45211</v>
      </c>
      <c r="G255" s="1">
        <f t="shared" si="16"/>
        <v>11320</v>
      </c>
      <c r="H255" s="1">
        <f>ROUNDUP(MONTH(Table3[[#This Row],[Date]])/3, 0)</f>
        <v>4</v>
      </c>
      <c r="I255" s="1" cm="1">
        <f t="array" aca="1" ref="I255" ca="1" xml:space="preserve"> (SUM(OFFSET(G255, -$M$4/2+1, 0, $M$4-1, 1)) + (INDIRECT("G" &amp; ROW(G255) - $M$4/2) + INDIRECT("G" &amp; ROW(G255) + $M$4/2))/2) / $M$4</f>
        <v>14824.454545454546</v>
      </c>
      <c r="J255" s="1">
        <f ca="1">Table5[[#This Row],[Moving Average on Months]] - 1.96*STDEV(OFFSET(Table5[[#This Row],[Combined 
Daily Order]], -$M$4/2, 0, $M$4+1, 1))</f>
        <v>8301.3347467544772</v>
      </c>
      <c r="K255" s="1">
        <f ca="1">Table5[[#This Row],[Moving Average on Months]] + 1.96*STDEV(OFFSET(Table5[[#This Row],[Combined 
Daily Order]], -$M$4/2, 0, $M$4+1, 1))</f>
        <v>21347.574344154615</v>
      </c>
      <c r="L255" s="1" t="e">
        <v>#N/A</v>
      </c>
      <c r="N255" s="1">
        <f t="shared" si="17"/>
        <v>2594.402569847256</v>
      </c>
      <c r="O255" s="1">
        <f t="shared" si="18"/>
        <v>23487.587467512647</v>
      </c>
      <c r="S255"/>
    </row>
    <row r="256" spans="2:19" ht="15" x14ac:dyDescent="0.2">
      <c r="B256" s="2">
        <v>45422.35060557894</v>
      </c>
      <c r="C256" s="2">
        <f t="shared" si="15"/>
        <v>45422</v>
      </c>
      <c r="D256" s="1">
        <v>5464</v>
      </c>
      <c r="F256" s="2">
        <f t="shared" si="19"/>
        <v>45210</v>
      </c>
      <c r="G256" s="1">
        <f t="shared" si="16"/>
        <v>16918</v>
      </c>
      <c r="H256" s="1">
        <f>ROUNDUP(MONTH(Table3[[#This Row],[Date]])/3, 0)</f>
        <v>4</v>
      </c>
      <c r="I256" s="1" cm="1">
        <f t="array" aca="1" ref="I256" ca="1" xml:space="preserve"> (SUM(OFFSET(G256, -$M$4/2+1, 0, $M$4-1, 1)) + (INDIRECT("G" &amp; ROW(G256) - $M$4/2) + INDIRECT("G" &amp; ROW(G256) + $M$4/2))/2) / $M$4</f>
        <v>14573.454545454546</v>
      </c>
      <c r="J256" s="1">
        <f ca="1">Table5[[#This Row],[Moving Average on Months]] - 1.96*STDEV(OFFSET(Table5[[#This Row],[Combined 
Daily Order]], -$M$4/2, 0, $M$4+1, 1))</f>
        <v>8418.6838979715867</v>
      </c>
      <c r="K256" s="1">
        <f ca="1">Table5[[#This Row],[Moving Average on Months]] + 1.96*STDEV(OFFSET(Table5[[#This Row],[Combined 
Daily Order]], -$M$4/2, 0, $M$4+1, 1))</f>
        <v>20728.225192937505</v>
      </c>
      <c r="L256" s="1" t="e">
        <v>#N/A</v>
      </c>
      <c r="N256" s="1">
        <f t="shared" si="17"/>
        <v>2594.402569847256</v>
      </c>
      <c r="O256" s="1">
        <f t="shared" si="18"/>
        <v>23487.587467512647</v>
      </c>
      <c r="S256"/>
    </row>
    <row r="257" spans="2:19" ht="15" x14ac:dyDescent="0.2">
      <c r="B257" s="2">
        <v>45421.944396416096</v>
      </c>
      <c r="C257" s="2">
        <f t="shared" si="15"/>
        <v>45421</v>
      </c>
      <c r="D257" s="1">
        <v>5367</v>
      </c>
      <c r="F257" s="2">
        <f t="shared" si="19"/>
        <v>45209</v>
      </c>
      <c r="G257" s="1">
        <f t="shared" si="16"/>
        <v>9770</v>
      </c>
      <c r="H257" s="1">
        <f>ROUNDUP(MONTH(Table3[[#This Row],[Date]])/3, 0)</f>
        <v>4</v>
      </c>
      <c r="I257" s="1" cm="1">
        <f t="array" aca="1" ref="I257" ca="1" xml:space="preserve"> (SUM(OFFSET(G257, -$M$4/2+1, 0, $M$4-1, 1)) + (INDIRECT("G" &amp; ROW(G257) - $M$4/2) + INDIRECT("G" &amp; ROW(G257) + $M$4/2))/2) / $M$4</f>
        <v>14457.272727272728</v>
      </c>
      <c r="J257" s="1">
        <f ca="1">Table5[[#This Row],[Moving Average on Months]] - 1.96*STDEV(OFFSET(Table5[[#This Row],[Combined 
Daily Order]], -$M$4/2, 0, $M$4+1, 1))</f>
        <v>8252.4642937372701</v>
      </c>
      <c r="K257" s="1">
        <f ca="1">Table5[[#This Row],[Moving Average on Months]] + 1.96*STDEV(OFFSET(Table5[[#This Row],[Combined 
Daily Order]], -$M$4/2, 0, $M$4+1, 1))</f>
        <v>20662.081160808186</v>
      </c>
      <c r="L257" s="1" t="e">
        <v>#N/A</v>
      </c>
      <c r="N257" s="1">
        <f t="shared" si="17"/>
        <v>2594.402569847256</v>
      </c>
      <c r="O257" s="1">
        <f t="shared" si="18"/>
        <v>23487.587467512647</v>
      </c>
      <c r="S257"/>
    </row>
    <row r="258" spans="2:19" ht="15" x14ac:dyDescent="0.2">
      <c r="B258" s="2">
        <v>45421.550221096033</v>
      </c>
      <c r="C258" s="2">
        <f t="shared" si="15"/>
        <v>45421</v>
      </c>
      <c r="D258" s="1">
        <v>5368</v>
      </c>
      <c r="F258" s="2">
        <f t="shared" si="19"/>
        <v>45208</v>
      </c>
      <c r="G258" s="1">
        <f t="shared" si="16"/>
        <v>16282</v>
      </c>
      <c r="H258" s="1">
        <f>ROUNDUP(MONTH(Table3[[#This Row],[Date]])/3, 0)</f>
        <v>4</v>
      </c>
      <c r="I258" s="1" cm="1">
        <f t="array" aca="1" ref="I258" ca="1" xml:space="preserve"> (SUM(OFFSET(G258, -$M$4/2+1, 0, $M$4-1, 1)) + (INDIRECT("G" &amp; ROW(G258) - $M$4/2) + INDIRECT("G" &amp; ROW(G258) + $M$4/2))/2) / $M$4</f>
        <v>14340.454545454546</v>
      </c>
      <c r="J258" s="1">
        <f ca="1">Table5[[#This Row],[Moving Average on Months]] - 1.96*STDEV(OFFSET(Table5[[#This Row],[Combined 
Daily Order]], -$M$4/2, 0, $M$4+1, 1))</f>
        <v>8443.7014056942644</v>
      </c>
      <c r="K258" s="1">
        <f ca="1">Table5[[#This Row],[Moving Average on Months]] + 1.96*STDEV(OFFSET(Table5[[#This Row],[Combined 
Daily Order]], -$M$4/2, 0, $M$4+1, 1))</f>
        <v>20237.207685214828</v>
      </c>
      <c r="L258" s="1" t="e">
        <v>#N/A</v>
      </c>
      <c r="N258" s="1">
        <f t="shared" si="17"/>
        <v>2594.402569847256</v>
      </c>
      <c r="O258" s="1">
        <f t="shared" si="18"/>
        <v>23487.587467512647</v>
      </c>
      <c r="S258"/>
    </row>
    <row r="259" spans="2:19" ht="15" x14ac:dyDescent="0.2">
      <c r="B259" s="2">
        <v>45421.158656805681</v>
      </c>
      <c r="C259" s="2">
        <f t="shared" si="15"/>
        <v>45421</v>
      </c>
      <c r="D259" s="1">
        <v>4900</v>
      </c>
      <c r="F259" s="2">
        <f t="shared" si="19"/>
        <v>45205</v>
      </c>
      <c r="G259" s="1">
        <f t="shared" si="16"/>
        <v>12534</v>
      </c>
      <c r="H259" s="1">
        <f>ROUNDUP(MONTH(Table3[[#This Row],[Date]])/3, 0)</f>
        <v>4</v>
      </c>
      <c r="I259" s="1" cm="1">
        <f t="array" aca="1" ref="I259" ca="1" xml:space="preserve"> (SUM(OFFSET(G259, -$M$4/2+1, 0, $M$4-1, 1)) + (INDIRECT("G" &amp; ROW(G259) - $M$4/2) + INDIRECT("G" &amp; ROW(G259) + $M$4/2))/2) / $M$4</f>
        <v>14250.545454545454</v>
      </c>
      <c r="J259" s="1">
        <f ca="1">Table5[[#This Row],[Moving Average on Months]] - 1.96*STDEV(OFFSET(Table5[[#This Row],[Combined 
Daily Order]], -$M$4/2, 0, $M$4+1, 1))</f>
        <v>8276.352091683817</v>
      </c>
      <c r="K259" s="1">
        <f ca="1">Table5[[#This Row],[Moving Average on Months]] + 1.96*STDEV(OFFSET(Table5[[#This Row],[Combined 
Daily Order]], -$M$4/2, 0, $M$4+1, 1))</f>
        <v>20224.738817407091</v>
      </c>
      <c r="L259" s="1" t="e">
        <v>#N/A</v>
      </c>
      <c r="N259" s="1">
        <f t="shared" si="17"/>
        <v>2594.402569847256</v>
      </c>
      <c r="O259" s="1">
        <f t="shared" si="18"/>
        <v>23487.587467512647</v>
      </c>
      <c r="S259"/>
    </row>
    <row r="260" spans="2:19" ht="15" x14ac:dyDescent="0.2">
      <c r="B260" s="2">
        <v>45420.739474782378</v>
      </c>
      <c r="C260" s="2">
        <f t="shared" ref="C260:C323" si="20">INT(B260)</f>
        <v>45420</v>
      </c>
      <c r="D260" s="1">
        <v>4206</v>
      </c>
      <c r="F260" s="2">
        <f t="shared" si="19"/>
        <v>45204</v>
      </c>
      <c r="G260" s="1">
        <f t="shared" ref="G260:G323" si="21">SUMIF(C:C, F260, D:D)</f>
        <v>16865</v>
      </c>
      <c r="H260" s="1">
        <f>ROUNDUP(MONTH(Table3[[#This Row],[Date]])/3, 0)</f>
        <v>4</v>
      </c>
      <c r="I260" s="1" cm="1">
        <f t="array" aca="1" ref="I260" ca="1" xml:space="preserve"> (SUM(OFFSET(G260, -$M$4/2+1, 0, $M$4-1, 1)) + (INDIRECT("G" &amp; ROW(G260) - $M$4/2) + INDIRECT("G" &amp; ROW(G260) + $M$4/2))/2) / $M$4</f>
        <v>14170.09090909091</v>
      </c>
      <c r="J260" s="1">
        <f ca="1">Table5[[#This Row],[Moving Average on Months]] - 1.96*STDEV(OFFSET(Table5[[#This Row],[Combined 
Daily Order]], -$M$4/2, 0, $M$4+1, 1))</f>
        <v>8465.9597640519059</v>
      </c>
      <c r="K260" s="1">
        <f ca="1">Table5[[#This Row],[Moving Average on Months]] + 1.96*STDEV(OFFSET(Table5[[#This Row],[Combined 
Daily Order]], -$M$4/2, 0, $M$4+1, 1))</f>
        <v>19874.222054129914</v>
      </c>
      <c r="L260" s="1" t="e">
        <v>#N/A</v>
      </c>
      <c r="N260" s="1">
        <f t="shared" ref="N260:N323" si="22">$W$48</f>
        <v>2594.402569847256</v>
      </c>
      <c r="O260" s="1">
        <f t="shared" ref="O260:O323" si="23">$X$48</f>
        <v>23487.587467512647</v>
      </c>
      <c r="S260"/>
    </row>
    <row r="261" spans="2:19" ht="15" x14ac:dyDescent="0.2">
      <c r="B261" s="2">
        <v>45420.319567668746</v>
      </c>
      <c r="C261" s="2">
        <f t="shared" si="20"/>
        <v>45420</v>
      </c>
      <c r="D261" s="1">
        <v>5152</v>
      </c>
      <c r="F261" s="2">
        <f t="shared" si="19"/>
        <v>45203</v>
      </c>
      <c r="G261" s="1">
        <f t="shared" si="21"/>
        <v>16047</v>
      </c>
      <c r="H261" s="1">
        <f>ROUNDUP(MONTH(Table3[[#This Row],[Date]])/3, 0)</f>
        <v>4</v>
      </c>
      <c r="I261" s="1" cm="1">
        <f t="array" aca="1" ref="I261" ca="1" xml:space="preserve"> (SUM(OFFSET(G261, -$M$4/2+1, 0, $M$4-1, 1)) + (INDIRECT("G" &amp; ROW(G261) - $M$4/2) + INDIRECT("G" &amp; ROW(G261) + $M$4/2))/2) / $M$4</f>
        <v>14115.636363636364</v>
      </c>
      <c r="J261" s="1">
        <f ca="1">Table5[[#This Row],[Moving Average on Months]] - 1.96*STDEV(OFFSET(Table5[[#This Row],[Combined 
Daily Order]], -$M$4/2, 0, $M$4+1, 1))</f>
        <v>8205.9916060624364</v>
      </c>
      <c r="K261" s="1">
        <f ca="1">Table5[[#This Row],[Moving Average on Months]] + 1.96*STDEV(OFFSET(Table5[[#This Row],[Combined 
Daily Order]], -$M$4/2, 0, $M$4+1, 1))</f>
        <v>20025.28112121029</v>
      </c>
      <c r="L261" s="1" t="e">
        <v>#N/A</v>
      </c>
      <c r="N261" s="1">
        <f t="shared" si="22"/>
        <v>2594.402569847256</v>
      </c>
      <c r="O261" s="1">
        <f t="shared" si="23"/>
        <v>23487.587467512647</v>
      </c>
      <c r="S261"/>
    </row>
    <row r="262" spans="2:19" ht="15" x14ac:dyDescent="0.2">
      <c r="B262" s="2">
        <v>45419.907265452282</v>
      </c>
      <c r="C262" s="2">
        <f t="shared" si="20"/>
        <v>45419</v>
      </c>
      <c r="D262" s="1">
        <v>4517</v>
      </c>
      <c r="F262" s="2">
        <f t="shared" ref="F262:F325" si="24">WORKDAY(F261,-1)</f>
        <v>45202</v>
      </c>
      <c r="G262" s="1">
        <f t="shared" si="21"/>
        <v>10869</v>
      </c>
      <c r="H262" s="1">
        <f>ROUNDUP(MONTH(Table3[[#This Row],[Date]])/3, 0)</f>
        <v>4</v>
      </c>
      <c r="I262" s="1" cm="1">
        <f t="array" aca="1" ref="I262" ca="1" xml:space="preserve"> (SUM(OFFSET(G262, -$M$4/2+1, 0, $M$4-1, 1)) + (INDIRECT("G" &amp; ROW(G262) - $M$4/2) + INDIRECT("G" &amp; ROW(G262) + $M$4/2))/2) / $M$4</f>
        <v>14116.704545454546</v>
      </c>
      <c r="J262" s="1">
        <f ca="1">Table5[[#This Row],[Moving Average on Months]] - 1.96*STDEV(OFFSET(Table5[[#This Row],[Combined 
Daily Order]], -$M$4/2, 0, $M$4+1, 1))</f>
        <v>8545.0833862594482</v>
      </c>
      <c r="K262" s="1">
        <f ca="1">Table5[[#This Row],[Moving Average on Months]] + 1.96*STDEV(OFFSET(Table5[[#This Row],[Combined 
Daily Order]], -$M$4/2, 0, $M$4+1, 1))</f>
        <v>19688.325704649644</v>
      </c>
      <c r="L262" s="1" t="e">
        <v>#N/A</v>
      </c>
      <c r="N262" s="1">
        <f t="shared" si="22"/>
        <v>2594.402569847256</v>
      </c>
      <c r="O262" s="1">
        <f t="shared" si="23"/>
        <v>23487.587467512647</v>
      </c>
      <c r="S262"/>
    </row>
    <row r="263" spans="2:19" ht="15" x14ac:dyDescent="0.2">
      <c r="B263" s="2">
        <v>45419.504755033282</v>
      </c>
      <c r="C263" s="2">
        <f t="shared" si="20"/>
        <v>45419</v>
      </c>
      <c r="D263" s="1">
        <v>5256</v>
      </c>
      <c r="F263" s="2">
        <f t="shared" si="24"/>
        <v>45201</v>
      </c>
      <c r="G263" s="1">
        <f t="shared" si="21"/>
        <v>16374</v>
      </c>
      <c r="H263" s="1">
        <f>ROUNDUP(MONTH(Table3[[#This Row],[Date]])/3, 0)</f>
        <v>4</v>
      </c>
      <c r="I263" s="1" cm="1">
        <f t="array" aca="1" ref="I263" ca="1" xml:space="preserve"> (SUM(OFFSET(G263, -$M$4/2+1, 0, $M$4-1, 1)) + (INDIRECT("G" &amp; ROW(G263) - $M$4/2) + INDIRECT("G" &amp; ROW(G263) + $M$4/2))/2) / $M$4</f>
        <v>14030.022727272728</v>
      </c>
      <c r="J263" s="1">
        <f ca="1">Table5[[#This Row],[Moving Average on Months]] - 1.96*STDEV(OFFSET(Table5[[#This Row],[Combined 
Daily Order]], -$M$4/2, 0, $M$4+1, 1))</f>
        <v>8460.9761643697184</v>
      </c>
      <c r="K263" s="1">
        <f ca="1">Table5[[#This Row],[Moving Average on Months]] + 1.96*STDEV(OFFSET(Table5[[#This Row],[Combined 
Daily Order]], -$M$4/2, 0, $M$4+1, 1))</f>
        <v>19599.069290175736</v>
      </c>
      <c r="L263" s="1" t="e">
        <v>#N/A</v>
      </c>
      <c r="N263" s="1">
        <f t="shared" si="22"/>
        <v>2594.402569847256</v>
      </c>
      <c r="O263" s="1">
        <f t="shared" si="23"/>
        <v>23487.587467512647</v>
      </c>
      <c r="S263"/>
    </row>
    <row r="264" spans="2:19" ht="15" x14ac:dyDescent="0.2">
      <c r="B264" s="2">
        <v>45419.118520800374</v>
      </c>
      <c r="C264" s="2">
        <f t="shared" si="20"/>
        <v>45419</v>
      </c>
      <c r="D264" s="1">
        <v>4335</v>
      </c>
      <c r="F264" s="2">
        <f t="shared" si="24"/>
        <v>45198</v>
      </c>
      <c r="G264" s="1">
        <f t="shared" si="21"/>
        <v>11826</v>
      </c>
      <c r="H264" s="1">
        <f>ROUNDUP(MONTH(Table3[[#This Row],[Date]])/3, 0)</f>
        <v>3</v>
      </c>
      <c r="I264" s="1" cm="1">
        <f t="array" aca="1" ref="I264" ca="1" xml:space="preserve"> (SUM(OFFSET(G264, -$M$4/2+1, 0, $M$4-1, 1)) + (INDIRECT("G" &amp; ROW(G264) - $M$4/2) + INDIRECT("G" &amp; ROW(G264) + $M$4/2))/2) / $M$4</f>
        <v>14056.636363636364</v>
      </c>
      <c r="J264" s="1">
        <f ca="1">Table5[[#This Row],[Moving Average on Months]] - 1.96*STDEV(OFFSET(Table5[[#This Row],[Combined 
Daily Order]], -$M$4/2, 0, $M$4+1, 1))</f>
        <v>8419.2058222469823</v>
      </c>
      <c r="K264" s="1">
        <f ca="1">Table5[[#This Row],[Moving Average on Months]] + 1.96*STDEV(OFFSET(Table5[[#This Row],[Combined 
Daily Order]], -$M$4/2, 0, $M$4+1, 1))</f>
        <v>19694.066905025746</v>
      </c>
      <c r="L264" s="1" t="e">
        <v>#N/A</v>
      </c>
      <c r="N264" s="1">
        <f t="shared" si="22"/>
        <v>2594.402569847256</v>
      </c>
      <c r="O264" s="1">
        <f t="shared" si="23"/>
        <v>23487.587467512647</v>
      </c>
      <c r="S264"/>
    </row>
    <row r="265" spans="2:19" ht="15" x14ac:dyDescent="0.2">
      <c r="B265" s="2">
        <v>45418.715137352199</v>
      </c>
      <c r="C265" s="2">
        <f t="shared" si="20"/>
        <v>45418</v>
      </c>
      <c r="D265" s="1">
        <v>5375</v>
      </c>
      <c r="F265" s="2">
        <f t="shared" si="24"/>
        <v>45197</v>
      </c>
      <c r="G265" s="1">
        <f t="shared" si="21"/>
        <v>16693</v>
      </c>
      <c r="H265" s="1">
        <f>ROUNDUP(MONTH(Table3[[#This Row],[Date]])/3, 0)</f>
        <v>3</v>
      </c>
      <c r="I265" s="1" cm="1">
        <f t="array" aca="1" ref="I265" ca="1" xml:space="preserve"> (SUM(OFFSET(G265, -$M$4/2+1, 0, $M$4-1, 1)) + (INDIRECT("G" &amp; ROW(G265) - $M$4/2) + INDIRECT("G" &amp; ROW(G265) + $M$4/2))/2) / $M$4</f>
        <v>14192.113636363636</v>
      </c>
      <c r="J265" s="1">
        <f ca="1">Table5[[#This Row],[Moving Average on Months]] - 1.96*STDEV(OFFSET(Table5[[#This Row],[Combined 
Daily Order]], -$M$4/2, 0, $M$4+1, 1))</f>
        <v>8515.1854344110325</v>
      </c>
      <c r="K265" s="1">
        <f ca="1">Table5[[#This Row],[Moving Average on Months]] + 1.96*STDEV(OFFSET(Table5[[#This Row],[Combined 
Daily Order]], -$M$4/2, 0, $M$4+1, 1))</f>
        <v>19869.04183831624</v>
      </c>
      <c r="L265" s="1" t="e">
        <v>#N/A</v>
      </c>
      <c r="N265" s="1">
        <f t="shared" si="22"/>
        <v>2594.402569847256</v>
      </c>
      <c r="O265" s="1">
        <f t="shared" si="23"/>
        <v>23487.587467512647</v>
      </c>
      <c r="S265"/>
    </row>
    <row r="266" spans="2:19" ht="15" x14ac:dyDescent="0.2">
      <c r="B266" s="2">
        <v>45418.323304316415</v>
      </c>
      <c r="C266" s="2">
        <f t="shared" si="20"/>
        <v>45418</v>
      </c>
      <c r="D266" s="1">
        <v>5388</v>
      </c>
      <c r="F266" s="2">
        <f t="shared" si="24"/>
        <v>45196</v>
      </c>
      <c r="G266" s="1">
        <f t="shared" si="21"/>
        <v>11395</v>
      </c>
      <c r="H266" s="1">
        <f>ROUNDUP(MONTH(Table3[[#This Row],[Date]])/3, 0)</f>
        <v>3</v>
      </c>
      <c r="I266" s="1" cm="1">
        <f t="array" aca="1" ref="I266" ca="1" xml:space="preserve"> (SUM(OFFSET(G266, -$M$4/2+1, 0, $M$4-1, 1)) + (INDIRECT("G" &amp; ROW(G266) - $M$4/2) + INDIRECT("G" &amp; ROW(G266) + $M$4/2))/2) / $M$4</f>
        <v>14198.15909090909</v>
      </c>
      <c r="J266" s="1">
        <f ca="1">Table5[[#This Row],[Moving Average on Months]] - 1.96*STDEV(OFFSET(Table5[[#This Row],[Combined 
Daily Order]], -$M$4/2, 0, $M$4+1, 1))</f>
        <v>8616.6991656518912</v>
      </c>
      <c r="K266" s="1">
        <f ca="1">Table5[[#This Row],[Moving Average on Months]] + 1.96*STDEV(OFFSET(Table5[[#This Row],[Combined 
Daily Order]], -$M$4/2, 0, $M$4+1, 1))</f>
        <v>19779.619016166289</v>
      </c>
      <c r="L266" s="1" t="e">
        <v>#N/A</v>
      </c>
      <c r="N266" s="1">
        <f t="shared" si="22"/>
        <v>2594.402569847256</v>
      </c>
      <c r="O266" s="1">
        <f t="shared" si="23"/>
        <v>23487.587467512647</v>
      </c>
      <c r="S266"/>
    </row>
    <row r="267" spans="2:19" ht="15" x14ac:dyDescent="0.2">
      <c r="B267" s="2">
        <v>45415.928183405558</v>
      </c>
      <c r="C267" s="2">
        <f t="shared" si="20"/>
        <v>45415</v>
      </c>
      <c r="D267" s="1">
        <v>5060</v>
      </c>
      <c r="F267" s="2">
        <f t="shared" si="24"/>
        <v>45195</v>
      </c>
      <c r="G267" s="1">
        <f t="shared" si="21"/>
        <v>11608</v>
      </c>
      <c r="H267" s="1">
        <f>ROUNDUP(MONTH(Table3[[#This Row],[Date]])/3, 0)</f>
        <v>3</v>
      </c>
      <c r="I267" s="1" cm="1">
        <f t="array" aca="1" ref="I267" ca="1" xml:space="preserve"> (SUM(OFFSET(G267, -$M$4/2+1, 0, $M$4-1, 1)) + (INDIRECT("G" &amp; ROW(G267) - $M$4/2) + INDIRECT("G" &amp; ROW(G267) + $M$4/2))/2) / $M$4</f>
        <v>14193.704545454546</v>
      </c>
      <c r="J267" s="1">
        <f ca="1">Table5[[#This Row],[Moving Average on Months]] - 1.96*STDEV(OFFSET(Table5[[#This Row],[Combined 
Daily Order]], -$M$4/2, 0, $M$4+1, 1))</f>
        <v>8668.805230404374</v>
      </c>
      <c r="K267" s="1">
        <f ca="1">Table5[[#This Row],[Moving Average on Months]] + 1.96*STDEV(OFFSET(Table5[[#This Row],[Combined 
Daily Order]], -$M$4/2, 0, $M$4+1, 1))</f>
        <v>19718.603860504718</v>
      </c>
      <c r="L267" s="1" t="e">
        <v>#N/A</v>
      </c>
      <c r="N267" s="1">
        <f t="shared" si="22"/>
        <v>2594.402569847256</v>
      </c>
      <c r="O267" s="1">
        <f t="shared" si="23"/>
        <v>23487.587467512647</v>
      </c>
      <c r="S267"/>
    </row>
    <row r="268" spans="2:19" ht="15" x14ac:dyDescent="0.2">
      <c r="B268" s="2">
        <v>45415.527798611649</v>
      </c>
      <c r="C268" s="2">
        <f t="shared" si="20"/>
        <v>45415</v>
      </c>
      <c r="D268" s="1">
        <v>4591</v>
      </c>
      <c r="F268" s="2">
        <f t="shared" si="24"/>
        <v>45194</v>
      </c>
      <c r="G268" s="1">
        <f t="shared" si="21"/>
        <v>16792</v>
      </c>
      <c r="H268" s="1">
        <f>ROUNDUP(MONTH(Table3[[#This Row],[Date]])/3, 0)</f>
        <v>3</v>
      </c>
      <c r="I268" s="1" cm="1">
        <f t="array" aca="1" ref="I268" ca="1" xml:space="preserve"> (SUM(OFFSET(G268, -$M$4/2+1, 0, $M$4-1, 1)) + (INDIRECT("G" &amp; ROW(G268) - $M$4/2) + INDIRECT("G" &amp; ROW(G268) + $M$4/2))/2) / $M$4</f>
        <v>14236.431818181818</v>
      </c>
      <c r="J268" s="1">
        <f ca="1">Table5[[#This Row],[Moving Average on Months]] - 1.96*STDEV(OFFSET(Table5[[#This Row],[Combined 
Daily Order]], -$M$4/2, 0, $M$4+1, 1))</f>
        <v>8767.1419769426975</v>
      </c>
      <c r="K268" s="1">
        <f ca="1">Table5[[#This Row],[Moving Average on Months]] + 1.96*STDEV(OFFSET(Table5[[#This Row],[Combined 
Daily Order]], -$M$4/2, 0, $M$4+1, 1))</f>
        <v>19705.721659420939</v>
      </c>
      <c r="L268" s="1" t="e">
        <v>#N/A</v>
      </c>
      <c r="N268" s="1">
        <f t="shared" si="22"/>
        <v>2594.402569847256</v>
      </c>
      <c r="O268" s="1">
        <f t="shared" si="23"/>
        <v>23487.587467512647</v>
      </c>
      <c r="S268"/>
    </row>
    <row r="269" spans="2:19" ht="15" x14ac:dyDescent="0.2">
      <c r="B269" s="2">
        <v>45415.117460496891</v>
      </c>
      <c r="C269" s="2">
        <f t="shared" si="20"/>
        <v>45415</v>
      </c>
      <c r="D269" s="1">
        <v>4454</v>
      </c>
      <c r="F269" s="2">
        <f t="shared" si="24"/>
        <v>45191</v>
      </c>
      <c r="G269" s="1">
        <f t="shared" si="21"/>
        <v>11052</v>
      </c>
      <c r="H269" s="1">
        <f>ROUNDUP(MONTH(Table3[[#This Row],[Date]])/3, 0)</f>
        <v>3</v>
      </c>
      <c r="I269" s="1" cm="1">
        <f t="array" aca="1" ref="I269" ca="1" xml:space="preserve"> (SUM(OFFSET(G269, -$M$4/2+1, 0, $M$4-1, 1)) + (INDIRECT("G" &amp; ROW(G269) - $M$4/2) + INDIRECT("G" &amp; ROW(G269) + $M$4/2))/2) / $M$4</f>
        <v>14320.09090909091</v>
      </c>
      <c r="J269" s="1">
        <f ca="1">Table5[[#This Row],[Moving Average on Months]] - 1.96*STDEV(OFFSET(Table5[[#This Row],[Combined 
Daily Order]], -$M$4/2, 0, $M$4+1, 1))</f>
        <v>9007.1939921200101</v>
      </c>
      <c r="K269" s="1">
        <f ca="1">Table5[[#This Row],[Moving Average on Months]] + 1.96*STDEV(OFFSET(Table5[[#This Row],[Combined 
Daily Order]], -$M$4/2, 0, $M$4+1, 1))</f>
        <v>19632.98782606181</v>
      </c>
      <c r="L269" s="1" t="e">
        <v>#N/A</v>
      </c>
      <c r="N269" s="1">
        <f t="shared" si="22"/>
        <v>2594.402569847256</v>
      </c>
      <c r="O269" s="1">
        <f t="shared" si="23"/>
        <v>23487.587467512647</v>
      </c>
      <c r="S269"/>
    </row>
    <row r="270" spans="2:19" ht="15" x14ac:dyDescent="0.2">
      <c r="B270" s="2">
        <v>45414.722905626782</v>
      </c>
      <c r="C270" s="2">
        <f t="shared" si="20"/>
        <v>45414</v>
      </c>
      <c r="D270" s="1">
        <v>4625</v>
      </c>
      <c r="F270" s="2">
        <f t="shared" si="24"/>
        <v>45190</v>
      </c>
      <c r="G270" s="1">
        <f t="shared" si="21"/>
        <v>17072</v>
      </c>
      <c r="H270" s="1">
        <f>ROUNDUP(MONTH(Table3[[#This Row],[Date]])/3, 0)</f>
        <v>3</v>
      </c>
      <c r="I270" s="1" cm="1">
        <f t="array" aca="1" ref="I270" ca="1" xml:space="preserve"> (SUM(OFFSET(G270, -$M$4/2+1, 0, $M$4-1, 1)) + (INDIRECT("G" &amp; ROW(G270) - $M$4/2) + INDIRECT("G" &amp; ROW(G270) + $M$4/2))/2) / $M$4</f>
        <v>14330.40909090909</v>
      </c>
      <c r="J270" s="1">
        <f ca="1">Table5[[#This Row],[Moving Average on Months]] - 1.96*STDEV(OFFSET(Table5[[#This Row],[Combined 
Daily Order]], -$M$4/2, 0, $M$4+1, 1))</f>
        <v>8971.226821606153</v>
      </c>
      <c r="K270" s="1">
        <f ca="1">Table5[[#This Row],[Moving Average on Months]] + 1.96*STDEV(OFFSET(Table5[[#This Row],[Combined 
Daily Order]], -$M$4/2, 0, $M$4+1, 1))</f>
        <v>19689.591360212027</v>
      </c>
      <c r="L270" s="1" t="e">
        <v>#N/A</v>
      </c>
      <c r="N270" s="1">
        <f t="shared" si="22"/>
        <v>2594.402569847256</v>
      </c>
      <c r="O270" s="1">
        <f t="shared" si="23"/>
        <v>23487.587467512647</v>
      </c>
      <c r="S270"/>
    </row>
    <row r="271" spans="2:19" ht="15" x14ac:dyDescent="0.2">
      <c r="B271" s="2">
        <v>45414.334935749357</v>
      </c>
      <c r="C271" s="2">
        <f t="shared" si="20"/>
        <v>45414</v>
      </c>
      <c r="D271" s="1">
        <v>4208</v>
      </c>
      <c r="F271" s="2">
        <f t="shared" si="24"/>
        <v>45189</v>
      </c>
      <c r="G271" s="1">
        <f t="shared" si="21"/>
        <v>11618</v>
      </c>
      <c r="H271" s="1">
        <f>ROUNDUP(MONTH(Table3[[#This Row],[Date]])/3, 0)</f>
        <v>3</v>
      </c>
      <c r="I271" s="1" cm="1">
        <f t="array" aca="1" ref="I271" ca="1" xml:space="preserve"> (SUM(OFFSET(G271, -$M$4/2+1, 0, $M$4-1, 1)) + (INDIRECT("G" &amp; ROW(G271) - $M$4/2) + INDIRECT("G" &amp; ROW(G271) + $M$4/2))/2) / $M$4</f>
        <v>14290.704545454546</v>
      </c>
      <c r="J271" s="1">
        <f ca="1">Table5[[#This Row],[Moving Average on Months]] - 1.96*STDEV(OFFSET(Table5[[#This Row],[Combined 
Daily Order]], -$M$4/2, 0, $M$4+1, 1))</f>
        <v>8941.9791057215098</v>
      </c>
      <c r="K271" s="1">
        <f ca="1">Table5[[#This Row],[Moving Average on Months]] + 1.96*STDEV(OFFSET(Table5[[#This Row],[Combined 
Daily Order]], -$M$4/2, 0, $M$4+1, 1))</f>
        <v>19639.429985187584</v>
      </c>
      <c r="L271" s="1" t="e">
        <v>#N/A</v>
      </c>
      <c r="N271" s="1">
        <f t="shared" si="22"/>
        <v>2594.402569847256</v>
      </c>
      <c r="O271" s="1">
        <f t="shared" si="23"/>
        <v>23487.587467512647</v>
      </c>
      <c r="S271"/>
    </row>
    <row r="272" spans="2:19" ht="15" x14ac:dyDescent="0.2">
      <c r="B272" s="2">
        <v>45413.962312135001</v>
      </c>
      <c r="C272" s="2">
        <f t="shared" si="20"/>
        <v>45413</v>
      </c>
      <c r="D272" s="1">
        <v>4972</v>
      </c>
      <c r="F272" s="2">
        <f t="shared" si="24"/>
        <v>45188</v>
      </c>
      <c r="G272" s="1">
        <f t="shared" si="21"/>
        <v>18095</v>
      </c>
      <c r="H272" s="1">
        <f>ROUNDUP(MONTH(Table3[[#This Row],[Date]])/3, 0)</f>
        <v>3</v>
      </c>
      <c r="I272" s="1" cm="1">
        <f t="array" aca="1" ref="I272" ca="1" xml:space="preserve"> (SUM(OFFSET(G272, -$M$4/2+1, 0, $M$4-1, 1)) + (INDIRECT("G" &amp; ROW(G272) - $M$4/2) + INDIRECT("G" &amp; ROW(G272) + $M$4/2))/2) / $M$4</f>
        <v>14175.045454545454</v>
      </c>
      <c r="J272" s="1">
        <f ca="1">Table5[[#This Row],[Moving Average on Months]] - 1.96*STDEV(OFFSET(Table5[[#This Row],[Combined 
Daily Order]], -$M$4/2, 0, $M$4+1, 1))</f>
        <v>8846.2960676298517</v>
      </c>
      <c r="K272" s="1">
        <f ca="1">Table5[[#This Row],[Moving Average on Months]] + 1.96*STDEV(OFFSET(Table5[[#This Row],[Combined 
Daily Order]], -$M$4/2, 0, $M$4+1, 1))</f>
        <v>19503.794841461058</v>
      </c>
      <c r="L272" s="1" t="e">
        <v>#N/A</v>
      </c>
      <c r="N272" s="1">
        <f t="shared" si="22"/>
        <v>2594.402569847256</v>
      </c>
      <c r="O272" s="1">
        <f t="shared" si="23"/>
        <v>23487.587467512647</v>
      </c>
      <c r="S272"/>
    </row>
    <row r="273" spans="2:19" ht="15" x14ac:dyDescent="0.2">
      <c r="B273" s="2">
        <v>45413.578744542792</v>
      </c>
      <c r="C273" s="2">
        <f t="shared" si="20"/>
        <v>45413</v>
      </c>
      <c r="D273" s="1">
        <v>4229</v>
      </c>
      <c r="F273" s="2">
        <f t="shared" si="24"/>
        <v>45187</v>
      </c>
      <c r="G273" s="1">
        <f t="shared" si="21"/>
        <v>12610</v>
      </c>
      <c r="H273" s="1">
        <f>ROUNDUP(MONTH(Table3[[#This Row],[Date]])/3, 0)</f>
        <v>3</v>
      </c>
      <c r="I273" s="1" cm="1">
        <f t="array" aca="1" ref="I273" ca="1" xml:space="preserve"> (SUM(OFFSET(G273, -$M$4/2+1, 0, $M$4-1, 1)) + (INDIRECT("G" &amp; ROW(G273) - $M$4/2) + INDIRECT("G" &amp; ROW(G273) + $M$4/2))/2) / $M$4</f>
        <v>14200.386363636364</v>
      </c>
      <c r="J273" s="1">
        <f ca="1">Table5[[#This Row],[Moving Average on Months]] - 1.96*STDEV(OFFSET(Table5[[#This Row],[Combined 
Daily Order]], -$M$4/2, 0, $M$4+1, 1))</f>
        <v>8868.3287944735494</v>
      </c>
      <c r="K273" s="1">
        <f ca="1">Table5[[#This Row],[Moving Average on Months]] + 1.96*STDEV(OFFSET(Table5[[#This Row],[Combined 
Daily Order]], -$M$4/2, 0, $M$4+1, 1))</f>
        <v>19532.443932799179</v>
      </c>
      <c r="L273" s="1" t="e">
        <v>#N/A</v>
      </c>
      <c r="N273" s="1">
        <f t="shared" si="22"/>
        <v>2594.402569847256</v>
      </c>
      <c r="O273" s="1">
        <f t="shared" si="23"/>
        <v>23487.587467512647</v>
      </c>
      <c r="S273"/>
    </row>
    <row r="274" spans="2:19" ht="15" x14ac:dyDescent="0.2">
      <c r="B274" s="2">
        <v>45413.171831048225</v>
      </c>
      <c r="C274" s="2">
        <f t="shared" si="20"/>
        <v>45413</v>
      </c>
      <c r="D274" s="1">
        <v>5249</v>
      </c>
      <c r="F274" s="2">
        <f t="shared" si="24"/>
        <v>45184</v>
      </c>
      <c r="G274" s="1">
        <f t="shared" si="21"/>
        <v>11556</v>
      </c>
      <c r="H274" s="1">
        <f>ROUNDUP(MONTH(Table3[[#This Row],[Date]])/3, 0)</f>
        <v>3</v>
      </c>
      <c r="I274" s="1" cm="1">
        <f t="array" aca="1" ref="I274" ca="1" xml:space="preserve"> (SUM(OFFSET(G274, -$M$4/2+1, 0, $M$4-1, 1)) + (INDIRECT("G" &amp; ROW(G274) - $M$4/2) + INDIRECT("G" &amp; ROW(G274) + $M$4/2))/2) / $M$4</f>
        <v>14307.727272727272</v>
      </c>
      <c r="J274" s="1">
        <f ca="1">Table5[[#This Row],[Moving Average on Months]] - 1.96*STDEV(OFFSET(Table5[[#This Row],[Combined 
Daily Order]], -$M$4/2, 0, $M$4+1, 1))</f>
        <v>9126.7927042320116</v>
      </c>
      <c r="K274" s="1">
        <f ca="1">Table5[[#This Row],[Moving Average on Months]] + 1.96*STDEV(OFFSET(Table5[[#This Row],[Combined 
Daily Order]], -$M$4/2, 0, $M$4+1, 1))</f>
        <v>19488.661841222533</v>
      </c>
      <c r="L274" s="1" t="e">
        <v>#N/A</v>
      </c>
      <c r="N274" s="1">
        <f t="shared" si="22"/>
        <v>2594.402569847256</v>
      </c>
      <c r="O274" s="1">
        <f t="shared" si="23"/>
        <v>23487.587467512647</v>
      </c>
      <c r="S274"/>
    </row>
    <row r="275" spans="2:19" ht="15" x14ac:dyDescent="0.2">
      <c r="B275" s="2">
        <v>45412.747229658482</v>
      </c>
      <c r="C275" s="2">
        <f t="shared" si="20"/>
        <v>45412</v>
      </c>
      <c r="D275" s="1">
        <v>5123</v>
      </c>
      <c r="F275" s="2">
        <f t="shared" si="24"/>
        <v>45183</v>
      </c>
      <c r="G275" s="1">
        <f t="shared" si="21"/>
        <v>17240</v>
      </c>
      <c r="H275" s="1">
        <f>ROUNDUP(MONTH(Table3[[#This Row],[Date]])/3, 0)</f>
        <v>3</v>
      </c>
      <c r="I275" s="1" cm="1">
        <f t="array" aca="1" ref="I275" ca="1" xml:space="preserve"> (SUM(OFFSET(G275, -$M$4/2+1, 0, $M$4-1, 1)) + (INDIRECT("G" &amp; ROW(G275) - $M$4/2) + INDIRECT("G" &amp; ROW(G275) + $M$4/2))/2) / $M$4</f>
        <v>14306.227272727272</v>
      </c>
      <c r="J275" s="1">
        <f ca="1">Table5[[#This Row],[Moving Average on Months]] - 1.96*STDEV(OFFSET(Table5[[#This Row],[Combined 
Daily Order]], -$M$4/2, 0, $M$4+1, 1))</f>
        <v>9128.5789713737431</v>
      </c>
      <c r="K275" s="1">
        <f ca="1">Table5[[#This Row],[Moving Average on Months]] + 1.96*STDEV(OFFSET(Table5[[#This Row],[Combined 
Daily Order]], -$M$4/2, 0, $M$4+1, 1))</f>
        <v>19483.875574080801</v>
      </c>
      <c r="L275" s="1" t="e">
        <v>#N/A</v>
      </c>
      <c r="N275" s="1">
        <f t="shared" si="22"/>
        <v>2594.402569847256</v>
      </c>
      <c r="O275" s="1">
        <f t="shared" si="23"/>
        <v>23487.587467512647</v>
      </c>
      <c r="S275"/>
    </row>
    <row r="276" spans="2:19" ht="15" x14ac:dyDescent="0.2">
      <c r="B276" s="2">
        <v>45412.34174069557</v>
      </c>
      <c r="C276" s="2">
        <f t="shared" si="20"/>
        <v>45412</v>
      </c>
      <c r="D276" s="1">
        <v>5250</v>
      </c>
      <c r="F276" s="2">
        <f t="shared" si="24"/>
        <v>45182</v>
      </c>
      <c r="G276" s="1">
        <f t="shared" si="21"/>
        <v>17635</v>
      </c>
      <c r="H276" s="1">
        <f>ROUNDUP(MONTH(Table3[[#This Row],[Date]])/3, 0)</f>
        <v>3</v>
      </c>
      <c r="I276" s="1" cm="1">
        <f t="array" aca="1" ref="I276" ca="1" xml:space="preserve"> (SUM(OFFSET(G276, -$M$4/2+1, 0, $M$4-1, 1)) + (INDIRECT("G" &amp; ROW(G276) - $M$4/2) + INDIRECT("G" &amp; ROW(G276) + $M$4/2))/2) / $M$4</f>
        <v>14319.272727272728</v>
      </c>
      <c r="J276" s="1">
        <f ca="1">Table5[[#This Row],[Moving Average on Months]] - 1.96*STDEV(OFFSET(Table5[[#This Row],[Combined 
Daily Order]], -$M$4/2, 0, $M$4+1, 1))</f>
        <v>9140.1366214450682</v>
      </c>
      <c r="K276" s="1">
        <f ca="1">Table5[[#This Row],[Moving Average on Months]] + 1.96*STDEV(OFFSET(Table5[[#This Row],[Combined 
Daily Order]], -$M$4/2, 0, $M$4+1, 1))</f>
        <v>19498.408833100388</v>
      </c>
      <c r="L276" s="1" t="e">
        <v>#N/A</v>
      </c>
      <c r="N276" s="1">
        <f t="shared" si="22"/>
        <v>2594.402569847256</v>
      </c>
      <c r="O276" s="1">
        <f t="shared" si="23"/>
        <v>23487.587467512647</v>
      </c>
      <c r="S276"/>
    </row>
    <row r="277" spans="2:19" ht="15" x14ac:dyDescent="0.2">
      <c r="B277" s="2">
        <v>45411.932889619216</v>
      </c>
      <c r="C277" s="2">
        <f t="shared" si="20"/>
        <v>45411</v>
      </c>
      <c r="D277" s="1">
        <v>4840</v>
      </c>
      <c r="F277" s="2">
        <f t="shared" si="24"/>
        <v>45181</v>
      </c>
      <c r="G277" s="1">
        <f t="shared" si="21"/>
        <v>11697</v>
      </c>
      <c r="H277" s="1">
        <f>ROUNDUP(MONTH(Table3[[#This Row],[Date]])/3, 0)</f>
        <v>3</v>
      </c>
      <c r="I277" s="1" cm="1">
        <f t="array" aca="1" ref="I277" ca="1" xml:space="preserve"> (SUM(OFFSET(G277, -$M$4/2+1, 0, $M$4-1, 1)) + (INDIRECT("G" &amp; ROW(G277) - $M$4/2) + INDIRECT("G" &amp; ROW(G277) + $M$4/2))/2) / $M$4</f>
        <v>14292.181818181818</v>
      </c>
      <c r="J277" s="1">
        <f ca="1">Table5[[#This Row],[Moving Average on Months]] - 1.96*STDEV(OFFSET(Table5[[#This Row],[Combined 
Daily Order]], -$M$4/2, 0, $M$4+1, 1))</f>
        <v>8915.9915325960392</v>
      </c>
      <c r="K277" s="1">
        <f ca="1">Table5[[#This Row],[Moving Average on Months]] + 1.96*STDEV(OFFSET(Table5[[#This Row],[Combined 
Daily Order]], -$M$4/2, 0, $M$4+1, 1))</f>
        <v>19668.372103767597</v>
      </c>
      <c r="L277" s="1" t="e">
        <v>#N/A</v>
      </c>
      <c r="N277" s="1">
        <f t="shared" si="22"/>
        <v>2594.402569847256</v>
      </c>
      <c r="O277" s="1">
        <f t="shared" si="23"/>
        <v>23487.587467512647</v>
      </c>
      <c r="S277"/>
    </row>
    <row r="278" spans="2:19" ht="15" x14ac:dyDescent="0.2">
      <c r="B278" s="2">
        <v>45411.54079540127</v>
      </c>
      <c r="C278" s="2">
        <f t="shared" si="20"/>
        <v>45411</v>
      </c>
      <c r="D278" s="1">
        <v>5171</v>
      </c>
      <c r="F278" s="2">
        <f t="shared" si="24"/>
        <v>45180</v>
      </c>
      <c r="G278" s="1">
        <f t="shared" si="21"/>
        <v>16345</v>
      </c>
      <c r="H278" s="1">
        <f>ROUNDUP(MONTH(Table3[[#This Row],[Date]])/3, 0)</f>
        <v>3</v>
      </c>
      <c r="I278" s="1" cm="1">
        <f t="array" aca="1" ref="I278" ca="1" xml:space="preserve"> (SUM(OFFSET(G278, -$M$4/2+1, 0, $M$4-1, 1)) + (INDIRECT("G" &amp; ROW(G278) - $M$4/2) + INDIRECT("G" &amp; ROW(G278) + $M$4/2))/2) / $M$4</f>
        <v>14360.954545454546</v>
      </c>
      <c r="J278" s="1">
        <f ca="1">Table5[[#This Row],[Moving Average on Months]] - 1.96*STDEV(OFFSET(Table5[[#This Row],[Combined 
Daily Order]], -$M$4/2, 0, $M$4+1, 1))</f>
        <v>9068.4298704831526</v>
      </c>
      <c r="K278" s="1">
        <f ca="1">Table5[[#This Row],[Moving Average on Months]] + 1.96*STDEV(OFFSET(Table5[[#This Row],[Combined 
Daily Order]], -$M$4/2, 0, $M$4+1, 1))</f>
        <v>19653.479220425939</v>
      </c>
      <c r="L278" s="1" t="e">
        <v>#N/A</v>
      </c>
      <c r="N278" s="1">
        <f t="shared" si="22"/>
        <v>2594.402569847256</v>
      </c>
      <c r="O278" s="1">
        <f t="shared" si="23"/>
        <v>23487.587467512647</v>
      </c>
      <c r="S278"/>
    </row>
    <row r="279" spans="2:19" ht="15" x14ac:dyDescent="0.2">
      <c r="B279" s="2">
        <v>45411.122766727211</v>
      </c>
      <c r="C279" s="2">
        <f t="shared" si="20"/>
        <v>45411</v>
      </c>
      <c r="D279" s="1">
        <v>4891</v>
      </c>
      <c r="F279" s="2">
        <f t="shared" si="24"/>
        <v>45177</v>
      </c>
      <c r="G279" s="1">
        <f t="shared" si="21"/>
        <v>12223</v>
      </c>
      <c r="H279" s="1">
        <f>ROUNDUP(MONTH(Table3[[#This Row],[Date]])/3, 0)</f>
        <v>3</v>
      </c>
      <c r="I279" s="1" cm="1">
        <f t="array" aca="1" ref="I279" ca="1" xml:space="preserve"> (SUM(OFFSET(G279, -$M$4/2+1, 0, $M$4-1, 1)) + (INDIRECT("G" &amp; ROW(G279) - $M$4/2) + INDIRECT("G" &amp; ROW(G279) + $M$4/2))/2) / $M$4</f>
        <v>14313.886363636364</v>
      </c>
      <c r="J279" s="1">
        <f ca="1">Table5[[#This Row],[Moving Average on Months]] - 1.96*STDEV(OFFSET(Table5[[#This Row],[Combined 
Daily Order]], -$M$4/2, 0, $M$4+1, 1))</f>
        <v>8887.5772012440757</v>
      </c>
      <c r="K279" s="1">
        <f ca="1">Table5[[#This Row],[Moving Average on Months]] + 1.96*STDEV(OFFSET(Table5[[#This Row],[Combined 
Daily Order]], -$M$4/2, 0, $M$4+1, 1))</f>
        <v>19740.195526028652</v>
      </c>
      <c r="L279" s="1" t="e">
        <v>#N/A</v>
      </c>
      <c r="N279" s="1">
        <f t="shared" si="22"/>
        <v>2594.402569847256</v>
      </c>
      <c r="O279" s="1">
        <f t="shared" si="23"/>
        <v>23487.587467512647</v>
      </c>
      <c r="S279"/>
    </row>
    <row r="280" spans="2:19" ht="15" x14ac:dyDescent="0.2">
      <c r="B280" s="2">
        <v>45408.723033423448</v>
      </c>
      <c r="C280" s="2">
        <f t="shared" si="20"/>
        <v>45408</v>
      </c>
      <c r="D280" s="1">
        <v>5006</v>
      </c>
      <c r="F280" s="2">
        <f t="shared" si="24"/>
        <v>45176</v>
      </c>
      <c r="G280" s="1">
        <f t="shared" si="21"/>
        <v>17510</v>
      </c>
      <c r="H280" s="1">
        <f>ROUNDUP(MONTH(Table3[[#This Row],[Date]])/3, 0)</f>
        <v>3</v>
      </c>
      <c r="I280" s="1" cm="1">
        <f t="array" aca="1" ref="I280" ca="1" xml:space="preserve"> (SUM(OFFSET(G280, -$M$4/2+1, 0, $M$4-1, 1)) + (INDIRECT("G" &amp; ROW(G280) - $M$4/2) + INDIRECT("G" &amp; ROW(G280) + $M$4/2))/2) / $M$4</f>
        <v>14273.84090909091</v>
      </c>
      <c r="J280" s="1">
        <f ca="1">Table5[[#This Row],[Moving Average on Months]] - 1.96*STDEV(OFFSET(Table5[[#This Row],[Combined 
Daily Order]], -$M$4/2, 0, $M$4+1, 1))</f>
        <v>8917.3083372349902</v>
      </c>
      <c r="K280" s="1">
        <f ca="1">Table5[[#This Row],[Moving Average on Months]] + 1.96*STDEV(OFFSET(Table5[[#This Row],[Combined 
Daily Order]], -$M$4/2, 0, $M$4+1, 1))</f>
        <v>19630.37348094683</v>
      </c>
      <c r="L280" s="1" t="e">
        <v>#N/A</v>
      </c>
      <c r="N280" s="1">
        <f t="shared" si="22"/>
        <v>2594.402569847256</v>
      </c>
      <c r="O280" s="1">
        <f t="shared" si="23"/>
        <v>23487.587467512647</v>
      </c>
      <c r="S280"/>
    </row>
    <row r="281" spans="2:19" ht="15" x14ac:dyDescent="0.2">
      <c r="B281" s="2">
        <v>45408.296151134891</v>
      </c>
      <c r="C281" s="2">
        <f t="shared" si="20"/>
        <v>45408</v>
      </c>
      <c r="D281" s="1">
        <v>4497</v>
      </c>
      <c r="F281" s="2">
        <f t="shared" si="24"/>
        <v>45175</v>
      </c>
      <c r="G281" s="1">
        <f t="shared" si="21"/>
        <v>11760</v>
      </c>
      <c r="H281" s="1">
        <f>ROUNDUP(MONTH(Table3[[#This Row],[Date]])/3, 0)</f>
        <v>3</v>
      </c>
      <c r="I281" s="1" cm="1">
        <f t="array" aca="1" ref="I281" ca="1" xml:space="preserve"> (SUM(OFFSET(G281, -$M$4/2+1, 0, $M$4-1, 1)) + (INDIRECT("G" &amp; ROW(G281) - $M$4/2) + INDIRECT("G" &amp; ROW(G281) + $M$4/2))/2) / $M$4</f>
        <v>14248.136363636364</v>
      </c>
      <c r="J281" s="1">
        <f ca="1">Table5[[#This Row],[Moving Average on Months]] - 1.96*STDEV(OFFSET(Table5[[#This Row],[Combined 
Daily Order]], -$M$4/2, 0, $M$4+1, 1))</f>
        <v>8914.6946107402837</v>
      </c>
      <c r="K281" s="1">
        <f ca="1">Table5[[#This Row],[Moving Average on Months]] + 1.96*STDEV(OFFSET(Table5[[#This Row],[Combined 
Daily Order]], -$M$4/2, 0, $M$4+1, 1))</f>
        <v>19581.578116532444</v>
      </c>
      <c r="L281" s="1" t="e">
        <v>#N/A</v>
      </c>
      <c r="N281" s="1">
        <f t="shared" si="22"/>
        <v>2594.402569847256</v>
      </c>
      <c r="O281" s="1">
        <f t="shared" si="23"/>
        <v>23487.587467512647</v>
      </c>
      <c r="S281"/>
    </row>
    <row r="282" spans="2:19" ht="15" x14ac:dyDescent="0.2">
      <c r="B282" s="2">
        <v>45407.892558697087</v>
      </c>
      <c r="C282" s="2">
        <f t="shared" si="20"/>
        <v>45407</v>
      </c>
      <c r="D282" s="1">
        <v>4723</v>
      </c>
      <c r="F282" s="2">
        <f t="shared" si="24"/>
        <v>45174</v>
      </c>
      <c r="G282" s="1">
        <f t="shared" si="21"/>
        <v>15892</v>
      </c>
      <c r="H282" s="1">
        <f>ROUNDUP(MONTH(Table3[[#This Row],[Date]])/3, 0)</f>
        <v>3</v>
      </c>
      <c r="I282" s="1" cm="1">
        <f t="array" aca="1" ref="I282" ca="1" xml:space="preserve"> (SUM(OFFSET(G282, -$M$4/2+1, 0, $M$4-1, 1)) + (INDIRECT("G" &amp; ROW(G282) - $M$4/2) + INDIRECT("G" &amp; ROW(G282) + $M$4/2))/2) / $M$4</f>
        <v>14065.931818181818</v>
      </c>
      <c r="J282" s="1">
        <f ca="1">Table5[[#This Row],[Moving Average on Months]] - 1.96*STDEV(OFFSET(Table5[[#This Row],[Combined 
Daily Order]], -$M$4/2, 0, $M$4+1, 1))</f>
        <v>8523.6850704158423</v>
      </c>
      <c r="K282" s="1">
        <f ca="1">Table5[[#This Row],[Moving Average on Months]] + 1.96*STDEV(OFFSET(Table5[[#This Row],[Combined 
Daily Order]], -$M$4/2, 0, $M$4+1, 1))</f>
        <v>19608.178565947794</v>
      </c>
      <c r="L282" s="1" t="e">
        <v>#N/A</v>
      </c>
      <c r="N282" s="1">
        <f t="shared" si="22"/>
        <v>2594.402569847256</v>
      </c>
      <c r="O282" s="1">
        <f t="shared" si="23"/>
        <v>23487.587467512647</v>
      </c>
      <c r="S282"/>
    </row>
    <row r="283" spans="2:19" ht="15" x14ac:dyDescent="0.2">
      <c r="B283" s="2">
        <v>45407.474454068368</v>
      </c>
      <c r="C283" s="2">
        <f t="shared" si="20"/>
        <v>45407</v>
      </c>
      <c r="D283" s="1">
        <v>4106</v>
      </c>
      <c r="F283" s="2">
        <f t="shared" si="24"/>
        <v>45173</v>
      </c>
      <c r="G283" s="1">
        <f t="shared" si="21"/>
        <v>11931</v>
      </c>
      <c r="H283" s="1">
        <f>ROUNDUP(MONTH(Table3[[#This Row],[Date]])/3, 0)</f>
        <v>3</v>
      </c>
      <c r="I283" s="1" cm="1">
        <f t="array" aca="1" ref="I283" ca="1" xml:space="preserve"> (SUM(OFFSET(G283, -$M$4/2+1, 0, $M$4-1, 1)) + (INDIRECT("G" &amp; ROW(G283) - $M$4/2) + INDIRECT("G" &amp; ROW(G283) + $M$4/2))/2) / $M$4</f>
        <v>13837.5</v>
      </c>
      <c r="J283" s="1">
        <f ca="1">Table5[[#This Row],[Moving Average on Months]] - 1.96*STDEV(OFFSET(Table5[[#This Row],[Combined 
Daily Order]], -$M$4/2, 0, $M$4+1, 1))</f>
        <v>8171.9665049752502</v>
      </c>
      <c r="K283" s="1">
        <f ca="1">Table5[[#This Row],[Moving Average on Months]] + 1.96*STDEV(OFFSET(Table5[[#This Row],[Combined 
Daily Order]], -$M$4/2, 0, $M$4+1, 1))</f>
        <v>19503.033495024749</v>
      </c>
      <c r="L283" s="1" t="e">
        <v>#N/A</v>
      </c>
      <c r="N283" s="1">
        <f t="shared" si="22"/>
        <v>2594.402569847256</v>
      </c>
      <c r="O283" s="1">
        <f t="shared" si="23"/>
        <v>23487.587467512647</v>
      </c>
      <c r="S283"/>
    </row>
    <row r="284" spans="2:19" ht="15" x14ac:dyDescent="0.2">
      <c r="B284" s="2">
        <v>45407.070971974914</v>
      </c>
      <c r="C284" s="2">
        <f t="shared" si="20"/>
        <v>45407</v>
      </c>
      <c r="D284" s="1">
        <v>4006</v>
      </c>
      <c r="F284" s="2">
        <f t="shared" si="24"/>
        <v>45170</v>
      </c>
      <c r="G284" s="1">
        <f t="shared" si="21"/>
        <v>16100</v>
      </c>
      <c r="H284" s="1">
        <f>ROUNDUP(MONTH(Table3[[#This Row],[Date]])/3, 0)</f>
        <v>3</v>
      </c>
      <c r="I284" s="1" cm="1">
        <f t="array" aca="1" ref="I284" ca="1" xml:space="preserve"> (SUM(OFFSET(G284, -$M$4/2+1, 0, $M$4-1, 1)) + (INDIRECT("G" &amp; ROW(G284) - $M$4/2) + INDIRECT("G" &amp; ROW(G284) + $M$4/2))/2) / $M$4</f>
        <v>13580.772727272728</v>
      </c>
      <c r="J284" s="1">
        <f ca="1">Table5[[#This Row],[Moving Average on Months]] - 1.96*STDEV(OFFSET(Table5[[#This Row],[Combined 
Daily Order]], -$M$4/2, 0, $M$4+1, 1))</f>
        <v>7903.8480024563396</v>
      </c>
      <c r="K284" s="1">
        <f ca="1">Table5[[#This Row],[Moving Average on Months]] + 1.96*STDEV(OFFSET(Table5[[#This Row],[Combined 
Daily Order]], -$M$4/2, 0, $M$4+1, 1))</f>
        <v>19257.697452089116</v>
      </c>
      <c r="L284" s="1" t="e">
        <v>#N/A</v>
      </c>
      <c r="N284" s="1">
        <f t="shared" si="22"/>
        <v>2594.402569847256</v>
      </c>
      <c r="O284" s="1">
        <f t="shared" si="23"/>
        <v>23487.587467512647</v>
      </c>
      <c r="S284"/>
    </row>
    <row r="285" spans="2:19" ht="15" x14ac:dyDescent="0.2">
      <c r="B285" s="2">
        <v>45406.667663054039</v>
      </c>
      <c r="C285" s="2">
        <f t="shared" si="20"/>
        <v>45406</v>
      </c>
      <c r="D285" s="1">
        <v>4846</v>
      </c>
      <c r="F285" s="2">
        <f t="shared" si="24"/>
        <v>45169</v>
      </c>
      <c r="G285" s="1">
        <f t="shared" si="21"/>
        <v>15866</v>
      </c>
      <c r="H285" s="1">
        <f>ROUNDUP(MONTH(Table3[[#This Row],[Date]])/3, 0)</f>
        <v>3</v>
      </c>
      <c r="I285" s="1" cm="1">
        <f t="array" aca="1" ref="I285" ca="1" xml:space="preserve"> (SUM(OFFSET(G285, -$M$4/2+1, 0, $M$4-1, 1)) + (INDIRECT("G" &amp; ROW(G285) - $M$4/2) + INDIRECT("G" &amp; ROW(G285) + $M$4/2))/2) / $M$4</f>
        <v>13599.818181818182</v>
      </c>
      <c r="J285" s="1">
        <f ca="1">Table5[[#This Row],[Moving Average on Months]] - 1.96*STDEV(OFFSET(Table5[[#This Row],[Combined 
Daily Order]], -$M$4/2, 0, $M$4+1, 1))</f>
        <v>7852.8058602029869</v>
      </c>
      <c r="K285" s="1">
        <f ca="1">Table5[[#This Row],[Moving Average on Months]] + 1.96*STDEV(OFFSET(Table5[[#This Row],[Combined 
Daily Order]], -$M$4/2, 0, $M$4+1, 1))</f>
        <v>19346.830503433375</v>
      </c>
      <c r="L285" s="1" t="e">
        <v>#N/A</v>
      </c>
      <c r="N285" s="1">
        <f t="shared" si="22"/>
        <v>2594.402569847256</v>
      </c>
      <c r="O285" s="1">
        <f t="shared" si="23"/>
        <v>23487.587467512647</v>
      </c>
      <c r="S285"/>
    </row>
    <row r="286" spans="2:19" ht="15" x14ac:dyDescent="0.2">
      <c r="B286" s="2">
        <v>45406.239465517028</v>
      </c>
      <c r="C286" s="2">
        <f t="shared" si="20"/>
        <v>45406</v>
      </c>
      <c r="D286" s="1">
        <v>4376</v>
      </c>
      <c r="F286" s="2">
        <f t="shared" si="24"/>
        <v>45168</v>
      </c>
      <c r="G286" s="1">
        <f t="shared" si="21"/>
        <v>12268</v>
      </c>
      <c r="H286" s="1">
        <f>ROUNDUP(MONTH(Table3[[#This Row],[Date]])/3, 0)</f>
        <v>3</v>
      </c>
      <c r="I286" s="1" cm="1">
        <f t="array" aca="1" ref="I286" ca="1" xml:space="preserve"> (SUM(OFFSET(G286, -$M$4/2+1, 0, $M$4-1, 1)) + (INDIRECT("G" &amp; ROW(G286) - $M$4/2) + INDIRECT("G" &amp; ROW(G286) + $M$4/2))/2) / $M$4</f>
        <v>13546.386363636364</v>
      </c>
      <c r="J286" s="1">
        <f ca="1">Table5[[#This Row],[Moving Average on Months]] - 1.96*STDEV(OFFSET(Table5[[#This Row],[Combined 
Daily Order]], -$M$4/2, 0, $M$4+1, 1))</f>
        <v>7725.1674160354123</v>
      </c>
      <c r="K286" s="1">
        <f ca="1">Table5[[#This Row],[Moving Average on Months]] + 1.96*STDEV(OFFSET(Table5[[#This Row],[Combined 
Daily Order]], -$M$4/2, 0, $M$4+1, 1))</f>
        <v>19367.605311237316</v>
      </c>
      <c r="L286" s="1" t="e">
        <v>#N/A</v>
      </c>
      <c r="N286" s="1">
        <f t="shared" si="22"/>
        <v>2594.402569847256</v>
      </c>
      <c r="O286" s="1">
        <f t="shared" si="23"/>
        <v>23487.587467512647</v>
      </c>
      <c r="S286"/>
    </row>
    <row r="287" spans="2:19" ht="15" x14ac:dyDescent="0.2">
      <c r="B287" s="2">
        <v>45405.841008420262</v>
      </c>
      <c r="C287" s="2">
        <f t="shared" si="20"/>
        <v>45405</v>
      </c>
      <c r="D287" s="1">
        <v>4715</v>
      </c>
      <c r="F287" s="2">
        <f t="shared" si="24"/>
        <v>45167</v>
      </c>
      <c r="G287" s="1">
        <f t="shared" si="21"/>
        <v>16825</v>
      </c>
      <c r="H287" s="1">
        <f>ROUNDUP(MONTH(Table3[[#This Row],[Date]])/3, 0)</f>
        <v>3</v>
      </c>
      <c r="I287" s="1" cm="1">
        <f t="array" aca="1" ref="I287" ca="1" xml:space="preserve"> (SUM(OFFSET(G287, -$M$4/2+1, 0, $M$4-1, 1)) + (INDIRECT("G" &amp; ROW(G287) - $M$4/2) + INDIRECT("G" &amp; ROW(G287) + $M$4/2))/2) / $M$4</f>
        <v>13316.34090909091</v>
      </c>
      <c r="J287" s="1">
        <f ca="1">Table5[[#This Row],[Moving Average on Months]] - 1.96*STDEV(OFFSET(Table5[[#This Row],[Combined 
Daily Order]], -$M$4/2, 0, $M$4+1, 1))</f>
        <v>7702.1953402331101</v>
      </c>
      <c r="K287" s="1">
        <f ca="1">Table5[[#This Row],[Moving Average on Months]] + 1.96*STDEV(OFFSET(Table5[[#This Row],[Combined 
Daily Order]], -$M$4/2, 0, $M$4+1, 1))</f>
        <v>18930.486477948711</v>
      </c>
      <c r="L287" s="1" t="e">
        <v>#N/A</v>
      </c>
      <c r="N287" s="1">
        <f t="shared" si="22"/>
        <v>2594.402569847256</v>
      </c>
      <c r="O287" s="1">
        <f t="shared" si="23"/>
        <v>23487.587467512647</v>
      </c>
      <c r="S287"/>
    </row>
    <row r="288" spans="2:19" ht="15" x14ac:dyDescent="0.2">
      <c r="B288" s="2">
        <v>45405.447019230138</v>
      </c>
      <c r="C288" s="2">
        <f t="shared" si="20"/>
        <v>45405</v>
      </c>
      <c r="D288" s="1">
        <v>5011</v>
      </c>
      <c r="F288" s="2">
        <f t="shared" si="24"/>
        <v>45166</v>
      </c>
      <c r="G288" s="1">
        <f t="shared" si="21"/>
        <v>10071</v>
      </c>
      <c r="H288" s="1">
        <f>ROUNDUP(MONTH(Table3[[#This Row],[Date]])/3, 0)</f>
        <v>3</v>
      </c>
      <c r="I288" s="1" cm="1">
        <f t="array" aca="1" ref="I288" ca="1" xml:space="preserve"> (SUM(OFFSET(G288, -$M$4/2+1, 0, $M$4-1, 1)) + (INDIRECT("G" &amp; ROW(G288) - $M$4/2) + INDIRECT("G" &amp; ROW(G288) + $M$4/2))/2) / $M$4</f>
        <v>13174.431818181818</v>
      </c>
      <c r="J288" s="1">
        <f ca="1">Table5[[#This Row],[Moving Average on Months]] - 1.96*STDEV(OFFSET(Table5[[#This Row],[Combined 
Daily Order]], -$M$4/2, 0, $M$4+1, 1))</f>
        <v>7569.8471591479101</v>
      </c>
      <c r="K288" s="1">
        <f ca="1">Table5[[#This Row],[Moving Average on Months]] + 1.96*STDEV(OFFSET(Table5[[#This Row],[Combined 
Daily Order]], -$M$4/2, 0, $M$4+1, 1))</f>
        <v>18779.016477215726</v>
      </c>
      <c r="L288" s="1" t="e">
        <v>#N/A</v>
      </c>
      <c r="N288" s="1">
        <f t="shared" si="22"/>
        <v>2594.402569847256</v>
      </c>
      <c r="O288" s="1">
        <f t="shared" si="23"/>
        <v>23487.587467512647</v>
      </c>
      <c r="S288"/>
    </row>
    <row r="289" spans="2:19" ht="15" x14ac:dyDescent="0.2">
      <c r="B289" s="2">
        <v>45405.017729213141</v>
      </c>
      <c r="C289" s="2">
        <f t="shared" si="20"/>
        <v>45405</v>
      </c>
      <c r="D289" s="1">
        <v>4568</v>
      </c>
      <c r="F289" s="2">
        <f t="shared" si="24"/>
        <v>45163</v>
      </c>
      <c r="G289" s="1">
        <f t="shared" si="21"/>
        <v>15958</v>
      </c>
      <c r="H289" s="1">
        <f>ROUNDUP(MONTH(Table3[[#This Row],[Date]])/3, 0)</f>
        <v>3</v>
      </c>
      <c r="I289" s="1" cm="1">
        <f t="array" aca="1" ref="I289" ca="1" xml:space="preserve"> (SUM(OFFSET(G289, -$M$4/2+1, 0, $M$4-1, 1)) + (INDIRECT("G" &amp; ROW(G289) - $M$4/2) + INDIRECT("G" &amp; ROW(G289) + $M$4/2))/2) / $M$4</f>
        <v>13041.65909090909</v>
      </c>
      <c r="J289" s="1">
        <f ca="1">Table5[[#This Row],[Moving Average on Months]] - 1.96*STDEV(OFFSET(Table5[[#This Row],[Combined 
Daily Order]], -$M$4/2, 0, $M$4+1, 1))</f>
        <v>7466.4966203325685</v>
      </c>
      <c r="K289" s="1">
        <f ca="1">Table5[[#This Row],[Moving Average on Months]] + 1.96*STDEV(OFFSET(Table5[[#This Row],[Combined 
Daily Order]], -$M$4/2, 0, $M$4+1, 1))</f>
        <v>18616.821561485613</v>
      </c>
      <c r="L289" s="1" t="e">
        <v>#N/A</v>
      </c>
      <c r="N289" s="1">
        <f t="shared" si="22"/>
        <v>2594.402569847256</v>
      </c>
      <c r="O289" s="1">
        <f t="shared" si="23"/>
        <v>23487.587467512647</v>
      </c>
      <c r="S289"/>
    </row>
    <row r="290" spans="2:19" ht="15" x14ac:dyDescent="0.2">
      <c r="B290" s="2">
        <v>45404.627337026519</v>
      </c>
      <c r="C290" s="2">
        <f t="shared" si="20"/>
        <v>45404</v>
      </c>
      <c r="D290" s="1">
        <v>4369</v>
      </c>
      <c r="F290" s="2">
        <f t="shared" si="24"/>
        <v>45162</v>
      </c>
      <c r="G290" s="1">
        <f t="shared" si="21"/>
        <v>10371</v>
      </c>
      <c r="H290" s="1">
        <f>ROUNDUP(MONTH(Table3[[#This Row],[Date]])/3, 0)</f>
        <v>3</v>
      </c>
      <c r="I290" s="1" cm="1">
        <f t="array" aca="1" ref="I290" ca="1" xml:space="preserve"> (SUM(OFFSET(G290, -$M$4/2+1, 0, $M$4-1, 1)) + (INDIRECT("G" &amp; ROW(G290) - $M$4/2) + INDIRECT("G" &amp; ROW(G290) + $M$4/2))/2) / $M$4</f>
        <v>12900.022727272728</v>
      </c>
      <c r="J290" s="1">
        <f ca="1">Table5[[#This Row],[Moving Average on Months]] - 1.96*STDEV(OFFSET(Table5[[#This Row],[Combined 
Daily Order]], -$M$4/2, 0, $M$4+1, 1))</f>
        <v>7265.1579692324813</v>
      </c>
      <c r="K290" s="1">
        <f ca="1">Table5[[#This Row],[Moving Average on Months]] + 1.96*STDEV(OFFSET(Table5[[#This Row],[Combined 
Daily Order]], -$M$4/2, 0, $M$4+1, 1))</f>
        <v>18534.887485312975</v>
      </c>
      <c r="L290" s="1" t="e">
        <v>#N/A</v>
      </c>
      <c r="N290" s="1">
        <f t="shared" si="22"/>
        <v>2594.402569847256</v>
      </c>
      <c r="O290" s="1">
        <f t="shared" si="23"/>
        <v>23487.587467512647</v>
      </c>
      <c r="S290"/>
    </row>
    <row r="291" spans="2:19" ht="15" x14ac:dyDescent="0.2">
      <c r="B291" s="2">
        <v>45404.213037470399</v>
      </c>
      <c r="C291" s="2">
        <f t="shared" si="20"/>
        <v>45404</v>
      </c>
      <c r="D291" s="1">
        <v>4451</v>
      </c>
      <c r="F291" s="2">
        <f t="shared" si="24"/>
        <v>45161</v>
      </c>
      <c r="G291" s="1">
        <f t="shared" si="21"/>
        <v>15711</v>
      </c>
      <c r="H291" s="1">
        <f>ROUNDUP(MONTH(Table3[[#This Row],[Date]])/3, 0)</f>
        <v>3</v>
      </c>
      <c r="I291" s="1" cm="1">
        <f t="array" aca="1" ref="I291" ca="1" xml:space="preserve"> (SUM(OFFSET(G291, -$M$4/2+1, 0, $M$4-1, 1)) + (INDIRECT("G" &amp; ROW(G291) - $M$4/2) + INDIRECT("G" &amp; ROW(G291) + $M$4/2))/2) / $M$4</f>
        <v>12741.545454545454</v>
      </c>
      <c r="J291" s="1">
        <f ca="1">Table5[[#This Row],[Moving Average on Months]] - 1.96*STDEV(OFFSET(Table5[[#This Row],[Combined 
Daily Order]], -$M$4/2, 0, $M$4+1, 1))</f>
        <v>7100.5753360839599</v>
      </c>
      <c r="K291" s="1">
        <f ca="1">Table5[[#This Row],[Moving Average on Months]] + 1.96*STDEV(OFFSET(Table5[[#This Row],[Combined 
Daily Order]], -$M$4/2, 0, $M$4+1, 1))</f>
        <v>18382.515573006949</v>
      </c>
      <c r="L291" s="1" t="e">
        <v>#N/A</v>
      </c>
      <c r="N291" s="1">
        <f t="shared" si="22"/>
        <v>2594.402569847256</v>
      </c>
      <c r="O291" s="1">
        <f t="shared" si="23"/>
        <v>23487.587467512647</v>
      </c>
      <c r="S291"/>
    </row>
    <row r="292" spans="2:19" ht="15" x14ac:dyDescent="0.2">
      <c r="B292" s="2">
        <v>45401.841286097144</v>
      </c>
      <c r="C292" s="2">
        <f t="shared" si="20"/>
        <v>45401</v>
      </c>
      <c r="D292" s="1">
        <v>4801</v>
      </c>
      <c r="F292" s="2">
        <f t="shared" si="24"/>
        <v>45160</v>
      </c>
      <c r="G292" s="1">
        <f t="shared" si="21"/>
        <v>11282</v>
      </c>
      <c r="H292" s="1">
        <f>ROUNDUP(MONTH(Table3[[#This Row],[Date]])/3, 0)</f>
        <v>3</v>
      </c>
      <c r="I292" s="1" cm="1">
        <f t="array" aca="1" ref="I292" ca="1" xml:space="preserve"> (SUM(OFFSET(G292, -$M$4/2+1, 0, $M$4-1, 1)) + (INDIRECT("G" &amp; ROW(G292) - $M$4/2) + INDIRECT("G" &amp; ROW(G292) + $M$4/2))/2) / $M$4</f>
        <v>12591.068181818182</v>
      </c>
      <c r="J292" s="1">
        <f ca="1">Table5[[#This Row],[Moving Average on Months]] - 1.96*STDEV(OFFSET(Table5[[#This Row],[Combined 
Daily Order]], -$M$4/2, 0, $M$4+1, 1))</f>
        <v>7096.4804667443441</v>
      </c>
      <c r="K292" s="1">
        <f ca="1">Table5[[#This Row],[Moving Average on Months]] + 1.96*STDEV(OFFSET(Table5[[#This Row],[Combined 
Daily Order]], -$M$4/2, 0, $M$4+1, 1))</f>
        <v>18085.655896892022</v>
      </c>
      <c r="L292" s="1" t="e">
        <v>#N/A</v>
      </c>
      <c r="N292" s="1">
        <f t="shared" si="22"/>
        <v>2594.402569847256</v>
      </c>
      <c r="O292" s="1">
        <f t="shared" si="23"/>
        <v>23487.587467512647</v>
      </c>
      <c r="S292"/>
    </row>
    <row r="293" spans="2:19" ht="15" x14ac:dyDescent="0.2">
      <c r="B293" s="2">
        <v>45401.450203063803</v>
      </c>
      <c r="C293" s="2">
        <f t="shared" si="20"/>
        <v>45401</v>
      </c>
      <c r="D293" s="1">
        <v>4554</v>
      </c>
      <c r="F293" s="2">
        <f t="shared" si="24"/>
        <v>45159</v>
      </c>
      <c r="G293" s="1">
        <f t="shared" si="21"/>
        <v>9391</v>
      </c>
      <c r="H293" s="1">
        <f>ROUNDUP(MONTH(Table3[[#This Row],[Date]])/3, 0)</f>
        <v>3</v>
      </c>
      <c r="I293" s="1" cm="1">
        <f t="array" aca="1" ref="I293" ca="1" xml:space="preserve"> (SUM(OFFSET(G293, -$M$4/2+1, 0, $M$4-1, 1)) + (INDIRECT("G" &amp; ROW(G293) - $M$4/2) + INDIRECT("G" &amp; ROW(G293) + $M$4/2))/2) / $M$4</f>
        <v>12456.681818181818</v>
      </c>
      <c r="J293" s="1">
        <f ca="1">Table5[[#This Row],[Moving Average on Months]] - 1.96*STDEV(OFFSET(Table5[[#This Row],[Combined 
Daily Order]], -$M$4/2, 0, $M$4+1, 1))</f>
        <v>6969.9069341754703</v>
      </c>
      <c r="K293" s="1">
        <f ca="1">Table5[[#This Row],[Moving Average on Months]] + 1.96*STDEV(OFFSET(Table5[[#This Row],[Combined 
Daily Order]], -$M$4/2, 0, $M$4+1, 1))</f>
        <v>17943.456702188167</v>
      </c>
      <c r="L293" s="1" t="e">
        <v>#N/A</v>
      </c>
      <c r="N293" s="1">
        <f t="shared" si="22"/>
        <v>2594.402569847256</v>
      </c>
      <c r="O293" s="1">
        <f t="shared" si="23"/>
        <v>23487.587467512647</v>
      </c>
      <c r="S293"/>
    </row>
    <row r="294" spans="2:19" ht="15" x14ac:dyDescent="0.2">
      <c r="B294" s="2">
        <v>45401.073765306093</v>
      </c>
      <c r="C294" s="2">
        <f t="shared" si="20"/>
        <v>45401</v>
      </c>
      <c r="D294" s="1">
        <v>3878</v>
      </c>
      <c r="F294" s="2">
        <f t="shared" si="24"/>
        <v>45156</v>
      </c>
      <c r="G294" s="1">
        <f t="shared" si="21"/>
        <v>10271</v>
      </c>
      <c r="H294" s="1">
        <f>ROUNDUP(MONTH(Table3[[#This Row],[Date]])/3, 0)</f>
        <v>3</v>
      </c>
      <c r="I294" s="1" cm="1">
        <f t="array" aca="1" ref="I294" ca="1" xml:space="preserve"> (SUM(OFFSET(G294, -$M$4/2+1, 0, $M$4-1, 1)) + (INDIRECT("G" &amp; ROW(G294) - $M$4/2) + INDIRECT("G" &amp; ROW(G294) + $M$4/2))/2) / $M$4</f>
        <v>12312.068181818182</v>
      </c>
      <c r="J294" s="1">
        <f ca="1">Table5[[#This Row],[Moving Average on Months]] - 1.96*STDEV(OFFSET(Table5[[#This Row],[Combined 
Daily Order]], -$M$4/2, 0, $M$4+1, 1))</f>
        <v>6801.0399545546989</v>
      </c>
      <c r="K294" s="1">
        <f ca="1">Table5[[#This Row],[Moving Average on Months]] + 1.96*STDEV(OFFSET(Table5[[#This Row],[Combined 
Daily Order]], -$M$4/2, 0, $M$4+1, 1))</f>
        <v>17823.096409081663</v>
      </c>
      <c r="L294" s="1" t="e">
        <v>#N/A</v>
      </c>
      <c r="N294" s="1">
        <f t="shared" si="22"/>
        <v>2594.402569847256</v>
      </c>
      <c r="O294" s="1">
        <f t="shared" si="23"/>
        <v>23487.587467512647</v>
      </c>
      <c r="S294"/>
    </row>
    <row r="295" spans="2:19" ht="15" x14ac:dyDescent="0.2">
      <c r="B295" s="2">
        <v>45400.655835154772</v>
      </c>
      <c r="C295" s="2">
        <f t="shared" si="20"/>
        <v>45400</v>
      </c>
      <c r="D295" s="1">
        <v>4225</v>
      </c>
      <c r="F295" s="2">
        <f t="shared" si="24"/>
        <v>45155</v>
      </c>
      <c r="G295" s="1">
        <f t="shared" si="21"/>
        <v>9138</v>
      </c>
      <c r="H295" s="1">
        <f>ROUNDUP(MONTH(Table3[[#This Row],[Date]])/3, 0)</f>
        <v>3</v>
      </c>
      <c r="I295" s="1" cm="1">
        <f t="array" aca="1" ref="I295" ca="1" xml:space="preserve"> (SUM(OFFSET(G295, -$M$4/2+1, 0, $M$4-1, 1)) + (INDIRECT("G" &amp; ROW(G295) - $M$4/2) + INDIRECT("G" &amp; ROW(G295) + $M$4/2))/2) / $M$4</f>
        <v>12163.227272727272</v>
      </c>
      <c r="J295" s="1">
        <f ca="1">Table5[[#This Row],[Moving Average on Months]] - 1.96*STDEV(OFFSET(Table5[[#This Row],[Combined 
Daily Order]], -$M$4/2, 0, $M$4+1, 1))</f>
        <v>6648.4528889635467</v>
      </c>
      <c r="K295" s="1">
        <f ca="1">Table5[[#This Row],[Moving Average on Months]] + 1.96*STDEV(OFFSET(Table5[[#This Row],[Combined 
Daily Order]], -$M$4/2, 0, $M$4+1, 1))</f>
        <v>17678.001656490997</v>
      </c>
      <c r="L295" s="1" t="e">
        <v>#N/A</v>
      </c>
      <c r="N295" s="1">
        <f t="shared" si="22"/>
        <v>2594.402569847256</v>
      </c>
      <c r="O295" s="1">
        <f t="shared" si="23"/>
        <v>23487.587467512647</v>
      </c>
      <c r="S295"/>
    </row>
    <row r="296" spans="2:19" ht="15" x14ac:dyDescent="0.2">
      <c r="B296" s="2">
        <v>45400.259747383687</v>
      </c>
      <c r="C296" s="2">
        <f t="shared" si="20"/>
        <v>45400</v>
      </c>
      <c r="D296" s="1">
        <v>4619</v>
      </c>
      <c r="F296" s="2">
        <f t="shared" si="24"/>
        <v>45154</v>
      </c>
      <c r="G296" s="1">
        <f t="shared" si="21"/>
        <v>15866</v>
      </c>
      <c r="H296" s="1">
        <f>ROUNDUP(MONTH(Table3[[#This Row],[Date]])/3, 0)</f>
        <v>3</v>
      </c>
      <c r="I296" s="1" cm="1">
        <f t="array" aca="1" ref="I296" ca="1" xml:space="preserve"> (SUM(OFFSET(G296, -$M$4/2+1, 0, $M$4-1, 1)) + (INDIRECT("G" &amp; ROW(G296) - $M$4/2) + INDIRECT("G" &amp; ROW(G296) + $M$4/2))/2) / $M$4</f>
        <v>11912.75</v>
      </c>
      <c r="J296" s="1">
        <f ca="1">Table5[[#This Row],[Moving Average on Months]] - 1.96*STDEV(OFFSET(Table5[[#This Row],[Combined 
Daily Order]], -$M$4/2, 0, $M$4+1, 1))</f>
        <v>6403.480244503934</v>
      </c>
      <c r="K296" s="1">
        <f ca="1">Table5[[#This Row],[Moving Average on Months]] + 1.96*STDEV(OFFSET(Table5[[#This Row],[Combined 
Daily Order]], -$M$4/2, 0, $M$4+1, 1))</f>
        <v>17422.019755496065</v>
      </c>
      <c r="L296" s="1" t="e">
        <v>#N/A</v>
      </c>
      <c r="N296" s="1">
        <f t="shared" si="22"/>
        <v>2594.402569847256</v>
      </c>
      <c r="O296" s="1">
        <f t="shared" si="23"/>
        <v>23487.587467512647</v>
      </c>
      <c r="S296"/>
    </row>
    <row r="297" spans="2:19" ht="15" x14ac:dyDescent="0.2">
      <c r="B297" s="2">
        <v>45399.851105718662</v>
      </c>
      <c r="C297" s="2">
        <f t="shared" si="20"/>
        <v>45399</v>
      </c>
      <c r="D297" s="1">
        <v>4894</v>
      </c>
      <c r="F297" s="2">
        <f t="shared" si="24"/>
        <v>45153</v>
      </c>
      <c r="G297" s="1">
        <f t="shared" si="21"/>
        <v>10579</v>
      </c>
      <c r="H297" s="1">
        <f>ROUNDUP(MONTH(Table3[[#This Row],[Date]])/3, 0)</f>
        <v>3</v>
      </c>
      <c r="I297" s="1" cm="1">
        <f t="array" aca="1" ref="I297" ca="1" xml:space="preserve"> (SUM(OFFSET(G297, -$M$4/2+1, 0, $M$4-1, 1)) + (INDIRECT("G" &amp; ROW(G297) - $M$4/2) + INDIRECT("G" &amp; ROW(G297) + $M$4/2))/2) / $M$4</f>
        <v>11718.954545454546</v>
      </c>
      <c r="J297" s="1">
        <f ca="1">Table5[[#This Row],[Moving Average on Months]] - 1.96*STDEV(OFFSET(Table5[[#This Row],[Combined 
Daily Order]], -$M$4/2, 0, $M$4+1, 1))</f>
        <v>6473.4951821699196</v>
      </c>
      <c r="K297" s="1">
        <f ca="1">Table5[[#This Row],[Moving Average on Months]] + 1.96*STDEV(OFFSET(Table5[[#This Row],[Combined 
Daily Order]], -$M$4/2, 0, $M$4+1, 1))</f>
        <v>16964.413908739174</v>
      </c>
      <c r="L297" s="1" t="e">
        <v>#N/A</v>
      </c>
      <c r="N297" s="1">
        <f t="shared" si="22"/>
        <v>2594.402569847256</v>
      </c>
      <c r="O297" s="1">
        <f t="shared" si="23"/>
        <v>23487.587467512647</v>
      </c>
      <c r="S297"/>
    </row>
    <row r="298" spans="2:19" ht="15" x14ac:dyDescent="0.2">
      <c r="B298" s="2">
        <v>45399.479389024265</v>
      </c>
      <c r="C298" s="2">
        <f t="shared" si="20"/>
        <v>45399</v>
      </c>
      <c r="D298" s="1">
        <v>4358</v>
      </c>
      <c r="F298" s="2">
        <f t="shared" si="24"/>
        <v>45152</v>
      </c>
      <c r="G298" s="1">
        <f t="shared" si="21"/>
        <v>14174</v>
      </c>
      <c r="H298" s="1">
        <f>ROUNDUP(MONTH(Table3[[#This Row],[Date]])/3, 0)</f>
        <v>3</v>
      </c>
      <c r="I298" s="1" cm="1">
        <f t="array" aca="1" ref="I298" ca="1" xml:space="preserve"> (SUM(OFFSET(G298, -$M$4/2+1, 0, $M$4-1, 1)) + (INDIRECT("G" &amp; ROW(G298) - $M$4/2) + INDIRECT("G" &amp; ROW(G298) + $M$4/2))/2) / $M$4</f>
        <v>11504.818181818182</v>
      </c>
      <c r="J298" s="1">
        <f ca="1">Table5[[#This Row],[Moving Average on Months]] - 1.96*STDEV(OFFSET(Table5[[#This Row],[Combined 
Daily Order]], -$M$4/2, 0, $M$4+1, 1))</f>
        <v>6071.2370753021687</v>
      </c>
      <c r="K298" s="1">
        <f ca="1">Table5[[#This Row],[Moving Average on Months]] + 1.96*STDEV(OFFSET(Table5[[#This Row],[Combined 
Daily Order]], -$M$4/2, 0, $M$4+1, 1))</f>
        <v>16938.399288334196</v>
      </c>
      <c r="L298" s="1" t="e">
        <v>#N/A</v>
      </c>
      <c r="N298" s="1">
        <f t="shared" si="22"/>
        <v>2594.402569847256</v>
      </c>
      <c r="O298" s="1">
        <f t="shared" si="23"/>
        <v>23487.587467512647</v>
      </c>
      <c r="S298"/>
    </row>
    <row r="299" spans="2:19" ht="15" x14ac:dyDescent="0.2">
      <c r="B299" s="2">
        <v>45399.053048722795</v>
      </c>
      <c r="C299" s="2">
        <f t="shared" si="20"/>
        <v>45399</v>
      </c>
      <c r="D299" s="1">
        <v>4048</v>
      </c>
      <c r="F299" s="2">
        <f t="shared" si="24"/>
        <v>45149</v>
      </c>
      <c r="G299" s="1">
        <f t="shared" si="21"/>
        <v>8914</v>
      </c>
      <c r="H299" s="1">
        <f>ROUNDUP(MONTH(Table3[[#This Row],[Date]])/3, 0)</f>
        <v>3</v>
      </c>
      <c r="I299" s="1" cm="1">
        <f t="array" aca="1" ref="I299" ca="1" xml:space="preserve"> (SUM(OFFSET(G299, -$M$4/2+1, 0, $M$4-1, 1)) + (INDIRECT("G" &amp; ROW(G299) - $M$4/2) + INDIRECT("G" &amp; ROW(G299) + $M$4/2))/2) / $M$4</f>
        <v>11339.90909090909</v>
      </c>
      <c r="J299" s="1">
        <f ca="1">Table5[[#This Row],[Moving Average on Months]] - 1.96*STDEV(OFFSET(Table5[[#This Row],[Combined 
Daily Order]], -$M$4/2, 0, $M$4+1, 1))</f>
        <v>6395.7821356751974</v>
      </c>
      <c r="K299" s="1">
        <f ca="1">Table5[[#This Row],[Moving Average on Months]] + 1.96*STDEV(OFFSET(Table5[[#This Row],[Combined 
Daily Order]], -$M$4/2, 0, $M$4+1, 1))</f>
        <v>16284.036046142983</v>
      </c>
      <c r="L299" s="1" t="e">
        <v>#N/A</v>
      </c>
      <c r="N299" s="1">
        <f t="shared" si="22"/>
        <v>2594.402569847256</v>
      </c>
      <c r="O299" s="1">
        <f t="shared" si="23"/>
        <v>23487.587467512647</v>
      </c>
      <c r="S299"/>
    </row>
    <row r="300" spans="2:19" ht="15" x14ac:dyDescent="0.2">
      <c r="B300" s="2">
        <v>45398.663212440923</v>
      </c>
      <c r="C300" s="2">
        <f t="shared" si="20"/>
        <v>45398</v>
      </c>
      <c r="D300" s="1">
        <v>4174</v>
      </c>
      <c r="F300" s="2">
        <f t="shared" si="24"/>
        <v>45148</v>
      </c>
      <c r="G300" s="1">
        <f t="shared" si="21"/>
        <v>13286</v>
      </c>
      <c r="H300" s="1">
        <f>ROUNDUP(MONTH(Table3[[#This Row],[Date]])/3, 0)</f>
        <v>3</v>
      </c>
      <c r="I300" s="1" cm="1">
        <f t="array" aca="1" ref="I300" ca="1" xml:space="preserve"> (SUM(OFFSET(G300, -$M$4/2+1, 0, $M$4-1, 1)) + (INDIRECT("G" &amp; ROW(G300) - $M$4/2) + INDIRECT("G" &amp; ROW(G300) + $M$4/2))/2) / $M$4</f>
        <v>11200.75</v>
      </c>
      <c r="J300" s="1">
        <f ca="1">Table5[[#This Row],[Moving Average on Months]] - 1.96*STDEV(OFFSET(Table5[[#This Row],[Combined 
Daily Order]], -$M$4/2, 0, $M$4+1, 1))</f>
        <v>6142.6406427518359</v>
      </c>
      <c r="K300" s="1">
        <f ca="1">Table5[[#This Row],[Moving Average on Months]] + 1.96*STDEV(OFFSET(Table5[[#This Row],[Combined 
Daily Order]], -$M$4/2, 0, $M$4+1, 1))</f>
        <v>16258.859357248164</v>
      </c>
      <c r="L300" s="1" t="e">
        <v>#N/A</v>
      </c>
      <c r="N300" s="1">
        <f t="shared" si="22"/>
        <v>2594.402569847256</v>
      </c>
      <c r="O300" s="1">
        <f t="shared" si="23"/>
        <v>23487.587467512647</v>
      </c>
      <c r="S300"/>
    </row>
    <row r="301" spans="2:19" ht="15" x14ac:dyDescent="0.2">
      <c r="B301" s="2">
        <v>45398.287866737395</v>
      </c>
      <c r="C301" s="2">
        <f t="shared" si="20"/>
        <v>45398</v>
      </c>
      <c r="D301" s="1">
        <v>4552</v>
      </c>
      <c r="F301" s="2">
        <f t="shared" si="24"/>
        <v>45147</v>
      </c>
      <c r="G301" s="1">
        <f t="shared" si="21"/>
        <v>9050</v>
      </c>
      <c r="H301" s="1">
        <f>ROUNDUP(MONTH(Table3[[#This Row],[Date]])/3, 0)</f>
        <v>3</v>
      </c>
      <c r="I301" s="1" cm="1">
        <f t="array" aca="1" ref="I301" ca="1" xml:space="preserve"> (SUM(OFFSET(G301, -$M$4/2+1, 0, $M$4-1, 1)) + (INDIRECT("G" &amp; ROW(G301) - $M$4/2) + INDIRECT("G" &amp; ROW(G301) + $M$4/2))/2) / $M$4</f>
        <v>10972</v>
      </c>
      <c r="J301" s="1">
        <f ca="1">Table5[[#This Row],[Moving Average on Months]] - 1.96*STDEV(OFFSET(Table5[[#This Row],[Combined 
Daily Order]], -$M$4/2, 0, $M$4+1, 1))</f>
        <v>6149.1975328919925</v>
      </c>
      <c r="K301" s="1">
        <f ca="1">Table5[[#This Row],[Moving Average on Months]] + 1.96*STDEV(OFFSET(Table5[[#This Row],[Combined 
Daily Order]], -$M$4/2, 0, $M$4+1, 1))</f>
        <v>15794.802467108007</v>
      </c>
      <c r="L301" s="1" t="e">
        <v>#N/A</v>
      </c>
      <c r="N301" s="1">
        <f t="shared" si="22"/>
        <v>2594.402569847256</v>
      </c>
      <c r="O301" s="1">
        <f t="shared" si="23"/>
        <v>23487.587467512647</v>
      </c>
      <c r="S301"/>
    </row>
    <row r="302" spans="2:19" ht="15" x14ac:dyDescent="0.2">
      <c r="B302" s="2">
        <v>45397.880816768949</v>
      </c>
      <c r="C302" s="2">
        <f t="shared" si="20"/>
        <v>45397</v>
      </c>
      <c r="D302" s="1">
        <v>4436</v>
      </c>
      <c r="F302" s="2">
        <f t="shared" si="24"/>
        <v>45146</v>
      </c>
      <c r="G302" s="1">
        <f t="shared" si="21"/>
        <v>13710</v>
      </c>
      <c r="H302" s="1">
        <f>ROUNDUP(MONTH(Table3[[#This Row],[Date]])/3, 0)</f>
        <v>3</v>
      </c>
      <c r="I302" s="1" cm="1">
        <f t="array" aca="1" ref="I302" ca="1" xml:space="preserve"> (SUM(OFFSET(G302, -$M$4/2+1, 0, $M$4-1, 1)) + (INDIRECT("G" &amp; ROW(G302) - $M$4/2) + INDIRECT("G" &amp; ROW(G302) + $M$4/2))/2) / $M$4</f>
        <v>10825.522727272728</v>
      </c>
      <c r="J302" s="1">
        <f ca="1">Table5[[#This Row],[Moving Average on Months]] - 1.96*STDEV(OFFSET(Table5[[#This Row],[Combined 
Daily Order]], -$M$4/2, 0, $M$4+1, 1))</f>
        <v>5993.4230304862667</v>
      </c>
      <c r="K302" s="1">
        <f ca="1">Table5[[#This Row],[Moving Average on Months]] + 1.96*STDEV(OFFSET(Table5[[#This Row],[Combined 
Daily Order]], -$M$4/2, 0, $M$4+1, 1))</f>
        <v>15657.622424059189</v>
      </c>
      <c r="L302" s="1" t="e">
        <v>#N/A</v>
      </c>
      <c r="N302" s="1">
        <f t="shared" si="22"/>
        <v>2594.402569847256</v>
      </c>
      <c r="O302" s="1">
        <f t="shared" si="23"/>
        <v>23487.587467512647</v>
      </c>
      <c r="S302"/>
    </row>
    <row r="303" spans="2:19" ht="15" x14ac:dyDescent="0.2">
      <c r="B303" s="2">
        <v>45397.479859916348</v>
      </c>
      <c r="C303" s="2">
        <f t="shared" si="20"/>
        <v>45397</v>
      </c>
      <c r="D303" s="1">
        <v>4057</v>
      </c>
      <c r="F303" s="2">
        <f t="shared" si="24"/>
        <v>45145</v>
      </c>
      <c r="G303" s="1">
        <f t="shared" si="21"/>
        <v>8939</v>
      </c>
      <c r="H303" s="1">
        <f>ROUNDUP(MONTH(Table3[[#This Row],[Date]])/3, 0)</f>
        <v>3</v>
      </c>
      <c r="I303" s="1" cm="1">
        <f t="array" aca="1" ref="I303" ca="1" xml:space="preserve"> (SUM(OFFSET(G303, -$M$4/2+1, 0, $M$4-1, 1)) + (INDIRECT("G" &amp; ROW(G303) - $M$4/2) + INDIRECT("G" &amp; ROW(G303) + $M$4/2))/2) / $M$4</f>
        <v>10659.045454545454</v>
      </c>
      <c r="J303" s="1">
        <f ca="1">Table5[[#This Row],[Moving Average on Months]] - 1.96*STDEV(OFFSET(Table5[[#This Row],[Combined 
Daily Order]], -$M$4/2, 0, $M$4+1, 1))</f>
        <v>6118.4181398317542</v>
      </c>
      <c r="K303" s="1">
        <f ca="1">Table5[[#This Row],[Moving Average on Months]] + 1.96*STDEV(OFFSET(Table5[[#This Row],[Combined 
Daily Order]], -$M$4/2, 0, $M$4+1, 1))</f>
        <v>15199.672769259154</v>
      </c>
      <c r="L303" s="1" t="e">
        <v>#N/A</v>
      </c>
      <c r="N303" s="1">
        <f t="shared" si="22"/>
        <v>2594.402569847256</v>
      </c>
      <c r="O303" s="1">
        <f t="shared" si="23"/>
        <v>23487.587467512647</v>
      </c>
      <c r="S303"/>
    </row>
    <row r="304" spans="2:19" ht="15" x14ac:dyDescent="0.2">
      <c r="B304" s="2">
        <v>45397.097088322793</v>
      </c>
      <c r="C304" s="2">
        <f t="shared" si="20"/>
        <v>45397</v>
      </c>
      <c r="D304" s="1">
        <v>3955</v>
      </c>
      <c r="F304" s="2">
        <f t="shared" si="24"/>
        <v>45142</v>
      </c>
      <c r="G304" s="1">
        <f t="shared" si="21"/>
        <v>12800</v>
      </c>
      <c r="H304" s="1">
        <f>ROUNDUP(MONTH(Table3[[#This Row],[Date]])/3, 0)</f>
        <v>3</v>
      </c>
      <c r="I304" s="1" cm="1">
        <f t="array" aca="1" ref="I304" ca="1" xml:space="preserve"> (SUM(OFFSET(G304, -$M$4/2+1, 0, $M$4-1, 1)) + (INDIRECT("G" &amp; ROW(G304) - $M$4/2) + INDIRECT("G" &amp; ROW(G304) + $M$4/2))/2) / $M$4</f>
        <v>10613.022727272728</v>
      </c>
      <c r="J304" s="1">
        <f ca="1">Table5[[#This Row],[Moving Average on Months]] - 1.96*STDEV(OFFSET(Table5[[#This Row],[Combined 
Daily Order]], -$M$4/2, 0, $M$4+1, 1))</f>
        <v>6080.511984031531</v>
      </c>
      <c r="K304" s="1">
        <f ca="1">Table5[[#This Row],[Moving Average on Months]] + 1.96*STDEV(OFFSET(Table5[[#This Row],[Combined 
Daily Order]], -$M$4/2, 0, $M$4+1, 1))</f>
        <v>15145.533470513925</v>
      </c>
      <c r="L304" s="1" t="e">
        <v>#N/A</v>
      </c>
      <c r="N304" s="1">
        <f t="shared" si="22"/>
        <v>2594.402569847256</v>
      </c>
      <c r="O304" s="1">
        <f t="shared" si="23"/>
        <v>23487.587467512647</v>
      </c>
      <c r="S304"/>
    </row>
    <row r="305" spans="2:19" ht="15" x14ac:dyDescent="0.2">
      <c r="B305" s="2">
        <v>45394.672479263536</v>
      </c>
      <c r="C305" s="2">
        <f t="shared" si="20"/>
        <v>45394</v>
      </c>
      <c r="D305" s="1">
        <v>4098</v>
      </c>
      <c r="F305" s="2">
        <f t="shared" si="24"/>
        <v>45141</v>
      </c>
      <c r="G305" s="1">
        <f t="shared" si="21"/>
        <v>8660</v>
      </c>
      <c r="H305" s="1">
        <f>ROUNDUP(MONTH(Table3[[#This Row],[Date]])/3, 0)</f>
        <v>3</v>
      </c>
      <c r="I305" s="1" cm="1">
        <f t="array" aca="1" ref="I305" ca="1" xml:space="preserve"> (SUM(OFFSET(G305, -$M$4/2+1, 0, $M$4-1, 1)) + (INDIRECT("G" &amp; ROW(G305) - $M$4/2) + INDIRECT("G" &amp; ROW(G305) + $M$4/2))/2) / $M$4</f>
        <v>10564.886363636364</v>
      </c>
      <c r="J305" s="1">
        <f ca="1">Table5[[#This Row],[Moving Average on Months]] - 1.96*STDEV(OFFSET(Table5[[#This Row],[Combined 
Daily Order]], -$M$4/2, 0, $M$4+1, 1))</f>
        <v>5786.7320997708275</v>
      </c>
      <c r="K305" s="1">
        <f ca="1">Table5[[#This Row],[Moving Average on Months]] + 1.96*STDEV(OFFSET(Table5[[#This Row],[Combined 
Daily Order]], -$M$4/2, 0, $M$4+1, 1))</f>
        <v>15343.040627501901</v>
      </c>
      <c r="L305" s="1" t="e">
        <v>#N/A</v>
      </c>
      <c r="N305" s="1">
        <f t="shared" si="22"/>
        <v>2594.402569847256</v>
      </c>
      <c r="O305" s="1">
        <f t="shared" si="23"/>
        <v>23487.587467512647</v>
      </c>
      <c r="S305"/>
    </row>
    <row r="306" spans="2:19" ht="15" x14ac:dyDescent="0.2">
      <c r="B306" s="2">
        <v>45394.267616276076</v>
      </c>
      <c r="C306" s="2">
        <f t="shared" si="20"/>
        <v>45394</v>
      </c>
      <c r="D306" s="1">
        <v>4007</v>
      </c>
      <c r="F306" s="2">
        <f t="shared" si="24"/>
        <v>45140</v>
      </c>
      <c r="G306" s="1">
        <f t="shared" si="21"/>
        <v>12822</v>
      </c>
      <c r="H306" s="1">
        <f>ROUNDUP(MONTH(Table3[[#This Row],[Date]])/3, 0)</f>
        <v>3</v>
      </c>
      <c r="I306" s="1" cm="1">
        <f t="array" aca="1" ref="I306" ca="1" xml:space="preserve"> (SUM(OFFSET(G306, -$M$4/2+1, 0, $M$4-1, 1)) + (INDIRECT("G" &amp; ROW(G306) - $M$4/2) + INDIRECT("G" &amp; ROW(G306) + $M$4/2))/2) / $M$4</f>
        <v>10510.90909090909</v>
      </c>
      <c r="J306" s="1">
        <f ca="1">Table5[[#This Row],[Moving Average on Months]] - 1.96*STDEV(OFFSET(Table5[[#This Row],[Combined 
Daily Order]], -$M$4/2, 0, $M$4+1, 1))</f>
        <v>5732.9305645955756</v>
      </c>
      <c r="K306" s="1">
        <f ca="1">Table5[[#This Row],[Moving Average on Months]] + 1.96*STDEV(OFFSET(Table5[[#This Row],[Combined 
Daily Order]], -$M$4/2, 0, $M$4+1, 1))</f>
        <v>15288.887617222605</v>
      </c>
      <c r="L306" s="1" t="e">
        <v>#N/A</v>
      </c>
      <c r="N306" s="1">
        <f t="shared" si="22"/>
        <v>2594.402569847256</v>
      </c>
      <c r="O306" s="1">
        <f t="shared" si="23"/>
        <v>23487.587467512647</v>
      </c>
      <c r="S306"/>
    </row>
    <row r="307" spans="2:19" ht="15" x14ac:dyDescent="0.2">
      <c r="B307" s="2">
        <v>45393.867757668049</v>
      </c>
      <c r="C307" s="2">
        <f t="shared" si="20"/>
        <v>45393</v>
      </c>
      <c r="D307" s="1">
        <v>4055</v>
      </c>
      <c r="F307" s="2">
        <f t="shared" si="24"/>
        <v>45139</v>
      </c>
      <c r="G307" s="1">
        <f t="shared" si="21"/>
        <v>8123</v>
      </c>
      <c r="H307" s="1">
        <f>ROUNDUP(MONTH(Table3[[#This Row],[Date]])/3, 0)</f>
        <v>3</v>
      </c>
      <c r="I307" s="1" cm="1">
        <f t="array" aca="1" ref="I307" ca="1" xml:space="preserve"> (SUM(OFFSET(G307, -$M$4/2+1, 0, $M$4-1, 1)) + (INDIRECT("G" &amp; ROW(G307) - $M$4/2) + INDIRECT("G" &amp; ROW(G307) + $M$4/2))/2) / $M$4</f>
        <v>10338.272727272728</v>
      </c>
      <c r="J307" s="1">
        <f ca="1">Table5[[#This Row],[Moving Average on Months]] - 1.96*STDEV(OFFSET(Table5[[#This Row],[Combined 
Daily Order]], -$M$4/2, 0, $M$4+1, 1))</f>
        <v>5392.4007737500879</v>
      </c>
      <c r="K307" s="1">
        <f ca="1">Table5[[#This Row],[Moving Average on Months]] + 1.96*STDEV(OFFSET(Table5[[#This Row],[Combined 
Daily Order]], -$M$4/2, 0, $M$4+1, 1))</f>
        <v>15284.144680795369</v>
      </c>
      <c r="L307" s="1" t="e">
        <v>#N/A</v>
      </c>
      <c r="N307" s="1">
        <f t="shared" si="22"/>
        <v>2594.402569847256</v>
      </c>
      <c r="O307" s="1">
        <f t="shared" si="23"/>
        <v>23487.587467512647</v>
      </c>
      <c r="S307"/>
    </row>
    <row r="308" spans="2:19" ht="15" x14ac:dyDescent="0.2">
      <c r="B308" s="2">
        <v>45393.479049472451</v>
      </c>
      <c r="C308" s="2">
        <f t="shared" si="20"/>
        <v>45393</v>
      </c>
      <c r="D308" s="1">
        <v>4892</v>
      </c>
      <c r="F308" s="2">
        <f t="shared" si="24"/>
        <v>45138</v>
      </c>
      <c r="G308" s="1">
        <f t="shared" si="21"/>
        <v>11484</v>
      </c>
      <c r="H308" s="1">
        <f>ROUNDUP(MONTH(Table3[[#This Row],[Date]])/3, 0)</f>
        <v>3</v>
      </c>
      <c r="I308" s="1" cm="1">
        <f t="array" aca="1" ref="I308" ca="1" xml:space="preserve"> (SUM(OFFSET(G308, -$M$4/2+1, 0, $M$4-1, 1)) + (INDIRECT("G" &amp; ROW(G308) - $M$4/2) + INDIRECT("G" &amp; ROW(G308) + $M$4/2))/2) / $M$4</f>
        <v>10125.045454545454</v>
      </c>
      <c r="J308" s="1">
        <f ca="1">Table5[[#This Row],[Moving Average on Months]] - 1.96*STDEV(OFFSET(Table5[[#This Row],[Combined 
Daily Order]], -$M$4/2, 0, $M$4+1, 1))</f>
        <v>5767.2970112281073</v>
      </c>
      <c r="K308" s="1">
        <f ca="1">Table5[[#This Row],[Moving Average on Months]] + 1.96*STDEV(OFFSET(Table5[[#This Row],[Combined 
Daily Order]], -$M$4/2, 0, $M$4+1, 1))</f>
        <v>14482.793897862801</v>
      </c>
      <c r="L308" s="1" t="e">
        <v>#N/A</v>
      </c>
      <c r="N308" s="1">
        <f t="shared" si="22"/>
        <v>2594.402569847256</v>
      </c>
      <c r="O308" s="1">
        <f t="shared" si="23"/>
        <v>23487.587467512647</v>
      </c>
      <c r="S308"/>
    </row>
    <row r="309" spans="2:19" ht="15" x14ac:dyDescent="0.2">
      <c r="B309" s="2">
        <v>45393.053607132162</v>
      </c>
      <c r="C309" s="2">
        <f t="shared" si="20"/>
        <v>45393</v>
      </c>
      <c r="D309" s="1">
        <v>3863</v>
      </c>
      <c r="F309" s="2">
        <f t="shared" si="24"/>
        <v>45135</v>
      </c>
      <c r="G309" s="1">
        <f t="shared" si="21"/>
        <v>8187</v>
      </c>
      <c r="H309" s="1">
        <f>ROUNDUP(MONTH(Table3[[#This Row],[Date]])/3, 0)</f>
        <v>3</v>
      </c>
      <c r="I309" s="1" cm="1">
        <f t="array" aca="1" ref="I309" ca="1" xml:space="preserve"> (SUM(OFFSET(G309, -$M$4/2+1, 0, $M$4-1, 1)) + (INDIRECT("G" &amp; ROW(G309) - $M$4/2) + INDIRECT("G" &amp; ROW(G309) + $M$4/2))/2) / $M$4</f>
        <v>9948.613636363636</v>
      </c>
      <c r="J309" s="1">
        <f ca="1">Table5[[#This Row],[Moving Average on Months]] - 1.96*STDEV(OFFSET(Table5[[#This Row],[Combined 
Daily Order]], -$M$4/2, 0, $M$4+1, 1))</f>
        <v>5417.6781999646782</v>
      </c>
      <c r="K309" s="1">
        <f ca="1">Table5[[#This Row],[Moving Average on Months]] + 1.96*STDEV(OFFSET(Table5[[#This Row],[Combined 
Daily Order]], -$M$4/2, 0, $M$4+1, 1))</f>
        <v>14479.549072762595</v>
      </c>
      <c r="L309" s="1" t="e">
        <v>#N/A</v>
      </c>
      <c r="N309" s="1">
        <f t="shared" si="22"/>
        <v>2594.402569847256</v>
      </c>
      <c r="O309" s="1">
        <f t="shared" si="23"/>
        <v>23487.587467512647</v>
      </c>
      <c r="S309"/>
    </row>
    <row r="310" spans="2:19" ht="15" x14ac:dyDescent="0.2">
      <c r="B310" s="2">
        <v>45392.650134742187</v>
      </c>
      <c r="C310" s="2">
        <f t="shared" si="20"/>
        <v>45392</v>
      </c>
      <c r="D310" s="1">
        <v>4636</v>
      </c>
      <c r="F310" s="2">
        <f t="shared" si="24"/>
        <v>45134</v>
      </c>
      <c r="G310" s="1">
        <f t="shared" si="21"/>
        <v>11453</v>
      </c>
      <c r="H310" s="1">
        <f>ROUNDUP(MONTH(Table3[[#This Row],[Date]])/3, 0)</f>
        <v>3</v>
      </c>
      <c r="I310" s="1" cm="1">
        <f t="array" aca="1" ref="I310" ca="1" xml:space="preserve"> (SUM(OFFSET(G310, -$M$4/2+1, 0, $M$4-1, 1)) + (INDIRECT("G" &amp; ROW(G310) - $M$4/2) + INDIRECT("G" &amp; ROW(G310) + $M$4/2))/2) / $M$4</f>
        <v>9824.5</v>
      </c>
      <c r="J310" s="1">
        <f ca="1">Table5[[#This Row],[Moving Average on Months]] - 1.96*STDEV(OFFSET(Table5[[#This Row],[Combined 
Daily Order]], -$M$4/2, 0, $M$4+1, 1))</f>
        <v>5650.6119875298691</v>
      </c>
      <c r="K310" s="1">
        <f ca="1">Table5[[#This Row],[Moving Average on Months]] + 1.96*STDEV(OFFSET(Table5[[#This Row],[Combined 
Daily Order]], -$M$4/2, 0, $M$4+1, 1))</f>
        <v>13998.388012470132</v>
      </c>
      <c r="L310" s="1" t="e">
        <v>#N/A</v>
      </c>
      <c r="N310" s="1">
        <f t="shared" si="22"/>
        <v>2594.402569847256</v>
      </c>
      <c r="O310" s="1">
        <f t="shared" si="23"/>
        <v>23487.587467512647</v>
      </c>
      <c r="S310"/>
    </row>
    <row r="311" spans="2:19" ht="15" x14ac:dyDescent="0.2">
      <c r="B311" s="2">
        <v>45392.258073221201</v>
      </c>
      <c r="C311" s="2">
        <f t="shared" si="20"/>
        <v>45392</v>
      </c>
      <c r="D311" s="1">
        <v>4595</v>
      </c>
      <c r="F311" s="2">
        <f t="shared" si="24"/>
        <v>45133</v>
      </c>
      <c r="G311" s="1">
        <f t="shared" si="21"/>
        <v>8453</v>
      </c>
      <c r="H311" s="1">
        <f>ROUNDUP(MONTH(Table3[[#This Row],[Date]])/3, 0)</f>
        <v>3</v>
      </c>
      <c r="I311" s="1" cm="1">
        <f t="array" aca="1" ref="I311" ca="1" xml:space="preserve"> (SUM(OFFSET(G311, -$M$4/2+1, 0, $M$4-1, 1)) + (INDIRECT("G" &amp; ROW(G311) - $M$4/2) + INDIRECT("G" &amp; ROW(G311) + $M$4/2))/2) / $M$4</f>
        <v>9717.6590909090901</v>
      </c>
      <c r="J311" s="1">
        <f ca="1">Table5[[#This Row],[Moving Average on Months]] - 1.96*STDEV(OFFSET(Table5[[#This Row],[Combined 
Daily Order]], -$M$4/2, 0, $M$4+1, 1))</f>
        <v>5390.2893079979767</v>
      </c>
      <c r="K311" s="1">
        <f ca="1">Table5[[#This Row],[Moving Average on Months]] + 1.96*STDEV(OFFSET(Table5[[#This Row],[Combined 
Daily Order]], -$M$4/2, 0, $M$4+1, 1))</f>
        <v>14045.028873820203</v>
      </c>
      <c r="L311" s="1" t="e">
        <v>#N/A</v>
      </c>
      <c r="N311" s="1">
        <f t="shared" si="22"/>
        <v>2594.402569847256</v>
      </c>
      <c r="O311" s="1">
        <f t="shared" si="23"/>
        <v>23487.587467512647</v>
      </c>
      <c r="S311"/>
    </row>
    <row r="312" spans="2:19" ht="15" x14ac:dyDescent="0.2">
      <c r="B312" s="2">
        <v>45391.83541937705</v>
      </c>
      <c r="C312" s="2">
        <f t="shared" si="20"/>
        <v>45391</v>
      </c>
      <c r="D312" s="1">
        <v>4166</v>
      </c>
      <c r="F312" s="2">
        <f t="shared" si="24"/>
        <v>45132</v>
      </c>
      <c r="G312" s="1">
        <f t="shared" si="21"/>
        <v>7811</v>
      </c>
      <c r="H312" s="1">
        <f>ROUNDUP(MONTH(Table3[[#This Row],[Date]])/3, 0)</f>
        <v>3</v>
      </c>
      <c r="I312" s="1" cm="1">
        <f t="array" aca="1" ref="I312" ca="1" xml:space="preserve"> (SUM(OFFSET(G312, -$M$4/2+1, 0, $M$4-1, 1)) + (INDIRECT("G" &amp; ROW(G312) - $M$4/2) + INDIRECT("G" &amp; ROW(G312) + $M$4/2))/2) / $M$4</f>
        <v>9604.0227272727279</v>
      </c>
      <c r="J312" s="1">
        <f ca="1">Table5[[#This Row],[Moving Average on Months]] - 1.96*STDEV(OFFSET(Table5[[#This Row],[Combined 
Daily Order]], -$M$4/2, 0, $M$4+1, 1))</f>
        <v>5536.5328790450076</v>
      </c>
      <c r="K312" s="1">
        <f ca="1">Table5[[#This Row],[Moving Average on Months]] + 1.96*STDEV(OFFSET(Table5[[#This Row],[Combined 
Daily Order]], -$M$4/2, 0, $M$4+1, 1))</f>
        <v>13671.512575500448</v>
      </c>
      <c r="L312" s="1" t="e">
        <v>#N/A</v>
      </c>
      <c r="N312" s="1">
        <f t="shared" si="22"/>
        <v>2594.402569847256</v>
      </c>
      <c r="O312" s="1">
        <f t="shared" si="23"/>
        <v>23487.587467512647</v>
      </c>
      <c r="S312"/>
    </row>
    <row r="313" spans="2:19" ht="15" x14ac:dyDescent="0.2">
      <c r="B313" s="2">
        <v>45391.464098320248</v>
      </c>
      <c r="C313" s="2">
        <f t="shared" si="20"/>
        <v>45391</v>
      </c>
      <c r="D313" s="1">
        <v>4763</v>
      </c>
      <c r="F313" s="2">
        <f t="shared" si="24"/>
        <v>45131</v>
      </c>
      <c r="G313" s="1">
        <f t="shared" si="21"/>
        <v>11826</v>
      </c>
      <c r="H313" s="1">
        <f>ROUNDUP(MONTH(Table3[[#This Row],[Date]])/3, 0)</f>
        <v>3</v>
      </c>
      <c r="I313" s="1" cm="1">
        <f t="array" aca="1" ref="I313" ca="1" xml:space="preserve"> (SUM(OFFSET(G313, -$M$4/2+1, 0, $M$4-1, 1)) + (INDIRECT("G" &amp; ROW(G313) - $M$4/2) + INDIRECT("G" &amp; ROW(G313) + $M$4/2))/2) / $M$4</f>
        <v>9482.8409090909099</v>
      </c>
      <c r="J313" s="1">
        <f ca="1">Table5[[#This Row],[Moving Average on Months]] - 1.96*STDEV(OFFSET(Table5[[#This Row],[Combined 
Daily Order]], -$M$4/2, 0, $M$4+1, 1))</f>
        <v>5282.2980657843764</v>
      </c>
      <c r="K313" s="1">
        <f ca="1">Table5[[#This Row],[Moving Average on Months]] + 1.96*STDEV(OFFSET(Table5[[#This Row],[Combined 
Daily Order]], -$M$4/2, 0, $M$4+1, 1))</f>
        <v>13683.383752397443</v>
      </c>
      <c r="L313" s="1" t="e">
        <v>#N/A</v>
      </c>
      <c r="N313" s="1">
        <f t="shared" si="22"/>
        <v>2594.402569847256</v>
      </c>
      <c r="O313" s="1">
        <f t="shared" si="23"/>
        <v>23487.587467512647</v>
      </c>
      <c r="S313"/>
    </row>
    <row r="314" spans="2:19" ht="15" x14ac:dyDescent="0.2">
      <c r="B314" s="2">
        <v>45391.08934000718</v>
      </c>
      <c r="C314" s="2">
        <f t="shared" si="20"/>
        <v>45391</v>
      </c>
      <c r="D314" s="1">
        <v>4061</v>
      </c>
      <c r="F314" s="2">
        <f t="shared" si="24"/>
        <v>45128</v>
      </c>
      <c r="G314" s="1">
        <f t="shared" si="21"/>
        <v>7842</v>
      </c>
      <c r="H314" s="1">
        <f>ROUNDUP(MONTH(Table3[[#This Row],[Date]])/3, 0)</f>
        <v>3</v>
      </c>
      <c r="I314" s="1" cm="1">
        <f t="array" aca="1" ref="I314" ca="1" xml:space="preserve"> (SUM(OFFSET(G314, -$M$4/2+1, 0, $M$4-1, 1)) + (INDIRECT("G" &amp; ROW(G314) - $M$4/2) + INDIRECT("G" &amp; ROW(G314) + $M$4/2))/2) / $M$4</f>
        <v>9361.0909090909099</v>
      </c>
      <c r="J314" s="1">
        <f ca="1">Table5[[#This Row],[Moving Average on Months]] - 1.96*STDEV(OFFSET(Table5[[#This Row],[Combined 
Daily Order]], -$M$4/2, 0, $M$4+1, 1))</f>
        <v>5540.8365797902134</v>
      </c>
      <c r="K314" s="1">
        <f ca="1">Table5[[#This Row],[Moving Average on Months]] + 1.96*STDEV(OFFSET(Table5[[#This Row],[Combined 
Daily Order]], -$M$4/2, 0, $M$4+1, 1))</f>
        <v>13181.345238391606</v>
      </c>
      <c r="L314" s="1" t="e">
        <v>#N/A</v>
      </c>
      <c r="N314" s="1">
        <f t="shared" si="22"/>
        <v>2594.402569847256</v>
      </c>
      <c r="O314" s="1">
        <f t="shared" si="23"/>
        <v>23487.587467512647</v>
      </c>
      <c r="S314"/>
    </row>
    <row r="315" spans="2:19" ht="15" x14ac:dyDescent="0.2">
      <c r="B315" s="2">
        <v>45390.680876246734</v>
      </c>
      <c r="C315" s="2">
        <f t="shared" si="20"/>
        <v>45390</v>
      </c>
      <c r="D315" s="1">
        <v>4472</v>
      </c>
      <c r="F315" s="2">
        <f t="shared" si="24"/>
        <v>45127</v>
      </c>
      <c r="G315" s="1">
        <f t="shared" si="21"/>
        <v>10806</v>
      </c>
      <c r="H315" s="1">
        <f>ROUNDUP(MONTH(Table3[[#This Row],[Date]])/3, 0)</f>
        <v>3</v>
      </c>
      <c r="I315" s="1" cm="1">
        <f t="array" aca="1" ref="I315" ca="1" xml:space="preserve"> (SUM(OFFSET(G315, -$M$4/2+1, 0, $M$4-1, 1)) + (INDIRECT("G" &amp; ROW(G315) - $M$4/2) + INDIRECT("G" &amp; ROW(G315) + $M$4/2))/2) / $M$4</f>
        <v>9268.954545454546</v>
      </c>
      <c r="J315" s="1">
        <f ca="1">Table5[[#This Row],[Moving Average on Months]] - 1.96*STDEV(OFFSET(Table5[[#This Row],[Combined 
Daily Order]], -$M$4/2, 0, $M$4+1, 1))</f>
        <v>5366.9825643799886</v>
      </c>
      <c r="K315" s="1">
        <f ca="1">Table5[[#This Row],[Moving Average on Months]] + 1.96*STDEV(OFFSET(Table5[[#This Row],[Combined 
Daily Order]], -$M$4/2, 0, $M$4+1, 1))</f>
        <v>13170.926526529103</v>
      </c>
      <c r="L315" s="1" t="e">
        <v>#N/A</v>
      </c>
      <c r="N315" s="1">
        <f t="shared" si="22"/>
        <v>2594.402569847256</v>
      </c>
      <c r="O315" s="1">
        <f t="shared" si="23"/>
        <v>23487.587467512647</v>
      </c>
      <c r="S315"/>
    </row>
    <row r="316" spans="2:19" ht="15" x14ac:dyDescent="0.2">
      <c r="B316" s="2">
        <v>45390.266512284783</v>
      </c>
      <c r="C316" s="2">
        <f t="shared" si="20"/>
        <v>45390</v>
      </c>
      <c r="D316" s="1">
        <v>4787</v>
      </c>
      <c r="F316" s="2">
        <f t="shared" si="24"/>
        <v>45126</v>
      </c>
      <c r="G316" s="1">
        <f t="shared" si="21"/>
        <v>6738</v>
      </c>
      <c r="H316" s="1">
        <f>ROUNDUP(MONTH(Table3[[#This Row],[Date]])/3, 0)</f>
        <v>3</v>
      </c>
      <c r="I316" s="1" cm="1">
        <f t="array" aca="1" ref="I316" ca="1" xml:space="preserve"> (SUM(OFFSET(G316, -$M$4/2+1, 0, $M$4-1, 1)) + (INDIRECT("G" &amp; ROW(G316) - $M$4/2) + INDIRECT("G" &amp; ROW(G316) + $M$4/2))/2) / $M$4</f>
        <v>9185.5</v>
      </c>
      <c r="J316" s="1">
        <f ca="1">Table5[[#This Row],[Moving Average on Months]] - 1.96*STDEV(OFFSET(Table5[[#This Row],[Combined 
Daily Order]], -$M$4/2, 0, $M$4+1, 1))</f>
        <v>5544.7966577239386</v>
      </c>
      <c r="K316" s="1">
        <f ca="1">Table5[[#This Row],[Moving Average on Months]] + 1.96*STDEV(OFFSET(Table5[[#This Row],[Combined 
Daily Order]], -$M$4/2, 0, $M$4+1, 1))</f>
        <v>12826.203342276061</v>
      </c>
      <c r="L316" s="1" t="e">
        <v>#N/A</v>
      </c>
      <c r="N316" s="1">
        <f t="shared" si="22"/>
        <v>2594.402569847256</v>
      </c>
      <c r="O316" s="1">
        <f t="shared" si="23"/>
        <v>23487.587467512647</v>
      </c>
      <c r="S316"/>
    </row>
    <row r="317" spans="2:19" ht="15" x14ac:dyDescent="0.2">
      <c r="B317" s="2">
        <v>45387.826703939863</v>
      </c>
      <c r="C317" s="2">
        <f t="shared" si="20"/>
        <v>45387</v>
      </c>
      <c r="D317" s="1">
        <v>4997</v>
      </c>
      <c r="F317" s="2">
        <f t="shared" si="24"/>
        <v>45125</v>
      </c>
      <c r="G317" s="1">
        <f t="shared" si="21"/>
        <v>10296</v>
      </c>
      <c r="H317" s="1">
        <f>ROUNDUP(MONTH(Table3[[#This Row],[Date]])/3, 0)</f>
        <v>3</v>
      </c>
      <c r="I317" s="1" cm="1">
        <f t="array" aca="1" ref="I317" ca="1" xml:space="preserve"> (SUM(OFFSET(G317, -$M$4/2+1, 0, $M$4-1, 1)) + (INDIRECT("G" &amp; ROW(G317) - $M$4/2) + INDIRECT("G" &amp; ROW(G317) + $M$4/2))/2) / $M$4</f>
        <v>9091.954545454546</v>
      </c>
      <c r="J317" s="1">
        <f ca="1">Table5[[#This Row],[Moving Average on Months]] - 1.96*STDEV(OFFSET(Table5[[#This Row],[Combined 
Daily Order]], -$M$4/2, 0, $M$4+1, 1))</f>
        <v>5343.9355391187264</v>
      </c>
      <c r="K317" s="1">
        <f ca="1">Table5[[#This Row],[Moving Average on Months]] + 1.96*STDEV(OFFSET(Table5[[#This Row],[Combined 
Daily Order]], -$M$4/2, 0, $M$4+1, 1))</f>
        <v>12839.973551790365</v>
      </c>
      <c r="L317" s="1" t="e">
        <v>#N/A</v>
      </c>
      <c r="N317" s="1">
        <f t="shared" si="22"/>
        <v>2594.402569847256</v>
      </c>
      <c r="O317" s="1">
        <f t="shared" si="23"/>
        <v>23487.587467512647</v>
      </c>
      <c r="S317"/>
    </row>
    <row r="318" spans="2:19" ht="15" x14ac:dyDescent="0.2">
      <c r="B318" s="2">
        <v>45387.403844592991</v>
      </c>
      <c r="C318" s="2">
        <f t="shared" si="20"/>
        <v>45387</v>
      </c>
      <c r="D318" s="1">
        <v>3963</v>
      </c>
      <c r="F318" s="2">
        <f t="shared" si="24"/>
        <v>45124</v>
      </c>
      <c r="G318" s="1">
        <f t="shared" si="21"/>
        <v>7112</v>
      </c>
      <c r="H318" s="1">
        <f>ROUNDUP(MONTH(Table3[[#This Row],[Date]])/3, 0)</f>
        <v>3</v>
      </c>
      <c r="I318" s="1" cm="1">
        <f t="array" aca="1" ref="I318" ca="1" xml:space="preserve"> (SUM(OFFSET(G318, -$M$4/2+1, 0, $M$4-1, 1)) + (INDIRECT("G" &amp; ROW(G318) - $M$4/2) + INDIRECT("G" &amp; ROW(G318) + $M$4/2))/2) / $M$4</f>
        <v>9007.25</v>
      </c>
      <c r="J318" s="1">
        <f ca="1">Table5[[#This Row],[Moving Average on Months]] - 1.96*STDEV(OFFSET(Table5[[#This Row],[Combined 
Daily Order]], -$M$4/2, 0, $M$4+1, 1))</f>
        <v>5567.6291554148938</v>
      </c>
      <c r="K318" s="1">
        <f ca="1">Table5[[#This Row],[Moving Average on Months]] + 1.96*STDEV(OFFSET(Table5[[#This Row],[Combined 
Daily Order]], -$M$4/2, 0, $M$4+1, 1))</f>
        <v>12446.870844585106</v>
      </c>
      <c r="L318" s="1" t="e">
        <v>#N/A</v>
      </c>
      <c r="N318" s="1">
        <f t="shared" si="22"/>
        <v>2594.402569847256</v>
      </c>
      <c r="O318" s="1">
        <f t="shared" si="23"/>
        <v>23487.587467512647</v>
      </c>
      <c r="S318"/>
    </row>
    <row r="319" spans="2:19" ht="15" x14ac:dyDescent="0.2">
      <c r="B319" s="2">
        <v>45386.985091048824</v>
      </c>
      <c r="C319" s="2">
        <f t="shared" si="20"/>
        <v>45386</v>
      </c>
      <c r="D319" s="1">
        <v>4007</v>
      </c>
      <c r="F319" s="2">
        <f t="shared" si="24"/>
        <v>45121</v>
      </c>
      <c r="G319" s="1">
        <f t="shared" si="21"/>
        <v>9951</v>
      </c>
      <c r="H319" s="1">
        <f>ROUNDUP(MONTH(Table3[[#This Row],[Date]])/3, 0)</f>
        <v>3</v>
      </c>
      <c r="I319" s="1" cm="1">
        <f t="array" aca="1" ref="I319" ca="1" xml:space="preserve"> (SUM(OFFSET(G319, -$M$4/2+1, 0, $M$4-1, 1)) + (INDIRECT("G" &amp; ROW(G319) - $M$4/2) + INDIRECT("G" &amp; ROW(G319) + $M$4/2))/2) / $M$4</f>
        <v>9037.704545454546</v>
      </c>
      <c r="J319" s="1">
        <f ca="1">Table5[[#This Row],[Moving Average on Months]] - 1.96*STDEV(OFFSET(Table5[[#This Row],[Combined 
Daily Order]], -$M$4/2, 0, $M$4+1, 1))</f>
        <v>5553.5771436044743</v>
      </c>
      <c r="K319" s="1">
        <f ca="1">Table5[[#This Row],[Moving Average on Months]] + 1.96*STDEV(OFFSET(Table5[[#This Row],[Combined 
Daily Order]], -$M$4/2, 0, $M$4+1, 1))</f>
        <v>12521.831947304618</v>
      </c>
      <c r="L319" s="1" t="e">
        <v>#N/A</v>
      </c>
      <c r="N319" s="1">
        <f t="shared" si="22"/>
        <v>2594.402569847256</v>
      </c>
      <c r="O319" s="1">
        <f t="shared" si="23"/>
        <v>23487.587467512647</v>
      </c>
      <c r="S319"/>
    </row>
    <row r="320" spans="2:19" ht="15" x14ac:dyDescent="0.2">
      <c r="B320" s="2">
        <v>45386.560397403773</v>
      </c>
      <c r="C320" s="2">
        <f t="shared" si="20"/>
        <v>45386</v>
      </c>
      <c r="D320" s="1">
        <v>4524</v>
      </c>
      <c r="F320" s="2">
        <f t="shared" si="24"/>
        <v>45120</v>
      </c>
      <c r="G320" s="1">
        <f t="shared" si="21"/>
        <v>7039</v>
      </c>
      <c r="H320" s="1">
        <f>ROUNDUP(MONTH(Table3[[#This Row],[Date]])/3, 0)</f>
        <v>3</v>
      </c>
      <c r="I320" s="1" cm="1">
        <f t="array" aca="1" ref="I320" ca="1" xml:space="preserve"> (SUM(OFFSET(G320, -$M$4/2+1, 0, $M$4-1, 1)) + (INDIRECT("G" &amp; ROW(G320) - $M$4/2) + INDIRECT("G" &amp; ROW(G320) + $M$4/2))/2) / $M$4</f>
        <v>8990.4090909090901</v>
      </c>
      <c r="J320" s="1">
        <f ca="1">Table5[[#This Row],[Moving Average on Months]] - 1.96*STDEV(OFFSET(Table5[[#This Row],[Combined 
Daily Order]], -$M$4/2, 0, $M$4+1, 1))</f>
        <v>5542.9570045840719</v>
      </c>
      <c r="K320" s="1">
        <f ca="1">Table5[[#This Row],[Moving Average on Months]] + 1.96*STDEV(OFFSET(Table5[[#This Row],[Combined 
Daily Order]], -$M$4/2, 0, $M$4+1, 1))</f>
        <v>12437.861177234108</v>
      </c>
      <c r="L320" s="1" t="e">
        <v>#N/A</v>
      </c>
      <c r="N320" s="1">
        <f t="shared" si="22"/>
        <v>2594.402569847256</v>
      </c>
      <c r="O320" s="1">
        <f t="shared" si="23"/>
        <v>23487.587467512647</v>
      </c>
      <c r="S320"/>
    </row>
    <row r="321" spans="2:19" ht="15" x14ac:dyDescent="0.2">
      <c r="B321" s="2">
        <v>45386.174248782263</v>
      </c>
      <c r="C321" s="2">
        <f t="shared" si="20"/>
        <v>45386</v>
      </c>
      <c r="D321" s="1">
        <v>4740</v>
      </c>
      <c r="F321" s="2">
        <f t="shared" si="24"/>
        <v>45119</v>
      </c>
      <c r="G321" s="1">
        <f t="shared" si="21"/>
        <v>10588</v>
      </c>
      <c r="H321" s="1">
        <f>ROUNDUP(MONTH(Table3[[#This Row],[Date]])/3, 0)</f>
        <v>3</v>
      </c>
      <c r="I321" s="1" cm="1">
        <f t="array" aca="1" ref="I321" ca="1" xml:space="preserve"> (SUM(OFFSET(G321, -$M$4/2+1, 0, $M$4-1, 1)) + (INDIRECT("G" &amp; ROW(G321) - $M$4/2) + INDIRECT("G" &amp; ROW(G321) + $M$4/2))/2) / $M$4</f>
        <v>8948.25</v>
      </c>
      <c r="J321" s="1">
        <f ca="1">Table5[[#This Row],[Moving Average on Months]] - 1.96*STDEV(OFFSET(Table5[[#This Row],[Combined 
Daily Order]], -$M$4/2, 0, $M$4+1, 1))</f>
        <v>5425.2307322547385</v>
      </c>
      <c r="K321" s="1">
        <f ca="1">Table5[[#This Row],[Moving Average on Months]] + 1.96*STDEV(OFFSET(Table5[[#This Row],[Combined 
Daily Order]], -$M$4/2, 0, $M$4+1, 1))</f>
        <v>12471.269267745261</v>
      </c>
      <c r="L321" s="1" t="e">
        <v>#N/A</v>
      </c>
      <c r="N321" s="1">
        <f t="shared" si="22"/>
        <v>2594.402569847256</v>
      </c>
      <c r="O321" s="1">
        <f t="shared" si="23"/>
        <v>23487.587467512647</v>
      </c>
      <c r="S321"/>
    </row>
    <row r="322" spans="2:19" ht="15" x14ac:dyDescent="0.2">
      <c r="B322" s="2">
        <v>45385.783844210309</v>
      </c>
      <c r="C322" s="2">
        <f t="shared" si="20"/>
        <v>45385</v>
      </c>
      <c r="D322" s="1">
        <v>4762</v>
      </c>
      <c r="F322" s="2">
        <f t="shared" si="24"/>
        <v>45118</v>
      </c>
      <c r="G322" s="1">
        <f t="shared" si="21"/>
        <v>6911</v>
      </c>
      <c r="H322" s="1">
        <f>ROUNDUP(MONTH(Table3[[#This Row],[Date]])/3, 0)</f>
        <v>3</v>
      </c>
      <c r="I322" s="1" cm="1">
        <f t="array" aca="1" ref="I322" ca="1" xml:space="preserve"> (SUM(OFFSET(G322, -$M$4/2+1, 0, $M$4-1, 1)) + (INDIRECT("G" &amp; ROW(G322) - $M$4/2) + INDIRECT("G" &amp; ROW(G322) + $M$4/2))/2) / $M$4</f>
        <v>8904.068181818182</v>
      </c>
      <c r="J322" s="1">
        <f ca="1">Table5[[#This Row],[Moving Average on Months]] - 1.96*STDEV(OFFSET(Table5[[#This Row],[Combined 
Daily Order]], -$M$4/2, 0, $M$4+1, 1))</f>
        <v>5448.8841593760899</v>
      </c>
      <c r="K322" s="1">
        <f ca="1">Table5[[#This Row],[Moving Average on Months]] + 1.96*STDEV(OFFSET(Table5[[#This Row],[Combined 
Daily Order]], -$M$4/2, 0, $M$4+1, 1))</f>
        <v>12359.252204260274</v>
      </c>
      <c r="L322" s="1" t="e">
        <v>#N/A</v>
      </c>
      <c r="N322" s="1">
        <f t="shared" si="22"/>
        <v>2594.402569847256</v>
      </c>
      <c r="O322" s="1">
        <f t="shared" si="23"/>
        <v>23487.587467512647</v>
      </c>
      <c r="S322"/>
    </row>
    <row r="323" spans="2:19" ht="15" x14ac:dyDescent="0.2">
      <c r="B323" s="2">
        <v>45385.410957190797</v>
      </c>
      <c r="C323" s="2">
        <f t="shared" si="20"/>
        <v>45385</v>
      </c>
      <c r="D323" s="1">
        <v>4710</v>
      </c>
      <c r="F323" s="2">
        <f t="shared" si="24"/>
        <v>45117</v>
      </c>
      <c r="G323" s="1">
        <f t="shared" si="21"/>
        <v>10425</v>
      </c>
      <c r="H323" s="1">
        <f>ROUNDUP(MONTH(Table3[[#This Row],[Date]])/3, 0)</f>
        <v>3</v>
      </c>
      <c r="I323" s="1" cm="1">
        <f t="array" aca="1" ref="I323" ca="1" xml:space="preserve"> (SUM(OFFSET(G323, -$M$4/2+1, 0, $M$4-1, 1)) + (INDIRECT("G" &amp; ROW(G323) - $M$4/2) + INDIRECT("G" &amp; ROW(G323) + $M$4/2))/2) / $M$4</f>
        <v>8954.75</v>
      </c>
      <c r="J323" s="1">
        <f ca="1">Table5[[#This Row],[Moving Average on Months]] - 1.96*STDEV(OFFSET(Table5[[#This Row],[Combined 
Daily Order]], -$M$4/2, 0, $M$4+1, 1))</f>
        <v>5349.0061641350239</v>
      </c>
      <c r="K323" s="1">
        <f ca="1">Table5[[#This Row],[Moving Average on Months]] + 1.96*STDEV(OFFSET(Table5[[#This Row],[Combined 
Daily Order]], -$M$4/2, 0, $M$4+1, 1))</f>
        <v>12560.493835864976</v>
      </c>
      <c r="L323" s="1" t="e">
        <v>#N/A</v>
      </c>
      <c r="N323" s="1">
        <f t="shared" si="22"/>
        <v>2594.402569847256</v>
      </c>
      <c r="O323" s="1">
        <f t="shared" si="23"/>
        <v>23487.587467512647</v>
      </c>
      <c r="S323"/>
    </row>
    <row r="324" spans="2:19" ht="15" x14ac:dyDescent="0.2">
      <c r="B324" s="2">
        <v>45385.034746186291</v>
      </c>
      <c r="C324" s="2">
        <f t="shared" ref="C324:C387" si="25">INT(B324)</f>
        <v>45385</v>
      </c>
      <c r="D324" s="1">
        <v>4219</v>
      </c>
      <c r="F324" s="2">
        <f t="shared" si="24"/>
        <v>45114</v>
      </c>
      <c r="G324" s="1">
        <f t="shared" ref="G324:G387" si="26">SUMIF(C:C, F324, D:D)</f>
        <v>7003</v>
      </c>
      <c r="H324" s="1">
        <f>ROUNDUP(MONTH(Table3[[#This Row],[Date]])/3, 0)</f>
        <v>3</v>
      </c>
      <c r="I324" s="1" cm="1">
        <f t="array" aca="1" ref="I324" ca="1" xml:space="preserve"> (SUM(OFFSET(G324, -$M$4/2+1, 0, $M$4-1, 1)) + (INDIRECT("G" &amp; ROW(G324) - $M$4/2) + INDIRECT("G" &amp; ROW(G324) + $M$4/2))/2) / $M$4</f>
        <v>8939.25</v>
      </c>
      <c r="J324" s="1">
        <f ca="1">Table5[[#This Row],[Moving Average on Months]] - 1.96*STDEV(OFFSET(Table5[[#This Row],[Combined 
Daily Order]], -$M$4/2, 0, $M$4+1, 1))</f>
        <v>5315.4148224927349</v>
      </c>
      <c r="K324" s="1">
        <f ca="1">Table5[[#This Row],[Moving Average on Months]] + 1.96*STDEV(OFFSET(Table5[[#This Row],[Combined 
Daily Order]], -$M$4/2, 0, $M$4+1, 1))</f>
        <v>12563.085177507266</v>
      </c>
      <c r="L324" s="1" t="e">
        <v>#N/A</v>
      </c>
      <c r="N324" s="1">
        <f t="shared" ref="N324:N387" si="27">$W$48</f>
        <v>2594.402569847256</v>
      </c>
      <c r="O324" s="1">
        <f t="shared" ref="O324:O387" si="28">$X$48</f>
        <v>23487.587467512647</v>
      </c>
      <c r="S324"/>
    </row>
    <row r="325" spans="2:19" ht="15" x14ac:dyDescent="0.2">
      <c r="B325" s="2">
        <v>45384.634376494694</v>
      </c>
      <c r="C325" s="2">
        <f t="shared" si="25"/>
        <v>45384</v>
      </c>
      <c r="D325" s="1">
        <v>4534</v>
      </c>
      <c r="F325" s="2">
        <f t="shared" si="24"/>
        <v>45113</v>
      </c>
      <c r="G325" s="1">
        <f t="shared" si="26"/>
        <v>10289</v>
      </c>
      <c r="H325" s="1">
        <f>ROUNDUP(MONTH(Table3[[#This Row],[Date]])/3, 0)</f>
        <v>3</v>
      </c>
      <c r="I325" s="1" cm="1">
        <f t="array" aca="1" ref="I325" ca="1" xml:space="preserve"> (SUM(OFFSET(G325, -$M$4/2+1, 0, $M$4-1, 1)) + (INDIRECT("G" &amp; ROW(G325) - $M$4/2) + INDIRECT("G" &amp; ROW(G325) + $M$4/2))/2) / $M$4</f>
        <v>8930.931818181818</v>
      </c>
      <c r="J325" s="1">
        <f ca="1">Table5[[#This Row],[Moving Average on Months]] - 1.96*STDEV(OFFSET(Table5[[#This Row],[Combined 
Daily Order]], -$M$4/2, 0, $M$4+1, 1))</f>
        <v>5313.7878527811044</v>
      </c>
      <c r="K325" s="1">
        <f ca="1">Table5[[#This Row],[Moving Average on Months]] + 1.96*STDEV(OFFSET(Table5[[#This Row],[Combined 
Daily Order]], -$M$4/2, 0, $M$4+1, 1))</f>
        <v>12548.075783582532</v>
      </c>
      <c r="L325" s="1" t="e">
        <v>#N/A</v>
      </c>
      <c r="N325" s="1">
        <f t="shared" si="27"/>
        <v>2594.402569847256</v>
      </c>
      <c r="O325" s="1">
        <f t="shared" si="28"/>
        <v>23487.587467512647</v>
      </c>
      <c r="S325"/>
    </row>
    <row r="326" spans="2:19" ht="15" x14ac:dyDescent="0.2">
      <c r="B326" s="2">
        <v>45384.218663765212</v>
      </c>
      <c r="C326" s="2">
        <f t="shared" si="25"/>
        <v>45384</v>
      </c>
      <c r="D326" s="1">
        <v>4052</v>
      </c>
      <c r="F326" s="2">
        <f t="shared" ref="F326:F389" si="29">WORKDAY(F325,-1)</f>
        <v>45112</v>
      </c>
      <c r="G326" s="1">
        <f t="shared" si="26"/>
        <v>7396</v>
      </c>
      <c r="H326" s="1">
        <f>ROUNDUP(MONTH(Table3[[#This Row],[Date]])/3, 0)</f>
        <v>3</v>
      </c>
      <c r="I326" s="1" cm="1">
        <f t="array" aca="1" ref="I326" ca="1" xml:space="preserve"> (SUM(OFFSET(G326, -$M$4/2+1, 0, $M$4-1, 1)) + (INDIRECT("G" &amp; ROW(G326) - $M$4/2) + INDIRECT("G" &amp; ROW(G326) + $M$4/2))/2) / $M$4</f>
        <v>8952.75</v>
      </c>
      <c r="J326" s="1">
        <f ca="1">Table5[[#This Row],[Moving Average on Months]] - 1.96*STDEV(OFFSET(Table5[[#This Row],[Combined 
Daily Order]], -$M$4/2, 0, $M$4+1, 1))</f>
        <v>5335.004754564723</v>
      </c>
      <c r="K326" s="1">
        <f ca="1">Table5[[#This Row],[Moving Average on Months]] + 1.96*STDEV(OFFSET(Table5[[#This Row],[Combined 
Daily Order]], -$M$4/2, 0, $M$4+1, 1))</f>
        <v>12570.495245435277</v>
      </c>
      <c r="L326" s="1" t="e">
        <v>#N/A</v>
      </c>
      <c r="N326" s="1">
        <f t="shared" si="27"/>
        <v>2594.402569847256</v>
      </c>
      <c r="O326" s="1">
        <f t="shared" si="28"/>
        <v>23487.587467512647</v>
      </c>
      <c r="S326"/>
    </row>
    <row r="327" spans="2:19" ht="15" x14ac:dyDescent="0.2">
      <c r="B327" s="2">
        <v>45383.848306874723</v>
      </c>
      <c r="C327" s="2">
        <f t="shared" si="25"/>
        <v>45383</v>
      </c>
      <c r="D327" s="1">
        <v>4179</v>
      </c>
      <c r="F327" s="2">
        <f t="shared" si="29"/>
        <v>45111</v>
      </c>
      <c r="G327" s="1">
        <f t="shared" si="26"/>
        <v>10392</v>
      </c>
      <c r="H327" s="1">
        <f>ROUNDUP(MONTH(Table3[[#This Row],[Date]])/3, 0)</f>
        <v>3</v>
      </c>
      <c r="I327" s="1" cm="1">
        <f t="array" aca="1" ref="I327" ca="1" xml:space="preserve"> (SUM(OFFSET(G327, -$M$4/2+1, 0, $M$4-1, 1)) + (INDIRECT("G" &amp; ROW(G327) - $M$4/2) + INDIRECT("G" &amp; ROW(G327) + $M$4/2))/2) / $M$4</f>
        <v>8989.454545454546</v>
      </c>
      <c r="J327" s="1">
        <f ca="1">Table5[[#This Row],[Moving Average on Months]] - 1.96*STDEV(OFFSET(Table5[[#This Row],[Combined 
Daily Order]], -$M$4/2, 0, $M$4+1, 1))</f>
        <v>5319.5030955407874</v>
      </c>
      <c r="K327" s="1">
        <f ca="1">Table5[[#This Row],[Moving Average on Months]] + 1.96*STDEV(OFFSET(Table5[[#This Row],[Combined 
Daily Order]], -$M$4/2, 0, $M$4+1, 1))</f>
        <v>12659.405995368305</v>
      </c>
      <c r="L327" s="1" t="e">
        <v>#N/A</v>
      </c>
      <c r="N327" s="1">
        <f t="shared" si="27"/>
        <v>2594.402569847256</v>
      </c>
      <c r="O327" s="1">
        <f t="shared" si="28"/>
        <v>23487.587467512647</v>
      </c>
      <c r="S327"/>
    </row>
    <row r="328" spans="2:19" ht="15" x14ac:dyDescent="0.2">
      <c r="B328" s="2">
        <v>45383.436034516606</v>
      </c>
      <c r="C328" s="2">
        <f t="shared" si="25"/>
        <v>45383</v>
      </c>
      <c r="D328" s="1">
        <v>4340</v>
      </c>
      <c r="F328" s="2">
        <f t="shared" si="29"/>
        <v>45110</v>
      </c>
      <c r="G328" s="1">
        <f t="shared" si="26"/>
        <v>6974</v>
      </c>
      <c r="H328" s="1">
        <f>ROUNDUP(MONTH(Table3[[#This Row],[Date]])/3, 0)</f>
        <v>3</v>
      </c>
      <c r="I328" s="1" cm="1">
        <f t="array" aca="1" ref="I328" ca="1" xml:space="preserve"> (SUM(OFFSET(G328, -$M$4/2+1, 0, $M$4-1, 1)) + (INDIRECT("G" &amp; ROW(G328) - $M$4/2) + INDIRECT("G" &amp; ROW(G328) + $M$4/2))/2) / $M$4</f>
        <v>9114.454545454546</v>
      </c>
      <c r="J328" s="1">
        <f ca="1">Table5[[#This Row],[Moving Average on Months]] - 1.96*STDEV(OFFSET(Table5[[#This Row],[Combined 
Daily Order]], -$M$4/2, 0, $M$4+1, 1))</f>
        <v>5469.3492855572131</v>
      </c>
      <c r="K328" s="1">
        <f ca="1">Table5[[#This Row],[Moving Average on Months]] + 1.96*STDEV(OFFSET(Table5[[#This Row],[Combined 
Daily Order]], -$M$4/2, 0, $M$4+1, 1))</f>
        <v>12759.559805351879</v>
      </c>
      <c r="L328" s="1" t="e">
        <v>#N/A</v>
      </c>
      <c r="N328" s="1">
        <f t="shared" si="27"/>
        <v>2594.402569847256</v>
      </c>
      <c r="O328" s="1">
        <f t="shared" si="28"/>
        <v>23487.587467512647</v>
      </c>
      <c r="S328"/>
    </row>
    <row r="329" spans="2:19" ht="15" x14ac:dyDescent="0.2">
      <c r="B329" s="2">
        <v>45383.012141996362</v>
      </c>
      <c r="C329" s="2">
        <f t="shared" si="25"/>
        <v>45383</v>
      </c>
      <c r="D329" s="1">
        <v>5002</v>
      </c>
      <c r="F329" s="2">
        <f t="shared" si="29"/>
        <v>45107</v>
      </c>
      <c r="G329" s="1">
        <f t="shared" si="26"/>
        <v>10244</v>
      </c>
      <c r="H329" s="1">
        <f>ROUNDUP(MONTH(Table3[[#This Row],[Date]])/3, 0)</f>
        <v>2</v>
      </c>
      <c r="I329" s="1" cm="1">
        <f t="array" aca="1" ref="I329" ca="1" xml:space="preserve"> (SUM(OFFSET(G329, -$M$4/2+1, 0, $M$4-1, 1)) + (INDIRECT("G" &amp; ROW(G329) - $M$4/2) + INDIRECT("G" &amp; ROW(G329) + $M$4/2))/2) / $M$4</f>
        <v>9140.9090909090901</v>
      </c>
      <c r="J329" s="1">
        <f ca="1">Table5[[#This Row],[Moving Average on Months]] - 1.96*STDEV(OFFSET(Table5[[#This Row],[Combined 
Daily Order]], -$M$4/2, 0, $M$4+1, 1))</f>
        <v>5455.1971139490452</v>
      </c>
      <c r="K329" s="1">
        <f ca="1">Table5[[#This Row],[Moving Average on Months]] + 1.96*STDEV(OFFSET(Table5[[#This Row],[Combined 
Daily Order]], -$M$4/2, 0, $M$4+1, 1))</f>
        <v>12826.621067869135</v>
      </c>
      <c r="L329" s="1" t="e">
        <v>#N/A</v>
      </c>
      <c r="N329" s="1">
        <f t="shared" si="27"/>
        <v>2594.402569847256</v>
      </c>
      <c r="O329" s="1">
        <f t="shared" si="28"/>
        <v>23487.587467512647</v>
      </c>
      <c r="S329"/>
    </row>
    <row r="330" spans="2:19" ht="15" x14ac:dyDescent="0.2">
      <c r="B330" s="2">
        <v>45380.635207225809</v>
      </c>
      <c r="C330" s="2">
        <f t="shared" si="25"/>
        <v>45380</v>
      </c>
      <c r="D330" s="1">
        <v>5241</v>
      </c>
      <c r="F330" s="2">
        <f t="shared" si="29"/>
        <v>45106</v>
      </c>
      <c r="G330" s="1">
        <f t="shared" si="26"/>
        <v>10703</v>
      </c>
      <c r="H330" s="1">
        <f>ROUNDUP(MONTH(Table3[[#This Row],[Date]])/3, 0)</f>
        <v>2</v>
      </c>
      <c r="I330" s="1" cm="1">
        <f t="array" aca="1" ref="I330" ca="1" xml:space="preserve"> (SUM(OFFSET(G330, -$M$4/2+1, 0, $M$4-1, 1)) + (INDIRECT("G" &amp; ROW(G330) - $M$4/2) + INDIRECT("G" &amp; ROW(G330) + $M$4/2))/2) / $M$4</f>
        <v>9195.4090909090901</v>
      </c>
      <c r="J330" s="1">
        <f ca="1">Table5[[#This Row],[Moving Average on Months]] - 1.96*STDEV(OFFSET(Table5[[#This Row],[Combined 
Daily Order]], -$M$4/2, 0, $M$4+1, 1))</f>
        <v>5407.9450195429545</v>
      </c>
      <c r="K330" s="1">
        <f ca="1">Table5[[#This Row],[Moving Average on Months]] + 1.96*STDEV(OFFSET(Table5[[#This Row],[Combined 
Daily Order]], -$M$4/2, 0, $M$4+1, 1))</f>
        <v>12982.873162275226</v>
      </c>
      <c r="L330" s="1" t="e">
        <v>#N/A</v>
      </c>
      <c r="N330" s="1">
        <f t="shared" si="27"/>
        <v>2594.402569847256</v>
      </c>
      <c r="O330" s="1">
        <f t="shared" si="28"/>
        <v>23487.587467512647</v>
      </c>
      <c r="S330"/>
    </row>
    <row r="331" spans="2:19" ht="15" x14ac:dyDescent="0.2">
      <c r="B331" s="2">
        <v>45380.246771172257</v>
      </c>
      <c r="C331" s="2">
        <f t="shared" si="25"/>
        <v>45380</v>
      </c>
      <c r="D331" s="1">
        <v>4443</v>
      </c>
      <c r="F331" s="2">
        <f t="shared" si="29"/>
        <v>45105</v>
      </c>
      <c r="G331" s="1">
        <f t="shared" si="26"/>
        <v>6887</v>
      </c>
      <c r="H331" s="1">
        <f>ROUNDUP(MONTH(Table3[[#This Row],[Date]])/3, 0)</f>
        <v>2</v>
      </c>
      <c r="I331" s="1" cm="1">
        <f t="array" aca="1" ref="I331" ca="1" xml:space="preserve"> (SUM(OFFSET(G331, -$M$4/2+1, 0, $M$4-1, 1)) + (INDIRECT("G" &amp; ROW(G331) - $M$4/2) + INDIRECT("G" &amp; ROW(G331) + $M$4/2))/2) / $M$4</f>
        <v>9258.431818181818</v>
      </c>
      <c r="J331" s="1">
        <f ca="1">Table5[[#This Row],[Moving Average on Months]] - 1.96*STDEV(OFFSET(Table5[[#This Row],[Combined 
Daily Order]], -$M$4/2, 0, $M$4+1, 1))</f>
        <v>5427.4586191079698</v>
      </c>
      <c r="K331" s="1">
        <f ca="1">Table5[[#This Row],[Moving Average on Months]] + 1.96*STDEV(OFFSET(Table5[[#This Row],[Combined 
Daily Order]], -$M$4/2, 0, $M$4+1, 1))</f>
        <v>13089.405017255667</v>
      </c>
      <c r="L331" s="1" t="e">
        <v>#N/A</v>
      </c>
      <c r="N331" s="1">
        <f t="shared" si="27"/>
        <v>2594.402569847256</v>
      </c>
      <c r="O331" s="1">
        <f t="shared" si="28"/>
        <v>23487.587467512647</v>
      </c>
      <c r="S331"/>
    </row>
    <row r="332" spans="2:19" ht="15" x14ac:dyDescent="0.2">
      <c r="B332" s="2">
        <v>45379.837949607383</v>
      </c>
      <c r="C332" s="2">
        <f t="shared" si="25"/>
        <v>45379</v>
      </c>
      <c r="D332" s="1">
        <v>5044</v>
      </c>
      <c r="F332" s="2">
        <f t="shared" si="29"/>
        <v>45104</v>
      </c>
      <c r="G332" s="1">
        <f t="shared" si="26"/>
        <v>10898</v>
      </c>
      <c r="H332" s="1">
        <f>ROUNDUP(MONTH(Table3[[#This Row],[Date]])/3, 0)</f>
        <v>2</v>
      </c>
      <c r="I332" s="1" cm="1">
        <f t="array" aca="1" ref="I332" ca="1" xml:space="preserve"> (SUM(OFFSET(G332, -$M$4/2+1, 0, $M$4-1, 1)) + (INDIRECT("G" &amp; ROW(G332) - $M$4/2) + INDIRECT("G" &amp; ROW(G332) + $M$4/2))/2) / $M$4</f>
        <v>9313.363636363636</v>
      </c>
      <c r="J332" s="1">
        <f ca="1">Table5[[#This Row],[Moving Average on Months]] - 1.96*STDEV(OFFSET(Table5[[#This Row],[Combined 
Daily Order]], -$M$4/2, 0, $M$4+1, 1))</f>
        <v>5382.5260260552423</v>
      </c>
      <c r="K332" s="1">
        <f ca="1">Table5[[#This Row],[Moving Average on Months]] + 1.96*STDEV(OFFSET(Table5[[#This Row],[Combined 
Daily Order]], -$M$4/2, 0, $M$4+1, 1))</f>
        <v>13244.20124667203</v>
      </c>
      <c r="L332" s="1" t="e">
        <v>#N/A</v>
      </c>
      <c r="N332" s="1">
        <f t="shared" si="27"/>
        <v>2594.402569847256</v>
      </c>
      <c r="O332" s="1">
        <f t="shared" si="28"/>
        <v>23487.587467512647</v>
      </c>
      <c r="S332"/>
    </row>
    <row r="333" spans="2:19" ht="15" x14ac:dyDescent="0.2">
      <c r="B333" s="2">
        <v>45379.413925506058</v>
      </c>
      <c r="C333" s="2">
        <f t="shared" si="25"/>
        <v>45379</v>
      </c>
      <c r="D333" s="1">
        <v>4298</v>
      </c>
      <c r="F333" s="2">
        <f t="shared" si="29"/>
        <v>45103</v>
      </c>
      <c r="G333" s="1">
        <f t="shared" si="26"/>
        <v>7064</v>
      </c>
      <c r="H333" s="1">
        <f>ROUNDUP(MONTH(Table3[[#This Row],[Date]])/3, 0)</f>
        <v>2</v>
      </c>
      <c r="I333" s="1" cm="1">
        <f t="array" aca="1" ref="I333" ca="1" xml:space="preserve"> (SUM(OFFSET(G333, -$M$4/2+1, 0, $M$4-1, 1)) + (INDIRECT("G" &amp; ROW(G333) - $M$4/2) + INDIRECT("G" &amp; ROW(G333) + $M$4/2))/2) / $M$4</f>
        <v>9374.363636363636</v>
      </c>
      <c r="J333" s="1">
        <f ca="1">Table5[[#This Row],[Moving Average on Months]] - 1.96*STDEV(OFFSET(Table5[[#This Row],[Combined 
Daily Order]], -$M$4/2, 0, $M$4+1, 1))</f>
        <v>5425.0760199593096</v>
      </c>
      <c r="K333" s="1">
        <f ca="1">Table5[[#This Row],[Moving Average on Months]] + 1.96*STDEV(OFFSET(Table5[[#This Row],[Combined 
Daily Order]], -$M$4/2, 0, $M$4+1, 1))</f>
        <v>13323.651252767962</v>
      </c>
      <c r="L333" s="1" t="e">
        <v>#N/A</v>
      </c>
      <c r="N333" s="1">
        <f t="shared" si="27"/>
        <v>2594.402569847256</v>
      </c>
      <c r="O333" s="1">
        <f t="shared" si="28"/>
        <v>23487.587467512647</v>
      </c>
      <c r="S333"/>
    </row>
    <row r="334" spans="2:19" ht="15" x14ac:dyDescent="0.2">
      <c r="B334" s="2">
        <v>45379.020499225342</v>
      </c>
      <c r="C334" s="2">
        <f t="shared" si="25"/>
        <v>45379</v>
      </c>
      <c r="D334" s="1">
        <v>5109</v>
      </c>
      <c r="F334" s="2">
        <f t="shared" si="29"/>
        <v>45100</v>
      </c>
      <c r="G334" s="1">
        <f t="shared" si="26"/>
        <v>11430</v>
      </c>
      <c r="H334" s="1">
        <f>ROUNDUP(MONTH(Table3[[#This Row],[Date]])/3, 0)</f>
        <v>2</v>
      </c>
      <c r="I334" s="1" cm="1">
        <f t="array" aca="1" ref="I334" ca="1" xml:space="preserve"> (SUM(OFFSET(G334, -$M$4/2+1, 0, $M$4-1, 1)) + (INDIRECT("G" &amp; ROW(G334) - $M$4/2) + INDIRECT("G" &amp; ROW(G334) + $M$4/2))/2) / $M$4</f>
        <v>9419.4772727272721</v>
      </c>
      <c r="J334" s="1">
        <f ca="1">Table5[[#This Row],[Moving Average on Months]] - 1.96*STDEV(OFFSET(Table5[[#This Row],[Combined 
Daily Order]], -$M$4/2, 0, $M$4+1, 1))</f>
        <v>5505.8252263042432</v>
      </c>
      <c r="K334" s="1">
        <f ca="1">Table5[[#This Row],[Moving Average on Months]] + 1.96*STDEV(OFFSET(Table5[[#This Row],[Combined 
Daily Order]], -$M$4/2, 0, $M$4+1, 1))</f>
        <v>13333.129319150301</v>
      </c>
      <c r="L334" s="1" t="e">
        <v>#N/A</v>
      </c>
      <c r="N334" s="1">
        <f t="shared" si="27"/>
        <v>2594.402569847256</v>
      </c>
      <c r="O334" s="1">
        <f t="shared" si="28"/>
        <v>23487.587467512647</v>
      </c>
      <c r="S334"/>
    </row>
    <row r="335" spans="2:19" ht="15" x14ac:dyDescent="0.2">
      <c r="B335" s="2">
        <v>45378.612082779786</v>
      </c>
      <c r="C335" s="2">
        <f t="shared" si="25"/>
        <v>45378</v>
      </c>
      <c r="D335" s="1">
        <v>4336</v>
      </c>
      <c r="F335" s="2">
        <f t="shared" si="29"/>
        <v>45099</v>
      </c>
      <c r="G335" s="1">
        <f t="shared" si="26"/>
        <v>7525</v>
      </c>
      <c r="H335" s="1">
        <f>ROUNDUP(MONTH(Table3[[#This Row],[Date]])/3, 0)</f>
        <v>2</v>
      </c>
      <c r="I335" s="1" cm="1">
        <f t="array" aca="1" ref="I335" ca="1" xml:space="preserve"> (SUM(OFFSET(G335, -$M$4/2+1, 0, $M$4-1, 1)) + (INDIRECT("G" &amp; ROW(G335) - $M$4/2) + INDIRECT("G" &amp; ROW(G335) + $M$4/2))/2) / $M$4</f>
        <v>9482.045454545454</v>
      </c>
      <c r="J335" s="1">
        <f ca="1">Table5[[#This Row],[Moving Average on Months]] - 1.96*STDEV(OFFSET(Table5[[#This Row],[Combined 
Daily Order]], -$M$4/2, 0, $M$4+1, 1))</f>
        <v>5576.0366335260442</v>
      </c>
      <c r="K335" s="1">
        <f ca="1">Table5[[#This Row],[Moving Average on Months]] + 1.96*STDEV(OFFSET(Table5[[#This Row],[Combined 
Daily Order]], -$M$4/2, 0, $M$4+1, 1))</f>
        <v>13388.054275564864</v>
      </c>
      <c r="L335" s="1" t="e">
        <v>#N/A</v>
      </c>
      <c r="N335" s="1">
        <f t="shared" si="27"/>
        <v>2594.402569847256</v>
      </c>
      <c r="O335" s="1">
        <f t="shared" si="28"/>
        <v>23487.587467512647</v>
      </c>
      <c r="S335"/>
    </row>
    <row r="336" spans="2:19" ht="15" x14ac:dyDescent="0.2">
      <c r="B336" s="2">
        <v>45378.230704587426</v>
      </c>
      <c r="C336" s="2">
        <f t="shared" si="25"/>
        <v>45378</v>
      </c>
      <c r="D336" s="1">
        <v>4699</v>
      </c>
      <c r="F336" s="2">
        <f t="shared" si="29"/>
        <v>45098</v>
      </c>
      <c r="G336" s="1">
        <f t="shared" si="26"/>
        <v>11777</v>
      </c>
      <c r="H336" s="1">
        <f>ROUNDUP(MONTH(Table3[[#This Row],[Date]])/3, 0)</f>
        <v>2</v>
      </c>
      <c r="I336" s="1" cm="1">
        <f t="array" aca="1" ref="I336" ca="1" xml:space="preserve"> (SUM(OFFSET(G336, -$M$4/2+1, 0, $M$4-1, 1)) + (INDIRECT("G" &amp; ROW(G336) - $M$4/2) + INDIRECT("G" &amp; ROW(G336) + $M$4/2))/2) / $M$4</f>
        <v>9467.113636363636</v>
      </c>
      <c r="J336" s="1">
        <f ca="1">Table5[[#This Row],[Moving Average on Months]] - 1.96*STDEV(OFFSET(Table5[[#This Row],[Combined 
Daily Order]], -$M$4/2, 0, $M$4+1, 1))</f>
        <v>5645.9741805915128</v>
      </c>
      <c r="K336" s="1">
        <f ca="1">Table5[[#This Row],[Moving Average on Months]] + 1.96*STDEV(OFFSET(Table5[[#This Row],[Combined 
Daily Order]], -$M$4/2, 0, $M$4+1, 1))</f>
        <v>13288.253092135759</v>
      </c>
      <c r="L336" s="1" t="e">
        <v>#N/A</v>
      </c>
      <c r="N336" s="1">
        <f t="shared" si="27"/>
        <v>2594.402569847256</v>
      </c>
      <c r="O336" s="1">
        <f t="shared" si="28"/>
        <v>23487.587467512647</v>
      </c>
      <c r="S336"/>
    </row>
    <row r="337" spans="2:19" ht="15" x14ac:dyDescent="0.2">
      <c r="B337" s="2">
        <v>45377.832977096106</v>
      </c>
      <c r="C337" s="2">
        <f t="shared" si="25"/>
        <v>45377</v>
      </c>
      <c r="D337" s="1">
        <v>5018</v>
      </c>
      <c r="F337" s="2">
        <f t="shared" si="29"/>
        <v>45097</v>
      </c>
      <c r="G337" s="1">
        <f t="shared" si="26"/>
        <v>7831</v>
      </c>
      <c r="H337" s="1">
        <f>ROUNDUP(MONTH(Table3[[#This Row],[Date]])/3, 0)</f>
        <v>2</v>
      </c>
      <c r="I337" s="1" cm="1">
        <f t="array" aca="1" ref="I337" ca="1" xml:space="preserve"> (SUM(OFFSET(G337, -$M$4/2+1, 0, $M$4-1, 1)) + (INDIRECT("G" &amp; ROW(G337) - $M$4/2) + INDIRECT("G" &amp; ROW(G337) + $M$4/2))/2) / $M$4</f>
        <v>9542.886363636364</v>
      </c>
      <c r="J337" s="1">
        <f ca="1">Table5[[#This Row],[Moving Average on Months]] - 1.96*STDEV(OFFSET(Table5[[#This Row],[Combined 
Daily Order]], -$M$4/2, 0, $M$4+1, 1))</f>
        <v>5458.4923598689657</v>
      </c>
      <c r="K337" s="1">
        <f ca="1">Table5[[#This Row],[Moving Average on Months]] + 1.96*STDEV(OFFSET(Table5[[#This Row],[Combined 
Daily Order]], -$M$4/2, 0, $M$4+1, 1))</f>
        <v>13627.280367403762</v>
      </c>
      <c r="L337" s="1" t="e">
        <v>#N/A</v>
      </c>
      <c r="N337" s="1">
        <f t="shared" si="27"/>
        <v>2594.402569847256</v>
      </c>
      <c r="O337" s="1">
        <f t="shared" si="28"/>
        <v>23487.587467512647</v>
      </c>
      <c r="S337"/>
    </row>
    <row r="338" spans="2:19" ht="15" x14ac:dyDescent="0.2">
      <c r="B338" s="2">
        <v>45377.455250095169</v>
      </c>
      <c r="C338" s="2">
        <f t="shared" si="25"/>
        <v>45377</v>
      </c>
      <c r="D338" s="1">
        <v>4150</v>
      </c>
      <c r="F338" s="2">
        <f t="shared" si="29"/>
        <v>45096</v>
      </c>
      <c r="G338" s="1">
        <f t="shared" si="26"/>
        <v>11328</v>
      </c>
      <c r="H338" s="1">
        <f>ROUNDUP(MONTH(Table3[[#This Row],[Date]])/3, 0)</f>
        <v>2</v>
      </c>
      <c r="I338" s="1" cm="1">
        <f t="array" aca="1" ref="I338" ca="1" xml:space="preserve"> (SUM(OFFSET(G338, -$M$4/2+1, 0, $M$4-1, 1)) + (INDIRECT("G" &amp; ROW(G338) - $M$4/2) + INDIRECT("G" &amp; ROW(G338) + $M$4/2))/2) / $M$4</f>
        <v>9614.386363636364</v>
      </c>
      <c r="J338" s="1">
        <f ca="1">Table5[[#This Row],[Moving Average on Months]] - 1.96*STDEV(OFFSET(Table5[[#This Row],[Combined 
Daily Order]], -$M$4/2, 0, $M$4+1, 1))</f>
        <v>5570.6607941964339</v>
      </c>
      <c r="K338" s="1">
        <f ca="1">Table5[[#This Row],[Moving Average on Months]] + 1.96*STDEV(OFFSET(Table5[[#This Row],[Combined 
Daily Order]], -$M$4/2, 0, $M$4+1, 1))</f>
        <v>13658.111933076294</v>
      </c>
      <c r="L338" s="1" t="e">
        <v>#N/A</v>
      </c>
      <c r="N338" s="1">
        <f t="shared" si="27"/>
        <v>2594.402569847256</v>
      </c>
      <c r="O338" s="1">
        <f t="shared" si="28"/>
        <v>23487.587467512647</v>
      </c>
      <c r="S338"/>
    </row>
    <row r="339" spans="2:19" ht="15" x14ac:dyDescent="0.2">
      <c r="B339" s="2">
        <v>45377.06258076839</v>
      </c>
      <c r="C339" s="2">
        <f t="shared" si="25"/>
        <v>45377</v>
      </c>
      <c r="D339" s="1">
        <v>5010</v>
      </c>
      <c r="F339" s="2">
        <f t="shared" si="29"/>
        <v>45093</v>
      </c>
      <c r="G339" s="1">
        <f t="shared" si="26"/>
        <v>11206</v>
      </c>
      <c r="H339" s="1">
        <f>ROUNDUP(MONTH(Table3[[#This Row],[Date]])/3, 0)</f>
        <v>2</v>
      </c>
      <c r="I339" s="1" cm="1">
        <f t="array" aca="1" ref="I339" ca="1" xml:space="preserve"> (SUM(OFFSET(G339, -$M$4/2+1, 0, $M$4-1, 1)) + (INDIRECT("G" &amp; ROW(G339) - $M$4/2) + INDIRECT("G" &amp; ROW(G339) + $M$4/2))/2) / $M$4</f>
        <v>9674.6590909090901</v>
      </c>
      <c r="J339" s="1">
        <f ca="1">Table5[[#This Row],[Moving Average on Months]] - 1.96*STDEV(OFFSET(Table5[[#This Row],[Combined 
Daily Order]], -$M$4/2, 0, $M$4+1, 1))</f>
        <v>5509.9118725023245</v>
      </c>
      <c r="K339" s="1">
        <f ca="1">Table5[[#This Row],[Moving Average on Months]] + 1.96*STDEV(OFFSET(Table5[[#This Row],[Combined 
Daily Order]], -$M$4/2, 0, $M$4+1, 1))</f>
        <v>13839.406309315855</v>
      </c>
      <c r="L339" s="1" t="e">
        <v>#N/A</v>
      </c>
      <c r="N339" s="1">
        <f t="shared" si="27"/>
        <v>2594.402569847256</v>
      </c>
      <c r="O339" s="1">
        <f t="shared" si="28"/>
        <v>23487.587467512647</v>
      </c>
      <c r="S339"/>
    </row>
    <row r="340" spans="2:19" ht="15" x14ac:dyDescent="0.2">
      <c r="B340" s="2">
        <v>45376.667488900581</v>
      </c>
      <c r="C340" s="2">
        <f t="shared" si="25"/>
        <v>45376</v>
      </c>
      <c r="D340" s="1">
        <v>4633</v>
      </c>
      <c r="F340" s="2">
        <f t="shared" si="29"/>
        <v>45092</v>
      </c>
      <c r="G340" s="1">
        <f t="shared" si="26"/>
        <v>7366</v>
      </c>
      <c r="H340" s="1">
        <f>ROUNDUP(MONTH(Table3[[#This Row],[Date]])/3, 0)</f>
        <v>2</v>
      </c>
      <c r="I340" s="1" cm="1">
        <f t="array" aca="1" ref="I340" ca="1" xml:space="preserve"> (SUM(OFFSET(G340, -$M$4/2+1, 0, $M$4-1, 1)) + (INDIRECT("G" &amp; ROW(G340) - $M$4/2) + INDIRECT("G" &amp; ROW(G340) + $M$4/2))/2) / $M$4</f>
        <v>9749.6590909090901</v>
      </c>
      <c r="J340" s="1">
        <f ca="1">Table5[[#This Row],[Moving Average on Months]] - 1.96*STDEV(OFFSET(Table5[[#This Row],[Combined 
Daily Order]], -$M$4/2, 0, $M$4+1, 1))</f>
        <v>5706.1012964744941</v>
      </c>
      <c r="K340" s="1">
        <f ca="1">Table5[[#This Row],[Moving Average on Months]] + 1.96*STDEV(OFFSET(Table5[[#This Row],[Combined 
Daily Order]], -$M$4/2, 0, $M$4+1, 1))</f>
        <v>13793.216885343685</v>
      </c>
      <c r="L340" s="1" t="e">
        <v>#N/A</v>
      </c>
      <c r="N340" s="1">
        <f t="shared" si="27"/>
        <v>2594.402569847256</v>
      </c>
      <c r="O340" s="1">
        <f t="shared" si="28"/>
        <v>23487.587467512647</v>
      </c>
      <c r="S340"/>
    </row>
    <row r="341" spans="2:19" ht="15" x14ac:dyDescent="0.2">
      <c r="B341" s="2">
        <v>45376.242809456569</v>
      </c>
      <c r="C341" s="2">
        <f t="shared" si="25"/>
        <v>45376</v>
      </c>
      <c r="D341" s="1">
        <v>4491</v>
      </c>
      <c r="F341" s="2">
        <f t="shared" si="29"/>
        <v>45091</v>
      </c>
      <c r="G341" s="1">
        <f t="shared" si="26"/>
        <v>12095</v>
      </c>
      <c r="H341" s="1">
        <f>ROUNDUP(MONTH(Table3[[#This Row],[Date]])/3, 0)</f>
        <v>2</v>
      </c>
      <c r="I341" s="1" cm="1">
        <f t="array" aca="1" ref="I341" ca="1" xml:space="preserve"> (SUM(OFFSET(G341, -$M$4/2+1, 0, $M$4-1, 1)) + (INDIRECT("G" &amp; ROW(G341) - $M$4/2) + INDIRECT("G" &amp; ROW(G341) + $M$4/2))/2) / $M$4</f>
        <v>9754.681818181818</v>
      </c>
      <c r="J341" s="1">
        <f ca="1">Table5[[#This Row],[Moving Average on Months]] - 1.96*STDEV(OFFSET(Table5[[#This Row],[Combined 
Daily Order]], -$M$4/2, 0, $M$4+1, 1))</f>
        <v>5525.6978970641258</v>
      </c>
      <c r="K341" s="1">
        <f ca="1">Table5[[#This Row],[Moving Average on Months]] + 1.96*STDEV(OFFSET(Table5[[#This Row],[Combined 
Daily Order]], -$M$4/2, 0, $M$4+1, 1))</f>
        <v>13983.665739299511</v>
      </c>
      <c r="L341" s="1" t="e">
        <v>#N/A</v>
      </c>
      <c r="N341" s="1">
        <f t="shared" si="27"/>
        <v>2594.402569847256</v>
      </c>
      <c r="O341" s="1">
        <f t="shared" si="28"/>
        <v>23487.587467512647</v>
      </c>
      <c r="S341"/>
    </row>
    <row r="342" spans="2:19" ht="15" x14ac:dyDescent="0.2">
      <c r="B342" s="2">
        <v>45373.851684806024</v>
      </c>
      <c r="C342" s="2">
        <f t="shared" si="25"/>
        <v>45373</v>
      </c>
      <c r="D342" s="1">
        <v>5452</v>
      </c>
      <c r="F342" s="2">
        <f t="shared" si="29"/>
        <v>45090</v>
      </c>
      <c r="G342" s="1">
        <f t="shared" si="26"/>
        <v>7668</v>
      </c>
      <c r="H342" s="1">
        <f>ROUNDUP(MONTH(Table3[[#This Row],[Date]])/3, 0)</f>
        <v>2</v>
      </c>
      <c r="I342" s="1" cm="1">
        <f t="array" aca="1" ref="I342" ca="1" xml:space="preserve"> (SUM(OFFSET(G342, -$M$4/2+1, 0, $M$4-1, 1)) + (INDIRECT("G" &amp; ROW(G342) - $M$4/2) + INDIRECT("G" &amp; ROW(G342) + $M$4/2))/2) / $M$4</f>
        <v>9833.636363636364</v>
      </c>
      <c r="J342" s="1">
        <f ca="1">Table5[[#This Row],[Moving Average on Months]] - 1.96*STDEV(OFFSET(Table5[[#This Row],[Combined 
Daily Order]], -$M$4/2, 0, $M$4+1, 1))</f>
        <v>5574.982243716936</v>
      </c>
      <c r="K342" s="1">
        <f ca="1">Table5[[#This Row],[Moving Average on Months]] + 1.96*STDEV(OFFSET(Table5[[#This Row],[Combined 
Daily Order]], -$M$4/2, 0, $M$4+1, 1))</f>
        <v>14092.290483555793</v>
      </c>
      <c r="L342" s="1" t="e">
        <v>#N/A</v>
      </c>
      <c r="N342" s="1">
        <f t="shared" si="27"/>
        <v>2594.402569847256</v>
      </c>
      <c r="O342" s="1">
        <f t="shared" si="28"/>
        <v>23487.587467512647</v>
      </c>
      <c r="S342"/>
    </row>
    <row r="343" spans="2:19" ht="15" x14ac:dyDescent="0.2">
      <c r="B343" s="2">
        <v>45373.461976054597</v>
      </c>
      <c r="C343" s="2">
        <f t="shared" si="25"/>
        <v>45373</v>
      </c>
      <c r="D343" s="1">
        <v>4255</v>
      </c>
      <c r="F343" s="2">
        <f t="shared" si="29"/>
        <v>45089</v>
      </c>
      <c r="G343" s="1">
        <f t="shared" si="26"/>
        <v>12376</v>
      </c>
      <c r="H343" s="1">
        <f>ROUNDUP(MONTH(Table3[[#This Row],[Date]])/3, 0)</f>
        <v>2</v>
      </c>
      <c r="I343" s="1" cm="1">
        <f t="array" aca="1" ref="I343" ca="1" xml:space="preserve"> (SUM(OFFSET(G343, -$M$4/2+1, 0, $M$4-1, 1)) + (INDIRECT("G" &amp; ROW(G343) - $M$4/2) + INDIRECT("G" &amp; ROW(G343) + $M$4/2))/2) / $M$4</f>
        <v>9887.431818181818</v>
      </c>
      <c r="J343" s="1">
        <f ca="1">Table5[[#This Row],[Moving Average on Months]] - 1.96*STDEV(OFFSET(Table5[[#This Row],[Combined 
Daily Order]], -$M$4/2, 0, $M$4+1, 1))</f>
        <v>5724.7557131492986</v>
      </c>
      <c r="K343" s="1">
        <f ca="1">Table5[[#This Row],[Moving Average on Months]] + 1.96*STDEV(OFFSET(Table5[[#This Row],[Combined 
Daily Order]], -$M$4/2, 0, $M$4+1, 1))</f>
        <v>14050.107923214338</v>
      </c>
      <c r="L343" s="1" t="e">
        <v>#N/A</v>
      </c>
      <c r="N343" s="1">
        <f t="shared" si="27"/>
        <v>2594.402569847256</v>
      </c>
      <c r="O343" s="1">
        <f t="shared" si="28"/>
        <v>23487.587467512647</v>
      </c>
      <c r="S343"/>
    </row>
    <row r="344" spans="2:19" ht="15" x14ac:dyDescent="0.2">
      <c r="B344" s="2">
        <v>45373.051074505878</v>
      </c>
      <c r="C344" s="2">
        <f t="shared" si="25"/>
        <v>45373</v>
      </c>
      <c r="D344" s="1">
        <v>4274</v>
      </c>
      <c r="F344" s="2">
        <f t="shared" si="29"/>
        <v>45086</v>
      </c>
      <c r="G344" s="1">
        <f t="shared" si="26"/>
        <v>7807</v>
      </c>
      <c r="H344" s="1">
        <f>ROUNDUP(MONTH(Table3[[#This Row],[Date]])/3, 0)</f>
        <v>2</v>
      </c>
      <c r="I344" s="1" cm="1">
        <f t="array" aca="1" ref="I344" ca="1" xml:space="preserve"> (SUM(OFFSET(G344, -$M$4/2+1, 0, $M$4-1, 1)) + (INDIRECT("G" &amp; ROW(G344) - $M$4/2) + INDIRECT("G" &amp; ROW(G344) + $M$4/2))/2) / $M$4</f>
        <v>9942.204545454546</v>
      </c>
      <c r="J344" s="1">
        <f ca="1">Table5[[#This Row],[Moving Average on Months]] - 1.96*STDEV(OFFSET(Table5[[#This Row],[Combined 
Daily Order]], -$M$4/2, 0, $M$4+1, 1))</f>
        <v>5759.2583654264263</v>
      </c>
      <c r="K344" s="1">
        <f ca="1">Table5[[#This Row],[Moving Average on Months]] + 1.96*STDEV(OFFSET(Table5[[#This Row],[Combined 
Daily Order]], -$M$4/2, 0, $M$4+1, 1))</f>
        <v>14125.150725482665</v>
      </c>
      <c r="L344" s="1" t="e">
        <v>#N/A</v>
      </c>
      <c r="N344" s="1">
        <f t="shared" si="27"/>
        <v>2594.402569847256</v>
      </c>
      <c r="O344" s="1">
        <f t="shared" si="28"/>
        <v>23487.587467512647</v>
      </c>
      <c r="S344"/>
    </row>
    <row r="345" spans="2:19" ht="15" x14ac:dyDescent="0.2">
      <c r="B345" s="2">
        <v>45372.664612304805</v>
      </c>
      <c r="C345" s="2">
        <f t="shared" si="25"/>
        <v>45372</v>
      </c>
      <c r="D345" s="1">
        <v>5418</v>
      </c>
      <c r="F345" s="2">
        <f t="shared" si="29"/>
        <v>45085</v>
      </c>
      <c r="G345" s="1">
        <f t="shared" si="26"/>
        <v>11514</v>
      </c>
      <c r="H345" s="1">
        <f>ROUNDUP(MONTH(Table3[[#This Row],[Date]])/3, 0)</f>
        <v>2</v>
      </c>
      <c r="I345" s="1" cm="1">
        <f t="array" aca="1" ref="I345" ca="1" xml:space="preserve"> (SUM(OFFSET(G345, -$M$4/2+1, 0, $M$4-1, 1)) + (INDIRECT("G" &amp; ROW(G345) - $M$4/2) + INDIRECT("G" &amp; ROW(G345) + $M$4/2))/2) / $M$4</f>
        <v>10048.227272727272</v>
      </c>
      <c r="J345" s="1">
        <f ca="1">Table5[[#This Row],[Moving Average on Months]] - 1.96*STDEV(OFFSET(Table5[[#This Row],[Combined 
Daily Order]], -$M$4/2, 0, $M$4+1, 1))</f>
        <v>5604.3295017269102</v>
      </c>
      <c r="K345" s="1">
        <f ca="1">Table5[[#This Row],[Moving Average on Months]] + 1.96*STDEV(OFFSET(Table5[[#This Row],[Combined 
Daily Order]], -$M$4/2, 0, $M$4+1, 1))</f>
        <v>14492.125043727634</v>
      </c>
      <c r="L345" s="1" t="e">
        <v>#N/A</v>
      </c>
      <c r="N345" s="1">
        <f t="shared" si="27"/>
        <v>2594.402569847256</v>
      </c>
      <c r="O345" s="1">
        <f t="shared" si="28"/>
        <v>23487.587467512647</v>
      </c>
      <c r="S345"/>
    </row>
    <row r="346" spans="2:19" ht="15" x14ac:dyDescent="0.2">
      <c r="B346" s="2">
        <v>45372.290797379654</v>
      </c>
      <c r="C346" s="2">
        <f t="shared" si="25"/>
        <v>45372</v>
      </c>
      <c r="D346" s="1">
        <v>5378</v>
      </c>
      <c r="F346" s="2">
        <f t="shared" si="29"/>
        <v>45084</v>
      </c>
      <c r="G346" s="1">
        <f t="shared" si="26"/>
        <v>8667</v>
      </c>
      <c r="H346" s="1">
        <f>ROUNDUP(MONTH(Table3[[#This Row],[Date]])/3, 0)</f>
        <v>2</v>
      </c>
      <c r="I346" s="1" cm="1">
        <f t="array" aca="1" ref="I346" ca="1" xml:space="preserve"> (SUM(OFFSET(G346, -$M$4/2+1, 0, $M$4-1, 1)) + (INDIRECT("G" &amp; ROW(G346) - $M$4/2) + INDIRECT("G" &amp; ROW(G346) + $M$4/2))/2) / $M$4</f>
        <v>10228.113636363636</v>
      </c>
      <c r="J346" s="1">
        <f ca="1">Table5[[#This Row],[Moving Average on Months]] - 1.96*STDEV(OFFSET(Table5[[#This Row],[Combined 
Daily Order]], -$M$4/2, 0, $M$4+1, 1))</f>
        <v>5734.7013239151938</v>
      </c>
      <c r="K346" s="1">
        <f ca="1">Table5[[#This Row],[Moving Average on Months]] + 1.96*STDEV(OFFSET(Table5[[#This Row],[Combined 
Daily Order]], -$M$4/2, 0, $M$4+1, 1))</f>
        <v>14721.525948812079</v>
      </c>
      <c r="L346" s="1" t="e">
        <v>#N/A</v>
      </c>
      <c r="N346" s="1">
        <f t="shared" si="27"/>
        <v>2594.402569847256</v>
      </c>
      <c r="O346" s="1">
        <f t="shared" si="28"/>
        <v>23487.587467512647</v>
      </c>
      <c r="S346"/>
    </row>
    <row r="347" spans="2:19" ht="15" x14ac:dyDescent="0.2">
      <c r="B347" s="2">
        <v>45371.901764319504</v>
      </c>
      <c r="C347" s="2">
        <f t="shared" si="25"/>
        <v>45371</v>
      </c>
      <c r="D347" s="1">
        <v>4746</v>
      </c>
      <c r="F347" s="2">
        <f t="shared" si="29"/>
        <v>45083</v>
      </c>
      <c r="G347" s="1">
        <f t="shared" si="26"/>
        <v>7968</v>
      </c>
      <c r="H347" s="1">
        <f>ROUNDUP(MONTH(Table3[[#This Row],[Date]])/3, 0)</f>
        <v>2</v>
      </c>
      <c r="I347" s="1" cm="1">
        <f t="array" aca="1" ref="I347" ca="1" xml:space="preserve"> (SUM(OFFSET(G347, -$M$4/2+1, 0, $M$4-1, 1)) + (INDIRECT("G" &amp; ROW(G347) - $M$4/2) + INDIRECT("G" &amp; ROW(G347) + $M$4/2))/2) / $M$4</f>
        <v>10263.795454545454</v>
      </c>
      <c r="J347" s="1">
        <f ca="1">Table5[[#This Row],[Moving Average on Months]] - 1.96*STDEV(OFFSET(Table5[[#This Row],[Combined 
Daily Order]], -$M$4/2, 0, $M$4+1, 1))</f>
        <v>5866.1200387378722</v>
      </c>
      <c r="K347" s="1">
        <f ca="1">Table5[[#This Row],[Moving Average on Months]] + 1.96*STDEV(OFFSET(Table5[[#This Row],[Combined 
Daily Order]], -$M$4/2, 0, $M$4+1, 1))</f>
        <v>14661.470870353036</v>
      </c>
      <c r="L347" s="1" t="e">
        <v>#N/A</v>
      </c>
      <c r="N347" s="1">
        <f t="shared" si="27"/>
        <v>2594.402569847256</v>
      </c>
      <c r="O347" s="1">
        <f t="shared" si="28"/>
        <v>23487.587467512647</v>
      </c>
      <c r="S347"/>
    </row>
    <row r="348" spans="2:19" ht="15" x14ac:dyDescent="0.2">
      <c r="B348" s="2">
        <v>45371.476546806007</v>
      </c>
      <c r="C348" s="2">
        <f t="shared" si="25"/>
        <v>45371</v>
      </c>
      <c r="D348" s="1">
        <v>4707</v>
      </c>
      <c r="F348" s="2">
        <f t="shared" si="29"/>
        <v>45082</v>
      </c>
      <c r="G348" s="1">
        <f t="shared" si="26"/>
        <v>13051</v>
      </c>
      <c r="H348" s="1">
        <f>ROUNDUP(MONTH(Table3[[#This Row],[Date]])/3, 0)</f>
        <v>2</v>
      </c>
      <c r="I348" s="1" cm="1">
        <f t="array" aca="1" ref="I348" ca="1" xml:space="preserve"> (SUM(OFFSET(G348, -$M$4/2+1, 0, $M$4-1, 1)) + (INDIRECT("G" &amp; ROW(G348) - $M$4/2) + INDIRECT("G" &amp; ROW(G348) + $M$4/2))/2) / $M$4</f>
        <v>10324.272727272728</v>
      </c>
      <c r="J348" s="1">
        <f ca="1">Table5[[#This Row],[Moving Average on Months]] - 1.96*STDEV(OFFSET(Table5[[#This Row],[Combined 
Daily Order]], -$M$4/2, 0, $M$4+1, 1))</f>
        <v>5756.2067860923307</v>
      </c>
      <c r="K348" s="1">
        <f ca="1">Table5[[#This Row],[Moving Average on Months]] + 1.96*STDEV(OFFSET(Table5[[#This Row],[Combined 
Daily Order]], -$M$4/2, 0, $M$4+1, 1))</f>
        <v>14892.338668453125</v>
      </c>
      <c r="L348" s="1" t="e">
        <v>#N/A</v>
      </c>
      <c r="N348" s="1">
        <f t="shared" si="27"/>
        <v>2594.402569847256</v>
      </c>
      <c r="O348" s="1">
        <f t="shared" si="28"/>
        <v>23487.587467512647</v>
      </c>
      <c r="S348"/>
    </row>
    <row r="349" spans="2:19" ht="15" x14ac:dyDescent="0.2">
      <c r="B349" s="2">
        <v>45371.092351039399</v>
      </c>
      <c r="C349" s="2">
        <f t="shared" si="25"/>
        <v>45371</v>
      </c>
      <c r="D349" s="1">
        <v>4615</v>
      </c>
      <c r="F349" s="2">
        <f t="shared" si="29"/>
        <v>45079</v>
      </c>
      <c r="G349" s="1">
        <f t="shared" si="26"/>
        <v>7883</v>
      </c>
      <c r="H349" s="1">
        <f>ROUNDUP(MONTH(Table3[[#This Row],[Date]])/3, 0)</f>
        <v>2</v>
      </c>
      <c r="I349" s="1" cm="1">
        <f t="array" aca="1" ref="I349" ca="1" xml:space="preserve"> (SUM(OFFSET(G349, -$M$4/2+1, 0, $M$4-1, 1)) + (INDIRECT("G" &amp; ROW(G349) - $M$4/2) + INDIRECT("G" &amp; ROW(G349) + $M$4/2))/2) / $M$4</f>
        <v>10393.977272727272</v>
      </c>
      <c r="J349" s="1">
        <f ca="1">Table5[[#This Row],[Moving Average on Months]] - 1.96*STDEV(OFFSET(Table5[[#This Row],[Combined 
Daily Order]], -$M$4/2, 0, $M$4+1, 1))</f>
        <v>5890.6370658155938</v>
      </c>
      <c r="K349" s="1">
        <f ca="1">Table5[[#This Row],[Moving Average on Months]] + 1.96*STDEV(OFFSET(Table5[[#This Row],[Combined 
Daily Order]], -$M$4/2, 0, $M$4+1, 1))</f>
        <v>14897.31747963895</v>
      </c>
      <c r="L349" s="1" t="e">
        <v>#N/A</v>
      </c>
      <c r="N349" s="1">
        <f t="shared" si="27"/>
        <v>2594.402569847256</v>
      </c>
      <c r="O349" s="1">
        <f t="shared" si="28"/>
        <v>23487.587467512647</v>
      </c>
      <c r="S349"/>
    </row>
    <row r="350" spans="2:19" ht="15" x14ac:dyDescent="0.2">
      <c r="B350" s="2">
        <v>45370.69180731626</v>
      </c>
      <c r="C350" s="2">
        <f t="shared" si="25"/>
        <v>45370</v>
      </c>
      <c r="D350" s="1">
        <v>4438</v>
      </c>
      <c r="F350" s="2">
        <f t="shared" si="29"/>
        <v>45078</v>
      </c>
      <c r="G350" s="1">
        <f t="shared" si="26"/>
        <v>12135</v>
      </c>
      <c r="H350" s="1">
        <f>ROUNDUP(MONTH(Table3[[#This Row],[Date]])/3, 0)</f>
        <v>2</v>
      </c>
      <c r="I350" s="1" cm="1">
        <f t="array" aca="1" ref="I350" ca="1" xml:space="preserve"> (SUM(OFFSET(G350, -$M$4/2+1, 0, $M$4-1, 1)) + (INDIRECT("G" &amp; ROW(G350) - $M$4/2) + INDIRECT("G" &amp; ROW(G350) + $M$4/2))/2) / $M$4</f>
        <v>10417.318181818182</v>
      </c>
      <c r="J350" s="1">
        <f ca="1">Table5[[#This Row],[Moving Average on Months]] - 1.96*STDEV(OFFSET(Table5[[#This Row],[Combined 
Daily Order]], -$M$4/2, 0, $M$4+1, 1))</f>
        <v>5552.7995324384847</v>
      </c>
      <c r="K350" s="1">
        <f ca="1">Table5[[#This Row],[Moving Average on Months]] + 1.96*STDEV(OFFSET(Table5[[#This Row],[Combined 
Daily Order]], -$M$4/2, 0, $M$4+1, 1))</f>
        <v>15281.836831197879</v>
      </c>
      <c r="L350" s="1" t="e">
        <v>#N/A</v>
      </c>
      <c r="N350" s="1">
        <f t="shared" si="27"/>
        <v>2594.402569847256</v>
      </c>
      <c r="O350" s="1">
        <f t="shared" si="28"/>
        <v>23487.587467512647</v>
      </c>
      <c r="S350"/>
    </row>
    <row r="351" spans="2:19" ht="15" x14ac:dyDescent="0.2">
      <c r="B351" s="2">
        <v>45370.264708582908</v>
      </c>
      <c r="C351" s="2">
        <f t="shared" si="25"/>
        <v>45370</v>
      </c>
      <c r="D351" s="1">
        <v>4539</v>
      </c>
      <c r="F351" s="2">
        <f t="shared" si="29"/>
        <v>45077</v>
      </c>
      <c r="G351" s="1">
        <f t="shared" si="26"/>
        <v>8383</v>
      </c>
      <c r="H351" s="1">
        <f>ROUNDUP(MONTH(Table3[[#This Row],[Date]])/3, 0)</f>
        <v>2</v>
      </c>
      <c r="I351" s="1" cm="1">
        <f t="array" aca="1" ref="I351" ca="1" xml:space="preserve"> (SUM(OFFSET(G351, -$M$4/2+1, 0, $M$4-1, 1)) + (INDIRECT("G" &amp; ROW(G351) - $M$4/2) + INDIRECT("G" &amp; ROW(G351) + $M$4/2))/2) / $M$4</f>
        <v>10562.318181818182</v>
      </c>
      <c r="J351" s="1">
        <f ca="1">Table5[[#This Row],[Moving Average on Months]] - 1.96*STDEV(OFFSET(Table5[[#This Row],[Combined 
Daily Order]], -$M$4/2, 0, $M$4+1, 1))</f>
        <v>5702.1450683151852</v>
      </c>
      <c r="K351" s="1">
        <f ca="1">Table5[[#This Row],[Moving Average on Months]] + 1.96*STDEV(OFFSET(Table5[[#This Row],[Combined 
Daily Order]], -$M$4/2, 0, $M$4+1, 1))</f>
        <v>15422.491295321179</v>
      </c>
      <c r="L351" s="1" t="e">
        <v>#N/A</v>
      </c>
      <c r="N351" s="1">
        <f t="shared" si="27"/>
        <v>2594.402569847256</v>
      </c>
      <c r="O351" s="1">
        <f t="shared" si="28"/>
        <v>23487.587467512647</v>
      </c>
      <c r="S351"/>
    </row>
    <row r="352" spans="2:19" ht="15" x14ac:dyDescent="0.2">
      <c r="B352" s="2">
        <v>45369.885250240965</v>
      </c>
      <c r="C352" s="2">
        <f t="shared" si="25"/>
        <v>45369</v>
      </c>
      <c r="D352" s="1">
        <v>5590</v>
      </c>
      <c r="F352" s="2">
        <f t="shared" si="29"/>
        <v>45076</v>
      </c>
      <c r="G352" s="1">
        <f t="shared" si="26"/>
        <v>12785</v>
      </c>
      <c r="H352" s="1">
        <f>ROUNDUP(MONTH(Table3[[#This Row],[Date]])/3, 0)</f>
        <v>2</v>
      </c>
      <c r="I352" s="1" cm="1">
        <f t="array" aca="1" ref="I352" ca="1" xml:space="preserve"> (SUM(OFFSET(G352, -$M$4/2+1, 0, $M$4-1, 1)) + (INDIRECT("G" &amp; ROW(G352) - $M$4/2) + INDIRECT("G" &amp; ROW(G352) + $M$4/2))/2) / $M$4</f>
        <v>10663.5</v>
      </c>
      <c r="J352" s="1">
        <f ca="1">Table5[[#This Row],[Moving Average on Months]] - 1.96*STDEV(OFFSET(Table5[[#This Row],[Combined 
Daily Order]], -$M$4/2, 0, $M$4+1, 1))</f>
        <v>5800.6113934160257</v>
      </c>
      <c r="K352" s="1">
        <f ca="1">Table5[[#This Row],[Moving Average on Months]] + 1.96*STDEV(OFFSET(Table5[[#This Row],[Combined 
Daily Order]], -$M$4/2, 0, $M$4+1, 1))</f>
        <v>15526.388606583974</v>
      </c>
      <c r="L352" s="1" t="e">
        <v>#N/A</v>
      </c>
      <c r="N352" s="1">
        <f t="shared" si="27"/>
        <v>2594.402569847256</v>
      </c>
      <c r="O352" s="1">
        <f t="shared" si="28"/>
        <v>23487.587467512647</v>
      </c>
      <c r="S352"/>
    </row>
    <row r="353" spans="2:19" ht="15" x14ac:dyDescent="0.2">
      <c r="B353" s="2">
        <v>45369.500504191761</v>
      </c>
      <c r="C353" s="2">
        <f t="shared" si="25"/>
        <v>45369</v>
      </c>
      <c r="D353" s="1">
        <v>4370</v>
      </c>
      <c r="F353" s="2">
        <f t="shared" si="29"/>
        <v>45075</v>
      </c>
      <c r="G353" s="1">
        <f t="shared" si="26"/>
        <v>8279</v>
      </c>
      <c r="H353" s="1">
        <f>ROUNDUP(MONTH(Table3[[#This Row],[Date]])/3, 0)</f>
        <v>2</v>
      </c>
      <c r="I353" s="1" cm="1">
        <f t="array" aca="1" ref="I353" ca="1" xml:space="preserve"> (SUM(OFFSET(G353, -$M$4/2+1, 0, $M$4-1, 1)) + (INDIRECT("G" &amp; ROW(G353) - $M$4/2) + INDIRECT("G" &amp; ROW(G353) + $M$4/2))/2) / $M$4</f>
        <v>10831.34090909091</v>
      </c>
      <c r="J353" s="1">
        <f ca="1">Table5[[#This Row],[Moving Average on Months]] - 1.96*STDEV(OFFSET(Table5[[#This Row],[Combined 
Daily Order]], -$M$4/2, 0, $M$4+1, 1))</f>
        <v>5891.4302665379637</v>
      </c>
      <c r="K353" s="1">
        <f ca="1">Table5[[#This Row],[Moving Average on Months]] + 1.96*STDEV(OFFSET(Table5[[#This Row],[Combined 
Daily Order]], -$M$4/2, 0, $M$4+1, 1))</f>
        <v>15771.251551643856</v>
      </c>
      <c r="L353" s="1" t="e">
        <v>#N/A</v>
      </c>
      <c r="N353" s="1">
        <f t="shared" si="27"/>
        <v>2594.402569847256</v>
      </c>
      <c r="O353" s="1">
        <f t="shared" si="28"/>
        <v>23487.587467512647</v>
      </c>
      <c r="S353"/>
    </row>
    <row r="354" spans="2:19" ht="15" x14ac:dyDescent="0.2">
      <c r="B354" s="2">
        <v>45369.071860409342</v>
      </c>
      <c r="C354" s="2">
        <f t="shared" si="25"/>
        <v>45369</v>
      </c>
      <c r="D354" s="1">
        <v>5041</v>
      </c>
      <c r="F354" s="2">
        <f t="shared" si="29"/>
        <v>45072</v>
      </c>
      <c r="G354" s="1">
        <f t="shared" si="26"/>
        <v>11873</v>
      </c>
      <c r="H354" s="1">
        <f>ROUNDUP(MONTH(Table3[[#This Row],[Date]])/3, 0)</f>
        <v>2</v>
      </c>
      <c r="I354" s="1" cm="1">
        <f t="array" aca="1" ref="I354" ca="1" xml:space="preserve"> (SUM(OFFSET(G354, -$M$4/2+1, 0, $M$4-1, 1)) + (INDIRECT("G" &amp; ROW(G354) - $M$4/2) + INDIRECT("G" &amp; ROW(G354) + $M$4/2))/2) / $M$4</f>
        <v>10878</v>
      </c>
      <c r="J354" s="1">
        <f ca="1">Table5[[#This Row],[Moving Average on Months]] - 1.96*STDEV(OFFSET(Table5[[#This Row],[Combined 
Daily Order]], -$M$4/2, 0, $M$4+1, 1))</f>
        <v>6047.3091336508332</v>
      </c>
      <c r="K354" s="1">
        <f ca="1">Table5[[#This Row],[Moving Average on Months]] + 1.96*STDEV(OFFSET(Table5[[#This Row],[Combined 
Daily Order]], -$M$4/2, 0, $M$4+1, 1))</f>
        <v>15708.690866349167</v>
      </c>
      <c r="L354" s="1" t="e">
        <v>#N/A</v>
      </c>
      <c r="N354" s="1">
        <f t="shared" si="27"/>
        <v>2594.402569847256</v>
      </c>
      <c r="O354" s="1">
        <f t="shared" si="28"/>
        <v>23487.587467512647</v>
      </c>
      <c r="S354"/>
    </row>
    <row r="355" spans="2:19" ht="15" x14ac:dyDescent="0.2">
      <c r="B355" s="2">
        <v>45366.751611748827</v>
      </c>
      <c r="C355" s="2">
        <f t="shared" si="25"/>
        <v>45366</v>
      </c>
      <c r="D355" s="1">
        <v>5096</v>
      </c>
      <c r="F355" s="2">
        <f t="shared" si="29"/>
        <v>45071</v>
      </c>
      <c r="G355" s="1">
        <f t="shared" si="26"/>
        <v>8499</v>
      </c>
      <c r="H355" s="1">
        <f>ROUNDUP(MONTH(Table3[[#This Row],[Date]])/3, 0)</f>
        <v>2</v>
      </c>
      <c r="I355" s="1" cm="1">
        <f t="array" aca="1" ref="I355" ca="1" xml:space="preserve"> (SUM(OFFSET(G355, -$M$4/2+1, 0, $M$4-1, 1)) + (INDIRECT("G" &amp; ROW(G355) - $M$4/2) + INDIRECT("G" &amp; ROW(G355) + $M$4/2))/2) / $M$4</f>
        <v>10930.772727272728</v>
      </c>
      <c r="J355" s="1">
        <f ca="1">Table5[[#This Row],[Moving Average on Months]] - 1.96*STDEV(OFFSET(Table5[[#This Row],[Combined 
Daily Order]], -$M$4/2, 0, $M$4+1, 1))</f>
        <v>6003.1832709186883</v>
      </c>
      <c r="K355" s="1">
        <f ca="1">Table5[[#This Row],[Moving Average on Months]] + 1.96*STDEV(OFFSET(Table5[[#This Row],[Combined 
Daily Order]], -$M$4/2, 0, $M$4+1, 1))</f>
        <v>15858.362183626767</v>
      </c>
      <c r="L355" s="1" t="e">
        <v>#N/A</v>
      </c>
      <c r="N355" s="1">
        <f t="shared" si="27"/>
        <v>2594.402569847256</v>
      </c>
      <c r="O355" s="1">
        <f t="shared" si="28"/>
        <v>23487.587467512647</v>
      </c>
      <c r="S355"/>
    </row>
    <row r="356" spans="2:19" ht="15" x14ac:dyDescent="0.2">
      <c r="B356" s="2">
        <v>45366.373197593202</v>
      </c>
      <c r="C356" s="2">
        <f t="shared" si="25"/>
        <v>45366</v>
      </c>
      <c r="D356" s="1">
        <v>5101</v>
      </c>
      <c r="F356" s="2">
        <f t="shared" si="29"/>
        <v>45070</v>
      </c>
      <c r="G356" s="1">
        <f t="shared" si="26"/>
        <v>14660</v>
      </c>
      <c r="H356" s="1">
        <f>ROUNDUP(MONTH(Table3[[#This Row],[Date]])/3, 0)</f>
        <v>2</v>
      </c>
      <c r="I356" s="1" cm="1">
        <f t="array" aca="1" ref="I356" ca="1" xml:space="preserve"> (SUM(OFFSET(G356, -$M$4/2+1, 0, $M$4-1, 1)) + (INDIRECT("G" &amp; ROW(G356) - $M$4/2) + INDIRECT("G" &amp; ROW(G356) + $M$4/2))/2) / $M$4</f>
        <v>11025.318181818182</v>
      </c>
      <c r="J356" s="1">
        <f ca="1">Table5[[#This Row],[Moving Average on Months]] - 1.96*STDEV(OFFSET(Table5[[#This Row],[Combined 
Daily Order]], -$M$4/2, 0, $M$4+1, 1))</f>
        <v>6254.0785610721141</v>
      </c>
      <c r="K356" s="1">
        <f ca="1">Table5[[#This Row],[Moving Average on Months]] + 1.96*STDEV(OFFSET(Table5[[#This Row],[Combined 
Daily Order]], -$M$4/2, 0, $M$4+1, 1))</f>
        <v>15796.55780256425</v>
      </c>
      <c r="L356" s="1" t="e">
        <v>#N/A</v>
      </c>
      <c r="N356" s="1">
        <f t="shared" si="27"/>
        <v>2594.402569847256</v>
      </c>
      <c r="O356" s="1">
        <f t="shared" si="28"/>
        <v>23487.587467512647</v>
      </c>
      <c r="S356"/>
    </row>
    <row r="357" spans="2:19" ht="15" x14ac:dyDescent="0.2">
      <c r="B357" s="2">
        <v>45365.975468100733</v>
      </c>
      <c r="C357" s="2">
        <f t="shared" si="25"/>
        <v>45365</v>
      </c>
      <c r="D357" s="1">
        <v>4465</v>
      </c>
      <c r="F357" s="2">
        <f t="shared" si="29"/>
        <v>45069</v>
      </c>
      <c r="G357" s="1">
        <f t="shared" si="26"/>
        <v>12210</v>
      </c>
      <c r="H357" s="1">
        <f>ROUNDUP(MONTH(Table3[[#This Row],[Date]])/3, 0)</f>
        <v>2</v>
      </c>
      <c r="I357" s="1" cm="1">
        <f t="array" aca="1" ref="I357" ca="1" xml:space="preserve"> (SUM(OFFSET(G357, -$M$4/2+1, 0, $M$4-1, 1)) + (INDIRECT("G" &amp; ROW(G357) - $M$4/2) + INDIRECT("G" &amp; ROW(G357) + $M$4/2))/2) / $M$4</f>
        <v>11093.795454545454</v>
      </c>
      <c r="J357" s="1">
        <f ca="1">Table5[[#This Row],[Moving Average on Months]] - 1.96*STDEV(OFFSET(Table5[[#This Row],[Combined 
Daily Order]], -$M$4/2, 0, $M$4+1, 1))</f>
        <v>6229.2659582548376</v>
      </c>
      <c r="K357" s="1">
        <f ca="1">Table5[[#This Row],[Moving Average on Months]] + 1.96*STDEV(OFFSET(Table5[[#This Row],[Combined 
Daily Order]], -$M$4/2, 0, $M$4+1, 1))</f>
        <v>15958.324950836071</v>
      </c>
      <c r="L357" s="1" t="e">
        <v>#N/A</v>
      </c>
      <c r="N357" s="1">
        <f t="shared" si="27"/>
        <v>2594.402569847256</v>
      </c>
      <c r="O357" s="1">
        <f t="shared" si="28"/>
        <v>23487.587467512647</v>
      </c>
      <c r="S357"/>
    </row>
    <row r="358" spans="2:19" ht="15" x14ac:dyDescent="0.2">
      <c r="B358" s="2">
        <v>45365.573451032265</v>
      </c>
      <c r="C358" s="2">
        <f t="shared" si="25"/>
        <v>45365</v>
      </c>
      <c r="D358" s="1">
        <v>4377</v>
      </c>
      <c r="F358" s="2">
        <f t="shared" si="29"/>
        <v>45068</v>
      </c>
      <c r="G358" s="1">
        <f t="shared" si="26"/>
        <v>8662</v>
      </c>
      <c r="H358" s="1">
        <f>ROUNDUP(MONTH(Table3[[#This Row],[Date]])/3, 0)</f>
        <v>2</v>
      </c>
      <c r="I358" s="1" cm="1">
        <f t="array" aca="1" ref="I358" ca="1" xml:space="preserve"> (SUM(OFFSET(G358, -$M$4/2+1, 0, $M$4-1, 1)) + (INDIRECT("G" &amp; ROW(G358) - $M$4/2) + INDIRECT("G" &amp; ROW(G358) + $M$4/2))/2) / $M$4</f>
        <v>11235.863636363636</v>
      </c>
      <c r="J358" s="1">
        <f ca="1">Table5[[#This Row],[Moving Average on Months]] - 1.96*STDEV(OFFSET(Table5[[#This Row],[Combined 
Daily Order]], -$M$4/2, 0, $M$4+1, 1))</f>
        <v>6433.4435140302203</v>
      </c>
      <c r="K358" s="1">
        <f ca="1">Table5[[#This Row],[Moving Average on Months]] + 1.96*STDEV(OFFSET(Table5[[#This Row],[Combined 
Daily Order]], -$M$4/2, 0, $M$4+1, 1))</f>
        <v>16038.283758697053</v>
      </c>
      <c r="L358" s="1" t="e">
        <v>#N/A</v>
      </c>
      <c r="N358" s="1">
        <f t="shared" si="27"/>
        <v>2594.402569847256</v>
      </c>
      <c r="O358" s="1">
        <f t="shared" si="28"/>
        <v>23487.587467512647</v>
      </c>
      <c r="S358"/>
    </row>
    <row r="359" spans="2:19" ht="15" x14ac:dyDescent="0.2">
      <c r="B359" s="2">
        <v>45365.179458874591</v>
      </c>
      <c r="C359" s="2">
        <f t="shared" si="25"/>
        <v>45365</v>
      </c>
      <c r="D359" s="1">
        <v>5448</v>
      </c>
      <c r="F359" s="2">
        <f t="shared" si="29"/>
        <v>45065</v>
      </c>
      <c r="G359" s="1">
        <f t="shared" si="26"/>
        <v>13607</v>
      </c>
      <c r="H359" s="1">
        <f>ROUNDUP(MONTH(Table3[[#This Row],[Date]])/3, 0)</f>
        <v>2</v>
      </c>
      <c r="I359" s="1" cm="1">
        <f t="array" aca="1" ref="I359" ca="1" xml:space="preserve"> (SUM(OFFSET(G359, -$M$4/2+1, 0, $M$4-1, 1)) + (INDIRECT("G" &amp; ROW(G359) - $M$4/2) + INDIRECT("G" &amp; ROW(G359) + $M$4/2))/2) / $M$4</f>
        <v>11299.454545454546</v>
      </c>
      <c r="J359" s="1">
        <f ca="1">Table5[[#This Row],[Moving Average on Months]] - 1.96*STDEV(OFFSET(Table5[[#This Row],[Combined 
Daily Order]], -$M$4/2, 0, $M$4+1, 1))</f>
        <v>6527.6486206208228</v>
      </c>
      <c r="K359" s="1">
        <f ca="1">Table5[[#This Row],[Moving Average on Months]] + 1.96*STDEV(OFFSET(Table5[[#This Row],[Combined 
Daily Order]], -$M$4/2, 0, $M$4+1, 1))</f>
        <v>16071.260470288269</v>
      </c>
      <c r="L359" s="1" t="e">
        <v>#N/A</v>
      </c>
      <c r="N359" s="1">
        <f t="shared" si="27"/>
        <v>2594.402569847256</v>
      </c>
      <c r="O359" s="1">
        <f t="shared" si="28"/>
        <v>23487.587467512647</v>
      </c>
      <c r="S359"/>
    </row>
    <row r="360" spans="2:19" ht="15" x14ac:dyDescent="0.2">
      <c r="B360" s="2">
        <v>45364.796774079354</v>
      </c>
      <c r="C360" s="2">
        <f t="shared" si="25"/>
        <v>45364</v>
      </c>
      <c r="D360" s="1">
        <v>4363</v>
      </c>
      <c r="F360" s="2">
        <f t="shared" si="29"/>
        <v>45064</v>
      </c>
      <c r="G360" s="1">
        <f t="shared" si="26"/>
        <v>8619</v>
      </c>
      <c r="H360" s="1">
        <f>ROUNDUP(MONTH(Table3[[#This Row],[Date]])/3, 0)</f>
        <v>2</v>
      </c>
      <c r="I360" s="1" cm="1">
        <f t="array" aca="1" ref="I360" ca="1" xml:space="preserve"> (SUM(OFFSET(G360, -$M$4/2+1, 0, $M$4-1, 1)) + (INDIRECT("G" &amp; ROW(G360) - $M$4/2) + INDIRECT("G" &amp; ROW(G360) + $M$4/2))/2) / $M$4</f>
        <v>11365.34090909091</v>
      </c>
      <c r="J360" s="1">
        <f ca="1">Table5[[#This Row],[Moving Average on Months]] - 1.96*STDEV(OFFSET(Table5[[#This Row],[Combined 
Daily Order]], -$M$4/2, 0, $M$4+1, 1))</f>
        <v>6589.3201182919584</v>
      </c>
      <c r="K360" s="1">
        <f ca="1">Table5[[#This Row],[Moving Average on Months]] + 1.96*STDEV(OFFSET(Table5[[#This Row],[Combined 
Daily Order]], -$M$4/2, 0, $M$4+1, 1))</f>
        <v>16141.361699889861</v>
      </c>
      <c r="L360" s="1" t="e">
        <v>#N/A</v>
      </c>
      <c r="N360" s="1">
        <f t="shared" si="27"/>
        <v>2594.402569847256</v>
      </c>
      <c r="O360" s="1">
        <f t="shared" si="28"/>
        <v>23487.587467512647</v>
      </c>
      <c r="S360"/>
    </row>
    <row r="361" spans="2:19" ht="15" x14ac:dyDescent="0.2">
      <c r="B361" s="2">
        <v>45364.407234145809</v>
      </c>
      <c r="C361" s="2">
        <f t="shared" si="25"/>
        <v>45364</v>
      </c>
      <c r="D361" s="1">
        <v>4855</v>
      </c>
      <c r="F361" s="2">
        <f t="shared" si="29"/>
        <v>45063</v>
      </c>
      <c r="G361" s="1">
        <f t="shared" si="26"/>
        <v>14942</v>
      </c>
      <c r="H361" s="1">
        <f>ROUNDUP(MONTH(Table3[[#This Row],[Date]])/3, 0)</f>
        <v>2</v>
      </c>
      <c r="I361" s="1" cm="1">
        <f t="array" aca="1" ref="I361" ca="1" xml:space="preserve"> (SUM(OFFSET(G361, -$M$4/2+1, 0, $M$4-1, 1)) + (INDIRECT("G" &amp; ROW(G361) - $M$4/2) + INDIRECT("G" &amp; ROW(G361) + $M$4/2))/2) / $M$4</f>
        <v>11432.181818181818</v>
      </c>
      <c r="J361" s="1">
        <f ca="1">Table5[[#This Row],[Moving Average on Months]] - 1.96*STDEV(OFFSET(Table5[[#This Row],[Combined 
Daily Order]], -$M$4/2, 0, $M$4+1, 1))</f>
        <v>6803.7310998142457</v>
      </c>
      <c r="K361" s="1">
        <f ca="1">Table5[[#This Row],[Moving Average on Months]] + 1.96*STDEV(OFFSET(Table5[[#This Row],[Combined 
Daily Order]], -$M$4/2, 0, $M$4+1, 1))</f>
        <v>16060.63253654939</v>
      </c>
      <c r="L361" s="1" t="e">
        <v>#N/A</v>
      </c>
      <c r="N361" s="1">
        <f t="shared" si="27"/>
        <v>2594.402569847256</v>
      </c>
      <c r="O361" s="1">
        <f t="shared" si="28"/>
        <v>23487.587467512647</v>
      </c>
      <c r="S361"/>
    </row>
    <row r="362" spans="2:19" ht="15" x14ac:dyDescent="0.2">
      <c r="B362" s="2">
        <v>45364.000094364616</v>
      </c>
      <c r="C362" s="2">
        <f t="shared" si="25"/>
        <v>45364</v>
      </c>
      <c r="D362" s="1">
        <v>5141</v>
      </c>
      <c r="F362" s="2">
        <f t="shared" si="29"/>
        <v>45062</v>
      </c>
      <c r="G362" s="1">
        <f t="shared" si="26"/>
        <v>10010</v>
      </c>
      <c r="H362" s="1">
        <f>ROUNDUP(MONTH(Table3[[#This Row],[Date]])/3, 0)</f>
        <v>2</v>
      </c>
      <c r="I362" s="1" cm="1">
        <f t="array" aca="1" ref="I362" ca="1" xml:space="preserve"> (SUM(OFFSET(G362, -$M$4/2+1, 0, $M$4-1, 1)) + (INDIRECT("G" &amp; ROW(G362) - $M$4/2) + INDIRECT("G" &amp; ROW(G362) + $M$4/2))/2) / $M$4</f>
        <v>11464</v>
      </c>
      <c r="J362" s="1">
        <f ca="1">Table5[[#This Row],[Moving Average on Months]] - 1.96*STDEV(OFFSET(Table5[[#This Row],[Combined 
Daily Order]], -$M$4/2, 0, $M$4+1, 1))</f>
        <v>6687.3288414198869</v>
      </c>
      <c r="K362" s="1">
        <f ca="1">Table5[[#This Row],[Moving Average on Months]] + 1.96*STDEV(OFFSET(Table5[[#This Row],[Combined 
Daily Order]], -$M$4/2, 0, $M$4+1, 1))</f>
        <v>16240.671158580113</v>
      </c>
      <c r="L362" s="1" t="e">
        <v>#N/A</v>
      </c>
      <c r="N362" s="1">
        <f t="shared" si="27"/>
        <v>2594.402569847256</v>
      </c>
      <c r="O362" s="1">
        <f t="shared" si="28"/>
        <v>23487.587467512647</v>
      </c>
      <c r="S362"/>
    </row>
    <row r="363" spans="2:19" ht="15" x14ac:dyDescent="0.2">
      <c r="B363" s="2">
        <v>45363.574951973736</v>
      </c>
      <c r="C363" s="2">
        <f t="shared" si="25"/>
        <v>45363</v>
      </c>
      <c r="D363" s="1">
        <v>5493</v>
      </c>
      <c r="F363" s="2">
        <f t="shared" si="29"/>
        <v>45061</v>
      </c>
      <c r="G363" s="1">
        <f t="shared" si="26"/>
        <v>13903</v>
      </c>
      <c r="H363" s="1">
        <f>ROUNDUP(MONTH(Table3[[#This Row],[Date]])/3, 0)</f>
        <v>2</v>
      </c>
      <c r="I363" s="1" cm="1">
        <f t="array" aca="1" ref="I363" ca="1" xml:space="preserve"> (SUM(OFFSET(G363, -$M$4/2+1, 0, $M$4-1, 1)) + (INDIRECT("G" &amp; ROW(G363) - $M$4/2) + INDIRECT("G" &amp; ROW(G363) + $M$4/2))/2) / $M$4</f>
        <v>11492.818181818182</v>
      </c>
      <c r="J363" s="1">
        <f ca="1">Table5[[#This Row],[Moving Average on Months]] - 1.96*STDEV(OFFSET(Table5[[#This Row],[Combined 
Daily Order]], -$M$4/2, 0, $M$4+1, 1))</f>
        <v>6775.7057822902452</v>
      </c>
      <c r="K363" s="1">
        <f ca="1">Table5[[#This Row],[Moving Average on Months]] + 1.96*STDEV(OFFSET(Table5[[#This Row],[Combined 
Daily Order]], -$M$4/2, 0, $M$4+1, 1))</f>
        <v>16209.930581346118</v>
      </c>
      <c r="L363" s="1" t="e">
        <v>#N/A</v>
      </c>
      <c r="N363" s="1">
        <f t="shared" si="27"/>
        <v>2594.402569847256</v>
      </c>
      <c r="O363" s="1">
        <f t="shared" si="28"/>
        <v>23487.587467512647</v>
      </c>
      <c r="S363"/>
    </row>
    <row r="364" spans="2:19" ht="15" x14ac:dyDescent="0.2">
      <c r="B364" s="2">
        <v>45363.199651071453</v>
      </c>
      <c r="C364" s="2">
        <f t="shared" si="25"/>
        <v>45363</v>
      </c>
      <c r="D364" s="1">
        <v>5466</v>
      </c>
      <c r="F364" s="2">
        <f t="shared" si="29"/>
        <v>45058</v>
      </c>
      <c r="G364" s="1">
        <f t="shared" si="26"/>
        <v>13245</v>
      </c>
      <c r="H364" s="1">
        <f>ROUNDUP(MONTH(Table3[[#This Row],[Date]])/3, 0)</f>
        <v>2</v>
      </c>
      <c r="I364" s="1" cm="1">
        <f t="array" aca="1" ref="I364" ca="1" xml:space="preserve"> (SUM(OFFSET(G364, -$M$4/2+1, 0, $M$4-1, 1)) + (INDIRECT("G" &amp; ROW(G364) - $M$4/2) + INDIRECT("G" &amp; ROW(G364) + $M$4/2))/2) / $M$4</f>
        <v>11532.522727272728</v>
      </c>
      <c r="J364" s="1">
        <f ca="1">Table5[[#This Row],[Moving Average on Months]] - 1.96*STDEV(OFFSET(Table5[[#This Row],[Combined 
Daily Order]], -$M$4/2, 0, $M$4+1, 1))</f>
        <v>6720.4938575154938</v>
      </c>
      <c r="K364" s="1">
        <f ca="1">Table5[[#This Row],[Moving Average on Months]] + 1.96*STDEV(OFFSET(Table5[[#This Row],[Combined 
Daily Order]], -$M$4/2, 0, $M$4+1, 1))</f>
        <v>16344.551597029962</v>
      </c>
      <c r="L364" s="1" t="e">
        <v>#N/A</v>
      </c>
      <c r="N364" s="1">
        <f t="shared" si="27"/>
        <v>2594.402569847256</v>
      </c>
      <c r="O364" s="1">
        <f t="shared" si="28"/>
        <v>23487.587467512647</v>
      </c>
      <c r="S364"/>
    </row>
    <row r="365" spans="2:19" ht="15" x14ac:dyDescent="0.2">
      <c r="B365" s="2">
        <v>45362.796616761174</v>
      </c>
      <c r="C365" s="2">
        <f t="shared" si="25"/>
        <v>45362</v>
      </c>
      <c r="D365" s="1">
        <v>4429</v>
      </c>
      <c r="F365" s="2">
        <f t="shared" si="29"/>
        <v>45057</v>
      </c>
      <c r="G365" s="1">
        <f t="shared" si="26"/>
        <v>8852</v>
      </c>
      <c r="H365" s="1">
        <f>ROUNDUP(MONTH(Table3[[#This Row],[Date]])/3, 0)</f>
        <v>2</v>
      </c>
      <c r="I365" s="1" cm="1">
        <f t="array" aca="1" ref="I365" ca="1" xml:space="preserve"> (SUM(OFFSET(G365, -$M$4/2+1, 0, $M$4-1, 1)) + (INDIRECT("G" &amp; ROW(G365) - $M$4/2) + INDIRECT("G" &amp; ROW(G365) + $M$4/2))/2) / $M$4</f>
        <v>11592.977272727272</v>
      </c>
      <c r="J365" s="1">
        <f ca="1">Table5[[#This Row],[Moving Average on Months]] - 1.96*STDEV(OFFSET(Table5[[#This Row],[Combined 
Daily Order]], -$M$4/2, 0, $M$4+1, 1))</f>
        <v>6867.3179359537507</v>
      </c>
      <c r="K365" s="1">
        <f ca="1">Table5[[#This Row],[Moving Average on Months]] + 1.96*STDEV(OFFSET(Table5[[#This Row],[Combined 
Daily Order]], -$M$4/2, 0, $M$4+1, 1))</f>
        <v>16318.636609500794</v>
      </c>
      <c r="L365" s="1" t="e">
        <v>#N/A</v>
      </c>
      <c r="N365" s="1">
        <f t="shared" si="27"/>
        <v>2594.402569847256</v>
      </c>
      <c r="O365" s="1">
        <f t="shared" si="28"/>
        <v>23487.587467512647</v>
      </c>
      <c r="S365"/>
    </row>
    <row r="366" spans="2:19" ht="15" x14ac:dyDescent="0.2">
      <c r="B366" s="2">
        <v>45362.3818069224</v>
      </c>
      <c r="C366" s="2">
        <f t="shared" si="25"/>
        <v>45362</v>
      </c>
      <c r="D366" s="1">
        <v>5072</v>
      </c>
      <c r="F366" s="2">
        <f t="shared" si="29"/>
        <v>45056</v>
      </c>
      <c r="G366" s="1">
        <f t="shared" si="26"/>
        <v>13653</v>
      </c>
      <c r="H366" s="1">
        <f>ROUNDUP(MONTH(Table3[[#This Row],[Date]])/3, 0)</f>
        <v>2</v>
      </c>
      <c r="I366" s="1" cm="1">
        <f t="array" aca="1" ref="I366" ca="1" xml:space="preserve"> (SUM(OFFSET(G366, -$M$4/2+1, 0, $M$4-1, 1)) + (INDIRECT("G" &amp; ROW(G366) - $M$4/2) + INDIRECT("G" &amp; ROW(G366) + $M$4/2))/2) / $M$4</f>
        <v>11669.40909090909</v>
      </c>
      <c r="J366" s="1">
        <f ca="1">Table5[[#This Row],[Moving Average on Months]] - 1.96*STDEV(OFFSET(Table5[[#This Row],[Combined 
Daily Order]], -$M$4/2, 0, $M$4+1, 1))</f>
        <v>6884.7896928505334</v>
      </c>
      <c r="K366" s="1">
        <f ca="1">Table5[[#This Row],[Moving Average on Months]] + 1.96*STDEV(OFFSET(Table5[[#This Row],[Combined 
Daily Order]], -$M$4/2, 0, $M$4+1, 1))</f>
        <v>16454.028488967648</v>
      </c>
      <c r="L366" s="1" t="e">
        <v>#N/A</v>
      </c>
      <c r="N366" s="1">
        <f t="shared" si="27"/>
        <v>2594.402569847256</v>
      </c>
      <c r="O366" s="1">
        <f t="shared" si="28"/>
        <v>23487.587467512647</v>
      </c>
      <c r="S366"/>
    </row>
    <row r="367" spans="2:19" ht="15" x14ac:dyDescent="0.2">
      <c r="B367" s="2">
        <v>45359.934105005748</v>
      </c>
      <c r="C367" s="2">
        <f t="shared" si="25"/>
        <v>45359</v>
      </c>
      <c r="D367" s="1">
        <v>4748</v>
      </c>
      <c r="F367" s="2">
        <f t="shared" si="29"/>
        <v>45055</v>
      </c>
      <c r="G367" s="1">
        <f t="shared" si="26"/>
        <v>9828</v>
      </c>
      <c r="H367" s="1">
        <f>ROUNDUP(MONTH(Table3[[#This Row],[Date]])/3, 0)</f>
        <v>2</v>
      </c>
      <c r="I367" s="1" cm="1">
        <f t="array" aca="1" ref="I367" ca="1" xml:space="preserve"> (SUM(OFFSET(G367, -$M$4/2+1, 0, $M$4-1, 1)) + (INDIRECT("G" &amp; ROW(G367) - $M$4/2) + INDIRECT("G" &amp; ROW(G367) + $M$4/2))/2) / $M$4</f>
        <v>11672.318181818182</v>
      </c>
      <c r="J367" s="1">
        <f ca="1">Table5[[#This Row],[Moving Average on Months]] - 1.96*STDEV(OFFSET(Table5[[#This Row],[Combined 
Daily Order]], -$M$4/2, 0, $M$4+1, 1))</f>
        <v>7011.7708682743951</v>
      </c>
      <c r="K367" s="1">
        <f ca="1">Table5[[#This Row],[Moving Average on Months]] + 1.96*STDEV(OFFSET(Table5[[#This Row],[Combined 
Daily Order]], -$M$4/2, 0, $M$4+1, 1))</f>
        <v>16332.86549536197</v>
      </c>
      <c r="L367" s="1" t="e">
        <v>#N/A</v>
      </c>
      <c r="N367" s="1">
        <f t="shared" si="27"/>
        <v>2594.402569847256</v>
      </c>
      <c r="O367" s="1">
        <f t="shared" si="28"/>
        <v>23487.587467512647</v>
      </c>
      <c r="S367"/>
    </row>
    <row r="368" spans="2:19" ht="15" x14ac:dyDescent="0.2">
      <c r="B368" s="2">
        <v>45359.524698873312</v>
      </c>
      <c r="C368" s="2">
        <f t="shared" si="25"/>
        <v>45359</v>
      </c>
      <c r="D368" s="1">
        <v>4208</v>
      </c>
      <c r="F368" s="2">
        <f t="shared" si="29"/>
        <v>45054</v>
      </c>
      <c r="G368" s="1">
        <f t="shared" si="26"/>
        <v>13366</v>
      </c>
      <c r="H368" s="1">
        <f>ROUNDUP(MONTH(Table3[[#This Row],[Date]])/3, 0)</f>
        <v>2</v>
      </c>
      <c r="I368" s="1" cm="1">
        <f t="array" aca="1" ref="I368" ca="1" xml:space="preserve"> (SUM(OFFSET(G368, -$M$4/2+1, 0, $M$4-1, 1)) + (INDIRECT("G" &amp; ROW(G368) - $M$4/2) + INDIRECT("G" &amp; ROW(G368) + $M$4/2))/2) / $M$4</f>
        <v>11573.40909090909</v>
      </c>
      <c r="J368" s="1">
        <f ca="1">Table5[[#This Row],[Moving Average on Months]] - 1.96*STDEV(OFFSET(Table5[[#This Row],[Combined 
Daily Order]], -$M$4/2, 0, $M$4+1, 1))</f>
        <v>6952.6573976040863</v>
      </c>
      <c r="K368" s="1">
        <f ca="1">Table5[[#This Row],[Moving Average on Months]] + 1.96*STDEV(OFFSET(Table5[[#This Row],[Combined 
Daily Order]], -$M$4/2, 0, $M$4+1, 1))</f>
        <v>16194.160784214095</v>
      </c>
      <c r="L368" s="1" t="e">
        <v>#N/A</v>
      </c>
      <c r="N368" s="1">
        <f t="shared" si="27"/>
        <v>2594.402569847256</v>
      </c>
      <c r="O368" s="1">
        <f t="shared" si="28"/>
        <v>23487.587467512647</v>
      </c>
      <c r="S368"/>
    </row>
    <row r="369" spans="2:19" ht="15" x14ac:dyDescent="0.2">
      <c r="B369" s="2">
        <v>45359.12538397032</v>
      </c>
      <c r="C369" s="2">
        <f t="shared" si="25"/>
        <v>45359</v>
      </c>
      <c r="D369" s="1">
        <v>4343</v>
      </c>
      <c r="F369" s="2">
        <f t="shared" si="29"/>
        <v>45051</v>
      </c>
      <c r="G369" s="1">
        <f t="shared" si="26"/>
        <v>9520</v>
      </c>
      <c r="H369" s="1">
        <f>ROUNDUP(MONTH(Table3[[#This Row],[Date]])/3, 0)</f>
        <v>2</v>
      </c>
      <c r="I369" s="1" cm="1">
        <f t="array" aca="1" ref="I369" ca="1" xml:space="preserve"> (SUM(OFFSET(G369, -$M$4/2+1, 0, $M$4-1, 1)) + (INDIRECT("G" &amp; ROW(G369) - $M$4/2) + INDIRECT("G" &amp; ROW(G369) + $M$4/2))/2) / $M$4</f>
        <v>11601.022727272728</v>
      </c>
      <c r="J369" s="1">
        <f ca="1">Table5[[#This Row],[Moving Average on Months]] - 1.96*STDEV(OFFSET(Table5[[#This Row],[Combined 
Daily Order]], -$M$4/2, 0, $M$4+1, 1))</f>
        <v>6945.3914095169939</v>
      </c>
      <c r="K369" s="1">
        <f ca="1">Table5[[#This Row],[Moving Average on Months]] + 1.96*STDEV(OFFSET(Table5[[#This Row],[Combined 
Daily Order]], -$M$4/2, 0, $M$4+1, 1))</f>
        <v>16256.654045028463</v>
      </c>
      <c r="L369" s="1" t="e">
        <v>#N/A</v>
      </c>
      <c r="N369" s="1">
        <f t="shared" si="27"/>
        <v>2594.402569847256</v>
      </c>
      <c r="O369" s="1">
        <f t="shared" si="28"/>
        <v>23487.587467512647</v>
      </c>
      <c r="S369"/>
    </row>
    <row r="370" spans="2:19" ht="15" x14ac:dyDescent="0.2">
      <c r="B370" s="2">
        <v>45358.721412477673</v>
      </c>
      <c r="C370" s="2">
        <f t="shared" si="25"/>
        <v>45358</v>
      </c>
      <c r="D370" s="1">
        <v>4433</v>
      </c>
      <c r="F370" s="2">
        <f t="shared" si="29"/>
        <v>45050</v>
      </c>
      <c r="G370" s="1">
        <f t="shared" si="26"/>
        <v>14297</v>
      </c>
      <c r="H370" s="1">
        <f>ROUNDUP(MONTH(Table3[[#This Row],[Date]])/3, 0)</f>
        <v>2</v>
      </c>
      <c r="I370" s="1" cm="1">
        <f t="array" aca="1" ref="I370" ca="1" xml:space="preserve"> (SUM(OFFSET(G370, -$M$4/2+1, 0, $M$4-1, 1)) + (INDIRECT("G" &amp; ROW(G370) - $M$4/2) + INDIRECT("G" &amp; ROW(G370) + $M$4/2))/2) / $M$4</f>
        <v>11681.772727272728</v>
      </c>
      <c r="J370" s="1">
        <f ca="1">Table5[[#This Row],[Moving Average on Months]] - 1.96*STDEV(OFFSET(Table5[[#This Row],[Combined 
Daily Order]], -$M$4/2, 0, $M$4+1, 1))</f>
        <v>7174.0869781983911</v>
      </c>
      <c r="K370" s="1">
        <f ca="1">Table5[[#This Row],[Moving Average on Months]] + 1.96*STDEV(OFFSET(Table5[[#This Row],[Combined 
Daily Order]], -$M$4/2, 0, $M$4+1, 1))</f>
        <v>16189.458476347065</v>
      </c>
      <c r="L370" s="1" t="e">
        <v>#N/A</v>
      </c>
      <c r="N370" s="1">
        <f t="shared" si="27"/>
        <v>2594.402569847256</v>
      </c>
      <c r="O370" s="1">
        <f t="shared" si="28"/>
        <v>23487.587467512647</v>
      </c>
      <c r="S370"/>
    </row>
    <row r="371" spans="2:19" ht="15" x14ac:dyDescent="0.2">
      <c r="B371" s="2">
        <v>45358.347572882645</v>
      </c>
      <c r="C371" s="2">
        <f t="shared" si="25"/>
        <v>45358</v>
      </c>
      <c r="D371" s="1">
        <v>4658</v>
      </c>
      <c r="F371" s="2">
        <f t="shared" si="29"/>
        <v>45049</v>
      </c>
      <c r="G371" s="1">
        <f t="shared" si="26"/>
        <v>9536</v>
      </c>
      <c r="H371" s="1">
        <f>ROUNDUP(MONTH(Table3[[#This Row],[Date]])/3, 0)</f>
        <v>2</v>
      </c>
      <c r="I371" s="1" cm="1">
        <f t="array" aca="1" ref="I371" ca="1" xml:space="preserve"> (SUM(OFFSET(G371, -$M$4/2+1, 0, $M$4-1, 1)) + (INDIRECT("G" &amp; ROW(G371) - $M$4/2) + INDIRECT("G" &amp; ROW(G371) + $M$4/2))/2) / $M$4</f>
        <v>12341.727272727272</v>
      </c>
      <c r="J371" s="1">
        <f ca="1">Table5[[#This Row],[Moving Average on Months]] - 1.96*STDEV(OFFSET(Table5[[#This Row],[Combined 
Daily Order]], -$M$4/2, 0, $M$4+1, 1))</f>
        <v>508.16079484789589</v>
      </c>
      <c r="K371" s="1">
        <f ca="1">Table5[[#This Row],[Moving Average on Months]] + 1.96*STDEV(OFFSET(Table5[[#This Row],[Combined 
Daily Order]], -$M$4/2, 0, $M$4+1, 1))</f>
        <v>24175.293750606648</v>
      </c>
      <c r="L371" s="1" t="e">
        <v>#N/A</v>
      </c>
      <c r="N371" s="1">
        <f t="shared" si="27"/>
        <v>2594.402569847256</v>
      </c>
      <c r="O371" s="1">
        <f t="shared" si="28"/>
        <v>23487.587467512647</v>
      </c>
      <c r="S371"/>
    </row>
    <row r="372" spans="2:19" ht="15" x14ac:dyDescent="0.2">
      <c r="B372" s="2">
        <v>45357.972422109306</v>
      </c>
      <c r="C372" s="2">
        <f t="shared" si="25"/>
        <v>45357</v>
      </c>
      <c r="D372" s="1">
        <v>4230</v>
      </c>
      <c r="F372" s="2">
        <f t="shared" si="29"/>
        <v>45048</v>
      </c>
      <c r="G372" s="1">
        <f t="shared" si="26"/>
        <v>13423</v>
      </c>
      <c r="H372" s="1">
        <f>ROUNDUP(MONTH(Table3[[#This Row],[Date]])/3, 0)</f>
        <v>2</v>
      </c>
      <c r="I372" s="1" cm="1">
        <f t="array" aca="1" ref="I372" ca="1" xml:space="preserve"> (SUM(OFFSET(G372, -$M$4/2+1, 0, $M$4-1, 1)) + (INDIRECT("G" &amp; ROW(G372) - $M$4/2) + INDIRECT("G" &amp; ROW(G372) + $M$4/2))/2) / $M$4</f>
        <v>12993.068181818182</v>
      </c>
      <c r="J372" s="1">
        <f ca="1">Table5[[#This Row],[Moving Average on Months]] - 1.96*STDEV(OFFSET(Table5[[#This Row],[Combined 
Daily Order]], -$M$4/2, 0, $M$4+1, 1))</f>
        <v>1293.612922246235</v>
      </c>
      <c r="K372" s="1">
        <f ca="1">Table5[[#This Row],[Moving Average on Months]] + 1.96*STDEV(OFFSET(Table5[[#This Row],[Combined 
Daily Order]], -$M$4/2, 0, $M$4+1, 1))</f>
        <v>24692.523441390127</v>
      </c>
      <c r="L372" s="1" t="e">
        <v>#N/A</v>
      </c>
      <c r="N372" s="1">
        <f t="shared" si="27"/>
        <v>2594.402569847256</v>
      </c>
      <c r="O372" s="1">
        <f t="shared" si="28"/>
        <v>23487.587467512647</v>
      </c>
      <c r="S372"/>
    </row>
    <row r="373" spans="2:19" ht="15" x14ac:dyDescent="0.2">
      <c r="B373" s="2">
        <v>45357.562024293584</v>
      </c>
      <c r="C373" s="2">
        <f t="shared" si="25"/>
        <v>45357</v>
      </c>
      <c r="D373" s="1">
        <v>5244</v>
      </c>
      <c r="F373" s="2">
        <f t="shared" si="29"/>
        <v>45047</v>
      </c>
      <c r="G373" s="1">
        <f t="shared" si="26"/>
        <v>8495</v>
      </c>
      <c r="H373" s="1">
        <f>ROUNDUP(MONTH(Table3[[#This Row],[Date]])/3, 0)</f>
        <v>2</v>
      </c>
      <c r="I373" s="1" cm="1">
        <f t="array" aca="1" ref="I373" ca="1" xml:space="preserve"> (SUM(OFFSET(G373, -$M$4/2+1, 0, $M$4-1, 1)) + (INDIRECT("G" &amp; ROW(G373) - $M$4/2) + INDIRECT("G" &amp; ROW(G373) + $M$4/2))/2) / $M$4</f>
        <v>12925.5</v>
      </c>
      <c r="J373" s="1">
        <f ca="1">Table5[[#This Row],[Moving Average on Months]] - 1.96*STDEV(OFFSET(Table5[[#This Row],[Combined 
Daily Order]], -$M$4/2, 0, $M$4+1, 1))</f>
        <v>1096.8902279562662</v>
      </c>
      <c r="K373" s="1">
        <f ca="1">Table5[[#This Row],[Moving Average on Months]] + 1.96*STDEV(OFFSET(Table5[[#This Row],[Combined 
Daily Order]], -$M$4/2, 0, $M$4+1, 1))</f>
        <v>24754.109772043732</v>
      </c>
      <c r="L373" s="1" t="e">
        <v>#N/A</v>
      </c>
      <c r="N373" s="1">
        <f t="shared" si="27"/>
        <v>2594.402569847256</v>
      </c>
      <c r="O373" s="1">
        <f t="shared" si="28"/>
        <v>23487.587467512647</v>
      </c>
      <c r="S373"/>
    </row>
    <row r="374" spans="2:19" ht="15" x14ac:dyDescent="0.2">
      <c r="B374" s="2">
        <v>45357.19036045234</v>
      </c>
      <c r="C374" s="2">
        <f t="shared" si="25"/>
        <v>45357</v>
      </c>
      <c r="D374" s="1">
        <v>4803</v>
      </c>
      <c r="F374" s="2">
        <f t="shared" si="29"/>
        <v>45044</v>
      </c>
      <c r="G374" s="1">
        <f t="shared" si="26"/>
        <v>13941</v>
      </c>
      <c r="H374" s="1">
        <f>ROUNDUP(MONTH(Table3[[#This Row],[Date]])/3, 0)</f>
        <v>2</v>
      </c>
      <c r="I374" s="1" cm="1">
        <f t="array" aca="1" ref="I374" ca="1" xml:space="preserve"> (SUM(OFFSET(G374, -$M$4/2+1, 0, $M$4-1, 1)) + (INDIRECT("G" &amp; ROW(G374) - $M$4/2) + INDIRECT("G" &amp; ROW(G374) + $M$4/2))/2) / $M$4</f>
        <v>12760.545454545454</v>
      </c>
      <c r="J374" s="1">
        <f ca="1">Table5[[#This Row],[Moving Average on Months]] - 1.96*STDEV(OFFSET(Table5[[#This Row],[Combined 
Daily Order]], -$M$4/2, 0, $M$4+1, 1))</f>
        <v>847.98311464315702</v>
      </c>
      <c r="K374" s="1">
        <f ca="1">Table5[[#This Row],[Moving Average on Months]] + 1.96*STDEV(OFFSET(Table5[[#This Row],[Combined 
Daily Order]], -$M$4/2, 0, $M$4+1, 1))</f>
        <v>24673.107794447751</v>
      </c>
      <c r="L374" s="1" t="e">
        <v>#N/A</v>
      </c>
      <c r="N374" s="1">
        <f t="shared" si="27"/>
        <v>2594.402569847256</v>
      </c>
      <c r="O374" s="1">
        <f t="shared" si="28"/>
        <v>23487.587467512647</v>
      </c>
      <c r="S374"/>
    </row>
    <row r="375" spans="2:19" ht="15" x14ac:dyDescent="0.2">
      <c r="B375" s="2">
        <v>45356.794847121651</v>
      </c>
      <c r="C375" s="2">
        <f t="shared" si="25"/>
        <v>45356</v>
      </c>
      <c r="D375" s="1">
        <v>4163</v>
      </c>
      <c r="F375" s="2">
        <f t="shared" si="29"/>
        <v>45043</v>
      </c>
      <c r="G375" s="1">
        <f t="shared" si="26"/>
        <v>8870</v>
      </c>
      <c r="H375" s="1">
        <f>ROUNDUP(MONTH(Table3[[#This Row],[Date]])/3, 0)</f>
        <v>2</v>
      </c>
      <c r="I375" s="1" cm="1">
        <f t="array" aca="1" ref="I375" ca="1" xml:space="preserve"> (SUM(OFFSET(G375, -$M$4/2+1, 0, $M$4-1, 1)) + (INDIRECT("G" &amp; ROW(G375) - $M$4/2) + INDIRECT("G" &amp; ROW(G375) + $M$4/2))/2) / $M$4</f>
        <v>12625.227272727272</v>
      </c>
      <c r="J375" s="1">
        <f ca="1">Table5[[#This Row],[Moving Average on Months]] - 1.96*STDEV(OFFSET(Table5[[#This Row],[Combined 
Daily Order]], -$M$4/2, 0, $M$4+1, 1))</f>
        <v>723.73966357713834</v>
      </c>
      <c r="K375" s="1">
        <f ca="1">Table5[[#This Row],[Moving Average on Months]] + 1.96*STDEV(OFFSET(Table5[[#This Row],[Combined 
Daily Order]], -$M$4/2, 0, $M$4+1, 1))</f>
        <v>24526.714881877408</v>
      </c>
      <c r="L375" s="1" t="e">
        <v>#N/A</v>
      </c>
      <c r="N375" s="1">
        <f t="shared" si="27"/>
        <v>2594.402569847256</v>
      </c>
      <c r="O375" s="1">
        <f t="shared" si="28"/>
        <v>23487.587467512647</v>
      </c>
      <c r="S375"/>
    </row>
    <row r="376" spans="2:19" ht="15" x14ac:dyDescent="0.2">
      <c r="B376" s="2">
        <v>45356.406486114742</v>
      </c>
      <c r="C376" s="2">
        <f t="shared" si="25"/>
        <v>45356</v>
      </c>
      <c r="D376" s="1">
        <v>3969</v>
      </c>
      <c r="F376" s="2">
        <f t="shared" si="29"/>
        <v>45042</v>
      </c>
      <c r="G376" s="1">
        <f t="shared" si="26"/>
        <v>13942</v>
      </c>
      <c r="H376" s="1">
        <f>ROUNDUP(MONTH(Table3[[#This Row],[Date]])/3, 0)</f>
        <v>2</v>
      </c>
      <c r="I376" s="1" cm="1">
        <f t="array" aca="1" ref="I376" ca="1" xml:space="preserve"> (SUM(OFFSET(G376, -$M$4/2+1, 0, $M$4-1, 1)) + (INDIRECT("G" &amp; ROW(G376) - $M$4/2) + INDIRECT("G" &amp; ROW(G376) + $M$4/2))/2) / $M$4</f>
        <v>12636.613636363636</v>
      </c>
      <c r="J376" s="1">
        <f ca="1">Table5[[#This Row],[Moving Average on Months]] - 1.96*STDEV(OFFSET(Table5[[#This Row],[Combined 
Daily Order]], -$M$4/2, 0, $M$4+1, 1))</f>
        <v>682.21768957601307</v>
      </c>
      <c r="K376" s="1">
        <f ca="1">Table5[[#This Row],[Moving Average on Months]] + 1.96*STDEV(OFFSET(Table5[[#This Row],[Combined 
Daily Order]], -$M$4/2, 0, $M$4+1, 1))</f>
        <v>24591.009583151259</v>
      </c>
      <c r="L376" s="1" t="e">
        <v>#N/A</v>
      </c>
      <c r="N376" s="1">
        <f t="shared" si="27"/>
        <v>2594.402569847256</v>
      </c>
      <c r="O376" s="1">
        <f t="shared" si="28"/>
        <v>23487.587467512647</v>
      </c>
      <c r="S376"/>
    </row>
    <row r="377" spans="2:19" ht="15" x14ac:dyDescent="0.2">
      <c r="B377" s="2">
        <v>45356.019684493243</v>
      </c>
      <c r="C377" s="2">
        <f t="shared" si="25"/>
        <v>45356</v>
      </c>
      <c r="D377" s="1">
        <v>4451</v>
      </c>
      <c r="F377" s="2">
        <f t="shared" si="29"/>
        <v>45041</v>
      </c>
      <c r="G377" s="1">
        <f t="shared" si="26"/>
        <v>9793</v>
      </c>
      <c r="H377" s="1">
        <f>ROUNDUP(MONTH(Table3[[#This Row],[Date]])/3, 0)</f>
        <v>2</v>
      </c>
      <c r="I377" s="1" cm="1">
        <f t="array" aca="1" ref="I377" ca="1" xml:space="preserve"> (SUM(OFFSET(G377, -$M$4/2+1, 0, $M$4-1, 1)) + (INDIRECT("G" &amp; ROW(G377) - $M$4/2) + INDIRECT("G" &amp; ROW(G377) + $M$4/2))/2) / $M$4</f>
        <v>12661</v>
      </c>
      <c r="J377" s="1">
        <f ca="1">Table5[[#This Row],[Moving Average on Months]] - 1.96*STDEV(OFFSET(Table5[[#This Row],[Combined 
Daily Order]], -$M$4/2, 0, $M$4+1, 1))</f>
        <v>799.32132990947321</v>
      </c>
      <c r="K377" s="1">
        <f ca="1">Table5[[#This Row],[Moving Average on Months]] + 1.96*STDEV(OFFSET(Table5[[#This Row],[Combined 
Daily Order]], -$M$4/2, 0, $M$4+1, 1))</f>
        <v>24522.678670090529</v>
      </c>
      <c r="L377" s="1" t="e">
        <v>#N/A</v>
      </c>
      <c r="N377" s="1">
        <f t="shared" si="27"/>
        <v>2594.402569847256</v>
      </c>
      <c r="O377" s="1">
        <f t="shared" si="28"/>
        <v>23487.587467512647</v>
      </c>
      <c r="S377"/>
    </row>
    <row r="378" spans="2:19" ht="15" x14ac:dyDescent="0.2">
      <c r="B378" s="2">
        <v>45355.600799908163</v>
      </c>
      <c r="C378" s="2">
        <f t="shared" si="25"/>
        <v>45355</v>
      </c>
      <c r="D378" s="1">
        <v>4798</v>
      </c>
      <c r="F378" s="2">
        <f t="shared" si="29"/>
        <v>45040</v>
      </c>
      <c r="G378" s="1">
        <f t="shared" si="26"/>
        <v>13494</v>
      </c>
      <c r="H378" s="1">
        <f>ROUNDUP(MONTH(Table3[[#This Row],[Date]])/3, 0)</f>
        <v>2</v>
      </c>
      <c r="I378" s="1" cm="1">
        <f t="array" aca="1" ref="I378" ca="1" xml:space="preserve"> (SUM(OFFSET(G378, -$M$4/2+1, 0, $M$4-1, 1)) + (INDIRECT("G" &amp; ROW(G378) - $M$4/2) + INDIRECT("G" &amp; ROW(G378) + $M$4/2))/2) / $M$4</f>
        <v>12741.431818181818</v>
      </c>
      <c r="J378" s="1">
        <f ca="1">Table5[[#This Row],[Moving Average on Months]] - 1.96*STDEV(OFFSET(Table5[[#This Row],[Combined 
Daily Order]], -$M$4/2, 0, $M$4+1, 1))</f>
        <v>884.32920663450932</v>
      </c>
      <c r="K378" s="1">
        <f ca="1">Table5[[#This Row],[Moving Average on Months]] + 1.96*STDEV(OFFSET(Table5[[#This Row],[Combined 
Daily Order]], -$M$4/2, 0, $M$4+1, 1))</f>
        <v>24598.534429729127</v>
      </c>
      <c r="L378" s="1" t="e">
        <v>#N/A</v>
      </c>
      <c r="N378" s="1">
        <f t="shared" si="27"/>
        <v>2594.402569847256</v>
      </c>
      <c r="O378" s="1">
        <f t="shared" si="28"/>
        <v>23487.587467512647</v>
      </c>
      <c r="S378"/>
    </row>
    <row r="379" spans="2:19" ht="15" x14ac:dyDescent="0.2">
      <c r="B379" s="2">
        <v>45355.177000264805</v>
      </c>
      <c r="C379" s="2">
        <f t="shared" si="25"/>
        <v>45355</v>
      </c>
      <c r="D379" s="1">
        <v>4970</v>
      </c>
      <c r="F379" s="2">
        <f t="shared" si="29"/>
        <v>45037</v>
      </c>
      <c r="G379" s="1">
        <f t="shared" si="26"/>
        <v>9024</v>
      </c>
      <c r="H379" s="1">
        <f>ROUNDUP(MONTH(Table3[[#This Row],[Date]])/3, 0)</f>
        <v>2</v>
      </c>
      <c r="I379" s="1" cm="1">
        <f t="array" aca="1" ref="I379" ca="1" xml:space="preserve"> (SUM(OFFSET(G379, -$M$4/2+1, 0, $M$4-1, 1)) + (INDIRECT("G" &amp; ROW(G379) - $M$4/2) + INDIRECT("G" &amp; ROW(G379) + $M$4/2))/2) / $M$4</f>
        <v>12735.545454545454</v>
      </c>
      <c r="J379" s="1">
        <f ca="1">Table5[[#This Row],[Moving Average on Months]] - 1.96*STDEV(OFFSET(Table5[[#This Row],[Combined 
Daily Order]], -$M$4/2, 0, $M$4+1, 1))</f>
        <v>872.84801085563777</v>
      </c>
      <c r="K379" s="1">
        <f ca="1">Table5[[#This Row],[Moving Average on Months]] + 1.96*STDEV(OFFSET(Table5[[#This Row],[Combined 
Daily Order]], -$M$4/2, 0, $M$4+1, 1))</f>
        <v>24598.242898235272</v>
      </c>
      <c r="L379" s="1" t="e">
        <v>#N/A</v>
      </c>
      <c r="N379" s="1">
        <f t="shared" si="27"/>
        <v>2594.402569847256</v>
      </c>
      <c r="O379" s="1">
        <f t="shared" si="28"/>
        <v>23487.587467512647</v>
      </c>
      <c r="S379"/>
    </row>
    <row r="380" spans="2:19" ht="15" x14ac:dyDescent="0.2">
      <c r="B380" s="2">
        <v>45352.793720454021</v>
      </c>
      <c r="C380" s="2">
        <f t="shared" si="25"/>
        <v>45352</v>
      </c>
      <c r="D380" s="1">
        <v>4227</v>
      </c>
      <c r="F380" s="2">
        <f t="shared" si="29"/>
        <v>45036</v>
      </c>
      <c r="G380" s="1">
        <f t="shared" si="26"/>
        <v>13063</v>
      </c>
      <c r="H380" s="1">
        <f>ROUNDUP(MONTH(Table3[[#This Row],[Date]])/3, 0)</f>
        <v>2</v>
      </c>
      <c r="I380" s="1" cm="1">
        <f t="array" aca="1" ref="I380" ca="1" xml:space="preserve"> (SUM(OFFSET(G380, -$M$4/2+1, 0, $M$4-1, 1)) + (INDIRECT("G" &amp; ROW(G380) - $M$4/2) + INDIRECT("G" &amp; ROW(G380) + $M$4/2))/2) / $M$4</f>
        <v>12629.818181818182</v>
      </c>
      <c r="J380" s="1">
        <f ca="1">Table5[[#This Row],[Moving Average on Months]] - 1.96*STDEV(OFFSET(Table5[[#This Row],[Combined 
Daily Order]], -$M$4/2, 0, $M$4+1, 1))</f>
        <v>651.98866762528814</v>
      </c>
      <c r="K380" s="1">
        <f ca="1">Table5[[#This Row],[Moving Average on Months]] + 1.96*STDEV(OFFSET(Table5[[#This Row],[Combined 
Daily Order]], -$M$4/2, 0, $M$4+1, 1))</f>
        <v>24607.647696011074</v>
      </c>
      <c r="L380" s="1" t="e">
        <v>#N/A</v>
      </c>
      <c r="N380" s="1">
        <f t="shared" si="27"/>
        <v>2594.402569847256</v>
      </c>
      <c r="O380" s="1">
        <f t="shared" si="28"/>
        <v>23487.587467512647</v>
      </c>
      <c r="S380"/>
    </row>
    <row r="381" spans="2:19" ht="15" x14ac:dyDescent="0.2">
      <c r="B381" s="2">
        <v>45352.372858356524</v>
      </c>
      <c r="C381" s="2">
        <f t="shared" si="25"/>
        <v>45352</v>
      </c>
      <c r="D381" s="1">
        <v>4142</v>
      </c>
      <c r="F381" s="2">
        <f t="shared" si="29"/>
        <v>45035</v>
      </c>
      <c r="G381" s="1">
        <f t="shared" si="26"/>
        <v>12759</v>
      </c>
      <c r="H381" s="1">
        <f>ROUNDUP(MONTH(Table3[[#This Row],[Date]])/3, 0)</f>
        <v>2</v>
      </c>
      <c r="I381" s="1" cm="1">
        <f t="array" aca="1" ref="I381" ca="1" xml:space="preserve"> (SUM(OFFSET(G381, -$M$4/2+1, 0, $M$4-1, 1)) + (INDIRECT("G" &amp; ROW(G381) - $M$4/2) + INDIRECT("G" &amp; ROW(G381) + $M$4/2))/2) / $M$4</f>
        <v>12575.613636363636</v>
      </c>
      <c r="J381" s="1">
        <f ca="1">Table5[[#This Row],[Moving Average on Months]] - 1.96*STDEV(OFFSET(Table5[[#This Row],[Combined 
Daily Order]], -$M$4/2, 0, $M$4+1, 1))</f>
        <v>663.84840957286542</v>
      </c>
      <c r="K381" s="1">
        <f ca="1">Table5[[#This Row],[Moving Average on Months]] + 1.96*STDEV(OFFSET(Table5[[#This Row],[Combined 
Daily Order]], -$M$4/2, 0, $M$4+1, 1))</f>
        <v>24487.378863154408</v>
      </c>
      <c r="L381" s="1" t="e">
        <v>#N/A</v>
      </c>
      <c r="N381" s="1">
        <f t="shared" si="27"/>
        <v>2594.402569847256</v>
      </c>
      <c r="O381" s="1">
        <f t="shared" si="28"/>
        <v>23487.587467512647</v>
      </c>
      <c r="S381"/>
    </row>
    <row r="382" spans="2:19" ht="15" x14ac:dyDescent="0.2">
      <c r="B382" s="2">
        <v>45351.977424047211</v>
      </c>
      <c r="C382" s="2">
        <f t="shared" si="25"/>
        <v>45351</v>
      </c>
      <c r="D382" s="1">
        <v>4221</v>
      </c>
      <c r="F382" s="2">
        <f t="shared" si="29"/>
        <v>45034</v>
      </c>
      <c r="G382" s="1">
        <f t="shared" si="26"/>
        <v>38505</v>
      </c>
      <c r="H382" s="1">
        <f>ROUNDUP(MONTH(Table3[[#This Row],[Date]])/3, 0)</f>
        <v>2</v>
      </c>
      <c r="I382" s="1" cm="1">
        <f t="array" aca="1" ref="I382" ca="1" xml:space="preserve"> (SUM(OFFSET(G382, -$M$4/2+1, 0, $M$4-1, 1)) + (INDIRECT("G" &amp; ROW(G382) - $M$4/2) + INDIRECT("G" &amp; ROW(G382) + $M$4/2))/2) / $M$4</f>
        <v>12613.772727272728</v>
      </c>
      <c r="J382" s="1">
        <f ca="1">Table5[[#This Row],[Moving Average on Months]] - 1.96*STDEV(OFFSET(Table5[[#This Row],[Combined 
Daily Order]], -$M$4/2, 0, $M$4+1, 1))</f>
        <v>723.5407535116683</v>
      </c>
      <c r="K382" s="1">
        <f ca="1">Table5[[#This Row],[Moving Average on Months]] + 1.96*STDEV(OFFSET(Table5[[#This Row],[Combined 
Daily Order]], -$M$4/2, 0, $M$4+1, 1))</f>
        <v>24504.004701033788</v>
      </c>
      <c r="L382" s="1">
        <f>Table5[[#This Row],[Combined 
Daily Order]]</f>
        <v>38505</v>
      </c>
      <c r="N382" s="1">
        <f t="shared" si="27"/>
        <v>2594.402569847256</v>
      </c>
      <c r="O382" s="1">
        <f t="shared" si="28"/>
        <v>23487.587467512647</v>
      </c>
      <c r="S382"/>
    </row>
    <row r="383" spans="2:19" ht="15" x14ac:dyDescent="0.2">
      <c r="B383" s="2">
        <v>45351.589141826065</v>
      </c>
      <c r="C383" s="2">
        <f t="shared" si="25"/>
        <v>45351</v>
      </c>
      <c r="D383" s="1">
        <v>4217</v>
      </c>
      <c r="F383" s="2">
        <f t="shared" si="29"/>
        <v>45033</v>
      </c>
      <c r="G383" s="1">
        <f t="shared" si="26"/>
        <v>13715</v>
      </c>
      <c r="H383" s="1">
        <f>ROUNDUP(MONTH(Table3[[#This Row],[Date]])/3, 0)</f>
        <v>2</v>
      </c>
      <c r="I383" s="1" cm="1">
        <f t="array" aca="1" ref="I383" ca="1" xml:space="preserve"> (SUM(OFFSET(G383, -$M$4/2+1, 0, $M$4-1, 1)) + (INDIRECT("G" &amp; ROW(G383) - $M$4/2) + INDIRECT("G" &amp; ROW(G383) + $M$4/2))/2) / $M$4</f>
        <v>12704.681818181818</v>
      </c>
      <c r="J383" s="1">
        <f ca="1">Table5[[#This Row],[Moving Average on Months]] - 1.96*STDEV(OFFSET(Table5[[#This Row],[Combined 
Daily Order]], -$M$4/2, 0, $M$4+1, 1))</f>
        <v>864.81393123942144</v>
      </c>
      <c r="K383" s="1">
        <f ca="1">Table5[[#This Row],[Moving Average on Months]] + 1.96*STDEV(OFFSET(Table5[[#This Row],[Combined 
Daily Order]], -$M$4/2, 0, $M$4+1, 1))</f>
        <v>24544.549705124213</v>
      </c>
      <c r="L383" s="1" t="e">
        <v>#N/A</v>
      </c>
      <c r="N383" s="1">
        <f t="shared" si="27"/>
        <v>2594.402569847256</v>
      </c>
      <c r="O383" s="1">
        <f t="shared" si="28"/>
        <v>23487.587467512647</v>
      </c>
      <c r="S383"/>
    </row>
    <row r="384" spans="2:19" ht="15" x14ac:dyDescent="0.2">
      <c r="B384" s="2">
        <v>45351.165113449541</v>
      </c>
      <c r="C384" s="2">
        <f t="shared" si="25"/>
        <v>45351</v>
      </c>
      <c r="D384" s="1">
        <v>3897</v>
      </c>
      <c r="F384" s="2">
        <f t="shared" si="29"/>
        <v>45030</v>
      </c>
      <c r="G384" s="1">
        <f t="shared" si="26"/>
        <v>8264</v>
      </c>
      <c r="H384" s="1">
        <f>ROUNDUP(MONTH(Table3[[#This Row],[Date]])/3, 0)</f>
        <v>2</v>
      </c>
      <c r="I384" s="1" cm="1">
        <f t="array" aca="1" ref="I384" ca="1" xml:space="preserve"> (SUM(OFFSET(G384, -$M$4/2+1, 0, $M$4-1, 1)) + (INDIRECT("G" &amp; ROW(G384) - $M$4/2) + INDIRECT("G" &amp; ROW(G384) + $M$4/2))/2) / $M$4</f>
        <v>12741.863636363636</v>
      </c>
      <c r="J384" s="1">
        <f ca="1">Table5[[#This Row],[Moving Average on Months]] - 1.96*STDEV(OFFSET(Table5[[#This Row],[Combined 
Daily Order]], -$M$4/2, 0, $M$4+1, 1))</f>
        <v>818.59235340924351</v>
      </c>
      <c r="K384" s="1">
        <f ca="1">Table5[[#This Row],[Moving Average on Months]] + 1.96*STDEV(OFFSET(Table5[[#This Row],[Combined 
Daily Order]], -$M$4/2, 0, $M$4+1, 1))</f>
        <v>24665.134919318029</v>
      </c>
      <c r="L384" s="1" t="e">
        <v>#N/A</v>
      </c>
      <c r="N384" s="1">
        <f t="shared" si="27"/>
        <v>2594.402569847256</v>
      </c>
      <c r="O384" s="1">
        <f t="shared" si="28"/>
        <v>23487.587467512647</v>
      </c>
      <c r="S384"/>
    </row>
    <row r="385" spans="2:19" ht="15" x14ac:dyDescent="0.2">
      <c r="B385" s="2">
        <v>45350.784288901654</v>
      </c>
      <c r="C385" s="2">
        <f t="shared" si="25"/>
        <v>45350</v>
      </c>
      <c r="D385" s="1">
        <v>4517</v>
      </c>
      <c r="F385" s="2">
        <f t="shared" si="29"/>
        <v>45029</v>
      </c>
      <c r="G385" s="1">
        <f t="shared" si="26"/>
        <v>8391</v>
      </c>
      <c r="H385" s="1">
        <f>ROUNDUP(MONTH(Table3[[#This Row],[Date]])/3, 0)</f>
        <v>2</v>
      </c>
      <c r="I385" s="1" cm="1">
        <f t="array" aca="1" ref="I385" ca="1" xml:space="preserve"> (SUM(OFFSET(G385, -$M$4/2+1, 0, $M$4-1, 1)) + (INDIRECT("G" &amp; ROW(G385) - $M$4/2) + INDIRECT("G" &amp; ROW(G385) + $M$4/2))/2) / $M$4</f>
        <v>12755.704545454546</v>
      </c>
      <c r="J385" s="1">
        <f ca="1">Table5[[#This Row],[Moving Average on Months]] - 1.96*STDEV(OFFSET(Table5[[#This Row],[Combined 
Daily Order]], -$M$4/2, 0, $M$4+1, 1))</f>
        <v>952.22453441794096</v>
      </c>
      <c r="K385" s="1">
        <f ca="1">Table5[[#This Row],[Moving Average on Months]] + 1.96*STDEV(OFFSET(Table5[[#This Row],[Combined 
Daily Order]], -$M$4/2, 0, $M$4+1, 1))</f>
        <v>24559.184556491149</v>
      </c>
      <c r="L385" s="1" t="e">
        <v>#N/A</v>
      </c>
      <c r="N385" s="1">
        <f t="shared" si="27"/>
        <v>2594.402569847256</v>
      </c>
      <c r="O385" s="1">
        <f t="shared" si="28"/>
        <v>23487.587467512647</v>
      </c>
      <c r="S385"/>
    </row>
    <row r="386" spans="2:19" ht="15" x14ac:dyDescent="0.2">
      <c r="B386" s="2">
        <v>45350.380333734232</v>
      </c>
      <c r="C386" s="2">
        <f t="shared" si="25"/>
        <v>45350</v>
      </c>
      <c r="D386" s="1">
        <v>4418</v>
      </c>
      <c r="F386" s="2">
        <f t="shared" si="29"/>
        <v>45028</v>
      </c>
      <c r="G386" s="1">
        <f t="shared" si="26"/>
        <v>12803</v>
      </c>
      <c r="H386" s="1">
        <f>ROUNDUP(MONTH(Table3[[#This Row],[Date]])/3, 0)</f>
        <v>2</v>
      </c>
      <c r="I386" s="1" cm="1">
        <f t="array" aca="1" ref="I386" ca="1" xml:space="preserve"> (SUM(OFFSET(G386, -$M$4/2+1, 0, $M$4-1, 1)) + (INDIRECT("G" &amp; ROW(G386) - $M$4/2) + INDIRECT("G" &amp; ROW(G386) + $M$4/2))/2) / $M$4</f>
        <v>12745.5</v>
      </c>
      <c r="J386" s="1">
        <f ca="1">Table5[[#This Row],[Moving Average on Months]] - 1.96*STDEV(OFFSET(Table5[[#This Row],[Combined 
Daily Order]], -$M$4/2, 0, $M$4+1, 1))</f>
        <v>826.25412197301557</v>
      </c>
      <c r="K386" s="1">
        <f ca="1">Table5[[#This Row],[Moving Average on Months]] + 1.96*STDEV(OFFSET(Table5[[#This Row],[Combined 
Daily Order]], -$M$4/2, 0, $M$4+1, 1))</f>
        <v>24664.745878026984</v>
      </c>
      <c r="L386" s="1" t="e">
        <v>#N/A</v>
      </c>
      <c r="N386" s="1">
        <f t="shared" si="27"/>
        <v>2594.402569847256</v>
      </c>
      <c r="O386" s="1">
        <f t="shared" si="28"/>
        <v>23487.587467512647</v>
      </c>
      <c r="S386"/>
    </row>
    <row r="387" spans="2:19" ht="15" x14ac:dyDescent="0.2">
      <c r="B387" s="2">
        <v>45350.004438898563</v>
      </c>
      <c r="C387" s="2">
        <f t="shared" si="25"/>
        <v>45350</v>
      </c>
      <c r="D387" s="1">
        <v>4227</v>
      </c>
      <c r="F387" s="2">
        <f t="shared" si="29"/>
        <v>45027</v>
      </c>
      <c r="G387" s="1">
        <f t="shared" si="26"/>
        <v>9795</v>
      </c>
      <c r="H387" s="1">
        <f>ROUNDUP(MONTH(Table3[[#This Row],[Date]])/3, 0)</f>
        <v>2</v>
      </c>
      <c r="I387" s="1" cm="1">
        <f t="array" aca="1" ref="I387" ca="1" xml:space="preserve"> (SUM(OFFSET(G387, -$M$4/2+1, 0, $M$4-1, 1)) + (INDIRECT("G" &amp; ROW(G387) - $M$4/2) + INDIRECT("G" &amp; ROW(G387) + $M$4/2))/2) / $M$4</f>
        <v>12721.772727272728</v>
      </c>
      <c r="J387" s="1">
        <f ca="1">Table5[[#This Row],[Moving Average on Months]] - 1.96*STDEV(OFFSET(Table5[[#This Row],[Combined 
Daily Order]], -$M$4/2, 0, $M$4+1, 1))</f>
        <v>906.02207120699313</v>
      </c>
      <c r="K387" s="1">
        <f ca="1">Table5[[#This Row],[Moving Average on Months]] + 1.96*STDEV(OFFSET(Table5[[#This Row],[Combined 
Daily Order]], -$M$4/2, 0, $M$4+1, 1))</f>
        <v>24537.523383338463</v>
      </c>
      <c r="L387" s="1" t="e">
        <v>#N/A</v>
      </c>
      <c r="N387" s="1">
        <f t="shared" si="27"/>
        <v>2594.402569847256</v>
      </c>
      <c r="O387" s="1">
        <f t="shared" si="28"/>
        <v>23487.587467512647</v>
      </c>
      <c r="S387"/>
    </row>
    <row r="388" spans="2:19" ht="15" x14ac:dyDescent="0.2">
      <c r="B388" s="2">
        <v>45349.625087431959</v>
      </c>
      <c r="C388" s="2">
        <f t="shared" ref="C388:C451" si="30">INT(B388)</f>
        <v>45349</v>
      </c>
      <c r="D388" s="1">
        <v>4479</v>
      </c>
      <c r="F388" s="2">
        <f t="shared" si="29"/>
        <v>45026</v>
      </c>
      <c r="G388" s="1">
        <f t="shared" ref="G388:G451" si="31">SUMIF(C:C, F388, D:D)</f>
        <v>13783</v>
      </c>
      <c r="H388" s="1">
        <f>ROUNDUP(MONTH(Table3[[#This Row],[Date]])/3, 0)</f>
        <v>2</v>
      </c>
      <c r="I388" s="1" cm="1">
        <f t="array" aca="1" ref="I388" ca="1" xml:space="preserve"> (SUM(OFFSET(G388, -$M$4/2+1, 0, $M$4-1, 1)) + (INDIRECT("G" &amp; ROW(G388) - $M$4/2) + INDIRECT("G" &amp; ROW(G388) + $M$4/2))/2) / $M$4</f>
        <v>12809.863636363636</v>
      </c>
      <c r="J388" s="1">
        <f ca="1">Table5[[#This Row],[Moving Average on Months]] - 1.96*STDEV(OFFSET(Table5[[#This Row],[Combined 
Daily Order]], -$M$4/2, 0, $M$4+1, 1))</f>
        <v>985.31889115837839</v>
      </c>
      <c r="K388" s="1">
        <f ca="1">Table5[[#This Row],[Moving Average on Months]] + 1.96*STDEV(OFFSET(Table5[[#This Row],[Combined 
Daily Order]], -$M$4/2, 0, $M$4+1, 1))</f>
        <v>24634.408381568894</v>
      </c>
      <c r="L388" s="1" t="e">
        <v>#N/A</v>
      </c>
      <c r="N388" s="1">
        <f t="shared" ref="N388:N451" si="32">$W$48</f>
        <v>2594.402569847256</v>
      </c>
      <c r="O388" s="1">
        <f t="shared" ref="O388:O451" si="33">$X$48</f>
        <v>23487.587467512647</v>
      </c>
      <c r="S388"/>
    </row>
    <row r="389" spans="2:19" ht="15" x14ac:dyDescent="0.2">
      <c r="B389" s="2">
        <v>45349.210257977647</v>
      </c>
      <c r="C389" s="2">
        <f t="shared" si="30"/>
        <v>45349</v>
      </c>
      <c r="D389" s="1">
        <v>4772</v>
      </c>
      <c r="F389" s="2">
        <f t="shared" si="29"/>
        <v>45023</v>
      </c>
      <c r="G389" s="1">
        <f t="shared" si="31"/>
        <v>13237</v>
      </c>
      <c r="H389" s="1">
        <f>ROUNDUP(MONTH(Table3[[#This Row],[Date]])/3, 0)</f>
        <v>2</v>
      </c>
      <c r="I389" s="1" cm="1">
        <f t="array" aca="1" ref="I389" ca="1" xml:space="preserve"> (SUM(OFFSET(G389, -$M$4/2+1, 0, $M$4-1, 1)) + (INDIRECT("G" &amp; ROW(G389) - $M$4/2) + INDIRECT("G" &amp; ROW(G389) + $M$4/2))/2) / $M$4</f>
        <v>12816.818181818182</v>
      </c>
      <c r="J389" s="1">
        <f ca="1">Table5[[#This Row],[Moving Average on Months]] - 1.96*STDEV(OFFSET(Table5[[#This Row],[Combined 
Daily Order]], -$M$4/2, 0, $M$4+1, 1))</f>
        <v>964.83059255304397</v>
      </c>
      <c r="K389" s="1">
        <f ca="1">Table5[[#This Row],[Moving Average on Months]] + 1.96*STDEV(OFFSET(Table5[[#This Row],[Combined 
Daily Order]], -$M$4/2, 0, $M$4+1, 1))</f>
        <v>24668.80577108332</v>
      </c>
      <c r="L389" s="1" t="e">
        <v>#N/A</v>
      </c>
      <c r="N389" s="1">
        <f t="shared" si="32"/>
        <v>2594.402569847256</v>
      </c>
      <c r="O389" s="1">
        <f t="shared" si="33"/>
        <v>23487.587467512647</v>
      </c>
      <c r="S389"/>
    </row>
    <row r="390" spans="2:19" ht="15" x14ac:dyDescent="0.2">
      <c r="B390" s="2">
        <v>45348.783756910816</v>
      </c>
      <c r="C390" s="2">
        <f t="shared" si="30"/>
        <v>45348</v>
      </c>
      <c r="D390" s="1">
        <v>4302</v>
      </c>
      <c r="F390" s="2">
        <f t="shared" ref="F390:F453" si="34">WORKDAY(F389,-1)</f>
        <v>45022</v>
      </c>
      <c r="G390" s="1">
        <f t="shared" si="31"/>
        <v>9698</v>
      </c>
      <c r="H390" s="1">
        <f>ROUNDUP(MONTH(Table3[[#This Row],[Date]])/3, 0)</f>
        <v>2</v>
      </c>
      <c r="I390" s="1" cm="1">
        <f t="array" aca="1" ref="I390" ca="1" xml:space="preserve"> (SUM(OFFSET(G390, -$M$4/2+1, 0, $M$4-1, 1)) + (INDIRECT("G" &amp; ROW(G390) - $M$4/2) + INDIRECT("G" &amp; ROW(G390) + $M$4/2))/2) / $M$4</f>
        <v>12730.477272727272</v>
      </c>
      <c r="J390" s="1">
        <f ca="1">Table5[[#This Row],[Moving Average on Months]] - 1.96*STDEV(OFFSET(Table5[[#This Row],[Combined 
Daily Order]], -$M$4/2, 0, $M$4+1, 1))</f>
        <v>809.73039696390151</v>
      </c>
      <c r="K390" s="1">
        <f ca="1">Table5[[#This Row],[Moving Average on Months]] + 1.96*STDEV(OFFSET(Table5[[#This Row],[Combined 
Daily Order]], -$M$4/2, 0, $M$4+1, 1))</f>
        <v>24651.224148490641</v>
      </c>
      <c r="L390" s="1" t="e">
        <v>#N/A</v>
      </c>
      <c r="N390" s="1">
        <f t="shared" si="32"/>
        <v>2594.402569847256</v>
      </c>
      <c r="O390" s="1">
        <f t="shared" si="33"/>
        <v>23487.587467512647</v>
      </c>
      <c r="S390"/>
    </row>
    <row r="391" spans="2:19" ht="15" x14ac:dyDescent="0.2">
      <c r="B391" s="2">
        <v>45348.389257156319</v>
      </c>
      <c r="C391" s="2">
        <f t="shared" si="30"/>
        <v>45348</v>
      </c>
      <c r="D391" s="1">
        <v>4190</v>
      </c>
      <c r="F391" s="2">
        <f t="shared" si="34"/>
        <v>45021</v>
      </c>
      <c r="G391" s="1">
        <f t="shared" si="31"/>
        <v>8536</v>
      </c>
      <c r="H391" s="1">
        <f>ROUNDUP(MONTH(Table3[[#This Row],[Date]])/3, 0)</f>
        <v>2</v>
      </c>
      <c r="I391" s="1" cm="1">
        <f t="array" aca="1" ref="I391" ca="1" xml:space="preserve"> (SUM(OFFSET(G391, -$M$4/2+1, 0, $M$4-1, 1)) + (INDIRECT("G" &amp; ROW(G391) - $M$4/2) + INDIRECT("G" &amp; ROW(G391) + $M$4/2))/2) / $M$4</f>
        <v>12755.636363636364</v>
      </c>
      <c r="J391" s="1">
        <f ca="1">Table5[[#This Row],[Moving Average on Months]] - 1.96*STDEV(OFFSET(Table5[[#This Row],[Combined 
Daily Order]], -$M$4/2, 0, $M$4+1, 1))</f>
        <v>925.63825845794963</v>
      </c>
      <c r="K391" s="1">
        <f ca="1">Table5[[#This Row],[Moving Average on Months]] + 1.96*STDEV(OFFSET(Table5[[#This Row],[Combined 
Daily Order]], -$M$4/2, 0, $M$4+1, 1))</f>
        <v>24585.63446881478</v>
      </c>
      <c r="L391" s="1" t="e">
        <v>#N/A</v>
      </c>
      <c r="N391" s="1">
        <f t="shared" si="32"/>
        <v>2594.402569847256</v>
      </c>
      <c r="O391" s="1">
        <f t="shared" si="33"/>
        <v>23487.587467512647</v>
      </c>
      <c r="S391"/>
    </row>
    <row r="392" spans="2:19" ht="15" x14ac:dyDescent="0.2">
      <c r="B392" s="2">
        <v>45345.981464063938</v>
      </c>
      <c r="C392" s="2">
        <f t="shared" si="30"/>
        <v>45345</v>
      </c>
      <c r="D392" s="1">
        <v>4594</v>
      </c>
      <c r="F392" s="2">
        <f t="shared" si="34"/>
        <v>45020</v>
      </c>
      <c r="G392" s="1">
        <f t="shared" si="31"/>
        <v>12896</v>
      </c>
      <c r="H392" s="1">
        <f>ROUNDUP(MONTH(Table3[[#This Row],[Date]])/3, 0)</f>
        <v>2</v>
      </c>
      <c r="I392" s="1" cm="1">
        <f t="array" aca="1" ref="I392" ca="1" xml:space="preserve"> (SUM(OFFSET(G392, -$M$4/2+1, 0, $M$4-1, 1)) + (INDIRECT("G" &amp; ROW(G392) - $M$4/2) + INDIRECT("G" &amp; ROW(G392) + $M$4/2))/2) / $M$4</f>
        <v>12667.90909090909</v>
      </c>
      <c r="J392" s="1">
        <f ca="1">Table5[[#This Row],[Moving Average on Months]] - 1.96*STDEV(OFFSET(Table5[[#This Row],[Combined 
Daily Order]], -$M$4/2, 0, $M$4+1, 1))</f>
        <v>696.0927036534431</v>
      </c>
      <c r="K392" s="1">
        <f ca="1">Table5[[#This Row],[Moving Average on Months]] + 1.96*STDEV(OFFSET(Table5[[#This Row],[Combined 
Daily Order]], -$M$4/2, 0, $M$4+1, 1))</f>
        <v>24639.725478164735</v>
      </c>
      <c r="L392" s="1" t="e">
        <v>#N/A</v>
      </c>
      <c r="N392" s="1">
        <f t="shared" si="32"/>
        <v>2594.402569847256</v>
      </c>
      <c r="O392" s="1">
        <f t="shared" si="33"/>
        <v>23487.587467512647</v>
      </c>
      <c r="S392"/>
    </row>
    <row r="393" spans="2:19" ht="15" x14ac:dyDescent="0.2">
      <c r="B393" s="2">
        <v>45345.564269023002</v>
      </c>
      <c r="C393" s="2">
        <f t="shared" si="30"/>
        <v>45345</v>
      </c>
      <c r="D393" s="1">
        <v>4493</v>
      </c>
      <c r="F393" s="2">
        <f t="shared" si="34"/>
        <v>45019</v>
      </c>
      <c r="G393" s="1">
        <f t="shared" si="31"/>
        <v>12616</v>
      </c>
      <c r="H393" s="1">
        <f>ROUNDUP(MONTH(Table3[[#This Row],[Date]])/3, 0)</f>
        <v>2</v>
      </c>
      <c r="I393" s="1" cm="1">
        <f t="array" aca="1" ref="I393" ca="1" xml:space="preserve"> (SUM(OFFSET(G393, -$M$4/2+1, 0, $M$4-1, 1)) + (INDIRECT("G" &amp; ROW(G393) - $M$4/2) + INDIRECT("G" &amp; ROW(G393) + $M$4/2))/2) / $M$4</f>
        <v>12012.636363636364</v>
      </c>
      <c r="J393" s="1">
        <f ca="1">Table5[[#This Row],[Moving Average on Months]] - 1.96*STDEV(OFFSET(Table5[[#This Row],[Combined 
Daily Order]], -$M$4/2, 0, $M$4+1, 1))</f>
        <v>23.207920826485861</v>
      </c>
      <c r="K393" s="1">
        <f ca="1">Table5[[#This Row],[Moving Average on Months]] + 1.96*STDEV(OFFSET(Table5[[#This Row],[Combined 
Daily Order]], -$M$4/2, 0, $M$4+1, 1))</f>
        <v>24002.064806446244</v>
      </c>
      <c r="L393" s="1" t="e">
        <v>#N/A</v>
      </c>
      <c r="N393" s="1">
        <f t="shared" si="32"/>
        <v>2594.402569847256</v>
      </c>
      <c r="O393" s="1">
        <f t="shared" si="33"/>
        <v>23487.587467512647</v>
      </c>
      <c r="S393"/>
    </row>
    <row r="394" spans="2:19" ht="15" x14ac:dyDescent="0.2">
      <c r="B394" s="2">
        <v>45345.164529327914</v>
      </c>
      <c r="C394" s="2">
        <f t="shared" si="30"/>
        <v>45345</v>
      </c>
      <c r="D394" s="1">
        <v>4325</v>
      </c>
      <c r="F394" s="2">
        <f t="shared" si="34"/>
        <v>45016</v>
      </c>
      <c r="G394" s="1">
        <f t="shared" si="31"/>
        <v>14343</v>
      </c>
      <c r="H394" s="1">
        <f>ROUNDUP(MONTH(Table3[[#This Row],[Date]])/3, 0)</f>
        <v>1</v>
      </c>
      <c r="I394" s="1" cm="1">
        <f t="array" aca="1" ref="I394" ca="1" xml:space="preserve"> (SUM(OFFSET(G394, -$M$4/2+1, 0, $M$4-1, 1)) + (INDIRECT("G" &amp; ROW(G394) - $M$4/2) + INDIRECT("G" &amp; ROW(G394) + $M$4/2))/2) / $M$4</f>
        <v>11355.727272727272</v>
      </c>
      <c r="J394" s="1">
        <f ca="1">Table5[[#This Row],[Moving Average on Months]] - 1.96*STDEV(OFFSET(Table5[[#This Row],[Combined 
Daily Order]], -$M$4/2, 0, $M$4+1, 1))</f>
        <v>6615.9696958915647</v>
      </c>
      <c r="K394" s="1">
        <f ca="1">Table5[[#This Row],[Moving Average on Months]] + 1.96*STDEV(OFFSET(Table5[[#This Row],[Combined 
Daily Order]], -$M$4/2, 0, $M$4+1, 1))</f>
        <v>16095.484849562979</v>
      </c>
      <c r="L394" s="1" t="e">
        <v>#N/A</v>
      </c>
      <c r="N394" s="1">
        <f t="shared" si="32"/>
        <v>2594.402569847256</v>
      </c>
      <c r="O394" s="1">
        <f t="shared" si="33"/>
        <v>23487.587467512647</v>
      </c>
      <c r="S394"/>
    </row>
    <row r="395" spans="2:19" ht="15" x14ac:dyDescent="0.2">
      <c r="B395" s="2">
        <v>45344.766949521618</v>
      </c>
      <c r="C395" s="2">
        <f t="shared" si="30"/>
        <v>45344</v>
      </c>
      <c r="D395" s="1">
        <v>4098</v>
      </c>
      <c r="F395" s="2">
        <f t="shared" si="34"/>
        <v>45015</v>
      </c>
      <c r="G395" s="1">
        <f t="shared" si="31"/>
        <v>9211</v>
      </c>
      <c r="H395" s="1">
        <f>ROUNDUP(MONTH(Table3[[#This Row],[Date]])/3, 0)</f>
        <v>1</v>
      </c>
      <c r="I395" s="1" cm="1">
        <f t="array" aca="1" ref="I395" ca="1" xml:space="preserve"> (SUM(OFFSET(G395, -$M$4/2+1, 0, $M$4-1, 1)) + (INDIRECT("G" &amp; ROW(G395) - $M$4/2) + INDIRECT("G" &amp; ROW(G395) + $M$4/2))/2) / $M$4</f>
        <v>11377.90909090909</v>
      </c>
      <c r="J395" s="1">
        <f ca="1">Table5[[#This Row],[Moving Average on Months]] - 1.96*STDEV(OFFSET(Table5[[#This Row],[Combined 
Daily Order]], -$M$4/2, 0, $M$4+1, 1))</f>
        <v>6630.1139681331988</v>
      </c>
      <c r="K395" s="1">
        <f ca="1">Table5[[#This Row],[Moving Average on Months]] + 1.96*STDEV(OFFSET(Table5[[#This Row],[Combined 
Daily Order]], -$M$4/2, 0, $M$4+1, 1))</f>
        <v>16125.704213684981</v>
      </c>
      <c r="L395" s="1" t="e">
        <v>#N/A</v>
      </c>
      <c r="N395" s="1">
        <f t="shared" si="32"/>
        <v>2594.402569847256</v>
      </c>
      <c r="O395" s="1">
        <f t="shared" si="33"/>
        <v>23487.587467512647</v>
      </c>
      <c r="S395"/>
    </row>
    <row r="396" spans="2:19" ht="15" x14ac:dyDescent="0.2">
      <c r="B396" s="2">
        <v>45344.372047116485</v>
      </c>
      <c r="C396" s="2">
        <f t="shared" si="30"/>
        <v>45344</v>
      </c>
      <c r="D396" s="1">
        <v>3565</v>
      </c>
      <c r="F396" s="2">
        <f t="shared" si="34"/>
        <v>45014</v>
      </c>
      <c r="G396" s="1">
        <f t="shared" si="31"/>
        <v>13834</v>
      </c>
      <c r="H396" s="1">
        <f>ROUNDUP(MONTH(Table3[[#This Row],[Date]])/3, 0)</f>
        <v>1</v>
      </c>
      <c r="I396" s="1" cm="1">
        <f t="array" aca="1" ref="I396" ca="1" xml:space="preserve"> (SUM(OFFSET(G396, -$M$4/2+1, 0, $M$4-1, 1)) + (INDIRECT("G" &amp; ROW(G396) - $M$4/2) + INDIRECT("G" &amp; ROW(G396) + $M$4/2))/2) / $M$4</f>
        <v>11617.545454545454</v>
      </c>
      <c r="J396" s="1">
        <f ca="1">Table5[[#This Row],[Moving Average on Months]] - 1.96*STDEV(OFFSET(Table5[[#This Row],[Combined 
Daily Order]], -$M$4/2, 0, $M$4+1, 1))</f>
        <v>6993.216118286864</v>
      </c>
      <c r="K396" s="1">
        <f ca="1">Table5[[#This Row],[Moving Average on Months]] + 1.96*STDEV(OFFSET(Table5[[#This Row],[Combined 
Daily Order]], -$M$4/2, 0, $M$4+1, 1))</f>
        <v>16241.874790804044</v>
      </c>
      <c r="L396" s="1" t="e">
        <v>#N/A</v>
      </c>
      <c r="N396" s="1">
        <f t="shared" si="32"/>
        <v>2594.402569847256</v>
      </c>
      <c r="O396" s="1">
        <f t="shared" si="33"/>
        <v>23487.587467512647</v>
      </c>
      <c r="S396"/>
    </row>
    <row r="397" spans="2:19" ht="15" x14ac:dyDescent="0.2">
      <c r="B397" s="2">
        <v>45343.972474130664</v>
      </c>
      <c r="C397" s="2">
        <f t="shared" si="30"/>
        <v>45343</v>
      </c>
      <c r="D397" s="1">
        <v>4470</v>
      </c>
      <c r="F397" s="2">
        <f t="shared" si="34"/>
        <v>45013</v>
      </c>
      <c r="G397" s="1">
        <f t="shared" si="31"/>
        <v>8528</v>
      </c>
      <c r="H397" s="1">
        <f>ROUNDUP(MONTH(Table3[[#This Row],[Date]])/3, 0)</f>
        <v>1</v>
      </c>
      <c r="I397" s="1" cm="1">
        <f t="array" aca="1" ref="I397" ca="1" xml:space="preserve"> (SUM(OFFSET(G397, -$M$4/2+1, 0, $M$4-1, 1)) + (INDIRECT("G" &amp; ROW(G397) - $M$4/2) + INDIRECT("G" &amp; ROW(G397) + $M$4/2))/2) / $M$4</f>
        <v>11635.40909090909</v>
      </c>
      <c r="J397" s="1">
        <f ca="1">Table5[[#This Row],[Moving Average on Months]] - 1.96*STDEV(OFFSET(Table5[[#This Row],[Combined 
Daily Order]], -$M$4/2, 0, $M$4+1, 1))</f>
        <v>7034.0897704639219</v>
      </c>
      <c r="K397" s="1">
        <f ca="1">Table5[[#This Row],[Moving Average on Months]] + 1.96*STDEV(OFFSET(Table5[[#This Row],[Combined 
Daily Order]], -$M$4/2, 0, $M$4+1, 1))</f>
        <v>16236.728411354259</v>
      </c>
      <c r="L397" s="1" t="e">
        <v>#N/A</v>
      </c>
      <c r="N397" s="1">
        <f t="shared" si="32"/>
        <v>2594.402569847256</v>
      </c>
      <c r="O397" s="1">
        <f t="shared" si="33"/>
        <v>23487.587467512647</v>
      </c>
      <c r="S397"/>
    </row>
    <row r="398" spans="2:19" ht="15" x14ac:dyDescent="0.2">
      <c r="B398" s="2">
        <v>45343.580576366578</v>
      </c>
      <c r="C398" s="2">
        <f t="shared" si="30"/>
        <v>45343</v>
      </c>
      <c r="D398" s="1">
        <v>3715</v>
      </c>
      <c r="F398" s="2">
        <f t="shared" si="34"/>
        <v>45012</v>
      </c>
      <c r="G398" s="1">
        <f t="shared" si="31"/>
        <v>13240</v>
      </c>
      <c r="H398" s="1">
        <f>ROUNDUP(MONTH(Table3[[#This Row],[Date]])/3, 0)</f>
        <v>1</v>
      </c>
      <c r="I398" s="1" cm="1">
        <f t="array" aca="1" ref="I398" ca="1" xml:space="preserve"> (SUM(OFFSET(G398, -$M$4/2+1, 0, $M$4-1, 1)) + (INDIRECT("G" &amp; ROW(G398) - $M$4/2) + INDIRECT("G" &amp; ROW(G398) + $M$4/2))/2) / $M$4</f>
        <v>11603.25</v>
      </c>
      <c r="J398" s="1">
        <f ca="1">Table5[[#This Row],[Moving Average on Months]] - 1.96*STDEV(OFFSET(Table5[[#This Row],[Combined 
Daily Order]], -$M$4/2, 0, $M$4+1, 1))</f>
        <v>7010.6545282698225</v>
      </c>
      <c r="K398" s="1">
        <f ca="1">Table5[[#This Row],[Moving Average on Months]] + 1.96*STDEV(OFFSET(Table5[[#This Row],[Combined 
Daily Order]], -$M$4/2, 0, $M$4+1, 1))</f>
        <v>16195.845471730177</v>
      </c>
      <c r="L398" s="1" t="e">
        <v>#N/A</v>
      </c>
      <c r="N398" s="1">
        <f t="shared" si="32"/>
        <v>2594.402569847256</v>
      </c>
      <c r="O398" s="1">
        <f t="shared" si="33"/>
        <v>23487.587467512647</v>
      </c>
      <c r="S398"/>
    </row>
    <row r="399" spans="2:19" ht="15" x14ac:dyDescent="0.2">
      <c r="B399" s="2">
        <v>45343.187428506622</v>
      </c>
      <c r="C399" s="2">
        <f t="shared" si="30"/>
        <v>45343</v>
      </c>
      <c r="D399" s="1">
        <v>4365</v>
      </c>
      <c r="F399" s="2">
        <f t="shared" si="34"/>
        <v>45009</v>
      </c>
      <c r="G399" s="1">
        <f t="shared" si="31"/>
        <v>14371</v>
      </c>
      <c r="H399" s="1">
        <f>ROUNDUP(MONTH(Table3[[#This Row],[Date]])/3, 0)</f>
        <v>1</v>
      </c>
      <c r="I399" s="1" cm="1">
        <f t="array" aca="1" ref="I399" ca="1" xml:space="preserve"> (SUM(OFFSET(G399, -$M$4/2+1, 0, $M$4-1, 1)) + (INDIRECT("G" &amp; ROW(G399) - $M$4/2) + INDIRECT("G" &amp; ROW(G399) + $M$4/2))/2) / $M$4</f>
        <v>11561.613636363636</v>
      </c>
      <c r="J399" s="1">
        <f ca="1">Table5[[#This Row],[Moving Average on Months]] - 1.96*STDEV(OFFSET(Table5[[#This Row],[Combined 
Daily Order]], -$M$4/2, 0, $M$4+1, 1))</f>
        <v>6917.827620185948</v>
      </c>
      <c r="K399" s="1">
        <f ca="1">Table5[[#This Row],[Moving Average on Months]] + 1.96*STDEV(OFFSET(Table5[[#This Row],[Combined 
Daily Order]], -$M$4/2, 0, $M$4+1, 1))</f>
        <v>16205.399652541324</v>
      </c>
      <c r="L399" s="1" t="e">
        <v>#N/A</v>
      </c>
      <c r="N399" s="1">
        <f t="shared" si="32"/>
        <v>2594.402569847256</v>
      </c>
      <c r="O399" s="1">
        <f t="shared" si="33"/>
        <v>23487.587467512647</v>
      </c>
      <c r="S399"/>
    </row>
    <row r="400" spans="2:19" ht="15" x14ac:dyDescent="0.2">
      <c r="B400" s="2">
        <v>45342.798149042887</v>
      </c>
      <c r="C400" s="2">
        <f t="shared" si="30"/>
        <v>45342</v>
      </c>
      <c r="D400" s="1">
        <v>4056</v>
      </c>
      <c r="F400" s="2">
        <f t="shared" si="34"/>
        <v>45008</v>
      </c>
      <c r="G400" s="1">
        <f t="shared" si="31"/>
        <v>9222</v>
      </c>
      <c r="H400" s="1">
        <f>ROUNDUP(MONTH(Table3[[#This Row],[Date]])/3, 0)</f>
        <v>1</v>
      </c>
      <c r="I400" s="1" cm="1">
        <f t="array" aca="1" ref="I400" ca="1" xml:space="preserve"> (SUM(OFFSET(G400, -$M$4/2+1, 0, $M$4-1, 1)) + (INDIRECT("G" &amp; ROW(G400) - $M$4/2) + INDIRECT("G" &amp; ROW(G400) + $M$4/2))/2) / $M$4</f>
        <v>11432.704545454546</v>
      </c>
      <c r="J400" s="1">
        <f ca="1">Table5[[#This Row],[Moving Average on Months]] - 1.96*STDEV(OFFSET(Table5[[#This Row],[Combined 
Daily Order]], -$M$4/2, 0, $M$4+1, 1))</f>
        <v>6877.2198093200732</v>
      </c>
      <c r="K400" s="1">
        <f ca="1">Table5[[#This Row],[Moving Average on Months]] + 1.96*STDEV(OFFSET(Table5[[#This Row],[Combined 
Daily Order]], -$M$4/2, 0, $M$4+1, 1))</f>
        <v>15988.189281589019</v>
      </c>
      <c r="L400" s="1" t="e">
        <v>#N/A</v>
      </c>
      <c r="N400" s="1">
        <f t="shared" si="32"/>
        <v>2594.402569847256</v>
      </c>
      <c r="O400" s="1">
        <f t="shared" si="33"/>
        <v>23487.587467512647</v>
      </c>
      <c r="S400"/>
    </row>
    <row r="401" spans="2:19" ht="15" x14ac:dyDescent="0.2">
      <c r="B401" s="2">
        <v>45342.424312620336</v>
      </c>
      <c r="C401" s="2">
        <f t="shared" si="30"/>
        <v>45342</v>
      </c>
      <c r="D401" s="1">
        <v>4446</v>
      </c>
      <c r="F401" s="2">
        <f t="shared" si="34"/>
        <v>45007</v>
      </c>
      <c r="G401" s="1">
        <f t="shared" si="31"/>
        <v>9497</v>
      </c>
      <c r="H401" s="1">
        <f>ROUNDUP(MONTH(Table3[[#This Row],[Date]])/3, 0)</f>
        <v>1</v>
      </c>
      <c r="I401" s="1" cm="1">
        <f t="array" aca="1" ref="I401" ca="1" xml:space="preserve"> (SUM(OFFSET(G401, -$M$4/2+1, 0, $M$4-1, 1)) + (INDIRECT("G" &amp; ROW(G401) - $M$4/2) + INDIRECT("G" &amp; ROW(G401) + $M$4/2))/2) / $M$4</f>
        <v>11372.204545454546</v>
      </c>
      <c r="J401" s="1">
        <f ca="1">Table5[[#This Row],[Moving Average on Months]] - 1.96*STDEV(OFFSET(Table5[[#This Row],[Combined 
Daily Order]], -$M$4/2, 0, $M$4+1, 1))</f>
        <v>6676.3495577022204</v>
      </c>
      <c r="K401" s="1">
        <f ca="1">Table5[[#This Row],[Moving Average on Months]] + 1.96*STDEV(OFFSET(Table5[[#This Row],[Combined 
Daily Order]], -$M$4/2, 0, $M$4+1, 1))</f>
        <v>16068.059533206871</v>
      </c>
      <c r="L401" s="1" t="e">
        <v>#N/A</v>
      </c>
      <c r="N401" s="1">
        <f t="shared" si="32"/>
        <v>2594.402569847256</v>
      </c>
      <c r="O401" s="1">
        <f t="shared" si="33"/>
        <v>23487.587467512647</v>
      </c>
      <c r="S401"/>
    </row>
    <row r="402" spans="2:19" ht="15" x14ac:dyDescent="0.2">
      <c r="B402" s="2">
        <v>45342.02225294993</v>
      </c>
      <c r="C402" s="2">
        <f t="shared" si="30"/>
        <v>45342</v>
      </c>
      <c r="D402" s="1">
        <v>4456</v>
      </c>
      <c r="F402" s="2">
        <f t="shared" si="34"/>
        <v>45006</v>
      </c>
      <c r="G402" s="1">
        <f t="shared" si="31"/>
        <v>13697</v>
      </c>
      <c r="H402" s="1">
        <f>ROUNDUP(MONTH(Table3[[#This Row],[Date]])/3, 0)</f>
        <v>1</v>
      </c>
      <c r="I402" s="1" cm="1">
        <f t="array" aca="1" ref="I402" ca="1" xml:space="preserve"> (SUM(OFFSET(G402, -$M$4/2+1, 0, $M$4-1, 1)) + (INDIRECT("G" &amp; ROW(G402) - $M$4/2) + INDIRECT("G" &amp; ROW(G402) + $M$4/2))/2) / $M$4</f>
        <v>11418.931818181818</v>
      </c>
      <c r="J402" s="1">
        <f ca="1">Table5[[#This Row],[Moving Average on Months]] - 1.96*STDEV(OFFSET(Table5[[#This Row],[Combined 
Daily Order]], -$M$4/2, 0, $M$4+1, 1))</f>
        <v>6757.1145536934901</v>
      </c>
      <c r="K402" s="1">
        <f ca="1">Table5[[#This Row],[Moving Average on Months]] + 1.96*STDEV(OFFSET(Table5[[#This Row],[Combined 
Daily Order]], -$M$4/2, 0, $M$4+1, 1))</f>
        <v>16080.749082670147</v>
      </c>
      <c r="L402" s="1" t="e">
        <v>#N/A</v>
      </c>
      <c r="N402" s="1">
        <f t="shared" si="32"/>
        <v>2594.402569847256</v>
      </c>
      <c r="O402" s="1">
        <f t="shared" si="33"/>
        <v>23487.587467512647</v>
      </c>
      <c r="S402"/>
    </row>
    <row r="403" spans="2:19" ht="15" x14ac:dyDescent="0.2">
      <c r="B403" s="2">
        <v>45341.635172330301</v>
      </c>
      <c r="C403" s="2">
        <f t="shared" si="30"/>
        <v>45341</v>
      </c>
      <c r="D403" s="1">
        <v>4002</v>
      </c>
      <c r="F403" s="2">
        <f t="shared" si="34"/>
        <v>45005</v>
      </c>
      <c r="G403" s="1">
        <f t="shared" si="31"/>
        <v>8265</v>
      </c>
      <c r="H403" s="1">
        <f>ROUNDUP(MONTH(Table3[[#This Row],[Date]])/3, 0)</f>
        <v>1</v>
      </c>
      <c r="I403" s="1" cm="1">
        <f t="array" aca="1" ref="I403" ca="1" xml:space="preserve"> (SUM(OFFSET(G403, -$M$4/2+1, 0, $M$4-1, 1)) + (INDIRECT("G" &amp; ROW(G403) - $M$4/2) + INDIRECT("G" &amp; ROW(G403) + $M$4/2))/2) / $M$4</f>
        <v>11382.045454545454</v>
      </c>
      <c r="J403" s="1">
        <f ca="1">Table5[[#This Row],[Moving Average on Months]] - 1.96*STDEV(OFFSET(Table5[[#This Row],[Combined 
Daily Order]], -$M$4/2, 0, $M$4+1, 1))</f>
        <v>6605.618211653511</v>
      </c>
      <c r="K403" s="1">
        <f ca="1">Table5[[#This Row],[Moving Average on Months]] + 1.96*STDEV(OFFSET(Table5[[#This Row],[Combined 
Daily Order]], -$M$4/2, 0, $M$4+1, 1))</f>
        <v>16158.472697437397</v>
      </c>
      <c r="L403" s="1" t="e">
        <v>#N/A</v>
      </c>
      <c r="N403" s="1">
        <f t="shared" si="32"/>
        <v>2594.402569847256</v>
      </c>
      <c r="O403" s="1">
        <f t="shared" si="33"/>
        <v>23487.587467512647</v>
      </c>
      <c r="S403"/>
    </row>
    <row r="404" spans="2:19" ht="15" x14ac:dyDescent="0.2">
      <c r="B404" s="2">
        <v>45341.218534686232</v>
      </c>
      <c r="C404" s="2">
        <f t="shared" si="30"/>
        <v>45341</v>
      </c>
      <c r="D404" s="1">
        <v>3876</v>
      </c>
      <c r="F404" s="2">
        <f t="shared" si="34"/>
        <v>45002</v>
      </c>
      <c r="G404" s="1">
        <f t="shared" si="31"/>
        <v>14167</v>
      </c>
      <c r="H404" s="1">
        <f>ROUNDUP(MONTH(Table3[[#This Row],[Date]])/3, 0)</f>
        <v>1</v>
      </c>
      <c r="I404" s="1" cm="1">
        <f t="array" aca="1" ref="I404" ca="1" xml:space="preserve"> (SUM(OFFSET(G404, -$M$4/2+1, 0, $M$4-1, 1)) + (INDIRECT("G" &amp; ROW(G404) - $M$4/2) + INDIRECT("G" &amp; ROW(G404) + $M$4/2))/2) / $M$4</f>
        <v>11244.75</v>
      </c>
      <c r="J404" s="1">
        <f ca="1">Table5[[#This Row],[Moving Average on Months]] - 1.96*STDEV(OFFSET(Table5[[#This Row],[Combined 
Daily Order]], -$M$4/2, 0, $M$4+1, 1))</f>
        <v>6508.5781683980213</v>
      </c>
      <c r="K404" s="1">
        <f ca="1">Table5[[#This Row],[Moving Average on Months]] + 1.96*STDEV(OFFSET(Table5[[#This Row],[Combined 
Daily Order]], -$M$4/2, 0, $M$4+1, 1))</f>
        <v>15980.92183160198</v>
      </c>
      <c r="L404" s="1" t="e">
        <v>#N/A</v>
      </c>
      <c r="N404" s="1">
        <f t="shared" si="32"/>
        <v>2594.402569847256</v>
      </c>
      <c r="O404" s="1">
        <f t="shared" si="33"/>
        <v>23487.587467512647</v>
      </c>
      <c r="S404"/>
    </row>
    <row r="405" spans="2:19" ht="15" x14ac:dyDescent="0.2">
      <c r="B405" s="2">
        <v>45338.774324962302</v>
      </c>
      <c r="C405" s="2">
        <f t="shared" si="30"/>
        <v>45338</v>
      </c>
      <c r="D405" s="1">
        <v>3815</v>
      </c>
      <c r="F405" s="2">
        <f t="shared" si="34"/>
        <v>45001</v>
      </c>
      <c r="G405" s="1">
        <f t="shared" si="31"/>
        <v>9149</v>
      </c>
      <c r="H405" s="1">
        <f>ROUNDUP(MONTH(Table3[[#This Row],[Date]])/3, 0)</f>
        <v>1</v>
      </c>
      <c r="I405" s="1" cm="1">
        <f t="array" aca="1" ref="I405" ca="1" xml:space="preserve"> (SUM(OFFSET(G405, -$M$4/2+1, 0, $M$4-1, 1)) + (INDIRECT("G" &amp; ROW(G405) - $M$4/2) + INDIRECT("G" &amp; ROW(G405) + $M$4/2))/2) / $M$4</f>
        <v>11072.113636363636</v>
      </c>
      <c r="J405" s="1">
        <f ca="1">Table5[[#This Row],[Moving Average on Months]] - 1.96*STDEV(OFFSET(Table5[[#This Row],[Combined 
Daily Order]], -$M$4/2, 0, $M$4+1, 1))</f>
        <v>6127.5958550046207</v>
      </c>
      <c r="K405" s="1">
        <f ca="1">Table5[[#This Row],[Moving Average on Months]] + 1.96*STDEV(OFFSET(Table5[[#This Row],[Combined 
Daily Order]], -$M$4/2, 0, $M$4+1, 1))</f>
        <v>16016.631417722652</v>
      </c>
      <c r="L405" s="1" t="e">
        <v>#N/A</v>
      </c>
      <c r="N405" s="1">
        <f t="shared" si="32"/>
        <v>2594.402569847256</v>
      </c>
      <c r="O405" s="1">
        <f t="shared" si="33"/>
        <v>23487.587467512647</v>
      </c>
      <c r="S405"/>
    </row>
    <row r="406" spans="2:19" ht="15" x14ac:dyDescent="0.2">
      <c r="B406" s="2">
        <v>45338.366386448841</v>
      </c>
      <c r="C406" s="2">
        <f t="shared" si="30"/>
        <v>45338</v>
      </c>
      <c r="D406" s="1">
        <v>3414</v>
      </c>
      <c r="F406" s="2">
        <f t="shared" si="34"/>
        <v>45000</v>
      </c>
      <c r="G406" s="1">
        <f t="shared" si="31"/>
        <v>13806</v>
      </c>
      <c r="H406" s="1">
        <f>ROUNDUP(MONTH(Table3[[#This Row],[Date]])/3, 0)</f>
        <v>1</v>
      </c>
      <c r="I406" s="1" cm="1">
        <f t="array" aca="1" ref="I406" ca="1" xml:space="preserve"> (SUM(OFFSET(G406, -$M$4/2+1, 0, $M$4-1, 1)) + (INDIRECT("G" &amp; ROW(G406) - $M$4/2) + INDIRECT("G" &amp; ROW(G406) + $M$4/2))/2) / $M$4</f>
        <v>10963.477272727272</v>
      </c>
      <c r="J406" s="1">
        <f ca="1">Table5[[#This Row],[Moving Average on Months]] - 1.96*STDEV(OFFSET(Table5[[#This Row],[Combined 
Daily Order]], -$M$4/2, 0, $M$4+1, 1))</f>
        <v>6219.0027140863967</v>
      </c>
      <c r="K406" s="1">
        <f ca="1">Table5[[#This Row],[Moving Average on Months]] + 1.96*STDEV(OFFSET(Table5[[#This Row],[Combined 
Daily Order]], -$M$4/2, 0, $M$4+1, 1))</f>
        <v>15707.951831368147</v>
      </c>
      <c r="L406" s="1" t="e">
        <v>#N/A</v>
      </c>
      <c r="N406" s="1">
        <f t="shared" si="32"/>
        <v>2594.402569847256</v>
      </c>
      <c r="O406" s="1">
        <f t="shared" si="33"/>
        <v>23487.587467512647</v>
      </c>
      <c r="S406"/>
    </row>
    <row r="407" spans="2:19" ht="15" x14ac:dyDescent="0.2">
      <c r="B407" s="2">
        <v>45337.938733399598</v>
      </c>
      <c r="C407" s="2">
        <f t="shared" si="30"/>
        <v>45337</v>
      </c>
      <c r="D407" s="1">
        <v>3763</v>
      </c>
      <c r="F407" s="2">
        <f t="shared" si="34"/>
        <v>44999</v>
      </c>
      <c r="G407" s="1">
        <f t="shared" si="31"/>
        <v>13393</v>
      </c>
      <c r="H407" s="1">
        <f>ROUNDUP(MONTH(Table3[[#This Row],[Date]])/3, 0)</f>
        <v>1</v>
      </c>
      <c r="I407" s="1" cm="1">
        <f t="array" aca="1" ref="I407" ca="1" xml:space="preserve"> (SUM(OFFSET(G407, -$M$4/2+1, 0, $M$4-1, 1)) + (INDIRECT("G" &amp; ROW(G407) - $M$4/2) + INDIRECT("G" &amp; ROW(G407) + $M$4/2))/2) / $M$4</f>
        <v>10882.272727272728</v>
      </c>
      <c r="J407" s="1">
        <f ca="1">Table5[[#This Row],[Moving Average on Months]] - 1.96*STDEV(OFFSET(Table5[[#This Row],[Combined 
Daily Order]], -$M$4/2, 0, $M$4+1, 1))</f>
        <v>6054.88981467756</v>
      </c>
      <c r="K407" s="1">
        <f ca="1">Table5[[#This Row],[Moving Average on Months]] + 1.96*STDEV(OFFSET(Table5[[#This Row],[Combined 
Daily Order]], -$M$4/2, 0, $M$4+1, 1))</f>
        <v>15709.655639867895</v>
      </c>
      <c r="L407" s="1" t="e">
        <v>#N/A</v>
      </c>
      <c r="N407" s="1">
        <f t="shared" si="32"/>
        <v>2594.402569847256</v>
      </c>
      <c r="O407" s="1">
        <f t="shared" si="33"/>
        <v>23487.587467512647</v>
      </c>
      <c r="S407"/>
    </row>
    <row r="408" spans="2:19" ht="15" x14ac:dyDescent="0.2">
      <c r="B408" s="2">
        <v>45337.516766464621</v>
      </c>
      <c r="C408" s="2">
        <f t="shared" si="30"/>
        <v>45337</v>
      </c>
      <c r="D408" s="1">
        <v>3834</v>
      </c>
      <c r="F408" s="2">
        <f t="shared" si="34"/>
        <v>44998</v>
      </c>
      <c r="G408" s="1">
        <f t="shared" si="31"/>
        <v>8587</v>
      </c>
      <c r="H408" s="1">
        <f>ROUNDUP(MONTH(Table3[[#This Row],[Date]])/3, 0)</f>
        <v>1</v>
      </c>
      <c r="I408" s="1" cm="1">
        <f t="array" aca="1" ref="I408" ca="1" xml:space="preserve"> (SUM(OFFSET(G408, -$M$4/2+1, 0, $M$4-1, 1)) + (INDIRECT("G" &amp; ROW(G408) - $M$4/2) + INDIRECT("G" &amp; ROW(G408) + $M$4/2))/2) / $M$4</f>
        <v>10795.681818181818</v>
      </c>
      <c r="J408" s="1">
        <f ca="1">Table5[[#This Row],[Moving Average on Months]] - 1.96*STDEV(OFFSET(Table5[[#This Row],[Combined 
Daily Order]], -$M$4/2, 0, $M$4+1, 1))</f>
        <v>6132.6487015120574</v>
      </c>
      <c r="K408" s="1">
        <f ca="1">Table5[[#This Row],[Moving Average on Months]] + 1.96*STDEV(OFFSET(Table5[[#This Row],[Combined 
Daily Order]], -$M$4/2, 0, $M$4+1, 1))</f>
        <v>15458.714934851578</v>
      </c>
      <c r="L408" s="1" t="e">
        <v>#N/A</v>
      </c>
      <c r="N408" s="1">
        <f t="shared" si="32"/>
        <v>2594.402569847256</v>
      </c>
      <c r="O408" s="1">
        <f t="shared" si="33"/>
        <v>23487.587467512647</v>
      </c>
      <c r="S408"/>
    </row>
    <row r="409" spans="2:19" ht="15" x14ac:dyDescent="0.2">
      <c r="B409" s="2">
        <v>45337.134928956068</v>
      </c>
      <c r="C409" s="2">
        <f t="shared" si="30"/>
        <v>45337</v>
      </c>
      <c r="D409" s="1">
        <v>4193</v>
      </c>
      <c r="F409" s="2">
        <f t="shared" si="34"/>
        <v>44995</v>
      </c>
      <c r="G409" s="1">
        <f t="shared" si="31"/>
        <v>12596</v>
      </c>
      <c r="H409" s="1">
        <f>ROUNDUP(MONTH(Table3[[#This Row],[Date]])/3, 0)</f>
        <v>1</v>
      </c>
      <c r="I409" s="1" cm="1">
        <f t="array" aca="1" ref="I409" ca="1" xml:space="preserve"> (SUM(OFFSET(G409, -$M$4/2+1, 0, $M$4-1, 1)) + (INDIRECT("G" &amp; ROW(G409) - $M$4/2) + INDIRECT("G" &amp; ROW(G409) + $M$4/2))/2) / $M$4</f>
        <v>10704.136363636364</v>
      </c>
      <c r="J409" s="1">
        <f ca="1">Table5[[#This Row],[Moving Average on Months]] - 1.96*STDEV(OFFSET(Table5[[#This Row],[Combined 
Daily Order]], -$M$4/2, 0, $M$4+1, 1))</f>
        <v>5923.0353083278733</v>
      </c>
      <c r="K409" s="1">
        <f ca="1">Table5[[#This Row],[Moving Average on Months]] + 1.96*STDEV(OFFSET(Table5[[#This Row],[Combined 
Daily Order]], -$M$4/2, 0, $M$4+1, 1))</f>
        <v>15485.237418944855</v>
      </c>
      <c r="L409" s="1" t="e">
        <v>#N/A</v>
      </c>
      <c r="N409" s="1">
        <f t="shared" si="32"/>
        <v>2594.402569847256</v>
      </c>
      <c r="O409" s="1">
        <f t="shared" si="33"/>
        <v>23487.587467512647</v>
      </c>
      <c r="S409"/>
    </row>
    <row r="410" spans="2:19" ht="15" x14ac:dyDescent="0.2">
      <c r="B410" s="2">
        <v>45336.740963527787</v>
      </c>
      <c r="C410" s="2">
        <f t="shared" si="30"/>
        <v>45336</v>
      </c>
      <c r="D410" s="1">
        <v>3735</v>
      </c>
      <c r="F410" s="2">
        <f t="shared" si="34"/>
        <v>44994</v>
      </c>
      <c r="G410" s="1">
        <f t="shared" si="31"/>
        <v>9150</v>
      </c>
      <c r="H410" s="1">
        <f>ROUNDUP(MONTH(Table3[[#This Row],[Date]])/3, 0)</f>
        <v>1</v>
      </c>
      <c r="I410" s="1" cm="1">
        <f t="array" aca="1" ref="I410" ca="1" xml:space="preserve"> (SUM(OFFSET(G410, -$M$4/2+1, 0, $M$4-1, 1)) + (INDIRECT("G" &amp; ROW(G410) - $M$4/2) + INDIRECT("G" &amp; ROW(G410) + $M$4/2))/2) / $M$4</f>
        <v>10495.545454545454</v>
      </c>
      <c r="J410" s="1">
        <f ca="1">Table5[[#This Row],[Moving Average on Months]] - 1.96*STDEV(OFFSET(Table5[[#This Row],[Combined 
Daily Order]], -$M$4/2, 0, $M$4+1, 1))</f>
        <v>5836.2489074498435</v>
      </c>
      <c r="K410" s="1">
        <f ca="1">Table5[[#This Row],[Moving Average on Months]] + 1.96*STDEV(OFFSET(Table5[[#This Row],[Combined 
Daily Order]], -$M$4/2, 0, $M$4+1, 1))</f>
        <v>15154.842001641064</v>
      </c>
      <c r="L410" s="1" t="e">
        <v>#N/A</v>
      </c>
      <c r="N410" s="1">
        <f t="shared" si="32"/>
        <v>2594.402569847256</v>
      </c>
      <c r="O410" s="1">
        <f t="shared" si="33"/>
        <v>23487.587467512647</v>
      </c>
      <c r="S410"/>
    </row>
    <row r="411" spans="2:19" ht="15" x14ac:dyDescent="0.2">
      <c r="B411" s="2">
        <v>45336.364342454857</v>
      </c>
      <c r="C411" s="2">
        <f t="shared" si="30"/>
        <v>45336</v>
      </c>
      <c r="D411" s="1">
        <v>3938</v>
      </c>
      <c r="F411" s="2">
        <f t="shared" si="34"/>
        <v>44993</v>
      </c>
      <c r="G411" s="1">
        <f t="shared" si="31"/>
        <v>12198</v>
      </c>
      <c r="H411" s="1">
        <f>ROUNDUP(MONTH(Table3[[#This Row],[Date]])/3, 0)</f>
        <v>1</v>
      </c>
      <c r="I411" s="1" cm="1">
        <f t="array" aca="1" ref="I411" ca="1" xml:space="preserve"> (SUM(OFFSET(G411, -$M$4/2+1, 0, $M$4-1, 1)) + (INDIRECT("G" &amp; ROW(G411) - $M$4/2) + INDIRECT("G" &amp; ROW(G411) + $M$4/2))/2) / $M$4</f>
        <v>10375.84090909091</v>
      </c>
      <c r="J411" s="1">
        <f ca="1">Table5[[#This Row],[Moving Average on Months]] - 1.96*STDEV(OFFSET(Table5[[#This Row],[Combined 
Daily Order]], -$M$4/2, 0, $M$4+1, 1))</f>
        <v>5818.9738651551879</v>
      </c>
      <c r="K411" s="1">
        <f ca="1">Table5[[#This Row],[Moving Average on Months]] + 1.96*STDEV(OFFSET(Table5[[#This Row],[Combined 
Daily Order]], -$M$4/2, 0, $M$4+1, 1))</f>
        <v>14932.707953026631</v>
      </c>
      <c r="L411" s="1" t="e">
        <v>#N/A</v>
      </c>
      <c r="N411" s="1">
        <f t="shared" si="32"/>
        <v>2594.402569847256</v>
      </c>
      <c r="O411" s="1">
        <f t="shared" si="33"/>
        <v>23487.587467512647</v>
      </c>
      <c r="S411"/>
    </row>
    <row r="412" spans="2:19" ht="15" x14ac:dyDescent="0.2">
      <c r="B412" s="2">
        <v>45335.988817921643</v>
      </c>
      <c r="C412" s="2">
        <f t="shared" si="30"/>
        <v>45335</v>
      </c>
      <c r="D412" s="1">
        <v>3887</v>
      </c>
      <c r="F412" s="2">
        <f t="shared" si="34"/>
        <v>44992</v>
      </c>
      <c r="G412" s="1">
        <f t="shared" si="31"/>
        <v>8075</v>
      </c>
      <c r="H412" s="1">
        <f>ROUNDUP(MONTH(Table3[[#This Row],[Date]])/3, 0)</f>
        <v>1</v>
      </c>
      <c r="I412" s="1" cm="1">
        <f t="array" aca="1" ref="I412" ca="1" xml:space="preserve"> (SUM(OFFSET(G412, -$M$4/2+1, 0, $M$4-1, 1)) + (INDIRECT("G" &amp; ROW(G412) - $M$4/2) + INDIRECT("G" &amp; ROW(G412) + $M$4/2))/2) / $M$4</f>
        <v>10359.84090909091</v>
      </c>
      <c r="J412" s="1">
        <f ca="1">Table5[[#This Row],[Moving Average on Months]] - 1.96*STDEV(OFFSET(Table5[[#This Row],[Combined 
Daily Order]], -$M$4/2, 0, $M$4+1, 1))</f>
        <v>5822.3578291695812</v>
      </c>
      <c r="K412" s="1">
        <f ca="1">Table5[[#This Row],[Moving Average on Months]] + 1.96*STDEV(OFFSET(Table5[[#This Row],[Combined 
Daily Order]], -$M$4/2, 0, $M$4+1, 1))</f>
        <v>14897.323989012239</v>
      </c>
      <c r="L412" s="1" t="e">
        <v>#N/A</v>
      </c>
      <c r="N412" s="1">
        <f t="shared" si="32"/>
        <v>2594.402569847256</v>
      </c>
      <c r="O412" s="1">
        <f t="shared" si="33"/>
        <v>23487.587467512647</v>
      </c>
      <c r="S412"/>
    </row>
    <row r="413" spans="2:19" ht="15" x14ac:dyDescent="0.2">
      <c r="B413" s="2">
        <v>45335.572820722999</v>
      </c>
      <c r="C413" s="2">
        <f t="shared" si="30"/>
        <v>45335</v>
      </c>
      <c r="D413" s="1">
        <v>3551</v>
      </c>
      <c r="F413" s="2">
        <f t="shared" si="34"/>
        <v>44991</v>
      </c>
      <c r="G413" s="1">
        <f t="shared" si="31"/>
        <v>12215</v>
      </c>
      <c r="H413" s="1">
        <f>ROUNDUP(MONTH(Table3[[#This Row],[Date]])/3, 0)</f>
        <v>1</v>
      </c>
      <c r="I413" s="1" cm="1">
        <f t="array" aca="1" ref="I413" ca="1" xml:space="preserve"> (SUM(OFFSET(G413, -$M$4/2+1, 0, $M$4-1, 1)) + (INDIRECT("G" &amp; ROW(G413) - $M$4/2) + INDIRECT("G" &amp; ROW(G413) + $M$4/2))/2) / $M$4</f>
        <v>10229.681818181818</v>
      </c>
      <c r="J413" s="1">
        <f ca="1">Table5[[#This Row],[Moving Average on Months]] - 1.96*STDEV(OFFSET(Table5[[#This Row],[Combined 
Daily Order]], -$M$4/2, 0, $M$4+1, 1))</f>
        <v>5464.4606114508842</v>
      </c>
      <c r="K413" s="1">
        <f ca="1">Table5[[#This Row],[Moving Average on Months]] + 1.96*STDEV(OFFSET(Table5[[#This Row],[Combined 
Daily Order]], -$M$4/2, 0, $M$4+1, 1))</f>
        <v>14994.903024912752</v>
      </c>
      <c r="L413" s="1" t="e">
        <v>#N/A</v>
      </c>
      <c r="N413" s="1">
        <f t="shared" si="32"/>
        <v>2594.402569847256</v>
      </c>
      <c r="O413" s="1">
        <f t="shared" si="33"/>
        <v>23487.587467512647</v>
      </c>
      <c r="S413"/>
    </row>
    <row r="414" spans="2:19" ht="15" x14ac:dyDescent="0.2">
      <c r="B414" s="2">
        <v>45335.169477971009</v>
      </c>
      <c r="C414" s="2">
        <f t="shared" si="30"/>
        <v>45335</v>
      </c>
      <c r="D414" s="1">
        <v>3940</v>
      </c>
      <c r="F414" s="2">
        <f t="shared" si="34"/>
        <v>44988</v>
      </c>
      <c r="G414" s="1">
        <f t="shared" si="31"/>
        <v>7594</v>
      </c>
      <c r="H414" s="1">
        <f>ROUNDUP(MONTH(Table3[[#This Row],[Date]])/3, 0)</f>
        <v>1</v>
      </c>
      <c r="I414" s="1" cm="1">
        <f t="array" aca="1" ref="I414" ca="1" xml:space="preserve"> (SUM(OFFSET(G414, -$M$4/2+1, 0, $M$4-1, 1)) + (INDIRECT("G" &amp; ROW(G414) - $M$4/2) + INDIRECT("G" &amp; ROW(G414) + $M$4/2))/2) / $M$4</f>
        <v>10106.90909090909</v>
      </c>
      <c r="J414" s="1">
        <f ca="1">Table5[[#This Row],[Moving Average on Months]] - 1.96*STDEV(OFFSET(Table5[[#This Row],[Combined 
Daily Order]], -$M$4/2, 0, $M$4+1, 1))</f>
        <v>5577.0044480959314</v>
      </c>
      <c r="K414" s="1">
        <f ca="1">Table5[[#This Row],[Moving Average on Months]] + 1.96*STDEV(OFFSET(Table5[[#This Row],[Combined 
Daily Order]], -$M$4/2, 0, $M$4+1, 1))</f>
        <v>14636.813733722249</v>
      </c>
      <c r="L414" s="1" t="e">
        <v>#N/A</v>
      </c>
      <c r="N414" s="1">
        <f t="shared" si="32"/>
        <v>2594.402569847256</v>
      </c>
      <c r="O414" s="1">
        <f t="shared" si="33"/>
        <v>23487.587467512647</v>
      </c>
      <c r="S414"/>
    </row>
    <row r="415" spans="2:19" ht="15" x14ac:dyDescent="0.2">
      <c r="B415" s="2">
        <v>45334.758359051528</v>
      </c>
      <c r="C415" s="2">
        <f t="shared" si="30"/>
        <v>45334</v>
      </c>
      <c r="D415" s="1">
        <v>3732</v>
      </c>
      <c r="F415" s="2">
        <f t="shared" si="34"/>
        <v>44987</v>
      </c>
      <c r="G415" s="1">
        <f t="shared" si="31"/>
        <v>11877</v>
      </c>
      <c r="H415" s="1">
        <f>ROUNDUP(MONTH(Table3[[#This Row],[Date]])/3, 0)</f>
        <v>1</v>
      </c>
      <c r="I415" s="1" cm="1">
        <f t="array" aca="1" ref="I415" ca="1" xml:space="preserve"> (SUM(OFFSET(G415, -$M$4/2+1, 0, $M$4-1, 1)) + (INDIRECT("G" &amp; ROW(G415) - $M$4/2) + INDIRECT("G" &amp; ROW(G415) + $M$4/2))/2) / $M$4</f>
        <v>9990.295454545454</v>
      </c>
      <c r="J415" s="1">
        <f ca="1">Table5[[#This Row],[Moving Average on Months]] - 1.96*STDEV(OFFSET(Table5[[#This Row],[Combined 
Daily Order]], -$M$4/2, 0, $M$4+1, 1))</f>
        <v>5393.011276593842</v>
      </c>
      <c r="K415" s="1">
        <f ca="1">Table5[[#This Row],[Moving Average on Months]] + 1.96*STDEV(OFFSET(Table5[[#This Row],[Combined 
Daily Order]], -$M$4/2, 0, $M$4+1, 1))</f>
        <v>14587.579632497065</v>
      </c>
      <c r="L415" s="1" t="e">
        <v>#N/A</v>
      </c>
      <c r="N415" s="1">
        <f t="shared" si="32"/>
        <v>2594.402569847256</v>
      </c>
      <c r="O415" s="1">
        <f t="shared" si="33"/>
        <v>23487.587467512647</v>
      </c>
      <c r="S415"/>
    </row>
    <row r="416" spans="2:19" ht="15" x14ac:dyDescent="0.2">
      <c r="B416" s="2">
        <v>45334.347662499276</v>
      </c>
      <c r="C416" s="2">
        <f t="shared" si="30"/>
        <v>45334</v>
      </c>
      <c r="D416" s="1">
        <v>3918</v>
      </c>
      <c r="F416" s="2">
        <f t="shared" si="34"/>
        <v>44986</v>
      </c>
      <c r="G416" s="1">
        <f t="shared" si="31"/>
        <v>7486</v>
      </c>
      <c r="H416" s="1">
        <f>ROUNDUP(MONTH(Table3[[#This Row],[Date]])/3, 0)</f>
        <v>1</v>
      </c>
      <c r="I416" s="1" cm="1">
        <f t="array" aca="1" ref="I416" ca="1" xml:space="preserve"> (SUM(OFFSET(G416, -$M$4/2+1, 0, $M$4-1, 1)) + (INDIRECT("G" &amp; ROW(G416) - $M$4/2) + INDIRECT("G" &amp; ROW(G416) + $M$4/2))/2) / $M$4</f>
        <v>9871.4772727272721</v>
      </c>
      <c r="J416" s="1">
        <f ca="1">Table5[[#This Row],[Moving Average on Months]] - 1.96*STDEV(OFFSET(Table5[[#This Row],[Combined 
Daily Order]], -$M$4/2, 0, $M$4+1, 1))</f>
        <v>5615.9552935237143</v>
      </c>
      <c r="K416" s="1">
        <f ca="1">Table5[[#This Row],[Moving Average on Months]] + 1.96*STDEV(OFFSET(Table5[[#This Row],[Combined 
Daily Order]], -$M$4/2, 0, $M$4+1, 1))</f>
        <v>14126.999251930829</v>
      </c>
      <c r="L416" s="1" t="e">
        <v>#N/A</v>
      </c>
      <c r="N416" s="1">
        <f t="shared" si="32"/>
        <v>2594.402569847256</v>
      </c>
      <c r="O416" s="1">
        <f t="shared" si="33"/>
        <v>23487.587467512647</v>
      </c>
      <c r="S416"/>
    </row>
    <row r="417" spans="2:19" ht="15" x14ac:dyDescent="0.2">
      <c r="B417" s="2">
        <v>45331.913386124346</v>
      </c>
      <c r="C417" s="2">
        <f t="shared" si="30"/>
        <v>45331</v>
      </c>
      <c r="D417" s="1">
        <v>3593</v>
      </c>
      <c r="F417" s="2">
        <f t="shared" si="34"/>
        <v>44985</v>
      </c>
      <c r="G417" s="1">
        <f t="shared" si="31"/>
        <v>11288</v>
      </c>
      <c r="H417" s="1">
        <f>ROUNDUP(MONTH(Table3[[#This Row],[Date]])/3, 0)</f>
        <v>1</v>
      </c>
      <c r="I417" s="1" cm="1">
        <f t="array" aca="1" ref="I417" ca="1" xml:space="preserve"> (SUM(OFFSET(G417, -$M$4/2+1, 0, $M$4-1, 1)) + (INDIRECT("G" &amp; ROW(G417) - $M$4/2) + INDIRECT("G" &amp; ROW(G417) + $M$4/2))/2) / $M$4</f>
        <v>9750.204545454546</v>
      </c>
      <c r="J417" s="1">
        <f ca="1">Table5[[#This Row],[Moving Average on Months]] - 1.96*STDEV(OFFSET(Table5[[#This Row],[Combined 
Daily Order]], -$M$4/2, 0, $M$4+1, 1))</f>
        <v>5341.7653139065578</v>
      </c>
      <c r="K417" s="1">
        <f ca="1">Table5[[#This Row],[Moving Average on Months]] + 1.96*STDEV(OFFSET(Table5[[#This Row],[Combined 
Daily Order]], -$M$4/2, 0, $M$4+1, 1))</f>
        <v>14158.643777002533</v>
      </c>
      <c r="L417" s="1" t="e">
        <v>#N/A</v>
      </c>
      <c r="N417" s="1">
        <f t="shared" si="32"/>
        <v>2594.402569847256</v>
      </c>
      <c r="O417" s="1">
        <f t="shared" si="33"/>
        <v>23487.587467512647</v>
      </c>
      <c r="S417"/>
    </row>
    <row r="418" spans="2:19" ht="15" x14ac:dyDescent="0.2">
      <c r="B418" s="2">
        <v>45331.513186440265</v>
      </c>
      <c r="C418" s="2">
        <f t="shared" si="30"/>
        <v>45331</v>
      </c>
      <c r="D418" s="1">
        <v>3702</v>
      </c>
      <c r="F418" s="2">
        <f t="shared" si="34"/>
        <v>44984</v>
      </c>
      <c r="G418" s="1">
        <f t="shared" si="31"/>
        <v>8184</v>
      </c>
      <c r="H418" s="1">
        <f>ROUNDUP(MONTH(Table3[[#This Row],[Date]])/3, 0)</f>
        <v>1</v>
      </c>
      <c r="I418" s="1" cm="1">
        <f t="array" aca="1" ref="I418" ca="1" xml:space="preserve"> (SUM(OFFSET(G418, -$M$4/2+1, 0, $M$4-1, 1)) + (INDIRECT("G" &amp; ROW(G418) - $M$4/2) + INDIRECT("G" &amp; ROW(G418) + $M$4/2))/2) / $M$4</f>
        <v>9550.863636363636</v>
      </c>
      <c r="J418" s="1">
        <f ca="1">Table5[[#This Row],[Moving Average on Months]] - 1.96*STDEV(OFFSET(Table5[[#This Row],[Combined 
Daily Order]], -$M$4/2, 0, $M$4+1, 1))</f>
        <v>5422.8249584892519</v>
      </c>
      <c r="K418" s="1">
        <f ca="1">Table5[[#This Row],[Moving Average on Months]] + 1.96*STDEV(OFFSET(Table5[[#This Row],[Combined 
Daily Order]], -$M$4/2, 0, $M$4+1, 1))</f>
        <v>13678.902314238021</v>
      </c>
      <c r="L418" s="1" t="e">
        <v>#N/A</v>
      </c>
      <c r="N418" s="1">
        <f t="shared" si="32"/>
        <v>2594.402569847256</v>
      </c>
      <c r="O418" s="1">
        <f t="shared" si="33"/>
        <v>23487.587467512647</v>
      </c>
      <c r="S418"/>
    </row>
    <row r="419" spans="2:19" ht="15" x14ac:dyDescent="0.2">
      <c r="B419" s="2">
        <v>45331.104572886419</v>
      </c>
      <c r="C419" s="2">
        <f t="shared" si="30"/>
        <v>45331</v>
      </c>
      <c r="D419" s="1">
        <v>3457</v>
      </c>
      <c r="F419" s="2">
        <f t="shared" si="34"/>
        <v>44981</v>
      </c>
      <c r="G419" s="1">
        <f t="shared" si="31"/>
        <v>10368</v>
      </c>
      <c r="H419" s="1">
        <f>ROUNDUP(MONTH(Table3[[#This Row],[Date]])/3, 0)</f>
        <v>1</v>
      </c>
      <c r="I419" s="1" cm="1">
        <f t="array" aca="1" ref="I419" ca="1" xml:space="preserve"> (SUM(OFFSET(G419, -$M$4/2+1, 0, $M$4-1, 1)) + (INDIRECT("G" &amp; ROW(G419) - $M$4/2) + INDIRECT("G" &amp; ROW(G419) + $M$4/2))/2) / $M$4</f>
        <v>9455.818181818182</v>
      </c>
      <c r="J419" s="1">
        <f ca="1">Table5[[#This Row],[Moving Average on Months]] - 1.96*STDEV(OFFSET(Table5[[#This Row],[Combined 
Daily Order]], -$M$4/2, 0, $M$4+1, 1))</f>
        <v>5434.3291696301112</v>
      </c>
      <c r="K419" s="1">
        <f ca="1">Table5[[#This Row],[Moving Average on Months]] + 1.96*STDEV(OFFSET(Table5[[#This Row],[Combined 
Daily Order]], -$M$4/2, 0, $M$4+1, 1))</f>
        <v>13477.307194006253</v>
      </c>
      <c r="L419" s="1" t="e">
        <v>#N/A</v>
      </c>
      <c r="N419" s="1">
        <f t="shared" si="32"/>
        <v>2594.402569847256</v>
      </c>
      <c r="O419" s="1">
        <f t="shared" si="33"/>
        <v>23487.587467512647</v>
      </c>
      <c r="S419"/>
    </row>
    <row r="420" spans="2:19" ht="15" x14ac:dyDescent="0.2">
      <c r="B420" s="2">
        <v>45330.690250539985</v>
      </c>
      <c r="C420" s="2">
        <f t="shared" si="30"/>
        <v>45330</v>
      </c>
      <c r="D420" s="1">
        <v>3567</v>
      </c>
      <c r="F420" s="2">
        <f t="shared" si="34"/>
        <v>44980</v>
      </c>
      <c r="G420" s="1">
        <f t="shared" si="31"/>
        <v>7372</v>
      </c>
      <c r="H420" s="1">
        <f>ROUNDUP(MONTH(Table3[[#This Row],[Date]])/3, 0)</f>
        <v>1</v>
      </c>
      <c r="I420" s="1" cm="1">
        <f t="array" aca="1" ref="I420" ca="1" xml:space="preserve"> (SUM(OFFSET(G420, -$M$4/2+1, 0, $M$4-1, 1)) + (INDIRECT("G" &amp; ROW(G420) - $M$4/2) + INDIRECT("G" &amp; ROW(G420) + $M$4/2))/2) / $M$4</f>
        <v>9371.318181818182</v>
      </c>
      <c r="J420" s="1">
        <f ca="1">Table5[[#This Row],[Moving Average on Months]] - 1.96*STDEV(OFFSET(Table5[[#This Row],[Combined 
Daily Order]], -$M$4/2, 0, $M$4+1, 1))</f>
        <v>5303.9193615804661</v>
      </c>
      <c r="K420" s="1">
        <f ca="1">Table5[[#This Row],[Moving Average on Months]] + 1.96*STDEV(OFFSET(Table5[[#This Row],[Combined 
Daily Order]], -$M$4/2, 0, $M$4+1, 1))</f>
        <v>13438.717002055899</v>
      </c>
      <c r="L420" s="1" t="e">
        <v>#N/A</v>
      </c>
      <c r="N420" s="1">
        <f t="shared" si="32"/>
        <v>2594.402569847256</v>
      </c>
      <c r="O420" s="1">
        <f t="shared" si="33"/>
        <v>23487.587467512647</v>
      </c>
      <c r="S420"/>
    </row>
    <row r="421" spans="2:19" ht="15" x14ac:dyDescent="0.2">
      <c r="B421" s="2">
        <v>45330.30668737337</v>
      </c>
      <c r="C421" s="2">
        <f t="shared" si="30"/>
        <v>45330</v>
      </c>
      <c r="D421" s="1">
        <v>4091</v>
      </c>
      <c r="F421" s="2">
        <f t="shared" si="34"/>
        <v>44979</v>
      </c>
      <c r="G421" s="1">
        <f t="shared" si="31"/>
        <v>11061</v>
      </c>
      <c r="H421" s="1">
        <f>ROUNDUP(MONTH(Table3[[#This Row],[Date]])/3, 0)</f>
        <v>1</v>
      </c>
      <c r="I421" s="1" cm="1">
        <f t="array" aca="1" ref="I421" ca="1" xml:space="preserve"> (SUM(OFFSET(G421, -$M$4/2+1, 0, $M$4-1, 1)) + (INDIRECT("G" &amp; ROW(G421) - $M$4/2) + INDIRECT("G" &amp; ROW(G421) + $M$4/2))/2) / $M$4</f>
        <v>9281.75</v>
      </c>
      <c r="J421" s="1">
        <f ca="1">Table5[[#This Row],[Moving Average on Months]] - 1.96*STDEV(OFFSET(Table5[[#This Row],[Combined 
Daily Order]], -$M$4/2, 0, $M$4+1, 1))</f>
        <v>5290.1371850918313</v>
      </c>
      <c r="K421" s="1">
        <f ca="1">Table5[[#This Row],[Moving Average on Months]] + 1.96*STDEV(OFFSET(Table5[[#This Row],[Combined 
Daily Order]], -$M$4/2, 0, $M$4+1, 1))</f>
        <v>13273.362814908169</v>
      </c>
      <c r="L421" s="1" t="e">
        <v>#N/A</v>
      </c>
      <c r="N421" s="1">
        <f t="shared" si="32"/>
        <v>2594.402569847256</v>
      </c>
      <c r="O421" s="1">
        <f t="shared" si="33"/>
        <v>23487.587467512647</v>
      </c>
      <c r="S421"/>
    </row>
    <row r="422" spans="2:19" ht="15" x14ac:dyDescent="0.2">
      <c r="B422" s="2">
        <v>45329.935779065847</v>
      </c>
      <c r="C422" s="2">
        <f t="shared" si="30"/>
        <v>45329</v>
      </c>
      <c r="D422" s="1">
        <v>3531</v>
      </c>
      <c r="F422" s="2">
        <f t="shared" si="34"/>
        <v>44978</v>
      </c>
      <c r="G422" s="1">
        <f t="shared" si="31"/>
        <v>7265</v>
      </c>
      <c r="H422" s="1">
        <f>ROUNDUP(MONTH(Table3[[#This Row],[Date]])/3, 0)</f>
        <v>1</v>
      </c>
      <c r="I422" s="1" cm="1">
        <f t="array" aca="1" ref="I422" ca="1" xml:space="preserve"> (SUM(OFFSET(G422, -$M$4/2+1, 0, $M$4-1, 1)) + (INDIRECT("G" &amp; ROW(G422) - $M$4/2) + INDIRECT("G" &amp; ROW(G422) + $M$4/2))/2) / $M$4</f>
        <v>9202.818181818182</v>
      </c>
      <c r="J422" s="1">
        <f ca="1">Table5[[#This Row],[Moving Average on Months]] - 1.96*STDEV(OFFSET(Table5[[#This Row],[Combined 
Daily Order]], -$M$4/2, 0, $M$4+1, 1))</f>
        <v>5132.5486509462207</v>
      </c>
      <c r="K422" s="1">
        <f ca="1">Table5[[#This Row],[Moving Average on Months]] + 1.96*STDEV(OFFSET(Table5[[#This Row],[Combined 
Daily Order]], -$M$4/2, 0, $M$4+1, 1))</f>
        <v>13273.087712690143</v>
      </c>
      <c r="L422" s="1" t="e">
        <v>#N/A</v>
      </c>
      <c r="N422" s="1">
        <f t="shared" si="32"/>
        <v>2594.402569847256</v>
      </c>
      <c r="O422" s="1">
        <f t="shared" si="33"/>
        <v>23487.587467512647</v>
      </c>
      <c r="S422"/>
    </row>
    <row r="423" spans="2:19" ht="15" x14ac:dyDescent="0.2">
      <c r="B423" s="2">
        <v>45329.526825546738</v>
      </c>
      <c r="C423" s="2">
        <f t="shared" si="30"/>
        <v>45329</v>
      </c>
      <c r="D423" s="1">
        <v>3466</v>
      </c>
      <c r="F423" s="2">
        <f t="shared" si="34"/>
        <v>44977</v>
      </c>
      <c r="G423" s="1">
        <f t="shared" si="31"/>
        <v>10750</v>
      </c>
      <c r="H423" s="1">
        <f>ROUNDUP(MONTH(Table3[[#This Row],[Date]])/3, 0)</f>
        <v>1</v>
      </c>
      <c r="I423" s="1" cm="1">
        <f t="array" aca="1" ref="I423" ca="1" xml:space="preserve"> (SUM(OFFSET(G423, -$M$4/2+1, 0, $M$4-1, 1)) + (INDIRECT("G" &amp; ROW(G423) - $M$4/2) + INDIRECT("G" &amp; ROW(G423) + $M$4/2))/2) / $M$4</f>
        <v>9159.386363636364</v>
      </c>
      <c r="J423" s="1">
        <f ca="1">Table5[[#This Row],[Moving Average on Months]] - 1.96*STDEV(OFFSET(Table5[[#This Row],[Combined 
Daily Order]], -$M$4/2, 0, $M$4+1, 1))</f>
        <v>5195.9051736039546</v>
      </c>
      <c r="K423" s="1">
        <f ca="1">Table5[[#This Row],[Moving Average on Months]] + 1.96*STDEV(OFFSET(Table5[[#This Row],[Combined 
Daily Order]], -$M$4/2, 0, $M$4+1, 1))</f>
        <v>13122.867553668773</v>
      </c>
      <c r="L423" s="1" t="e">
        <v>#N/A</v>
      </c>
      <c r="N423" s="1">
        <f t="shared" si="32"/>
        <v>2594.402569847256</v>
      </c>
      <c r="O423" s="1">
        <f t="shared" si="33"/>
        <v>23487.587467512647</v>
      </c>
      <c r="S423"/>
    </row>
    <row r="424" spans="2:19" ht="15" x14ac:dyDescent="0.2">
      <c r="B424" s="2">
        <v>45329.146972158516</v>
      </c>
      <c r="C424" s="2">
        <f t="shared" si="30"/>
        <v>45329</v>
      </c>
      <c r="D424" s="1">
        <v>4130</v>
      </c>
      <c r="F424" s="2">
        <f t="shared" si="34"/>
        <v>44974</v>
      </c>
      <c r="G424" s="1">
        <f t="shared" si="31"/>
        <v>6717</v>
      </c>
      <c r="H424" s="1">
        <f>ROUNDUP(MONTH(Table3[[#This Row],[Date]])/3, 0)</f>
        <v>1</v>
      </c>
      <c r="I424" s="1" cm="1">
        <f t="array" aca="1" ref="I424" ca="1" xml:space="preserve"> (SUM(OFFSET(G424, -$M$4/2+1, 0, $M$4-1, 1)) + (INDIRECT("G" &amp; ROW(G424) - $M$4/2) + INDIRECT("G" &amp; ROW(G424) + $M$4/2))/2) / $M$4</f>
        <v>9092.431818181818</v>
      </c>
      <c r="J424" s="1">
        <f ca="1">Table5[[#This Row],[Moving Average on Months]] - 1.96*STDEV(OFFSET(Table5[[#This Row],[Combined 
Daily Order]], -$M$4/2, 0, $M$4+1, 1))</f>
        <v>5130.9421439795642</v>
      </c>
      <c r="K424" s="1">
        <f ca="1">Table5[[#This Row],[Moving Average on Months]] + 1.96*STDEV(OFFSET(Table5[[#This Row],[Combined 
Daily Order]], -$M$4/2, 0, $M$4+1, 1))</f>
        <v>13053.921492384072</v>
      </c>
      <c r="L424" s="1" t="e">
        <v>#N/A</v>
      </c>
      <c r="N424" s="1">
        <f t="shared" si="32"/>
        <v>2594.402569847256</v>
      </c>
      <c r="O424" s="1">
        <f t="shared" si="33"/>
        <v>23487.587467512647</v>
      </c>
      <c r="S424"/>
    </row>
    <row r="425" spans="2:19" ht="15" x14ac:dyDescent="0.2">
      <c r="B425" s="2">
        <v>45328.763605722532</v>
      </c>
      <c r="C425" s="2">
        <f t="shared" si="30"/>
        <v>45328</v>
      </c>
      <c r="D425" s="1">
        <v>3498</v>
      </c>
      <c r="F425" s="2">
        <f t="shared" si="34"/>
        <v>44973</v>
      </c>
      <c r="G425" s="1">
        <f t="shared" si="31"/>
        <v>9843</v>
      </c>
      <c r="H425" s="1">
        <f>ROUNDUP(MONTH(Table3[[#This Row],[Date]])/3, 0)</f>
        <v>1</v>
      </c>
      <c r="I425" s="1" cm="1">
        <f t="array" aca="1" ref="I425" ca="1" xml:space="preserve"> (SUM(OFFSET(G425, -$M$4/2+1, 0, $M$4-1, 1)) + (INDIRECT("G" &amp; ROW(G425) - $M$4/2) + INDIRECT("G" &amp; ROW(G425) + $M$4/2))/2) / $M$4</f>
        <v>9034.2272727272721</v>
      </c>
      <c r="J425" s="1">
        <f ca="1">Table5[[#This Row],[Moving Average on Months]] - 1.96*STDEV(OFFSET(Table5[[#This Row],[Combined 
Daily Order]], -$M$4/2, 0, $M$4+1, 1))</f>
        <v>5206.1053888031656</v>
      </c>
      <c r="K425" s="1">
        <f ca="1">Table5[[#This Row],[Moving Average on Months]] + 1.96*STDEV(OFFSET(Table5[[#This Row],[Combined 
Daily Order]], -$M$4/2, 0, $M$4+1, 1))</f>
        <v>12862.349156651379</v>
      </c>
      <c r="L425" s="1" t="e">
        <v>#N/A</v>
      </c>
      <c r="N425" s="1">
        <f t="shared" si="32"/>
        <v>2594.402569847256</v>
      </c>
      <c r="O425" s="1">
        <f t="shared" si="33"/>
        <v>23487.587467512647</v>
      </c>
      <c r="S425"/>
    </row>
    <row r="426" spans="2:19" ht="15" x14ac:dyDescent="0.2">
      <c r="B426" s="2">
        <v>45328.349697554346</v>
      </c>
      <c r="C426" s="2">
        <f t="shared" si="30"/>
        <v>45328</v>
      </c>
      <c r="D426" s="1">
        <v>3664</v>
      </c>
      <c r="F426" s="2">
        <f t="shared" si="34"/>
        <v>44972</v>
      </c>
      <c r="G426" s="1">
        <f t="shared" si="31"/>
        <v>7458</v>
      </c>
      <c r="H426" s="1">
        <f>ROUNDUP(MONTH(Table3[[#This Row],[Date]])/3, 0)</f>
        <v>1</v>
      </c>
      <c r="I426" s="1" cm="1">
        <f t="array" aca="1" ref="I426" ca="1" xml:space="preserve"> (SUM(OFFSET(G426, -$M$4/2+1, 0, $M$4-1, 1)) + (INDIRECT("G" &amp; ROW(G426) - $M$4/2) + INDIRECT("G" &amp; ROW(G426) + $M$4/2))/2) / $M$4</f>
        <v>8987.5227272727279</v>
      </c>
      <c r="J426" s="1">
        <f ca="1">Table5[[#This Row],[Moving Average on Months]] - 1.96*STDEV(OFFSET(Table5[[#This Row],[Combined 
Daily Order]], -$M$4/2, 0, $M$4+1, 1))</f>
        <v>5166.8907310913273</v>
      </c>
      <c r="K426" s="1">
        <f ca="1">Table5[[#This Row],[Moving Average on Months]] + 1.96*STDEV(OFFSET(Table5[[#This Row],[Combined 
Daily Order]], -$M$4/2, 0, $M$4+1, 1))</f>
        <v>12808.154723454129</v>
      </c>
      <c r="L426" s="1" t="e">
        <v>#N/A</v>
      </c>
      <c r="N426" s="1">
        <f t="shared" si="32"/>
        <v>2594.402569847256</v>
      </c>
      <c r="O426" s="1">
        <f t="shared" si="33"/>
        <v>23487.587467512647</v>
      </c>
      <c r="S426"/>
    </row>
    <row r="427" spans="2:19" ht="15" x14ac:dyDescent="0.2">
      <c r="B427" s="2">
        <v>45327.96673383801</v>
      </c>
      <c r="C427" s="2">
        <f t="shared" si="30"/>
        <v>45327</v>
      </c>
      <c r="D427" s="1">
        <v>3934</v>
      </c>
      <c r="F427" s="2">
        <f t="shared" si="34"/>
        <v>44971</v>
      </c>
      <c r="G427" s="1">
        <f t="shared" si="31"/>
        <v>10630</v>
      </c>
      <c r="H427" s="1">
        <f>ROUNDUP(MONTH(Table3[[#This Row],[Date]])/3, 0)</f>
        <v>1</v>
      </c>
      <c r="I427" s="1" cm="1">
        <f t="array" aca="1" ref="I427" ca="1" xml:space="preserve"> (SUM(OFFSET(G427, -$M$4/2+1, 0, $M$4-1, 1)) + (INDIRECT("G" &amp; ROW(G427) - $M$4/2) + INDIRECT("G" &amp; ROW(G427) + $M$4/2))/2) / $M$4</f>
        <v>8940.0227272727279</v>
      </c>
      <c r="J427" s="1">
        <f ca="1">Table5[[#This Row],[Moving Average on Months]] - 1.96*STDEV(OFFSET(Table5[[#This Row],[Combined 
Daily Order]], -$M$4/2, 0, $M$4+1, 1))</f>
        <v>5219.7922937408102</v>
      </c>
      <c r="K427" s="1">
        <f ca="1">Table5[[#This Row],[Moving Average on Months]] + 1.96*STDEV(OFFSET(Table5[[#This Row],[Combined 
Daily Order]], -$M$4/2, 0, $M$4+1, 1))</f>
        <v>12660.253160804645</v>
      </c>
      <c r="L427" s="1" t="e">
        <v>#N/A</v>
      </c>
      <c r="N427" s="1">
        <f t="shared" si="32"/>
        <v>2594.402569847256</v>
      </c>
      <c r="O427" s="1">
        <f t="shared" si="33"/>
        <v>23487.587467512647</v>
      </c>
      <c r="S427"/>
    </row>
    <row r="428" spans="2:19" ht="15" x14ac:dyDescent="0.2">
      <c r="B428" s="2">
        <v>45327.566583289175</v>
      </c>
      <c r="C428" s="2">
        <f t="shared" si="30"/>
        <v>45327</v>
      </c>
      <c r="D428" s="1">
        <v>3689</v>
      </c>
      <c r="F428" s="2">
        <f t="shared" si="34"/>
        <v>44970</v>
      </c>
      <c r="G428" s="1">
        <f t="shared" si="31"/>
        <v>6989</v>
      </c>
      <c r="H428" s="1">
        <f>ROUNDUP(MONTH(Table3[[#This Row],[Date]])/3, 0)</f>
        <v>1</v>
      </c>
      <c r="I428" s="1" cm="1">
        <f t="array" aca="1" ref="I428" ca="1" xml:space="preserve"> (SUM(OFFSET(G428, -$M$4/2+1, 0, $M$4-1, 1)) + (INDIRECT("G" &amp; ROW(G428) - $M$4/2) + INDIRECT("G" &amp; ROW(G428) + $M$4/2))/2) / $M$4</f>
        <v>8936.795454545454</v>
      </c>
      <c r="J428" s="1">
        <f ca="1">Table5[[#This Row],[Moving Average on Months]] - 1.96*STDEV(OFFSET(Table5[[#This Row],[Combined 
Daily Order]], -$M$4/2, 0, $M$4+1, 1))</f>
        <v>5094.5697051136449</v>
      </c>
      <c r="K428" s="1">
        <f ca="1">Table5[[#This Row],[Moving Average on Months]] + 1.96*STDEV(OFFSET(Table5[[#This Row],[Combined 
Daily Order]], -$M$4/2, 0, $M$4+1, 1))</f>
        <v>12779.021203977263</v>
      </c>
      <c r="L428" s="1" t="e">
        <v>#N/A</v>
      </c>
      <c r="N428" s="1">
        <f t="shared" si="32"/>
        <v>2594.402569847256</v>
      </c>
      <c r="O428" s="1">
        <f t="shared" si="33"/>
        <v>23487.587467512647</v>
      </c>
      <c r="S428"/>
    </row>
    <row r="429" spans="2:19" ht="15" x14ac:dyDescent="0.2">
      <c r="B429" s="2">
        <v>45327.141645532007</v>
      </c>
      <c r="C429" s="2">
        <f t="shared" si="30"/>
        <v>45327</v>
      </c>
      <c r="D429" s="1">
        <v>3840</v>
      </c>
      <c r="F429" s="2">
        <f t="shared" si="34"/>
        <v>44967</v>
      </c>
      <c r="G429" s="1">
        <f t="shared" si="31"/>
        <v>11439</v>
      </c>
      <c r="H429" s="1">
        <f>ROUNDUP(MONTH(Table3[[#This Row],[Date]])/3, 0)</f>
        <v>1</v>
      </c>
      <c r="I429" s="1" cm="1">
        <f t="array" aca="1" ref="I429" ca="1" xml:space="preserve"> (SUM(OFFSET(G429, -$M$4/2+1, 0, $M$4-1, 1)) + (INDIRECT("G" &amp; ROW(G429) - $M$4/2) + INDIRECT("G" &amp; ROW(G429) + $M$4/2))/2) / $M$4</f>
        <v>8940.045454545454</v>
      </c>
      <c r="J429" s="1">
        <f ca="1">Table5[[#This Row],[Moving Average on Months]] - 1.96*STDEV(OFFSET(Table5[[#This Row],[Combined 
Daily Order]], -$M$4/2, 0, $M$4+1, 1))</f>
        <v>5195.8798115803274</v>
      </c>
      <c r="K429" s="1">
        <f ca="1">Table5[[#This Row],[Moving Average on Months]] + 1.96*STDEV(OFFSET(Table5[[#This Row],[Combined 
Daily Order]], -$M$4/2, 0, $M$4+1, 1))</f>
        <v>12684.211097510581</v>
      </c>
      <c r="L429" s="1" t="e">
        <v>#N/A</v>
      </c>
      <c r="N429" s="1">
        <f t="shared" si="32"/>
        <v>2594.402569847256</v>
      </c>
      <c r="O429" s="1">
        <f t="shared" si="33"/>
        <v>23487.587467512647</v>
      </c>
      <c r="S429"/>
    </row>
    <row r="430" spans="2:19" ht="15" x14ac:dyDescent="0.2">
      <c r="B430" s="2">
        <v>45324.795552602591</v>
      </c>
      <c r="C430" s="2">
        <f t="shared" si="30"/>
        <v>45324</v>
      </c>
      <c r="D430" s="1">
        <v>4060</v>
      </c>
      <c r="F430" s="2">
        <f t="shared" si="34"/>
        <v>44966</v>
      </c>
      <c r="G430" s="1">
        <f t="shared" si="31"/>
        <v>6359</v>
      </c>
      <c r="H430" s="1">
        <f>ROUNDUP(MONTH(Table3[[#This Row],[Date]])/3, 0)</f>
        <v>1</v>
      </c>
      <c r="I430" s="1" cm="1">
        <f t="array" aca="1" ref="I430" ca="1" xml:space="preserve"> (SUM(OFFSET(G430, -$M$4/2+1, 0, $M$4-1, 1)) + (INDIRECT("G" &amp; ROW(G430) - $M$4/2) + INDIRECT("G" &amp; ROW(G430) + $M$4/2))/2) / $M$4</f>
        <v>8873.6590909090901</v>
      </c>
      <c r="J430" s="1">
        <f ca="1">Table5[[#This Row],[Moving Average on Months]] - 1.96*STDEV(OFFSET(Table5[[#This Row],[Combined 
Daily Order]], -$M$4/2, 0, $M$4+1, 1))</f>
        <v>5108.184869175222</v>
      </c>
      <c r="K430" s="1">
        <f ca="1">Table5[[#This Row],[Moving Average on Months]] + 1.96*STDEV(OFFSET(Table5[[#This Row],[Combined 
Daily Order]], -$M$4/2, 0, $M$4+1, 1))</f>
        <v>12639.133312642958</v>
      </c>
      <c r="L430" s="1" t="e">
        <v>#N/A</v>
      </c>
      <c r="N430" s="1">
        <f t="shared" si="32"/>
        <v>2594.402569847256</v>
      </c>
      <c r="O430" s="1">
        <f t="shared" si="33"/>
        <v>23487.587467512647</v>
      </c>
      <c r="S430"/>
    </row>
    <row r="431" spans="2:19" ht="15" x14ac:dyDescent="0.2">
      <c r="B431" s="2">
        <v>45324.404664383779</v>
      </c>
      <c r="C431" s="2">
        <f t="shared" si="30"/>
        <v>45324</v>
      </c>
      <c r="D431" s="1">
        <v>3871</v>
      </c>
      <c r="F431" s="2">
        <f t="shared" si="34"/>
        <v>44965</v>
      </c>
      <c r="G431" s="1">
        <f t="shared" si="31"/>
        <v>11106</v>
      </c>
      <c r="H431" s="1">
        <f>ROUNDUP(MONTH(Table3[[#This Row],[Date]])/3, 0)</f>
        <v>1</v>
      </c>
      <c r="I431" s="1" cm="1">
        <f t="array" aca="1" ref="I431" ca="1" xml:space="preserve"> (SUM(OFFSET(G431, -$M$4/2+1, 0, $M$4-1, 1)) + (INDIRECT("G" &amp; ROW(G431) - $M$4/2) + INDIRECT("G" &amp; ROW(G431) + $M$4/2))/2) / $M$4</f>
        <v>8896.113636363636</v>
      </c>
      <c r="J431" s="1">
        <f ca="1">Table5[[#This Row],[Moving Average on Months]] - 1.96*STDEV(OFFSET(Table5[[#This Row],[Combined 
Daily Order]], -$M$4/2, 0, $M$4+1, 1))</f>
        <v>5075.9512498691356</v>
      </c>
      <c r="K431" s="1">
        <f ca="1">Table5[[#This Row],[Moving Average on Months]] + 1.96*STDEV(OFFSET(Table5[[#This Row],[Combined 
Daily Order]], -$M$4/2, 0, $M$4+1, 1))</f>
        <v>12716.276022858136</v>
      </c>
      <c r="L431" s="1" t="e">
        <v>#N/A</v>
      </c>
      <c r="N431" s="1">
        <f t="shared" si="32"/>
        <v>2594.402569847256</v>
      </c>
      <c r="O431" s="1">
        <f t="shared" si="33"/>
        <v>23487.587467512647</v>
      </c>
      <c r="S431"/>
    </row>
    <row r="432" spans="2:19" ht="15" x14ac:dyDescent="0.2">
      <c r="B432" s="2">
        <v>45324.022218793725</v>
      </c>
      <c r="C432" s="2">
        <f t="shared" si="30"/>
        <v>45324</v>
      </c>
      <c r="D432" s="1">
        <v>4274</v>
      </c>
      <c r="F432" s="2">
        <f t="shared" si="34"/>
        <v>44964</v>
      </c>
      <c r="G432" s="1">
        <f t="shared" si="31"/>
        <v>6699</v>
      </c>
      <c r="H432" s="1">
        <f>ROUNDUP(MONTH(Table3[[#This Row],[Date]])/3, 0)</f>
        <v>1</v>
      </c>
      <c r="I432" s="1" cm="1">
        <f t="array" aca="1" ref="I432" ca="1" xml:space="preserve"> (SUM(OFFSET(G432, -$M$4/2+1, 0, $M$4-1, 1)) + (INDIRECT("G" &amp; ROW(G432) - $M$4/2) + INDIRECT("G" &amp; ROW(G432) + $M$4/2))/2) / $M$4</f>
        <v>8900.113636363636</v>
      </c>
      <c r="J432" s="1">
        <f ca="1">Table5[[#This Row],[Moving Average on Months]] - 1.96*STDEV(OFFSET(Table5[[#This Row],[Combined 
Daily Order]], -$M$4/2, 0, $M$4+1, 1))</f>
        <v>5093.7687797101635</v>
      </c>
      <c r="K432" s="1">
        <f ca="1">Table5[[#This Row],[Moving Average on Months]] + 1.96*STDEV(OFFSET(Table5[[#This Row],[Combined 
Daily Order]], -$M$4/2, 0, $M$4+1, 1))</f>
        <v>12706.458493017108</v>
      </c>
      <c r="L432" s="1" t="e">
        <v>#N/A</v>
      </c>
      <c r="N432" s="1">
        <f t="shared" si="32"/>
        <v>2594.402569847256</v>
      </c>
      <c r="O432" s="1">
        <f t="shared" si="33"/>
        <v>23487.587467512647</v>
      </c>
      <c r="S432"/>
    </row>
    <row r="433" spans="2:19" ht="15" x14ac:dyDescent="0.2">
      <c r="B433" s="2">
        <v>45323.647068271959</v>
      </c>
      <c r="C433" s="2">
        <f t="shared" si="30"/>
        <v>45323</v>
      </c>
      <c r="D433" s="1">
        <v>3644</v>
      </c>
      <c r="F433" s="2">
        <f t="shared" si="34"/>
        <v>44963</v>
      </c>
      <c r="G433" s="1">
        <f t="shared" si="31"/>
        <v>11176</v>
      </c>
      <c r="H433" s="1">
        <f>ROUNDUP(MONTH(Table3[[#This Row],[Date]])/3, 0)</f>
        <v>1</v>
      </c>
      <c r="I433" s="1" cm="1">
        <f t="array" aca="1" ref="I433" ca="1" xml:space="preserve"> (SUM(OFFSET(G433, -$M$4/2+1, 0, $M$4-1, 1)) + (INDIRECT("G" &amp; ROW(G433) - $M$4/2) + INDIRECT("G" &amp; ROW(G433) + $M$4/2))/2) / $M$4</f>
        <v>8824.454545454546</v>
      </c>
      <c r="J433" s="1">
        <f ca="1">Table5[[#This Row],[Moving Average on Months]] - 1.96*STDEV(OFFSET(Table5[[#This Row],[Combined 
Daily Order]], -$M$4/2, 0, $M$4+1, 1))</f>
        <v>5085.4132756836698</v>
      </c>
      <c r="K433" s="1">
        <f ca="1">Table5[[#This Row],[Moving Average on Months]] + 1.96*STDEV(OFFSET(Table5[[#This Row],[Combined 
Daily Order]], -$M$4/2, 0, $M$4+1, 1))</f>
        <v>12563.495815225422</v>
      </c>
      <c r="L433" s="1" t="e">
        <v>#N/A</v>
      </c>
      <c r="N433" s="1">
        <f t="shared" si="32"/>
        <v>2594.402569847256</v>
      </c>
      <c r="O433" s="1">
        <f t="shared" si="33"/>
        <v>23487.587467512647</v>
      </c>
      <c r="S433"/>
    </row>
    <row r="434" spans="2:19" ht="15" x14ac:dyDescent="0.2">
      <c r="B434" s="2">
        <v>45323.275903863025</v>
      </c>
      <c r="C434" s="2">
        <f t="shared" si="30"/>
        <v>45323</v>
      </c>
      <c r="D434" s="1">
        <v>3502</v>
      </c>
      <c r="F434" s="2">
        <f t="shared" si="34"/>
        <v>44960</v>
      </c>
      <c r="G434" s="1">
        <f t="shared" si="31"/>
        <v>7186</v>
      </c>
      <c r="H434" s="1">
        <f>ROUNDUP(MONTH(Table3[[#This Row],[Date]])/3, 0)</f>
        <v>1</v>
      </c>
      <c r="I434" s="1" cm="1">
        <f t="array" aca="1" ref="I434" ca="1" xml:space="preserve"> (SUM(OFFSET(G434, -$M$4/2+1, 0, $M$4-1, 1)) + (INDIRECT("G" &amp; ROW(G434) - $M$4/2) + INDIRECT("G" &amp; ROW(G434) + $M$4/2))/2) / $M$4</f>
        <v>8847.2272727272721</v>
      </c>
      <c r="J434" s="1">
        <f ca="1">Table5[[#This Row],[Moving Average on Months]] - 1.96*STDEV(OFFSET(Table5[[#This Row],[Combined 
Daily Order]], -$M$4/2, 0, $M$4+1, 1))</f>
        <v>4992.6370144729317</v>
      </c>
      <c r="K434" s="1">
        <f ca="1">Table5[[#This Row],[Moving Average on Months]] + 1.96*STDEV(OFFSET(Table5[[#This Row],[Combined 
Daily Order]], -$M$4/2, 0, $M$4+1, 1))</f>
        <v>12701.817530981612</v>
      </c>
      <c r="L434" s="1" t="e">
        <v>#N/A</v>
      </c>
      <c r="N434" s="1">
        <f t="shared" si="32"/>
        <v>2594.402569847256</v>
      </c>
      <c r="O434" s="1">
        <f t="shared" si="33"/>
        <v>23487.587467512647</v>
      </c>
      <c r="S434"/>
    </row>
    <row r="435" spans="2:19" ht="15" x14ac:dyDescent="0.2">
      <c r="B435" s="2">
        <v>45322.862848299075</v>
      </c>
      <c r="C435" s="2">
        <f t="shared" si="30"/>
        <v>45322</v>
      </c>
      <c r="D435" s="1">
        <v>4092</v>
      </c>
      <c r="F435" s="2">
        <f t="shared" si="34"/>
        <v>44959</v>
      </c>
      <c r="G435" s="1">
        <f t="shared" si="31"/>
        <v>10158</v>
      </c>
      <c r="H435" s="1">
        <f>ROUNDUP(MONTH(Table3[[#This Row],[Date]])/3, 0)</f>
        <v>1</v>
      </c>
      <c r="I435" s="1" cm="1">
        <f t="array" aca="1" ref="I435" ca="1" xml:space="preserve"> (SUM(OFFSET(G435, -$M$4/2+1, 0, $M$4-1, 1)) + (INDIRECT("G" &amp; ROW(G435) - $M$4/2) + INDIRECT("G" &amp; ROW(G435) + $M$4/2))/2) / $M$4</f>
        <v>8875.204545454546</v>
      </c>
      <c r="J435" s="1">
        <f ca="1">Table5[[#This Row],[Moving Average on Months]] - 1.96*STDEV(OFFSET(Table5[[#This Row],[Combined 
Daily Order]], -$M$4/2, 0, $M$4+1, 1))</f>
        <v>5029.5561450243658</v>
      </c>
      <c r="K435" s="1">
        <f ca="1">Table5[[#This Row],[Moving Average on Months]] + 1.96*STDEV(OFFSET(Table5[[#This Row],[Combined 
Daily Order]], -$M$4/2, 0, $M$4+1, 1))</f>
        <v>12720.852945884726</v>
      </c>
      <c r="L435" s="1" t="e">
        <v>#N/A</v>
      </c>
      <c r="N435" s="1">
        <f t="shared" si="32"/>
        <v>2594.402569847256</v>
      </c>
      <c r="O435" s="1">
        <f t="shared" si="33"/>
        <v>23487.587467512647</v>
      </c>
      <c r="S435"/>
    </row>
    <row r="436" spans="2:19" ht="15" x14ac:dyDescent="0.2">
      <c r="B436" s="2">
        <v>45322.458479177891</v>
      </c>
      <c r="C436" s="2">
        <f t="shared" si="30"/>
        <v>45322</v>
      </c>
      <c r="D436" s="1">
        <v>4287</v>
      </c>
      <c r="F436" s="2">
        <f t="shared" si="34"/>
        <v>44958</v>
      </c>
      <c r="G436" s="1">
        <f t="shared" si="31"/>
        <v>7090</v>
      </c>
      <c r="H436" s="1">
        <f>ROUNDUP(MONTH(Table3[[#This Row],[Date]])/3, 0)</f>
        <v>1</v>
      </c>
      <c r="I436" s="1" cm="1">
        <f t="array" aca="1" ref="I436" ca="1" xml:space="preserve"> (SUM(OFFSET(G436, -$M$4/2+1, 0, $M$4-1, 1)) + (INDIRECT("G" &amp; ROW(G436) - $M$4/2) + INDIRECT("G" &amp; ROW(G436) + $M$4/2))/2) / $M$4</f>
        <v>8922.886363636364</v>
      </c>
      <c r="J436" s="1">
        <f ca="1">Table5[[#This Row],[Moving Average on Months]] - 1.96*STDEV(OFFSET(Table5[[#This Row],[Combined 
Daily Order]], -$M$4/2, 0, $M$4+1, 1))</f>
        <v>5023.8059284203155</v>
      </c>
      <c r="K436" s="1">
        <f ca="1">Table5[[#This Row],[Moving Average on Months]] + 1.96*STDEV(OFFSET(Table5[[#This Row],[Combined 
Daily Order]], -$M$4/2, 0, $M$4+1, 1))</f>
        <v>12821.966798852412</v>
      </c>
      <c r="L436" s="1" t="e">
        <v>#N/A</v>
      </c>
      <c r="N436" s="1">
        <f t="shared" si="32"/>
        <v>2594.402569847256</v>
      </c>
      <c r="O436" s="1">
        <f t="shared" si="33"/>
        <v>23487.587467512647</v>
      </c>
      <c r="S436"/>
    </row>
    <row r="437" spans="2:19" ht="15" x14ac:dyDescent="0.2">
      <c r="B437" s="2">
        <v>45322.083820393193</v>
      </c>
      <c r="C437" s="2">
        <f t="shared" si="30"/>
        <v>45322</v>
      </c>
      <c r="D437" s="1">
        <v>4277</v>
      </c>
      <c r="F437" s="2">
        <f t="shared" si="34"/>
        <v>44957</v>
      </c>
      <c r="G437" s="1">
        <f t="shared" si="31"/>
        <v>10326</v>
      </c>
      <c r="H437" s="1">
        <f>ROUNDUP(MONTH(Table3[[#This Row],[Date]])/3, 0)</f>
        <v>1</v>
      </c>
      <c r="I437" s="1" cm="1">
        <f t="array" aca="1" ref="I437" ca="1" xml:space="preserve"> (SUM(OFFSET(G437, -$M$4/2+1, 0, $M$4-1, 1)) + (INDIRECT("G" &amp; ROW(G437) - $M$4/2) + INDIRECT("G" &amp; ROW(G437) + $M$4/2))/2) / $M$4</f>
        <v>8953.8409090909099</v>
      </c>
      <c r="J437" s="1">
        <f ca="1">Table5[[#This Row],[Moving Average on Months]] - 1.96*STDEV(OFFSET(Table5[[#This Row],[Combined 
Daily Order]], -$M$4/2, 0, $M$4+1, 1))</f>
        <v>4997.6290309096548</v>
      </c>
      <c r="K437" s="1">
        <f ca="1">Table5[[#This Row],[Moving Average on Months]] + 1.96*STDEV(OFFSET(Table5[[#This Row],[Combined 
Daily Order]], -$M$4/2, 0, $M$4+1, 1))</f>
        <v>12910.052787272165</v>
      </c>
      <c r="L437" s="1" t="e">
        <v>#N/A</v>
      </c>
      <c r="N437" s="1">
        <f t="shared" si="32"/>
        <v>2594.402569847256</v>
      </c>
      <c r="O437" s="1">
        <f t="shared" si="33"/>
        <v>23487.587467512647</v>
      </c>
      <c r="S437"/>
    </row>
    <row r="438" spans="2:19" ht="15" x14ac:dyDescent="0.2">
      <c r="B438" s="2">
        <v>45321.704334971058</v>
      </c>
      <c r="C438" s="2">
        <f t="shared" si="30"/>
        <v>45321</v>
      </c>
      <c r="D438" s="1">
        <v>3657</v>
      </c>
      <c r="F438" s="2">
        <f t="shared" si="34"/>
        <v>44956</v>
      </c>
      <c r="G438" s="1">
        <f t="shared" si="31"/>
        <v>6947</v>
      </c>
      <c r="H438" s="1">
        <f>ROUNDUP(MONTH(Table3[[#This Row],[Date]])/3, 0)</f>
        <v>1</v>
      </c>
      <c r="I438" s="1" cm="1">
        <f t="array" aca="1" ref="I438" ca="1" xml:space="preserve"> (SUM(OFFSET(G438, -$M$4/2+1, 0, $M$4-1, 1)) + (INDIRECT("G" &amp; ROW(G438) - $M$4/2) + INDIRECT("G" &amp; ROW(G438) + $M$4/2))/2) / $M$4</f>
        <v>8976.431818181818</v>
      </c>
      <c r="J438" s="1">
        <f ca="1">Table5[[#This Row],[Moving Average on Months]] - 1.96*STDEV(OFFSET(Table5[[#This Row],[Combined 
Daily Order]], -$M$4/2, 0, $M$4+1, 1))</f>
        <v>4875.1247639427684</v>
      </c>
      <c r="K438" s="1">
        <f ca="1">Table5[[#This Row],[Moving Average on Months]] + 1.96*STDEV(OFFSET(Table5[[#This Row],[Combined 
Daily Order]], -$M$4/2, 0, $M$4+1, 1))</f>
        <v>13077.738872420869</v>
      </c>
      <c r="L438" s="1" t="e">
        <v>#N/A</v>
      </c>
      <c r="N438" s="1">
        <f t="shared" si="32"/>
        <v>2594.402569847256</v>
      </c>
      <c r="O438" s="1">
        <f t="shared" si="33"/>
        <v>23487.587467512647</v>
      </c>
      <c r="S438"/>
    </row>
    <row r="439" spans="2:19" ht="15" x14ac:dyDescent="0.2">
      <c r="B439" s="2">
        <v>45321.281947693176</v>
      </c>
      <c r="C439" s="2">
        <f t="shared" si="30"/>
        <v>45321</v>
      </c>
      <c r="D439" s="1">
        <v>3909</v>
      </c>
      <c r="F439" s="2">
        <f t="shared" si="34"/>
        <v>44953</v>
      </c>
      <c r="G439" s="1">
        <f t="shared" si="31"/>
        <v>11685</v>
      </c>
      <c r="H439" s="1">
        <f>ROUNDUP(MONTH(Table3[[#This Row],[Date]])/3, 0)</f>
        <v>1</v>
      </c>
      <c r="I439" s="1" cm="1">
        <f t="array" aca="1" ref="I439" ca="1" xml:space="preserve"> (SUM(OFFSET(G439, -$M$4/2+1, 0, $M$4-1, 1)) + (INDIRECT("G" &amp; ROW(G439) - $M$4/2) + INDIRECT("G" &amp; ROW(G439) + $M$4/2))/2) / $M$4</f>
        <v>9069.7727272727279</v>
      </c>
      <c r="J439" s="1">
        <f ca="1">Table5[[#This Row],[Moving Average on Months]] - 1.96*STDEV(OFFSET(Table5[[#This Row],[Combined 
Daily Order]], -$M$4/2, 0, $M$4+1, 1))</f>
        <v>5011.2309492605364</v>
      </c>
      <c r="K439" s="1">
        <f ca="1">Table5[[#This Row],[Moving Average on Months]] + 1.96*STDEV(OFFSET(Table5[[#This Row],[Combined 
Daily Order]], -$M$4/2, 0, $M$4+1, 1))</f>
        <v>13128.31450528492</v>
      </c>
      <c r="L439" s="1" t="e">
        <v>#N/A</v>
      </c>
      <c r="N439" s="1">
        <f t="shared" si="32"/>
        <v>2594.402569847256</v>
      </c>
      <c r="O439" s="1">
        <f t="shared" si="33"/>
        <v>23487.587467512647</v>
      </c>
      <c r="S439"/>
    </row>
    <row r="440" spans="2:19" ht="15" x14ac:dyDescent="0.2">
      <c r="B440" s="2">
        <v>45320.901579692472</v>
      </c>
      <c r="C440" s="2">
        <f t="shared" si="30"/>
        <v>45320</v>
      </c>
      <c r="D440" s="1">
        <v>4266</v>
      </c>
      <c r="F440" s="2">
        <f t="shared" si="34"/>
        <v>44952</v>
      </c>
      <c r="G440" s="1">
        <f t="shared" si="31"/>
        <v>7930</v>
      </c>
      <c r="H440" s="1">
        <f>ROUNDUP(MONTH(Table3[[#This Row],[Date]])/3, 0)</f>
        <v>1</v>
      </c>
      <c r="I440" s="1" cm="1">
        <f t="array" aca="1" ref="I440" ca="1" xml:space="preserve"> (SUM(OFFSET(G440, -$M$4/2+1, 0, $M$4-1, 1)) + (INDIRECT("G" &amp; ROW(G440) - $M$4/2) + INDIRECT("G" &amp; ROW(G440) + $M$4/2))/2) / $M$4</f>
        <v>9182.7272727272721</v>
      </c>
      <c r="J440" s="1">
        <f ca="1">Table5[[#This Row],[Moving Average on Months]] - 1.96*STDEV(OFFSET(Table5[[#This Row],[Combined 
Daily Order]], -$M$4/2, 0, $M$4+1, 1))</f>
        <v>4810.3467151020768</v>
      </c>
      <c r="K440" s="1">
        <f ca="1">Table5[[#This Row],[Moving Average on Months]] + 1.96*STDEV(OFFSET(Table5[[#This Row],[Combined 
Daily Order]], -$M$4/2, 0, $M$4+1, 1))</f>
        <v>13555.107830352466</v>
      </c>
      <c r="L440" s="1" t="e">
        <v>#N/A</v>
      </c>
      <c r="N440" s="1">
        <f t="shared" si="32"/>
        <v>2594.402569847256</v>
      </c>
      <c r="O440" s="1">
        <f t="shared" si="33"/>
        <v>23487.587467512647</v>
      </c>
      <c r="S440"/>
    </row>
    <row r="441" spans="2:19" ht="15" x14ac:dyDescent="0.2">
      <c r="B441" s="2">
        <v>45320.531574649678</v>
      </c>
      <c r="C441" s="2">
        <f t="shared" si="30"/>
        <v>45320</v>
      </c>
      <c r="D441" s="1">
        <v>3680</v>
      </c>
      <c r="F441" s="2">
        <f t="shared" si="34"/>
        <v>44951</v>
      </c>
      <c r="G441" s="1">
        <f t="shared" si="31"/>
        <v>7701</v>
      </c>
      <c r="H441" s="1">
        <f>ROUNDUP(MONTH(Table3[[#This Row],[Date]])/3, 0)</f>
        <v>1</v>
      </c>
      <c r="I441" s="1" cm="1">
        <f t="array" aca="1" ref="I441" ca="1" xml:space="preserve"> (SUM(OFFSET(G441, -$M$4/2+1, 0, $M$4-1, 1)) + (INDIRECT("G" &amp; ROW(G441) - $M$4/2) + INDIRECT("G" &amp; ROW(G441) + $M$4/2))/2) / $M$4</f>
        <v>9309.4772727272721</v>
      </c>
      <c r="J441" s="1">
        <f ca="1">Table5[[#This Row],[Moving Average on Months]] - 1.96*STDEV(OFFSET(Table5[[#This Row],[Combined 
Daily Order]], -$M$4/2, 0, $M$4+1, 1))</f>
        <v>5026.3877926454752</v>
      </c>
      <c r="K441" s="1">
        <f ca="1">Table5[[#This Row],[Moving Average on Months]] + 1.96*STDEV(OFFSET(Table5[[#This Row],[Combined 
Daily Order]], -$M$4/2, 0, $M$4+1, 1))</f>
        <v>13592.566752809069</v>
      </c>
      <c r="L441" s="1" t="e">
        <v>#N/A</v>
      </c>
      <c r="N441" s="1">
        <f t="shared" si="32"/>
        <v>2594.402569847256</v>
      </c>
      <c r="O441" s="1">
        <f t="shared" si="33"/>
        <v>23487.587467512647</v>
      </c>
      <c r="S441"/>
    </row>
    <row r="442" spans="2:19" ht="15" x14ac:dyDescent="0.2">
      <c r="B442" s="2">
        <v>45320.119959394266</v>
      </c>
      <c r="C442" s="2">
        <f t="shared" si="30"/>
        <v>45320</v>
      </c>
      <c r="D442" s="1">
        <v>4406</v>
      </c>
      <c r="F442" s="2">
        <f t="shared" si="34"/>
        <v>44950</v>
      </c>
      <c r="G442" s="1">
        <f t="shared" si="31"/>
        <v>11027</v>
      </c>
      <c r="H442" s="1">
        <f>ROUNDUP(MONTH(Table3[[#This Row],[Date]])/3, 0)</f>
        <v>1</v>
      </c>
      <c r="I442" s="1" cm="1">
        <f t="array" aca="1" ref="I442" ca="1" xml:space="preserve"> (SUM(OFFSET(G442, -$M$4/2+1, 0, $M$4-1, 1)) + (INDIRECT("G" &amp; ROW(G442) - $M$4/2) + INDIRECT("G" &amp; ROW(G442) + $M$4/2))/2) / $M$4</f>
        <v>9484.636363636364</v>
      </c>
      <c r="J442" s="1">
        <f ca="1">Table5[[#This Row],[Moving Average on Months]] - 1.96*STDEV(OFFSET(Table5[[#This Row],[Combined 
Daily Order]], -$M$4/2, 0, $M$4+1, 1))</f>
        <v>4693.3300588086877</v>
      </c>
      <c r="K442" s="1">
        <f ca="1">Table5[[#This Row],[Moving Average on Months]] + 1.96*STDEV(OFFSET(Table5[[#This Row],[Combined 
Daily Order]], -$M$4/2, 0, $M$4+1, 1))</f>
        <v>14275.94266846404</v>
      </c>
      <c r="L442" s="1" t="e">
        <v>#N/A</v>
      </c>
      <c r="N442" s="1">
        <f t="shared" si="32"/>
        <v>2594.402569847256</v>
      </c>
      <c r="O442" s="1">
        <f t="shared" si="33"/>
        <v>23487.587467512647</v>
      </c>
      <c r="S442"/>
    </row>
    <row r="443" spans="2:19" ht="15" x14ac:dyDescent="0.2">
      <c r="B443" s="2">
        <v>45317.657632940922</v>
      </c>
      <c r="C443" s="2">
        <f t="shared" si="30"/>
        <v>45317</v>
      </c>
      <c r="D443" s="1">
        <v>3485</v>
      </c>
      <c r="F443" s="2">
        <f t="shared" si="34"/>
        <v>44949</v>
      </c>
      <c r="G443" s="1">
        <f t="shared" si="31"/>
        <v>7582</v>
      </c>
      <c r="H443" s="1">
        <f>ROUNDUP(MONTH(Table3[[#This Row],[Date]])/3, 0)</f>
        <v>1</v>
      </c>
      <c r="I443" s="1" cm="1">
        <f t="array" aca="1" ref="I443" ca="1" xml:space="preserve"> (SUM(OFFSET(G443, -$M$4/2+1, 0, $M$4-1, 1)) + (INDIRECT("G" &amp; ROW(G443) - $M$4/2) + INDIRECT("G" &amp; ROW(G443) + $M$4/2))/2) / $M$4</f>
        <v>9711.9090909090901</v>
      </c>
      <c r="J443" s="1">
        <f ca="1">Table5[[#This Row],[Moving Average on Months]] - 1.96*STDEV(OFFSET(Table5[[#This Row],[Combined 
Daily Order]], -$M$4/2, 0, $M$4+1, 1))</f>
        <v>4828.0102064560106</v>
      </c>
      <c r="K443" s="1">
        <f ca="1">Table5[[#This Row],[Moving Average on Months]] + 1.96*STDEV(OFFSET(Table5[[#This Row],[Combined 
Daily Order]], -$M$4/2, 0, $M$4+1, 1))</f>
        <v>14595.80797536217</v>
      </c>
      <c r="L443" s="1" t="e">
        <v>#N/A</v>
      </c>
      <c r="N443" s="1">
        <f t="shared" si="32"/>
        <v>2594.402569847256</v>
      </c>
      <c r="O443" s="1">
        <f t="shared" si="33"/>
        <v>23487.587467512647</v>
      </c>
      <c r="S443"/>
    </row>
    <row r="444" spans="2:19" ht="15" x14ac:dyDescent="0.2">
      <c r="B444" s="2">
        <v>45317.244015487478</v>
      </c>
      <c r="C444" s="2">
        <f t="shared" si="30"/>
        <v>45317</v>
      </c>
      <c r="D444" s="1">
        <v>4243</v>
      </c>
      <c r="F444" s="2">
        <f t="shared" si="34"/>
        <v>44946</v>
      </c>
      <c r="G444" s="1">
        <f t="shared" si="31"/>
        <v>7415</v>
      </c>
      <c r="H444" s="1">
        <f>ROUNDUP(MONTH(Table3[[#This Row],[Date]])/3, 0)</f>
        <v>1</v>
      </c>
      <c r="I444" s="1" cm="1">
        <f t="array" aca="1" ref="I444" ca="1" xml:space="preserve"> (SUM(OFFSET(G444, -$M$4/2+1, 0, $M$4-1, 1)) + (INDIRECT("G" &amp; ROW(G444) - $M$4/2) + INDIRECT("G" &amp; ROW(G444) + $M$4/2))/2) / $M$4</f>
        <v>10017.568181818182</v>
      </c>
      <c r="J444" s="1">
        <f ca="1">Table5[[#This Row],[Moving Average on Months]] - 1.96*STDEV(OFFSET(Table5[[#This Row],[Combined 
Daily Order]], -$M$4/2, 0, $M$4+1, 1))</f>
        <v>4007.3707795543687</v>
      </c>
      <c r="K444" s="1">
        <f ca="1">Table5[[#This Row],[Moving Average on Months]] + 1.96*STDEV(OFFSET(Table5[[#This Row],[Combined 
Daily Order]], -$M$4/2, 0, $M$4+1, 1))</f>
        <v>16027.765584081995</v>
      </c>
      <c r="L444" s="1" t="e">
        <v>#N/A</v>
      </c>
      <c r="N444" s="1">
        <f t="shared" si="32"/>
        <v>2594.402569847256</v>
      </c>
      <c r="O444" s="1">
        <f t="shared" si="33"/>
        <v>23487.587467512647</v>
      </c>
      <c r="S444"/>
    </row>
    <row r="445" spans="2:19" ht="15" x14ac:dyDescent="0.2">
      <c r="B445" s="2">
        <v>45316.842451954137</v>
      </c>
      <c r="C445" s="2">
        <f t="shared" si="30"/>
        <v>45316</v>
      </c>
      <c r="D445" s="1">
        <v>3609</v>
      </c>
      <c r="F445" s="2">
        <f t="shared" si="34"/>
        <v>44945</v>
      </c>
      <c r="G445" s="1">
        <f t="shared" si="31"/>
        <v>11602</v>
      </c>
      <c r="H445" s="1">
        <f>ROUNDUP(MONTH(Table3[[#This Row],[Date]])/3, 0)</f>
        <v>1</v>
      </c>
      <c r="I445" s="1" cm="1">
        <f t="array" aca="1" ref="I445" ca="1" xml:space="preserve"> (SUM(OFFSET(G445, -$M$4/2+1, 0, $M$4-1, 1)) + (INDIRECT("G" &amp; ROW(G445) - $M$4/2) + INDIRECT("G" &amp; ROW(G445) + $M$4/2))/2) / $M$4</f>
        <v>10328.545454545454</v>
      </c>
      <c r="J445" s="1">
        <f ca="1">Table5[[#This Row],[Moving Average on Months]] - 1.96*STDEV(OFFSET(Table5[[#This Row],[Combined 
Daily Order]], -$M$4/2, 0, $M$4+1, 1))</f>
        <v>4217.2216384830535</v>
      </c>
      <c r="K445" s="1">
        <f ca="1">Table5[[#This Row],[Moving Average on Months]] + 1.96*STDEV(OFFSET(Table5[[#This Row],[Combined 
Daily Order]], -$M$4/2, 0, $M$4+1, 1))</f>
        <v>16439.869270607855</v>
      </c>
      <c r="L445" s="1" t="e">
        <v>#N/A</v>
      </c>
      <c r="N445" s="1">
        <f t="shared" si="32"/>
        <v>2594.402569847256</v>
      </c>
      <c r="O445" s="1">
        <f t="shared" si="33"/>
        <v>23487.587467512647</v>
      </c>
      <c r="S445"/>
    </row>
    <row r="446" spans="2:19" ht="15" x14ac:dyDescent="0.2">
      <c r="B446" s="2">
        <v>45316.426304904584</v>
      </c>
      <c r="C446" s="2">
        <f t="shared" si="30"/>
        <v>45316</v>
      </c>
      <c r="D446" s="1">
        <v>4288</v>
      </c>
      <c r="F446" s="2">
        <f t="shared" si="34"/>
        <v>44944</v>
      </c>
      <c r="G446" s="1">
        <f t="shared" si="31"/>
        <v>7096</v>
      </c>
      <c r="H446" s="1">
        <f>ROUNDUP(MONTH(Table3[[#This Row],[Date]])/3, 0)</f>
        <v>1</v>
      </c>
      <c r="I446" s="1" cm="1">
        <f t="array" aca="1" ref="I446" ca="1" xml:space="preserve"> (SUM(OFFSET(G446, -$M$4/2+1, 0, $M$4-1, 1)) + (INDIRECT("G" &amp; ROW(G446) - $M$4/2) + INDIRECT("G" &amp; ROW(G446) + $M$4/2))/2) / $M$4</f>
        <v>10633.681818181818</v>
      </c>
      <c r="J446" s="1">
        <f ca="1">Table5[[#This Row],[Moving Average on Months]] - 1.96*STDEV(OFFSET(Table5[[#This Row],[Combined 
Daily Order]], -$M$4/2, 0, $M$4+1, 1))</f>
        <v>3978.6041757210587</v>
      </c>
      <c r="K446" s="1">
        <f ca="1">Table5[[#This Row],[Moving Average on Months]] + 1.96*STDEV(OFFSET(Table5[[#This Row],[Combined 
Daily Order]], -$M$4/2, 0, $M$4+1, 1))</f>
        <v>17288.759460642577</v>
      </c>
      <c r="L446" s="1" t="e">
        <v>#N/A</v>
      </c>
      <c r="N446" s="1">
        <f t="shared" si="32"/>
        <v>2594.402569847256</v>
      </c>
      <c r="O446" s="1">
        <f t="shared" si="33"/>
        <v>23487.587467512647</v>
      </c>
      <c r="S446"/>
    </row>
    <row r="447" spans="2:19" ht="15" x14ac:dyDescent="0.2">
      <c r="B447" s="2">
        <v>45315.999150386473</v>
      </c>
      <c r="C447" s="2">
        <f t="shared" si="30"/>
        <v>45315</v>
      </c>
      <c r="D447" s="1">
        <v>3738</v>
      </c>
      <c r="F447" s="2">
        <f t="shared" si="34"/>
        <v>44943</v>
      </c>
      <c r="G447" s="1">
        <f t="shared" si="31"/>
        <v>11562</v>
      </c>
      <c r="H447" s="1">
        <f>ROUNDUP(MONTH(Table3[[#This Row],[Date]])/3, 0)</f>
        <v>1</v>
      </c>
      <c r="I447" s="1" cm="1">
        <f t="array" aca="1" ref="I447" ca="1" xml:space="preserve"> (SUM(OFFSET(G447, -$M$4/2+1, 0, $M$4-1, 1)) + (INDIRECT("G" &amp; ROW(G447) - $M$4/2) + INDIRECT("G" &amp; ROW(G447) + $M$4/2))/2) / $M$4</f>
        <v>11107.568181818182</v>
      </c>
      <c r="J447" s="1">
        <f ca="1">Table5[[#This Row],[Moving Average on Months]] - 1.96*STDEV(OFFSET(Table5[[#This Row],[Combined 
Daily Order]], -$M$4/2, 0, $M$4+1, 1))</f>
        <v>3386.5954730041294</v>
      </c>
      <c r="K447" s="1">
        <f ca="1">Table5[[#This Row],[Moving Average on Months]] + 1.96*STDEV(OFFSET(Table5[[#This Row],[Combined 
Daily Order]], -$M$4/2, 0, $M$4+1, 1))</f>
        <v>18828.540890632234</v>
      </c>
      <c r="L447" s="1" t="e">
        <v>#N/A</v>
      </c>
      <c r="N447" s="1">
        <f t="shared" si="32"/>
        <v>2594.402569847256</v>
      </c>
      <c r="O447" s="1">
        <f t="shared" si="33"/>
        <v>23487.587467512647</v>
      </c>
      <c r="S447"/>
    </row>
    <row r="448" spans="2:19" ht="15" x14ac:dyDescent="0.2">
      <c r="B448" s="2">
        <v>45315.623655409414</v>
      </c>
      <c r="C448" s="2">
        <f t="shared" si="30"/>
        <v>45315</v>
      </c>
      <c r="D448" s="1">
        <v>3643</v>
      </c>
      <c r="F448" s="2">
        <f t="shared" si="34"/>
        <v>44942</v>
      </c>
      <c r="G448" s="1">
        <f t="shared" si="31"/>
        <v>7101</v>
      </c>
      <c r="H448" s="1">
        <f>ROUNDUP(MONTH(Table3[[#This Row],[Date]])/3, 0)</f>
        <v>1</v>
      </c>
      <c r="I448" s="1" cm="1">
        <f t="array" aca="1" ref="I448" ca="1" xml:space="preserve"> (SUM(OFFSET(G448, -$M$4/2+1, 0, $M$4-1, 1)) + (INDIRECT("G" &amp; ROW(G448) - $M$4/2) + INDIRECT("G" &amp; ROW(G448) + $M$4/2))/2) / $M$4</f>
        <v>11520.09090909091</v>
      </c>
      <c r="J448" s="1">
        <f ca="1">Table5[[#This Row],[Moving Average on Months]] - 1.96*STDEV(OFFSET(Table5[[#This Row],[Combined 
Daily Order]], -$M$4/2, 0, $M$4+1, 1))</f>
        <v>3848.9024701884373</v>
      </c>
      <c r="K448" s="1">
        <f ca="1">Table5[[#This Row],[Moving Average on Months]] + 1.96*STDEV(OFFSET(Table5[[#This Row],[Combined 
Daily Order]], -$M$4/2, 0, $M$4+1, 1))</f>
        <v>19191.279347993383</v>
      </c>
      <c r="L448" s="1" t="e">
        <v>#N/A</v>
      </c>
      <c r="N448" s="1">
        <f t="shared" si="32"/>
        <v>2594.402569847256</v>
      </c>
      <c r="O448" s="1">
        <f t="shared" si="33"/>
        <v>23487.587467512647</v>
      </c>
      <c r="S448"/>
    </row>
    <row r="449" spans="2:19" ht="15" x14ac:dyDescent="0.2">
      <c r="B449" s="2">
        <v>45315.233702651421</v>
      </c>
      <c r="C449" s="2">
        <f t="shared" si="30"/>
        <v>45315</v>
      </c>
      <c r="D449" s="1">
        <v>4219</v>
      </c>
      <c r="F449" s="2">
        <f t="shared" si="34"/>
        <v>44939</v>
      </c>
      <c r="G449" s="1">
        <f t="shared" si="31"/>
        <v>11981</v>
      </c>
      <c r="H449" s="1">
        <f>ROUNDUP(MONTH(Table3[[#This Row],[Date]])/3, 0)</f>
        <v>1</v>
      </c>
      <c r="I449" s="1" cm="1">
        <f t="array" aca="1" ref="I449" ca="1" xml:space="preserve"> (SUM(OFFSET(G449, -$M$4/2+1, 0, $M$4-1, 1)) + (INDIRECT("G" &amp; ROW(G449) - $M$4/2) + INDIRECT("G" &amp; ROW(G449) + $M$4/2))/2) / $M$4</f>
        <v>12024.022727272728</v>
      </c>
      <c r="J449" s="1">
        <f ca="1">Table5[[#This Row],[Moving Average on Months]] - 1.96*STDEV(OFFSET(Table5[[#This Row],[Combined 
Daily Order]], -$M$4/2, 0, $M$4+1, 1))</f>
        <v>2787.7921137112535</v>
      </c>
      <c r="K449" s="1">
        <f ca="1">Table5[[#This Row],[Moving Average on Months]] + 1.96*STDEV(OFFSET(Table5[[#This Row],[Combined 
Daily Order]], -$M$4/2, 0, $M$4+1, 1))</f>
        <v>21260.253340834202</v>
      </c>
      <c r="L449" s="1" t="e">
        <v>#N/A</v>
      </c>
      <c r="N449" s="1">
        <f t="shared" si="32"/>
        <v>2594.402569847256</v>
      </c>
      <c r="O449" s="1">
        <f t="shared" si="33"/>
        <v>23487.587467512647</v>
      </c>
      <c r="S449"/>
    </row>
    <row r="450" spans="2:19" ht="15" x14ac:dyDescent="0.2">
      <c r="B450" s="2">
        <v>45314.832895919193</v>
      </c>
      <c r="C450" s="2">
        <f t="shared" si="30"/>
        <v>45314</v>
      </c>
      <c r="D450" s="1">
        <v>3983</v>
      </c>
      <c r="F450" s="2">
        <f t="shared" si="34"/>
        <v>44938</v>
      </c>
      <c r="G450" s="1">
        <f t="shared" si="31"/>
        <v>9745</v>
      </c>
      <c r="H450" s="1">
        <f>ROUNDUP(MONTH(Table3[[#This Row],[Date]])/3, 0)</f>
        <v>1</v>
      </c>
      <c r="I450" s="1" cm="1">
        <f t="array" aca="1" ref="I450" ca="1" xml:space="preserve"> (SUM(OFFSET(G450, -$M$4/2+1, 0, $M$4-1, 1)) + (INDIRECT("G" &amp; ROW(G450) - $M$4/2) + INDIRECT("G" &amp; ROW(G450) + $M$4/2))/2) / $M$4</f>
        <v>12548.727272727272</v>
      </c>
      <c r="J450" s="1">
        <f ca="1">Table5[[#This Row],[Moving Average on Months]] - 1.96*STDEV(OFFSET(Table5[[#This Row],[Combined 
Daily Order]], -$M$4/2, 0, $M$4+1, 1))</f>
        <v>3355.6595966624245</v>
      </c>
      <c r="K450" s="1">
        <f ca="1">Table5[[#This Row],[Moving Average on Months]] + 1.96*STDEV(OFFSET(Table5[[#This Row],[Combined 
Daily Order]], -$M$4/2, 0, $M$4+1, 1))</f>
        <v>21741.794948792121</v>
      </c>
      <c r="L450" s="1" t="e">
        <v>#N/A</v>
      </c>
      <c r="N450" s="1">
        <f t="shared" si="32"/>
        <v>2594.402569847256</v>
      </c>
      <c r="O450" s="1">
        <f t="shared" si="33"/>
        <v>23487.587467512647</v>
      </c>
      <c r="S450"/>
    </row>
    <row r="451" spans="2:19" ht="15" x14ac:dyDescent="0.2">
      <c r="B451" s="2">
        <v>45314.418787539871</v>
      </c>
      <c r="C451" s="2">
        <f t="shared" si="30"/>
        <v>45314</v>
      </c>
      <c r="D451" s="1">
        <v>4372</v>
      </c>
      <c r="F451" s="2">
        <f t="shared" si="34"/>
        <v>44937</v>
      </c>
      <c r="G451" s="1">
        <f t="shared" si="31"/>
        <v>13653</v>
      </c>
      <c r="H451" s="1">
        <f>ROUNDUP(MONTH(Table3[[#This Row],[Date]])/3, 0)</f>
        <v>1</v>
      </c>
      <c r="I451" s="1" cm="1">
        <f t="array" aca="1" ref="I451" ca="1" xml:space="preserve"> (SUM(OFFSET(G451, -$M$4/2+1, 0, $M$4-1, 1)) + (INDIRECT("G" &amp; ROW(G451) - $M$4/2) + INDIRECT("G" &amp; ROW(G451) + $M$4/2))/2) / $M$4</f>
        <v>13045.204545454546</v>
      </c>
      <c r="J451" s="1">
        <f ca="1">Table5[[#This Row],[Moving Average on Months]] - 1.96*STDEV(OFFSET(Table5[[#This Row],[Combined 
Daily Order]], -$M$4/2, 0, $M$4+1, 1))</f>
        <v>2756.991195002307</v>
      </c>
      <c r="K451" s="1">
        <f ca="1">Table5[[#This Row],[Moving Average on Months]] + 1.96*STDEV(OFFSET(Table5[[#This Row],[Combined 
Daily Order]], -$M$4/2, 0, $M$4+1, 1))</f>
        <v>23333.417895906787</v>
      </c>
      <c r="L451" s="1" t="e">
        <v>#N/A</v>
      </c>
      <c r="N451" s="1">
        <f t="shared" si="32"/>
        <v>2594.402569847256</v>
      </c>
      <c r="O451" s="1">
        <f t="shared" si="33"/>
        <v>23487.587467512647</v>
      </c>
      <c r="S451"/>
    </row>
    <row r="452" spans="2:19" ht="15" x14ac:dyDescent="0.2">
      <c r="B452" s="2">
        <v>45314.009468126926</v>
      </c>
      <c r="C452" s="2">
        <f t="shared" ref="C452:C515" si="35">INT(B452)</f>
        <v>45314</v>
      </c>
      <c r="D452" s="1">
        <v>3925</v>
      </c>
      <c r="F452" s="2">
        <f t="shared" si="34"/>
        <v>44936</v>
      </c>
      <c r="G452" s="1">
        <f t="shared" ref="G452:G515" si="36">SUMIF(C:C, F452, D:D)</f>
        <v>9722</v>
      </c>
      <c r="H452" s="1">
        <f>ROUNDUP(MONTH(Table3[[#This Row],[Date]])/3, 0)</f>
        <v>1</v>
      </c>
      <c r="I452" s="1" cm="1">
        <f t="array" aca="1" ref="I452" ca="1" xml:space="preserve"> (SUM(OFFSET(G452, -$M$4/2+1, 0, $M$4-1, 1)) + (INDIRECT("G" &amp; ROW(G452) - $M$4/2) + INDIRECT("G" &amp; ROW(G452) + $M$4/2))/2) / $M$4</f>
        <v>13623.15909090909</v>
      </c>
      <c r="J452" s="1">
        <f ca="1">Table5[[#This Row],[Moving Average on Months]] - 1.96*STDEV(OFFSET(Table5[[#This Row],[Combined 
Daily Order]], -$M$4/2, 0, $M$4+1, 1))</f>
        <v>3473.0620399613235</v>
      </c>
      <c r="K452" s="1">
        <f ca="1">Table5[[#This Row],[Moving Average on Months]] + 1.96*STDEV(OFFSET(Table5[[#This Row],[Combined 
Daily Order]], -$M$4/2, 0, $M$4+1, 1))</f>
        <v>23773.256141856858</v>
      </c>
      <c r="L452" s="1" t="e">
        <v>#N/A</v>
      </c>
      <c r="N452" s="1">
        <f t="shared" ref="N452:N515" si="37">$W$48</f>
        <v>2594.402569847256</v>
      </c>
      <c r="O452" s="1">
        <f t="shared" ref="O452:O515" si="38">$X$48</f>
        <v>23487.587467512647</v>
      </c>
      <c r="S452"/>
    </row>
    <row r="453" spans="2:19" ht="15" x14ac:dyDescent="0.2">
      <c r="B453" s="2">
        <v>45313.599597159307</v>
      </c>
      <c r="C453" s="2">
        <f t="shared" si="35"/>
        <v>45313</v>
      </c>
      <c r="D453" s="1">
        <v>3485</v>
      </c>
      <c r="F453" s="2">
        <f t="shared" si="34"/>
        <v>44935</v>
      </c>
      <c r="G453" s="1">
        <f t="shared" si="36"/>
        <v>15450</v>
      </c>
      <c r="H453" s="1">
        <f>ROUNDUP(MONTH(Table3[[#This Row],[Date]])/3, 0)</f>
        <v>1</v>
      </c>
      <c r="I453" s="1" cm="1">
        <f t="array" aca="1" ref="I453" ca="1" xml:space="preserve"> (SUM(OFFSET(G453, -$M$4/2+1, 0, $M$4-1, 1)) + (INDIRECT("G" &amp; ROW(G453) - $M$4/2) + INDIRECT("G" &amp; ROW(G453) + $M$4/2))/2) / $M$4</f>
        <v>14218.613636363636</v>
      </c>
      <c r="J453" s="1">
        <f ca="1">Table5[[#This Row],[Moving Average on Months]] - 1.96*STDEV(OFFSET(Table5[[#This Row],[Combined 
Daily Order]], -$M$4/2, 0, $M$4+1, 1))</f>
        <v>2828.1774198188705</v>
      </c>
      <c r="K453" s="1">
        <f ca="1">Table5[[#This Row],[Moving Average on Months]] + 1.96*STDEV(OFFSET(Table5[[#This Row],[Combined 
Daily Order]], -$M$4/2, 0, $M$4+1, 1))</f>
        <v>25609.0498529084</v>
      </c>
      <c r="L453" s="1" t="e">
        <v>#N/A</v>
      </c>
      <c r="N453" s="1">
        <f t="shared" si="37"/>
        <v>2594.402569847256</v>
      </c>
      <c r="O453" s="1">
        <f t="shared" si="38"/>
        <v>23487.587467512647</v>
      </c>
      <c r="S453"/>
    </row>
    <row r="454" spans="2:19" ht="15" x14ac:dyDescent="0.2">
      <c r="B454" s="2">
        <v>45313.213202649677</v>
      </c>
      <c r="C454" s="2">
        <f t="shared" si="35"/>
        <v>45313</v>
      </c>
      <c r="D454" s="1">
        <v>4234</v>
      </c>
      <c r="F454" s="2">
        <f t="shared" ref="F454:F517" si="39">WORKDAY(F453,-1)</f>
        <v>44932</v>
      </c>
      <c r="G454" s="1">
        <f t="shared" si="36"/>
        <v>12355</v>
      </c>
      <c r="H454" s="1">
        <f>ROUNDUP(MONTH(Table3[[#This Row],[Date]])/3, 0)</f>
        <v>1</v>
      </c>
      <c r="I454" s="1" cm="1">
        <f t="array" aca="1" ref="I454" ca="1" xml:space="preserve"> (SUM(OFFSET(G454, -$M$4/2+1, 0, $M$4-1, 1)) + (INDIRECT("G" &amp; ROW(G454) - $M$4/2) + INDIRECT("G" &amp; ROW(G454) + $M$4/2))/2) / $M$4</f>
        <v>14861.09090909091</v>
      </c>
      <c r="J454" s="1">
        <f ca="1">Table5[[#This Row],[Moving Average on Months]] - 1.96*STDEV(OFFSET(Table5[[#This Row],[Combined 
Daily Order]], -$M$4/2, 0, $M$4+1, 1))</f>
        <v>3423.5329681836392</v>
      </c>
      <c r="K454" s="1">
        <f ca="1">Table5[[#This Row],[Moving Average on Months]] + 1.96*STDEV(OFFSET(Table5[[#This Row],[Combined 
Daily Order]], -$M$4/2, 0, $M$4+1, 1))</f>
        <v>26298.648849998179</v>
      </c>
      <c r="L454" s="1" t="e">
        <v>#N/A</v>
      </c>
      <c r="N454" s="1">
        <f t="shared" si="37"/>
        <v>2594.402569847256</v>
      </c>
      <c r="O454" s="1">
        <f t="shared" si="38"/>
        <v>23487.587467512647</v>
      </c>
      <c r="S454"/>
    </row>
    <row r="455" spans="2:19" ht="15" x14ac:dyDescent="0.2">
      <c r="B455" s="2">
        <v>45310.898404631036</v>
      </c>
      <c r="C455" s="2">
        <f t="shared" si="35"/>
        <v>45310</v>
      </c>
      <c r="D455" s="1">
        <v>4179</v>
      </c>
      <c r="F455" s="2">
        <f t="shared" si="39"/>
        <v>44931</v>
      </c>
      <c r="G455" s="1">
        <f t="shared" si="36"/>
        <v>18969</v>
      </c>
      <c r="H455" s="1">
        <f>ROUNDUP(MONTH(Table3[[#This Row],[Date]])/3, 0)</f>
        <v>1</v>
      </c>
      <c r="I455" s="1" cm="1">
        <f t="array" aca="1" ref="I455" ca="1" xml:space="preserve"> (SUM(OFFSET(G455, -$M$4/2+1, 0, $M$4-1, 1)) + (INDIRECT("G" &amp; ROW(G455) - $M$4/2) + INDIRECT("G" &amp; ROW(G455) + $M$4/2))/2) / $M$4</f>
        <v>15564.522727272728</v>
      </c>
      <c r="J455" s="1">
        <f ca="1">Table5[[#This Row],[Moving Average on Months]] - 1.96*STDEV(OFFSET(Table5[[#This Row],[Combined 
Daily Order]], -$M$4/2, 0, $M$4+1, 1))</f>
        <v>3533.4020052981632</v>
      </c>
      <c r="K455" s="1">
        <f ca="1">Table5[[#This Row],[Moving Average on Months]] + 1.96*STDEV(OFFSET(Table5[[#This Row],[Combined 
Daily Order]], -$M$4/2, 0, $M$4+1, 1))</f>
        <v>27595.643449247291</v>
      </c>
      <c r="L455" s="1" t="e">
        <v>#N/A</v>
      </c>
      <c r="N455" s="1">
        <f t="shared" si="37"/>
        <v>2594.402569847256</v>
      </c>
      <c r="O455" s="1">
        <f t="shared" si="38"/>
        <v>23487.587467512647</v>
      </c>
      <c r="S455"/>
    </row>
    <row r="456" spans="2:19" ht="15" x14ac:dyDescent="0.2">
      <c r="B456" s="2">
        <v>45310.470674229684</v>
      </c>
      <c r="C456" s="2">
        <f t="shared" si="35"/>
        <v>45310</v>
      </c>
      <c r="D456" s="1">
        <v>4327</v>
      </c>
      <c r="F456" s="2">
        <f t="shared" si="39"/>
        <v>44930</v>
      </c>
      <c r="G456" s="1">
        <f t="shared" si="36"/>
        <v>13076</v>
      </c>
      <c r="H456" s="1">
        <f>ROUNDUP(MONTH(Table3[[#This Row],[Date]])/3, 0)</f>
        <v>1</v>
      </c>
      <c r="I456" s="1" cm="1">
        <f t="array" aca="1" ref="I456" ca="1" xml:space="preserve"> (SUM(OFFSET(G456, -$M$4/2+1, 0, $M$4-1, 1)) + (INDIRECT("G" &amp; ROW(G456) - $M$4/2) + INDIRECT("G" &amp; ROW(G456) + $M$4/2))/2) / $M$4</f>
        <v>16207.227272727272</v>
      </c>
      <c r="J456" s="1">
        <f ca="1">Table5[[#This Row],[Moving Average on Months]] - 1.96*STDEV(OFFSET(Table5[[#This Row],[Combined 
Daily Order]], -$M$4/2, 0, $M$4+1, 1))</f>
        <v>4565.1846819609327</v>
      </c>
      <c r="K456" s="1">
        <f ca="1">Table5[[#This Row],[Moving Average on Months]] + 1.96*STDEV(OFFSET(Table5[[#This Row],[Combined 
Daily Order]], -$M$4/2, 0, $M$4+1, 1))</f>
        <v>27849.26986349361</v>
      </c>
      <c r="L456" s="1" t="e">
        <v>#N/A</v>
      </c>
      <c r="N456" s="1">
        <f t="shared" si="37"/>
        <v>2594.402569847256</v>
      </c>
      <c r="O456" s="1">
        <f t="shared" si="38"/>
        <v>23487.587467512647</v>
      </c>
      <c r="S456"/>
    </row>
    <row r="457" spans="2:19" ht="15" x14ac:dyDescent="0.2">
      <c r="B457" s="2">
        <v>45310.045835011195</v>
      </c>
      <c r="C457" s="2">
        <f t="shared" si="35"/>
        <v>45310</v>
      </c>
      <c r="D457" s="1">
        <v>3668</v>
      </c>
      <c r="F457" s="2">
        <f t="shared" si="39"/>
        <v>44929</v>
      </c>
      <c r="G457" s="1">
        <f t="shared" si="36"/>
        <v>17694</v>
      </c>
      <c r="H457" s="1">
        <f>ROUNDUP(MONTH(Table3[[#This Row],[Date]])/3, 0)</f>
        <v>1</v>
      </c>
      <c r="I457" s="1" cm="1">
        <f t="array" aca="1" ref="I457" ca="1" xml:space="preserve"> (SUM(OFFSET(G457, -$M$4/2+1, 0, $M$4-1, 1)) + (INDIRECT("G" &amp; ROW(G457) - $M$4/2) + INDIRECT("G" &amp; ROW(G457) + $M$4/2))/2) / $M$4</f>
        <v>16908.636363636364</v>
      </c>
      <c r="J457" s="1">
        <f ca="1">Table5[[#This Row],[Moving Average on Months]] - 1.96*STDEV(OFFSET(Table5[[#This Row],[Combined 
Daily Order]], -$M$4/2, 0, $M$4+1, 1))</f>
        <v>4293.7455728045443</v>
      </c>
      <c r="K457" s="1">
        <f ca="1">Table5[[#This Row],[Moving Average on Months]] + 1.96*STDEV(OFFSET(Table5[[#This Row],[Combined 
Daily Order]], -$M$4/2, 0, $M$4+1, 1))</f>
        <v>29523.527154468182</v>
      </c>
      <c r="L457" s="1" t="e">
        <v>#N/A</v>
      </c>
      <c r="N457" s="1">
        <f t="shared" si="37"/>
        <v>2594.402569847256</v>
      </c>
      <c r="O457" s="1">
        <f t="shared" si="38"/>
        <v>23487.587467512647</v>
      </c>
      <c r="S457"/>
    </row>
    <row r="458" spans="2:19" ht="15" x14ac:dyDescent="0.2">
      <c r="B458" s="2">
        <v>45309.640812391001</v>
      </c>
      <c r="C458" s="2">
        <f t="shared" si="35"/>
        <v>45309</v>
      </c>
      <c r="D458" s="1">
        <v>3645</v>
      </c>
      <c r="F458" s="2">
        <f t="shared" si="39"/>
        <v>44928</v>
      </c>
      <c r="G458" s="1">
        <f t="shared" si="36"/>
        <v>20405</v>
      </c>
      <c r="H458" s="1">
        <f>ROUNDUP(MONTH(Table3[[#This Row],[Date]])/3, 0)</f>
        <v>1</v>
      </c>
      <c r="I458" s="1" cm="1">
        <f t="array" aca="1" ref="I458" ca="1" xml:space="preserve"> (SUM(OFFSET(G458, -$M$4/2+1, 0, $M$4-1, 1)) + (INDIRECT("G" &amp; ROW(G458) - $M$4/2) + INDIRECT("G" &amp; ROW(G458) + $M$4/2))/2) / $M$4</f>
        <v>17622.886363636364</v>
      </c>
      <c r="J458" s="1">
        <f ca="1">Table5[[#This Row],[Moving Average on Months]] - 1.96*STDEV(OFFSET(Table5[[#This Row],[Combined 
Daily Order]], -$M$4/2, 0, $M$4+1, 1))</f>
        <v>5650.1243420425126</v>
      </c>
      <c r="K458" s="1">
        <f ca="1">Table5[[#This Row],[Moving Average on Months]] + 1.96*STDEV(OFFSET(Table5[[#This Row],[Combined 
Daily Order]], -$M$4/2, 0, $M$4+1, 1))</f>
        <v>29595.648385230215</v>
      </c>
      <c r="L458" s="1" t="e">
        <v>#N/A</v>
      </c>
      <c r="N458" s="1">
        <f t="shared" si="37"/>
        <v>2594.402569847256</v>
      </c>
      <c r="O458" s="1">
        <f t="shared" si="38"/>
        <v>23487.587467512647</v>
      </c>
      <c r="S458"/>
    </row>
    <row r="459" spans="2:19" ht="15" x14ac:dyDescent="0.2">
      <c r="B459" s="2">
        <v>45309.244432707841</v>
      </c>
      <c r="C459" s="2">
        <f t="shared" si="35"/>
        <v>45309</v>
      </c>
      <c r="D459" s="1">
        <v>3594</v>
      </c>
      <c r="F459" s="2">
        <f t="shared" si="39"/>
        <v>44925</v>
      </c>
      <c r="G459" s="1">
        <f t="shared" si="36"/>
        <v>15162</v>
      </c>
      <c r="H459" s="1">
        <f>ROUNDUP(MONTH(Table3[[#This Row],[Date]])/3, 0)</f>
        <v>4</v>
      </c>
      <c r="I459" s="1" cm="1">
        <f t="array" aca="1" ref="I459" ca="1" xml:space="preserve"> (SUM(OFFSET(G459, -$M$4/2+1, 0, $M$4-1, 1)) + (INDIRECT("G" &amp; ROW(G459) - $M$4/2) + INDIRECT("G" &amp; ROW(G459) + $M$4/2))/2) / $M$4</f>
        <v>18357.704545454544</v>
      </c>
      <c r="J459" s="1">
        <f ca="1">Table5[[#This Row],[Moving Average on Months]] - 1.96*STDEV(OFFSET(Table5[[#This Row],[Combined 
Daily Order]], -$M$4/2, 0, $M$4+1, 1))</f>
        <v>5627.6995253409605</v>
      </c>
      <c r="K459" s="1">
        <f ca="1">Table5[[#This Row],[Moving Average on Months]] + 1.96*STDEV(OFFSET(Table5[[#This Row],[Combined 
Daily Order]], -$M$4/2, 0, $M$4+1, 1))</f>
        <v>31087.709565568126</v>
      </c>
      <c r="L459" s="1" t="e">
        <v>#N/A</v>
      </c>
      <c r="N459" s="1">
        <f t="shared" si="37"/>
        <v>2594.402569847256</v>
      </c>
      <c r="O459" s="1">
        <f t="shared" si="38"/>
        <v>23487.587467512647</v>
      </c>
      <c r="S459"/>
    </row>
    <row r="460" spans="2:19" ht="15" x14ac:dyDescent="0.2">
      <c r="B460" s="2">
        <v>45308.846961068768</v>
      </c>
      <c r="C460" s="2">
        <f t="shared" si="35"/>
        <v>45308</v>
      </c>
      <c r="D460" s="1">
        <v>3663</v>
      </c>
      <c r="F460" s="2">
        <f t="shared" si="39"/>
        <v>44924</v>
      </c>
      <c r="G460" s="1">
        <f t="shared" si="36"/>
        <v>24284</v>
      </c>
      <c r="H460" s="1">
        <f>ROUNDUP(MONTH(Table3[[#This Row],[Date]])/3, 0)</f>
        <v>4</v>
      </c>
      <c r="I460" s="1" cm="1">
        <f t="array" aca="1" ref="I460" ca="1" xml:space="preserve"> (SUM(OFFSET(G460, -$M$4/2+1, 0, $M$4-1, 1)) + (INDIRECT("G" &amp; ROW(G460) - $M$4/2) + INDIRECT("G" &amp; ROW(G460) + $M$4/2))/2) / $M$4</f>
        <v>19058.840909090908</v>
      </c>
      <c r="J460" s="1">
        <f ca="1">Table5[[#This Row],[Moving Average on Months]] - 1.96*STDEV(OFFSET(Table5[[#This Row],[Combined 
Daily Order]], -$M$4/2, 0, $M$4+1, 1))</f>
        <v>7268.422783930584</v>
      </c>
      <c r="K460" s="1">
        <f ca="1">Table5[[#This Row],[Moving Average on Months]] + 1.96*STDEV(OFFSET(Table5[[#This Row],[Combined 
Daily Order]], -$M$4/2, 0, $M$4+1, 1))</f>
        <v>30849.259034251234</v>
      </c>
      <c r="L460" s="1" t="e">
        <v>#N/A</v>
      </c>
      <c r="N460" s="1">
        <f t="shared" si="37"/>
        <v>2594.402569847256</v>
      </c>
      <c r="O460" s="1">
        <f t="shared" si="38"/>
        <v>23487.587467512647</v>
      </c>
      <c r="S460"/>
    </row>
    <row r="461" spans="2:19" ht="15" x14ac:dyDescent="0.2">
      <c r="B461" s="2">
        <v>45308.436434038973</v>
      </c>
      <c r="C461" s="2">
        <f t="shared" si="35"/>
        <v>45308</v>
      </c>
      <c r="D461" s="1">
        <v>4467</v>
      </c>
      <c r="F461" s="2">
        <f t="shared" si="39"/>
        <v>44923</v>
      </c>
      <c r="G461" s="1">
        <f t="shared" si="36"/>
        <v>17435</v>
      </c>
      <c r="H461" s="1">
        <f>ROUNDUP(MONTH(Table3[[#This Row],[Date]])/3, 0)</f>
        <v>4</v>
      </c>
      <c r="I461" s="1" cm="1">
        <f t="array" aca="1" ref="I461" ca="1" xml:space="preserve"> (SUM(OFFSET(G461, -$M$4/2+1, 0, $M$4-1, 1)) + (INDIRECT("G" &amp; ROW(G461) - $M$4/2) + INDIRECT("G" &amp; ROW(G461) + $M$4/2))/2) / $M$4</f>
        <v>19735.022727272728</v>
      </c>
      <c r="J461" s="1">
        <f ca="1">Table5[[#This Row],[Moving Average on Months]] - 1.96*STDEV(OFFSET(Table5[[#This Row],[Combined 
Daily Order]], -$M$4/2, 0, $M$4+1, 1))</f>
        <v>7241.3293668641327</v>
      </c>
      <c r="K461" s="1">
        <f ca="1">Table5[[#This Row],[Moving Average on Months]] + 1.96*STDEV(OFFSET(Table5[[#This Row],[Combined 
Daily Order]], -$M$4/2, 0, $M$4+1, 1))</f>
        <v>32228.716087681321</v>
      </c>
      <c r="L461" s="1" t="e">
        <v>#N/A</v>
      </c>
      <c r="N461" s="1">
        <f t="shared" si="37"/>
        <v>2594.402569847256</v>
      </c>
      <c r="O461" s="1">
        <f t="shared" si="38"/>
        <v>23487.587467512647</v>
      </c>
      <c r="S461"/>
    </row>
    <row r="462" spans="2:19" ht="15" x14ac:dyDescent="0.2">
      <c r="B462" s="2">
        <v>45308.062317111064</v>
      </c>
      <c r="C462" s="2">
        <f t="shared" si="35"/>
        <v>45308</v>
      </c>
      <c r="D462" s="1">
        <v>4430</v>
      </c>
      <c r="F462" s="2">
        <f t="shared" si="39"/>
        <v>44922</v>
      </c>
      <c r="G462" s="1">
        <f t="shared" si="36"/>
        <v>24025</v>
      </c>
      <c r="H462" s="1">
        <f>ROUNDUP(MONTH(Table3[[#This Row],[Date]])/3, 0)</f>
        <v>4</v>
      </c>
      <c r="I462" s="1" cm="1">
        <f t="array" aca="1" ref="I462" ca="1" xml:space="preserve"> (SUM(OFFSET(G462, -$M$4/2+1, 0, $M$4-1, 1)) + (INDIRECT("G" &amp; ROW(G462) - $M$4/2) + INDIRECT("G" &amp; ROW(G462) + $M$4/2))/2) / $M$4</f>
        <v>20381.386363636364</v>
      </c>
      <c r="J462" s="1">
        <f ca="1">Table5[[#This Row],[Moving Average on Months]] - 1.96*STDEV(OFFSET(Table5[[#This Row],[Combined 
Daily Order]], -$M$4/2, 0, $M$4+1, 1))</f>
        <v>8646.0231633345647</v>
      </c>
      <c r="K462" s="1">
        <f ca="1">Table5[[#This Row],[Moving Average on Months]] + 1.96*STDEV(OFFSET(Table5[[#This Row],[Combined 
Daily Order]], -$M$4/2, 0, $M$4+1, 1))</f>
        <v>32116.749563938163</v>
      </c>
      <c r="L462" s="1" t="e">
        <v>#N/A</v>
      </c>
      <c r="N462" s="1">
        <f t="shared" si="37"/>
        <v>2594.402569847256</v>
      </c>
      <c r="O462" s="1">
        <f t="shared" si="38"/>
        <v>23487.587467512647</v>
      </c>
      <c r="S462"/>
    </row>
    <row r="463" spans="2:19" ht="15" x14ac:dyDescent="0.2">
      <c r="B463" s="2">
        <v>45307.633608328943</v>
      </c>
      <c r="C463" s="2">
        <f t="shared" si="35"/>
        <v>45307</v>
      </c>
      <c r="D463" s="1">
        <v>3498</v>
      </c>
      <c r="F463" s="2">
        <f t="shared" si="39"/>
        <v>44921</v>
      </c>
      <c r="G463" s="1">
        <f t="shared" si="36"/>
        <v>17036</v>
      </c>
      <c r="H463" s="1">
        <f>ROUNDUP(MONTH(Table3[[#This Row],[Date]])/3, 0)</f>
        <v>4</v>
      </c>
      <c r="I463" s="1" cm="1">
        <f t="array" aca="1" ref="I463" ca="1" xml:space="preserve"> (SUM(OFFSET(G463, -$M$4/2+1, 0, $M$4-1, 1)) + (INDIRECT("G" &amp; ROW(G463) - $M$4/2) + INDIRECT("G" &amp; ROW(G463) + $M$4/2))/2) / $M$4</f>
        <v>21007.93181818182</v>
      </c>
      <c r="J463" s="1">
        <f ca="1">Table5[[#This Row],[Moving Average on Months]] - 1.96*STDEV(OFFSET(Table5[[#This Row],[Combined 
Daily Order]], -$M$4/2, 0, $M$4+1, 1))</f>
        <v>8867.239875745232</v>
      </c>
      <c r="K463" s="1">
        <f ca="1">Table5[[#This Row],[Moving Average on Months]] + 1.96*STDEV(OFFSET(Table5[[#This Row],[Combined 
Daily Order]], -$M$4/2, 0, $M$4+1, 1))</f>
        <v>33148.623760618408</v>
      </c>
      <c r="L463" s="1" t="e">
        <v>#N/A</v>
      </c>
      <c r="N463" s="1">
        <f t="shared" si="37"/>
        <v>2594.402569847256</v>
      </c>
      <c r="O463" s="1">
        <f t="shared" si="38"/>
        <v>23487.587467512647</v>
      </c>
      <c r="S463"/>
    </row>
    <row r="464" spans="2:19" ht="15" x14ac:dyDescent="0.2">
      <c r="B464" s="2">
        <v>45307.244812600249</v>
      </c>
      <c r="C464" s="2">
        <f t="shared" si="35"/>
        <v>45307</v>
      </c>
      <c r="D464" s="1">
        <v>3914</v>
      </c>
      <c r="F464" s="2">
        <f t="shared" si="39"/>
        <v>44918</v>
      </c>
      <c r="G464" s="1">
        <f t="shared" si="36"/>
        <v>27892</v>
      </c>
      <c r="H464" s="1">
        <f>ROUNDUP(MONTH(Table3[[#This Row],[Date]])/3, 0)</f>
        <v>4</v>
      </c>
      <c r="I464" s="1" cm="1">
        <f t="array" aca="1" ref="I464" ca="1" xml:space="preserve"> (SUM(OFFSET(G464, -$M$4/2+1, 0, $M$4-1, 1)) + (INDIRECT("G" &amp; ROW(G464) - $M$4/2) + INDIRECT("G" &amp; ROW(G464) + $M$4/2))/2) / $M$4</f>
        <v>21607.045454545456</v>
      </c>
      <c r="J464" s="1">
        <f ca="1">Table5[[#This Row],[Moving Average on Months]] - 1.96*STDEV(OFFSET(Table5[[#This Row],[Combined 
Daily Order]], -$M$4/2, 0, $M$4+1, 1))</f>
        <v>10454.900816916655</v>
      </c>
      <c r="K464" s="1">
        <f ca="1">Table5[[#This Row],[Moving Average on Months]] + 1.96*STDEV(OFFSET(Table5[[#This Row],[Combined 
Daily Order]], -$M$4/2, 0, $M$4+1, 1))</f>
        <v>32759.190092174256</v>
      </c>
      <c r="L464" s="1" t="e">
        <v>#N/A</v>
      </c>
      <c r="N464" s="1">
        <f t="shared" si="37"/>
        <v>2594.402569847256</v>
      </c>
      <c r="O464" s="1">
        <f t="shared" si="38"/>
        <v>23487.587467512647</v>
      </c>
      <c r="S464"/>
    </row>
    <row r="465" spans="2:19" ht="15" x14ac:dyDescent="0.2">
      <c r="B465" s="2">
        <v>45306.85391246865</v>
      </c>
      <c r="C465" s="2">
        <f t="shared" si="35"/>
        <v>45306</v>
      </c>
      <c r="D465" s="1">
        <v>3538</v>
      </c>
      <c r="F465" s="2">
        <f t="shared" si="39"/>
        <v>44917</v>
      </c>
      <c r="G465" s="1">
        <f t="shared" si="36"/>
        <v>18986</v>
      </c>
      <c r="H465" s="1">
        <f>ROUNDUP(MONTH(Table3[[#This Row],[Date]])/3, 0)</f>
        <v>4</v>
      </c>
      <c r="I465" s="1" cm="1">
        <f t="array" aca="1" ref="I465" ca="1" xml:space="preserve"> (SUM(OFFSET(G465, -$M$4/2+1, 0, $M$4-1, 1)) + (INDIRECT("G" &amp; ROW(G465) - $M$4/2) + INDIRECT("G" &amp; ROW(G465) + $M$4/2))/2) / $M$4</f>
        <v>22156.613636363636</v>
      </c>
      <c r="J465" s="1">
        <f ca="1">Table5[[#This Row],[Moving Average on Months]] - 1.96*STDEV(OFFSET(Table5[[#This Row],[Combined 
Daily Order]], -$M$4/2, 0, $M$4+1, 1))</f>
        <v>10628.274179876418</v>
      </c>
      <c r="K465" s="1">
        <f ca="1">Table5[[#This Row],[Moving Average on Months]] + 1.96*STDEV(OFFSET(Table5[[#This Row],[Combined 
Daily Order]], -$M$4/2, 0, $M$4+1, 1))</f>
        <v>33684.953092850854</v>
      </c>
      <c r="L465" s="1" t="e">
        <v>#N/A</v>
      </c>
      <c r="N465" s="1">
        <f t="shared" si="37"/>
        <v>2594.402569847256</v>
      </c>
      <c r="O465" s="1">
        <f t="shared" si="38"/>
        <v>23487.587467512647</v>
      </c>
      <c r="S465"/>
    </row>
    <row r="466" spans="2:19" ht="15" x14ac:dyDescent="0.2">
      <c r="B466" s="2">
        <v>45306.433894229485</v>
      </c>
      <c r="C466" s="2">
        <f t="shared" si="35"/>
        <v>45306</v>
      </c>
      <c r="D466" s="1">
        <v>4461</v>
      </c>
      <c r="F466" s="2">
        <f t="shared" si="39"/>
        <v>44916</v>
      </c>
      <c r="G466" s="1">
        <f t="shared" si="36"/>
        <v>26962</v>
      </c>
      <c r="H466" s="1">
        <f>ROUNDUP(MONTH(Table3[[#This Row],[Date]])/3, 0)</f>
        <v>4</v>
      </c>
      <c r="I466" s="1" cm="1">
        <f t="array" aca="1" ref="I466" ca="1" xml:space="preserve"> (SUM(OFFSET(G466, -$M$4/2+1, 0, $M$4-1, 1)) + (INDIRECT("G" &amp; ROW(G466) - $M$4/2) + INDIRECT("G" &amp; ROW(G466) + $M$4/2))/2) / $M$4</f>
        <v>22553.227272727272</v>
      </c>
      <c r="J466" s="1">
        <f ca="1">Table5[[#This Row],[Moving Average on Months]] - 1.96*STDEV(OFFSET(Table5[[#This Row],[Combined 
Daily Order]], -$M$4/2, 0, $M$4+1, 1))</f>
        <v>11613.345497447121</v>
      </c>
      <c r="K466" s="1">
        <f ca="1">Table5[[#This Row],[Moving Average on Months]] + 1.96*STDEV(OFFSET(Table5[[#This Row],[Combined 
Daily Order]], -$M$4/2, 0, $M$4+1, 1))</f>
        <v>33493.10904800742</v>
      </c>
      <c r="L466" s="1" t="e">
        <v>#N/A</v>
      </c>
      <c r="N466" s="1">
        <f t="shared" si="37"/>
        <v>2594.402569847256</v>
      </c>
      <c r="O466" s="1">
        <f t="shared" si="38"/>
        <v>23487.587467512647</v>
      </c>
      <c r="S466"/>
    </row>
    <row r="467" spans="2:19" ht="15" x14ac:dyDescent="0.2">
      <c r="B467" s="2">
        <v>45306.025862742412</v>
      </c>
      <c r="C467" s="2">
        <f t="shared" si="35"/>
        <v>45306</v>
      </c>
      <c r="D467" s="1">
        <v>4007</v>
      </c>
      <c r="F467" s="2">
        <f t="shared" si="39"/>
        <v>44915</v>
      </c>
      <c r="G467" s="1">
        <f t="shared" si="36"/>
        <v>20334</v>
      </c>
      <c r="H467" s="1">
        <f>ROUNDUP(MONTH(Table3[[#This Row],[Date]])/3, 0)</f>
        <v>4</v>
      </c>
      <c r="I467" s="1" cm="1">
        <f t="array" aca="1" ref="I467" ca="1" xml:space="preserve"> (SUM(OFFSET(G467, -$M$4/2+1, 0, $M$4-1, 1)) + (INDIRECT("G" &amp; ROW(G467) - $M$4/2) + INDIRECT("G" &amp; ROW(G467) + $M$4/2))/2) / $M$4</f>
        <v>22869.06818181818</v>
      </c>
      <c r="J467" s="1">
        <f ca="1">Table5[[#This Row],[Moving Average on Months]] - 1.96*STDEV(OFFSET(Table5[[#This Row],[Combined 
Daily Order]], -$M$4/2, 0, $M$4+1, 1))</f>
        <v>11762.247793459355</v>
      </c>
      <c r="K467" s="1">
        <f ca="1">Table5[[#This Row],[Moving Average on Months]] + 1.96*STDEV(OFFSET(Table5[[#This Row],[Combined 
Daily Order]], -$M$4/2, 0, $M$4+1, 1))</f>
        <v>33975.888570177005</v>
      </c>
      <c r="L467" s="1" t="e">
        <v>#N/A</v>
      </c>
      <c r="N467" s="1">
        <f t="shared" si="37"/>
        <v>2594.402569847256</v>
      </c>
      <c r="O467" s="1">
        <f t="shared" si="38"/>
        <v>23487.587467512647</v>
      </c>
      <c r="S467"/>
    </row>
    <row r="468" spans="2:19" ht="15" x14ac:dyDescent="0.2">
      <c r="B468" s="2">
        <v>45303.600161463</v>
      </c>
      <c r="C468" s="2">
        <f t="shared" si="35"/>
        <v>45303</v>
      </c>
      <c r="D468" s="1">
        <v>4187</v>
      </c>
      <c r="F468" s="2">
        <f t="shared" si="39"/>
        <v>44914</v>
      </c>
      <c r="G468" s="1">
        <f t="shared" si="36"/>
        <v>29226</v>
      </c>
      <c r="H468" s="1">
        <f>ROUNDUP(MONTH(Table3[[#This Row],[Date]])/3, 0)</f>
        <v>4</v>
      </c>
      <c r="I468" s="1" cm="1">
        <f t="array" aca="1" ref="I468" ca="1" xml:space="preserve"> (SUM(OFFSET(G468, -$M$4/2+1, 0, $M$4-1, 1)) + (INDIRECT("G" &amp; ROW(G468) - $M$4/2) + INDIRECT("G" &amp; ROW(G468) + $M$4/2))/2) / $M$4</f>
        <v>23459.977272727272</v>
      </c>
      <c r="J468" s="1">
        <f ca="1">Table5[[#This Row],[Moving Average on Months]] - 1.96*STDEV(OFFSET(Table5[[#This Row],[Combined 
Daily Order]], -$M$4/2, 0, $M$4+1, 1))</f>
        <v>12943.084504713193</v>
      </c>
      <c r="K468" s="1">
        <f ca="1">Table5[[#This Row],[Moving Average on Months]] + 1.96*STDEV(OFFSET(Table5[[#This Row],[Combined 
Daily Order]], -$M$4/2, 0, $M$4+1, 1))</f>
        <v>33976.870040741349</v>
      </c>
      <c r="L468" s="1" t="e">
        <v>#N/A</v>
      </c>
      <c r="N468" s="1">
        <f t="shared" si="37"/>
        <v>2594.402569847256</v>
      </c>
      <c r="O468" s="1">
        <f t="shared" si="38"/>
        <v>23487.587467512647</v>
      </c>
      <c r="S468"/>
    </row>
    <row r="469" spans="2:19" ht="15" x14ac:dyDescent="0.2">
      <c r="B469" s="2">
        <v>45303.220019653592</v>
      </c>
      <c r="C469" s="2">
        <f t="shared" si="35"/>
        <v>45303</v>
      </c>
      <c r="D469" s="1">
        <v>4192</v>
      </c>
      <c r="F469" s="2">
        <f t="shared" si="39"/>
        <v>44911</v>
      </c>
      <c r="G469" s="1">
        <f t="shared" si="36"/>
        <v>20859</v>
      </c>
      <c r="H469" s="1">
        <f>ROUNDUP(MONTH(Table3[[#This Row],[Date]])/3, 0)</f>
        <v>4</v>
      </c>
      <c r="I469" s="1" cm="1">
        <f t="array" aca="1" ref="I469" ca="1" xml:space="preserve"> (SUM(OFFSET(G469, -$M$4/2+1, 0, $M$4-1, 1)) + (INDIRECT("G" &amp; ROW(G469) - $M$4/2) + INDIRECT("G" &amp; ROW(G469) + $M$4/2))/2) / $M$4</f>
        <v>23650.772727272728</v>
      </c>
      <c r="J469" s="1">
        <f ca="1">Table5[[#This Row],[Moving Average on Months]] - 1.96*STDEV(OFFSET(Table5[[#This Row],[Combined 
Daily Order]], -$M$4/2, 0, $M$4+1, 1))</f>
        <v>13174.141050183105</v>
      </c>
      <c r="K469" s="1">
        <f ca="1">Table5[[#This Row],[Moving Average on Months]] + 1.96*STDEV(OFFSET(Table5[[#This Row],[Combined 
Daily Order]], -$M$4/2, 0, $M$4+1, 1))</f>
        <v>34127.404404362351</v>
      </c>
      <c r="L469" s="1" t="e">
        <v>#N/A</v>
      </c>
      <c r="N469" s="1">
        <f t="shared" si="37"/>
        <v>2594.402569847256</v>
      </c>
      <c r="O469" s="1">
        <f t="shared" si="38"/>
        <v>23487.587467512647</v>
      </c>
      <c r="S469"/>
    </row>
    <row r="470" spans="2:19" ht="15" x14ac:dyDescent="0.2">
      <c r="B470" s="2">
        <v>45302.814284981847</v>
      </c>
      <c r="C470" s="2">
        <f t="shared" si="35"/>
        <v>45302</v>
      </c>
      <c r="D470" s="1">
        <v>4876</v>
      </c>
      <c r="F470" s="2">
        <f t="shared" si="39"/>
        <v>44910</v>
      </c>
      <c r="G470" s="1">
        <f t="shared" si="36"/>
        <v>30136</v>
      </c>
      <c r="H470" s="1">
        <f>ROUNDUP(MONTH(Table3[[#This Row],[Date]])/3, 0)</f>
        <v>4</v>
      </c>
      <c r="I470" s="1" cm="1">
        <f t="array" aca="1" ref="I470" ca="1" xml:space="preserve"> (SUM(OFFSET(G470, -$M$4/2+1, 0, $M$4-1, 1)) + (INDIRECT("G" &amp; ROW(G470) - $M$4/2) + INDIRECT("G" &amp; ROW(G470) + $M$4/2))/2) / $M$4</f>
        <v>23913.840909090908</v>
      </c>
      <c r="J470" s="1">
        <f ca="1">Table5[[#This Row],[Moving Average on Months]] - 1.96*STDEV(OFFSET(Table5[[#This Row],[Combined 
Daily Order]], -$M$4/2, 0, $M$4+1, 1))</f>
        <v>13286.152452339486</v>
      </c>
      <c r="K470" s="1">
        <f ca="1">Table5[[#This Row],[Moving Average on Months]] + 1.96*STDEV(OFFSET(Table5[[#This Row],[Combined 
Daily Order]], -$M$4/2, 0, $M$4+1, 1))</f>
        <v>34541.529365842332</v>
      </c>
      <c r="L470" s="1" t="e">
        <v>#N/A</v>
      </c>
      <c r="N470" s="1">
        <f t="shared" si="37"/>
        <v>2594.402569847256</v>
      </c>
      <c r="O470" s="1">
        <f t="shared" si="38"/>
        <v>23487.587467512647</v>
      </c>
      <c r="S470"/>
    </row>
    <row r="471" spans="2:19" ht="15" x14ac:dyDescent="0.2">
      <c r="B471" s="2">
        <v>45302.439577382967</v>
      </c>
      <c r="C471" s="2">
        <f t="shared" si="35"/>
        <v>45302</v>
      </c>
      <c r="D471" s="1">
        <v>4988</v>
      </c>
      <c r="F471" s="2">
        <f t="shared" si="39"/>
        <v>44909</v>
      </c>
      <c r="G471" s="1">
        <f t="shared" si="36"/>
        <v>19796</v>
      </c>
      <c r="H471" s="1">
        <f>ROUNDUP(MONTH(Table3[[#This Row],[Date]])/3, 0)</f>
        <v>4</v>
      </c>
      <c r="I471" s="1" cm="1">
        <f t="array" aca="1" ref="I471" ca="1" xml:space="preserve"> (SUM(OFFSET(G471, -$M$4/2+1, 0, $M$4-1, 1)) + (INDIRECT("G" &amp; ROW(G471) - $M$4/2) + INDIRECT("G" &amp; ROW(G471) + $M$4/2))/2) / $M$4</f>
        <v>24139.409090909092</v>
      </c>
      <c r="J471" s="1">
        <f ca="1">Table5[[#This Row],[Moving Average on Months]] - 1.96*STDEV(OFFSET(Table5[[#This Row],[Combined 
Daily Order]], -$M$4/2, 0, $M$4+1, 1))</f>
        <v>14053.9038292511</v>
      </c>
      <c r="K471" s="1">
        <f ca="1">Table5[[#This Row],[Moving Average on Months]] + 1.96*STDEV(OFFSET(Table5[[#This Row],[Combined 
Daily Order]], -$M$4/2, 0, $M$4+1, 1))</f>
        <v>34224.914352567081</v>
      </c>
      <c r="L471" s="1" t="e">
        <v>#N/A</v>
      </c>
      <c r="N471" s="1">
        <f t="shared" si="37"/>
        <v>2594.402569847256</v>
      </c>
      <c r="O471" s="1">
        <f t="shared" si="38"/>
        <v>23487.587467512647</v>
      </c>
      <c r="S471"/>
    </row>
    <row r="472" spans="2:19" ht="15" x14ac:dyDescent="0.2">
      <c r="B472" s="2">
        <v>45302.014032114494</v>
      </c>
      <c r="C472" s="2">
        <f t="shared" si="35"/>
        <v>45302</v>
      </c>
      <c r="D472" s="1">
        <v>5066</v>
      </c>
      <c r="F472" s="2">
        <f t="shared" si="39"/>
        <v>44908</v>
      </c>
      <c r="G472" s="1">
        <f t="shared" si="36"/>
        <v>31682</v>
      </c>
      <c r="H472" s="1">
        <f>ROUNDUP(MONTH(Table3[[#This Row],[Date]])/3, 0)</f>
        <v>4</v>
      </c>
      <c r="I472" s="1" cm="1">
        <f t="array" aca="1" ref="I472" ca="1" xml:space="preserve"> (SUM(OFFSET(G472, -$M$4/2+1, 0, $M$4-1, 1)) + (INDIRECT("G" &amp; ROW(G472) - $M$4/2) + INDIRECT("G" &amp; ROW(G472) + $M$4/2))/2) / $M$4</f>
        <v>24290.727272727272</v>
      </c>
      <c r="J472" s="1">
        <f ca="1">Table5[[#This Row],[Moving Average on Months]] - 1.96*STDEV(OFFSET(Table5[[#This Row],[Combined 
Daily Order]], -$M$4/2, 0, $M$4+1, 1))</f>
        <v>14076.203706482525</v>
      </c>
      <c r="K472" s="1">
        <f ca="1">Table5[[#This Row],[Moving Average on Months]] + 1.96*STDEV(OFFSET(Table5[[#This Row],[Combined 
Daily Order]], -$M$4/2, 0, $M$4+1, 1))</f>
        <v>34505.250838972017</v>
      </c>
      <c r="L472" s="1">
        <f>Table5[[#This Row],[Combined 
Daily Order]]</f>
        <v>31682</v>
      </c>
      <c r="N472" s="1">
        <f t="shared" si="37"/>
        <v>2594.402569847256</v>
      </c>
      <c r="O472" s="1">
        <f t="shared" si="38"/>
        <v>23487.587467512647</v>
      </c>
      <c r="S472"/>
    </row>
    <row r="473" spans="2:19" ht="15" x14ac:dyDescent="0.2">
      <c r="B473" s="2">
        <v>45301.603395512931</v>
      </c>
      <c r="C473" s="2">
        <f t="shared" si="35"/>
        <v>45301</v>
      </c>
      <c r="D473" s="1">
        <v>5419</v>
      </c>
      <c r="F473" s="2">
        <f t="shared" si="39"/>
        <v>44907</v>
      </c>
      <c r="G473" s="1">
        <f t="shared" si="36"/>
        <v>20156</v>
      </c>
      <c r="H473" s="1">
        <f>ROUNDUP(MONTH(Table3[[#This Row],[Date]])/3, 0)</f>
        <v>4</v>
      </c>
      <c r="I473" s="1" cm="1">
        <f t="array" aca="1" ref="I473" ca="1" xml:space="preserve"> (SUM(OFFSET(G473, -$M$4/2+1, 0, $M$4-1, 1)) + (INDIRECT("G" &amp; ROW(G473) - $M$4/2) + INDIRECT("G" &amp; ROW(G473) + $M$4/2))/2) / $M$4</f>
        <v>24384.25</v>
      </c>
      <c r="J473" s="1">
        <f ca="1">Table5[[#This Row],[Moving Average on Months]] - 1.96*STDEV(OFFSET(Table5[[#This Row],[Combined 
Daily Order]], -$M$4/2, 0, $M$4+1, 1))</f>
        <v>14183.885012659919</v>
      </c>
      <c r="K473" s="1">
        <f ca="1">Table5[[#This Row],[Moving Average on Months]] + 1.96*STDEV(OFFSET(Table5[[#This Row],[Combined 
Daily Order]], -$M$4/2, 0, $M$4+1, 1))</f>
        <v>34584.614987340079</v>
      </c>
      <c r="L473" s="1" t="e">
        <v>#N/A</v>
      </c>
      <c r="N473" s="1">
        <f t="shared" si="37"/>
        <v>2594.402569847256</v>
      </c>
      <c r="O473" s="1">
        <f t="shared" si="38"/>
        <v>23487.587467512647</v>
      </c>
      <c r="S473"/>
    </row>
    <row r="474" spans="2:19" ht="15" x14ac:dyDescent="0.2">
      <c r="B474" s="2">
        <v>45301.199214125874</v>
      </c>
      <c r="C474" s="2">
        <f t="shared" si="35"/>
        <v>45301</v>
      </c>
      <c r="D474" s="1">
        <v>5041</v>
      </c>
      <c r="F474" s="2">
        <f t="shared" si="39"/>
        <v>44904</v>
      </c>
      <c r="G474" s="1">
        <f t="shared" si="36"/>
        <v>30787</v>
      </c>
      <c r="H474" s="1">
        <f>ROUNDUP(MONTH(Table3[[#This Row],[Date]])/3, 0)</f>
        <v>4</v>
      </c>
      <c r="I474" s="1" cm="1">
        <f t="array" aca="1" ref="I474" ca="1" xml:space="preserve"> (SUM(OFFSET(G474, -$M$4/2+1, 0, $M$4-1, 1)) + (INDIRECT("G" &amp; ROW(G474) - $M$4/2) + INDIRECT("G" &amp; ROW(G474) + $M$4/2))/2) / $M$4</f>
        <v>24427.295454545456</v>
      </c>
      <c r="J474" s="1">
        <f ca="1">Table5[[#This Row],[Moving Average on Months]] - 1.96*STDEV(OFFSET(Table5[[#This Row],[Combined 
Daily Order]], -$M$4/2, 0, $M$4+1, 1))</f>
        <v>14216.293331303084</v>
      </c>
      <c r="K474" s="1">
        <f ca="1">Table5[[#This Row],[Moving Average on Months]] + 1.96*STDEV(OFFSET(Table5[[#This Row],[Combined 
Daily Order]], -$M$4/2, 0, $M$4+1, 1))</f>
        <v>34638.297577787831</v>
      </c>
      <c r="L474" s="1">
        <f>Table5[[#This Row],[Combined 
Daily Order]]</f>
        <v>30787</v>
      </c>
      <c r="N474" s="1">
        <f t="shared" si="37"/>
        <v>2594.402569847256</v>
      </c>
      <c r="O474" s="1">
        <f t="shared" si="38"/>
        <v>23487.587467512647</v>
      </c>
      <c r="S474"/>
    </row>
    <row r="475" spans="2:19" ht="15" x14ac:dyDescent="0.2">
      <c r="B475" s="2">
        <v>45300.82878338814</v>
      </c>
      <c r="C475" s="2">
        <f t="shared" si="35"/>
        <v>45300</v>
      </c>
      <c r="D475" s="1">
        <v>5246</v>
      </c>
      <c r="F475" s="2">
        <f t="shared" si="39"/>
        <v>44903</v>
      </c>
      <c r="G475" s="1">
        <f t="shared" si="36"/>
        <v>20746</v>
      </c>
      <c r="H475" s="1">
        <f>ROUNDUP(MONTH(Table3[[#This Row],[Date]])/3, 0)</f>
        <v>4</v>
      </c>
      <c r="I475" s="1" cm="1">
        <f t="array" aca="1" ref="I475" ca="1" xml:space="preserve"> (SUM(OFFSET(G475, -$M$4/2+1, 0, $M$4-1, 1)) + (INDIRECT("G" &amp; ROW(G475) - $M$4/2) + INDIRECT("G" &amp; ROW(G475) + $M$4/2))/2) / $M$4</f>
        <v>24351.363636363636</v>
      </c>
      <c r="J475" s="1">
        <f ca="1">Table5[[#This Row],[Moving Average on Months]] - 1.96*STDEV(OFFSET(Table5[[#This Row],[Combined 
Daily Order]], -$M$4/2, 0, $M$4+1, 1))</f>
        <v>14030.188808504578</v>
      </c>
      <c r="K475" s="1">
        <f ca="1">Table5[[#This Row],[Moving Average on Months]] + 1.96*STDEV(OFFSET(Table5[[#This Row],[Combined 
Daily Order]], -$M$4/2, 0, $M$4+1, 1))</f>
        <v>34672.538464222693</v>
      </c>
      <c r="L475" s="1" t="e">
        <v>#N/A</v>
      </c>
      <c r="N475" s="1">
        <f t="shared" si="37"/>
        <v>2594.402569847256</v>
      </c>
      <c r="O475" s="1">
        <f t="shared" si="38"/>
        <v>23487.587467512647</v>
      </c>
      <c r="S475"/>
    </row>
    <row r="476" spans="2:19" ht="15" x14ac:dyDescent="0.2">
      <c r="B476" s="2">
        <v>45300.422941556419</v>
      </c>
      <c r="C476" s="2">
        <f t="shared" si="35"/>
        <v>45300</v>
      </c>
      <c r="D476" s="1">
        <v>5467</v>
      </c>
      <c r="F476" s="2">
        <f t="shared" si="39"/>
        <v>44902</v>
      </c>
      <c r="G476" s="1">
        <f t="shared" si="36"/>
        <v>31240</v>
      </c>
      <c r="H476" s="1">
        <f>ROUNDUP(MONTH(Table3[[#This Row],[Date]])/3, 0)</f>
        <v>4</v>
      </c>
      <c r="I476" s="1" cm="1">
        <f t="array" aca="1" ref="I476" ca="1" xml:space="preserve"> (SUM(OFFSET(G476, -$M$4/2+1, 0, $M$4-1, 1)) + (INDIRECT("G" &amp; ROW(G476) - $M$4/2) + INDIRECT("G" &amp; ROW(G476) + $M$4/2))/2) / $M$4</f>
        <v>24229.75</v>
      </c>
      <c r="J476" s="1">
        <f ca="1">Table5[[#This Row],[Moving Average on Months]] - 1.96*STDEV(OFFSET(Table5[[#This Row],[Combined 
Daily Order]], -$M$4/2, 0, $M$4+1, 1))</f>
        <v>14013.681168040883</v>
      </c>
      <c r="K476" s="1">
        <f ca="1">Table5[[#This Row],[Moving Average on Months]] + 1.96*STDEV(OFFSET(Table5[[#This Row],[Combined 
Daily Order]], -$M$4/2, 0, $M$4+1, 1))</f>
        <v>34445.818831959114</v>
      </c>
      <c r="L476" s="1">
        <f>Table5[[#This Row],[Combined 
Daily Order]]</f>
        <v>31240</v>
      </c>
      <c r="N476" s="1">
        <f t="shared" si="37"/>
        <v>2594.402569847256</v>
      </c>
      <c r="O476" s="1">
        <f t="shared" si="38"/>
        <v>23487.587467512647</v>
      </c>
      <c r="S476"/>
    </row>
    <row r="477" spans="2:19" ht="15" x14ac:dyDescent="0.2">
      <c r="B477" s="2">
        <v>45300.051217190441</v>
      </c>
      <c r="C477" s="2">
        <f t="shared" si="35"/>
        <v>45300</v>
      </c>
      <c r="D477" s="1">
        <v>5127</v>
      </c>
      <c r="F477" s="2">
        <f t="shared" si="39"/>
        <v>44901</v>
      </c>
      <c r="G477" s="1">
        <f t="shared" si="36"/>
        <v>17535</v>
      </c>
      <c r="H477" s="1">
        <f>ROUNDUP(MONTH(Table3[[#This Row],[Date]])/3, 0)</f>
        <v>4</v>
      </c>
      <c r="I477" s="1" cm="1">
        <f t="array" aca="1" ref="I477" ca="1" xml:space="preserve"> (SUM(OFFSET(G477, -$M$4/2+1, 0, $M$4-1, 1)) + (INDIRECT("G" &amp; ROW(G477) - $M$4/2) + INDIRECT("G" &amp; ROW(G477) + $M$4/2))/2) / $M$4</f>
        <v>24119.06818181818</v>
      </c>
      <c r="J477" s="1">
        <f ca="1">Table5[[#This Row],[Moving Average on Months]] - 1.96*STDEV(OFFSET(Table5[[#This Row],[Combined 
Daily Order]], -$M$4/2, 0, $M$4+1, 1))</f>
        <v>13537.596731785907</v>
      </c>
      <c r="K477" s="1">
        <f ca="1">Table5[[#This Row],[Moving Average on Months]] + 1.96*STDEV(OFFSET(Table5[[#This Row],[Combined 
Daily Order]], -$M$4/2, 0, $M$4+1, 1))</f>
        <v>34700.53963185045</v>
      </c>
      <c r="L477" s="1" t="e">
        <v>#N/A</v>
      </c>
      <c r="N477" s="1">
        <f t="shared" si="37"/>
        <v>2594.402569847256</v>
      </c>
      <c r="O477" s="1">
        <f t="shared" si="38"/>
        <v>23487.587467512647</v>
      </c>
      <c r="S477"/>
    </row>
    <row r="478" spans="2:19" ht="15" x14ac:dyDescent="0.2">
      <c r="B478" s="2">
        <v>45299.635916392028</v>
      </c>
      <c r="C478" s="2">
        <f t="shared" si="35"/>
        <v>45299</v>
      </c>
      <c r="D478" s="1">
        <v>5438</v>
      </c>
      <c r="F478" s="2">
        <f t="shared" si="39"/>
        <v>44900</v>
      </c>
      <c r="G478" s="1">
        <f t="shared" si="36"/>
        <v>28407</v>
      </c>
      <c r="H478" s="1">
        <f>ROUNDUP(MONTH(Table3[[#This Row],[Date]])/3, 0)</f>
        <v>4</v>
      </c>
      <c r="I478" s="1" cm="1">
        <f t="array" aca="1" ref="I478" ca="1" xml:space="preserve"> (SUM(OFFSET(G478, -$M$4/2+1, 0, $M$4-1, 1)) + (INDIRECT("G" &amp; ROW(G478) - $M$4/2) + INDIRECT("G" &amp; ROW(G478) + $M$4/2))/2) / $M$4</f>
        <v>23953.227272727272</v>
      </c>
      <c r="J478" s="1">
        <f ca="1">Table5[[#This Row],[Moving Average on Months]] - 1.96*STDEV(OFFSET(Table5[[#This Row],[Combined 
Daily Order]], -$M$4/2, 0, $M$4+1, 1))</f>
        <v>13446.540957468127</v>
      </c>
      <c r="K478" s="1">
        <f ca="1">Table5[[#This Row],[Moving Average on Months]] + 1.96*STDEV(OFFSET(Table5[[#This Row],[Combined 
Daily Order]], -$M$4/2, 0, $M$4+1, 1))</f>
        <v>34459.913587986419</v>
      </c>
      <c r="L478" s="1" t="e">
        <v>#N/A</v>
      </c>
      <c r="N478" s="1">
        <f t="shared" si="37"/>
        <v>2594.402569847256</v>
      </c>
      <c r="O478" s="1">
        <f t="shared" si="38"/>
        <v>23487.587467512647</v>
      </c>
      <c r="S478"/>
    </row>
    <row r="479" spans="2:19" ht="15" x14ac:dyDescent="0.2">
      <c r="B479" s="2">
        <v>45299.263397178045</v>
      </c>
      <c r="C479" s="2">
        <f t="shared" si="35"/>
        <v>45299</v>
      </c>
      <c r="D479" s="1">
        <v>5268</v>
      </c>
      <c r="F479" s="2">
        <f t="shared" si="39"/>
        <v>44897</v>
      </c>
      <c r="G479" s="1">
        <f t="shared" si="36"/>
        <v>28363</v>
      </c>
      <c r="H479" s="1">
        <f>ROUNDUP(MONTH(Table3[[#This Row],[Date]])/3, 0)</f>
        <v>4</v>
      </c>
      <c r="I479" s="1" cm="1">
        <f t="array" aca="1" ref="I479" ca="1" xml:space="preserve"> (SUM(OFFSET(G479, -$M$4/2+1, 0, $M$4-1, 1)) + (INDIRECT("G" &amp; ROW(G479) - $M$4/2) + INDIRECT("G" &amp; ROW(G479) + $M$4/2))/2) / $M$4</f>
        <v>23749.113636363636</v>
      </c>
      <c r="J479" s="1">
        <f ca="1">Table5[[#This Row],[Moving Average on Months]] - 1.96*STDEV(OFFSET(Table5[[#This Row],[Combined 
Daily Order]], -$M$4/2, 0, $M$4+1, 1))</f>
        <v>12883.958940692699</v>
      </c>
      <c r="K479" s="1">
        <f ca="1">Table5[[#This Row],[Moving Average on Months]] + 1.96*STDEV(OFFSET(Table5[[#This Row],[Combined 
Daily Order]], -$M$4/2, 0, $M$4+1, 1))</f>
        <v>34614.268332034575</v>
      </c>
      <c r="L479" s="1" t="e">
        <v>#N/A</v>
      </c>
      <c r="N479" s="1">
        <f t="shared" si="37"/>
        <v>2594.402569847256</v>
      </c>
      <c r="O479" s="1">
        <f t="shared" si="38"/>
        <v>23487.587467512647</v>
      </c>
      <c r="S479"/>
    </row>
    <row r="480" spans="2:19" ht="15" x14ac:dyDescent="0.2">
      <c r="B480" s="2">
        <v>45296.896715841096</v>
      </c>
      <c r="C480" s="2">
        <f t="shared" si="35"/>
        <v>45296</v>
      </c>
      <c r="D480" s="1">
        <v>6739</v>
      </c>
      <c r="F480" s="2">
        <f t="shared" si="39"/>
        <v>44896</v>
      </c>
      <c r="G480" s="1">
        <f t="shared" si="36"/>
        <v>18131</v>
      </c>
      <c r="H480" s="1">
        <f>ROUNDUP(MONTH(Table3[[#This Row],[Date]])/3, 0)</f>
        <v>4</v>
      </c>
      <c r="I480" s="1" cm="1">
        <f t="array" aca="1" ref="I480" ca="1" xml:space="preserve"> (SUM(OFFSET(G480, -$M$4/2+1, 0, $M$4-1, 1)) + (INDIRECT("G" &amp; ROW(G480) - $M$4/2) + INDIRECT("G" &amp; ROW(G480) + $M$4/2))/2) / $M$4</f>
        <v>23498.090909090908</v>
      </c>
      <c r="J480" s="1">
        <f ca="1">Table5[[#This Row],[Moving Average on Months]] - 1.96*STDEV(OFFSET(Table5[[#This Row],[Combined 
Daily Order]], -$M$4/2, 0, $M$4+1, 1))</f>
        <v>12887.665284783401</v>
      </c>
      <c r="K480" s="1">
        <f ca="1">Table5[[#This Row],[Moving Average on Months]] + 1.96*STDEV(OFFSET(Table5[[#This Row],[Combined 
Daily Order]], -$M$4/2, 0, $M$4+1, 1))</f>
        <v>34108.516533398419</v>
      </c>
      <c r="L480" s="1" t="e">
        <v>#N/A</v>
      </c>
      <c r="N480" s="1">
        <f t="shared" si="37"/>
        <v>2594.402569847256</v>
      </c>
      <c r="O480" s="1">
        <f t="shared" si="38"/>
        <v>23487.587467512647</v>
      </c>
      <c r="S480"/>
    </row>
    <row r="481" spans="2:19" ht="15" x14ac:dyDescent="0.2">
      <c r="B481" s="2">
        <v>45296.508072990422</v>
      </c>
      <c r="C481" s="2">
        <f t="shared" si="35"/>
        <v>45296</v>
      </c>
      <c r="D481" s="1">
        <v>6160</v>
      </c>
      <c r="F481" s="2">
        <f t="shared" si="39"/>
        <v>44895</v>
      </c>
      <c r="G481" s="1">
        <f t="shared" si="36"/>
        <v>29011</v>
      </c>
      <c r="H481" s="1">
        <f>ROUNDUP(MONTH(Table3[[#This Row],[Date]])/3, 0)</f>
        <v>4</v>
      </c>
      <c r="I481" s="1" cm="1">
        <f t="array" aca="1" ref="I481" ca="1" xml:space="preserve"> (SUM(OFFSET(G481, -$M$4/2+1, 0, $M$4-1, 1)) + (INDIRECT("G" &amp; ROW(G481) - $M$4/2) + INDIRECT("G" &amp; ROW(G481) + $M$4/2))/2) / $M$4</f>
        <v>23163.68181818182</v>
      </c>
      <c r="J481" s="1">
        <f ca="1">Table5[[#This Row],[Moving Average on Months]] - 1.96*STDEV(OFFSET(Table5[[#This Row],[Combined 
Daily Order]], -$M$4/2, 0, $M$4+1, 1))</f>
        <v>11849.501654094403</v>
      </c>
      <c r="K481" s="1">
        <f ca="1">Table5[[#This Row],[Moving Average on Months]] + 1.96*STDEV(OFFSET(Table5[[#This Row],[Combined 
Daily Order]], -$M$4/2, 0, $M$4+1, 1))</f>
        <v>34477.861982269234</v>
      </c>
      <c r="L481" s="1" t="e">
        <v>#N/A</v>
      </c>
      <c r="N481" s="1">
        <f t="shared" si="37"/>
        <v>2594.402569847256</v>
      </c>
      <c r="O481" s="1">
        <f t="shared" si="38"/>
        <v>23487.587467512647</v>
      </c>
      <c r="S481"/>
    </row>
    <row r="482" spans="2:19" ht="15" x14ac:dyDescent="0.2">
      <c r="B482" s="2">
        <v>45296.083635587929</v>
      </c>
      <c r="C482" s="2">
        <f t="shared" si="35"/>
        <v>45296</v>
      </c>
      <c r="D482" s="1">
        <v>7330</v>
      </c>
      <c r="F482" s="2">
        <f t="shared" si="39"/>
        <v>44894</v>
      </c>
      <c r="G482" s="1">
        <f t="shared" si="36"/>
        <v>20360</v>
      </c>
      <c r="H482" s="1">
        <f>ROUNDUP(MONTH(Table3[[#This Row],[Date]])/3, 0)</f>
        <v>4</v>
      </c>
      <c r="I482" s="1" cm="1">
        <f t="array" aca="1" ref="I482" ca="1" xml:space="preserve"> (SUM(OFFSET(G482, -$M$4/2+1, 0, $M$4-1, 1)) + (INDIRECT("G" &amp; ROW(G482) - $M$4/2) + INDIRECT("G" &amp; ROW(G482) + $M$4/2))/2) / $M$4</f>
        <v>22856.613636363636</v>
      </c>
      <c r="J482" s="1">
        <f ca="1">Table5[[#This Row],[Moving Average on Months]] - 1.96*STDEV(OFFSET(Table5[[#This Row],[Combined 
Daily Order]], -$M$4/2, 0, $M$4+1, 1))</f>
        <v>11948.321974398066</v>
      </c>
      <c r="K482" s="1">
        <f ca="1">Table5[[#This Row],[Moving Average on Months]] + 1.96*STDEV(OFFSET(Table5[[#This Row],[Combined 
Daily Order]], -$M$4/2, 0, $M$4+1, 1))</f>
        <v>33764.905298329206</v>
      </c>
      <c r="L482" s="1" t="e">
        <v>#N/A</v>
      </c>
      <c r="N482" s="1">
        <f t="shared" si="37"/>
        <v>2594.402569847256</v>
      </c>
      <c r="O482" s="1">
        <f t="shared" si="38"/>
        <v>23487.587467512647</v>
      </c>
      <c r="S482"/>
    </row>
    <row r="483" spans="2:19" ht="15" x14ac:dyDescent="0.2">
      <c r="B483" s="2">
        <v>45295.686557201152</v>
      </c>
      <c r="C483" s="2">
        <f t="shared" si="35"/>
        <v>45295</v>
      </c>
      <c r="D483" s="1">
        <v>6701</v>
      </c>
      <c r="F483" s="2">
        <f t="shared" si="39"/>
        <v>44893</v>
      </c>
      <c r="G483" s="1">
        <f t="shared" si="36"/>
        <v>28017</v>
      </c>
      <c r="H483" s="1">
        <f>ROUNDUP(MONTH(Table3[[#This Row],[Date]])/3, 0)</f>
        <v>4</v>
      </c>
      <c r="I483" s="1" cm="1">
        <f t="array" aca="1" ref="I483" ca="1" xml:space="preserve"> (SUM(OFFSET(G483, -$M$4/2+1, 0, $M$4-1, 1)) + (INDIRECT("G" &amp; ROW(G483) - $M$4/2) + INDIRECT("G" &amp; ROW(G483) + $M$4/2))/2) / $M$4</f>
        <v>22719.75</v>
      </c>
      <c r="J483" s="1">
        <f ca="1">Table5[[#This Row],[Moving Average on Months]] - 1.96*STDEV(OFFSET(Table5[[#This Row],[Combined 
Daily Order]], -$M$4/2, 0, $M$4+1, 1))</f>
        <v>11885.897706041762</v>
      </c>
      <c r="K483" s="1">
        <f ca="1">Table5[[#This Row],[Moving Average on Months]] + 1.96*STDEV(OFFSET(Table5[[#This Row],[Combined 
Daily Order]], -$M$4/2, 0, $M$4+1, 1))</f>
        <v>33553.60229395824</v>
      </c>
      <c r="L483" s="1" t="e">
        <v>#N/A</v>
      </c>
      <c r="N483" s="1">
        <f t="shared" si="37"/>
        <v>2594.402569847256</v>
      </c>
      <c r="O483" s="1">
        <f t="shared" si="38"/>
        <v>23487.587467512647</v>
      </c>
      <c r="S483"/>
    </row>
    <row r="484" spans="2:19" ht="15" x14ac:dyDescent="0.2">
      <c r="B484" s="2">
        <v>45295.285932810046</v>
      </c>
      <c r="C484" s="2">
        <f t="shared" si="35"/>
        <v>45295</v>
      </c>
      <c r="D484" s="1">
        <v>7467</v>
      </c>
      <c r="F484" s="2">
        <f t="shared" si="39"/>
        <v>44890</v>
      </c>
      <c r="G484" s="1">
        <f t="shared" si="36"/>
        <v>17558</v>
      </c>
      <c r="H484" s="1">
        <f>ROUNDUP(MONTH(Table3[[#This Row],[Date]])/3, 0)</f>
        <v>4</v>
      </c>
      <c r="I484" s="1" cm="1">
        <f t="array" aca="1" ref="I484" ca="1" xml:space="preserve"> (SUM(OFFSET(G484, -$M$4/2+1, 0, $M$4-1, 1)) + (INDIRECT("G" &amp; ROW(G484) - $M$4/2) + INDIRECT("G" &amp; ROW(G484) + $M$4/2))/2) / $M$4</f>
        <v>22384.977272727272</v>
      </c>
      <c r="J484" s="1">
        <f ca="1">Table5[[#This Row],[Moving Average on Months]] - 1.96*STDEV(OFFSET(Table5[[#This Row],[Combined 
Daily Order]], -$M$4/2, 0, $M$4+1, 1))</f>
        <v>11706.6366652326</v>
      </c>
      <c r="K484" s="1">
        <f ca="1">Table5[[#This Row],[Moving Average on Months]] + 1.96*STDEV(OFFSET(Table5[[#This Row],[Combined 
Daily Order]], -$M$4/2, 0, $M$4+1, 1))</f>
        <v>33063.317880221948</v>
      </c>
      <c r="L484" s="1" t="e">
        <v>#N/A</v>
      </c>
      <c r="N484" s="1">
        <f t="shared" si="37"/>
        <v>2594.402569847256</v>
      </c>
      <c r="O484" s="1">
        <f t="shared" si="38"/>
        <v>23487.587467512647</v>
      </c>
      <c r="S484"/>
    </row>
    <row r="485" spans="2:19" ht="15" x14ac:dyDescent="0.2">
      <c r="B485" s="2">
        <v>45294.890137924951</v>
      </c>
      <c r="C485" s="2">
        <f t="shared" si="35"/>
        <v>45294</v>
      </c>
      <c r="D485" s="1">
        <v>6806</v>
      </c>
      <c r="F485" s="2">
        <f t="shared" si="39"/>
        <v>44889</v>
      </c>
      <c r="G485" s="1">
        <f t="shared" si="36"/>
        <v>25397</v>
      </c>
      <c r="H485" s="1">
        <f>ROUNDUP(MONTH(Table3[[#This Row],[Date]])/3, 0)</f>
        <v>4</v>
      </c>
      <c r="I485" s="1" cm="1">
        <f t="array" aca="1" ref="I485" ca="1" xml:space="preserve"> (SUM(OFFSET(G485, -$M$4/2+1, 0, $M$4-1, 1)) + (INDIRECT("G" &amp; ROW(G485) - $M$4/2) + INDIRECT("G" &amp; ROW(G485) + $M$4/2))/2) / $M$4</f>
        <v>22028.43181818182</v>
      </c>
      <c r="J485" s="1">
        <f ca="1">Table5[[#This Row],[Moving Average on Months]] - 1.96*STDEV(OFFSET(Table5[[#This Row],[Combined 
Daily Order]], -$M$4/2, 0, $M$4+1, 1))</f>
        <v>11366.720658701981</v>
      </c>
      <c r="K485" s="1">
        <f ca="1">Table5[[#This Row],[Moving Average on Months]] + 1.96*STDEV(OFFSET(Table5[[#This Row],[Combined 
Daily Order]], -$M$4/2, 0, $M$4+1, 1))</f>
        <v>32690.142977661657</v>
      </c>
      <c r="L485" s="1" t="e">
        <v>#N/A</v>
      </c>
      <c r="N485" s="1">
        <f t="shared" si="37"/>
        <v>2594.402569847256</v>
      </c>
      <c r="O485" s="1">
        <f t="shared" si="38"/>
        <v>23487.587467512647</v>
      </c>
      <c r="S485"/>
    </row>
    <row r="486" spans="2:19" ht="15" x14ac:dyDescent="0.2">
      <c r="B486" s="2">
        <v>45294.510710537041</v>
      </c>
      <c r="C486" s="2">
        <f t="shared" si="35"/>
        <v>45294</v>
      </c>
      <c r="D486" s="1">
        <v>6895</v>
      </c>
      <c r="F486" s="2">
        <f t="shared" si="39"/>
        <v>44888</v>
      </c>
      <c r="G486" s="1">
        <f t="shared" si="36"/>
        <v>16190</v>
      </c>
      <c r="H486" s="1">
        <f>ROUNDUP(MONTH(Table3[[#This Row],[Date]])/3, 0)</f>
        <v>4</v>
      </c>
      <c r="I486" s="1" cm="1">
        <f t="array" aca="1" ref="I486" ca="1" xml:space="preserve"> (SUM(OFFSET(G486, -$M$4/2+1, 0, $M$4-1, 1)) + (INDIRECT("G" &amp; ROW(G486) - $M$4/2) + INDIRECT("G" &amp; ROW(G486) + $M$4/2))/2) / $M$4</f>
        <v>21671.136363636364</v>
      </c>
      <c r="J486" s="1">
        <f ca="1">Table5[[#This Row],[Moving Average on Months]] - 1.96*STDEV(OFFSET(Table5[[#This Row],[Combined 
Daily Order]], -$M$4/2, 0, $M$4+1, 1))</f>
        <v>11290.742572116258</v>
      </c>
      <c r="K486" s="1">
        <f ca="1">Table5[[#This Row],[Moving Average on Months]] + 1.96*STDEV(OFFSET(Table5[[#This Row],[Combined 
Daily Order]], -$M$4/2, 0, $M$4+1, 1))</f>
        <v>32051.53015515647</v>
      </c>
      <c r="L486" s="1" t="e">
        <v>#N/A</v>
      </c>
      <c r="N486" s="1">
        <f t="shared" si="37"/>
        <v>2594.402569847256</v>
      </c>
      <c r="O486" s="1">
        <f t="shared" si="38"/>
        <v>23487.587467512647</v>
      </c>
      <c r="S486"/>
    </row>
    <row r="487" spans="2:19" ht="15" x14ac:dyDescent="0.2">
      <c r="B487" s="2">
        <v>45294.108847673298</v>
      </c>
      <c r="C487" s="2">
        <f t="shared" si="35"/>
        <v>45294</v>
      </c>
      <c r="D487" s="1">
        <v>7100</v>
      </c>
      <c r="F487" s="2">
        <f t="shared" si="39"/>
        <v>44887</v>
      </c>
      <c r="G487" s="1">
        <f t="shared" si="36"/>
        <v>25337</v>
      </c>
      <c r="H487" s="1">
        <f>ROUNDUP(MONTH(Table3[[#This Row],[Date]])/3, 0)</f>
        <v>4</v>
      </c>
      <c r="I487" s="1" cm="1">
        <f t="array" aca="1" ref="I487" ca="1" xml:space="preserve"> (SUM(OFFSET(G487, -$M$4/2+1, 0, $M$4-1, 1)) + (INDIRECT("G" &amp; ROW(G487) - $M$4/2) + INDIRECT("G" &amp; ROW(G487) + $M$4/2))/2) / $M$4</f>
        <v>21161.772727272728</v>
      </c>
      <c r="J487" s="1">
        <f ca="1">Table5[[#This Row],[Moving Average on Months]] - 1.96*STDEV(OFFSET(Table5[[#This Row],[Combined 
Daily Order]], -$M$4/2, 0, $M$4+1, 1))</f>
        <v>10395.361522088879</v>
      </c>
      <c r="K487" s="1">
        <f ca="1">Table5[[#This Row],[Moving Average on Months]] + 1.96*STDEV(OFFSET(Table5[[#This Row],[Combined 
Daily Order]], -$M$4/2, 0, $M$4+1, 1))</f>
        <v>31928.183932456577</v>
      </c>
      <c r="L487" s="1" t="e">
        <v>#N/A</v>
      </c>
      <c r="N487" s="1">
        <f t="shared" si="37"/>
        <v>2594.402569847256</v>
      </c>
      <c r="O487" s="1">
        <f t="shared" si="38"/>
        <v>23487.587467512647</v>
      </c>
      <c r="S487"/>
    </row>
    <row r="488" spans="2:19" ht="15" x14ac:dyDescent="0.2">
      <c r="B488" s="2">
        <v>45293.737553906096</v>
      </c>
      <c r="C488" s="2">
        <f t="shared" si="35"/>
        <v>45293</v>
      </c>
      <c r="D488" s="1">
        <v>6515</v>
      </c>
      <c r="F488" s="2">
        <f t="shared" si="39"/>
        <v>44886</v>
      </c>
      <c r="G488" s="1">
        <f t="shared" si="36"/>
        <v>15741</v>
      </c>
      <c r="H488" s="1">
        <f>ROUNDUP(MONTH(Table3[[#This Row],[Date]])/3, 0)</f>
        <v>4</v>
      </c>
      <c r="I488" s="1" cm="1">
        <f t="array" aca="1" ref="I488" ca="1" xml:space="preserve"> (SUM(OFFSET(G488, -$M$4/2+1, 0, $M$4-1, 1)) + (INDIRECT("G" &amp; ROW(G488) - $M$4/2) + INDIRECT("G" &amp; ROW(G488) + $M$4/2))/2) / $M$4</f>
        <v>20828.409090909092</v>
      </c>
      <c r="J488" s="1">
        <f ca="1">Table5[[#This Row],[Moving Average on Months]] - 1.96*STDEV(OFFSET(Table5[[#This Row],[Combined 
Daily Order]], -$M$4/2, 0, $M$4+1, 1))</f>
        <v>10935.035184425551</v>
      </c>
      <c r="K488" s="1">
        <f ca="1">Table5[[#This Row],[Moving Average on Months]] + 1.96*STDEV(OFFSET(Table5[[#This Row],[Combined 
Daily Order]], -$M$4/2, 0, $M$4+1, 1))</f>
        <v>30721.782997392635</v>
      </c>
      <c r="L488" s="1" t="e">
        <v>#N/A</v>
      </c>
      <c r="N488" s="1">
        <f t="shared" si="37"/>
        <v>2594.402569847256</v>
      </c>
      <c r="O488" s="1">
        <f t="shared" si="38"/>
        <v>23487.587467512647</v>
      </c>
      <c r="S488"/>
    </row>
    <row r="489" spans="2:19" ht="15" x14ac:dyDescent="0.2">
      <c r="B489" s="2">
        <v>45293.324736222581</v>
      </c>
      <c r="C489" s="2">
        <f t="shared" si="35"/>
        <v>45293</v>
      </c>
      <c r="D489" s="1">
        <v>7868</v>
      </c>
      <c r="F489" s="2">
        <f t="shared" si="39"/>
        <v>44883</v>
      </c>
      <c r="G489" s="1">
        <f t="shared" si="36"/>
        <v>24258</v>
      </c>
      <c r="H489" s="1">
        <f>ROUNDUP(MONTH(Table3[[#This Row],[Date]])/3, 0)</f>
        <v>4</v>
      </c>
      <c r="I489" s="1" cm="1">
        <f t="array" aca="1" ref="I489" ca="1" xml:space="preserve"> (SUM(OFFSET(G489, -$M$4/2+1, 0, $M$4-1, 1)) + (INDIRECT("G" &amp; ROW(G489) - $M$4/2) + INDIRECT("G" &amp; ROW(G489) + $M$4/2))/2) / $M$4</f>
        <v>20554.227272727272</v>
      </c>
      <c r="J489" s="1">
        <f ca="1">Table5[[#This Row],[Moving Average on Months]] - 1.96*STDEV(OFFSET(Table5[[#This Row],[Combined 
Daily Order]], -$M$4/2, 0, $M$4+1, 1))</f>
        <v>10391.19552399241</v>
      </c>
      <c r="K489" s="1">
        <f ca="1">Table5[[#This Row],[Moving Average on Months]] + 1.96*STDEV(OFFSET(Table5[[#This Row],[Combined 
Daily Order]], -$M$4/2, 0, $M$4+1, 1))</f>
        <v>30717.259021462134</v>
      </c>
      <c r="L489" s="1" t="e">
        <v>#N/A</v>
      </c>
      <c r="N489" s="1">
        <f t="shared" si="37"/>
        <v>2594.402569847256</v>
      </c>
      <c r="O489" s="1">
        <f t="shared" si="38"/>
        <v>23487.587467512647</v>
      </c>
      <c r="S489"/>
    </row>
    <row r="490" spans="2:19" ht="15" x14ac:dyDescent="0.2">
      <c r="B490" s="2">
        <v>45292.910304220706</v>
      </c>
      <c r="C490" s="2">
        <f t="shared" si="35"/>
        <v>45292</v>
      </c>
      <c r="D490" s="1">
        <v>8561</v>
      </c>
      <c r="F490" s="2">
        <f t="shared" si="39"/>
        <v>44882</v>
      </c>
      <c r="G490" s="1">
        <f t="shared" si="36"/>
        <v>16321</v>
      </c>
      <c r="H490" s="1">
        <f>ROUNDUP(MONTH(Table3[[#This Row],[Date]])/3, 0)</f>
        <v>4</v>
      </c>
      <c r="I490" s="1" cm="1">
        <f t="array" aca="1" ref="I490" ca="1" xml:space="preserve"> (SUM(OFFSET(G490, -$M$4/2+1, 0, $M$4-1, 1)) + (INDIRECT("G" &amp; ROW(G490) - $M$4/2) + INDIRECT("G" &amp; ROW(G490) + $M$4/2))/2) / $M$4</f>
        <v>20033.204545454544</v>
      </c>
      <c r="J490" s="1">
        <f ca="1">Table5[[#This Row],[Moving Average on Months]] - 1.96*STDEV(OFFSET(Table5[[#This Row],[Combined 
Daily Order]], -$M$4/2, 0, $M$4+1, 1))</f>
        <v>10431.037144805347</v>
      </c>
      <c r="K490" s="1">
        <f ca="1">Table5[[#This Row],[Moving Average on Months]] + 1.96*STDEV(OFFSET(Table5[[#This Row],[Combined 
Daily Order]], -$M$4/2, 0, $M$4+1, 1))</f>
        <v>29635.37194610374</v>
      </c>
      <c r="L490" s="1" t="e">
        <v>#N/A</v>
      </c>
      <c r="N490" s="1">
        <f t="shared" si="37"/>
        <v>2594.402569847256</v>
      </c>
      <c r="O490" s="1">
        <f t="shared" si="38"/>
        <v>23487.587467512647</v>
      </c>
      <c r="S490"/>
    </row>
    <row r="491" spans="2:19" ht="15" x14ac:dyDescent="0.2">
      <c r="B491" s="2">
        <v>45292.516031838546</v>
      </c>
      <c r="C491" s="2">
        <f t="shared" si="35"/>
        <v>45292</v>
      </c>
      <c r="D491" s="1">
        <v>7843</v>
      </c>
      <c r="F491" s="2">
        <f t="shared" si="39"/>
        <v>44881</v>
      </c>
      <c r="G491" s="1">
        <f t="shared" si="36"/>
        <v>22719</v>
      </c>
      <c r="H491" s="1">
        <f>ROUNDUP(MONTH(Table3[[#This Row],[Date]])/3, 0)</f>
        <v>4</v>
      </c>
      <c r="I491" s="1" cm="1">
        <f t="array" aca="1" ref="I491" ca="1" xml:space="preserve"> (SUM(OFFSET(G491, -$M$4/2+1, 0, $M$4-1, 1)) + (INDIRECT("G" &amp; ROW(G491) - $M$4/2) + INDIRECT("G" &amp; ROW(G491) + $M$4/2))/2) / $M$4</f>
        <v>19704.5</v>
      </c>
      <c r="J491" s="1">
        <f ca="1">Table5[[#This Row],[Moving Average on Months]] - 1.96*STDEV(OFFSET(Table5[[#This Row],[Combined 
Daily Order]], -$M$4/2, 0, $M$4+1, 1))</f>
        <v>10264.019098976985</v>
      </c>
      <c r="K491" s="1">
        <f ca="1">Table5[[#This Row],[Moving Average on Months]] + 1.96*STDEV(OFFSET(Table5[[#This Row],[Combined 
Daily Order]], -$M$4/2, 0, $M$4+1, 1))</f>
        <v>29144.980901023016</v>
      </c>
      <c r="L491" s="1" t="e">
        <v>#N/A</v>
      </c>
      <c r="N491" s="1">
        <f t="shared" si="37"/>
        <v>2594.402569847256</v>
      </c>
      <c r="O491" s="1">
        <f t="shared" si="38"/>
        <v>23487.587467512647</v>
      </c>
      <c r="S491"/>
    </row>
    <row r="492" spans="2:19" ht="15" x14ac:dyDescent="0.2">
      <c r="B492" s="2">
        <v>45292.141988860094</v>
      </c>
      <c r="C492" s="2">
        <f t="shared" si="35"/>
        <v>45292</v>
      </c>
      <c r="D492" s="1">
        <v>7315</v>
      </c>
      <c r="F492" s="2">
        <f t="shared" si="39"/>
        <v>44880</v>
      </c>
      <c r="G492" s="1">
        <f t="shared" si="36"/>
        <v>13562</v>
      </c>
      <c r="H492" s="1">
        <f>ROUNDUP(MONTH(Table3[[#This Row],[Date]])/3, 0)</f>
        <v>4</v>
      </c>
      <c r="I492" s="1" cm="1">
        <f t="array" aca="1" ref="I492" ca="1" xml:space="preserve"> (SUM(OFFSET(G492, -$M$4/2+1, 0, $M$4-1, 1)) + (INDIRECT("G" &amp; ROW(G492) - $M$4/2) + INDIRECT("G" &amp; ROW(G492) + $M$4/2))/2) / $M$4</f>
        <v>19373.886363636364</v>
      </c>
      <c r="J492" s="1">
        <f ca="1">Table5[[#This Row],[Moving Average on Months]] - 1.96*STDEV(OFFSET(Table5[[#This Row],[Combined 
Daily Order]], -$M$4/2, 0, $M$4+1, 1))</f>
        <v>9949.1438494492668</v>
      </c>
      <c r="K492" s="1">
        <f ca="1">Table5[[#This Row],[Moving Average on Months]] + 1.96*STDEV(OFFSET(Table5[[#This Row],[Combined 
Daily Order]], -$M$4/2, 0, $M$4+1, 1))</f>
        <v>28798.628877823459</v>
      </c>
      <c r="L492" s="1" t="e">
        <v>#N/A</v>
      </c>
      <c r="N492" s="1">
        <f t="shared" si="37"/>
        <v>2594.402569847256</v>
      </c>
      <c r="O492" s="1">
        <f t="shared" si="38"/>
        <v>23487.587467512647</v>
      </c>
      <c r="S492"/>
    </row>
    <row r="493" spans="2:19" ht="15" x14ac:dyDescent="0.2">
      <c r="B493" s="2">
        <v>45289.748057888151</v>
      </c>
      <c r="C493" s="2">
        <f t="shared" si="35"/>
        <v>45289</v>
      </c>
      <c r="D493" s="1">
        <v>8006</v>
      </c>
      <c r="F493" s="2">
        <f t="shared" si="39"/>
        <v>44879</v>
      </c>
      <c r="G493" s="1">
        <f t="shared" si="36"/>
        <v>22859</v>
      </c>
      <c r="H493" s="1">
        <f>ROUNDUP(MONTH(Table3[[#This Row],[Date]])/3, 0)</f>
        <v>4</v>
      </c>
      <c r="I493" s="1" cm="1">
        <f t="array" aca="1" ref="I493" ca="1" xml:space="preserve"> (SUM(OFFSET(G493, -$M$4/2+1, 0, $M$4-1, 1)) + (INDIRECT("G" &amp; ROW(G493) - $M$4/2) + INDIRECT("G" &amp; ROW(G493) + $M$4/2))/2) / $M$4</f>
        <v>19126.772727272728</v>
      </c>
      <c r="J493" s="1">
        <f ca="1">Table5[[#This Row],[Moving Average on Months]] - 1.96*STDEV(OFFSET(Table5[[#This Row],[Combined 
Daily Order]], -$M$4/2, 0, $M$4+1, 1))</f>
        <v>10596.503873930598</v>
      </c>
      <c r="K493" s="1">
        <f ca="1">Table5[[#This Row],[Moving Average on Months]] + 1.96*STDEV(OFFSET(Table5[[#This Row],[Combined 
Daily Order]], -$M$4/2, 0, $M$4+1, 1))</f>
        <v>27657.041580614859</v>
      </c>
      <c r="L493" s="1" t="e">
        <v>#N/A</v>
      </c>
      <c r="N493" s="1">
        <f t="shared" si="37"/>
        <v>2594.402569847256</v>
      </c>
      <c r="O493" s="1">
        <f t="shared" si="38"/>
        <v>23487.587467512647</v>
      </c>
      <c r="S493"/>
    </row>
    <row r="494" spans="2:19" ht="15" x14ac:dyDescent="0.2">
      <c r="B494" s="2">
        <v>45289.345877020685</v>
      </c>
      <c r="C494" s="2">
        <f t="shared" si="35"/>
        <v>45289</v>
      </c>
      <c r="D494" s="1">
        <v>9069</v>
      </c>
      <c r="F494" s="2">
        <f t="shared" si="39"/>
        <v>44876</v>
      </c>
      <c r="G494" s="1">
        <f t="shared" si="36"/>
        <v>22597</v>
      </c>
      <c r="H494" s="1">
        <f>ROUNDUP(MONTH(Table3[[#This Row],[Date]])/3, 0)</f>
        <v>4</v>
      </c>
      <c r="I494" s="1" cm="1">
        <f t="array" aca="1" ref="I494" ca="1" xml:space="preserve"> (SUM(OFFSET(G494, -$M$4/2+1, 0, $M$4-1, 1)) + (INDIRECT("G" &amp; ROW(G494) - $M$4/2) + INDIRECT("G" &amp; ROW(G494) + $M$4/2))/2) / $M$4</f>
        <v>18746.727272727272</v>
      </c>
      <c r="J494" s="1">
        <f ca="1">Table5[[#This Row],[Moving Average on Months]] - 1.96*STDEV(OFFSET(Table5[[#This Row],[Combined 
Daily Order]], -$M$4/2, 0, $M$4+1, 1))</f>
        <v>9909.4991723974781</v>
      </c>
      <c r="K494" s="1">
        <f ca="1">Table5[[#This Row],[Moving Average on Months]] + 1.96*STDEV(OFFSET(Table5[[#This Row],[Combined 
Daily Order]], -$M$4/2, 0, $M$4+1, 1))</f>
        <v>27583.955373057066</v>
      </c>
      <c r="L494" s="1" t="e">
        <v>#N/A</v>
      </c>
      <c r="N494" s="1">
        <f t="shared" si="37"/>
        <v>2594.402569847256</v>
      </c>
      <c r="O494" s="1">
        <f t="shared" si="38"/>
        <v>23487.587467512647</v>
      </c>
      <c r="S494"/>
    </row>
    <row r="495" spans="2:19" ht="15" x14ac:dyDescent="0.2">
      <c r="B495" s="2">
        <v>45288.939884578132</v>
      </c>
      <c r="C495" s="2">
        <f t="shared" si="35"/>
        <v>45288</v>
      </c>
      <c r="D495" s="1">
        <v>7885</v>
      </c>
      <c r="F495" s="2">
        <f t="shared" si="39"/>
        <v>44875</v>
      </c>
      <c r="G495" s="1">
        <f t="shared" si="36"/>
        <v>14511</v>
      </c>
      <c r="H495" s="1">
        <f>ROUNDUP(MONTH(Table3[[#This Row],[Date]])/3, 0)</f>
        <v>4</v>
      </c>
      <c r="I495" s="1" cm="1">
        <f t="array" aca="1" ref="I495" ca="1" xml:space="preserve"> (SUM(OFFSET(G495, -$M$4/2+1, 0, $M$4-1, 1)) + (INDIRECT("G" &amp; ROW(G495) - $M$4/2) + INDIRECT("G" &amp; ROW(G495) + $M$4/2))/2) / $M$4</f>
        <v>18463.25</v>
      </c>
      <c r="J495" s="1">
        <f ca="1">Table5[[#This Row],[Moving Average on Months]] - 1.96*STDEV(OFFSET(Table5[[#This Row],[Combined 
Daily Order]], -$M$4/2, 0, $M$4+1, 1))</f>
        <v>10525.03378892022</v>
      </c>
      <c r="K495" s="1">
        <f ca="1">Table5[[#This Row],[Moving Average on Months]] + 1.96*STDEV(OFFSET(Table5[[#This Row],[Combined 
Daily Order]], -$M$4/2, 0, $M$4+1, 1))</f>
        <v>26401.46621107978</v>
      </c>
      <c r="L495" s="1" t="e">
        <v>#N/A</v>
      </c>
      <c r="N495" s="1">
        <f t="shared" si="37"/>
        <v>2594.402569847256</v>
      </c>
      <c r="O495" s="1">
        <f t="shared" si="38"/>
        <v>23487.587467512647</v>
      </c>
      <c r="S495"/>
    </row>
    <row r="496" spans="2:19" ht="15" x14ac:dyDescent="0.2">
      <c r="B496" s="2">
        <v>45288.514935102998</v>
      </c>
      <c r="C496" s="2">
        <f t="shared" si="35"/>
        <v>45288</v>
      </c>
      <c r="D496" s="1">
        <v>7664</v>
      </c>
      <c r="F496" s="2">
        <f t="shared" si="39"/>
        <v>44874</v>
      </c>
      <c r="G496" s="1">
        <f t="shared" si="36"/>
        <v>20744</v>
      </c>
      <c r="H496" s="1">
        <f>ROUNDUP(MONTH(Table3[[#This Row],[Date]])/3, 0)</f>
        <v>4</v>
      </c>
      <c r="I496" s="1" cm="1">
        <f t="array" aca="1" ref="I496" ca="1" xml:space="preserve"> (SUM(OFFSET(G496, -$M$4/2+1, 0, $M$4-1, 1)) + (INDIRECT("G" &amp; ROW(G496) - $M$4/2) + INDIRECT("G" &amp; ROW(G496) + $M$4/2))/2) / $M$4</f>
        <v>18223.636363636364</v>
      </c>
      <c r="J496" s="1">
        <f ca="1">Table5[[#This Row],[Moving Average on Months]] - 1.96*STDEV(OFFSET(Table5[[#This Row],[Combined 
Daily Order]], -$M$4/2, 0, $M$4+1, 1))</f>
        <v>9934.6537344095614</v>
      </c>
      <c r="K496" s="1">
        <f ca="1">Table5[[#This Row],[Moving Average on Months]] + 1.96*STDEV(OFFSET(Table5[[#This Row],[Combined 
Daily Order]], -$M$4/2, 0, $M$4+1, 1))</f>
        <v>26512.618992863165</v>
      </c>
      <c r="L496" s="1" t="e">
        <v>#N/A</v>
      </c>
      <c r="N496" s="1">
        <f t="shared" si="37"/>
        <v>2594.402569847256</v>
      </c>
      <c r="O496" s="1">
        <f t="shared" si="38"/>
        <v>23487.587467512647</v>
      </c>
      <c r="S496"/>
    </row>
    <row r="497" spans="2:19" ht="15" x14ac:dyDescent="0.2">
      <c r="B497" s="2">
        <v>45288.131268925434</v>
      </c>
      <c r="C497" s="2">
        <f t="shared" si="35"/>
        <v>45288</v>
      </c>
      <c r="D497" s="1">
        <v>8717</v>
      </c>
      <c r="F497" s="2">
        <f t="shared" si="39"/>
        <v>44873</v>
      </c>
      <c r="G497" s="1">
        <f t="shared" si="36"/>
        <v>15068</v>
      </c>
      <c r="H497" s="1">
        <f>ROUNDUP(MONTH(Table3[[#This Row],[Date]])/3, 0)</f>
        <v>4</v>
      </c>
      <c r="I497" s="1" cm="1">
        <f t="array" aca="1" ref="I497" ca="1" xml:space="preserve"> (SUM(OFFSET(G497, -$M$4/2+1, 0, $M$4-1, 1)) + (INDIRECT("G" &amp; ROW(G497) - $M$4/2) + INDIRECT("G" &amp; ROW(G497) + $M$4/2))/2) / $M$4</f>
        <v>17956.977272727272</v>
      </c>
      <c r="J497" s="1">
        <f ca="1">Table5[[#This Row],[Moving Average on Months]] - 1.96*STDEV(OFFSET(Table5[[#This Row],[Combined 
Daily Order]], -$M$4/2, 0, $M$4+1, 1))</f>
        <v>10244.769136994677</v>
      </c>
      <c r="K497" s="1">
        <f ca="1">Table5[[#This Row],[Moving Average on Months]] + 1.96*STDEV(OFFSET(Table5[[#This Row],[Combined 
Daily Order]], -$M$4/2, 0, $M$4+1, 1))</f>
        <v>25669.185408459867</v>
      </c>
      <c r="L497" s="1" t="e">
        <v>#N/A</v>
      </c>
      <c r="N497" s="1">
        <f t="shared" si="37"/>
        <v>2594.402569847256</v>
      </c>
      <c r="O497" s="1">
        <f t="shared" si="38"/>
        <v>23487.587467512647</v>
      </c>
      <c r="S497"/>
    </row>
    <row r="498" spans="2:19" ht="15" x14ac:dyDescent="0.2">
      <c r="B498" s="2">
        <v>45287.719427423159</v>
      </c>
      <c r="C498" s="2">
        <f t="shared" si="35"/>
        <v>45287</v>
      </c>
      <c r="D498" s="1">
        <v>9169</v>
      </c>
      <c r="F498" s="2">
        <f t="shared" si="39"/>
        <v>44872</v>
      </c>
      <c r="G498" s="1">
        <f t="shared" si="36"/>
        <v>14506</v>
      </c>
      <c r="H498" s="1">
        <f>ROUNDUP(MONTH(Table3[[#This Row],[Date]])/3, 0)</f>
        <v>4</v>
      </c>
      <c r="I498" s="1" cm="1">
        <f t="array" aca="1" ref="I498" ca="1" xml:space="preserve"> (SUM(OFFSET(G498, -$M$4/2+1, 0, $M$4-1, 1)) + (INDIRECT("G" &amp; ROW(G498) - $M$4/2) + INDIRECT("G" &amp; ROW(G498) + $M$4/2))/2) / $M$4</f>
        <v>17697.545454545456</v>
      </c>
      <c r="J498" s="1">
        <f ca="1">Table5[[#This Row],[Moving Average on Months]] - 1.96*STDEV(OFFSET(Table5[[#This Row],[Combined 
Daily Order]], -$M$4/2, 0, $M$4+1, 1))</f>
        <v>9739.6611205220652</v>
      </c>
      <c r="K498" s="1">
        <f ca="1">Table5[[#This Row],[Moving Average on Months]] + 1.96*STDEV(OFFSET(Table5[[#This Row],[Combined 
Daily Order]], -$M$4/2, 0, $M$4+1, 1))</f>
        <v>25655.429788568847</v>
      </c>
      <c r="L498" s="1" t="e">
        <v>#N/A</v>
      </c>
      <c r="N498" s="1">
        <f t="shared" si="37"/>
        <v>2594.402569847256</v>
      </c>
      <c r="O498" s="1">
        <f t="shared" si="38"/>
        <v>23487.587467512647</v>
      </c>
      <c r="S498"/>
    </row>
    <row r="499" spans="2:19" ht="15" x14ac:dyDescent="0.2">
      <c r="B499" s="2">
        <v>45287.302943026953</v>
      </c>
      <c r="C499" s="2">
        <f t="shared" si="35"/>
        <v>45287</v>
      </c>
      <c r="D499" s="1">
        <v>9790</v>
      </c>
      <c r="F499" s="2">
        <f t="shared" si="39"/>
        <v>44869</v>
      </c>
      <c r="G499" s="1">
        <f t="shared" si="36"/>
        <v>19601</v>
      </c>
      <c r="H499" s="1">
        <f>ROUNDUP(MONTH(Table3[[#This Row],[Date]])/3, 0)</f>
        <v>4</v>
      </c>
      <c r="I499" s="1" cm="1">
        <f t="array" aca="1" ref="I499" ca="1" xml:space="preserve"> (SUM(OFFSET(G499, -$M$4/2+1, 0, $M$4-1, 1)) + (INDIRECT("G" &amp; ROW(G499) - $M$4/2) + INDIRECT("G" &amp; ROW(G499) + $M$4/2))/2) / $M$4</f>
        <v>17469.93181818182</v>
      </c>
      <c r="J499" s="1">
        <f ca="1">Table5[[#This Row],[Moving Average on Months]] - 1.96*STDEV(OFFSET(Table5[[#This Row],[Combined 
Daily Order]], -$M$4/2, 0, $M$4+1, 1))</f>
        <v>10193.42219856108</v>
      </c>
      <c r="K499" s="1">
        <f ca="1">Table5[[#This Row],[Moving Average on Months]] + 1.96*STDEV(OFFSET(Table5[[#This Row],[Combined 
Daily Order]], -$M$4/2, 0, $M$4+1, 1))</f>
        <v>24746.441437802561</v>
      </c>
      <c r="L499" s="1" t="e">
        <v>#N/A</v>
      </c>
      <c r="N499" s="1">
        <f t="shared" si="37"/>
        <v>2594.402569847256</v>
      </c>
      <c r="O499" s="1">
        <f t="shared" si="38"/>
        <v>23487.587467512647</v>
      </c>
      <c r="S499"/>
    </row>
    <row r="500" spans="2:19" ht="15" x14ac:dyDescent="0.2">
      <c r="B500" s="2">
        <v>45286.928269371841</v>
      </c>
      <c r="C500" s="2">
        <f t="shared" si="35"/>
        <v>45286</v>
      </c>
      <c r="D500" s="1">
        <v>10081</v>
      </c>
      <c r="F500" s="2">
        <f t="shared" si="39"/>
        <v>44868</v>
      </c>
      <c r="G500" s="1">
        <f t="shared" si="36"/>
        <v>14277</v>
      </c>
      <c r="H500" s="1">
        <f>ROUNDUP(MONTH(Table3[[#This Row],[Date]])/3, 0)</f>
        <v>4</v>
      </c>
      <c r="I500" s="1" cm="1">
        <f t="array" aca="1" ref="I500" ca="1" xml:space="preserve"> (SUM(OFFSET(G500, -$M$4/2+1, 0, $M$4-1, 1)) + (INDIRECT("G" &amp; ROW(G500) - $M$4/2) + INDIRECT("G" &amp; ROW(G500) + $M$4/2))/2) / $M$4</f>
        <v>17244.340909090908</v>
      </c>
      <c r="J500" s="1">
        <f ca="1">Table5[[#This Row],[Moving Average on Months]] - 1.96*STDEV(OFFSET(Table5[[#This Row],[Combined 
Daily Order]], -$M$4/2, 0, $M$4+1, 1))</f>
        <v>9644.0618964496443</v>
      </c>
      <c r="K500" s="1">
        <f ca="1">Table5[[#This Row],[Moving Average on Months]] + 1.96*STDEV(OFFSET(Table5[[#This Row],[Combined 
Daily Order]], -$M$4/2, 0, $M$4+1, 1))</f>
        <v>24844.61992173217</v>
      </c>
      <c r="L500" s="1" t="e">
        <v>#N/A</v>
      </c>
      <c r="N500" s="1">
        <f t="shared" si="37"/>
        <v>2594.402569847256</v>
      </c>
      <c r="O500" s="1">
        <f t="shared" si="38"/>
        <v>23487.587467512647</v>
      </c>
      <c r="S500"/>
    </row>
    <row r="501" spans="2:19" ht="15" x14ac:dyDescent="0.2">
      <c r="B501" s="2">
        <v>45286.545197676962</v>
      </c>
      <c r="C501" s="2">
        <f t="shared" si="35"/>
        <v>45286</v>
      </c>
      <c r="D501" s="1">
        <v>8746</v>
      </c>
      <c r="F501" s="2">
        <f t="shared" si="39"/>
        <v>44867</v>
      </c>
      <c r="G501" s="1">
        <f t="shared" si="36"/>
        <v>19568</v>
      </c>
      <c r="H501" s="1">
        <f>ROUNDUP(MONTH(Table3[[#This Row],[Date]])/3, 0)</f>
        <v>4</v>
      </c>
      <c r="I501" s="1" cm="1">
        <f t="array" aca="1" ref="I501" ca="1" xml:space="preserve"> (SUM(OFFSET(G501, -$M$4/2+1, 0, $M$4-1, 1)) + (INDIRECT("G" &amp; ROW(G501) - $M$4/2) + INDIRECT("G" &amp; ROW(G501) + $M$4/2))/2) / $M$4</f>
        <v>16972.545454545456</v>
      </c>
      <c r="J501" s="1">
        <f ca="1">Table5[[#This Row],[Moving Average on Months]] - 1.96*STDEV(OFFSET(Table5[[#This Row],[Combined 
Daily Order]], -$M$4/2, 0, $M$4+1, 1))</f>
        <v>9980.9582433930809</v>
      </c>
      <c r="K501" s="1">
        <f ca="1">Table5[[#This Row],[Moving Average on Months]] + 1.96*STDEV(OFFSET(Table5[[#This Row],[Combined 
Daily Order]], -$M$4/2, 0, $M$4+1, 1))</f>
        <v>23964.132665697831</v>
      </c>
      <c r="L501" s="1" t="e">
        <v>#N/A</v>
      </c>
      <c r="N501" s="1">
        <f t="shared" si="37"/>
        <v>2594.402569847256</v>
      </c>
      <c r="O501" s="1">
        <f t="shared" si="38"/>
        <v>23487.587467512647</v>
      </c>
      <c r="S501"/>
    </row>
    <row r="502" spans="2:19" ht="15" x14ac:dyDescent="0.2">
      <c r="B502" s="2">
        <v>45286.146482112141</v>
      </c>
      <c r="C502" s="2">
        <f t="shared" si="35"/>
        <v>45286</v>
      </c>
      <c r="D502" s="1">
        <v>9113</v>
      </c>
      <c r="F502" s="2">
        <f t="shared" si="39"/>
        <v>44866</v>
      </c>
      <c r="G502" s="1">
        <f t="shared" si="36"/>
        <v>12463</v>
      </c>
      <c r="H502" s="1">
        <f>ROUNDUP(MONTH(Table3[[#This Row],[Date]])/3, 0)</f>
        <v>4</v>
      </c>
      <c r="I502" s="1" cm="1">
        <f t="array" aca="1" ref="I502" ca="1" xml:space="preserve"> (SUM(OFFSET(G502, -$M$4/2+1, 0, $M$4-1, 1)) + (INDIRECT("G" &amp; ROW(G502) - $M$4/2) + INDIRECT("G" &amp; ROW(G502) + $M$4/2))/2) / $M$4</f>
        <v>16737.613636363636</v>
      </c>
      <c r="J502" s="1">
        <f ca="1">Table5[[#This Row],[Moving Average on Months]] - 1.96*STDEV(OFFSET(Table5[[#This Row],[Combined 
Daily Order]], -$M$4/2, 0, $M$4+1, 1))</f>
        <v>9454.8176730396117</v>
      </c>
      <c r="K502" s="1">
        <f ca="1">Table5[[#This Row],[Moving Average on Months]] + 1.96*STDEV(OFFSET(Table5[[#This Row],[Combined 
Daily Order]], -$M$4/2, 0, $M$4+1, 1))</f>
        <v>24020.40959968766</v>
      </c>
      <c r="L502" s="1" t="e">
        <v>#N/A</v>
      </c>
      <c r="N502" s="1">
        <f t="shared" si="37"/>
        <v>2594.402569847256</v>
      </c>
      <c r="O502" s="1">
        <f t="shared" si="38"/>
        <v>23487.587467512647</v>
      </c>
      <c r="S502"/>
    </row>
    <row r="503" spans="2:19" ht="15" x14ac:dyDescent="0.2">
      <c r="B503" s="2">
        <v>45285.719431120298</v>
      </c>
      <c r="C503" s="2">
        <f t="shared" si="35"/>
        <v>45285</v>
      </c>
      <c r="D503" s="1">
        <v>8474</v>
      </c>
      <c r="F503" s="2">
        <f t="shared" si="39"/>
        <v>44865</v>
      </c>
      <c r="G503" s="1">
        <f t="shared" si="36"/>
        <v>20132</v>
      </c>
      <c r="H503" s="1">
        <f>ROUNDUP(MONTH(Table3[[#This Row],[Date]])/3, 0)</f>
        <v>4</v>
      </c>
      <c r="I503" s="1" cm="1">
        <f t="array" aca="1" ref="I503" ca="1" xml:space="preserve"> (SUM(OFFSET(G503, -$M$4/2+1, 0, $M$4-1, 1)) + (INDIRECT("G" &amp; ROW(G503) - $M$4/2) + INDIRECT("G" &amp; ROW(G503) + $M$4/2))/2) / $M$4</f>
        <v>16563.613636363636</v>
      </c>
      <c r="J503" s="1">
        <f ca="1">Table5[[#This Row],[Moving Average on Months]] - 1.96*STDEV(OFFSET(Table5[[#This Row],[Combined 
Daily Order]], -$M$4/2, 0, $M$4+1, 1))</f>
        <v>9739.3972422926927</v>
      </c>
      <c r="K503" s="1">
        <f ca="1">Table5[[#This Row],[Moving Average on Months]] + 1.96*STDEV(OFFSET(Table5[[#This Row],[Combined 
Daily Order]], -$M$4/2, 0, $M$4+1, 1))</f>
        <v>23387.830030434579</v>
      </c>
      <c r="L503" s="1" t="e">
        <v>#N/A</v>
      </c>
      <c r="N503" s="1">
        <f t="shared" si="37"/>
        <v>2594.402569847256</v>
      </c>
      <c r="O503" s="1">
        <f t="shared" si="38"/>
        <v>23487.587467512647</v>
      </c>
      <c r="S503"/>
    </row>
    <row r="504" spans="2:19" ht="15" x14ac:dyDescent="0.2">
      <c r="B504" s="2">
        <v>45285.291775370853</v>
      </c>
      <c r="C504" s="2">
        <f t="shared" si="35"/>
        <v>45285</v>
      </c>
      <c r="D504" s="1">
        <v>9267</v>
      </c>
      <c r="F504" s="2">
        <f t="shared" si="39"/>
        <v>44862</v>
      </c>
      <c r="G504" s="1">
        <f t="shared" si="36"/>
        <v>18366</v>
      </c>
      <c r="H504" s="1">
        <f>ROUNDUP(MONTH(Table3[[#This Row],[Date]])/3, 0)</f>
        <v>4</v>
      </c>
      <c r="I504" s="1" cm="1">
        <f t="array" aca="1" ref="I504" ca="1" xml:space="preserve"> (SUM(OFFSET(G504, -$M$4/2+1, 0, $M$4-1, 1)) + (INDIRECT("G" &amp; ROW(G504) - $M$4/2) + INDIRECT("G" &amp; ROW(G504) + $M$4/2))/2) / $M$4</f>
        <v>16365.613636363636</v>
      </c>
      <c r="J504" s="1">
        <f ca="1">Table5[[#This Row],[Moving Average on Months]] - 1.96*STDEV(OFFSET(Table5[[#This Row],[Combined 
Daily Order]], -$M$4/2, 0, $M$4+1, 1))</f>
        <v>9278.1656718486538</v>
      </c>
      <c r="K504" s="1">
        <f ca="1">Table5[[#This Row],[Moving Average on Months]] + 1.96*STDEV(OFFSET(Table5[[#This Row],[Combined 
Daily Order]], -$M$4/2, 0, $M$4+1, 1))</f>
        <v>23453.061600878616</v>
      </c>
      <c r="L504" s="1" t="e">
        <v>#N/A</v>
      </c>
      <c r="N504" s="1">
        <f t="shared" si="37"/>
        <v>2594.402569847256</v>
      </c>
      <c r="O504" s="1">
        <f t="shared" si="38"/>
        <v>23487.587467512647</v>
      </c>
      <c r="S504"/>
    </row>
    <row r="505" spans="2:19" ht="15" x14ac:dyDescent="0.2">
      <c r="B505" s="2">
        <v>45282.86297894641</v>
      </c>
      <c r="C505" s="2">
        <f t="shared" si="35"/>
        <v>45282</v>
      </c>
      <c r="D505" s="1">
        <v>9225</v>
      </c>
      <c r="F505" s="2">
        <f t="shared" si="39"/>
        <v>44861</v>
      </c>
      <c r="G505" s="1">
        <f t="shared" si="36"/>
        <v>13289</v>
      </c>
      <c r="H505" s="1">
        <f>ROUNDUP(MONTH(Table3[[#This Row],[Date]])/3, 0)</f>
        <v>4</v>
      </c>
      <c r="I505" s="1" cm="1">
        <f t="array" aca="1" ref="I505" ca="1" xml:space="preserve"> (SUM(OFFSET(G505, -$M$4/2+1, 0, $M$4-1, 1)) + (INDIRECT("G" &amp; ROW(G505) - $M$4/2) + INDIRECT("G" &amp; ROW(G505) + $M$4/2))/2) / $M$4</f>
        <v>15944.545454545454</v>
      </c>
      <c r="J505" s="1">
        <f ca="1">Table5[[#This Row],[Moving Average on Months]] - 1.96*STDEV(OFFSET(Table5[[#This Row],[Combined 
Daily Order]], -$M$4/2, 0, $M$4+1, 1))</f>
        <v>9417.5853359858193</v>
      </c>
      <c r="K505" s="1">
        <f ca="1">Table5[[#This Row],[Moving Average on Months]] + 1.96*STDEV(OFFSET(Table5[[#This Row],[Combined 
Daily Order]], -$M$4/2, 0, $M$4+1, 1))</f>
        <v>22471.505573105089</v>
      </c>
      <c r="L505" s="1" t="e">
        <v>#N/A</v>
      </c>
      <c r="N505" s="1">
        <f t="shared" si="37"/>
        <v>2594.402569847256</v>
      </c>
      <c r="O505" s="1">
        <f t="shared" si="38"/>
        <v>23487.587467512647</v>
      </c>
      <c r="S505"/>
    </row>
    <row r="506" spans="2:19" ht="15" x14ac:dyDescent="0.2">
      <c r="B506" s="2">
        <v>45282.478588520855</v>
      </c>
      <c r="C506" s="2">
        <f t="shared" si="35"/>
        <v>45282</v>
      </c>
      <c r="D506" s="1">
        <v>10789</v>
      </c>
      <c r="F506" s="2">
        <f t="shared" si="39"/>
        <v>44860</v>
      </c>
      <c r="G506" s="1">
        <f t="shared" si="36"/>
        <v>19813</v>
      </c>
      <c r="H506" s="1">
        <f>ROUNDUP(MONTH(Table3[[#This Row],[Date]])/3, 0)</f>
        <v>4</v>
      </c>
      <c r="I506" s="1" cm="1">
        <f t="array" aca="1" ref="I506" ca="1" xml:space="preserve"> (SUM(OFFSET(G506, -$M$4/2+1, 0, $M$4-1, 1)) + (INDIRECT("G" &amp; ROW(G506) - $M$4/2) + INDIRECT("G" &amp; ROW(G506) + $M$4/2))/2) / $M$4</f>
        <v>15713.90909090909</v>
      </c>
      <c r="J506" s="1">
        <f ca="1">Table5[[#This Row],[Moving Average on Months]] - 1.96*STDEV(OFFSET(Table5[[#This Row],[Combined 
Daily Order]], -$M$4/2, 0, $M$4+1, 1))</f>
        <v>9501.0550814405651</v>
      </c>
      <c r="K506" s="1">
        <f ca="1">Table5[[#This Row],[Moving Average on Months]] + 1.96*STDEV(OFFSET(Table5[[#This Row],[Combined 
Daily Order]], -$M$4/2, 0, $M$4+1, 1))</f>
        <v>21926.763100377615</v>
      </c>
      <c r="L506" s="1" t="e">
        <v>#N/A</v>
      </c>
      <c r="N506" s="1">
        <f t="shared" si="37"/>
        <v>2594.402569847256</v>
      </c>
      <c r="O506" s="1">
        <f t="shared" si="38"/>
        <v>23487.587467512647</v>
      </c>
      <c r="S506"/>
    </row>
    <row r="507" spans="2:19" ht="15" x14ac:dyDescent="0.2">
      <c r="B507" s="2">
        <v>45282.08693648527</v>
      </c>
      <c r="C507" s="2">
        <f t="shared" si="35"/>
        <v>45282</v>
      </c>
      <c r="D507" s="1">
        <v>11013</v>
      </c>
      <c r="F507" s="2">
        <f t="shared" si="39"/>
        <v>44859</v>
      </c>
      <c r="G507" s="1">
        <f t="shared" si="36"/>
        <v>12599</v>
      </c>
      <c r="H507" s="1">
        <f>ROUNDUP(MONTH(Table3[[#This Row],[Date]])/3, 0)</f>
        <v>4</v>
      </c>
      <c r="I507" s="1" cm="1">
        <f t="array" aca="1" ref="I507" ca="1" xml:space="preserve"> (SUM(OFFSET(G507, -$M$4/2+1, 0, $M$4-1, 1)) + (INDIRECT("G" &amp; ROW(G507) - $M$4/2) + INDIRECT("G" &amp; ROW(G507) + $M$4/2))/2) / $M$4</f>
        <v>15530.022727272728</v>
      </c>
      <c r="J507" s="1">
        <f ca="1">Table5[[#This Row],[Moving Average on Months]] - 1.96*STDEV(OFFSET(Table5[[#This Row],[Combined 
Daily Order]], -$M$4/2, 0, $M$4+1, 1))</f>
        <v>9331.2982795061398</v>
      </c>
      <c r="K507" s="1">
        <f ca="1">Table5[[#This Row],[Moving Average on Months]] + 1.96*STDEV(OFFSET(Table5[[#This Row],[Combined 
Daily Order]], -$M$4/2, 0, $M$4+1, 1))</f>
        <v>21728.747175039316</v>
      </c>
      <c r="L507" s="1" t="e">
        <v>#N/A</v>
      </c>
      <c r="N507" s="1">
        <f t="shared" si="37"/>
        <v>2594.402569847256</v>
      </c>
      <c r="O507" s="1">
        <f t="shared" si="38"/>
        <v>23487.587467512647</v>
      </c>
      <c r="S507"/>
    </row>
    <row r="508" spans="2:19" ht="15" x14ac:dyDescent="0.2">
      <c r="B508" s="2">
        <v>45281.705605060073</v>
      </c>
      <c r="C508" s="2">
        <f t="shared" si="35"/>
        <v>45281</v>
      </c>
      <c r="D508" s="1">
        <v>9688</v>
      </c>
      <c r="F508" s="2">
        <f t="shared" si="39"/>
        <v>44858</v>
      </c>
      <c r="G508" s="1">
        <f t="shared" si="36"/>
        <v>17255</v>
      </c>
      <c r="H508" s="1">
        <f>ROUNDUP(MONTH(Table3[[#This Row],[Date]])/3, 0)</f>
        <v>4</v>
      </c>
      <c r="I508" s="1" cm="1">
        <f t="array" aca="1" ref="I508" ca="1" xml:space="preserve"> (SUM(OFFSET(G508, -$M$4/2+1, 0, $M$4-1, 1)) + (INDIRECT("G" &amp; ROW(G508) - $M$4/2) + INDIRECT("G" &amp; ROW(G508) + $M$4/2))/2) / $M$4</f>
        <v>15349.113636363636</v>
      </c>
      <c r="J508" s="1">
        <f ca="1">Table5[[#This Row],[Moving Average on Months]] - 1.96*STDEV(OFFSET(Table5[[#This Row],[Combined 
Daily Order]], -$M$4/2, 0, $M$4+1, 1))</f>
        <v>9353.3489088687384</v>
      </c>
      <c r="K508" s="1">
        <f ca="1">Table5[[#This Row],[Moving Average on Months]] + 1.96*STDEV(OFFSET(Table5[[#This Row],[Combined 
Daily Order]], -$M$4/2, 0, $M$4+1, 1))</f>
        <v>21344.878363858534</v>
      </c>
      <c r="L508" s="1" t="e">
        <v>#N/A</v>
      </c>
      <c r="N508" s="1">
        <f t="shared" si="37"/>
        <v>2594.402569847256</v>
      </c>
      <c r="O508" s="1">
        <f t="shared" si="38"/>
        <v>23487.587467512647</v>
      </c>
      <c r="S508"/>
    </row>
    <row r="509" spans="2:19" ht="15" x14ac:dyDescent="0.2">
      <c r="B509" s="2">
        <v>45281.320615534314</v>
      </c>
      <c r="C509" s="2">
        <f t="shared" si="35"/>
        <v>45281</v>
      </c>
      <c r="D509" s="1">
        <v>9502</v>
      </c>
      <c r="F509" s="2">
        <f t="shared" si="39"/>
        <v>44855</v>
      </c>
      <c r="G509" s="1">
        <f t="shared" si="36"/>
        <v>12857</v>
      </c>
      <c r="H509" s="1">
        <f>ROUNDUP(MONTH(Table3[[#This Row],[Date]])/3, 0)</f>
        <v>4</v>
      </c>
      <c r="I509" s="1" cm="1">
        <f t="array" aca="1" ref="I509" ca="1" xml:space="preserve"> (SUM(OFFSET(G509, -$M$4/2+1, 0, $M$4-1, 1)) + (INDIRECT("G" &amp; ROW(G509) - $M$4/2) + INDIRECT("G" &amp; ROW(G509) + $M$4/2))/2) / $M$4</f>
        <v>15343.204545454546</v>
      </c>
      <c r="J509" s="1">
        <f ca="1">Table5[[#This Row],[Moving Average on Months]] - 1.96*STDEV(OFFSET(Table5[[#This Row],[Combined 
Daily Order]], -$M$4/2, 0, $M$4+1, 1))</f>
        <v>9275.593476279184</v>
      </c>
      <c r="K509" s="1">
        <f ca="1">Table5[[#This Row],[Moving Average on Months]] + 1.96*STDEV(OFFSET(Table5[[#This Row],[Combined 
Daily Order]], -$M$4/2, 0, $M$4+1, 1))</f>
        <v>21410.815614629908</v>
      </c>
      <c r="L509" s="1" t="e">
        <v>#N/A</v>
      </c>
      <c r="N509" s="1">
        <f t="shared" si="37"/>
        <v>2594.402569847256</v>
      </c>
      <c r="O509" s="1">
        <f t="shared" si="38"/>
        <v>23487.587467512647</v>
      </c>
      <c r="S509"/>
    </row>
    <row r="510" spans="2:19" ht="15" x14ac:dyDescent="0.2">
      <c r="B510" s="2">
        <v>45280.911205169883</v>
      </c>
      <c r="C510" s="2">
        <f t="shared" si="35"/>
        <v>45280</v>
      </c>
      <c r="D510" s="1">
        <v>10185</v>
      </c>
      <c r="F510" s="2">
        <f t="shared" si="39"/>
        <v>44854</v>
      </c>
      <c r="G510" s="1">
        <f t="shared" si="36"/>
        <v>18206</v>
      </c>
      <c r="H510" s="1">
        <f>ROUNDUP(MONTH(Table3[[#This Row],[Date]])/3, 0)</f>
        <v>4</v>
      </c>
      <c r="I510" s="1" cm="1">
        <f t="array" aca="1" ref="I510" ca="1" xml:space="preserve"> (SUM(OFFSET(G510, -$M$4/2+1, 0, $M$4-1, 1)) + (INDIRECT("G" &amp; ROW(G510) - $M$4/2) + INDIRECT("G" &amp; ROW(G510) + $M$4/2))/2) / $M$4</f>
        <v>15349.795454545454</v>
      </c>
      <c r="J510" s="1">
        <f ca="1">Table5[[#This Row],[Moving Average on Months]] - 1.96*STDEV(OFFSET(Table5[[#This Row],[Combined 
Daily Order]], -$M$4/2, 0, $M$4+1, 1))</f>
        <v>9265.6357554660572</v>
      </c>
      <c r="K510" s="1">
        <f ca="1">Table5[[#This Row],[Moving Average on Months]] + 1.96*STDEV(OFFSET(Table5[[#This Row],[Combined 
Daily Order]], -$M$4/2, 0, $M$4+1, 1))</f>
        <v>21433.955153624851</v>
      </c>
      <c r="L510" s="1" t="e">
        <v>#N/A</v>
      </c>
      <c r="N510" s="1">
        <f t="shared" si="37"/>
        <v>2594.402569847256</v>
      </c>
      <c r="O510" s="1">
        <f t="shared" si="38"/>
        <v>23487.587467512647</v>
      </c>
      <c r="S510"/>
    </row>
    <row r="511" spans="2:19" ht="15" x14ac:dyDescent="0.2">
      <c r="B511" s="2">
        <v>45280.518056740548</v>
      </c>
      <c r="C511" s="2">
        <f t="shared" si="35"/>
        <v>45280</v>
      </c>
      <c r="D511" s="1">
        <v>11641</v>
      </c>
      <c r="F511" s="2">
        <f t="shared" si="39"/>
        <v>44853</v>
      </c>
      <c r="G511" s="1">
        <f t="shared" si="36"/>
        <v>11867</v>
      </c>
      <c r="H511" s="1">
        <f>ROUNDUP(MONTH(Table3[[#This Row],[Date]])/3, 0)</f>
        <v>4</v>
      </c>
      <c r="I511" s="1" cm="1">
        <f t="array" aca="1" ref="I511" ca="1" xml:space="preserve"> (SUM(OFFSET(G511, -$M$4/2+1, 0, $M$4-1, 1)) + (INDIRECT("G" &amp; ROW(G511) - $M$4/2) + INDIRECT("G" &amp; ROW(G511) + $M$4/2))/2) / $M$4</f>
        <v>15240</v>
      </c>
      <c r="J511" s="1">
        <f ca="1">Table5[[#This Row],[Moving Average on Months]] - 1.96*STDEV(OFFSET(Table5[[#This Row],[Combined 
Daily Order]], -$M$4/2, 0, $M$4+1, 1))</f>
        <v>9282.7526971032785</v>
      </c>
      <c r="K511" s="1">
        <f ca="1">Table5[[#This Row],[Moving Average on Months]] + 1.96*STDEV(OFFSET(Table5[[#This Row],[Combined 
Daily Order]], -$M$4/2, 0, $M$4+1, 1))</f>
        <v>21197.247302896722</v>
      </c>
      <c r="L511" s="1" t="e">
        <v>#N/A</v>
      </c>
      <c r="N511" s="1">
        <f t="shared" si="37"/>
        <v>2594.402569847256</v>
      </c>
      <c r="O511" s="1">
        <f t="shared" si="38"/>
        <v>23487.587467512647</v>
      </c>
      <c r="S511"/>
    </row>
    <row r="512" spans="2:19" ht="15" x14ac:dyDescent="0.2">
      <c r="B512" s="2">
        <v>45280.13242709601</v>
      </c>
      <c r="C512" s="2">
        <f t="shared" si="35"/>
        <v>45280</v>
      </c>
      <c r="D512" s="1">
        <v>10810</v>
      </c>
      <c r="F512" s="2">
        <f t="shared" si="39"/>
        <v>44852</v>
      </c>
      <c r="G512" s="1">
        <f t="shared" si="36"/>
        <v>16753</v>
      </c>
      <c r="H512" s="1">
        <f>ROUNDUP(MONTH(Table3[[#This Row],[Date]])/3, 0)</f>
        <v>4</v>
      </c>
      <c r="I512" s="1" cm="1">
        <f t="array" aca="1" ref="I512" ca="1" xml:space="preserve"> (SUM(OFFSET(G512, -$M$4/2+1, 0, $M$4-1, 1)) + (INDIRECT("G" &amp; ROW(G512) - $M$4/2) + INDIRECT("G" &amp; ROW(G512) + $M$4/2))/2) / $M$4</f>
        <v>14997.068181818182</v>
      </c>
      <c r="J512" s="1">
        <f ca="1">Table5[[#This Row],[Moving Average on Months]] - 1.96*STDEV(OFFSET(Table5[[#This Row],[Combined 
Daily Order]], -$M$4/2, 0, $M$4+1, 1))</f>
        <v>8803.2994017093115</v>
      </c>
      <c r="K512" s="1">
        <f ca="1">Table5[[#This Row],[Moving Average on Months]] + 1.96*STDEV(OFFSET(Table5[[#This Row],[Combined 
Daily Order]], -$M$4/2, 0, $M$4+1, 1))</f>
        <v>21190.836961927052</v>
      </c>
      <c r="L512" s="1" t="e">
        <v>#N/A</v>
      </c>
      <c r="N512" s="1">
        <f t="shared" si="37"/>
        <v>2594.402569847256</v>
      </c>
      <c r="O512" s="1">
        <f t="shared" si="38"/>
        <v>23487.587467512647</v>
      </c>
      <c r="S512"/>
    </row>
    <row r="513" spans="2:19" ht="15" x14ac:dyDescent="0.2">
      <c r="B513" s="2">
        <v>45279.728924311443</v>
      </c>
      <c r="C513" s="2">
        <f t="shared" si="35"/>
        <v>45279</v>
      </c>
      <c r="D513" s="1">
        <v>10931</v>
      </c>
      <c r="F513" s="2">
        <f t="shared" si="39"/>
        <v>44851</v>
      </c>
      <c r="G513" s="1">
        <f t="shared" si="36"/>
        <v>11950</v>
      </c>
      <c r="H513" s="1">
        <f>ROUNDUP(MONTH(Table3[[#This Row],[Date]])/3, 0)</f>
        <v>4</v>
      </c>
      <c r="I513" s="1" cm="1">
        <f t="array" aca="1" ref="I513" ca="1" xml:space="preserve"> (SUM(OFFSET(G513, -$M$4/2+1, 0, $M$4-1, 1)) + (INDIRECT("G" &amp; ROW(G513) - $M$4/2) + INDIRECT("G" &amp; ROW(G513) + $M$4/2))/2) / $M$4</f>
        <v>14780.295454545454</v>
      </c>
      <c r="J513" s="1">
        <f ca="1">Table5[[#This Row],[Moving Average on Months]] - 1.96*STDEV(OFFSET(Table5[[#This Row],[Combined 
Daily Order]], -$M$4/2, 0, $M$4+1, 1))</f>
        <v>8752.4485967757537</v>
      </c>
      <c r="K513" s="1">
        <f ca="1">Table5[[#This Row],[Moving Average on Months]] + 1.96*STDEV(OFFSET(Table5[[#This Row],[Combined 
Daily Order]], -$M$4/2, 0, $M$4+1, 1))</f>
        <v>20808.142312315154</v>
      </c>
      <c r="L513" s="1" t="e">
        <v>#N/A</v>
      </c>
      <c r="N513" s="1">
        <f t="shared" si="37"/>
        <v>2594.402569847256</v>
      </c>
      <c r="O513" s="1">
        <f t="shared" si="38"/>
        <v>23487.587467512647</v>
      </c>
      <c r="S513"/>
    </row>
    <row r="514" spans="2:19" ht="15" x14ac:dyDescent="0.2">
      <c r="B514" s="2">
        <v>45279.300310690713</v>
      </c>
      <c r="C514" s="2">
        <f t="shared" si="35"/>
        <v>45279</v>
      </c>
      <c r="D514" s="1">
        <v>10965</v>
      </c>
      <c r="F514" s="2">
        <f t="shared" si="39"/>
        <v>44848</v>
      </c>
      <c r="G514" s="1">
        <f t="shared" si="36"/>
        <v>16675</v>
      </c>
      <c r="H514" s="1">
        <f>ROUNDUP(MONTH(Table3[[#This Row],[Date]])/3, 0)</f>
        <v>4</v>
      </c>
      <c r="I514" s="1" cm="1">
        <f t="array" aca="1" ref="I514" ca="1" xml:space="preserve"> (SUM(OFFSET(G514, -$M$4/2+1, 0, $M$4-1, 1)) + (INDIRECT("G" &amp; ROW(G514) - $M$4/2) + INDIRECT("G" &amp; ROW(G514) + $M$4/2))/2) / $M$4</f>
        <v>14689.727272727272</v>
      </c>
      <c r="J514" s="1">
        <f ca="1">Table5[[#This Row],[Moving Average on Months]] - 1.96*STDEV(OFFSET(Table5[[#This Row],[Combined 
Daily Order]], -$M$4/2, 0, $M$4+1, 1))</f>
        <v>8661.4981249121684</v>
      </c>
      <c r="K514" s="1">
        <f ca="1">Table5[[#This Row],[Moving Average on Months]] + 1.96*STDEV(OFFSET(Table5[[#This Row],[Combined 
Daily Order]], -$M$4/2, 0, $M$4+1, 1))</f>
        <v>20717.956420542374</v>
      </c>
      <c r="L514" s="1" t="e">
        <v>#N/A</v>
      </c>
      <c r="N514" s="1">
        <f t="shared" si="37"/>
        <v>2594.402569847256</v>
      </c>
      <c r="O514" s="1">
        <f t="shared" si="38"/>
        <v>23487.587467512647</v>
      </c>
      <c r="S514"/>
    </row>
    <row r="515" spans="2:19" ht="15" x14ac:dyDescent="0.2">
      <c r="B515" s="2">
        <v>45278.905557726241</v>
      </c>
      <c r="C515" s="2">
        <f t="shared" si="35"/>
        <v>45278</v>
      </c>
      <c r="D515" s="1">
        <v>10445</v>
      </c>
      <c r="F515" s="2">
        <f t="shared" si="39"/>
        <v>44847</v>
      </c>
      <c r="G515" s="1">
        <f t="shared" si="36"/>
        <v>11034</v>
      </c>
      <c r="H515" s="1">
        <f>ROUNDUP(MONTH(Table3[[#This Row],[Date]])/3, 0)</f>
        <v>4</v>
      </c>
      <c r="I515" s="1" cm="1">
        <f t="array" aca="1" ref="I515" ca="1" xml:space="preserve"> (SUM(OFFSET(G515, -$M$4/2+1, 0, $M$4-1, 1)) + (INDIRECT("G" &amp; ROW(G515) - $M$4/2) + INDIRECT("G" &amp; ROW(G515) + $M$4/2))/2) / $M$4</f>
        <v>14460.886363636364</v>
      </c>
      <c r="J515" s="1">
        <f ca="1">Table5[[#This Row],[Moving Average on Months]] - 1.96*STDEV(OFFSET(Table5[[#This Row],[Combined 
Daily Order]], -$M$4/2, 0, $M$4+1, 1))</f>
        <v>8713.5152690502728</v>
      </c>
      <c r="K515" s="1">
        <f ca="1">Table5[[#This Row],[Moving Average on Months]] + 1.96*STDEV(OFFSET(Table5[[#This Row],[Combined 
Daily Order]], -$M$4/2, 0, $M$4+1, 1))</f>
        <v>20208.257458222455</v>
      </c>
      <c r="L515" s="1" t="e">
        <v>#N/A</v>
      </c>
      <c r="N515" s="1">
        <f t="shared" si="37"/>
        <v>2594.402569847256</v>
      </c>
      <c r="O515" s="1">
        <f t="shared" si="38"/>
        <v>23487.587467512647</v>
      </c>
      <c r="S515"/>
    </row>
    <row r="516" spans="2:19" ht="15" x14ac:dyDescent="0.2">
      <c r="B516" s="2">
        <v>45278.505488054921</v>
      </c>
      <c r="C516" s="2">
        <f t="shared" ref="C516:C579" si="40">INT(B516)</f>
        <v>45278</v>
      </c>
      <c r="D516" s="1">
        <v>10696</v>
      </c>
      <c r="F516" s="2">
        <f t="shared" si="39"/>
        <v>44846</v>
      </c>
      <c r="G516" s="1">
        <f t="shared" ref="G516:G579" si="41">SUMIF(C:C, F516, D:D)</f>
        <v>15895</v>
      </c>
      <c r="H516" s="1">
        <f>ROUNDUP(MONTH(Table3[[#This Row],[Date]])/3, 0)</f>
        <v>4</v>
      </c>
      <c r="I516" s="1" cm="1">
        <f t="array" aca="1" ref="I516" ca="1" xml:space="preserve"> (SUM(OFFSET(G516, -$M$4/2+1, 0, $M$4-1, 1)) + (INDIRECT("G" &amp; ROW(G516) - $M$4/2) + INDIRECT("G" &amp; ROW(G516) + $M$4/2))/2) / $M$4</f>
        <v>14264.5</v>
      </c>
      <c r="J516" s="1">
        <f ca="1">Table5[[#This Row],[Moving Average on Months]] - 1.96*STDEV(OFFSET(Table5[[#This Row],[Combined 
Daily Order]], -$M$4/2, 0, $M$4+1, 1))</f>
        <v>8656.4148914686357</v>
      </c>
      <c r="K516" s="1">
        <f ca="1">Table5[[#This Row],[Moving Average on Months]] + 1.96*STDEV(OFFSET(Table5[[#This Row],[Combined 
Daily Order]], -$M$4/2, 0, $M$4+1, 1))</f>
        <v>19872.585108531362</v>
      </c>
      <c r="L516" s="1" t="e">
        <v>#N/A</v>
      </c>
      <c r="N516" s="1">
        <f t="shared" ref="N516:N579" si="42">$W$48</f>
        <v>2594.402569847256</v>
      </c>
      <c r="O516" s="1">
        <f t="shared" ref="O516:O579" si="43">$X$48</f>
        <v>23487.587467512647</v>
      </c>
      <c r="S516"/>
    </row>
    <row r="517" spans="2:19" ht="15" x14ac:dyDescent="0.2">
      <c r="B517" s="2">
        <v>45278.099466712571</v>
      </c>
      <c r="C517" s="2">
        <f t="shared" si="40"/>
        <v>45278</v>
      </c>
      <c r="D517" s="1">
        <v>9913</v>
      </c>
      <c r="F517" s="2">
        <f t="shared" si="39"/>
        <v>44845</v>
      </c>
      <c r="G517" s="1">
        <f t="shared" si="41"/>
        <v>11065</v>
      </c>
      <c r="H517" s="1">
        <f>ROUNDUP(MONTH(Table3[[#This Row],[Date]])/3, 0)</f>
        <v>4</v>
      </c>
      <c r="I517" s="1" cm="1">
        <f t="array" aca="1" ref="I517" ca="1" xml:space="preserve"> (SUM(OFFSET(G517, -$M$4/2+1, 0, $M$4-1, 1)) + (INDIRECT("G" &amp; ROW(G517) - $M$4/2) + INDIRECT("G" &amp; ROW(G517) + $M$4/2))/2) / $M$4</f>
        <v>14178.204545454546</v>
      </c>
      <c r="J517" s="1">
        <f ca="1">Table5[[#This Row],[Moving Average on Months]] - 1.96*STDEV(OFFSET(Table5[[#This Row],[Combined 
Daily Order]], -$M$4/2, 0, $M$4+1, 1))</f>
        <v>8410.225046392783</v>
      </c>
      <c r="K517" s="1">
        <f ca="1">Table5[[#This Row],[Moving Average on Months]] + 1.96*STDEV(OFFSET(Table5[[#This Row],[Combined 
Daily Order]], -$M$4/2, 0, $M$4+1, 1))</f>
        <v>19946.184044516311</v>
      </c>
      <c r="L517" s="1" t="e">
        <v>#N/A</v>
      </c>
      <c r="N517" s="1">
        <f t="shared" si="42"/>
        <v>2594.402569847256</v>
      </c>
      <c r="O517" s="1">
        <f t="shared" si="43"/>
        <v>23487.587467512647</v>
      </c>
      <c r="S517"/>
    </row>
    <row r="518" spans="2:19" ht="15" x14ac:dyDescent="0.2">
      <c r="B518" s="2">
        <v>45275.76736003613</v>
      </c>
      <c r="C518" s="2">
        <f t="shared" si="40"/>
        <v>45275</v>
      </c>
      <c r="D518" s="1">
        <v>11934</v>
      </c>
      <c r="F518" s="2">
        <f t="shared" ref="F518:F581" si="44">WORKDAY(F517,-1)</f>
        <v>44844</v>
      </c>
      <c r="G518" s="1">
        <f t="shared" si="41"/>
        <v>16099</v>
      </c>
      <c r="H518" s="1">
        <f>ROUNDUP(MONTH(Table3[[#This Row],[Date]])/3, 0)</f>
        <v>4</v>
      </c>
      <c r="I518" s="1" cm="1">
        <f t="array" aca="1" ref="I518" ca="1" xml:space="preserve"> (SUM(OFFSET(G518, -$M$4/2+1, 0, $M$4-1, 1)) + (INDIRECT("G" &amp; ROW(G518) - $M$4/2) + INDIRECT("G" &amp; ROW(G518) + $M$4/2))/2) / $M$4</f>
        <v>14223.636363636364</v>
      </c>
      <c r="J518" s="1">
        <f ca="1">Table5[[#This Row],[Moving Average on Months]] - 1.96*STDEV(OFFSET(Table5[[#This Row],[Combined 
Daily Order]], -$M$4/2, 0, $M$4+1, 1))</f>
        <v>8836.2805683905062</v>
      </c>
      <c r="K518" s="1">
        <f ca="1">Table5[[#This Row],[Moving Average on Months]] + 1.96*STDEV(OFFSET(Table5[[#This Row],[Combined 
Daily Order]], -$M$4/2, 0, $M$4+1, 1))</f>
        <v>19610.992158882222</v>
      </c>
      <c r="L518" s="1" t="e">
        <v>#N/A</v>
      </c>
      <c r="N518" s="1">
        <f t="shared" si="42"/>
        <v>2594.402569847256</v>
      </c>
      <c r="O518" s="1">
        <f t="shared" si="43"/>
        <v>23487.587467512647</v>
      </c>
      <c r="S518"/>
    </row>
    <row r="519" spans="2:19" ht="15" x14ac:dyDescent="0.2">
      <c r="B519" s="2">
        <v>45275.379501929761</v>
      </c>
      <c r="C519" s="2">
        <f t="shared" si="40"/>
        <v>45275</v>
      </c>
      <c r="D519" s="1">
        <v>11569</v>
      </c>
      <c r="F519" s="2">
        <f t="shared" si="44"/>
        <v>44841</v>
      </c>
      <c r="G519" s="1">
        <f t="shared" si="41"/>
        <v>11753</v>
      </c>
      <c r="H519" s="1">
        <f>ROUNDUP(MONTH(Table3[[#This Row],[Date]])/3, 0)</f>
        <v>4</v>
      </c>
      <c r="I519" s="1" cm="1">
        <f t="array" aca="1" ref="I519" ca="1" xml:space="preserve"> (SUM(OFFSET(G519, -$M$4/2+1, 0, $M$4-1, 1)) + (INDIRECT("G" &amp; ROW(G519) - $M$4/2) + INDIRECT("G" &amp; ROW(G519) + $M$4/2))/2) / $M$4</f>
        <v>14163.5</v>
      </c>
      <c r="J519" s="1">
        <f ca="1">Table5[[#This Row],[Moving Average on Months]] - 1.96*STDEV(OFFSET(Table5[[#This Row],[Combined 
Daily Order]], -$M$4/2, 0, $M$4+1, 1))</f>
        <v>8593.7090560633333</v>
      </c>
      <c r="K519" s="1">
        <f ca="1">Table5[[#This Row],[Moving Average on Months]] + 1.96*STDEV(OFFSET(Table5[[#This Row],[Combined 
Daily Order]], -$M$4/2, 0, $M$4+1, 1))</f>
        <v>19733.290943936667</v>
      </c>
      <c r="L519" s="1" t="e">
        <v>#N/A</v>
      </c>
      <c r="N519" s="1">
        <f t="shared" si="42"/>
        <v>2594.402569847256</v>
      </c>
      <c r="O519" s="1">
        <f t="shared" si="43"/>
        <v>23487.587467512647</v>
      </c>
      <c r="S519"/>
    </row>
    <row r="520" spans="2:19" ht="15" x14ac:dyDescent="0.2">
      <c r="B520" s="2">
        <v>45274.989962674874</v>
      </c>
      <c r="C520" s="2">
        <f t="shared" si="40"/>
        <v>45274</v>
      </c>
      <c r="D520" s="1">
        <v>10667</v>
      </c>
      <c r="F520" s="2">
        <f t="shared" si="44"/>
        <v>44840</v>
      </c>
      <c r="G520" s="1">
        <f t="shared" si="41"/>
        <v>17561</v>
      </c>
      <c r="H520" s="1">
        <f>ROUNDUP(MONTH(Table3[[#This Row],[Date]])/3, 0)</f>
        <v>4</v>
      </c>
      <c r="I520" s="1" cm="1">
        <f t="array" aca="1" ref="I520" ca="1" xml:space="preserve"> (SUM(OFFSET(G520, -$M$4/2+1, 0, $M$4-1, 1)) + (INDIRECT("G" &amp; ROW(G520) - $M$4/2) + INDIRECT("G" &amp; ROW(G520) + $M$4/2))/2) / $M$4</f>
        <v>13951.75</v>
      </c>
      <c r="J520" s="1">
        <f ca="1">Table5[[#This Row],[Moving Average on Months]] - 1.96*STDEV(OFFSET(Table5[[#This Row],[Combined 
Daily Order]], -$M$4/2, 0, $M$4+1, 1))</f>
        <v>8338.2818223928007</v>
      </c>
      <c r="K520" s="1">
        <f ca="1">Table5[[#This Row],[Moving Average on Months]] + 1.96*STDEV(OFFSET(Table5[[#This Row],[Combined 
Daily Order]], -$M$4/2, 0, $M$4+1, 1))</f>
        <v>19565.218177607199</v>
      </c>
      <c r="L520" s="1" t="e">
        <v>#N/A</v>
      </c>
      <c r="N520" s="1">
        <f t="shared" si="42"/>
        <v>2594.402569847256</v>
      </c>
      <c r="O520" s="1">
        <f t="shared" si="43"/>
        <v>23487.587467512647</v>
      </c>
      <c r="S520"/>
    </row>
    <row r="521" spans="2:19" ht="15" x14ac:dyDescent="0.2">
      <c r="B521" s="2">
        <v>45274.601005577126</v>
      </c>
      <c r="C521" s="2">
        <f t="shared" si="40"/>
        <v>45274</v>
      </c>
      <c r="D521" s="1">
        <v>12959</v>
      </c>
      <c r="F521" s="2">
        <f t="shared" si="44"/>
        <v>44839</v>
      </c>
      <c r="G521" s="1">
        <f t="shared" si="41"/>
        <v>16836</v>
      </c>
      <c r="H521" s="1">
        <f>ROUNDUP(MONTH(Table3[[#This Row],[Date]])/3, 0)</f>
        <v>4</v>
      </c>
      <c r="I521" s="1" cm="1">
        <f t="array" aca="1" ref="I521" ca="1" xml:space="preserve"> (SUM(OFFSET(G521, -$M$4/2+1, 0, $M$4-1, 1)) + (INDIRECT("G" &amp; ROW(G521) - $M$4/2) + INDIRECT("G" &amp; ROW(G521) + $M$4/2))/2) / $M$4</f>
        <v>13859.227272727272</v>
      </c>
      <c r="J521" s="1">
        <f ca="1">Table5[[#This Row],[Moving Average on Months]] - 1.96*STDEV(OFFSET(Table5[[#This Row],[Combined 
Daily Order]], -$M$4/2, 0, $M$4+1, 1))</f>
        <v>8149.4800421566651</v>
      </c>
      <c r="K521" s="1">
        <f ca="1">Table5[[#This Row],[Moving Average on Months]] + 1.96*STDEV(OFFSET(Table5[[#This Row],[Combined 
Daily Order]], -$M$4/2, 0, $M$4+1, 1))</f>
        <v>19568.974503297879</v>
      </c>
      <c r="L521" s="1" t="e">
        <v>#N/A</v>
      </c>
      <c r="N521" s="1">
        <f t="shared" si="42"/>
        <v>2594.402569847256</v>
      </c>
      <c r="O521" s="1">
        <f t="shared" si="43"/>
        <v>23487.587467512647</v>
      </c>
      <c r="S521"/>
    </row>
    <row r="522" spans="2:19" ht="15" x14ac:dyDescent="0.2">
      <c r="B522" s="2">
        <v>45274.214059374754</v>
      </c>
      <c r="C522" s="2">
        <f t="shared" si="40"/>
        <v>45274</v>
      </c>
      <c r="D522" s="1">
        <v>10656</v>
      </c>
      <c r="F522" s="2">
        <f t="shared" si="44"/>
        <v>44838</v>
      </c>
      <c r="G522" s="1">
        <f t="shared" si="41"/>
        <v>12211</v>
      </c>
      <c r="H522" s="1">
        <f>ROUNDUP(MONTH(Table3[[#This Row],[Date]])/3, 0)</f>
        <v>4</v>
      </c>
      <c r="I522" s="1" cm="1">
        <f t="array" aca="1" ref="I522" ca="1" xml:space="preserve"> (SUM(OFFSET(G522, -$M$4/2+1, 0, $M$4-1, 1)) + (INDIRECT("G" &amp; ROW(G522) - $M$4/2) + INDIRECT("G" &amp; ROW(G522) + $M$4/2))/2) / $M$4</f>
        <v>13805.522727272728</v>
      </c>
      <c r="J522" s="1">
        <f ca="1">Table5[[#This Row],[Moving Average on Months]] - 1.96*STDEV(OFFSET(Table5[[#This Row],[Combined 
Daily Order]], -$M$4/2, 0, $M$4+1, 1))</f>
        <v>8267.3235639151135</v>
      </c>
      <c r="K522" s="1">
        <f ca="1">Table5[[#This Row],[Moving Average on Months]] + 1.96*STDEV(OFFSET(Table5[[#This Row],[Combined 
Daily Order]], -$M$4/2, 0, $M$4+1, 1))</f>
        <v>19343.721890630342</v>
      </c>
      <c r="L522" s="1" t="e">
        <v>#N/A</v>
      </c>
      <c r="N522" s="1">
        <f t="shared" si="42"/>
        <v>2594.402569847256</v>
      </c>
      <c r="O522" s="1">
        <f t="shared" si="43"/>
        <v>23487.587467512647</v>
      </c>
      <c r="S522"/>
    </row>
    <row r="523" spans="2:19" ht="15" x14ac:dyDescent="0.2">
      <c r="B523" s="2">
        <v>45273.815969765281</v>
      </c>
      <c r="C523" s="2">
        <f t="shared" si="40"/>
        <v>45273</v>
      </c>
      <c r="D523" s="1">
        <v>10612</v>
      </c>
      <c r="F523" s="2">
        <f t="shared" si="44"/>
        <v>44837</v>
      </c>
      <c r="G523" s="1">
        <f t="shared" si="41"/>
        <v>10945</v>
      </c>
      <c r="H523" s="1">
        <f>ROUNDUP(MONTH(Table3[[#This Row],[Date]])/3, 0)</f>
        <v>4</v>
      </c>
      <c r="I523" s="1" cm="1">
        <f t="array" aca="1" ref="I523" ca="1" xml:space="preserve"> (SUM(OFFSET(G523, -$M$4/2+1, 0, $M$4-1, 1)) + (INDIRECT("G" &amp; ROW(G523) - $M$4/2) + INDIRECT("G" &amp; ROW(G523) + $M$4/2))/2) / $M$4</f>
        <v>13773.65909090909</v>
      </c>
      <c r="J523" s="1">
        <f ca="1">Table5[[#This Row],[Moving Average on Months]] - 1.96*STDEV(OFFSET(Table5[[#This Row],[Combined 
Daily Order]], -$M$4/2, 0, $M$4+1, 1))</f>
        <v>8206.2292628020114</v>
      </c>
      <c r="K523" s="1">
        <f ca="1">Table5[[#This Row],[Moving Average on Months]] + 1.96*STDEV(OFFSET(Table5[[#This Row],[Combined 
Daily Order]], -$M$4/2, 0, $M$4+1, 1))</f>
        <v>19341.088919016169</v>
      </c>
      <c r="L523" s="1" t="e">
        <v>#N/A</v>
      </c>
      <c r="N523" s="1">
        <f t="shared" si="42"/>
        <v>2594.402569847256</v>
      </c>
      <c r="O523" s="1">
        <f t="shared" si="43"/>
        <v>23487.587467512647</v>
      </c>
      <c r="S523"/>
    </row>
    <row r="524" spans="2:19" ht="15" x14ac:dyDescent="0.2">
      <c r="B524" s="2">
        <v>45273.391420940854</v>
      </c>
      <c r="C524" s="2">
        <f t="shared" si="40"/>
        <v>45273</v>
      </c>
      <c r="D524" s="1">
        <v>11489</v>
      </c>
      <c r="F524" s="2">
        <f t="shared" si="44"/>
        <v>44834</v>
      </c>
      <c r="G524" s="1">
        <f t="shared" si="41"/>
        <v>11548</v>
      </c>
      <c r="H524" s="1">
        <f>ROUNDUP(MONTH(Table3[[#This Row],[Date]])/3, 0)</f>
        <v>3</v>
      </c>
      <c r="I524" s="1" cm="1">
        <f t="array" aca="1" ref="I524" ca="1" xml:space="preserve"> (SUM(OFFSET(G524, -$M$4/2+1, 0, $M$4-1, 1)) + (INDIRECT("G" &amp; ROW(G524) - $M$4/2) + INDIRECT("G" &amp; ROW(G524) + $M$4/2))/2) / $M$4</f>
        <v>13755.886363636364</v>
      </c>
      <c r="J524" s="1">
        <f ca="1">Table5[[#This Row],[Moving Average on Months]] - 1.96*STDEV(OFFSET(Table5[[#This Row],[Combined 
Daily Order]], -$M$4/2, 0, $M$4+1, 1))</f>
        <v>8263.3653916175535</v>
      </c>
      <c r="K524" s="1">
        <f ca="1">Table5[[#This Row],[Moving Average on Months]] + 1.96*STDEV(OFFSET(Table5[[#This Row],[Combined 
Daily Order]], -$M$4/2, 0, $M$4+1, 1))</f>
        <v>19248.407335655174</v>
      </c>
      <c r="L524" s="1" t="e">
        <v>#N/A</v>
      </c>
      <c r="N524" s="1">
        <f t="shared" si="42"/>
        <v>2594.402569847256</v>
      </c>
      <c r="O524" s="1">
        <f t="shared" si="43"/>
        <v>23487.587467512647</v>
      </c>
      <c r="S524"/>
    </row>
    <row r="525" spans="2:19" ht="15" x14ac:dyDescent="0.2">
      <c r="B525" s="2">
        <v>45272.976351393765</v>
      </c>
      <c r="C525" s="2">
        <f t="shared" si="40"/>
        <v>45272</v>
      </c>
      <c r="D525" s="1">
        <v>11460</v>
      </c>
      <c r="F525" s="2">
        <f t="shared" si="44"/>
        <v>44833</v>
      </c>
      <c r="G525" s="1">
        <f t="shared" si="41"/>
        <v>17062</v>
      </c>
      <c r="H525" s="1">
        <f>ROUNDUP(MONTH(Table3[[#This Row],[Date]])/3, 0)</f>
        <v>3</v>
      </c>
      <c r="I525" s="1" cm="1">
        <f t="array" aca="1" ref="I525" ca="1" xml:space="preserve"> (SUM(OFFSET(G525, -$M$4/2+1, 0, $M$4-1, 1)) + (INDIRECT("G" &amp; ROW(G525) - $M$4/2) + INDIRECT("G" &amp; ROW(G525) + $M$4/2))/2) / $M$4</f>
        <v>13747.204545454546</v>
      </c>
      <c r="J525" s="1">
        <f ca="1">Table5[[#This Row],[Moving Average on Months]] - 1.96*STDEV(OFFSET(Table5[[#This Row],[Combined 
Daily Order]], -$M$4/2, 0, $M$4+1, 1))</f>
        <v>8191.0487785051082</v>
      </c>
      <c r="K525" s="1">
        <f ca="1">Table5[[#This Row],[Moving Average on Months]] + 1.96*STDEV(OFFSET(Table5[[#This Row],[Combined 
Daily Order]], -$M$4/2, 0, $M$4+1, 1))</f>
        <v>19303.360312403984</v>
      </c>
      <c r="L525" s="1" t="e">
        <v>#N/A</v>
      </c>
      <c r="N525" s="1">
        <f t="shared" si="42"/>
        <v>2594.402569847256</v>
      </c>
      <c r="O525" s="1">
        <f t="shared" si="43"/>
        <v>23487.587467512647</v>
      </c>
      <c r="S525"/>
    </row>
    <row r="526" spans="2:19" ht="15" x14ac:dyDescent="0.2">
      <c r="B526" s="2">
        <v>45272.576856888627</v>
      </c>
      <c r="C526" s="2">
        <f t="shared" si="40"/>
        <v>45272</v>
      </c>
      <c r="D526" s="1">
        <v>10452</v>
      </c>
      <c r="F526" s="2">
        <f t="shared" si="44"/>
        <v>44832</v>
      </c>
      <c r="G526" s="1">
        <f t="shared" si="41"/>
        <v>11367</v>
      </c>
      <c r="H526" s="1">
        <f>ROUNDUP(MONTH(Table3[[#This Row],[Date]])/3, 0)</f>
        <v>3</v>
      </c>
      <c r="I526" s="1" cm="1">
        <f t="array" aca="1" ref="I526" ca="1" xml:space="preserve"> (SUM(OFFSET(G526, -$M$4/2+1, 0, $M$4-1, 1)) + (INDIRECT("G" &amp; ROW(G526) - $M$4/2) + INDIRECT("G" &amp; ROW(G526) + $M$4/2))/2) / $M$4</f>
        <v>13759.545454545454</v>
      </c>
      <c r="J526" s="1">
        <f ca="1">Table5[[#This Row],[Moving Average on Months]] - 1.96*STDEV(OFFSET(Table5[[#This Row],[Combined 
Daily Order]], -$M$4/2, 0, $M$4+1, 1))</f>
        <v>8274.575462148161</v>
      </c>
      <c r="K526" s="1">
        <f ca="1">Table5[[#This Row],[Moving Average on Months]] + 1.96*STDEV(OFFSET(Table5[[#This Row],[Combined 
Daily Order]], -$M$4/2, 0, $M$4+1, 1))</f>
        <v>19244.515446942747</v>
      </c>
      <c r="L526" s="1" t="e">
        <v>#N/A</v>
      </c>
      <c r="N526" s="1">
        <f t="shared" si="42"/>
        <v>2594.402569847256</v>
      </c>
      <c r="O526" s="1">
        <f t="shared" si="43"/>
        <v>23487.587467512647</v>
      </c>
      <c r="S526"/>
    </row>
    <row r="527" spans="2:19" ht="15" x14ac:dyDescent="0.2">
      <c r="B527" s="2">
        <v>45272.158855828529</v>
      </c>
      <c r="C527" s="2">
        <f t="shared" si="40"/>
        <v>45272</v>
      </c>
      <c r="D527" s="1">
        <v>11269</v>
      </c>
      <c r="F527" s="2">
        <f t="shared" si="44"/>
        <v>44831</v>
      </c>
      <c r="G527" s="1">
        <f t="shared" si="41"/>
        <v>11647</v>
      </c>
      <c r="H527" s="1">
        <f>ROUNDUP(MONTH(Table3[[#This Row],[Date]])/3, 0)</f>
        <v>3</v>
      </c>
      <c r="I527" s="1" cm="1">
        <f t="array" aca="1" ref="I527" ca="1" xml:space="preserve"> (SUM(OFFSET(G527, -$M$4/2+1, 0, $M$4-1, 1)) + (INDIRECT("G" &amp; ROW(G527) - $M$4/2) + INDIRECT("G" &amp; ROW(G527) + $M$4/2))/2) / $M$4</f>
        <v>13776.136363636364</v>
      </c>
      <c r="J527" s="1">
        <f ca="1">Table5[[#This Row],[Moving Average on Months]] - 1.96*STDEV(OFFSET(Table5[[#This Row],[Combined 
Daily Order]], -$M$4/2, 0, $M$4+1, 1))</f>
        <v>8337.9022685614909</v>
      </c>
      <c r="K527" s="1">
        <f ca="1">Table5[[#This Row],[Moving Average on Months]] + 1.96*STDEV(OFFSET(Table5[[#This Row],[Combined 
Daily Order]], -$M$4/2, 0, $M$4+1, 1))</f>
        <v>19214.370458711237</v>
      </c>
      <c r="L527" s="1" t="e">
        <v>#N/A</v>
      </c>
      <c r="N527" s="1">
        <f t="shared" si="42"/>
        <v>2594.402569847256</v>
      </c>
      <c r="O527" s="1">
        <f t="shared" si="43"/>
        <v>23487.587467512647</v>
      </c>
      <c r="S527"/>
    </row>
    <row r="528" spans="2:19" ht="15" x14ac:dyDescent="0.2">
      <c r="B528" s="2">
        <v>45271.745028644254</v>
      </c>
      <c r="C528" s="2">
        <f t="shared" si="40"/>
        <v>45271</v>
      </c>
      <c r="D528" s="1">
        <v>11505</v>
      </c>
      <c r="F528" s="2">
        <f t="shared" si="44"/>
        <v>44830</v>
      </c>
      <c r="G528" s="1">
        <f t="shared" si="41"/>
        <v>17658</v>
      </c>
      <c r="H528" s="1">
        <f>ROUNDUP(MONTH(Table3[[#This Row],[Date]])/3, 0)</f>
        <v>3</v>
      </c>
      <c r="I528" s="1" cm="1">
        <f t="array" aca="1" ref="I528" ca="1" xml:space="preserve"> (SUM(OFFSET(G528, -$M$4/2+1, 0, $M$4-1, 1)) + (INDIRECT("G" &amp; ROW(G528) - $M$4/2) + INDIRECT("G" &amp; ROW(G528) + $M$4/2))/2) / $M$4</f>
        <v>13788.477272727272</v>
      </c>
      <c r="J528" s="1">
        <f ca="1">Table5[[#This Row],[Moving Average on Months]] - 1.96*STDEV(OFFSET(Table5[[#This Row],[Combined 
Daily Order]], -$M$4/2, 0, $M$4+1, 1))</f>
        <v>8347.4170142849907</v>
      </c>
      <c r="K528" s="1">
        <f ca="1">Table5[[#This Row],[Moving Average on Months]] + 1.96*STDEV(OFFSET(Table5[[#This Row],[Combined 
Daily Order]], -$M$4/2, 0, $M$4+1, 1))</f>
        <v>19229.537531169553</v>
      </c>
      <c r="L528" s="1" t="e">
        <v>#N/A</v>
      </c>
      <c r="N528" s="1">
        <f t="shared" si="42"/>
        <v>2594.402569847256</v>
      </c>
      <c r="O528" s="1">
        <f t="shared" si="43"/>
        <v>23487.587467512647</v>
      </c>
      <c r="S528"/>
    </row>
    <row r="529" spans="2:19" ht="15" x14ac:dyDescent="0.2">
      <c r="B529" s="2">
        <v>45271.343574802158</v>
      </c>
      <c r="C529" s="2">
        <f t="shared" si="40"/>
        <v>45271</v>
      </c>
      <c r="D529" s="1">
        <v>11713</v>
      </c>
      <c r="F529" s="2">
        <f t="shared" si="44"/>
        <v>44827</v>
      </c>
      <c r="G529" s="1">
        <f t="shared" si="41"/>
        <v>16753</v>
      </c>
      <c r="H529" s="1">
        <f>ROUNDUP(MONTH(Table3[[#This Row],[Date]])/3, 0)</f>
        <v>3</v>
      </c>
      <c r="I529" s="1" cm="1">
        <f t="array" aca="1" ref="I529" ca="1" xml:space="preserve"> (SUM(OFFSET(G529, -$M$4/2+1, 0, $M$4-1, 1)) + (INDIRECT("G" &amp; ROW(G529) - $M$4/2) + INDIRECT("G" &amp; ROW(G529) + $M$4/2))/2) / $M$4</f>
        <v>13815.204545454546</v>
      </c>
      <c r="J529" s="1">
        <f ca="1">Table5[[#This Row],[Moving Average on Months]] - 1.96*STDEV(OFFSET(Table5[[#This Row],[Combined 
Daily Order]], -$M$4/2, 0, $M$4+1, 1))</f>
        <v>8357.7391311903957</v>
      </c>
      <c r="K529" s="1">
        <f ca="1">Table5[[#This Row],[Moving Average on Months]] + 1.96*STDEV(OFFSET(Table5[[#This Row],[Combined 
Daily Order]], -$M$4/2, 0, $M$4+1, 1))</f>
        <v>19272.669959718696</v>
      </c>
      <c r="L529" s="1" t="e">
        <v>#N/A</v>
      </c>
      <c r="N529" s="1">
        <f t="shared" si="42"/>
        <v>2594.402569847256</v>
      </c>
      <c r="O529" s="1">
        <f t="shared" si="43"/>
        <v>23487.587467512647</v>
      </c>
      <c r="S529"/>
    </row>
    <row r="530" spans="2:19" ht="15" x14ac:dyDescent="0.2">
      <c r="B530" s="2">
        <v>45268.91867008547</v>
      </c>
      <c r="C530" s="2">
        <f t="shared" si="40"/>
        <v>45268</v>
      </c>
      <c r="D530" s="1">
        <v>10228</v>
      </c>
      <c r="F530" s="2">
        <f t="shared" si="44"/>
        <v>44826</v>
      </c>
      <c r="G530" s="1">
        <f t="shared" si="41"/>
        <v>10455</v>
      </c>
      <c r="H530" s="1">
        <f>ROUNDUP(MONTH(Table3[[#This Row],[Date]])/3, 0)</f>
        <v>3</v>
      </c>
      <c r="I530" s="1" cm="1">
        <f t="array" aca="1" ref="I530" ca="1" xml:space="preserve"> (SUM(OFFSET(G530, -$M$4/2+1, 0, $M$4-1, 1)) + (INDIRECT("G" &amp; ROW(G530) - $M$4/2) + INDIRECT("G" &amp; ROW(G530) + $M$4/2))/2) / $M$4</f>
        <v>13800.40909090909</v>
      </c>
      <c r="J530" s="1">
        <f ca="1">Table5[[#This Row],[Moving Average on Months]] - 1.96*STDEV(OFFSET(Table5[[#This Row],[Combined 
Daily Order]], -$M$4/2, 0, $M$4+1, 1))</f>
        <v>8250.3601527772371</v>
      </c>
      <c r="K530" s="1">
        <f ca="1">Table5[[#This Row],[Moving Average on Months]] + 1.96*STDEV(OFFSET(Table5[[#This Row],[Combined 
Daily Order]], -$M$4/2, 0, $M$4+1, 1))</f>
        <v>19350.458029040943</v>
      </c>
      <c r="L530" s="1" t="e">
        <v>#N/A</v>
      </c>
      <c r="N530" s="1">
        <f t="shared" si="42"/>
        <v>2594.402569847256</v>
      </c>
      <c r="O530" s="1">
        <f t="shared" si="43"/>
        <v>23487.587467512647</v>
      </c>
      <c r="S530"/>
    </row>
    <row r="531" spans="2:19" ht="15" x14ac:dyDescent="0.2">
      <c r="B531" s="2">
        <v>45268.520466966242</v>
      </c>
      <c r="C531" s="2">
        <f t="shared" si="40"/>
        <v>45268</v>
      </c>
      <c r="D531" s="1">
        <v>10081</v>
      </c>
      <c r="F531" s="2">
        <f t="shared" si="44"/>
        <v>44825</v>
      </c>
      <c r="G531" s="1">
        <f t="shared" si="41"/>
        <v>10340</v>
      </c>
      <c r="H531" s="1">
        <f>ROUNDUP(MONTH(Table3[[#This Row],[Date]])/3, 0)</f>
        <v>3</v>
      </c>
      <c r="I531" s="1" cm="1">
        <f t="array" aca="1" ref="I531" ca="1" xml:space="preserve"> (SUM(OFFSET(G531, -$M$4/2+1, 0, $M$4-1, 1)) + (INDIRECT("G" &amp; ROW(G531) - $M$4/2) + INDIRECT("G" &amp; ROW(G531) + $M$4/2))/2) / $M$4</f>
        <v>13756.227272727272</v>
      </c>
      <c r="J531" s="1">
        <f ca="1">Table5[[#This Row],[Moving Average on Months]] - 1.96*STDEV(OFFSET(Table5[[#This Row],[Combined 
Daily Order]], -$M$4/2, 0, $M$4+1, 1))</f>
        <v>8121.3089378524601</v>
      </c>
      <c r="K531" s="1">
        <f ca="1">Table5[[#This Row],[Moving Average on Months]] + 1.96*STDEV(OFFSET(Table5[[#This Row],[Combined 
Daily Order]], -$M$4/2, 0, $M$4+1, 1))</f>
        <v>19391.145607602084</v>
      </c>
      <c r="L531" s="1" t="e">
        <v>#N/A</v>
      </c>
      <c r="N531" s="1">
        <f t="shared" si="42"/>
        <v>2594.402569847256</v>
      </c>
      <c r="O531" s="1">
        <f t="shared" si="43"/>
        <v>23487.587467512647</v>
      </c>
      <c r="S531"/>
    </row>
    <row r="532" spans="2:19" ht="15" x14ac:dyDescent="0.2">
      <c r="B532" s="2">
        <v>45268.102906502056</v>
      </c>
      <c r="C532" s="2">
        <f t="shared" si="40"/>
        <v>45268</v>
      </c>
      <c r="D532" s="1">
        <v>10243</v>
      </c>
      <c r="F532" s="2">
        <f t="shared" si="44"/>
        <v>44824</v>
      </c>
      <c r="G532" s="1">
        <f t="shared" si="41"/>
        <v>16652</v>
      </c>
      <c r="H532" s="1">
        <f>ROUNDUP(MONTH(Table3[[#This Row],[Date]])/3, 0)</f>
        <v>3</v>
      </c>
      <c r="I532" s="1" cm="1">
        <f t="array" aca="1" ref="I532" ca="1" xml:space="preserve"> (SUM(OFFSET(G532, -$M$4/2+1, 0, $M$4-1, 1)) + (INDIRECT("G" &amp; ROW(G532) - $M$4/2) + INDIRECT("G" &amp; ROW(G532) + $M$4/2))/2) / $M$4</f>
        <v>13611.295454545454</v>
      </c>
      <c r="J532" s="1">
        <f ca="1">Table5[[#This Row],[Moving Average on Months]] - 1.96*STDEV(OFFSET(Table5[[#This Row],[Combined 
Daily Order]], -$M$4/2, 0, $M$4+1, 1))</f>
        <v>8092.3984363693371</v>
      </c>
      <c r="K532" s="1">
        <f ca="1">Table5[[#This Row],[Moving Average on Months]] + 1.96*STDEV(OFFSET(Table5[[#This Row],[Combined 
Daily Order]], -$M$4/2, 0, $M$4+1, 1))</f>
        <v>19130.19247272157</v>
      </c>
      <c r="L532" s="1" t="e">
        <v>#N/A</v>
      </c>
      <c r="N532" s="1">
        <f t="shared" si="42"/>
        <v>2594.402569847256</v>
      </c>
      <c r="O532" s="1">
        <f t="shared" si="43"/>
        <v>23487.587467512647</v>
      </c>
      <c r="S532"/>
    </row>
    <row r="533" spans="2:19" ht="15" x14ac:dyDescent="0.2">
      <c r="B533" s="2">
        <v>45267.675962233014</v>
      </c>
      <c r="C533" s="2">
        <f t="shared" si="40"/>
        <v>45267</v>
      </c>
      <c r="D533" s="1">
        <v>9903</v>
      </c>
      <c r="F533" s="2">
        <f t="shared" si="44"/>
        <v>44823</v>
      </c>
      <c r="G533" s="1">
        <f t="shared" si="41"/>
        <v>11058</v>
      </c>
      <c r="H533" s="1">
        <f>ROUNDUP(MONTH(Table3[[#This Row],[Date]])/3, 0)</f>
        <v>3</v>
      </c>
      <c r="I533" s="1" cm="1">
        <f t="array" aca="1" ref="I533" ca="1" xml:space="preserve"> (SUM(OFFSET(G533, -$M$4/2+1, 0, $M$4-1, 1)) + (INDIRECT("G" &amp; ROW(G533) - $M$4/2) + INDIRECT("G" &amp; ROW(G533) + $M$4/2))/2) / $M$4</f>
        <v>13577.34090909091</v>
      </c>
      <c r="J533" s="1">
        <f ca="1">Table5[[#This Row],[Moving Average on Months]] - 1.96*STDEV(OFFSET(Table5[[#This Row],[Combined 
Daily Order]], -$M$4/2, 0, $M$4+1, 1))</f>
        <v>8097.4839495821398</v>
      </c>
      <c r="K533" s="1">
        <f ca="1">Table5[[#This Row],[Moving Average on Months]] + 1.96*STDEV(OFFSET(Table5[[#This Row],[Combined 
Daily Order]], -$M$4/2, 0, $M$4+1, 1))</f>
        <v>19057.19786859968</v>
      </c>
      <c r="L533" s="1" t="e">
        <v>#N/A</v>
      </c>
      <c r="N533" s="1">
        <f t="shared" si="42"/>
        <v>2594.402569847256</v>
      </c>
      <c r="O533" s="1">
        <f t="shared" si="43"/>
        <v>23487.587467512647</v>
      </c>
      <c r="S533"/>
    </row>
    <row r="534" spans="2:19" ht="15" x14ac:dyDescent="0.2">
      <c r="B534" s="2">
        <v>45267.255551220274</v>
      </c>
      <c r="C534" s="2">
        <f t="shared" si="40"/>
        <v>45267</v>
      </c>
      <c r="D534" s="1">
        <v>9708</v>
      </c>
      <c r="F534" s="2">
        <f t="shared" si="44"/>
        <v>44820</v>
      </c>
      <c r="G534" s="1">
        <f t="shared" si="41"/>
        <v>16160</v>
      </c>
      <c r="H534" s="1">
        <f>ROUNDUP(MONTH(Table3[[#This Row],[Date]])/3, 0)</f>
        <v>3</v>
      </c>
      <c r="I534" s="1" cm="1">
        <f t="array" aca="1" ref="I534" ca="1" xml:space="preserve"> (SUM(OFFSET(G534, -$M$4/2+1, 0, $M$4-1, 1)) + (INDIRECT("G" &amp; ROW(G534) - $M$4/2) + INDIRECT("G" &amp; ROW(G534) + $M$4/2))/2) / $M$4</f>
        <v>13684.363636363636</v>
      </c>
      <c r="J534" s="1">
        <f ca="1">Table5[[#This Row],[Moving Average on Months]] - 1.96*STDEV(OFFSET(Table5[[#This Row],[Combined 
Daily Order]], -$M$4/2, 0, $M$4+1, 1))</f>
        <v>8161.0539348919274</v>
      </c>
      <c r="K534" s="1">
        <f ca="1">Table5[[#This Row],[Moving Average on Months]] + 1.96*STDEV(OFFSET(Table5[[#This Row],[Combined 
Daily Order]], -$M$4/2, 0, $M$4+1, 1))</f>
        <v>19207.673337835346</v>
      </c>
      <c r="L534" s="1" t="e">
        <v>#N/A</v>
      </c>
      <c r="N534" s="1">
        <f t="shared" si="42"/>
        <v>2594.402569847256</v>
      </c>
      <c r="O534" s="1">
        <f t="shared" si="43"/>
        <v>23487.587467512647</v>
      </c>
      <c r="S534"/>
    </row>
    <row r="535" spans="2:19" ht="15" x14ac:dyDescent="0.2">
      <c r="B535" s="2">
        <v>45266.878118033892</v>
      </c>
      <c r="C535" s="2">
        <f t="shared" si="40"/>
        <v>45266</v>
      </c>
      <c r="D535" s="1">
        <v>11816</v>
      </c>
      <c r="F535" s="2">
        <f t="shared" si="44"/>
        <v>44819</v>
      </c>
      <c r="G535" s="1">
        <f t="shared" si="41"/>
        <v>11761</v>
      </c>
      <c r="H535" s="1">
        <f>ROUNDUP(MONTH(Table3[[#This Row],[Date]])/3, 0)</f>
        <v>3</v>
      </c>
      <c r="I535" s="1" cm="1">
        <f t="array" aca="1" ref="I535" ca="1" xml:space="preserve"> (SUM(OFFSET(G535, -$M$4/2+1, 0, $M$4-1, 1)) + (INDIRECT("G" &amp; ROW(G535) - $M$4/2) + INDIRECT("G" &amp; ROW(G535) + $M$4/2))/2) / $M$4</f>
        <v>13801.522727272728</v>
      </c>
      <c r="J535" s="1">
        <f ca="1">Table5[[#This Row],[Moving Average on Months]] - 1.96*STDEV(OFFSET(Table5[[#This Row],[Combined 
Daily Order]], -$M$4/2, 0, $M$4+1, 1))</f>
        <v>8296.9633765563703</v>
      </c>
      <c r="K535" s="1">
        <f ca="1">Table5[[#This Row],[Moving Average on Months]] + 1.96*STDEV(OFFSET(Table5[[#This Row],[Combined 
Daily Order]], -$M$4/2, 0, $M$4+1, 1))</f>
        <v>19306.082077989086</v>
      </c>
      <c r="L535" s="1" t="e">
        <v>#N/A</v>
      </c>
      <c r="N535" s="1">
        <f t="shared" si="42"/>
        <v>2594.402569847256</v>
      </c>
      <c r="O535" s="1">
        <f t="shared" si="43"/>
        <v>23487.587467512647</v>
      </c>
      <c r="S535"/>
    </row>
    <row r="536" spans="2:19" ht="15" x14ac:dyDescent="0.2">
      <c r="B536" s="2">
        <v>45266.502920598585</v>
      </c>
      <c r="C536" s="2">
        <f t="shared" si="40"/>
        <v>45266</v>
      </c>
      <c r="D536" s="1">
        <v>9520</v>
      </c>
      <c r="F536" s="2">
        <f t="shared" si="44"/>
        <v>44818</v>
      </c>
      <c r="G536" s="1">
        <f t="shared" si="41"/>
        <v>16482</v>
      </c>
      <c r="H536" s="1">
        <f>ROUNDUP(MONTH(Table3[[#This Row],[Date]])/3, 0)</f>
        <v>3</v>
      </c>
      <c r="I536" s="1" cm="1">
        <f t="array" aca="1" ref="I536" ca="1" xml:space="preserve"> (SUM(OFFSET(G536, -$M$4/2+1, 0, $M$4-1, 1)) + (INDIRECT("G" &amp; ROW(G536) - $M$4/2) + INDIRECT("G" &amp; ROW(G536) + $M$4/2))/2) / $M$4</f>
        <v>13747.477272727272</v>
      </c>
      <c r="J536" s="1">
        <f ca="1">Table5[[#This Row],[Moving Average on Months]] - 1.96*STDEV(OFFSET(Table5[[#This Row],[Combined 
Daily Order]], -$M$4/2, 0, $M$4+1, 1))</f>
        <v>8100.0700209336674</v>
      </c>
      <c r="K536" s="1">
        <f ca="1">Table5[[#This Row],[Moving Average on Months]] + 1.96*STDEV(OFFSET(Table5[[#This Row],[Combined 
Daily Order]], -$M$4/2, 0, $M$4+1, 1))</f>
        <v>19394.884524520876</v>
      </c>
      <c r="L536" s="1" t="e">
        <v>#N/A</v>
      </c>
      <c r="N536" s="1">
        <f t="shared" si="42"/>
        <v>2594.402569847256</v>
      </c>
      <c r="O536" s="1">
        <f t="shared" si="43"/>
        <v>23487.587467512647</v>
      </c>
      <c r="S536"/>
    </row>
    <row r="537" spans="2:19" ht="15" x14ac:dyDescent="0.2">
      <c r="B537" s="2">
        <v>45266.112772467597</v>
      </c>
      <c r="C537" s="2">
        <f t="shared" si="40"/>
        <v>45266</v>
      </c>
      <c r="D537" s="1">
        <v>10169</v>
      </c>
      <c r="F537" s="2">
        <f t="shared" si="44"/>
        <v>44817</v>
      </c>
      <c r="G537" s="1">
        <f t="shared" si="41"/>
        <v>11770</v>
      </c>
      <c r="H537" s="1">
        <f>ROUNDUP(MONTH(Table3[[#This Row],[Date]])/3, 0)</f>
        <v>3</v>
      </c>
      <c r="I537" s="1" cm="1">
        <f t="array" aca="1" ref="I537" ca="1" xml:space="preserve"> (SUM(OFFSET(G537, -$M$4/2+1, 0, $M$4-1, 1)) + (INDIRECT("G" &amp; ROW(G537) - $M$4/2) + INDIRECT("G" &amp; ROW(G537) + $M$4/2))/2) / $M$4</f>
        <v>13664.022727272728</v>
      </c>
      <c r="J537" s="1">
        <f ca="1">Table5[[#This Row],[Moving Average on Months]] - 1.96*STDEV(OFFSET(Table5[[#This Row],[Combined 
Daily Order]], -$M$4/2, 0, $M$4+1, 1))</f>
        <v>8177.9380152412241</v>
      </c>
      <c r="K537" s="1">
        <f ca="1">Table5[[#This Row],[Moving Average on Months]] + 1.96*STDEV(OFFSET(Table5[[#This Row],[Combined 
Daily Order]], -$M$4/2, 0, $M$4+1, 1))</f>
        <v>19150.107439304233</v>
      </c>
      <c r="L537" s="1" t="e">
        <v>#N/A</v>
      </c>
      <c r="N537" s="1">
        <f t="shared" si="42"/>
        <v>2594.402569847256</v>
      </c>
      <c r="O537" s="1">
        <f t="shared" si="43"/>
        <v>23487.587467512647</v>
      </c>
      <c r="S537"/>
    </row>
    <row r="538" spans="2:19" ht="15" x14ac:dyDescent="0.2">
      <c r="B538" s="2">
        <v>45265.742340303266</v>
      </c>
      <c r="C538" s="2">
        <f t="shared" si="40"/>
        <v>45265</v>
      </c>
      <c r="D538" s="1">
        <v>11431</v>
      </c>
      <c r="F538" s="2">
        <f t="shared" si="44"/>
        <v>44816</v>
      </c>
      <c r="G538" s="1">
        <f t="shared" si="41"/>
        <v>15889</v>
      </c>
      <c r="H538" s="1">
        <f>ROUNDUP(MONTH(Table3[[#This Row],[Date]])/3, 0)</f>
        <v>3</v>
      </c>
      <c r="I538" s="1" cm="1">
        <f t="array" aca="1" ref="I538" ca="1" xml:space="preserve"> (SUM(OFFSET(G538, -$M$4/2+1, 0, $M$4-1, 1)) + (INDIRECT("G" &amp; ROW(G538) - $M$4/2) + INDIRECT("G" &amp; ROW(G538) + $M$4/2))/2) / $M$4</f>
        <v>13711.454545454546</v>
      </c>
      <c r="J538" s="1">
        <f ca="1">Table5[[#This Row],[Moving Average on Months]] - 1.96*STDEV(OFFSET(Table5[[#This Row],[Combined 
Daily Order]], -$M$4/2, 0, $M$4+1, 1))</f>
        <v>8138.3665920338508</v>
      </c>
      <c r="K538" s="1">
        <f ca="1">Table5[[#This Row],[Moving Average on Months]] + 1.96*STDEV(OFFSET(Table5[[#This Row],[Combined 
Daily Order]], -$M$4/2, 0, $M$4+1, 1))</f>
        <v>19284.542498875242</v>
      </c>
      <c r="L538" s="1" t="e">
        <v>#N/A</v>
      </c>
      <c r="N538" s="1">
        <f t="shared" si="42"/>
        <v>2594.402569847256</v>
      </c>
      <c r="O538" s="1">
        <f t="shared" si="43"/>
        <v>23487.587467512647</v>
      </c>
      <c r="S538"/>
    </row>
    <row r="539" spans="2:19" ht="15" x14ac:dyDescent="0.2">
      <c r="B539" s="2">
        <v>45265.369561238855</v>
      </c>
      <c r="C539" s="2">
        <f t="shared" si="40"/>
        <v>45265</v>
      </c>
      <c r="D539" s="1">
        <v>9983</v>
      </c>
      <c r="F539" s="2">
        <f t="shared" si="44"/>
        <v>44813</v>
      </c>
      <c r="G539" s="1">
        <f t="shared" si="41"/>
        <v>11614</v>
      </c>
      <c r="H539" s="1">
        <f>ROUNDUP(MONTH(Table3[[#This Row],[Date]])/3, 0)</f>
        <v>3</v>
      </c>
      <c r="I539" s="1" cm="1">
        <f t="array" aca="1" ref="I539" ca="1" xml:space="preserve"> (SUM(OFFSET(G539, -$M$4/2+1, 0, $M$4-1, 1)) + (INDIRECT("G" &amp; ROW(G539) - $M$4/2) + INDIRECT("G" &amp; ROW(G539) + $M$4/2))/2) / $M$4</f>
        <v>13643.386363636364</v>
      </c>
      <c r="J539" s="1">
        <f ca="1">Table5[[#This Row],[Moving Average on Months]] - 1.96*STDEV(OFFSET(Table5[[#This Row],[Combined 
Daily Order]], -$M$4/2, 0, $M$4+1, 1))</f>
        <v>8055.6740663909777</v>
      </c>
      <c r="K539" s="1">
        <f ca="1">Table5[[#This Row],[Moving Average on Months]] + 1.96*STDEV(OFFSET(Table5[[#This Row],[Combined 
Daily Order]], -$M$4/2, 0, $M$4+1, 1))</f>
        <v>19231.098660881751</v>
      </c>
      <c r="L539" s="1" t="e">
        <v>#N/A</v>
      </c>
      <c r="N539" s="1">
        <f t="shared" si="42"/>
        <v>2594.402569847256</v>
      </c>
      <c r="O539" s="1">
        <f t="shared" si="43"/>
        <v>23487.587467512647</v>
      </c>
      <c r="S539"/>
    </row>
    <row r="540" spans="2:19" ht="15" x14ac:dyDescent="0.2">
      <c r="B540" s="2">
        <v>45264.961317642454</v>
      </c>
      <c r="C540" s="2">
        <f t="shared" si="40"/>
        <v>45264</v>
      </c>
      <c r="D540" s="1">
        <v>11992</v>
      </c>
      <c r="F540" s="2">
        <f t="shared" si="44"/>
        <v>44812</v>
      </c>
      <c r="G540" s="1">
        <f t="shared" si="41"/>
        <v>16726</v>
      </c>
      <c r="H540" s="1">
        <f>ROUNDUP(MONTH(Table3[[#This Row],[Date]])/3, 0)</f>
        <v>3</v>
      </c>
      <c r="I540" s="1" cm="1">
        <f t="array" aca="1" ref="I540" ca="1" xml:space="preserve"> (SUM(OFFSET(G540, -$M$4/2+1, 0, $M$4-1, 1)) + (INDIRECT("G" &amp; ROW(G540) - $M$4/2) + INDIRECT("G" &amp; ROW(G540) + $M$4/2))/2) / $M$4</f>
        <v>13439.25</v>
      </c>
      <c r="J540" s="1">
        <f ca="1">Table5[[#This Row],[Moving Average on Months]] - 1.96*STDEV(OFFSET(Table5[[#This Row],[Combined 
Daily Order]], -$M$4/2, 0, $M$4+1, 1))</f>
        <v>7843.3695711531736</v>
      </c>
      <c r="K540" s="1">
        <f ca="1">Table5[[#This Row],[Moving Average on Months]] + 1.96*STDEV(OFFSET(Table5[[#This Row],[Combined 
Daily Order]], -$M$4/2, 0, $M$4+1, 1))</f>
        <v>19035.130428846827</v>
      </c>
      <c r="L540" s="1" t="e">
        <v>#N/A</v>
      </c>
      <c r="N540" s="1">
        <f t="shared" si="42"/>
        <v>2594.402569847256</v>
      </c>
      <c r="O540" s="1">
        <f t="shared" si="43"/>
        <v>23487.587467512647</v>
      </c>
      <c r="S540"/>
    </row>
    <row r="541" spans="2:19" ht="15" x14ac:dyDescent="0.2">
      <c r="B541" s="2">
        <v>45264.54395401114</v>
      </c>
      <c r="C541" s="2">
        <f t="shared" si="40"/>
        <v>45264</v>
      </c>
      <c r="D541" s="1">
        <v>9438</v>
      </c>
      <c r="F541" s="2">
        <f t="shared" si="44"/>
        <v>44811</v>
      </c>
      <c r="G541" s="1">
        <f t="shared" si="41"/>
        <v>10475</v>
      </c>
      <c r="H541" s="1">
        <f>ROUNDUP(MONTH(Table3[[#This Row],[Date]])/3, 0)</f>
        <v>3</v>
      </c>
      <c r="I541" s="1" cm="1">
        <f t="array" aca="1" ref="I541" ca="1" xml:space="preserve"> (SUM(OFFSET(G541, -$M$4/2+1, 0, $M$4-1, 1)) + (INDIRECT("G" &amp; ROW(G541) - $M$4/2) + INDIRECT("G" &amp; ROW(G541) + $M$4/2))/2) / $M$4</f>
        <v>13393.454545454546</v>
      </c>
      <c r="J541" s="1">
        <f ca="1">Table5[[#This Row],[Moving Average on Months]] - 1.96*STDEV(OFFSET(Table5[[#This Row],[Combined 
Daily Order]], -$M$4/2, 0, $M$4+1, 1))</f>
        <v>7890.4882101276871</v>
      </c>
      <c r="K541" s="1">
        <f ca="1">Table5[[#This Row],[Moving Average on Months]] + 1.96*STDEV(OFFSET(Table5[[#This Row],[Combined 
Daily Order]], -$M$4/2, 0, $M$4+1, 1))</f>
        <v>18896.420880781407</v>
      </c>
      <c r="L541" s="1" t="e">
        <v>#N/A</v>
      </c>
      <c r="N541" s="1">
        <f t="shared" si="42"/>
        <v>2594.402569847256</v>
      </c>
      <c r="O541" s="1">
        <f t="shared" si="43"/>
        <v>23487.587467512647</v>
      </c>
      <c r="S541"/>
    </row>
    <row r="542" spans="2:19" ht="15" x14ac:dyDescent="0.2">
      <c r="B542" s="2">
        <v>45264.15851042018</v>
      </c>
      <c r="C542" s="2">
        <f t="shared" si="40"/>
        <v>45264</v>
      </c>
      <c r="D542" s="1">
        <v>9624</v>
      </c>
      <c r="F542" s="2">
        <f t="shared" si="44"/>
        <v>44810</v>
      </c>
      <c r="G542" s="1">
        <f t="shared" si="41"/>
        <v>16895</v>
      </c>
      <c r="H542" s="1">
        <f>ROUNDUP(MONTH(Table3[[#This Row],[Date]])/3, 0)</f>
        <v>3</v>
      </c>
      <c r="I542" s="1" cm="1">
        <f t="array" aca="1" ref="I542" ca="1" xml:space="preserve"> (SUM(OFFSET(G542, -$M$4/2+1, 0, $M$4-1, 1)) + (INDIRECT("G" &amp; ROW(G542) - $M$4/2) + INDIRECT("G" &amp; ROW(G542) + $M$4/2))/2) / $M$4</f>
        <v>13518.25</v>
      </c>
      <c r="J542" s="1">
        <f ca="1">Table5[[#This Row],[Moving Average on Months]] - 1.96*STDEV(OFFSET(Table5[[#This Row],[Combined 
Daily Order]], -$M$4/2, 0, $M$4+1, 1))</f>
        <v>8026.392098287899</v>
      </c>
      <c r="K542" s="1">
        <f ca="1">Table5[[#This Row],[Moving Average on Months]] + 1.96*STDEV(OFFSET(Table5[[#This Row],[Combined 
Daily Order]], -$M$4/2, 0, $M$4+1, 1))</f>
        <v>19010.107901712101</v>
      </c>
      <c r="L542" s="1" t="e">
        <v>#N/A</v>
      </c>
      <c r="N542" s="1">
        <f t="shared" si="42"/>
        <v>2594.402569847256</v>
      </c>
      <c r="O542" s="1">
        <f t="shared" si="43"/>
        <v>23487.587467512647</v>
      </c>
      <c r="S542"/>
    </row>
    <row r="543" spans="2:19" ht="15" x14ac:dyDescent="0.2">
      <c r="B543" s="2">
        <v>45261.706867621571</v>
      </c>
      <c r="C543" s="2">
        <f t="shared" si="40"/>
        <v>45261</v>
      </c>
      <c r="D543" s="1">
        <v>9149</v>
      </c>
      <c r="F543" s="2">
        <f t="shared" si="44"/>
        <v>44809</v>
      </c>
      <c r="G543" s="1">
        <f t="shared" si="41"/>
        <v>11125</v>
      </c>
      <c r="H543" s="1">
        <f>ROUNDUP(MONTH(Table3[[#This Row],[Date]])/3, 0)</f>
        <v>3</v>
      </c>
      <c r="I543" s="1" cm="1">
        <f t="array" aca="1" ref="I543" ca="1" xml:space="preserve"> (SUM(OFFSET(G543, -$M$4/2+1, 0, $M$4-1, 1)) + (INDIRECT("G" &amp; ROW(G543) - $M$4/2) + INDIRECT("G" &amp; ROW(G543) + $M$4/2))/2) / $M$4</f>
        <v>13497.022727272728</v>
      </c>
      <c r="J543" s="1">
        <f ca="1">Table5[[#This Row],[Moving Average on Months]] - 1.96*STDEV(OFFSET(Table5[[#This Row],[Combined 
Daily Order]], -$M$4/2, 0, $M$4+1, 1))</f>
        <v>8101.883620424027</v>
      </c>
      <c r="K543" s="1">
        <f ca="1">Table5[[#This Row],[Moving Average on Months]] + 1.96*STDEV(OFFSET(Table5[[#This Row],[Combined 
Daily Order]], -$M$4/2, 0, $M$4+1, 1))</f>
        <v>18892.161834121427</v>
      </c>
      <c r="L543" s="1" t="e">
        <v>#N/A</v>
      </c>
      <c r="N543" s="1">
        <f t="shared" si="42"/>
        <v>2594.402569847256</v>
      </c>
      <c r="O543" s="1">
        <f t="shared" si="43"/>
        <v>23487.587467512647</v>
      </c>
      <c r="S543"/>
    </row>
    <row r="544" spans="2:19" ht="15" x14ac:dyDescent="0.2">
      <c r="B544" s="2">
        <v>45261.286888428585</v>
      </c>
      <c r="C544" s="2">
        <f t="shared" si="40"/>
        <v>45261</v>
      </c>
      <c r="D544" s="1">
        <v>11447</v>
      </c>
      <c r="F544" s="2">
        <f t="shared" si="44"/>
        <v>44806</v>
      </c>
      <c r="G544" s="1">
        <f t="shared" si="41"/>
        <v>16428</v>
      </c>
      <c r="H544" s="1">
        <f>ROUNDUP(MONTH(Table3[[#This Row],[Date]])/3, 0)</f>
        <v>3</v>
      </c>
      <c r="I544" s="1" cm="1">
        <f t="array" aca="1" ref="I544" ca="1" xml:space="preserve"> (SUM(OFFSET(G544, -$M$4/2+1, 0, $M$4-1, 1)) + (INDIRECT("G" &amp; ROW(G544) - $M$4/2) + INDIRECT("G" &amp; ROW(G544) + $M$4/2))/2) / $M$4</f>
        <v>13457.136363636364</v>
      </c>
      <c r="J544" s="1">
        <f ca="1">Table5[[#This Row],[Moving Average on Months]] - 1.96*STDEV(OFFSET(Table5[[#This Row],[Combined 
Daily Order]], -$M$4/2, 0, $M$4+1, 1))</f>
        <v>8079.7355750736633</v>
      </c>
      <c r="K544" s="1">
        <f ca="1">Table5[[#This Row],[Moving Average on Months]] + 1.96*STDEV(OFFSET(Table5[[#This Row],[Combined 
Daily Order]], -$M$4/2, 0, $M$4+1, 1))</f>
        <v>18834.537152199064</v>
      </c>
      <c r="L544" s="1" t="e">
        <v>#N/A</v>
      </c>
      <c r="N544" s="1">
        <f t="shared" si="42"/>
        <v>2594.402569847256</v>
      </c>
      <c r="O544" s="1">
        <f t="shared" si="43"/>
        <v>23487.587467512647</v>
      </c>
      <c r="S544"/>
    </row>
    <row r="545" spans="2:19" ht="15" x14ac:dyDescent="0.2">
      <c r="B545" s="2">
        <v>45260.866814882807</v>
      </c>
      <c r="C545" s="2">
        <f t="shared" si="40"/>
        <v>45260</v>
      </c>
      <c r="D545" s="1">
        <v>8850</v>
      </c>
      <c r="F545" s="2">
        <f t="shared" si="44"/>
        <v>44805</v>
      </c>
      <c r="G545" s="1">
        <f t="shared" si="41"/>
        <v>11437</v>
      </c>
      <c r="H545" s="1">
        <f>ROUNDUP(MONTH(Table3[[#This Row],[Date]])/3, 0)</f>
        <v>3</v>
      </c>
      <c r="I545" s="1" cm="1">
        <f t="array" aca="1" ref="I545" ca="1" xml:space="preserve"> (SUM(OFFSET(G545, -$M$4/2+1, 0, $M$4-1, 1)) + (INDIRECT("G" &amp; ROW(G545) - $M$4/2) + INDIRECT("G" &amp; ROW(G545) + $M$4/2))/2) / $M$4</f>
        <v>13418.295454545454</v>
      </c>
      <c r="J545" s="1">
        <f ca="1">Table5[[#This Row],[Moving Average on Months]] - 1.96*STDEV(OFFSET(Table5[[#This Row],[Combined 
Daily Order]], -$M$4/2, 0, $M$4+1, 1))</f>
        <v>8090.2065364735536</v>
      </c>
      <c r="K545" s="1">
        <f ca="1">Table5[[#This Row],[Moving Average on Months]] + 1.96*STDEV(OFFSET(Table5[[#This Row],[Combined 
Daily Order]], -$M$4/2, 0, $M$4+1, 1))</f>
        <v>18746.384372617355</v>
      </c>
      <c r="L545" s="1" t="e">
        <v>#N/A</v>
      </c>
      <c r="N545" s="1">
        <f t="shared" si="42"/>
        <v>2594.402569847256</v>
      </c>
      <c r="O545" s="1">
        <f t="shared" si="43"/>
        <v>23487.587467512647</v>
      </c>
      <c r="S545"/>
    </row>
    <row r="546" spans="2:19" ht="15" x14ac:dyDescent="0.2">
      <c r="B546" s="2">
        <v>45260.461167206537</v>
      </c>
      <c r="C546" s="2">
        <f t="shared" si="40"/>
        <v>45260</v>
      </c>
      <c r="D546" s="1">
        <v>9195</v>
      </c>
      <c r="F546" s="2">
        <f t="shared" si="44"/>
        <v>44804</v>
      </c>
      <c r="G546" s="1">
        <f t="shared" si="41"/>
        <v>16211</v>
      </c>
      <c r="H546" s="1">
        <f>ROUNDUP(MONTH(Table3[[#This Row],[Date]])/3, 0)</f>
        <v>3</v>
      </c>
      <c r="I546" s="1" cm="1">
        <f t="array" aca="1" ref="I546" ca="1" xml:space="preserve"> (SUM(OFFSET(G546, -$M$4/2+1, 0, $M$4-1, 1)) + (INDIRECT("G" &amp; ROW(G546) - $M$4/2) + INDIRECT("G" &amp; ROW(G546) + $M$4/2))/2) / $M$4</f>
        <v>13335.636363636364</v>
      </c>
      <c r="J546" s="1">
        <f ca="1">Table5[[#This Row],[Moving Average on Months]] - 1.96*STDEV(OFFSET(Table5[[#This Row],[Combined 
Daily Order]], -$M$4/2, 0, $M$4+1, 1))</f>
        <v>7860.47455822744</v>
      </c>
      <c r="K546" s="1">
        <f ca="1">Table5[[#This Row],[Moving Average on Months]] + 1.96*STDEV(OFFSET(Table5[[#This Row],[Combined 
Daily Order]], -$M$4/2, 0, $M$4+1, 1))</f>
        <v>18810.798169045287</v>
      </c>
      <c r="L546" s="1" t="e">
        <v>#N/A</v>
      </c>
      <c r="N546" s="1">
        <f t="shared" si="42"/>
        <v>2594.402569847256</v>
      </c>
      <c r="O546" s="1">
        <f t="shared" si="43"/>
        <v>23487.587467512647</v>
      </c>
      <c r="S546"/>
    </row>
    <row r="547" spans="2:19" ht="15" x14ac:dyDescent="0.2">
      <c r="B547" s="2">
        <v>45260.078392886076</v>
      </c>
      <c r="C547" s="2">
        <f t="shared" si="40"/>
        <v>45260</v>
      </c>
      <c r="D547" s="1">
        <v>9988</v>
      </c>
      <c r="F547" s="2">
        <f t="shared" si="44"/>
        <v>44803</v>
      </c>
      <c r="G547" s="1">
        <f t="shared" si="41"/>
        <v>10021</v>
      </c>
      <c r="H547" s="1">
        <f>ROUNDUP(MONTH(Table3[[#This Row],[Date]])/3, 0)</f>
        <v>3</v>
      </c>
      <c r="I547" s="1" cm="1">
        <f t="array" aca="1" ref="I547" ca="1" xml:space="preserve"> (SUM(OFFSET(G547, -$M$4/2+1, 0, $M$4-1, 1)) + (INDIRECT("G" &amp; ROW(G547) - $M$4/2) + INDIRECT("G" &amp; ROW(G547) + $M$4/2))/2) / $M$4</f>
        <v>13242.136363636364</v>
      </c>
      <c r="J547" s="1">
        <f ca="1">Table5[[#This Row],[Moving Average on Months]] - 1.96*STDEV(OFFSET(Table5[[#This Row],[Combined 
Daily Order]], -$M$4/2, 0, $M$4+1, 1))</f>
        <v>7762.9840932026209</v>
      </c>
      <c r="K547" s="1">
        <f ca="1">Table5[[#This Row],[Moving Average on Months]] + 1.96*STDEV(OFFSET(Table5[[#This Row],[Combined 
Daily Order]], -$M$4/2, 0, $M$4+1, 1))</f>
        <v>18721.288634070108</v>
      </c>
      <c r="L547" s="1" t="e">
        <v>#N/A</v>
      </c>
      <c r="N547" s="1">
        <f t="shared" si="42"/>
        <v>2594.402569847256</v>
      </c>
      <c r="O547" s="1">
        <f t="shared" si="43"/>
        <v>23487.587467512647</v>
      </c>
      <c r="S547"/>
    </row>
    <row r="548" spans="2:19" ht="15" x14ac:dyDescent="0.2">
      <c r="B548" s="2">
        <v>45259.655941080491</v>
      </c>
      <c r="C548" s="2">
        <f t="shared" si="40"/>
        <v>45259</v>
      </c>
      <c r="D548" s="1">
        <v>11091</v>
      </c>
      <c r="F548" s="2">
        <f t="shared" si="44"/>
        <v>44802</v>
      </c>
      <c r="G548" s="1">
        <f t="shared" si="41"/>
        <v>14736</v>
      </c>
      <c r="H548" s="1">
        <f>ROUNDUP(MONTH(Table3[[#This Row],[Date]])/3, 0)</f>
        <v>3</v>
      </c>
      <c r="I548" s="1" cm="1">
        <f t="array" aca="1" ref="I548" ca="1" xml:space="preserve"> (SUM(OFFSET(G548, -$M$4/2+1, 0, $M$4-1, 1)) + (INDIRECT("G" &amp; ROW(G548) - $M$4/2) + INDIRECT("G" &amp; ROW(G548) + $M$4/2))/2) / $M$4</f>
        <v>13146.454545454546</v>
      </c>
      <c r="J548" s="1">
        <f ca="1">Table5[[#This Row],[Moving Average on Months]] - 1.96*STDEV(OFFSET(Table5[[#This Row],[Combined 
Daily Order]], -$M$4/2, 0, $M$4+1, 1))</f>
        <v>7582.3352721467509</v>
      </c>
      <c r="K548" s="1">
        <f ca="1">Table5[[#This Row],[Moving Average on Months]] + 1.96*STDEV(OFFSET(Table5[[#This Row],[Combined 
Daily Order]], -$M$4/2, 0, $M$4+1, 1))</f>
        <v>18710.573818762343</v>
      </c>
      <c r="L548" s="1" t="e">
        <v>#N/A</v>
      </c>
      <c r="N548" s="1">
        <f t="shared" si="42"/>
        <v>2594.402569847256</v>
      </c>
      <c r="O548" s="1">
        <f t="shared" si="43"/>
        <v>23487.587467512647</v>
      </c>
      <c r="S548"/>
    </row>
    <row r="549" spans="2:19" ht="15" x14ac:dyDescent="0.2">
      <c r="B549" s="2">
        <v>45259.233665323183</v>
      </c>
      <c r="C549" s="2">
        <f t="shared" si="40"/>
        <v>45259</v>
      </c>
      <c r="D549" s="1">
        <v>8778</v>
      </c>
      <c r="F549" s="2">
        <f t="shared" si="44"/>
        <v>44799</v>
      </c>
      <c r="G549" s="1">
        <f t="shared" si="41"/>
        <v>10365</v>
      </c>
      <c r="H549" s="1">
        <f>ROUNDUP(MONTH(Table3[[#This Row],[Date]])/3, 0)</f>
        <v>3</v>
      </c>
      <c r="I549" s="1" cm="1">
        <f t="array" aca="1" ref="I549" ca="1" xml:space="preserve"> (SUM(OFFSET(G549, -$M$4/2+1, 0, $M$4-1, 1)) + (INDIRECT("G" &amp; ROW(G549) - $M$4/2) + INDIRECT("G" &amp; ROW(G549) + $M$4/2))/2) / $M$4</f>
        <v>13019.477272727272</v>
      </c>
      <c r="J549" s="1">
        <f ca="1">Table5[[#This Row],[Moving Average on Months]] - 1.96*STDEV(OFFSET(Table5[[#This Row],[Combined 
Daily Order]], -$M$4/2, 0, $M$4+1, 1))</f>
        <v>7480.9863322788487</v>
      </c>
      <c r="K549" s="1">
        <f ca="1">Table5[[#This Row],[Moving Average on Months]] + 1.96*STDEV(OFFSET(Table5[[#This Row],[Combined 
Daily Order]], -$M$4/2, 0, $M$4+1, 1))</f>
        <v>18557.968213175696</v>
      </c>
      <c r="L549" s="1" t="e">
        <v>#N/A</v>
      </c>
      <c r="N549" s="1">
        <f t="shared" si="42"/>
        <v>2594.402569847256</v>
      </c>
      <c r="O549" s="1">
        <f t="shared" si="43"/>
        <v>23487.587467512647</v>
      </c>
      <c r="S549"/>
    </row>
    <row r="550" spans="2:19" ht="15" x14ac:dyDescent="0.2">
      <c r="B550" s="2">
        <v>45258.821465500339</v>
      </c>
      <c r="C550" s="2">
        <f t="shared" si="40"/>
        <v>45258</v>
      </c>
      <c r="D550" s="1">
        <v>9197</v>
      </c>
      <c r="F550" s="2">
        <f t="shared" si="44"/>
        <v>44798</v>
      </c>
      <c r="G550" s="1">
        <f t="shared" si="41"/>
        <v>15945</v>
      </c>
      <c r="H550" s="1">
        <f>ROUNDUP(MONTH(Table3[[#This Row],[Date]])/3, 0)</f>
        <v>3</v>
      </c>
      <c r="I550" s="1" cm="1">
        <f t="array" aca="1" ref="I550" ca="1" xml:space="preserve"> (SUM(OFFSET(G550, -$M$4/2+1, 0, $M$4-1, 1)) + (INDIRECT("G" &amp; ROW(G550) - $M$4/2) + INDIRECT("G" &amp; ROW(G550) + $M$4/2))/2) / $M$4</f>
        <v>12908.90909090909</v>
      </c>
      <c r="J550" s="1">
        <f ca="1">Table5[[#This Row],[Moving Average on Months]] - 1.96*STDEV(OFFSET(Table5[[#This Row],[Combined 
Daily Order]], -$M$4/2, 0, $M$4+1, 1))</f>
        <v>7343.8618454129683</v>
      </c>
      <c r="K550" s="1">
        <f ca="1">Table5[[#This Row],[Moving Average on Months]] + 1.96*STDEV(OFFSET(Table5[[#This Row],[Combined 
Daily Order]], -$M$4/2, 0, $M$4+1, 1))</f>
        <v>18473.956336405212</v>
      </c>
      <c r="L550" s="1" t="e">
        <v>#N/A</v>
      </c>
      <c r="N550" s="1">
        <f t="shared" si="42"/>
        <v>2594.402569847256</v>
      </c>
      <c r="O550" s="1">
        <f t="shared" si="43"/>
        <v>23487.587467512647</v>
      </c>
      <c r="S550"/>
    </row>
    <row r="551" spans="2:19" ht="15" x14ac:dyDescent="0.2">
      <c r="B551" s="2">
        <v>45258.410962076174</v>
      </c>
      <c r="C551" s="2">
        <f t="shared" si="40"/>
        <v>45258</v>
      </c>
      <c r="D551" s="1">
        <v>10523</v>
      </c>
      <c r="F551" s="2">
        <f t="shared" si="44"/>
        <v>44797</v>
      </c>
      <c r="G551" s="1">
        <f t="shared" si="41"/>
        <v>9484</v>
      </c>
      <c r="H551" s="1">
        <f>ROUNDUP(MONTH(Table3[[#This Row],[Date]])/3, 0)</f>
        <v>3</v>
      </c>
      <c r="I551" s="1" cm="1">
        <f t="array" aca="1" ref="I551" ca="1" xml:space="preserve"> (SUM(OFFSET(G551, -$M$4/2+1, 0, $M$4-1, 1)) + (INDIRECT("G" &amp; ROW(G551) - $M$4/2) + INDIRECT("G" &amp; ROW(G551) + $M$4/2))/2) / $M$4</f>
        <v>12800.886363636364</v>
      </c>
      <c r="J551" s="1">
        <f ca="1">Table5[[#This Row],[Moving Average on Months]] - 1.96*STDEV(OFFSET(Table5[[#This Row],[Combined 
Daily Order]], -$M$4/2, 0, $M$4+1, 1))</f>
        <v>7244.5747630593478</v>
      </c>
      <c r="K551" s="1">
        <f ca="1">Table5[[#This Row],[Moving Average on Months]] + 1.96*STDEV(OFFSET(Table5[[#This Row],[Combined 
Daily Order]], -$M$4/2, 0, $M$4+1, 1))</f>
        <v>18357.197964213381</v>
      </c>
      <c r="L551" s="1" t="e">
        <v>#N/A</v>
      </c>
      <c r="N551" s="1">
        <f t="shared" si="42"/>
        <v>2594.402569847256</v>
      </c>
      <c r="O551" s="1">
        <f t="shared" si="43"/>
        <v>23487.587467512647</v>
      </c>
      <c r="S551"/>
    </row>
    <row r="552" spans="2:19" ht="15" x14ac:dyDescent="0.2">
      <c r="B552" s="2">
        <v>45258.013530415905</v>
      </c>
      <c r="C552" s="2">
        <f t="shared" si="40"/>
        <v>45258</v>
      </c>
      <c r="D552" s="1">
        <v>9436</v>
      </c>
      <c r="F552" s="2">
        <f t="shared" si="44"/>
        <v>44796</v>
      </c>
      <c r="G552" s="1">
        <f t="shared" si="41"/>
        <v>15709</v>
      </c>
      <c r="H552" s="1">
        <f>ROUNDUP(MONTH(Table3[[#This Row],[Date]])/3, 0)</f>
        <v>3</v>
      </c>
      <c r="I552" s="1" cm="1">
        <f t="array" aca="1" ref="I552" ca="1" xml:space="preserve"> (SUM(OFFSET(G552, -$M$4/2+1, 0, $M$4-1, 1)) + (INDIRECT("G" &amp; ROW(G552) - $M$4/2) + INDIRECT("G" &amp; ROW(G552) + $M$4/2))/2) / $M$4</f>
        <v>12682.295454545454</v>
      </c>
      <c r="J552" s="1">
        <f ca="1">Table5[[#This Row],[Moving Average on Months]] - 1.96*STDEV(OFFSET(Table5[[#This Row],[Combined 
Daily Order]], -$M$4/2, 0, $M$4+1, 1))</f>
        <v>7046.2082798198253</v>
      </c>
      <c r="K552" s="1">
        <f ca="1">Table5[[#This Row],[Moving Average on Months]] + 1.96*STDEV(OFFSET(Table5[[#This Row],[Combined 
Daily Order]], -$M$4/2, 0, $M$4+1, 1))</f>
        <v>18318.382629271084</v>
      </c>
      <c r="L552" s="1" t="e">
        <v>#N/A</v>
      </c>
      <c r="N552" s="1">
        <f t="shared" si="42"/>
        <v>2594.402569847256</v>
      </c>
      <c r="O552" s="1">
        <f t="shared" si="43"/>
        <v>23487.587467512647</v>
      </c>
      <c r="S552"/>
    </row>
    <row r="553" spans="2:19" ht="15" x14ac:dyDescent="0.2">
      <c r="B553" s="2">
        <v>45257.590504312968</v>
      </c>
      <c r="C553" s="2">
        <f t="shared" si="40"/>
        <v>45257</v>
      </c>
      <c r="D553" s="1">
        <v>10131</v>
      </c>
      <c r="F553" s="2">
        <f t="shared" si="44"/>
        <v>44795</v>
      </c>
      <c r="G553" s="1">
        <f t="shared" si="41"/>
        <v>10577</v>
      </c>
      <c r="H553" s="1">
        <f>ROUNDUP(MONTH(Table3[[#This Row],[Date]])/3, 0)</f>
        <v>3</v>
      </c>
      <c r="I553" s="1" cm="1">
        <f t="array" aca="1" ref="I553" ca="1" xml:space="preserve"> (SUM(OFFSET(G553, -$M$4/2+1, 0, $M$4-1, 1)) + (INDIRECT("G" &amp; ROW(G553) - $M$4/2) + INDIRECT("G" &amp; ROW(G553) + $M$4/2))/2) / $M$4</f>
        <v>12559.818181818182</v>
      </c>
      <c r="J553" s="1">
        <f ca="1">Table5[[#This Row],[Moving Average on Months]] - 1.96*STDEV(OFFSET(Table5[[#This Row],[Combined 
Daily Order]], -$M$4/2, 0, $M$4+1, 1))</f>
        <v>6970.3144687378235</v>
      </c>
      <c r="K553" s="1">
        <f ca="1">Table5[[#This Row],[Moving Average on Months]] + 1.96*STDEV(OFFSET(Table5[[#This Row],[Combined 
Daily Order]], -$M$4/2, 0, $M$4+1, 1))</f>
        <v>18149.321894898541</v>
      </c>
      <c r="L553" s="1" t="e">
        <v>#N/A</v>
      </c>
      <c r="N553" s="1">
        <f t="shared" si="42"/>
        <v>2594.402569847256</v>
      </c>
      <c r="O553" s="1">
        <f t="shared" si="43"/>
        <v>23487.587467512647</v>
      </c>
      <c r="S553"/>
    </row>
    <row r="554" spans="2:19" ht="15" x14ac:dyDescent="0.2">
      <c r="B554" s="2">
        <v>45257.192350948659</v>
      </c>
      <c r="C554" s="2">
        <f t="shared" si="40"/>
        <v>45257</v>
      </c>
      <c r="D554" s="1">
        <v>9563</v>
      </c>
      <c r="F554" s="2">
        <f t="shared" si="44"/>
        <v>44792</v>
      </c>
      <c r="G554" s="1">
        <f t="shared" si="41"/>
        <v>15481</v>
      </c>
      <c r="H554" s="1">
        <f>ROUNDUP(MONTH(Table3[[#This Row],[Date]])/3, 0)</f>
        <v>3</v>
      </c>
      <c r="I554" s="1" cm="1">
        <f t="array" aca="1" ref="I554" ca="1" xml:space="preserve"> (SUM(OFFSET(G554, -$M$4/2+1, 0, $M$4-1, 1)) + (INDIRECT("G" &amp; ROW(G554) - $M$4/2) + INDIRECT("G" &amp; ROW(G554) + $M$4/2))/2) / $M$4</f>
        <v>12448.022727272728</v>
      </c>
      <c r="J554" s="1">
        <f ca="1">Table5[[#This Row],[Moving Average on Months]] - 1.96*STDEV(OFFSET(Table5[[#This Row],[Combined 
Daily Order]], -$M$4/2, 0, $M$4+1, 1))</f>
        <v>6992.436471770744</v>
      </c>
      <c r="K554" s="1">
        <f ca="1">Table5[[#This Row],[Moving Average on Months]] + 1.96*STDEV(OFFSET(Table5[[#This Row],[Combined 
Daily Order]], -$M$4/2, 0, $M$4+1, 1))</f>
        <v>17903.608982774713</v>
      </c>
      <c r="L554" s="1" t="e">
        <v>#N/A</v>
      </c>
      <c r="N554" s="1">
        <f t="shared" si="42"/>
        <v>2594.402569847256</v>
      </c>
      <c r="O554" s="1">
        <f t="shared" si="43"/>
        <v>23487.587467512647</v>
      </c>
      <c r="S554"/>
    </row>
    <row r="555" spans="2:19" ht="15" x14ac:dyDescent="0.2">
      <c r="B555" s="2">
        <v>45254.785105476163</v>
      </c>
      <c r="C555" s="2">
        <f t="shared" si="40"/>
        <v>45254</v>
      </c>
      <c r="D555" s="1">
        <v>10025</v>
      </c>
      <c r="F555" s="2">
        <f t="shared" si="44"/>
        <v>44791</v>
      </c>
      <c r="G555" s="1">
        <f t="shared" si="41"/>
        <v>10474</v>
      </c>
      <c r="H555" s="1">
        <f>ROUNDUP(MONTH(Table3[[#This Row],[Date]])/3, 0)</f>
        <v>3</v>
      </c>
      <c r="I555" s="1" cm="1">
        <f t="array" aca="1" ref="I555" ca="1" xml:space="preserve"> (SUM(OFFSET(G555, -$M$4/2+1, 0, $M$4-1, 1)) + (INDIRECT("G" &amp; ROW(G555) - $M$4/2) + INDIRECT("G" &amp; ROW(G555) + $M$4/2))/2) / $M$4</f>
        <v>12313.5</v>
      </c>
      <c r="J555" s="1">
        <f ca="1">Table5[[#This Row],[Moving Average on Months]] - 1.96*STDEV(OFFSET(Table5[[#This Row],[Combined 
Daily Order]], -$M$4/2, 0, $M$4+1, 1))</f>
        <v>6883.0591170493208</v>
      </c>
      <c r="K555" s="1">
        <f ca="1">Table5[[#This Row],[Moving Average on Months]] + 1.96*STDEV(OFFSET(Table5[[#This Row],[Combined 
Daily Order]], -$M$4/2, 0, $M$4+1, 1))</f>
        <v>17743.940882950679</v>
      </c>
      <c r="L555" s="1" t="e">
        <v>#N/A</v>
      </c>
      <c r="N555" s="1">
        <f t="shared" si="42"/>
        <v>2594.402569847256</v>
      </c>
      <c r="O555" s="1">
        <f t="shared" si="43"/>
        <v>23487.587467512647</v>
      </c>
      <c r="S555"/>
    </row>
    <row r="556" spans="2:19" ht="15" x14ac:dyDescent="0.2">
      <c r="B556" s="2">
        <v>45254.392159095834</v>
      </c>
      <c r="C556" s="2">
        <f t="shared" si="40"/>
        <v>45254</v>
      </c>
      <c r="D556" s="1">
        <v>8625</v>
      </c>
      <c r="F556" s="2">
        <f t="shared" si="44"/>
        <v>44790</v>
      </c>
      <c r="G556" s="1">
        <f t="shared" si="41"/>
        <v>15035</v>
      </c>
      <c r="H556" s="1">
        <f>ROUNDUP(MONTH(Table3[[#This Row],[Date]])/3, 0)</f>
        <v>3</v>
      </c>
      <c r="I556" s="1" cm="1">
        <f t="array" aca="1" ref="I556" ca="1" xml:space="preserve"> (SUM(OFFSET(G556, -$M$4/2+1, 0, $M$4-1, 1)) + (INDIRECT("G" &amp; ROW(G556) - $M$4/2) + INDIRECT("G" &amp; ROW(G556) + $M$4/2))/2) / $M$4</f>
        <v>12129.522727272728</v>
      </c>
      <c r="J556" s="1">
        <f ca="1">Table5[[#This Row],[Moving Average on Months]] - 1.96*STDEV(OFFSET(Table5[[#This Row],[Combined 
Daily Order]], -$M$4/2, 0, $M$4+1, 1))</f>
        <v>6611.369036222417</v>
      </c>
      <c r="K556" s="1">
        <f ca="1">Table5[[#This Row],[Moving Average on Months]] + 1.96*STDEV(OFFSET(Table5[[#This Row],[Combined 
Daily Order]], -$M$4/2, 0, $M$4+1, 1))</f>
        <v>17647.676418323041</v>
      </c>
      <c r="L556" s="1" t="e">
        <v>#N/A</v>
      </c>
      <c r="N556" s="1">
        <f t="shared" si="42"/>
        <v>2594.402569847256</v>
      </c>
      <c r="O556" s="1">
        <f t="shared" si="43"/>
        <v>23487.587467512647</v>
      </c>
      <c r="S556"/>
    </row>
    <row r="557" spans="2:19" ht="15" x14ac:dyDescent="0.2">
      <c r="B557" s="2">
        <v>45253.962947845575</v>
      </c>
      <c r="C557" s="2">
        <f t="shared" si="40"/>
        <v>45253</v>
      </c>
      <c r="D557" s="1">
        <v>10609</v>
      </c>
      <c r="F557" s="2">
        <f t="shared" si="44"/>
        <v>44789</v>
      </c>
      <c r="G557" s="1">
        <f t="shared" si="41"/>
        <v>9249</v>
      </c>
      <c r="H557" s="1">
        <f>ROUNDUP(MONTH(Table3[[#This Row],[Date]])/3, 0)</f>
        <v>3</v>
      </c>
      <c r="I557" s="1" cm="1">
        <f t="array" aca="1" ref="I557" ca="1" xml:space="preserve"> (SUM(OFFSET(G557, -$M$4/2+1, 0, $M$4-1, 1)) + (INDIRECT("G" &amp; ROW(G557) - $M$4/2) + INDIRECT("G" &amp; ROW(G557) + $M$4/2))/2) / $M$4</f>
        <v>11926.363636363636</v>
      </c>
      <c r="J557" s="1">
        <f ca="1">Table5[[#This Row],[Moving Average on Months]] - 1.96*STDEV(OFFSET(Table5[[#This Row],[Combined 
Daily Order]], -$M$4/2, 0, $M$4+1, 1))</f>
        <v>6406.0713967763659</v>
      </c>
      <c r="K557" s="1">
        <f ca="1">Table5[[#This Row],[Moving Average on Months]] + 1.96*STDEV(OFFSET(Table5[[#This Row],[Combined 
Daily Order]], -$M$4/2, 0, $M$4+1, 1))</f>
        <v>17446.655875950906</v>
      </c>
      <c r="L557" s="1" t="e">
        <v>#N/A</v>
      </c>
      <c r="N557" s="1">
        <f t="shared" si="42"/>
        <v>2594.402569847256</v>
      </c>
      <c r="O557" s="1">
        <f t="shared" si="43"/>
        <v>23487.587467512647</v>
      </c>
      <c r="S557"/>
    </row>
    <row r="558" spans="2:19" ht="15" x14ac:dyDescent="0.2">
      <c r="B558" s="2">
        <v>45253.552197671408</v>
      </c>
      <c r="C558" s="2">
        <f t="shared" si="40"/>
        <v>45253</v>
      </c>
      <c r="D558" s="1">
        <v>10522</v>
      </c>
      <c r="F558" s="2">
        <f t="shared" si="44"/>
        <v>44788</v>
      </c>
      <c r="G558" s="1">
        <f t="shared" si="41"/>
        <v>14880</v>
      </c>
      <c r="H558" s="1">
        <f>ROUNDUP(MONTH(Table3[[#This Row],[Date]])/3, 0)</f>
        <v>3</v>
      </c>
      <c r="I558" s="1" cm="1">
        <f t="array" aca="1" ref="I558" ca="1" xml:space="preserve"> (SUM(OFFSET(G558, -$M$4/2+1, 0, $M$4-1, 1)) + (INDIRECT("G" &amp; ROW(G558) - $M$4/2) + INDIRECT("G" &amp; ROW(G558) + $M$4/2))/2) / $M$4</f>
        <v>11860.795454545454</v>
      </c>
      <c r="J558" s="1">
        <f ca="1">Table5[[#This Row],[Moving Average on Months]] - 1.96*STDEV(OFFSET(Table5[[#This Row],[Combined 
Daily Order]], -$M$4/2, 0, $M$4+1, 1))</f>
        <v>6640.3228708996376</v>
      </c>
      <c r="K558" s="1">
        <f ca="1">Table5[[#This Row],[Moving Average on Months]] + 1.96*STDEV(OFFSET(Table5[[#This Row],[Combined 
Daily Order]], -$M$4/2, 0, $M$4+1, 1))</f>
        <v>17081.268038191272</v>
      </c>
      <c r="L558" s="1" t="e">
        <v>#N/A</v>
      </c>
      <c r="N558" s="1">
        <f t="shared" si="42"/>
        <v>2594.402569847256</v>
      </c>
      <c r="O558" s="1">
        <f t="shared" si="43"/>
        <v>23487.587467512647</v>
      </c>
      <c r="S558"/>
    </row>
    <row r="559" spans="2:19" ht="15" x14ac:dyDescent="0.2">
      <c r="B559" s="2">
        <v>45253.180729648549</v>
      </c>
      <c r="C559" s="2">
        <f t="shared" si="40"/>
        <v>45253</v>
      </c>
      <c r="D559" s="1">
        <v>9105</v>
      </c>
      <c r="F559" s="2">
        <f t="shared" si="44"/>
        <v>44785</v>
      </c>
      <c r="G559" s="1">
        <f t="shared" si="41"/>
        <v>9162</v>
      </c>
      <c r="H559" s="1">
        <f>ROUNDUP(MONTH(Table3[[#This Row],[Date]])/3, 0)</f>
        <v>3</v>
      </c>
      <c r="I559" s="1" cm="1">
        <f t="array" aca="1" ref="I559" ca="1" xml:space="preserve"> (SUM(OFFSET(G559, -$M$4/2+1, 0, $M$4-1, 1)) + (INDIRECT("G" &amp; ROW(G559) - $M$4/2) + INDIRECT("G" &amp; ROW(G559) + $M$4/2))/2) / $M$4</f>
        <v>11743.59090909091</v>
      </c>
      <c r="J559" s="1">
        <f ca="1">Table5[[#This Row],[Moving Average on Months]] - 1.96*STDEV(OFFSET(Table5[[#This Row],[Combined 
Daily Order]], -$M$4/2, 0, $M$4+1, 1))</f>
        <v>6286.2212491790488</v>
      </c>
      <c r="K559" s="1">
        <f ca="1">Table5[[#This Row],[Moving Average on Months]] + 1.96*STDEV(OFFSET(Table5[[#This Row],[Combined 
Daily Order]], -$M$4/2, 0, $M$4+1, 1))</f>
        <v>17200.960569002771</v>
      </c>
      <c r="L559" s="1" t="e">
        <v>#N/A</v>
      </c>
      <c r="N559" s="1">
        <f t="shared" si="42"/>
        <v>2594.402569847256</v>
      </c>
      <c r="O559" s="1">
        <f t="shared" si="43"/>
        <v>23487.587467512647</v>
      </c>
      <c r="S559"/>
    </row>
    <row r="560" spans="2:19" ht="15" x14ac:dyDescent="0.2">
      <c r="B560" s="2">
        <v>45252.775176223826</v>
      </c>
      <c r="C560" s="2">
        <f t="shared" si="40"/>
        <v>45252</v>
      </c>
      <c r="D560" s="1">
        <v>8318</v>
      </c>
      <c r="F560" s="2">
        <f t="shared" si="44"/>
        <v>44784</v>
      </c>
      <c r="G560" s="1">
        <f t="shared" si="41"/>
        <v>12910</v>
      </c>
      <c r="H560" s="1">
        <f>ROUNDUP(MONTH(Table3[[#This Row],[Date]])/3, 0)</f>
        <v>3</v>
      </c>
      <c r="I560" s="1" cm="1">
        <f t="array" aca="1" ref="I560" ca="1" xml:space="preserve"> (SUM(OFFSET(G560, -$M$4/2+1, 0, $M$4-1, 1)) + (INDIRECT("G" &amp; ROW(G560) - $M$4/2) + INDIRECT("G" &amp; ROW(G560) + $M$4/2))/2) / $M$4</f>
        <v>11605.477272727272</v>
      </c>
      <c r="J560" s="1">
        <f ca="1">Table5[[#This Row],[Moving Average on Months]] - 1.96*STDEV(OFFSET(Table5[[#This Row],[Combined 
Daily Order]], -$M$4/2, 0, $M$4+1, 1))</f>
        <v>6302.3151150391686</v>
      </c>
      <c r="K560" s="1">
        <f ca="1">Table5[[#This Row],[Moving Average on Months]] + 1.96*STDEV(OFFSET(Table5[[#This Row],[Combined 
Daily Order]], -$M$4/2, 0, $M$4+1, 1))</f>
        <v>16908.639430415376</v>
      </c>
      <c r="L560" s="1" t="e">
        <v>#N/A</v>
      </c>
      <c r="N560" s="1">
        <f t="shared" si="42"/>
        <v>2594.402569847256</v>
      </c>
      <c r="O560" s="1">
        <f t="shared" si="43"/>
        <v>23487.587467512647</v>
      </c>
      <c r="S560"/>
    </row>
    <row r="561" spans="2:19" ht="15" x14ac:dyDescent="0.2">
      <c r="B561" s="2">
        <v>45252.358493210231</v>
      </c>
      <c r="C561" s="2">
        <f t="shared" si="40"/>
        <v>45252</v>
      </c>
      <c r="D561" s="1">
        <v>8232</v>
      </c>
      <c r="F561" s="2">
        <f t="shared" si="44"/>
        <v>44783</v>
      </c>
      <c r="G561" s="1">
        <f t="shared" si="41"/>
        <v>9728</v>
      </c>
      <c r="H561" s="1">
        <f>ROUNDUP(MONTH(Table3[[#This Row],[Date]])/3, 0)</f>
        <v>3</v>
      </c>
      <c r="I561" s="1" cm="1">
        <f t="array" aca="1" ref="I561" ca="1" xml:space="preserve"> (SUM(OFFSET(G561, -$M$4/2+1, 0, $M$4-1, 1)) + (INDIRECT("G" &amp; ROW(G561) - $M$4/2) + INDIRECT("G" &amp; ROW(G561) + $M$4/2))/2) / $M$4</f>
        <v>11433.772727272728</v>
      </c>
      <c r="J561" s="1">
        <f ca="1">Table5[[#This Row],[Moving Average on Months]] - 1.96*STDEV(OFFSET(Table5[[#This Row],[Combined 
Daily Order]], -$M$4/2, 0, $M$4+1, 1))</f>
        <v>5868.7944666802941</v>
      </c>
      <c r="K561" s="1">
        <f ca="1">Table5[[#This Row],[Moving Average on Months]] + 1.96*STDEV(OFFSET(Table5[[#This Row],[Combined 
Daily Order]], -$M$4/2, 0, $M$4+1, 1))</f>
        <v>16998.750987865162</v>
      </c>
      <c r="L561" s="1" t="e">
        <v>#N/A</v>
      </c>
      <c r="N561" s="1">
        <f t="shared" si="42"/>
        <v>2594.402569847256</v>
      </c>
      <c r="O561" s="1">
        <f t="shared" si="43"/>
        <v>23487.587467512647</v>
      </c>
      <c r="S561"/>
    </row>
    <row r="562" spans="2:19" ht="15" x14ac:dyDescent="0.2">
      <c r="B562" s="2">
        <v>45251.977288032853</v>
      </c>
      <c r="C562" s="2">
        <f t="shared" si="40"/>
        <v>45251</v>
      </c>
      <c r="D562" s="1">
        <v>8426</v>
      </c>
      <c r="F562" s="2">
        <f t="shared" si="44"/>
        <v>44782</v>
      </c>
      <c r="G562" s="1">
        <f t="shared" si="41"/>
        <v>13859</v>
      </c>
      <c r="H562" s="1">
        <f>ROUNDUP(MONTH(Table3[[#This Row],[Date]])/3, 0)</f>
        <v>3</v>
      </c>
      <c r="I562" s="1" cm="1">
        <f t="array" aca="1" ref="I562" ca="1" xml:space="preserve"> (SUM(OFFSET(G562, -$M$4/2+1, 0, $M$4-1, 1)) + (INDIRECT("G" &amp; ROW(G562) - $M$4/2) + INDIRECT("G" &amp; ROW(G562) + $M$4/2))/2) / $M$4</f>
        <v>11272.204545454546</v>
      </c>
      <c r="J562" s="1">
        <f ca="1">Table5[[#This Row],[Moving Average on Months]] - 1.96*STDEV(OFFSET(Table5[[#This Row],[Combined 
Daily Order]], -$M$4/2, 0, $M$4+1, 1))</f>
        <v>6049.5025491251308</v>
      </c>
      <c r="K562" s="1">
        <f ca="1">Table5[[#This Row],[Moving Average on Months]] + 1.96*STDEV(OFFSET(Table5[[#This Row],[Combined 
Daily Order]], -$M$4/2, 0, $M$4+1, 1))</f>
        <v>16494.906541783959</v>
      </c>
      <c r="L562" s="1" t="e">
        <v>#N/A</v>
      </c>
      <c r="N562" s="1">
        <f t="shared" si="42"/>
        <v>2594.402569847256</v>
      </c>
      <c r="O562" s="1">
        <f t="shared" si="43"/>
        <v>23487.587467512647</v>
      </c>
      <c r="S562"/>
    </row>
    <row r="563" spans="2:19" ht="15" x14ac:dyDescent="0.2">
      <c r="B563" s="2">
        <v>45251.559399051148</v>
      </c>
      <c r="C563" s="2">
        <f t="shared" si="40"/>
        <v>45251</v>
      </c>
      <c r="D563" s="1">
        <v>8519</v>
      </c>
      <c r="F563" s="2">
        <f t="shared" si="44"/>
        <v>44781</v>
      </c>
      <c r="G563" s="1">
        <f t="shared" si="41"/>
        <v>8124</v>
      </c>
      <c r="H563" s="1">
        <f>ROUNDUP(MONTH(Table3[[#This Row],[Date]])/3, 0)</f>
        <v>3</v>
      </c>
      <c r="I563" s="1" cm="1">
        <f t="array" aca="1" ref="I563" ca="1" xml:space="preserve"> (SUM(OFFSET(G563, -$M$4/2+1, 0, $M$4-1, 1)) + (INDIRECT("G" &amp; ROW(G563) - $M$4/2) + INDIRECT("G" &amp; ROW(G563) + $M$4/2))/2) / $M$4</f>
        <v>11111.84090909091</v>
      </c>
      <c r="J563" s="1">
        <f ca="1">Table5[[#This Row],[Moving Average on Months]] - 1.96*STDEV(OFFSET(Table5[[#This Row],[Combined 
Daily Order]], -$M$4/2, 0, $M$4+1, 1))</f>
        <v>5667.9866108655506</v>
      </c>
      <c r="K563" s="1">
        <f ca="1">Table5[[#This Row],[Moving Average on Months]] + 1.96*STDEV(OFFSET(Table5[[#This Row],[Combined 
Daily Order]], -$M$4/2, 0, $M$4+1, 1))</f>
        <v>16555.695207316268</v>
      </c>
      <c r="L563" s="1" t="e">
        <v>#N/A</v>
      </c>
      <c r="N563" s="1">
        <f t="shared" si="42"/>
        <v>2594.402569847256</v>
      </c>
      <c r="O563" s="1">
        <f t="shared" si="43"/>
        <v>23487.587467512647</v>
      </c>
      <c r="S563"/>
    </row>
    <row r="564" spans="2:19" ht="15" x14ac:dyDescent="0.2">
      <c r="B564" s="2">
        <v>45251.174600610175</v>
      </c>
      <c r="C564" s="2">
        <f t="shared" si="40"/>
        <v>45251</v>
      </c>
      <c r="D564" s="1">
        <v>8731</v>
      </c>
      <c r="F564" s="2">
        <f t="shared" si="44"/>
        <v>44778</v>
      </c>
      <c r="G564" s="1">
        <f t="shared" si="41"/>
        <v>13857</v>
      </c>
      <c r="H564" s="1">
        <f>ROUNDUP(MONTH(Table3[[#This Row],[Date]])/3, 0)</f>
        <v>3</v>
      </c>
      <c r="I564" s="1" cm="1">
        <f t="array" aca="1" ref="I564" ca="1" xml:space="preserve"> (SUM(OFFSET(G564, -$M$4/2+1, 0, $M$4-1, 1)) + (INDIRECT("G" &amp; ROW(G564) - $M$4/2) + INDIRECT("G" &amp; ROW(G564) + $M$4/2))/2) / $M$4</f>
        <v>10890.5</v>
      </c>
      <c r="J564" s="1">
        <f ca="1">Table5[[#This Row],[Moving Average on Months]] - 1.96*STDEV(OFFSET(Table5[[#This Row],[Combined 
Daily Order]], -$M$4/2, 0, $M$4+1, 1))</f>
        <v>5774.2897258298553</v>
      </c>
      <c r="K564" s="1">
        <f ca="1">Table5[[#This Row],[Moving Average on Months]] + 1.96*STDEV(OFFSET(Table5[[#This Row],[Combined 
Daily Order]], -$M$4/2, 0, $M$4+1, 1))</f>
        <v>16006.710274170146</v>
      </c>
      <c r="L564" s="1" t="e">
        <v>#N/A</v>
      </c>
      <c r="N564" s="1">
        <f t="shared" si="42"/>
        <v>2594.402569847256</v>
      </c>
      <c r="O564" s="1">
        <f t="shared" si="43"/>
        <v>23487.587467512647</v>
      </c>
      <c r="S564"/>
    </row>
    <row r="565" spans="2:19" ht="15" x14ac:dyDescent="0.2">
      <c r="B565" s="2">
        <v>45250.749439590327</v>
      </c>
      <c r="C565" s="2">
        <f t="shared" si="40"/>
        <v>45250</v>
      </c>
      <c r="D565" s="1">
        <v>9528</v>
      </c>
      <c r="F565" s="2">
        <f t="shared" si="44"/>
        <v>44777</v>
      </c>
      <c r="G565" s="1">
        <f t="shared" si="41"/>
        <v>9244</v>
      </c>
      <c r="H565" s="1">
        <f>ROUNDUP(MONTH(Table3[[#This Row],[Date]])/3, 0)</f>
        <v>3</v>
      </c>
      <c r="I565" s="1" cm="1">
        <f t="array" aca="1" ref="I565" ca="1" xml:space="preserve"> (SUM(OFFSET(G565, -$M$4/2+1, 0, $M$4-1, 1)) + (INDIRECT("G" &amp; ROW(G565) - $M$4/2) + INDIRECT("G" &amp; ROW(G565) + $M$4/2))/2) / $M$4</f>
        <v>10668.136363636364</v>
      </c>
      <c r="J565" s="1">
        <f ca="1">Table5[[#This Row],[Moving Average on Months]] - 1.96*STDEV(OFFSET(Table5[[#This Row],[Combined 
Daily Order]], -$M$4/2, 0, $M$4+1, 1))</f>
        <v>5297.494103182119</v>
      </c>
      <c r="K565" s="1">
        <f ca="1">Table5[[#This Row],[Moving Average on Months]] + 1.96*STDEV(OFFSET(Table5[[#This Row],[Combined 
Daily Order]], -$M$4/2, 0, $M$4+1, 1))</f>
        <v>16038.77862409061</v>
      </c>
      <c r="L565" s="1" t="e">
        <v>#N/A</v>
      </c>
      <c r="N565" s="1">
        <f t="shared" si="42"/>
        <v>2594.402569847256</v>
      </c>
      <c r="O565" s="1">
        <f t="shared" si="43"/>
        <v>23487.587467512647</v>
      </c>
      <c r="S565"/>
    </row>
    <row r="566" spans="2:19" ht="15" x14ac:dyDescent="0.2">
      <c r="B566" s="2">
        <v>45250.34316029559</v>
      </c>
      <c r="C566" s="2">
        <f t="shared" si="40"/>
        <v>45250</v>
      </c>
      <c r="D566" s="1">
        <v>8105</v>
      </c>
      <c r="F566" s="2">
        <f t="shared" si="44"/>
        <v>44776</v>
      </c>
      <c r="G566" s="1">
        <f t="shared" si="41"/>
        <v>12390</v>
      </c>
      <c r="H566" s="1">
        <f>ROUNDUP(MONTH(Table3[[#This Row],[Date]])/3, 0)</f>
        <v>3</v>
      </c>
      <c r="I566" s="1" cm="1">
        <f t="array" aca="1" ref="I566" ca="1" xml:space="preserve"> (SUM(OFFSET(G566, -$M$4/2+1, 0, $M$4-1, 1)) + (INDIRECT("G" &amp; ROW(G566) - $M$4/2) + INDIRECT("G" &amp; ROW(G566) + $M$4/2))/2) / $M$4</f>
        <v>10445.886363636364</v>
      </c>
      <c r="J566" s="1">
        <f ca="1">Table5[[#This Row],[Moving Average on Months]] - 1.96*STDEV(OFFSET(Table5[[#This Row],[Combined 
Daily Order]], -$M$4/2, 0, $M$4+1, 1))</f>
        <v>5458.3592291647219</v>
      </c>
      <c r="K566" s="1">
        <f ca="1">Table5[[#This Row],[Moving Average on Months]] + 1.96*STDEV(OFFSET(Table5[[#This Row],[Combined 
Daily Order]], -$M$4/2, 0, $M$4+1, 1))</f>
        <v>15433.413498108006</v>
      </c>
      <c r="L566" s="1" t="e">
        <v>#N/A</v>
      </c>
      <c r="N566" s="1">
        <f t="shared" si="42"/>
        <v>2594.402569847256</v>
      </c>
      <c r="O566" s="1">
        <f t="shared" si="43"/>
        <v>23487.587467512647</v>
      </c>
      <c r="S566"/>
    </row>
    <row r="567" spans="2:19" ht="15" x14ac:dyDescent="0.2">
      <c r="B567" s="2">
        <v>45247.984806259083</v>
      </c>
      <c r="C567" s="2">
        <f t="shared" si="40"/>
        <v>45247</v>
      </c>
      <c r="D567" s="1">
        <v>8645</v>
      </c>
      <c r="F567" s="2">
        <f t="shared" si="44"/>
        <v>44775</v>
      </c>
      <c r="G567" s="1">
        <f t="shared" si="41"/>
        <v>7380</v>
      </c>
      <c r="H567" s="1">
        <f>ROUNDUP(MONTH(Table3[[#This Row],[Date]])/3, 0)</f>
        <v>3</v>
      </c>
      <c r="I567" s="1" cm="1">
        <f t="array" aca="1" ref="I567" ca="1" xml:space="preserve"> (SUM(OFFSET(G567, -$M$4/2+1, 0, $M$4-1, 1)) + (INDIRECT("G" &amp; ROW(G567) - $M$4/2) + INDIRECT("G" &amp; ROW(G567) + $M$4/2))/2) / $M$4</f>
        <v>10231.704545454546</v>
      </c>
      <c r="J567" s="1">
        <f ca="1">Table5[[#This Row],[Moving Average on Months]] - 1.96*STDEV(OFFSET(Table5[[#This Row],[Combined 
Daily Order]], -$M$4/2, 0, $M$4+1, 1))</f>
        <v>5025.4991785051998</v>
      </c>
      <c r="K567" s="1">
        <f ca="1">Table5[[#This Row],[Moving Average on Months]] + 1.96*STDEV(OFFSET(Table5[[#This Row],[Combined 
Daily Order]], -$M$4/2, 0, $M$4+1, 1))</f>
        <v>15437.909912403891</v>
      </c>
      <c r="L567" s="1" t="e">
        <v>#N/A</v>
      </c>
      <c r="N567" s="1">
        <f t="shared" si="42"/>
        <v>2594.402569847256</v>
      </c>
      <c r="O567" s="1">
        <f t="shared" si="43"/>
        <v>23487.587467512647</v>
      </c>
      <c r="S567"/>
    </row>
    <row r="568" spans="2:19" ht="15" x14ac:dyDescent="0.2">
      <c r="B568" s="2">
        <v>45247.58256911864</v>
      </c>
      <c r="C568" s="2">
        <f t="shared" si="40"/>
        <v>45247</v>
      </c>
      <c r="D568" s="1">
        <v>9340</v>
      </c>
      <c r="F568" s="2">
        <f t="shared" si="44"/>
        <v>44774</v>
      </c>
      <c r="G568" s="1">
        <f t="shared" si="41"/>
        <v>11329</v>
      </c>
      <c r="H568" s="1">
        <f>ROUNDUP(MONTH(Table3[[#This Row],[Date]])/3, 0)</f>
        <v>3</v>
      </c>
      <c r="I568" s="1" cm="1">
        <f t="array" aca="1" ref="I568" ca="1" xml:space="preserve"> (SUM(OFFSET(G568, -$M$4/2+1, 0, $M$4-1, 1)) + (INDIRECT("G" &amp; ROW(G568) - $M$4/2) + INDIRECT("G" &amp; ROW(G568) + $M$4/2))/2) / $M$4</f>
        <v>9968.636363636364</v>
      </c>
      <c r="J568" s="1">
        <f ca="1">Table5[[#This Row],[Moving Average on Months]] - 1.96*STDEV(OFFSET(Table5[[#This Row],[Combined 
Daily Order]], -$M$4/2, 0, $M$4+1, 1))</f>
        <v>4893.961103379248</v>
      </c>
      <c r="K568" s="1">
        <f ca="1">Table5[[#This Row],[Moving Average on Months]] + 1.96*STDEV(OFFSET(Table5[[#This Row],[Combined 
Daily Order]], -$M$4/2, 0, $M$4+1, 1))</f>
        <v>15043.31162389348</v>
      </c>
      <c r="L568" s="1" t="e">
        <v>#N/A</v>
      </c>
      <c r="N568" s="1">
        <f t="shared" si="42"/>
        <v>2594.402569847256</v>
      </c>
      <c r="O568" s="1">
        <f t="shared" si="43"/>
        <v>23487.587467512647</v>
      </c>
      <c r="S568"/>
    </row>
    <row r="569" spans="2:19" ht="15" x14ac:dyDescent="0.2">
      <c r="B569" s="2">
        <v>45247.192223219885</v>
      </c>
      <c r="C569" s="2">
        <f t="shared" si="40"/>
        <v>45247</v>
      </c>
      <c r="D569" s="1">
        <v>9628</v>
      </c>
      <c r="F569" s="2">
        <f t="shared" si="44"/>
        <v>44771</v>
      </c>
      <c r="G569" s="1">
        <f t="shared" si="41"/>
        <v>12018</v>
      </c>
      <c r="H569" s="1">
        <f>ROUNDUP(MONTH(Table3[[#This Row],[Date]])/3, 0)</f>
        <v>3</v>
      </c>
      <c r="I569" s="1" cm="1">
        <f t="array" aca="1" ref="I569" ca="1" xml:space="preserve"> (SUM(OFFSET(G569, -$M$4/2+1, 0, $M$4-1, 1)) + (INDIRECT("G" &amp; ROW(G569) - $M$4/2) + INDIRECT("G" &amp; ROW(G569) + $M$4/2))/2) / $M$4</f>
        <v>9761.113636363636</v>
      </c>
      <c r="J569" s="1">
        <f ca="1">Table5[[#This Row],[Moving Average on Months]] - 1.96*STDEV(OFFSET(Table5[[#This Row],[Combined 
Daily Order]], -$M$4/2, 0, $M$4+1, 1))</f>
        <v>4681.7059212520471</v>
      </c>
      <c r="K569" s="1">
        <f ca="1">Table5[[#This Row],[Moving Average on Months]] + 1.96*STDEV(OFFSET(Table5[[#This Row],[Combined 
Daily Order]], -$M$4/2, 0, $M$4+1, 1))</f>
        <v>14840.521351475225</v>
      </c>
      <c r="L569" s="1" t="e">
        <v>#N/A</v>
      </c>
      <c r="N569" s="1">
        <f t="shared" si="42"/>
        <v>2594.402569847256</v>
      </c>
      <c r="O569" s="1">
        <f t="shared" si="43"/>
        <v>23487.587467512647</v>
      </c>
      <c r="S569"/>
    </row>
    <row r="570" spans="2:19" ht="15" x14ac:dyDescent="0.2">
      <c r="B570" s="2">
        <v>45246.821697669431</v>
      </c>
      <c r="C570" s="2">
        <f t="shared" si="40"/>
        <v>45246</v>
      </c>
      <c r="D570" s="1">
        <v>9224</v>
      </c>
      <c r="F570" s="2">
        <f t="shared" si="44"/>
        <v>44770</v>
      </c>
      <c r="G570" s="1">
        <f t="shared" si="41"/>
        <v>7582</v>
      </c>
      <c r="H570" s="1">
        <f>ROUNDUP(MONTH(Table3[[#This Row],[Date]])/3, 0)</f>
        <v>3</v>
      </c>
      <c r="I570" s="1" cm="1">
        <f t="array" aca="1" ref="I570" ca="1" xml:space="preserve"> (SUM(OFFSET(G570, -$M$4/2+1, 0, $M$4-1, 1)) + (INDIRECT("G" &amp; ROW(G570) - $M$4/2) + INDIRECT("G" &amp; ROW(G570) + $M$4/2))/2) / $M$4</f>
        <v>9553.795454545454</v>
      </c>
      <c r="J570" s="1">
        <f ca="1">Table5[[#This Row],[Moving Average on Months]] - 1.96*STDEV(OFFSET(Table5[[#This Row],[Combined 
Daily Order]], -$M$4/2, 0, $M$4+1, 1))</f>
        <v>4699.8768535690888</v>
      </c>
      <c r="K570" s="1">
        <f ca="1">Table5[[#This Row],[Moving Average on Months]] + 1.96*STDEV(OFFSET(Table5[[#This Row],[Combined 
Daily Order]], -$M$4/2, 0, $M$4+1, 1))</f>
        <v>14407.714055521819</v>
      </c>
      <c r="L570" s="1" t="e">
        <v>#N/A</v>
      </c>
      <c r="N570" s="1">
        <f t="shared" si="42"/>
        <v>2594.402569847256</v>
      </c>
      <c r="O570" s="1">
        <f t="shared" si="43"/>
        <v>23487.587467512647</v>
      </c>
      <c r="S570"/>
    </row>
    <row r="571" spans="2:19" ht="15" x14ac:dyDescent="0.2">
      <c r="B571" s="2">
        <v>45246.418148962483</v>
      </c>
      <c r="C571" s="2">
        <f t="shared" si="40"/>
        <v>45246</v>
      </c>
      <c r="D571" s="1">
        <v>9335</v>
      </c>
      <c r="F571" s="2">
        <f t="shared" si="44"/>
        <v>44769</v>
      </c>
      <c r="G571" s="1">
        <f t="shared" si="41"/>
        <v>11442</v>
      </c>
      <c r="H571" s="1">
        <f>ROUNDUP(MONTH(Table3[[#This Row],[Date]])/3, 0)</f>
        <v>3</v>
      </c>
      <c r="I571" s="1" cm="1">
        <f t="array" aca="1" ref="I571" ca="1" xml:space="preserve"> (SUM(OFFSET(G571, -$M$4/2+1, 0, $M$4-1, 1)) + (INDIRECT("G" &amp; ROW(G571) - $M$4/2) + INDIRECT("G" &amp; ROW(G571) + $M$4/2))/2) / $M$4</f>
        <v>9386.818181818182</v>
      </c>
      <c r="J571" s="1">
        <f ca="1">Table5[[#This Row],[Moving Average on Months]] - 1.96*STDEV(OFFSET(Table5[[#This Row],[Combined 
Daily Order]], -$M$4/2, 0, $M$4+1, 1))</f>
        <v>4528.0399788045243</v>
      </c>
      <c r="K571" s="1">
        <f ca="1">Table5[[#This Row],[Moving Average on Months]] + 1.96*STDEV(OFFSET(Table5[[#This Row],[Combined 
Daily Order]], -$M$4/2, 0, $M$4+1, 1))</f>
        <v>14245.596384831839</v>
      </c>
      <c r="L571" s="1" t="e">
        <v>#N/A</v>
      </c>
      <c r="N571" s="1">
        <f t="shared" si="42"/>
        <v>2594.402569847256</v>
      </c>
      <c r="O571" s="1">
        <f t="shared" si="43"/>
        <v>23487.587467512647</v>
      </c>
      <c r="S571"/>
    </row>
    <row r="572" spans="2:19" ht="15" x14ac:dyDescent="0.2">
      <c r="B572" s="2">
        <v>45246.030399476469</v>
      </c>
      <c r="C572" s="2">
        <f t="shared" si="40"/>
        <v>45246</v>
      </c>
      <c r="D572" s="1">
        <v>8808</v>
      </c>
      <c r="F572" s="2">
        <f t="shared" si="44"/>
        <v>44768</v>
      </c>
      <c r="G572" s="1">
        <f t="shared" si="41"/>
        <v>7313</v>
      </c>
      <c r="H572" s="1">
        <f>ROUNDUP(MONTH(Table3[[#This Row],[Date]])/3, 0)</f>
        <v>3</v>
      </c>
      <c r="I572" s="1" cm="1">
        <f t="array" aca="1" ref="I572" ca="1" xml:space="preserve"> (SUM(OFFSET(G572, -$M$4/2+1, 0, $M$4-1, 1)) + (INDIRECT("G" &amp; ROW(G572) - $M$4/2) + INDIRECT("G" &amp; ROW(G572) + $M$4/2))/2) / $M$4</f>
        <v>9270.931818181818</v>
      </c>
      <c r="J572" s="1">
        <f ca="1">Table5[[#This Row],[Moving Average on Months]] - 1.96*STDEV(OFFSET(Table5[[#This Row],[Combined 
Daily Order]], -$M$4/2, 0, $M$4+1, 1))</f>
        <v>4635.4114622582447</v>
      </c>
      <c r="K572" s="1">
        <f ca="1">Table5[[#This Row],[Moving Average on Months]] + 1.96*STDEV(OFFSET(Table5[[#This Row],[Combined 
Daily Order]], -$M$4/2, 0, $M$4+1, 1))</f>
        <v>13906.45217410539</v>
      </c>
      <c r="L572" s="1" t="e">
        <v>#N/A</v>
      </c>
      <c r="N572" s="1">
        <f t="shared" si="42"/>
        <v>2594.402569847256</v>
      </c>
      <c r="O572" s="1">
        <f t="shared" si="43"/>
        <v>23487.587467512647</v>
      </c>
      <c r="S572"/>
    </row>
    <row r="573" spans="2:19" ht="15" x14ac:dyDescent="0.2">
      <c r="B573" s="2">
        <v>45245.620966121976</v>
      </c>
      <c r="C573" s="2">
        <f t="shared" si="40"/>
        <v>45245</v>
      </c>
      <c r="D573" s="1">
        <v>8876</v>
      </c>
      <c r="F573" s="2">
        <f t="shared" si="44"/>
        <v>44767</v>
      </c>
      <c r="G573" s="1">
        <f t="shared" si="41"/>
        <v>11007</v>
      </c>
      <c r="H573" s="1">
        <f>ROUNDUP(MONTH(Table3[[#This Row],[Date]])/3, 0)</f>
        <v>3</v>
      </c>
      <c r="I573" s="1" cm="1">
        <f t="array" aca="1" ref="I573" ca="1" xml:space="preserve"> (SUM(OFFSET(G573, -$M$4/2+1, 0, $M$4-1, 1)) + (INDIRECT("G" &amp; ROW(G573) - $M$4/2) + INDIRECT("G" &amp; ROW(G573) + $M$4/2))/2) / $M$4</f>
        <v>9062.9090909090901</v>
      </c>
      <c r="J573" s="1">
        <f ca="1">Table5[[#This Row],[Moving Average on Months]] - 1.96*STDEV(OFFSET(Table5[[#This Row],[Combined 
Daily Order]], -$M$4/2, 0, $M$4+1, 1))</f>
        <v>4216.6473258713841</v>
      </c>
      <c r="K573" s="1">
        <f ca="1">Table5[[#This Row],[Moving Average on Months]] + 1.96*STDEV(OFFSET(Table5[[#This Row],[Combined 
Daily Order]], -$M$4/2, 0, $M$4+1, 1))</f>
        <v>13909.170855946795</v>
      </c>
      <c r="L573" s="1" t="e">
        <v>#N/A</v>
      </c>
      <c r="N573" s="1">
        <f t="shared" si="42"/>
        <v>2594.402569847256</v>
      </c>
      <c r="O573" s="1">
        <f t="shared" si="43"/>
        <v>23487.587467512647</v>
      </c>
      <c r="S573"/>
    </row>
    <row r="574" spans="2:19" ht="15" x14ac:dyDescent="0.2">
      <c r="B574" s="2">
        <v>45245.191598450292</v>
      </c>
      <c r="C574" s="2">
        <f t="shared" si="40"/>
        <v>45245</v>
      </c>
      <c r="D574" s="1">
        <v>8725</v>
      </c>
      <c r="F574" s="2">
        <f t="shared" si="44"/>
        <v>44764</v>
      </c>
      <c r="G574" s="1">
        <f t="shared" si="41"/>
        <v>7130</v>
      </c>
      <c r="H574" s="1">
        <f>ROUNDUP(MONTH(Table3[[#This Row],[Date]])/3, 0)</f>
        <v>3</v>
      </c>
      <c r="I574" s="1" cm="1">
        <f t="array" aca="1" ref="I574" ca="1" xml:space="preserve"> (SUM(OFFSET(G574, -$M$4/2+1, 0, $M$4-1, 1)) + (INDIRECT("G" &amp; ROW(G574) - $M$4/2) + INDIRECT("G" &amp; ROW(G574) + $M$4/2))/2) / $M$4</f>
        <v>8901.045454545454</v>
      </c>
      <c r="J574" s="1">
        <f ca="1">Table5[[#This Row],[Moving Average on Months]] - 1.96*STDEV(OFFSET(Table5[[#This Row],[Combined 
Daily Order]], -$M$4/2, 0, $M$4+1, 1))</f>
        <v>4501.941796659894</v>
      </c>
      <c r="K574" s="1">
        <f ca="1">Table5[[#This Row],[Moving Average on Months]] + 1.96*STDEV(OFFSET(Table5[[#This Row],[Combined 
Daily Order]], -$M$4/2, 0, $M$4+1, 1))</f>
        <v>13300.149112431014</v>
      </c>
      <c r="L574" s="1" t="e">
        <v>#N/A</v>
      </c>
      <c r="N574" s="1">
        <f t="shared" si="42"/>
        <v>2594.402569847256</v>
      </c>
      <c r="O574" s="1">
        <f t="shared" si="43"/>
        <v>23487.587467512647</v>
      </c>
      <c r="S574"/>
    </row>
    <row r="575" spans="2:19" ht="15" x14ac:dyDescent="0.2">
      <c r="B575" s="2">
        <v>45244.806627350379</v>
      </c>
      <c r="C575" s="2">
        <f t="shared" si="40"/>
        <v>45244</v>
      </c>
      <c r="D575" s="1">
        <v>8915</v>
      </c>
      <c r="F575" s="2">
        <f t="shared" si="44"/>
        <v>44763</v>
      </c>
      <c r="G575" s="1">
        <f t="shared" si="41"/>
        <v>9417</v>
      </c>
      <c r="H575" s="1">
        <f>ROUNDUP(MONTH(Table3[[#This Row],[Date]])/3, 0)</f>
        <v>3</v>
      </c>
      <c r="I575" s="1" cm="1">
        <f t="array" aca="1" ref="I575" ca="1" xml:space="preserve"> (SUM(OFFSET(G575, -$M$4/2+1, 0, $M$4-1, 1)) + (INDIRECT("G" &amp; ROW(G575) - $M$4/2) + INDIRECT("G" &amp; ROW(G575) + $M$4/2))/2) / $M$4</f>
        <v>8747.545454545454</v>
      </c>
      <c r="J575" s="1">
        <f ca="1">Table5[[#This Row],[Moving Average on Months]] - 1.96*STDEV(OFFSET(Table5[[#This Row],[Combined 
Daily Order]], -$M$4/2, 0, $M$4+1, 1))</f>
        <v>4213.5535527709771</v>
      </c>
      <c r="K575" s="1">
        <f ca="1">Table5[[#This Row],[Moving Average on Months]] + 1.96*STDEV(OFFSET(Table5[[#This Row],[Combined 
Daily Order]], -$M$4/2, 0, $M$4+1, 1))</f>
        <v>13281.537356319932</v>
      </c>
      <c r="L575" s="1" t="e">
        <v>#N/A</v>
      </c>
      <c r="N575" s="1">
        <f t="shared" si="42"/>
        <v>2594.402569847256</v>
      </c>
      <c r="O575" s="1">
        <f t="shared" si="43"/>
        <v>23487.587467512647</v>
      </c>
      <c r="S575"/>
    </row>
    <row r="576" spans="2:19" ht="15" x14ac:dyDescent="0.2">
      <c r="B576" s="2">
        <v>45244.406266266204</v>
      </c>
      <c r="C576" s="2">
        <f t="shared" si="40"/>
        <v>45244</v>
      </c>
      <c r="D576" s="1">
        <v>8612</v>
      </c>
      <c r="F576" s="2">
        <f t="shared" si="44"/>
        <v>44762</v>
      </c>
      <c r="G576" s="1">
        <f t="shared" si="41"/>
        <v>6857</v>
      </c>
      <c r="H576" s="1">
        <f>ROUNDUP(MONTH(Table3[[#This Row],[Date]])/3, 0)</f>
        <v>3</v>
      </c>
      <c r="I576" s="1" cm="1">
        <f t="array" aca="1" ref="I576" ca="1" xml:space="preserve"> (SUM(OFFSET(G576, -$M$4/2+1, 0, $M$4-1, 1)) + (INDIRECT("G" &amp; ROW(G576) - $M$4/2) + INDIRECT("G" &amp; ROW(G576) + $M$4/2))/2) / $M$4</f>
        <v>8571.4772727272721</v>
      </c>
      <c r="J576" s="1">
        <f ca="1">Table5[[#This Row],[Moving Average on Months]] - 1.96*STDEV(OFFSET(Table5[[#This Row],[Combined 
Daily Order]], -$M$4/2, 0, $M$4+1, 1))</f>
        <v>4575.9303408938085</v>
      </c>
      <c r="K576" s="1">
        <f ca="1">Table5[[#This Row],[Moving Average on Months]] + 1.96*STDEV(OFFSET(Table5[[#This Row],[Combined 
Daily Order]], -$M$4/2, 0, $M$4+1, 1))</f>
        <v>12567.024204560736</v>
      </c>
      <c r="L576" s="1" t="e">
        <v>#N/A</v>
      </c>
      <c r="N576" s="1">
        <f t="shared" si="42"/>
        <v>2594.402569847256</v>
      </c>
      <c r="O576" s="1">
        <f t="shared" si="43"/>
        <v>23487.587467512647</v>
      </c>
      <c r="S576"/>
    </row>
    <row r="577" spans="2:19" ht="15" x14ac:dyDescent="0.2">
      <c r="B577" s="2">
        <v>45244.027984682209</v>
      </c>
      <c r="C577" s="2">
        <f t="shared" si="40"/>
        <v>45244</v>
      </c>
      <c r="D577" s="1">
        <v>8011</v>
      </c>
      <c r="F577" s="2">
        <f t="shared" si="44"/>
        <v>44761</v>
      </c>
      <c r="G577" s="1">
        <f t="shared" si="41"/>
        <v>9319</v>
      </c>
      <c r="H577" s="1">
        <f>ROUNDUP(MONTH(Table3[[#This Row],[Date]])/3, 0)</f>
        <v>3</v>
      </c>
      <c r="I577" s="1" cm="1">
        <f t="array" aca="1" ref="I577" ca="1" xml:space="preserve"> (SUM(OFFSET(G577, -$M$4/2+1, 0, $M$4-1, 1)) + (INDIRECT("G" &amp; ROW(G577) - $M$4/2) + INDIRECT("G" &amp; ROW(G577) + $M$4/2))/2) / $M$4</f>
        <v>8413.8409090909099</v>
      </c>
      <c r="J577" s="1">
        <f ca="1">Table5[[#This Row],[Moving Average on Months]] - 1.96*STDEV(OFFSET(Table5[[#This Row],[Combined 
Daily Order]], -$M$4/2, 0, $M$4+1, 1))</f>
        <v>4230.4963965942925</v>
      </c>
      <c r="K577" s="1">
        <f ca="1">Table5[[#This Row],[Moving Average on Months]] + 1.96*STDEV(OFFSET(Table5[[#This Row],[Combined 
Daily Order]], -$M$4/2, 0, $M$4+1, 1))</f>
        <v>12597.185421587528</v>
      </c>
      <c r="L577" s="1" t="e">
        <v>#N/A</v>
      </c>
      <c r="N577" s="1">
        <f t="shared" si="42"/>
        <v>2594.402569847256</v>
      </c>
      <c r="O577" s="1">
        <f t="shared" si="43"/>
        <v>23487.587467512647</v>
      </c>
      <c r="S577"/>
    </row>
    <row r="578" spans="2:19" ht="15" x14ac:dyDescent="0.2">
      <c r="B578" s="2">
        <v>45243.608100428442</v>
      </c>
      <c r="C578" s="2">
        <f t="shared" si="40"/>
        <v>45243</v>
      </c>
      <c r="D578" s="1">
        <v>8468</v>
      </c>
      <c r="F578" s="2">
        <f t="shared" si="44"/>
        <v>44760</v>
      </c>
      <c r="G578" s="1">
        <f t="shared" si="41"/>
        <v>6766</v>
      </c>
      <c r="H578" s="1">
        <f>ROUNDUP(MONTH(Table3[[#This Row],[Date]])/3, 0)</f>
        <v>3</v>
      </c>
      <c r="I578" s="1" cm="1">
        <f t="array" aca="1" ref="I578" ca="1" xml:space="preserve"> (SUM(OFFSET(G578, -$M$4/2+1, 0, $M$4-1, 1)) + (INDIRECT("G" &amp; ROW(G578) - $M$4/2) + INDIRECT("G" &amp; ROW(G578) + $M$4/2))/2) / $M$4</f>
        <v>8303.113636363636</v>
      </c>
      <c r="J578" s="1">
        <f ca="1">Table5[[#This Row],[Moving Average on Months]] - 1.96*STDEV(OFFSET(Table5[[#This Row],[Combined 
Daily Order]], -$M$4/2, 0, $M$4+1, 1))</f>
        <v>4445.9465526344484</v>
      </c>
      <c r="K578" s="1">
        <f ca="1">Table5[[#This Row],[Moving Average on Months]] + 1.96*STDEV(OFFSET(Table5[[#This Row],[Combined 
Daily Order]], -$M$4/2, 0, $M$4+1, 1))</f>
        <v>12160.280720092824</v>
      </c>
      <c r="L578" s="1" t="e">
        <v>#N/A</v>
      </c>
      <c r="N578" s="1">
        <f t="shared" si="42"/>
        <v>2594.402569847256</v>
      </c>
      <c r="O578" s="1">
        <f t="shared" si="43"/>
        <v>23487.587467512647</v>
      </c>
      <c r="S578"/>
    </row>
    <row r="579" spans="2:19" ht="15" x14ac:dyDescent="0.2">
      <c r="B579" s="2">
        <v>45243.202102075556</v>
      </c>
      <c r="C579" s="2">
        <f t="shared" si="40"/>
        <v>45243</v>
      </c>
      <c r="D579" s="1">
        <v>8009</v>
      </c>
      <c r="F579" s="2">
        <f t="shared" si="44"/>
        <v>44757</v>
      </c>
      <c r="G579" s="1">
        <f t="shared" si="41"/>
        <v>5943</v>
      </c>
      <c r="H579" s="1">
        <f>ROUNDUP(MONTH(Table3[[#This Row],[Date]])/3, 0)</f>
        <v>3</v>
      </c>
      <c r="I579" s="1" cm="1">
        <f t="array" aca="1" ref="I579" ca="1" xml:space="preserve"> (SUM(OFFSET(G579, -$M$4/2+1, 0, $M$4-1, 1)) + (INDIRECT("G" &amp; ROW(G579) - $M$4/2) + INDIRECT("G" &amp; ROW(G579) + $M$4/2))/2) / $M$4</f>
        <v>8218.8409090909099</v>
      </c>
      <c r="J579" s="1">
        <f ca="1">Table5[[#This Row],[Moving Average on Months]] - 1.96*STDEV(OFFSET(Table5[[#This Row],[Combined 
Daily Order]], -$M$4/2, 0, $M$4+1, 1))</f>
        <v>4217.197758277267</v>
      </c>
      <c r="K579" s="1">
        <f ca="1">Table5[[#This Row],[Moving Average on Months]] + 1.96*STDEV(OFFSET(Table5[[#This Row],[Combined 
Daily Order]], -$M$4/2, 0, $M$4+1, 1))</f>
        <v>12220.484059904553</v>
      </c>
      <c r="L579" s="1" t="e">
        <v>#N/A</v>
      </c>
      <c r="N579" s="1">
        <f t="shared" si="42"/>
        <v>2594.402569847256</v>
      </c>
      <c r="O579" s="1">
        <f t="shared" si="43"/>
        <v>23487.587467512647</v>
      </c>
      <c r="S579"/>
    </row>
    <row r="580" spans="2:19" ht="15" x14ac:dyDescent="0.2">
      <c r="B580" s="2">
        <v>45240.731135437025</v>
      </c>
      <c r="C580" s="2">
        <f t="shared" ref="C580:C643" si="45">INT(B580)</f>
        <v>45240</v>
      </c>
      <c r="D580" s="1">
        <v>7899</v>
      </c>
      <c r="F580" s="2">
        <f t="shared" si="44"/>
        <v>44756</v>
      </c>
      <c r="G580" s="1">
        <f t="shared" ref="G580:G643" si="46">SUMIF(C:C, F580, D:D)</f>
        <v>9055</v>
      </c>
      <c r="H580" s="1">
        <f>ROUNDUP(MONTH(Table3[[#This Row],[Date]])/3, 0)</f>
        <v>3</v>
      </c>
      <c r="I580" s="1" cm="1">
        <f t="array" aca="1" ref="I580" ca="1" xml:space="preserve"> (SUM(OFFSET(G580, -$M$4/2+1, 0, $M$4-1, 1)) + (INDIRECT("G" &amp; ROW(G580) - $M$4/2) + INDIRECT("G" &amp; ROW(G580) + $M$4/2))/2) / $M$4</f>
        <v>8025.545454545455</v>
      </c>
      <c r="J580" s="1">
        <f ca="1">Table5[[#This Row],[Moving Average on Months]] - 1.96*STDEV(OFFSET(Table5[[#This Row],[Combined 
Daily Order]], -$M$4/2, 0, $M$4+1, 1))</f>
        <v>4218.5035347948524</v>
      </c>
      <c r="K580" s="1">
        <f ca="1">Table5[[#This Row],[Moving Average on Months]] + 1.96*STDEV(OFFSET(Table5[[#This Row],[Combined 
Daily Order]], -$M$4/2, 0, $M$4+1, 1))</f>
        <v>11832.587374296058</v>
      </c>
      <c r="L580" s="1" t="e">
        <v>#N/A</v>
      </c>
      <c r="N580" s="1">
        <f t="shared" ref="N580:N643" si="47">$W$48</f>
        <v>2594.402569847256</v>
      </c>
      <c r="O580" s="1">
        <f t="shared" ref="O580:O643" si="48">$X$48</f>
        <v>23487.587467512647</v>
      </c>
      <c r="S580"/>
    </row>
    <row r="581" spans="2:19" ht="15" x14ac:dyDescent="0.2">
      <c r="B581" s="2">
        <v>45240.35159729408</v>
      </c>
      <c r="C581" s="2">
        <f t="shared" si="45"/>
        <v>45240</v>
      </c>
      <c r="D581" s="1">
        <v>7041</v>
      </c>
      <c r="F581" s="2">
        <f t="shared" si="44"/>
        <v>44755</v>
      </c>
      <c r="G581" s="1">
        <f t="shared" si="46"/>
        <v>5865</v>
      </c>
      <c r="H581" s="1">
        <f>ROUNDUP(MONTH(Table3[[#This Row],[Date]])/3, 0)</f>
        <v>3</v>
      </c>
      <c r="I581" s="1" cm="1">
        <f t="array" aca="1" ref="I581" ca="1" xml:space="preserve"> (SUM(OFFSET(G581, -$M$4/2+1, 0, $M$4-1, 1)) + (INDIRECT("G" &amp; ROW(G581) - $M$4/2) + INDIRECT("G" &amp; ROW(G581) + $M$4/2))/2) / $M$4</f>
        <v>7929.909090909091</v>
      </c>
      <c r="J581" s="1">
        <f ca="1">Table5[[#This Row],[Moving Average on Months]] - 1.96*STDEV(OFFSET(Table5[[#This Row],[Combined 
Daily Order]], -$M$4/2, 0, $M$4+1, 1))</f>
        <v>4420.4827306915522</v>
      </c>
      <c r="K581" s="1">
        <f ca="1">Table5[[#This Row],[Moving Average on Months]] + 1.96*STDEV(OFFSET(Table5[[#This Row],[Combined 
Daily Order]], -$M$4/2, 0, $M$4+1, 1))</f>
        <v>11439.33545112663</v>
      </c>
      <c r="L581" s="1" t="e">
        <v>#N/A</v>
      </c>
      <c r="N581" s="1">
        <f t="shared" si="47"/>
        <v>2594.402569847256</v>
      </c>
      <c r="O581" s="1">
        <f t="shared" si="48"/>
        <v>23487.587467512647</v>
      </c>
      <c r="S581"/>
    </row>
    <row r="582" spans="2:19" ht="15" x14ac:dyDescent="0.2">
      <c r="B582" s="2">
        <v>45239.949701034646</v>
      </c>
      <c r="C582" s="2">
        <f t="shared" si="45"/>
        <v>45239</v>
      </c>
      <c r="D582" s="1">
        <v>7898</v>
      </c>
      <c r="F582" s="2">
        <f t="shared" ref="F582:F645" si="49">WORKDAY(F581,-1)</f>
        <v>44754</v>
      </c>
      <c r="G582" s="1">
        <f t="shared" si="46"/>
        <v>8860</v>
      </c>
      <c r="H582" s="1">
        <f>ROUNDUP(MONTH(Table3[[#This Row],[Date]])/3, 0)</f>
        <v>3</v>
      </c>
      <c r="I582" s="1" cm="1">
        <f t="array" aca="1" ref="I582" ca="1" xml:space="preserve"> (SUM(OFFSET(G582, -$M$4/2+1, 0, $M$4-1, 1)) + (INDIRECT("G" &amp; ROW(G582) - $M$4/2) + INDIRECT("G" &amp; ROW(G582) + $M$4/2))/2) / $M$4</f>
        <v>7843.545454545455</v>
      </c>
      <c r="J582" s="1">
        <f ca="1">Table5[[#This Row],[Moving Average on Months]] - 1.96*STDEV(OFFSET(Table5[[#This Row],[Combined 
Daily Order]], -$M$4/2, 0, $M$4+1, 1))</f>
        <v>4301.8192937925851</v>
      </c>
      <c r="K582" s="1">
        <f ca="1">Table5[[#This Row],[Moving Average on Months]] + 1.96*STDEV(OFFSET(Table5[[#This Row],[Combined 
Daily Order]], -$M$4/2, 0, $M$4+1, 1))</f>
        <v>11385.271615298325</v>
      </c>
      <c r="L582" s="1" t="e">
        <v>#N/A</v>
      </c>
      <c r="N582" s="1">
        <f t="shared" si="47"/>
        <v>2594.402569847256</v>
      </c>
      <c r="O582" s="1">
        <f t="shared" si="48"/>
        <v>23487.587467512647</v>
      </c>
      <c r="S582"/>
    </row>
    <row r="583" spans="2:19" ht="15" x14ac:dyDescent="0.2">
      <c r="B583" s="2">
        <v>45239.563311334576</v>
      </c>
      <c r="C583" s="2">
        <f t="shared" si="45"/>
        <v>45239</v>
      </c>
      <c r="D583" s="1">
        <v>7321</v>
      </c>
      <c r="F583" s="2">
        <f t="shared" si="49"/>
        <v>44753</v>
      </c>
      <c r="G583" s="1">
        <f t="shared" si="46"/>
        <v>8679</v>
      </c>
      <c r="H583" s="1">
        <f>ROUNDUP(MONTH(Table3[[#This Row],[Date]])/3, 0)</f>
        <v>3</v>
      </c>
      <c r="I583" s="1" cm="1">
        <f t="array" aca="1" ref="I583" ca="1" xml:space="preserve"> (SUM(OFFSET(G583, -$M$4/2+1, 0, $M$4-1, 1)) + (INDIRECT("G" &amp; ROW(G583) - $M$4/2) + INDIRECT("G" &amp; ROW(G583) + $M$4/2))/2) / $M$4</f>
        <v>7778.590909090909</v>
      </c>
      <c r="J583" s="1">
        <f ca="1">Table5[[#This Row],[Moving Average on Months]] - 1.96*STDEV(OFFSET(Table5[[#This Row],[Combined 
Daily Order]], -$M$4/2, 0, $M$4+1, 1))</f>
        <v>4540.7554710579916</v>
      </c>
      <c r="K583" s="1">
        <f ca="1">Table5[[#This Row],[Moving Average on Months]] + 1.96*STDEV(OFFSET(Table5[[#This Row],[Combined 
Daily Order]], -$M$4/2, 0, $M$4+1, 1))</f>
        <v>11016.426347123826</v>
      </c>
      <c r="L583" s="1" t="e">
        <v>#N/A</v>
      </c>
      <c r="N583" s="1">
        <f t="shared" si="47"/>
        <v>2594.402569847256</v>
      </c>
      <c r="O583" s="1">
        <f t="shared" si="48"/>
        <v>23487.587467512647</v>
      </c>
      <c r="S583"/>
    </row>
    <row r="584" spans="2:19" ht="15" x14ac:dyDescent="0.2">
      <c r="B584" s="2">
        <v>45239.142475272849</v>
      </c>
      <c r="C584" s="2">
        <f t="shared" si="45"/>
        <v>45239</v>
      </c>
      <c r="D584" s="1">
        <v>8465</v>
      </c>
      <c r="F584" s="2">
        <f t="shared" si="49"/>
        <v>44750</v>
      </c>
      <c r="G584" s="1">
        <f t="shared" si="46"/>
        <v>5755</v>
      </c>
      <c r="H584" s="1">
        <f>ROUNDUP(MONTH(Table3[[#This Row],[Date]])/3, 0)</f>
        <v>3</v>
      </c>
      <c r="I584" s="1" cm="1">
        <f t="array" aca="1" ref="I584" ca="1" xml:space="preserve"> (SUM(OFFSET(G584, -$M$4/2+1, 0, $M$4-1, 1)) + (INDIRECT("G" &amp; ROW(G584) - $M$4/2) + INDIRECT("G" &amp; ROW(G584) + $M$4/2))/2) / $M$4</f>
        <v>7654.318181818182</v>
      </c>
      <c r="J584" s="1">
        <f ca="1">Table5[[#This Row],[Moving Average on Months]] - 1.96*STDEV(OFFSET(Table5[[#This Row],[Combined 
Daily Order]], -$M$4/2, 0, $M$4+1, 1))</f>
        <v>4347.4834040243331</v>
      </c>
      <c r="K584" s="1">
        <f ca="1">Table5[[#This Row],[Moving Average on Months]] + 1.96*STDEV(OFFSET(Table5[[#This Row],[Combined 
Daily Order]], -$M$4/2, 0, $M$4+1, 1))</f>
        <v>10961.152959612031</v>
      </c>
      <c r="L584" s="1" t="e">
        <v>#N/A</v>
      </c>
      <c r="N584" s="1">
        <f t="shared" si="47"/>
        <v>2594.402569847256</v>
      </c>
      <c r="O584" s="1">
        <f t="shared" si="48"/>
        <v>23487.587467512647</v>
      </c>
      <c r="S584"/>
    </row>
    <row r="585" spans="2:19" ht="15" x14ac:dyDescent="0.2">
      <c r="B585" s="2">
        <v>45238.763579420127</v>
      </c>
      <c r="C585" s="2">
        <f t="shared" si="45"/>
        <v>45238</v>
      </c>
      <c r="D585" s="1">
        <v>7419</v>
      </c>
      <c r="F585" s="2">
        <f t="shared" si="49"/>
        <v>44749</v>
      </c>
      <c r="G585" s="1">
        <f t="shared" si="46"/>
        <v>9106</v>
      </c>
      <c r="H585" s="1">
        <f>ROUNDUP(MONTH(Table3[[#This Row],[Date]])/3, 0)</f>
        <v>3</v>
      </c>
      <c r="I585" s="1" cm="1">
        <f t="array" aca="1" ref="I585" ca="1" xml:space="preserve"> (SUM(OFFSET(G585, -$M$4/2+1, 0, $M$4-1, 1)) + (INDIRECT("G" &amp; ROW(G585) - $M$4/2) + INDIRECT("G" &amp; ROW(G585) + $M$4/2))/2) / $M$4</f>
        <v>7596.818181818182</v>
      </c>
      <c r="J585" s="1">
        <f ca="1">Table5[[#This Row],[Moving Average on Months]] - 1.96*STDEV(OFFSET(Table5[[#This Row],[Combined 
Daily Order]], -$M$4/2, 0, $M$4+1, 1))</f>
        <v>4498.3446001670936</v>
      </c>
      <c r="K585" s="1">
        <f ca="1">Table5[[#This Row],[Moving Average on Months]] + 1.96*STDEV(OFFSET(Table5[[#This Row],[Combined 
Daily Order]], -$M$4/2, 0, $M$4+1, 1))</f>
        <v>10695.291763469271</v>
      </c>
      <c r="L585" s="1" t="e">
        <v>#N/A</v>
      </c>
      <c r="N585" s="1">
        <f t="shared" si="47"/>
        <v>2594.402569847256</v>
      </c>
      <c r="O585" s="1">
        <f t="shared" si="48"/>
        <v>23487.587467512647</v>
      </c>
      <c r="S585"/>
    </row>
    <row r="586" spans="2:19" ht="15" x14ac:dyDescent="0.2">
      <c r="B586" s="2">
        <v>45238.346093031025</v>
      </c>
      <c r="C586" s="2">
        <f t="shared" si="45"/>
        <v>45238</v>
      </c>
      <c r="D586" s="1">
        <v>8264</v>
      </c>
      <c r="F586" s="2">
        <f t="shared" si="49"/>
        <v>44748</v>
      </c>
      <c r="G586" s="1">
        <f t="shared" si="46"/>
        <v>6121</v>
      </c>
      <c r="H586" s="1">
        <f>ROUNDUP(MONTH(Table3[[#This Row],[Date]])/3, 0)</f>
        <v>3</v>
      </c>
      <c r="I586" s="1" cm="1">
        <f t="array" aca="1" ref="I586" ca="1" xml:space="preserve"> (SUM(OFFSET(G586, -$M$4/2+1, 0, $M$4-1, 1)) + (INDIRECT("G" &amp; ROW(G586) - $M$4/2) + INDIRECT("G" &amp; ROW(G586) + $M$4/2))/2) / $M$4</f>
        <v>7582.659090909091</v>
      </c>
      <c r="J586" s="1">
        <f ca="1">Table5[[#This Row],[Moving Average on Months]] - 1.96*STDEV(OFFSET(Table5[[#This Row],[Combined 
Daily Order]], -$M$4/2, 0, $M$4+1, 1))</f>
        <v>4448.0053425725282</v>
      </c>
      <c r="K586" s="1">
        <f ca="1">Table5[[#This Row],[Moving Average on Months]] + 1.96*STDEV(OFFSET(Table5[[#This Row],[Combined 
Daily Order]], -$M$4/2, 0, $M$4+1, 1))</f>
        <v>10717.312839245653</v>
      </c>
      <c r="L586" s="1" t="e">
        <v>#N/A</v>
      </c>
      <c r="N586" s="1">
        <f t="shared" si="47"/>
        <v>2594.402569847256</v>
      </c>
      <c r="O586" s="1">
        <f t="shared" si="48"/>
        <v>23487.587467512647</v>
      </c>
      <c r="S586"/>
    </row>
    <row r="587" spans="2:19" ht="15" x14ac:dyDescent="0.2">
      <c r="B587" s="2">
        <v>45237.948401738933</v>
      </c>
      <c r="C587" s="2">
        <f t="shared" si="45"/>
        <v>45237</v>
      </c>
      <c r="D587" s="1">
        <v>7224</v>
      </c>
      <c r="F587" s="2">
        <f t="shared" si="49"/>
        <v>44747</v>
      </c>
      <c r="G587" s="1">
        <f t="shared" si="46"/>
        <v>9233</v>
      </c>
      <c r="H587" s="1">
        <f>ROUNDUP(MONTH(Table3[[#This Row],[Date]])/3, 0)</f>
        <v>3</v>
      </c>
      <c r="I587" s="1" cm="1">
        <f t="array" aca="1" ref="I587" ca="1" xml:space="preserve"> (SUM(OFFSET(G587, -$M$4/2+1, 0, $M$4-1, 1)) + (INDIRECT("G" &amp; ROW(G587) - $M$4/2) + INDIRECT("G" &amp; ROW(G587) + $M$4/2))/2) / $M$4</f>
        <v>7563.454545454545</v>
      </c>
      <c r="J587" s="1">
        <f ca="1">Table5[[#This Row],[Moving Average on Months]] - 1.96*STDEV(OFFSET(Table5[[#This Row],[Combined 
Daily Order]], -$M$4/2, 0, $M$4+1, 1))</f>
        <v>4462.5334595966997</v>
      </c>
      <c r="K587" s="1">
        <f ca="1">Table5[[#This Row],[Moving Average on Months]] + 1.96*STDEV(OFFSET(Table5[[#This Row],[Combined 
Daily Order]], -$M$4/2, 0, $M$4+1, 1))</f>
        <v>10664.37563131239</v>
      </c>
      <c r="L587" s="1" t="e">
        <v>#N/A</v>
      </c>
      <c r="N587" s="1">
        <f t="shared" si="47"/>
        <v>2594.402569847256</v>
      </c>
      <c r="O587" s="1">
        <f t="shared" si="48"/>
        <v>23487.587467512647</v>
      </c>
      <c r="S587"/>
    </row>
    <row r="588" spans="2:19" ht="15" x14ac:dyDescent="0.2">
      <c r="B588" s="2">
        <v>45237.554170091513</v>
      </c>
      <c r="C588" s="2">
        <f t="shared" si="45"/>
        <v>45237</v>
      </c>
      <c r="D588" s="1">
        <v>8428</v>
      </c>
      <c r="F588" s="2">
        <f t="shared" si="49"/>
        <v>44746</v>
      </c>
      <c r="G588" s="1">
        <f t="shared" si="46"/>
        <v>5465</v>
      </c>
      <c r="H588" s="1">
        <f>ROUNDUP(MONTH(Table3[[#This Row],[Date]])/3, 0)</f>
        <v>3</v>
      </c>
      <c r="I588" s="1" cm="1">
        <f t="array" aca="1" ref="I588" ca="1" xml:space="preserve"> (SUM(OFFSET(G588, -$M$4/2+1, 0, $M$4-1, 1)) + (INDIRECT("G" &amp; ROW(G588) - $M$4/2) + INDIRECT("G" &amp; ROW(G588) + $M$4/2))/2) / $M$4</f>
        <v>7628.113636363636</v>
      </c>
      <c r="J588" s="1">
        <f ca="1">Table5[[#This Row],[Moving Average on Months]] - 1.96*STDEV(OFFSET(Table5[[#This Row],[Combined 
Daily Order]], -$M$4/2, 0, $M$4+1, 1))</f>
        <v>4395.8042161253343</v>
      </c>
      <c r="K588" s="1">
        <f ca="1">Table5[[#This Row],[Moving Average on Months]] + 1.96*STDEV(OFFSET(Table5[[#This Row],[Combined 
Daily Order]], -$M$4/2, 0, $M$4+1, 1))</f>
        <v>10860.423056601938</v>
      </c>
      <c r="L588" s="1" t="e">
        <v>#N/A</v>
      </c>
      <c r="N588" s="1">
        <f t="shared" si="47"/>
        <v>2594.402569847256</v>
      </c>
      <c r="O588" s="1">
        <f t="shared" si="48"/>
        <v>23487.587467512647</v>
      </c>
      <c r="S588"/>
    </row>
    <row r="589" spans="2:19" ht="15" x14ac:dyDescent="0.2">
      <c r="B589" s="2">
        <v>45237.136980774863</v>
      </c>
      <c r="C589" s="2">
        <f t="shared" si="45"/>
        <v>45237</v>
      </c>
      <c r="D589" s="1">
        <v>7034</v>
      </c>
      <c r="F589" s="2">
        <f t="shared" si="49"/>
        <v>44743</v>
      </c>
      <c r="G589" s="1">
        <f t="shared" si="46"/>
        <v>9433</v>
      </c>
      <c r="H589" s="1">
        <f>ROUNDUP(MONTH(Table3[[#This Row],[Date]])/3, 0)</f>
        <v>3</v>
      </c>
      <c r="I589" s="1" cm="1">
        <f t="array" aca="1" ref="I589" ca="1" xml:space="preserve"> (SUM(OFFSET(G589, -$M$4/2+1, 0, $M$4-1, 1)) + (INDIRECT("G" &amp; ROW(G589) - $M$4/2) + INDIRECT("G" &amp; ROW(G589) + $M$4/2))/2) / $M$4</f>
        <v>7635.590909090909</v>
      </c>
      <c r="J589" s="1">
        <f ca="1">Table5[[#This Row],[Moving Average on Months]] - 1.96*STDEV(OFFSET(Table5[[#This Row],[Combined 
Daily Order]], -$M$4/2, 0, $M$4+1, 1))</f>
        <v>4438.9236634942772</v>
      </c>
      <c r="K589" s="1">
        <f ca="1">Table5[[#This Row],[Moving Average on Months]] + 1.96*STDEV(OFFSET(Table5[[#This Row],[Combined 
Daily Order]], -$M$4/2, 0, $M$4+1, 1))</f>
        <v>10832.258154687541</v>
      </c>
      <c r="L589" s="1" t="e">
        <v>#N/A</v>
      </c>
      <c r="N589" s="1">
        <f t="shared" si="47"/>
        <v>2594.402569847256</v>
      </c>
      <c r="O589" s="1">
        <f t="shared" si="48"/>
        <v>23487.587467512647</v>
      </c>
      <c r="S589"/>
    </row>
    <row r="590" spans="2:19" ht="15" x14ac:dyDescent="0.2">
      <c r="B590" s="2">
        <v>45236.747101686924</v>
      </c>
      <c r="C590" s="2">
        <f t="shared" si="45"/>
        <v>45236</v>
      </c>
      <c r="D590" s="1">
        <v>6664</v>
      </c>
      <c r="F590" s="2">
        <f t="shared" si="49"/>
        <v>44742</v>
      </c>
      <c r="G590" s="1">
        <f t="shared" si="46"/>
        <v>5568</v>
      </c>
      <c r="H590" s="1">
        <f>ROUNDUP(MONTH(Table3[[#This Row],[Date]])/3, 0)</f>
        <v>2</v>
      </c>
      <c r="I590" s="1" cm="1">
        <f t="array" aca="1" ref="I590" ca="1" xml:space="preserve"> (SUM(OFFSET(G590, -$M$4/2+1, 0, $M$4-1, 1)) + (INDIRECT("G" &amp; ROW(G590) - $M$4/2) + INDIRECT("G" &amp; ROW(G590) + $M$4/2))/2) / $M$4</f>
        <v>7728.454545454545</v>
      </c>
      <c r="J590" s="1">
        <f ca="1">Table5[[#This Row],[Moving Average on Months]] - 1.96*STDEV(OFFSET(Table5[[#This Row],[Combined 
Daily Order]], -$M$4/2, 0, $M$4+1, 1))</f>
        <v>4362.0469191998272</v>
      </c>
      <c r="K590" s="1">
        <f ca="1">Table5[[#This Row],[Moving Average on Months]] + 1.96*STDEV(OFFSET(Table5[[#This Row],[Combined 
Daily Order]], -$M$4/2, 0, $M$4+1, 1))</f>
        <v>11094.862171709263</v>
      </c>
      <c r="L590" s="1" t="e">
        <v>#N/A</v>
      </c>
      <c r="N590" s="1">
        <f t="shared" si="47"/>
        <v>2594.402569847256</v>
      </c>
      <c r="O590" s="1">
        <f t="shared" si="48"/>
        <v>23487.587467512647</v>
      </c>
      <c r="S590"/>
    </row>
    <row r="591" spans="2:19" ht="15" x14ac:dyDescent="0.2">
      <c r="B591" s="2">
        <v>45236.354441998184</v>
      </c>
      <c r="C591" s="2">
        <f t="shared" si="45"/>
        <v>45236</v>
      </c>
      <c r="D591" s="1">
        <v>7951</v>
      </c>
      <c r="F591" s="2">
        <f t="shared" si="49"/>
        <v>44741</v>
      </c>
      <c r="G591" s="1">
        <f t="shared" si="46"/>
        <v>9274</v>
      </c>
      <c r="H591" s="1">
        <f>ROUNDUP(MONTH(Table3[[#This Row],[Date]])/3, 0)</f>
        <v>2</v>
      </c>
      <c r="I591" s="1" cm="1">
        <f t="array" aca="1" ref="I591" ca="1" xml:space="preserve"> (SUM(OFFSET(G591, -$M$4/2+1, 0, $M$4-1, 1)) + (INDIRECT("G" &amp; ROW(G591) - $M$4/2) + INDIRECT("G" &amp; ROW(G591) + $M$4/2))/2) / $M$4</f>
        <v>7777.863636363636</v>
      </c>
      <c r="J591" s="1">
        <f ca="1">Table5[[#This Row],[Moving Average on Months]] - 1.96*STDEV(OFFSET(Table5[[#This Row],[Combined 
Daily Order]], -$M$4/2, 0, $M$4+1, 1))</f>
        <v>4475.0761726185156</v>
      </c>
      <c r="K591" s="1">
        <f ca="1">Table5[[#This Row],[Moving Average on Months]] + 1.96*STDEV(OFFSET(Table5[[#This Row],[Combined 
Daily Order]], -$M$4/2, 0, $M$4+1, 1))</f>
        <v>11080.651100108757</v>
      </c>
      <c r="L591" s="1" t="e">
        <v>#N/A</v>
      </c>
      <c r="N591" s="1">
        <f t="shared" si="47"/>
        <v>2594.402569847256</v>
      </c>
      <c r="O591" s="1">
        <f t="shared" si="48"/>
        <v>23487.587467512647</v>
      </c>
      <c r="S591"/>
    </row>
    <row r="592" spans="2:19" ht="15" x14ac:dyDescent="0.2">
      <c r="B592" s="2">
        <v>45233.615163521397</v>
      </c>
      <c r="C592" s="2">
        <f t="shared" si="45"/>
        <v>45233</v>
      </c>
      <c r="D592" s="1">
        <v>7201</v>
      </c>
      <c r="F592" s="2">
        <f t="shared" si="49"/>
        <v>44740</v>
      </c>
      <c r="G592" s="1">
        <f t="shared" si="46"/>
        <v>6118</v>
      </c>
      <c r="H592" s="1">
        <f>ROUNDUP(MONTH(Table3[[#This Row],[Date]])/3, 0)</f>
        <v>2</v>
      </c>
      <c r="I592" s="1" cm="1">
        <f t="array" aca="1" ref="I592" ca="1" xml:space="preserve"> (SUM(OFFSET(G592, -$M$4/2+1, 0, $M$4-1, 1)) + (INDIRECT("G" &amp; ROW(G592) - $M$4/2) + INDIRECT("G" &amp; ROW(G592) + $M$4/2))/2) / $M$4</f>
        <v>7746.295454545455</v>
      </c>
      <c r="J592" s="1">
        <f ca="1">Table5[[#This Row],[Moving Average on Months]] - 1.96*STDEV(OFFSET(Table5[[#This Row],[Combined 
Daily Order]], -$M$4/2, 0, $M$4+1, 1))</f>
        <v>4461.989598746577</v>
      </c>
      <c r="K592" s="1">
        <f ca="1">Table5[[#This Row],[Moving Average on Months]] + 1.96*STDEV(OFFSET(Table5[[#This Row],[Combined 
Daily Order]], -$M$4/2, 0, $M$4+1, 1))</f>
        <v>11030.601310344333</v>
      </c>
      <c r="L592" s="1" t="e">
        <v>#N/A</v>
      </c>
      <c r="N592" s="1">
        <f t="shared" si="47"/>
        <v>2594.402569847256</v>
      </c>
      <c r="O592" s="1">
        <f t="shared" si="48"/>
        <v>23487.587467512647</v>
      </c>
      <c r="S592"/>
    </row>
    <row r="593" spans="2:19" ht="15" x14ac:dyDescent="0.2">
      <c r="B593" s="2">
        <v>45233.226212053429</v>
      </c>
      <c r="C593" s="2">
        <f t="shared" si="45"/>
        <v>45233</v>
      </c>
      <c r="D593" s="1">
        <v>6484</v>
      </c>
      <c r="F593" s="2">
        <f t="shared" si="49"/>
        <v>44739</v>
      </c>
      <c r="G593" s="1">
        <f t="shared" si="46"/>
        <v>9106</v>
      </c>
      <c r="H593" s="1">
        <f>ROUNDUP(MONTH(Table3[[#This Row],[Date]])/3, 0)</f>
        <v>2</v>
      </c>
      <c r="I593" s="1" cm="1">
        <f t="array" aca="1" ref="I593" ca="1" xml:space="preserve"> (SUM(OFFSET(G593, -$M$4/2+1, 0, $M$4-1, 1)) + (INDIRECT("G" &amp; ROW(G593) - $M$4/2) + INDIRECT("G" &amp; ROW(G593) + $M$4/2))/2) / $M$4</f>
        <v>7784.227272727273</v>
      </c>
      <c r="J593" s="1">
        <f ca="1">Table5[[#This Row],[Moving Average on Months]] - 1.96*STDEV(OFFSET(Table5[[#This Row],[Combined 
Daily Order]], -$M$4/2, 0, $M$4+1, 1))</f>
        <v>4498.1739162364884</v>
      </c>
      <c r="K593" s="1">
        <f ca="1">Table5[[#This Row],[Moving Average on Months]] + 1.96*STDEV(OFFSET(Table5[[#This Row],[Combined 
Daily Order]], -$M$4/2, 0, $M$4+1, 1))</f>
        <v>11070.280629218058</v>
      </c>
      <c r="L593" s="1" t="e">
        <v>#N/A</v>
      </c>
      <c r="N593" s="1">
        <f t="shared" si="47"/>
        <v>2594.402569847256</v>
      </c>
      <c r="O593" s="1">
        <f t="shared" si="48"/>
        <v>23487.587467512647</v>
      </c>
      <c r="S593"/>
    </row>
    <row r="594" spans="2:19" ht="15" x14ac:dyDescent="0.2">
      <c r="B594" s="2">
        <v>45232.832201382698</v>
      </c>
      <c r="C594" s="2">
        <f t="shared" si="45"/>
        <v>45232</v>
      </c>
      <c r="D594" s="1">
        <v>7381</v>
      </c>
      <c r="F594" s="2">
        <f t="shared" si="49"/>
        <v>44736</v>
      </c>
      <c r="G594" s="1">
        <f t="shared" si="46"/>
        <v>6791</v>
      </c>
      <c r="H594" s="1">
        <f>ROUNDUP(MONTH(Table3[[#This Row],[Date]])/3, 0)</f>
        <v>2</v>
      </c>
      <c r="I594" s="1" cm="1">
        <f t="array" aca="1" ref="I594" ca="1" xml:space="preserve"> (SUM(OFFSET(G594, -$M$4/2+1, 0, $M$4-1, 1)) + (INDIRECT("G" &amp; ROW(G594) - $M$4/2) + INDIRECT("G" &amp; ROW(G594) + $M$4/2))/2) / $M$4</f>
        <v>7748.318181818182</v>
      </c>
      <c r="J594" s="1">
        <f ca="1">Table5[[#This Row],[Moving Average on Months]] - 1.96*STDEV(OFFSET(Table5[[#This Row],[Combined 
Daily Order]], -$M$4/2, 0, $M$4+1, 1))</f>
        <v>4431.4721622754396</v>
      </c>
      <c r="K594" s="1">
        <f ca="1">Table5[[#This Row],[Moving Average on Months]] + 1.96*STDEV(OFFSET(Table5[[#This Row],[Combined 
Daily Order]], -$M$4/2, 0, $M$4+1, 1))</f>
        <v>11065.164201360923</v>
      </c>
      <c r="L594" s="1" t="e">
        <v>#N/A</v>
      </c>
      <c r="N594" s="1">
        <f t="shared" si="47"/>
        <v>2594.402569847256</v>
      </c>
      <c r="O594" s="1">
        <f t="shared" si="48"/>
        <v>23487.587467512647</v>
      </c>
      <c r="S594"/>
    </row>
    <row r="595" spans="2:19" ht="15" x14ac:dyDescent="0.2">
      <c r="B595" s="2">
        <v>45232.429098765067</v>
      </c>
      <c r="C595" s="2">
        <f t="shared" si="45"/>
        <v>45232</v>
      </c>
      <c r="D595" s="1">
        <v>7505</v>
      </c>
      <c r="F595" s="2">
        <f t="shared" si="49"/>
        <v>44735</v>
      </c>
      <c r="G595" s="1">
        <f t="shared" si="46"/>
        <v>6061</v>
      </c>
      <c r="H595" s="1">
        <f>ROUNDUP(MONTH(Table3[[#This Row],[Date]])/3, 0)</f>
        <v>2</v>
      </c>
      <c r="I595" s="1" cm="1">
        <f t="array" aca="1" ref="I595" ca="1" xml:space="preserve"> (SUM(OFFSET(G595, -$M$4/2+1, 0, $M$4-1, 1)) + (INDIRECT("G" &amp; ROW(G595) - $M$4/2) + INDIRECT("G" &amp; ROW(G595) + $M$4/2))/2) / $M$4</f>
        <v>7802.022727272727</v>
      </c>
      <c r="J595" s="1">
        <f ca="1">Table5[[#This Row],[Moving Average on Months]] - 1.96*STDEV(OFFSET(Table5[[#This Row],[Combined 
Daily Order]], -$M$4/2, 0, $M$4+1, 1))</f>
        <v>4312.693897254434</v>
      </c>
      <c r="K595" s="1">
        <f ca="1">Table5[[#This Row],[Moving Average on Months]] + 1.96*STDEV(OFFSET(Table5[[#This Row],[Combined 
Daily Order]], -$M$4/2, 0, $M$4+1, 1))</f>
        <v>11291.35155729102</v>
      </c>
      <c r="L595" s="1" t="e">
        <v>#N/A</v>
      </c>
      <c r="N595" s="1">
        <f t="shared" si="47"/>
        <v>2594.402569847256</v>
      </c>
      <c r="O595" s="1">
        <f t="shared" si="48"/>
        <v>23487.587467512647</v>
      </c>
      <c r="S595"/>
    </row>
    <row r="596" spans="2:19" ht="15" x14ac:dyDescent="0.2">
      <c r="B596" s="2">
        <v>45232.030370254339</v>
      </c>
      <c r="C596" s="2">
        <f t="shared" si="45"/>
        <v>45232</v>
      </c>
      <c r="D596" s="1">
        <v>6666</v>
      </c>
      <c r="F596" s="2">
        <f t="shared" si="49"/>
        <v>44734</v>
      </c>
      <c r="G596" s="1">
        <f t="shared" si="46"/>
        <v>9546</v>
      </c>
      <c r="H596" s="1">
        <f>ROUNDUP(MONTH(Table3[[#This Row],[Date]])/3, 0)</f>
        <v>2</v>
      </c>
      <c r="I596" s="1" cm="1">
        <f t="array" aca="1" ref="I596" ca="1" xml:space="preserve"> (SUM(OFFSET(G596, -$M$4/2+1, 0, $M$4-1, 1)) + (INDIRECT("G" &amp; ROW(G596) - $M$4/2) + INDIRECT("G" &amp; ROW(G596) + $M$4/2))/2) / $M$4</f>
        <v>7845.704545454545</v>
      </c>
      <c r="J596" s="1">
        <f ca="1">Table5[[#This Row],[Moving Average on Months]] - 1.96*STDEV(OFFSET(Table5[[#This Row],[Combined 
Daily Order]], -$M$4/2, 0, $M$4+1, 1))</f>
        <v>4402.7612700582122</v>
      </c>
      <c r="K596" s="1">
        <f ca="1">Table5[[#This Row],[Moving Average on Months]] + 1.96*STDEV(OFFSET(Table5[[#This Row],[Combined 
Daily Order]], -$M$4/2, 0, $M$4+1, 1))</f>
        <v>11288.647820850878</v>
      </c>
      <c r="L596" s="1" t="e">
        <v>#N/A</v>
      </c>
      <c r="N596" s="1">
        <f t="shared" si="47"/>
        <v>2594.402569847256</v>
      </c>
      <c r="O596" s="1">
        <f t="shared" si="48"/>
        <v>23487.587467512647</v>
      </c>
      <c r="S596"/>
    </row>
    <row r="597" spans="2:19" ht="15" x14ac:dyDescent="0.2">
      <c r="B597" s="2">
        <v>45231.603052255727</v>
      </c>
      <c r="C597" s="2">
        <f t="shared" si="45"/>
        <v>45231</v>
      </c>
      <c r="D597" s="1">
        <v>7848</v>
      </c>
      <c r="F597" s="2">
        <f t="shared" si="49"/>
        <v>44733</v>
      </c>
      <c r="G597" s="1">
        <f t="shared" si="46"/>
        <v>6378</v>
      </c>
      <c r="H597" s="1">
        <f>ROUNDUP(MONTH(Table3[[#This Row],[Date]])/3, 0)</f>
        <v>2</v>
      </c>
      <c r="I597" s="1" cm="1">
        <f t="array" aca="1" ref="I597" ca="1" xml:space="preserve"> (SUM(OFFSET(G597, -$M$4/2+1, 0, $M$4-1, 1)) + (INDIRECT("G" &amp; ROW(G597) - $M$4/2) + INDIRECT("G" &amp; ROW(G597) + $M$4/2))/2) / $M$4</f>
        <v>7875.772727272727</v>
      </c>
      <c r="J597" s="1">
        <f ca="1">Table5[[#This Row],[Moving Average on Months]] - 1.96*STDEV(OFFSET(Table5[[#This Row],[Combined 
Daily Order]], -$M$4/2, 0, $M$4+1, 1))</f>
        <v>4324.5461733320399</v>
      </c>
      <c r="K597" s="1">
        <f ca="1">Table5[[#This Row],[Moving Average on Months]] + 1.96*STDEV(OFFSET(Table5[[#This Row],[Combined 
Daily Order]], -$M$4/2, 0, $M$4+1, 1))</f>
        <v>11426.999281213415</v>
      </c>
      <c r="L597" s="1" t="e">
        <v>#N/A</v>
      </c>
      <c r="N597" s="1">
        <f t="shared" si="47"/>
        <v>2594.402569847256</v>
      </c>
      <c r="O597" s="1">
        <f t="shared" si="48"/>
        <v>23487.587467512647</v>
      </c>
      <c r="S597"/>
    </row>
    <row r="598" spans="2:19" ht="15" x14ac:dyDescent="0.2">
      <c r="B598" s="2">
        <v>45231.176140945572</v>
      </c>
      <c r="C598" s="2">
        <f t="shared" si="45"/>
        <v>45231</v>
      </c>
      <c r="D598" s="1">
        <v>7740</v>
      </c>
      <c r="F598" s="2">
        <f t="shared" si="49"/>
        <v>44732</v>
      </c>
      <c r="G598" s="1">
        <f t="shared" si="46"/>
        <v>9051</v>
      </c>
      <c r="H598" s="1">
        <f>ROUNDUP(MONTH(Table3[[#This Row],[Date]])/3, 0)</f>
        <v>2</v>
      </c>
      <c r="I598" s="1" cm="1">
        <f t="array" aca="1" ref="I598" ca="1" xml:space="preserve"> (SUM(OFFSET(G598, -$M$4/2+1, 0, $M$4-1, 1)) + (INDIRECT("G" &amp; ROW(G598) - $M$4/2) + INDIRECT("G" &amp; ROW(G598) + $M$4/2))/2) / $M$4</f>
        <v>7906.954545454545</v>
      </c>
      <c r="J598" s="1">
        <f ca="1">Table5[[#This Row],[Moving Average on Months]] - 1.96*STDEV(OFFSET(Table5[[#This Row],[Combined 
Daily Order]], -$M$4/2, 0, $M$4+1, 1))</f>
        <v>4380.9575979620395</v>
      </c>
      <c r="K598" s="1">
        <f ca="1">Table5[[#This Row],[Moving Average on Months]] + 1.96*STDEV(OFFSET(Table5[[#This Row],[Combined 
Daily Order]], -$M$4/2, 0, $M$4+1, 1))</f>
        <v>11432.95149294705</v>
      </c>
      <c r="L598" s="1" t="e">
        <v>#N/A</v>
      </c>
      <c r="N598" s="1">
        <f t="shared" si="47"/>
        <v>2594.402569847256</v>
      </c>
      <c r="O598" s="1">
        <f t="shared" si="48"/>
        <v>23487.587467512647</v>
      </c>
      <c r="S598"/>
    </row>
    <row r="599" spans="2:19" ht="15" x14ac:dyDescent="0.2">
      <c r="B599" s="2">
        <v>45230.756246904399</v>
      </c>
      <c r="C599" s="2">
        <f t="shared" si="45"/>
        <v>45230</v>
      </c>
      <c r="D599" s="1">
        <v>6885</v>
      </c>
      <c r="F599" s="2">
        <f t="shared" si="49"/>
        <v>44729</v>
      </c>
      <c r="G599" s="1">
        <f t="shared" si="46"/>
        <v>9970</v>
      </c>
      <c r="H599" s="1">
        <f>ROUNDUP(MONTH(Table3[[#This Row],[Date]])/3, 0)</f>
        <v>2</v>
      </c>
      <c r="I599" s="1" cm="1">
        <f t="array" aca="1" ref="I599" ca="1" xml:space="preserve"> (SUM(OFFSET(G599, -$M$4/2+1, 0, $M$4-1, 1)) + (INDIRECT("G" &amp; ROW(G599) - $M$4/2) + INDIRECT("G" &amp; ROW(G599) + $M$4/2))/2) / $M$4</f>
        <v>7960.522727272727</v>
      </c>
      <c r="J599" s="1">
        <f ca="1">Table5[[#This Row],[Moving Average on Months]] - 1.96*STDEV(OFFSET(Table5[[#This Row],[Combined 
Daily Order]], -$M$4/2, 0, $M$4+1, 1))</f>
        <v>4300.4736345606561</v>
      </c>
      <c r="K599" s="1">
        <f ca="1">Table5[[#This Row],[Moving Average on Months]] + 1.96*STDEV(OFFSET(Table5[[#This Row],[Combined 
Daily Order]], -$M$4/2, 0, $M$4+1, 1))</f>
        <v>11620.571819984798</v>
      </c>
      <c r="L599" s="1" t="e">
        <v>#N/A</v>
      </c>
      <c r="N599" s="1">
        <f t="shared" si="47"/>
        <v>2594.402569847256</v>
      </c>
      <c r="O599" s="1">
        <f t="shared" si="48"/>
        <v>23487.587467512647</v>
      </c>
      <c r="S599"/>
    </row>
    <row r="600" spans="2:19" ht="15" x14ac:dyDescent="0.2">
      <c r="B600" s="2">
        <v>45230.375008317242</v>
      </c>
      <c r="C600" s="2">
        <f t="shared" si="45"/>
        <v>45230</v>
      </c>
      <c r="D600" s="1">
        <v>7372</v>
      </c>
      <c r="F600" s="2">
        <f t="shared" si="49"/>
        <v>44728</v>
      </c>
      <c r="G600" s="1">
        <f t="shared" si="46"/>
        <v>6444</v>
      </c>
      <c r="H600" s="1">
        <f>ROUNDUP(MONTH(Table3[[#This Row],[Date]])/3, 0)</f>
        <v>2</v>
      </c>
      <c r="I600" s="1" cm="1">
        <f t="array" aca="1" ref="I600" ca="1" xml:space="preserve"> (SUM(OFFSET(G600, -$M$4/2+1, 0, $M$4-1, 1)) + (INDIRECT("G" &amp; ROW(G600) - $M$4/2) + INDIRECT("G" &amp; ROW(G600) + $M$4/2))/2) / $M$4</f>
        <v>8029.204545454545</v>
      </c>
      <c r="J600" s="1">
        <f ca="1">Table5[[#This Row],[Moving Average on Months]] - 1.96*STDEV(OFFSET(Table5[[#This Row],[Combined 
Daily Order]], -$M$4/2, 0, $M$4+1, 1))</f>
        <v>4514.0450796350051</v>
      </c>
      <c r="K600" s="1">
        <f ca="1">Table5[[#This Row],[Moving Average on Months]] + 1.96*STDEV(OFFSET(Table5[[#This Row],[Combined 
Daily Order]], -$M$4/2, 0, $M$4+1, 1))</f>
        <v>11544.364011274085</v>
      </c>
      <c r="L600" s="1" t="e">
        <v>#N/A</v>
      </c>
      <c r="N600" s="1">
        <f t="shared" si="47"/>
        <v>2594.402569847256</v>
      </c>
      <c r="O600" s="1">
        <f t="shared" si="48"/>
        <v>23487.587467512647</v>
      </c>
      <c r="S600"/>
    </row>
    <row r="601" spans="2:19" ht="15" x14ac:dyDescent="0.2">
      <c r="B601" s="2">
        <v>45229.961405958049</v>
      </c>
      <c r="C601" s="2">
        <f t="shared" si="45"/>
        <v>45229</v>
      </c>
      <c r="D601" s="1">
        <v>7530</v>
      </c>
      <c r="F601" s="2">
        <f t="shared" si="49"/>
        <v>44727</v>
      </c>
      <c r="G601" s="1">
        <f t="shared" si="46"/>
        <v>10351</v>
      </c>
      <c r="H601" s="1">
        <f>ROUNDUP(MONTH(Table3[[#This Row],[Date]])/3, 0)</f>
        <v>2</v>
      </c>
      <c r="I601" s="1" cm="1">
        <f t="array" aca="1" ref="I601" ca="1" xml:space="preserve"> (SUM(OFFSET(G601, -$M$4/2+1, 0, $M$4-1, 1)) + (INDIRECT("G" &amp; ROW(G601) - $M$4/2) + INDIRECT("G" &amp; ROW(G601) + $M$4/2))/2) / $M$4</f>
        <v>8101.477272727273</v>
      </c>
      <c r="J601" s="1">
        <f ca="1">Table5[[#This Row],[Moving Average on Months]] - 1.96*STDEV(OFFSET(Table5[[#This Row],[Combined 
Daily Order]], -$M$4/2, 0, $M$4+1, 1))</f>
        <v>4439.9111267457974</v>
      </c>
      <c r="K601" s="1">
        <f ca="1">Table5[[#This Row],[Moving Average on Months]] + 1.96*STDEV(OFFSET(Table5[[#This Row],[Combined 
Daily Order]], -$M$4/2, 0, $M$4+1, 1))</f>
        <v>11763.043418708749</v>
      </c>
      <c r="L601" s="1" t="e">
        <v>#N/A</v>
      </c>
      <c r="N601" s="1">
        <f t="shared" si="47"/>
        <v>2594.402569847256</v>
      </c>
      <c r="O601" s="1">
        <f t="shared" si="48"/>
        <v>23487.587467512647</v>
      </c>
      <c r="S601"/>
    </row>
    <row r="602" spans="2:19" ht="15" x14ac:dyDescent="0.2">
      <c r="B602" s="2">
        <v>45229.537250391433</v>
      </c>
      <c r="C602" s="2">
        <f t="shared" si="45"/>
        <v>45229</v>
      </c>
      <c r="D602" s="1">
        <v>6771</v>
      </c>
      <c r="F602" s="2">
        <f t="shared" si="49"/>
        <v>44726</v>
      </c>
      <c r="G602" s="1">
        <f t="shared" si="46"/>
        <v>6821</v>
      </c>
      <c r="H602" s="1">
        <f>ROUNDUP(MONTH(Table3[[#This Row],[Date]])/3, 0)</f>
        <v>2</v>
      </c>
      <c r="I602" s="1" cm="1">
        <f t="array" aca="1" ref="I602" ca="1" xml:space="preserve"> (SUM(OFFSET(G602, -$M$4/2+1, 0, $M$4-1, 1)) + (INDIRECT("G" &amp; ROW(G602) - $M$4/2) + INDIRECT("G" &amp; ROW(G602) + $M$4/2))/2) / $M$4</f>
        <v>8162.318181818182</v>
      </c>
      <c r="J602" s="1">
        <f ca="1">Table5[[#This Row],[Moving Average on Months]] - 1.96*STDEV(OFFSET(Table5[[#This Row],[Combined 
Daily Order]], -$M$4/2, 0, $M$4+1, 1))</f>
        <v>4605.8399509089577</v>
      </c>
      <c r="K602" s="1">
        <f ca="1">Table5[[#This Row],[Moving Average on Months]] + 1.96*STDEV(OFFSET(Table5[[#This Row],[Combined 
Daily Order]], -$M$4/2, 0, $M$4+1, 1))</f>
        <v>11718.796412727406</v>
      </c>
      <c r="L602" s="1" t="e">
        <v>#N/A</v>
      </c>
      <c r="N602" s="1">
        <f t="shared" si="47"/>
        <v>2594.402569847256</v>
      </c>
      <c r="O602" s="1">
        <f t="shared" si="48"/>
        <v>23487.587467512647</v>
      </c>
      <c r="S602"/>
    </row>
    <row r="603" spans="2:19" ht="15" x14ac:dyDescent="0.2">
      <c r="B603" s="2">
        <v>45229.160962028254</v>
      </c>
      <c r="C603" s="2">
        <f t="shared" si="45"/>
        <v>45229</v>
      </c>
      <c r="D603" s="1">
        <v>7740</v>
      </c>
      <c r="F603" s="2">
        <f t="shared" si="49"/>
        <v>44725</v>
      </c>
      <c r="G603" s="1">
        <f t="shared" si="46"/>
        <v>6710</v>
      </c>
      <c r="H603" s="1">
        <f>ROUNDUP(MONTH(Table3[[#This Row],[Date]])/3, 0)</f>
        <v>2</v>
      </c>
      <c r="I603" s="1" cm="1">
        <f t="array" aca="1" ref="I603" ca="1" xml:space="preserve"> (SUM(OFFSET(G603, -$M$4/2+1, 0, $M$4-1, 1)) + (INDIRECT("G" &amp; ROW(G603) - $M$4/2) + INDIRECT("G" &amp; ROW(G603) + $M$4/2))/2) / $M$4</f>
        <v>8213.5</v>
      </c>
      <c r="J603" s="1">
        <f ca="1">Table5[[#This Row],[Moving Average on Months]] - 1.96*STDEV(OFFSET(Table5[[#This Row],[Combined 
Daily Order]], -$M$4/2, 0, $M$4+1, 1))</f>
        <v>4495.237244109785</v>
      </c>
      <c r="K603" s="1">
        <f ca="1">Table5[[#This Row],[Moving Average on Months]] + 1.96*STDEV(OFFSET(Table5[[#This Row],[Combined 
Daily Order]], -$M$4/2, 0, $M$4+1, 1))</f>
        <v>11931.762755890215</v>
      </c>
      <c r="L603" s="1" t="e">
        <v>#N/A</v>
      </c>
      <c r="N603" s="1">
        <f t="shared" si="47"/>
        <v>2594.402569847256</v>
      </c>
      <c r="O603" s="1">
        <f t="shared" si="48"/>
        <v>23487.587467512647</v>
      </c>
      <c r="S603"/>
    </row>
    <row r="604" spans="2:19" ht="15" x14ac:dyDescent="0.2">
      <c r="B604" s="2">
        <v>45226.849639138993</v>
      </c>
      <c r="C604" s="2">
        <f t="shared" si="45"/>
        <v>45226</v>
      </c>
      <c r="D604" s="1">
        <v>6801</v>
      </c>
      <c r="F604" s="2">
        <f t="shared" si="49"/>
        <v>44722</v>
      </c>
      <c r="G604" s="1">
        <f t="shared" si="46"/>
        <v>9684</v>
      </c>
      <c r="H604" s="1">
        <f>ROUNDUP(MONTH(Table3[[#This Row],[Date]])/3, 0)</f>
        <v>2</v>
      </c>
      <c r="I604" s="1" cm="1">
        <f t="array" aca="1" ref="I604" ca="1" xml:space="preserve"> (SUM(OFFSET(G604, -$M$4/2+1, 0, $M$4-1, 1)) + (INDIRECT("G" &amp; ROW(G604) - $M$4/2) + INDIRECT("G" &amp; ROW(G604) + $M$4/2))/2) / $M$4</f>
        <v>8302.9090909090901</v>
      </c>
      <c r="J604" s="1">
        <f ca="1">Table5[[#This Row],[Moving Average on Months]] - 1.96*STDEV(OFFSET(Table5[[#This Row],[Combined 
Daily Order]], -$M$4/2, 0, $M$4+1, 1))</f>
        <v>4694.9855560866417</v>
      </c>
      <c r="K604" s="1">
        <f ca="1">Table5[[#This Row],[Moving Average on Months]] + 1.96*STDEV(OFFSET(Table5[[#This Row],[Combined 
Daily Order]], -$M$4/2, 0, $M$4+1, 1))</f>
        <v>11910.832625731538</v>
      </c>
      <c r="L604" s="1" t="e">
        <v>#N/A</v>
      </c>
      <c r="N604" s="1">
        <f t="shared" si="47"/>
        <v>2594.402569847256</v>
      </c>
      <c r="O604" s="1">
        <f t="shared" si="48"/>
        <v>23487.587467512647</v>
      </c>
      <c r="S604"/>
    </row>
    <row r="605" spans="2:19" ht="15" x14ac:dyDescent="0.2">
      <c r="B605" s="2">
        <v>45226.471076907772</v>
      </c>
      <c r="C605" s="2">
        <f t="shared" si="45"/>
        <v>45226</v>
      </c>
      <c r="D605" s="1">
        <v>7211</v>
      </c>
      <c r="F605" s="2">
        <f t="shared" si="49"/>
        <v>44721</v>
      </c>
      <c r="G605" s="1">
        <f t="shared" si="46"/>
        <v>6275</v>
      </c>
      <c r="H605" s="1">
        <f>ROUNDUP(MONTH(Table3[[#This Row],[Date]])/3, 0)</f>
        <v>2</v>
      </c>
      <c r="I605" s="1" cm="1">
        <f t="array" aca="1" ref="I605" ca="1" xml:space="preserve"> (SUM(OFFSET(G605, -$M$4/2+1, 0, $M$4-1, 1)) + (INDIRECT("G" &amp; ROW(G605) - $M$4/2) + INDIRECT("G" &amp; ROW(G605) + $M$4/2))/2) / $M$4</f>
        <v>8401.1590909090901</v>
      </c>
      <c r="J605" s="1">
        <f ca="1">Table5[[#This Row],[Moving Average on Months]] - 1.96*STDEV(OFFSET(Table5[[#This Row],[Combined 
Daily Order]], -$M$4/2, 0, $M$4+1, 1))</f>
        <v>4490.1472353798708</v>
      </c>
      <c r="K605" s="1">
        <f ca="1">Table5[[#This Row],[Moving Average on Months]] + 1.96*STDEV(OFFSET(Table5[[#This Row],[Combined 
Daily Order]], -$M$4/2, 0, $M$4+1, 1))</f>
        <v>12312.170946438309</v>
      </c>
      <c r="L605" s="1" t="e">
        <v>#N/A</v>
      </c>
      <c r="N605" s="1">
        <f t="shared" si="47"/>
        <v>2594.402569847256</v>
      </c>
      <c r="O605" s="1">
        <f t="shared" si="48"/>
        <v>23487.587467512647</v>
      </c>
      <c r="S605"/>
    </row>
    <row r="606" spans="2:19" ht="15" x14ac:dyDescent="0.2">
      <c r="B606" s="2">
        <v>45226.052344986245</v>
      </c>
      <c r="C606" s="2">
        <f t="shared" si="45"/>
        <v>45226</v>
      </c>
      <c r="D606" s="1">
        <v>6683</v>
      </c>
      <c r="F606" s="2">
        <f t="shared" si="49"/>
        <v>44720</v>
      </c>
      <c r="G606" s="1">
        <f t="shared" si="46"/>
        <v>10522</v>
      </c>
      <c r="H606" s="1">
        <f>ROUNDUP(MONTH(Table3[[#This Row],[Date]])/3, 0)</f>
        <v>2</v>
      </c>
      <c r="I606" s="1" cm="1">
        <f t="array" aca="1" ref="I606" ca="1" xml:space="preserve"> (SUM(OFFSET(G606, -$M$4/2+1, 0, $M$4-1, 1)) + (INDIRECT("G" &amp; ROW(G606) - $M$4/2) + INDIRECT("G" &amp; ROW(G606) + $M$4/2))/2) / $M$4</f>
        <v>8577.568181818182</v>
      </c>
      <c r="J606" s="1">
        <f ca="1">Table5[[#This Row],[Moving Average on Months]] - 1.96*STDEV(OFFSET(Table5[[#This Row],[Combined 
Daily Order]], -$M$4/2, 0, $M$4+1, 1))</f>
        <v>4730.9831454730866</v>
      </c>
      <c r="K606" s="1">
        <f ca="1">Table5[[#This Row],[Moving Average on Months]] + 1.96*STDEV(OFFSET(Table5[[#This Row],[Combined 
Daily Order]], -$M$4/2, 0, $M$4+1, 1))</f>
        <v>12424.153218163277</v>
      </c>
      <c r="L606" s="1" t="e">
        <v>#N/A</v>
      </c>
      <c r="N606" s="1">
        <f t="shared" si="47"/>
        <v>2594.402569847256</v>
      </c>
      <c r="O606" s="1">
        <f t="shared" si="48"/>
        <v>23487.587467512647</v>
      </c>
      <c r="S606"/>
    </row>
    <row r="607" spans="2:19" ht="15" x14ac:dyDescent="0.2">
      <c r="B607" s="2">
        <v>45225.62838461747</v>
      </c>
      <c r="C607" s="2">
        <f t="shared" si="45"/>
        <v>45225</v>
      </c>
      <c r="D607" s="1">
        <v>6317</v>
      </c>
      <c r="F607" s="2">
        <f t="shared" si="49"/>
        <v>44719</v>
      </c>
      <c r="G607" s="1">
        <f t="shared" si="46"/>
        <v>6261</v>
      </c>
      <c r="H607" s="1">
        <f>ROUNDUP(MONTH(Table3[[#This Row],[Date]])/3, 0)</f>
        <v>2</v>
      </c>
      <c r="I607" s="1" cm="1">
        <f t="array" aca="1" ref="I607" ca="1" xml:space="preserve"> (SUM(OFFSET(G607, -$M$4/2+1, 0, $M$4-1, 1)) + (INDIRECT("G" &amp; ROW(G607) - $M$4/2) + INDIRECT("G" &amp; ROW(G607) + $M$4/2))/2) / $M$4</f>
        <v>8594.25</v>
      </c>
      <c r="J607" s="1">
        <f ca="1">Table5[[#This Row],[Moving Average on Months]] - 1.96*STDEV(OFFSET(Table5[[#This Row],[Combined 
Daily Order]], -$M$4/2, 0, $M$4+1, 1))</f>
        <v>4878.2668764679893</v>
      </c>
      <c r="K607" s="1">
        <f ca="1">Table5[[#This Row],[Moving Average on Months]] + 1.96*STDEV(OFFSET(Table5[[#This Row],[Combined 
Daily Order]], -$M$4/2, 0, $M$4+1, 1))</f>
        <v>12310.233123532011</v>
      </c>
      <c r="L607" s="1" t="e">
        <v>#N/A</v>
      </c>
      <c r="N607" s="1">
        <f t="shared" si="47"/>
        <v>2594.402569847256</v>
      </c>
      <c r="O607" s="1">
        <f t="shared" si="48"/>
        <v>23487.587467512647</v>
      </c>
      <c r="S607"/>
    </row>
    <row r="608" spans="2:19" ht="15" x14ac:dyDescent="0.2">
      <c r="B608" s="2">
        <v>45225.253112210463</v>
      </c>
      <c r="C608" s="2">
        <f t="shared" si="45"/>
        <v>45225</v>
      </c>
      <c r="D608" s="1">
        <v>7035</v>
      </c>
      <c r="F608" s="2">
        <f t="shared" si="49"/>
        <v>44718</v>
      </c>
      <c r="G608" s="1">
        <f t="shared" si="46"/>
        <v>10289</v>
      </c>
      <c r="H608" s="1">
        <f>ROUNDUP(MONTH(Table3[[#This Row],[Date]])/3, 0)</f>
        <v>2</v>
      </c>
      <c r="I608" s="1" cm="1">
        <f t="array" aca="1" ref="I608" ca="1" xml:space="preserve"> (SUM(OFFSET(G608, -$M$4/2+1, 0, $M$4-1, 1)) + (INDIRECT("G" &amp; ROW(G608) - $M$4/2) + INDIRECT("G" &amp; ROW(G608) + $M$4/2))/2) / $M$4</f>
        <v>8686.318181818182</v>
      </c>
      <c r="J608" s="1">
        <f ca="1">Table5[[#This Row],[Moving Average on Months]] - 1.96*STDEV(OFFSET(Table5[[#This Row],[Combined 
Daily Order]], -$M$4/2, 0, $M$4+1, 1))</f>
        <v>4706.0835806970281</v>
      </c>
      <c r="K608" s="1">
        <f ca="1">Table5[[#This Row],[Moving Average on Months]] + 1.96*STDEV(OFFSET(Table5[[#This Row],[Combined 
Daily Order]], -$M$4/2, 0, $M$4+1, 1))</f>
        <v>12666.552782939336</v>
      </c>
      <c r="L608" s="1" t="e">
        <v>#N/A</v>
      </c>
      <c r="N608" s="1">
        <f t="shared" si="47"/>
        <v>2594.402569847256</v>
      </c>
      <c r="O608" s="1">
        <f t="shared" si="48"/>
        <v>23487.587467512647</v>
      </c>
      <c r="S608"/>
    </row>
    <row r="609" spans="2:19" ht="15" x14ac:dyDescent="0.2">
      <c r="B609" s="2">
        <v>45224.855064691314</v>
      </c>
      <c r="C609" s="2">
        <f t="shared" si="45"/>
        <v>45224</v>
      </c>
      <c r="D609" s="1">
        <v>7270</v>
      </c>
      <c r="F609" s="2">
        <f t="shared" si="49"/>
        <v>44715</v>
      </c>
      <c r="G609" s="1">
        <f t="shared" si="46"/>
        <v>6437</v>
      </c>
      <c r="H609" s="1">
        <f>ROUNDUP(MONTH(Table3[[#This Row],[Date]])/3, 0)</f>
        <v>2</v>
      </c>
      <c r="I609" s="1" cm="1">
        <f t="array" aca="1" ref="I609" ca="1" xml:space="preserve"> (SUM(OFFSET(G609, -$M$4/2+1, 0, $M$4-1, 1)) + (INDIRECT("G" &amp; ROW(G609) - $M$4/2) + INDIRECT("G" &amp; ROW(G609) + $M$4/2))/2) / $M$4</f>
        <v>8805.8409090909099</v>
      </c>
      <c r="J609" s="1">
        <f ca="1">Table5[[#This Row],[Moving Average on Months]] - 1.96*STDEV(OFFSET(Table5[[#This Row],[Combined 
Daily Order]], -$M$4/2, 0, $M$4+1, 1))</f>
        <v>4950.460461419405</v>
      </c>
      <c r="K609" s="1">
        <f ca="1">Table5[[#This Row],[Moving Average on Months]] + 1.96*STDEV(OFFSET(Table5[[#This Row],[Combined 
Daily Order]], -$M$4/2, 0, $M$4+1, 1))</f>
        <v>12661.221356762415</v>
      </c>
      <c r="L609" s="1" t="e">
        <v>#N/A</v>
      </c>
      <c r="N609" s="1">
        <f t="shared" si="47"/>
        <v>2594.402569847256</v>
      </c>
      <c r="O609" s="1">
        <f t="shared" si="48"/>
        <v>23487.587467512647</v>
      </c>
      <c r="S609"/>
    </row>
    <row r="610" spans="2:19" ht="15" x14ac:dyDescent="0.2">
      <c r="B610" s="2">
        <v>45224.466253862265</v>
      </c>
      <c r="C610" s="2">
        <f t="shared" si="45"/>
        <v>45224</v>
      </c>
      <c r="D610" s="1">
        <v>7221</v>
      </c>
      <c r="F610" s="2">
        <f t="shared" si="49"/>
        <v>44714</v>
      </c>
      <c r="G610" s="1">
        <f t="shared" si="46"/>
        <v>10618</v>
      </c>
      <c r="H610" s="1">
        <f>ROUNDUP(MONTH(Table3[[#This Row],[Date]])/3, 0)</f>
        <v>2</v>
      </c>
      <c r="I610" s="1" cm="1">
        <f t="array" aca="1" ref="I610" ca="1" xml:space="preserve"> (SUM(OFFSET(G610, -$M$4/2+1, 0, $M$4-1, 1)) + (INDIRECT("G" &amp; ROW(G610) - $M$4/2) + INDIRECT("G" &amp; ROW(G610) + $M$4/2))/2) / $M$4</f>
        <v>8844.454545454546</v>
      </c>
      <c r="J610" s="1">
        <f ca="1">Table5[[#This Row],[Moving Average on Months]] - 1.96*STDEV(OFFSET(Table5[[#This Row],[Combined 
Daily Order]], -$M$4/2, 0, $M$4+1, 1))</f>
        <v>4744.8073966314005</v>
      </c>
      <c r="K610" s="1">
        <f ca="1">Table5[[#This Row],[Moving Average on Months]] + 1.96*STDEV(OFFSET(Table5[[#This Row],[Combined 
Daily Order]], -$M$4/2, 0, $M$4+1, 1))</f>
        <v>12944.101694277691</v>
      </c>
      <c r="L610" s="1" t="e">
        <v>#N/A</v>
      </c>
      <c r="N610" s="1">
        <f t="shared" si="47"/>
        <v>2594.402569847256</v>
      </c>
      <c r="O610" s="1">
        <f t="shared" si="48"/>
        <v>23487.587467512647</v>
      </c>
      <c r="S610"/>
    </row>
    <row r="611" spans="2:19" ht="15" x14ac:dyDescent="0.2">
      <c r="B611" s="2">
        <v>45224.058694314401</v>
      </c>
      <c r="C611" s="2">
        <f t="shared" si="45"/>
        <v>45224</v>
      </c>
      <c r="D611" s="1">
        <v>5669</v>
      </c>
      <c r="F611" s="2">
        <f t="shared" si="49"/>
        <v>44713</v>
      </c>
      <c r="G611" s="1">
        <f t="shared" si="46"/>
        <v>7302</v>
      </c>
      <c r="H611" s="1">
        <f>ROUNDUP(MONTH(Table3[[#This Row],[Date]])/3, 0)</f>
        <v>2</v>
      </c>
      <c r="I611" s="1" cm="1">
        <f t="array" aca="1" ref="I611" ca="1" xml:space="preserve"> (SUM(OFFSET(G611, -$M$4/2+1, 0, $M$4-1, 1)) + (INDIRECT("G" &amp; ROW(G611) - $M$4/2) + INDIRECT("G" &amp; ROW(G611) + $M$4/2))/2) / $M$4</f>
        <v>8932.863636363636</v>
      </c>
      <c r="J611" s="1">
        <f ca="1">Table5[[#This Row],[Moving Average on Months]] - 1.96*STDEV(OFFSET(Table5[[#This Row],[Combined 
Daily Order]], -$M$4/2, 0, $M$4+1, 1))</f>
        <v>4843.5348692086354</v>
      </c>
      <c r="K611" s="1">
        <f ca="1">Table5[[#This Row],[Moving Average on Months]] + 1.96*STDEV(OFFSET(Table5[[#This Row],[Combined 
Daily Order]], -$M$4/2, 0, $M$4+1, 1))</f>
        <v>13022.192403518637</v>
      </c>
      <c r="L611" s="1" t="e">
        <v>#N/A</v>
      </c>
      <c r="N611" s="1">
        <f t="shared" si="47"/>
        <v>2594.402569847256</v>
      </c>
      <c r="O611" s="1">
        <f t="shared" si="48"/>
        <v>23487.587467512647</v>
      </c>
      <c r="S611"/>
    </row>
    <row r="612" spans="2:19" ht="15" x14ac:dyDescent="0.2">
      <c r="B612" s="2">
        <v>45223.676458677408</v>
      </c>
      <c r="C612" s="2">
        <f t="shared" si="45"/>
        <v>45223</v>
      </c>
      <c r="D612" s="1">
        <v>7137</v>
      </c>
      <c r="F612" s="2">
        <f t="shared" si="49"/>
        <v>44712</v>
      </c>
      <c r="G612" s="1">
        <f t="shared" si="46"/>
        <v>10879</v>
      </c>
      <c r="H612" s="1">
        <f>ROUNDUP(MONTH(Table3[[#This Row],[Date]])/3, 0)</f>
        <v>2</v>
      </c>
      <c r="I612" s="1" cm="1">
        <f t="array" aca="1" ref="I612" ca="1" xml:space="preserve"> (SUM(OFFSET(G612, -$M$4/2+1, 0, $M$4-1, 1)) + (INDIRECT("G" &amp; ROW(G612) - $M$4/2) + INDIRECT("G" &amp; ROW(G612) + $M$4/2))/2) / $M$4</f>
        <v>9031.386363636364</v>
      </c>
      <c r="J612" s="1">
        <f ca="1">Table5[[#This Row],[Moving Average on Months]] - 1.96*STDEV(OFFSET(Table5[[#This Row],[Combined 
Daily Order]], -$M$4/2, 0, $M$4+1, 1))</f>
        <v>4739.1794814139294</v>
      </c>
      <c r="K612" s="1">
        <f ca="1">Table5[[#This Row],[Moving Average on Months]] + 1.96*STDEV(OFFSET(Table5[[#This Row],[Combined 
Daily Order]], -$M$4/2, 0, $M$4+1, 1))</f>
        <v>13323.593245858799</v>
      </c>
      <c r="L612" s="1" t="e">
        <v>#N/A</v>
      </c>
      <c r="N612" s="1">
        <f t="shared" si="47"/>
        <v>2594.402569847256</v>
      </c>
      <c r="O612" s="1">
        <f t="shared" si="48"/>
        <v>23487.587467512647</v>
      </c>
      <c r="S612"/>
    </row>
    <row r="613" spans="2:19" ht="15" x14ac:dyDescent="0.2">
      <c r="B613" s="2">
        <v>45223.298075372841</v>
      </c>
      <c r="C613" s="2">
        <f t="shared" si="45"/>
        <v>45223</v>
      </c>
      <c r="D613" s="1">
        <v>5687</v>
      </c>
      <c r="F613" s="2">
        <f t="shared" si="49"/>
        <v>44711</v>
      </c>
      <c r="G613" s="1">
        <f t="shared" si="46"/>
        <v>6640</v>
      </c>
      <c r="H613" s="1">
        <f>ROUNDUP(MONTH(Table3[[#This Row],[Date]])/3, 0)</f>
        <v>2</v>
      </c>
      <c r="I613" s="1" cm="1">
        <f t="array" aca="1" ref="I613" ca="1" xml:space="preserve"> (SUM(OFFSET(G613, -$M$4/2+1, 0, $M$4-1, 1)) + (INDIRECT("G" &amp; ROW(G613) - $M$4/2) + INDIRECT("G" &amp; ROW(G613) + $M$4/2))/2) / $M$4</f>
        <v>9222.9772727272721</v>
      </c>
      <c r="J613" s="1">
        <f ca="1">Table5[[#This Row],[Moving Average on Months]] - 1.96*STDEV(OFFSET(Table5[[#This Row],[Combined 
Daily Order]], -$M$4/2, 0, $M$4+1, 1))</f>
        <v>4731.9790364088685</v>
      </c>
      <c r="K613" s="1">
        <f ca="1">Table5[[#This Row],[Moving Average on Months]] + 1.96*STDEV(OFFSET(Table5[[#This Row],[Combined 
Daily Order]], -$M$4/2, 0, $M$4+1, 1))</f>
        <v>13713.975509045675</v>
      </c>
      <c r="L613" s="1" t="e">
        <v>#N/A</v>
      </c>
      <c r="N613" s="1">
        <f t="shared" si="47"/>
        <v>2594.402569847256</v>
      </c>
      <c r="O613" s="1">
        <f t="shared" si="48"/>
        <v>23487.587467512647</v>
      </c>
      <c r="S613"/>
    </row>
    <row r="614" spans="2:19" ht="15" x14ac:dyDescent="0.2">
      <c r="B614" s="2">
        <v>45222.868955295271</v>
      </c>
      <c r="C614" s="2">
        <f t="shared" si="45"/>
        <v>45222</v>
      </c>
      <c r="D614" s="1">
        <v>6542</v>
      </c>
      <c r="F614" s="2">
        <f t="shared" si="49"/>
        <v>44708</v>
      </c>
      <c r="G614" s="1">
        <f t="shared" si="46"/>
        <v>11004</v>
      </c>
      <c r="H614" s="1">
        <f>ROUNDUP(MONTH(Table3[[#This Row],[Date]])/3, 0)</f>
        <v>2</v>
      </c>
      <c r="I614" s="1" cm="1">
        <f t="array" aca="1" ref="I614" ca="1" xml:space="preserve"> (SUM(OFFSET(G614, -$M$4/2+1, 0, $M$4-1, 1)) + (INDIRECT("G" &amp; ROW(G614) - $M$4/2) + INDIRECT("G" &amp; ROW(G614) + $M$4/2))/2) / $M$4</f>
        <v>9382.613636363636</v>
      </c>
      <c r="J614" s="1">
        <f ca="1">Table5[[#This Row],[Moving Average on Months]] - 1.96*STDEV(OFFSET(Table5[[#This Row],[Combined 
Daily Order]], -$M$4/2, 0, $M$4+1, 1))</f>
        <v>4977.2747846699431</v>
      </c>
      <c r="K614" s="1">
        <f ca="1">Table5[[#This Row],[Moving Average on Months]] + 1.96*STDEV(OFFSET(Table5[[#This Row],[Combined 
Daily Order]], -$M$4/2, 0, $M$4+1, 1))</f>
        <v>13787.95248805733</v>
      </c>
      <c r="L614" s="1" t="e">
        <v>#N/A</v>
      </c>
      <c r="N614" s="1">
        <f t="shared" si="47"/>
        <v>2594.402569847256</v>
      </c>
      <c r="O614" s="1">
        <f t="shared" si="48"/>
        <v>23487.587467512647</v>
      </c>
      <c r="S614"/>
    </row>
    <row r="615" spans="2:19" ht="15" x14ac:dyDescent="0.2">
      <c r="B615" s="2">
        <v>45222.446606458994</v>
      </c>
      <c r="C615" s="2">
        <f t="shared" si="45"/>
        <v>45222</v>
      </c>
      <c r="D615" s="1">
        <v>6654</v>
      </c>
      <c r="F615" s="2">
        <f t="shared" si="49"/>
        <v>44707</v>
      </c>
      <c r="G615" s="1">
        <f t="shared" si="46"/>
        <v>8154</v>
      </c>
      <c r="H615" s="1">
        <f>ROUNDUP(MONTH(Table3[[#This Row],[Date]])/3, 0)</f>
        <v>2</v>
      </c>
      <c r="I615" s="1" cm="1">
        <f t="array" aca="1" ref="I615" ca="1" xml:space="preserve"> (SUM(OFFSET(G615, -$M$4/2+1, 0, $M$4-1, 1)) + (INDIRECT("G" &amp; ROW(G615) - $M$4/2) + INDIRECT("G" &amp; ROW(G615) + $M$4/2))/2) / $M$4</f>
        <v>9368.818181818182</v>
      </c>
      <c r="J615" s="1">
        <f ca="1">Table5[[#This Row],[Moving Average on Months]] - 1.96*STDEV(OFFSET(Table5[[#This Row],[Combined 
Daily Order]], -$M$4/2, 0, $M$4+1, 1))</f>
        <v>5053.1572157014907</v>
      </c>
      <c r="K615" s="1">
        <f ca="1">Table5[[#This Row],[Moving Average on Months]] + 1.96*STDEV(OFFSET(Table5[[#This Row],[Combined 
Daily Order]], -$M$4/2, 0, $M$4+1, 1))</f>
        <v>13684.479147934873</v>
      </c>
      <c r="L615" s="1" t="e">
        <v>#N/A</v>
      </c>
      <c r="N615" s="1">
        <f t="shared" si="47"/>
        <v>2594.402569847256</v>
      </c>
      <c r="O615" s="1">
        <f t="shared" si="48"/>
        <v>23487.587467512647</v>
      </c>
      <c r="S615"/>
    </row>
    <row r="616" spans="2:19" ht="15" x14ac:dyDescent="0.2">
      <c r="B616" s="2">
        <v>45222.054608319173</v>
      </c>
      <c r="C616" s="2">
        <f t="shared" si="45"/>
        <v>45222</v>
      </c>
      <c r="D616" s="1">
        <v>6060</v>
      </c>
      <c r="F616" s="2">
        <f t="shared" si="49"/>
        <v>44706</v>
      </c>
      <c r="G616" s="1">
        <f t="shared" si="46"/>
        <v>12066</v>
      </c>
      <c r="H616" s="1">
        <f>ROUNDUP(MONTH(Table3[[#This Row],[Date]])/3, 0)</f>
        <v>2</v>
      </c>
      <c r="I616" s="1" cm="1">
        <f t="array" aca="1" ref="I616" ca="1" xml:space="preserve"> (SUM(OFFSET(G616, -$M$4/2+1, 0, $M$4-1, 1)) + (INDIRECT("G" &amp; ROW(G616) - $M$4/2) + INDIRECT("G" &amp; ROW(G616) + $M$4/2))/2) / $M$4</f>
        <v>9444.431818181818</v>
      </c>
      <c r="J616" s="1">
        <f ca="1">Table5[[#This Row],[Moving Average on Months]] - 1.96*STDEV(OFFSET(Table5[[#This Row],[Combined 
Daily Order]], -$M$4/2, 0, $M$4+1, 1))</f>
        <v>5041.3400132659817</v>
      </c>
      <c r="K616" s="1">
        <f ca="1">Table5[[#This Row],[Moving Average on Months]] + 1.96*STDEV(OFFSET(Table5[[#This Row],[Combined 
Daily Order]], -$M$4/2, 0, $M$4+1, 1))</f>
        <v>13847.523623097655</v>
      </c>
      <c r="L616" s="1" t="e">
        <v>#N/A</v>
      </c>
      <c r="N616" s="1">
        <f t="shared" si="47"/>
        <v>2594.402569847256</v>
      </c>
      <c r="O616" s="1">
        <f t="shared" si="48"/>
        <v>23487.587467512647</v>
      </c>
      <c r="S616"/>
    </row>
    <row r="617" spans="2:19" ht="15" x14ac:dyDescent="0.2">
      <c r="B617" s="2">
        <v>45219.629284813964</v>
      </c>
      <c r="C617" s="2">
        <f t="shared" si="45"/>
        <v>45219</v>
      </c>
      <c r="D617" s="1">
        <v>6724</v>
      </c>
      <c r="F617" s="2">
        <f t="shared" si="49"/>
        <v>44705</v>
      </c>
      <c r="G617" s="1">
        <f t="shared" si="46"/>
        <v>8548</v>
      </c>
      <c r="H617" s="1">
        <f>ROUNDUP(MONTH(Table3[[#This Row],[Date]])/3, 0)</f>
        <v>2</v>
      </c>
      <c r="I617" s="1" cm="1">
        <f t="array" aca="1" ref="I617" ca="1" xml:space="preserve"> (SUM(OFFSET(G617, -$M$4/2+1, 0, $M$4-1, 1)) + (INDIRECT("G" &amp; ROW(G617) - $M$4/2) + INDIRECT("G" &amp; ROW(G617) + $M$4/2))/2) / $M$4</f>
        <v>9513.2727272727279</v>
      </c>
      <c r="J617" s="1">
        <f ca="1">Table5[[#This Row],[Moving Average on Months]] - 1.96*STDEV(OFFSET(Table5[[#This Row],[Combined 
Daily Order]], -$M$4/2, 0, $M$4+1, 1))</f>
        <v>5290.2654078734804</v>
      </c>
      <c r="K617" s="1">
        <f ca="1">Table5[[#This Row],[Moving Average on Months]] + 1.96*STDEV(OFFSET(Table5[[#This Row],[Combined 
Daily Order]], -$M$4/2, 0, $M$4+1, 1))</f>
        <v>13736.280046671975</v>
      </c>
      <c r="L617" s="1" t="e">
        <v>#N/A</v>
      </c>
      <c r="N617" s="1">
        <f t="shared" si="47"/>
        <v>2594.402569847256</v>
      </c>
      <c r="O617" s="1">
        <f t="shared" si="48"/>
        <v>23487.587467512647</v>
      </c>
      <c r="S617"/>
    </row>
    <row r="618" spans="2:19" ht="15" x14ac:dyDescent="0.2">
      <c r="B618" s="2">
        <v>45219.232044663215</v>
      </c>
      <c r="C618" s="2">
        <f t="shared" si="45"/>
        <v>45219</v>
      </c>
      <c r="D618" s="1">
        <v>6250</v>
      </c>
      <c r="F618" s="2">
        <f t="shared" si="49"/>
        <v>44704</v>
      </c>
      <c r="G618" s="1">
        <f t="shared" si="46"/>
        <v>7793</v>
      </c>
      <c r="H618" s="1">
        <f>ROUNDUP(MONTH(Table3[[#This Row],[Date]])/3, 0)</f>
        <v>2</v>
      </c>
      <c r="I618" s="1" cm="1">
        <f t="array" aca="1" ref="I618" ca="1" xml:space="preserve"> (SUM(OFFSET(G618, -$M$4/2+1, 0, $M$4-1, 1)) + (INDIRECT("G" &amp; ROW(G618) - $M$4/2) + INDIRECT("G" &amp; ROW(G618) + $M$4/2))/2) / $M$4</f>
        <v>9591.1590909090901</v>
      </c>
      <c r="J618" s="1">
        <f ca="1">Table5[[#This Row],[Moving Average on Months]] - 1.96*STDEV(OFFSET(Table5[[#This Row],[Combined 
Daily Order]], -$M$4/2, 0, $M$4+1, 1))</f>
        <v>5276.2143125760858</v>
      </c>
      <c r="K618" s="1">
        <f ca="1">Table5[[#This Row],[Moving Average on Months]] + 1.96*STDEV(OFFSET(Table5[[#This Row],[Combined 
Daily Order]], -$M$4/2, 0, $M$4+1, 1))</f>
        <v>13906.103869242095</v>
      </c>
      <c r="L618" s="1" t="e">
        <v>#N/A</v>
      </c>
      <c r="N618" s="1">
        <f t="shared" si="47"/>
        <v>2594.402569847256</v>
      </c>
      <c r="O618" s="1">
        <f t="shared" si="48"/>
        <v>23487.587467512647</v>
      </c>
      <c r="S618"/>
    </row>
    <row r="619" spans="2:19" ht="15" x14ac:dyDescent="0.2">
      <c r="B619" s="2">
        <v>45218.854378073382</v>
      </c>
      <c r="C619" s="2">
        <f t="shared" si="45"/>
        <v>45218</v>
      </c>
      <c r="D619" s="1">
        <v>6656</v>
      </c>
      <c r="F619" s="2">
        <f t="shared" si="49"/>
        <v>44701</v>
      </c>
      <c r="G619" s="1">
        <f t="shared" si="46"/>
        <v>12182</v>
      </c>
      <c r="H619" s="1">
        <f>ROUNDUP(MONTH(Table3[[#This Row],[Date]])/3, 0)</f>
        <v>2</v>
      </c>
      <c r="I619" s="1" cm="1">
        <f t="array" aca="1" ref="I619" ca="1" xml:space="preserve"> (SUM(OFFSET(G619, -$M$4/2+1, 0, $M$4-1, 1)) + (INDIRECT("G" &amp; ROW(G619) - $M$4/2) + INDIRECT("G" &amp; ROW(G619) + $M$4/2))/2) / $M$4</f>
        <v>9659.454545454546</v>
      </c>
      <c r="J619" s="1">
        <f ca="1">Table5[[#This Row],[Moving Average on Months]] - 1.96*STDEV(OFFSET(Table5[[#This Row],[Combined 
Daily Order]], -$M$4/2, 0, $M$4+1, 1))</f>
        <v>5498.121426155265</v>
      </c>
      <c r="K619" s="1">
        <f ca="1">Table5[[#This Row],[Moving Average on Months]] + 1.96*STDEV(OFFSET(Table5[[#This Row],[Combined 
Daily Order]], -$M$4/2, 0, $M$4+1, 1))</f>
        <v>13820.787664753827</v>
      </c>
      <c r="L619" s="1" t="e">
        <v>#N/A</v>
      </c>
      <c r="N619" s="1">
        <f t="shared" si="47"/>
        <v>2594.402569847256</v>
      </c>
      <c r="O619" s="1">
        <f t="shared" si="48"/>
        <v>23487.587467512647</v>
      </c>
      <c r="S619"/>
    </row>
    <row r="620" spans="2:19" ht="15" x14ac:dyDescent="0.2">
      <c r="B620" s="2">
        <v>45218.470552337494</v>
      </c>
      <c r="C620" s="2">
        <f t="shared" si="45"/>
        <v>45218</v>
      </c>
      <c r="D620" s="1">
        <v>6023</v>
      </c>
      <c r="F620" s="2">
        <f t="shared" si="49"/>
        <v>44700</v>
      </c>
      <c r="G620" s="1">
        <f t="shared" si="46"/>
        <v>8506</v>
      </c>
      <c r="H620" s="1">
        <f>ROUNDUP(MONTH(Table3[[#This Row],[Date]])/3, 0)</f>
        <v>2</v>
      </c>
      <c r="I620" s="1" cm="1">
        <f t="array" aca="1" ref="I620" ca="1" xml:space="preserve"> (SUM(OFFSET(G620, -$M$4/2+1, 0, $M$4-1, 1)) + (INDIRECT("G" &amp; ROW(G620) - $M$4/2) + INDIRECT("G" &amp; ROW(G620) + $M$4/2))/2) / $M$4</f>
        <v>9716.795454545454</v>
      </c>
      <c r="J620" s="1">
        <f ca="1">Table5[[#This Row],[Moving Average on Months]] - 1.96*STDEV(OFFSET(Table5[[#This Row],[Combined 
Daily Order]], -$M$4/2, 0, $M$4+1, 1))</f>
        <v>5487.6636610470005</v>
      </c>
      <c r="K620" s="1">
        <f ca="1">Table5[[#This Row],[Moving Average on Months]] + 1.96*STDEV(OFFSET(Table5[[#This Row],[Combined 
Daily Order]], -$M$4/2, 0, $M$4+1, 1))</f>
        <v>13945.927248043907</v>
      </c>
      <c r="L620" s="1" t="e">
        <v>#N/A</v>
      </c>
      <c r="N620" s="1">
        <f t="shared" si="47"/>
        <v>2594.402569847256</v>
      </c>
      <c r="O620" s="1">
        <f t="shared" si="48"/>
        <v>23487.587467512647</v>
      </c>
      <c r="S620"/>
    </row>
    <row r="621" spans="2:19" ht="15" x14ac:dyDescent="0.2">
      <c r="B621" s="2">
        <v>45218.098887870343</v>
      </c>
      <c r="C621" s="2">
        <f t="shared" si="45"/>
        <v>45218</v>
      </c>
      <c r="D621" s="1">
        <v>6456</v>
      </c>
      <c r="F621" s="2">
        <f t="shared" si="49"/>
        <v>44699</v>
      </c>
      <c r="G621" s="1">
        <f t="shared" si="46"/>
        <v>12214</v>
      </c>
      <c r="H621" s="1">
        <f>ROUNDUP(MONTH(Table3[[#This Row],[Date]])/3, 0)</f>
        <v>2</v>
      </c>
      <c r="I621" s="1" cm="1">
        <f t="array" aca="1" ref="I621" ca="1" xml:space="preserve"> (SUM(OFFSET(G621, -$M$4/2+1, 0, $M$4-1, 1)) + (INDIRECT("G" &amp; ROW(G621) - $M$4/2) + INDIRECT("G" &amp; ROW(G621) + $M$4/2))/2) / $M$4</f>
        <v>9780.863636363636</v>
      </c>
      <c r="J621" s="1">
        <f ca="1">Table5[[#This Row],[Moving Average on Months]] - 1.96*STDEV(OFFSET(Table5[[#This Row],[Combined 
Daily Order]], -$M$4/2, 0, $M$4+1, 1))</f>
        <v>5737.4156591980791</v>
      </c>
      <c r="K621" s="1">
        <f ca="1">Table5[[#This Row],[Moving Average on Months]] + 1.96*STDEV(OFFSET(Table5[[#This Row],[Combined 
Daily Order]], -$M$4/2, 0, $M$4+1, 1))</f>
        <v>13824.311613529193</v>
      </c>
      <c r="L621" s="1" t="e">
        <v>#N/A</v>
      </c>
      <c r="N621" s="1">
        <f t="shared" si="47"/>
        <v>2594.402569847256</v>
      </c>
      <c r="O621" s="1">
        <f t="shared" si="48"/>
        <v>23487.587467512647</v>
      </c>
      <c r="S621"/>
    </row>
    <row r="622" spans="2:19" ht="15" x14ac:dyDescent="0.2">
      <c r="B622" s="2">
        <v>45217.712391905436</v>
      </c>
      <c r="C622" s="2">
        <f t="shared" si="45"/>
        <v>45217</v>
      </c>
      <c r="D622" s="1">
        <v>6078</v>
      </c>
      <c r="F622" s="2">
        <f t="shared" si="49"/>
        <v>44698</v>
      </c>
      <c r="G622" s="1">
        <f t="shared" si="46"/>
        <v>8090</v>
      </c>
      <c r="H622" s="1">
        <f>ROUNDUP(MONTH(Table3[[#This Row],[Date]])/3, 0)</f>
        <v>2</v>
      </c>
      <c r="I622" s="1" cm="1">
        <f t="array" aca="1" ref="I622" ca="1" xml:space="preserve"> (SUM(OFFSET(G622, -$M$4/2+1, 0, $M$4-1, 1)) + (INDIRECT("G" &amp; ROW(G622) - $M$4/2) + INDIRECT("G" &amp; ROW(G622) + $M$4/2))/2) / $M$4</f>
        <v>9834.1590909090901</v>
      </c>
      <c r="J622" s="1">
        <f ca="1">Table5[[#This Row],[Moving Average on Months]] - 1.96*STDEV(OFFSET(Table5[[#This Row],[Combined 
Daily Order]], -$M$4/2, 0, $M$4+1, 1))</f>
        <v>5705.0080684264303</v>
      </c>
      <c r="K622" s="1">
        <f ca="1">Table5[[#This Row],[Moving Average on Months]] + 1.96*STDEV(OFFSET(Table5[[#This Row],[Combined 
Daily Order]], -$M$4/2, 0, $M$4+1, 1))</f>
        <v>13963.31011339175</v>
      </c>
      <c r="L622" s="1" t="e">
        <v>#N/A</v>
      </c>
      <c r="N622" s="1">
        <f t="shared" si="47"/>
        <v>2594.402569847256</v>
      </c>
      <c r="O622" s="1">
        <f t="shared" si="48"/>
        <v>23487.587467512647</v>
      </c>
      <c r="S622"/>
    </row>
    <row r="623" spans="2:19" ht="15" x14ac:dyDescent="0.2">
      <c r="B623" s="2">
        <v>45217.333785657545</v>
      </c>
      <c r="C623" s="2">
        <f t="shared" si="45"/>
        <v>45217</v>
      </c>
      <c r="D623" s="1">
        <v>5445</v>
      </c>
      <c r="F623" s="2">
        <f t="shared" si="49"/>
        <v>44697</v>
      </c>
      <c r="G623" s="1">
        <f t="shared" si="46"/>
        <v>13040</v>
      </c>
      <c r="H623" s="1">
        <f>ROUNDUP(MONTH(Table3[[#This Row],[Date]])/3, 0)</f>
        <v>2</v>
      </c>
      <c r="I623" s="1" cm="1">
        <f t="array" aca="1" ref="I623" ca="1" xml:space="preserve"> (SUM(OFFSET(G623, -$M$4/2+1, 0, $M$4-1, 1)) + (INDIRECT("G" &amp; ROW(G623) - $M$4/2) + INDIRECT("G" &amp; ROW(G623) + $M$4/2))/2) / $M$4</f>
        <v>9956.2727272727279</v>
      </c>
      <c r="J623" s="1">
        <f ca="1">Table5[[#This Row],[Moving Average on Months]] - 1.96*STDEV(OFFSET(Table5[[#This Row],[Combined 
Daily Order]], -$M$4/2, 0, $M$4+1, 1))</f>
        <v>5913.5181334261033</v>
      </c>
      <c r="K623" s="1">
        <f ca="1">Table5[[#This Row],[Moving Average on Months]] + 1.96*STDEV(OFFSET(Table5[[#This Row],[Combined 
Daily Order]], -$M$4/2, 0, $M$4+1, 1))</f>
        <v>13999.027321119353</v>
      </c>
      <c r="L623" s="1" t="e">
        <v>#N/A</v>
      </c>
      <c r="N623" s="1">
        <f t="shared" si="47"/>
        <v>2594.402569847256</v>
      </c>
      <c r="O623" s="1">
        <f t="shared" si="48"/>
        <v>23487.587467512647</v>
      </c>
      <c r="S623"/>
    </row>
    <row r="624" spans="2:19" ht="15" x14ac:dyDescent="0.2">
      <c r="B624" s="2">
        <v>45216.942455172044</v>
      </c>
      <c r="C624" s="2">
        <f t="shared" si="45"/>
        <v>45216</v>
      </c>
      <c r="D624" s="1">
        <v>5039</v>
      </c>
      <c r="F624" s="2">
        <f t="shared" si="49"/>
        <v>44694</v>
      </c>
      <c r="G624" s="1">
        <f t="shared" si="46"/>
        <v>12562</v>
      </c>
      <c r="H624" s="1">
        <f>ROUNDUP(MONTH(Table3[[#This Row],[Date]])/3, 0)</f>
        <v>2</v>
      </c>
      <c r="I624" s="1" cm="1">
        <f t="array" aca="1" ref="I624" ca="1" xml:space="preserve"> (SUM(OFFSET(G624, -$M$4/2+1, 0, $M$4-1, 1)) + (INDIRECT("G" &amp; ROW(G624) - $M$4/2) + INDIRECT("G" &amp; ROW(G624) + $M$4/2))/2) / $M$4</f>
        <v>10004.90909090909</v>
      </c>
      <c r="J624" s="1">
        <f ca="1">Table5[[#This Row],[Moving Average on Months]] - 1.96*STDEV(OFFSET(Table5[[#This Row],[Combined 
Daily Order]], -$M$4/2, 0, $M$4+1, 1))</f>
        <v>5904.4567879702172</v>
      </c>
      <c r="K624" s="1">
        <f ca="1">Table5[[#This Row],[Moving Average on Months]] + 1.96*STDEV(OFFSET(Table5[[#This Row],[Combined 
Daily Order]], -$M$4/2, 0, $M$4+1, 1))</f>
        <v>14105.361393847963</v>
      </c>
      <c r="L624" s="1" t="e">
        <v>#N/A</v>
      </c>
      <c r="N624" s="1">
        <f t="shared" si="47"/>
        <v>2594.402569847256</v>
      </c>
      <c r="O624" s="1">
        <f t="shared" si="48"/>
        <v>23487.587467512647</v>
      </c>
      <c r="S624"/>
    </row>
    <row r="625" spans="2:19" ht="15" x14ac:dyDescent="0.2">
      <c r="B625" s="2">
        <v>45216.551664138133</v>
      </c>
      <c r="C625" s="2">
        <f t="shared" si="45"/>
        <v>45216</v>
      </c>
      <c r="D625" s="1">
        <v>6048</v>
      </c>
      <c r="F625" s="2">
        <f t="shared" si="49"/>
        <v>44693</v>
      </c>
      <c r="G625" s="1">
        <f t="shared" si="46"/>
        <v>7993</v>
      </c>
      <c r="H625" s="1">
        <f>ROUNDUP(MONTH(Table3[[#This Row],[Date]])/3, 0)</f>
        <v>2</v>
      </c>
      <c r="I625" s="1" cm="1">
        <f t="array" aca="1" ref="I625" ca="1" xml:space="preserve"> (SUM(OFFSET(G625, -$M$4/2+1, 0, $M$4-1, 1)) + (INDIRECT("G" &amp; ROW(G625) - $M$4/2) + INDIRECT("G" &amp; ROW(G625) + $M$4/2))/2) / $M$4</f>
        <v>10053.431818181818</v>
      </c>
      <c r="J625" s="1">
        <f ca="1">Table5[[#This Row],[Moving Average on Months]] - 1.96*STDEV(OFFSET(Table5[[#This Row],[Combined 
Daily Order]], -$M$4/2, 0, $M$4+1, 1))</f>
        <v>6134.8955587767878</v>
      </c>
      <c r="K625" s="1">
        <f ca="1">Table5[[#This Row],[Moving Average on Months]] + 1.96*STDEV(OFFSET(Table5[[#This Row],[Combined 
Daily Order]], -$M$4/2, 0, $M$4+1, 1))</f>
        <v>13971.968077586847</v>
      </c>
      <c r="L625" s="1" t="e">
        <v>#N/A</v>
      </c>
      <c r="N625" s="1">
        <f t="shared" si="47"/>
        <v>2594.402569847256</v>
      </c>
      <c r="O625" s="1">
        <f t="shared" si="48"/>
        <v>23487.587467512647</v>
      </c>
      <c r="S625"/>
    </row>
    <row r="626" spans="2:19" ht="15" x14ac:dyDescent="0.2">
      <c r="B626" s="2">
        <v>45216.162189876311</v>
      </c>
      <c r="C626" s="2">
        <f t="shared" si="45"/>
        <v>45216</v>
      </c>
      <c r="D626" s="1">
        <v>5370</v>
      </c>
      <c r="F626" s="2">
        <f t="shared" si="49"/>
        <v>44692</v>
      </c>
      <c r="G626" s="1">
        <f t="shared" si="46"/>
        <v>7794</v>
      </c>
      <c r="H626" s="1">
        <f>ROUNDUP(MONTH(Table3[[#This Row],[Date]])/3, 0)</f>
        <v>2</v>
      </c>
      <c r="I626" s="1" cm="1">
        <f t="array" aca="1" ref="I626" ca="1" xml:space="preserve"> (SUM(OFFSET(G626, -$M$4/2+1, 0, $M$4-1, 1)) + (INDIRECT("G" &amp; ROW(G626) - $M$4/2) + INDIRECT("G" &amp; ROW(G626) + $M$4/2))/2) / $M$4</f>
        <v>10076.25</v>
      </c>
      <c r="J626" s="1">
        <f ca="1">Table5[[#This Row],[Moving Average on Months]] - 1.96*STDEV(OFFSET(Table5[[#This Row],[Combined 
Daily Order]], -$M$4/2, 0, $M$4+1, 1))</f>
        <v>6120.5304895609715</v>
      </c>
      <c r="K626" s="1">
        <f ca="1">Table5[[#This Row],[Moving Average on Months]] + 1.96*STDEV(OFFSET(Table5[[#This Row],[Combined 
Daily Order]], -$M$4/2, 0, $M$4+1, 1))</f>
        <v>14031.969510439028</v>
      </c>
      <c r="L626" s="1" t="e">
        <v>#N/A</v>
      </c>
      <c r="N626" s="1">
        <f t="shared" si="47"/>
        <v>2594.402569847256</v>
      </c>
      <c r="O626" s="1">
        <f t="shared" si="48"/>
        <v>23487.587467512647</v>
      </c>
      <c r="S626"/>
    </row>
    <row r="627" spans="2:19" ht="15" x14ac:dyDescent="0.2">
      <c r="B627" s="2">
        <v>45215.788328446011</v>
      </c>
      <c r="C627" s="2">
        <f t="shared" si="45"/>
        <v>45215</v>
      </c>
      <c r="D627" s="1">
        <v>6144</v>
      </c>
      <c r="F627" s="2">
        <f t="shared" si="49"/>
        <v>44691</v>
      </c>
      <c r="G627" s="1">
        <f t="shared" si="46"/>
        <v>11492</v>
      </c>
      <c r="H627" s="1">
        <f>ROUNDUP(MONTH(Table3[[#This Row],[Date]])/3, 0)</f>
        <v>2</v>
      </c>
      <c r="I627" s="1" cm="1">
        <f t="array" aca="1" ref="I627" ca="1" xml:space="preserve"> (SUM(OFFSET(G627, -$M$4/2+1, 0, $M$4-1, 1)) + (INDIRECT("G" &amp; ROW(G627) - $M$4/2) + INDIRECT("G" &amp; ROW(G627) + $M$4/2))/2) / $M$4</f>
        <v>9988.318181818182</v>
      </c>
      <c r="J627" s="1">
        <f ca="1">Table5[[#This Row],[Moving Average on Months]] - 1.96*STDEV(OFFSET(Table5[[#This Row],[Combined 
Daily Order]], -$M$4/2, 0, $M$4+1, 1))</f>
        <v>6010.7931627095959</v>
      </c>
      <c r="K627" s="1">
        <f ca="1">Table5[[#This Row],[Moving Average on Months]] + 1.96*STDEV(OFFSET(Table5[[#This Row],[Combined 
Daily Order]], -$M$4/2, 0, $M$4+1, 1))</f>
        <v>13965.843200926767</v>
      </c>
      <c r="L627" s="1" t="e">
        <v>#N/A</v>
      </c>
      <c r="N627" s="1">
        <f t="shared" si="47"/>
        <v>2594.402569847256</v>
      </c>
      <c r="O627" s="1">
        <f t="shared" si="48"/>
        <v>23487.587467512647</v>
      </c>
      <c r="S627"/>
    </row>
    <row r="628" spans="2:19" ht="15" x14ac:dyDescent="0.2">
      <c r="B628" s="2">
        <v>45215.385426520144</v>
      </c>
      <c r="C628" s="2">
        <f t="shared" si="45"/>
        <v>45215</v>
      </c>
      <c r="D628" s="1">
        <v>5024</v>
      </c>
      <c r="F628" s="2">
        <f t="shared" si="49"/>
        <v>44690</v>
      </c>
      <c r="G628" s="1">
        <f t="shared" si="46"/>
        <v>8334</v>
      </c>
      <c r="H628" s="1">
        <f>ROUNDUP(MONTH(Table3[[#This Row],[Date]])/3, 0)</f>
        <v>2</v>
      </c>
      <c r="I628" s="1" cm="1">
        <f t="array" aca="1" ref="I628" ca="1" xml:space="preserve"> (SUM(OFFSET(G628, -$M$4/2+1, 0, $M$4-1, 1)) + (INDIRECT("G" &amp; ROW(G628) - $M$4/2) + INDIRECT("G" &amp; ROW(G628) + $M$4/2))/2) / $M$4</f>
        <v>9979.181818181818</v>
      </c>
      <c r="J628" s="1">
        <f ca="1">Table5[[#This Row],[Moving Average on Months]] - 1.96*STDEV(OFFSET(Table5[[#This Row],[Combined 
Daily Order]], -$M$4/2, 0, $M$4+1, 1))</f>
        <v>5978.2179043420292</v>
      </c>
      <c r="K628" s="1">
        <f ca="1">Table5[[#This Row],[Moving Average on Months]] + 1.96*STDEV(OFFSET(Table5[[#This Row],[Combined 
Daily Order]], -$M$4/2, 0, $M$4+1, 1))</f>
        <v>13980.145732021607</v>
      </c>
      <c r="L628" s="1" t="e">
        <v>#N/A</v>
      </c>
      <c r="N628" s="1">
        <f t="shared" si="47"/>
        <v>2594.402569847256</v>
      </c>
      <c r="O628" s="1">
        <f t="shared" si="48"/>
        <v>23487.587467512647</v>
      </c>
      <c r="S628"/>
    </row>
    <row r="629" spans="2:19" ht="15" x14ac:dyDescent="0.2">
      <c r="B629" s="2">
        <v>45212.995272725777</v>
      </c>
      <c r="C629" s="2">
        <f t="shared" si="45"/>
        <v>45212</v>
      </c>
      <c r="D629" s="1">
        <v>6166</v>
      </c>
      <c r="F629" s="2">
        <f t="shared" si="49"/>
        <v>44687</v>
      </c>
      <c r="G629" s="1">
        <f t="shared" si="46"/>
        <v>11876</v>
      </c>
      <c r="H629" s="1">
        <f>ROUNDUP(MONTH(Table3[[#This Row],[Date]])/3, 0)</f>
        <v>2</v>
      </c>
      <c r="I629" s="1" cm="1">
        <f t="array" aca="1" ref="I629" ca="1" xml:space="preserve"> (SUM(OFFSET(G629, -$M$4/2+1, 0, $M$4-1, 1)) + (INDIRECT("G" &amp; ROW(G629) - $M$4/2) + INDIRECT("G" &amp; ROW(G629) + $M$4/2))/2) / $M$4</f>
        <v>10058.613636363636</v>
      </c>
      <c r="J629" s="1">
        <f ca="1">Table5[[#This Row],[Moving Average on Months]] - 1.96*STDEV(OFFSET(Table5[[#This Row],[Combined 
Daily Order]], -$M$4/2, 0, $M$4+1, 1))</f>
        <v>5972.0545100763557</v>
      </c>
      <c r="K629" s="1">
        <f ca="1">Table5[[#This Row],[Moving Average on Months]] + 1.96*STDEV(OFFSET(Table5[[#This Row],[Combined 
Daily Order]], -$M$4/2, 0, $M$4+1, 1))</f>
        <v>14145.172762650916</v>
      </c>
      <c r="L629" s="1" t="e">
        <v>#N/A</v>
      </c>
      <c r="N629" s="1">
        <f t="shared" si="47"/>
        <v>2594.402569847256</v>
      </c>
      <c r="O629" s="1">
        <f t="shared" si="48"/>
        <v>23487.587467512647</v>
      </c>
      <c r="S629"/>
    </row>
    <row r="630" spans="2:19" ht="15" x14ac:dyDescent="0.2">
      <c r="B630" s="2">
        <v>45212.586541748024</v>
      </c>
      <c r="C630" s="2">
        <f t="shared" si="45"/>
        <v>45212</v>
      </c>
      <c r="D630" s="1">
        <v>5673</v>
      </c>
      <c r="F630" s="2">
        <f t="shared" si="49"/>
        <v>44686</v>
      </c>
      <c r="G630" s="1">
        <f t="shared" si="46"/>
        <v>7679</v>
      </c>
      <c r="H630" s="1">
        <f>ROUNDUP(MONTH(Table3[[#This Row],[Date]])/3, 0)</f>
        <v>2</v>
      </c>
      <c r="I630" s="1" cm="1">
        <f t="array" aca="1" ref="I630" ca="1" xml:space="preserve"> (SUM(OFFSET(G630, -$M$4/2+1, 0, $M$4-1, 1)) + (INDIRECT("G" &amp; ROW(G630) - $M$4/2) + INDIRECT("G" &amp; ROW(G630) + $M$4/2))/2) / $M$4</f>
        <v>10069.886363636364</v>
      </c>
      <c r="J630" s="1">
        <f ca="1">Table5[[#This Row],[Moving Average on Months]] - 1.96*STDEV(OFFSET(Table5[[#This Row],[Combined 
Daily Order]], -$M$4/2, 0, $M$4+1, 1))</f>
        <v>5917.2251192177428</v>
      </c>
      <c r="K630" s="1">
        <f ca="1">Table5[[#This Row],[Moving Average on Months]] + 1.96*STDEV(OFFSET(Table5[[#This Row],[Combined 
Daily Order]], -$M$4/2, 0, $M$4+1, 1))</f>
        <v>14222.547608054985</v>
      </c>
      <c r="L630" s="1" t="e">
        <v>#N/A</v>
      </c>
      <c r="N630" s="1">
        <f t="shared" si="47"/>
        <v>2594.402569847256</v>
      </c>
      <c r="O630" s="1">
        <f t="shared" si="48"/>
        <v>23487.587467512647</v>
      </c>
      <c r="S630"/>
    </row>
    <row r="631" spans="2:19" ht="15" x14ac:dyDescent="0.2">
      <c r="B631" s="2">
        <v>45212.179606951744</v>
      </c>
      <c r="C631" s="2">
        <f t="shared" si="45"/>
        <v>45212</v>
      </c>
      <c r="D631" s="1">
        <v>5907</v>
      </c>
      <c r="F631" s="2">
        <f t="shared" si="49"/>
        <v>44685</v>
      </c>
      <c r="G631" s="1">
        <f t="shared" si="46"/>
        <v>11570</v>
      </c>
      <c r="H631" s="1">
        <f>ROUNDUP(MONTH(Table3[[#This Row],[Date]])/3, 0)</f>
        <v>2</v>
      </c>
      <c r="I631" s="1" cm="1">
        <f t="array" aca="1" ref="I631" ca="1" xml:space="preserve"> (SUM(OFFSET(G631, -$M$4/2+1, 0, $M$4-1, 1)) + (INDIRECT("G" &amp; ROW(G631) - $M$4/2) + INDIRECT("G" &amp; ROW(G631) + $M$4/2))/2) / $M$4</f>
        <v>10068.931818181818</v>
      </c>
      <c r="J631" s="1">
        <f ca="1">Table5[[#This Row],[Moving Average on Months]] - 1.96*STDEV(OFFSET(Table5[[#This Row],[Combined 
Daily Order]], -$M$4/2, 0, $M$4+1, 1))</f>
        <v>5890.0883434508032</v>
      </c>
      <c r="K631" s="1">
        <f ca="1">Table5[[#This Row],[Moving Average on Months]] + 1.96*STDEV(OFFSET(Table5[[#This Row],[Combined 
Daily Order]], -$M$4/2, 0, $M$4+1, 1))</f>
        <v>14247.775292912833</v>
      </c>
      <c r="L631" s="1" t="e">
        <v>#N/A</v>
      </c>
      <c r="N631" s="1">
        <f t="shared" si="47"/>
        <v>2594.402569847256</v>
      </c>
      <c r="O631" s="1">
        <f t="shared" si="48"/>
        <v>23487.587467512647</v>
      </c>
      <c r="S631"/>
    </row>
    <row r="632" spans="2:19" ht="15" x14ac:dyDescent="0.2">
      <c r="B632" s="2">
        <v>45211.749922529569</v>
      </c>
      <c r="C632" s="2">
        <f t="shared" si="45"/>
        <v>45211</v>
      </c>
      <c r="D632" s="1">
        <v>5128</v>
      </c>
      <c r="F632" s="2">
        <f t="shared" si="49"/>
        <v>44684</v>
      </c>
      <c r="G632" s="1">
        <f t="shared" si="46"/>
        <v>8304</v>
      </c>
      <c r="H632" s="1">
        <f>ROUNDUP(MONTH(Table3[[#This Row],[Date]])/3, 0)</f>
        <v>2</v>
      </c>
      <c r="I632" s="1" cm="1">
        <f t="array" aca="1" ref="I632" ca="1" xml:space="preserve"> (SUM(OFFSET(G632, -$M$4/2+1, 0, $M$4-1, 1)) + (INDIRECT("G" &amp; ROW(G632) - $M$4/2) + INDIRECT("G" &amp; ROW(G632) + $M$4/2))/2) / $M$4</f>
        <v>10062.431818181818</v>
      </c>
      <c r="J632" s="1">
        <f ca="1">Table5[[#This Row],[Moving Average on Months]] - 1.96*STDEV(OFFSET(Table5[[#This Row],[Combined 
Daily Order]], -$M$4/2, 0, $M$4+1, 1))</f>
        <v>5788.5588481045261</v>
      </c>
      <c r="K632" s="1">
        <f ca="1">Table5[[#This Row],[Moving Average on Months]] + 1.96*STDEV(OFFSET(Table5[[#This Row],[Combined 
Daily Order]], -$M$4/2, 0, $M$4+1, 1))</f>
        <v>14336.304788259109</v>
      </c>
      <c r="L632" s="1" t="e">
        <v>#N/A</v>
      </c>
      <c r="N632" s="1">
        <f t="shared" si="47"/>
        <v>2594.402569847256</v>
      </c>
      <c r="O632" s="1">
        <f t="shared" si="48"/>
        <v>23487.587467512647</v>
      </c>
      <c r="S632"/>
    </row>
    <row r="633" spans="2:19" ht="15" x14ac:dyDescent="0.2">
      <c r="B633" s="2">
        <v>45211.361627687424</v>
      </c>
      <c r="C633" s="2">
        <f t="shared" si="45"/>
        <v>45211</v>
      </c>
      <c r="D633" s="1">
        <v>6192</v>
      </c>
      <c r="F633" s="2">
        <f t="shared" si="49"/>
        <v>44683</v>
      </c>
      <c r="G633" s="1">
        <f t="shared" si="46"/>
        <v>11961</v>
      </c>
      <c r="H633" s="1">
        <f>ROUNDUP(MONTH(Table3[[#This Row],[Date]])/3, 0)</f>
        <v>2</v>
      </c>
      <c r="I633" s="1" cm="1">
        <f t="array" aca="1" ref="I633" ca="1" xml:space="preserve"> (SUM(OFFSET(G633, -$M$4/2+1, 0, $M$4-1, 1)) + (INDIRECT("G" &amp; ROW(G633) - $M$4/2) + INDIRECT("G" &amp; ROW(G633) + $M$4/2))/2) / $M$4</f>
        <v>10060.454545454546</v>
      </c>
      <c r="J633" s="1">
        <f ca="1">Table5[[#This Row],[Moving Average on Months]] - 1.96*STDEV(OFFSET(Table5[[#This Row],[Combined 
Daily Order]], -$M$4/2, 0, $M$4+1, 1))</f>
        <v>5745.1487281883765</v>
      </c>
      <c r="K633" s="1">
        <f ca="1">Table5[[#This Row],[Moving Average on Months]] + 1.96*STDEV(OFFSET(Table5[[#This Row],[Combined 
Daily Order]], -$M$4/2, 0, $M$4+1, 1))</f>
        <v>14375.760362720715</v>
      </c>
      <c r="L633" s="1" t="e">
        <v>#N/A</v>
      </c>
      <c r="N633" s="1">
        <f t="shared" si="47"/>
        <v>2594.402569847256</v>
      </c>
      <c r="O633" s="1">
        <f t="shared" si="48"/>
        <v>23487.587467512647</v>
      </c>
      <c r="S633"/>
    </row>
    <row r="634" spans="2:19" ht="15" x14ac:dyDescent="0.2">
      <c r="B634" s="2">
        <v>45210.981415953138</v>
      </c>
      <c r="C634" s="2">
        <f t="shared" si="45"/>
        <v>45210</v>
      </c>
      <c r="D634" s="1">
        <v>5070</v>
      </c>
      <c r="F634" s="2">
        <f t="shared" si="49"/>
        <v>44680</v>
      </c>
      <c r="G634" s="1">
        <f t="shared" si="46"/>
        <v>11593</v>
      </c>
      <c r="H634" s="1">
        <f>ROUNDUP(MONTH(Table3[[#This Row],[Date]])/3, 0)</f>
        <v>2</v>
      </c>
      <c r="I634" s="1" cm="1">
        <f t="array" aca="1" ref="I634" ca="1" xml:space="preserve"> (SUM(OFFSET(G634, -$M$4/2+1, 0, $M$4-1, 1)) + (INDIRECT("G" &amp; ROW(G634) - $M$4/2) + INDIRECT("G" &amp; ROW(G634) + $M$4/2))/2) / $M$4</f>
        <v>10015.613636363636</v>
      </c>
      <c r="J634" s="1">
        <f ca="1">Table5[[#This Row],[Moving Average on Months]] - 1.96*STDEV(OFFSET(Table5[[#This Row],[Combined 
Daily Order]], -$M$4/2, 0, $M$4+1, 1))</f>
        <v>5723.2766619675667</v>
      </c>
      <c r="K634" s="1">
        <f ca="1">Table5[[#This Row],[Moving Average on Months]] + 1.96*STDEV(OFFSET(Table5[[#This Row],[Combined 
Daily Order]], -$M$4/2, 0, $M$4+1, 1))</f>
        <v>14307.950610759704</v>
      </c>
      <c r="L634" s="1" t="e">
        <v>#N/A</v>
      </c>
      <c r="N634" s="1">
        <f t="shared" si="47"/>
        <v>2594.402569847256</v>
      </c>
      <c r="O634" s="1">
        <f t="shared" si="48"/>
        <v>23487.587467512647</v>
      </c>
      <c r="S634"/>
    </row>
    <row r="635" spans="2:19" ht="15" x14ac:dyDescent="0.2">
      <c r="B635" s="2">
        <v>45210.592584101243</v>
      </c>
      <c r="C635" s="2">
        <f t="shared" si="45"/>
        <v>45210</v>
      </c>
      <c r="D635" s="1">
        <v>5754</v>
      </c>
      <c r="F635" s="2">
        <f t="shared" si="49"/>
        <v>44679</v>
      </c>
      <c r="G635" s="1">
        <f t="shared" si="46"/>
        <v>8066</v>
      </c>
      <c r="H635" s="1">
        <f>ROUNDUP(MONTH(Table3[[#This Row],[Date]])/3, 0)</f>
        <v>2</v>
      </c>
      <c r="I635" s="1" cm="1">
        <f t="array" aca="1" ref="I635" ca="1" xml:space="preserve"> (SUM(OFFSET(G635, -$M$4/2+1, 0, $M$4-1, 1)) + (INDIRECT("G" &amp; ROW(G635) - $M$4/2) + INDIRECT("G" &amp; ROW(G635) + $M$4/2))/2) / $M$4</f>
        <v>9864.9090909090901</v>
      </c>
      <c r="J635" s="1">
        <f ca="1">Table5[[#This Row],[Moving Average on Months]] - 1.96*STDEV(OFFSET(Table5[[#This Row],[Combined 
Daily Order]], -$M$4/2, 0, $M$4+1, 1))</f>
        <v>5613.9857382251521</v>
      </c>
      <c r="K635" s="1">
        <f ca="1">Table5[[#This Row],[Moving Average on Months]] + 1.96*STDEV(OFFSET(Table5[[#This Row],[Combined 
Daily Order]], -$M$4/2, 0, $M$4+1, 1))</f>
        <v>14115.832443593028</v>
      </c>
      <c r="L635" s="1" t="e">
        <v>#N/A</v>
      </c>
      <c r="N635" s="1">
        <f t="shared" si="47"/>
        <v>2594.402569847256</v>
      </c>
      <c r="O635" s="1">
        <f t="shared" si="48"/>
        <v>23487.587467512647</v>
      </c>
      <c r="S635"/>
    </row>
    <row r="636" spans="2:19" ht="15" x14ac:dyDescent="0.2">
      <c r="B636" s="2">
        <v>45210.195342745064</v>
      </c>
      <c r="C636" s="2">
        <f t="shared" si="45"/>
        <v>45210</v>
      </c>
      <c r="D636" s="1">
        <v>6094</v>
      </c>
      <c r="F636" s="2">
        <f t="shared" si="49"/>
        <v>44678</v>
      </c>
      <c r="G636" s="1">
        <f t="shared" si="46"/>
        <v>11713</v>
      </c>
      <c r="H636" s="1">
        <f>ROUNDUP(MONTH(Table3[[#This Row],[Date]])/3, 0)</f>
        <v>2</v>
      </c>
      <c r="I636" s="1" cm="1">
        <f t="array" aca="1" ref="I636" ca="1" xml:space="preserve"> (SUM(OFFSET(G636, -$M$4/2+1, 0, $M$4-1, 1)) + (INDIRECT("G" &amp; ROW(G636) - $M$4/2) + INDIRECT("G" &amp; ROW(G636) + $M$4/2))/2) / $M$4</f>
        <v>9816.613636363636</v>
      </c>
      <c r="J636" s="1">
        <f ca="1">Table5[[#This Row],[Moving Average on Months]] - 1.96*STDEV(OFFSET(Table5[[#This Row],[Combined 
Daily Order]], -$M$4/2, 0, $M$4+1, 1))</f>
        <v>5685.4678433343879</v>
      </c>
      <c r="K636" s="1">
        <f ca="1">Table5[[#This Row],[Moving Average on Months]] + 1.96*STDEV(OFFSET(Table5[[#This Row],[Combined 
Daily Order]], -$M$4/2, 0, $M$4+1, 1))</f>
        <v>13947.759429392885</v>
      </c>
      <c r="L636" s="1" t="e">
        <v>#N/A</v>
      </c>
      <c r="N636" s="1">
        <f t="shared" si="47"/>
        <v>2594.402569847256</v>
      </c>
      <c r="O636" s="1">
        <f t="shared" si="48"/>
        <v>23487.587467512647</v>
      </c>
      <c r="S636"/>
    </row>
    <row r="637" spans="2:19" ht="15" x14ac:dyDescent="0.2">
      <c r="B637" s="2">
        <v>45209.771670314723</v>
      </c>
      <c r="C637" s="2">
        <f t="shared" si="45"/>
        <v>45209</v>
      </c>
      <c r="D637" s="1">
        <v>4885</v>
      </c>
      <c r="F637" s="2">
        <f t="shared" si="49"/>
        <v>44677</v>
      </c>
      <c r="G637" s="1">
        <f t="shared" si="46"/>
        <v>8449</v>
      </c>
      <c r="H637" s="1">
        <f>ROUNDUP(MONTH(Table3[[#This Row],[Date]])/3, 0)</f>
        <v>2</v>
      </c>
      <c r="I637" s="1" cm="1">
        <f t="array" aca="1" ref="I637" ca="1" xml:space="preserve"> (SUM(OFFSET(G637, -$M$4/2+1, 0, $M$4-1, 1)) + (INDIRECT("G" &amp; ROW(G637) - $M$4/2) + INDIRECT("G" &amp; ROW(G637) + $M$4/2))/2) / $M$4</f>
        <v>9886.5</v>
      </c>
      <c r="J637" s="1">
        <f ca="1">Table5[[#This Row],[Moving Average on Months]] - 1.96*STDEV(OFFSET(Table5[[#This Row],[Combined 
Daily Order]], -$M$4/2, 0, $M$4+1, 1))</f>
        <v>5733.8621407681521</v>
      </c>
      <c r="K637" s="1">
        <f ca="1">Table5[[#This Row],[Moving Average on Months]] + 1.96*STDEV(OFFSET(Table5[[#This Row],[Combined 
Daily Order]], -$M$4/2, 0, $M$4+1, 1))</f>
        <v>14039.137859231847</v>
      </c>
      <c r="L637" s="1" t="e">
        <v>#N/A</v>
      </c>
      <c r="N637" s="1">
        <f t="shared" si="47"/>
        <v>2594.402569847256</v>
      </c>
      <c r="O637" s="1">
        <f t="shared" si="48"/>
        <v>23487.587467512647</v>
      </c>
      <c r="S637"/>
    </row>
    <row r="638" spans="2:19" ht="15" x14ac:dyDescent="0.2">
      <c r="B638" s="2">
        <v>45209.35324047094</v>
      </c>
      <c r="C638" s="2">
        <f t="shared" si="45"/>
        <v>45209</v>
      </c>
      <c r="D638" s="1">
        <v>4885</v>
      </c>
      <c r="F638" s="2">
        <f t="shared" si="49"/>
        <v>44676</v>
      </c>
      <c r="G638" s="1">
        <f t="shared" si="46"/>
        <v>7902</v>
      </c>
      <c r="H638" s="1">
        <f>ROUNDUP(MONTH(Table3[[#This Row],[Date]])/3, 0)</f>
        <v>2</v>
      </c>
      <c r="I638" s="1" cm="1">
        <f t="array" aca="1" ref="I638" ca="1" xml:space="preserve"> (SUM(OFFSET(G638, -$M$4/2+1, 0, $M$4-1, 1)) + (INDIRECT("G" &amp; ROW(G638) - $M$4/2) + INDIRECT("G" &amp; ROW(G638) + $M$4/2))/2) / $M$4</f>
        <v>9897.75</v>
      </c>
      <c r="J638" s="1">
        <f ca="1">Table5[[#This Row],[Moving Average on Months]] - 1.96*STDEV(OFFSET(Table5[[#This Row],[Combined 
Daily Order]], -$M$4/2, 0, $M$4+1, 1))</f>
        <v>5738.7039790063536</v>
      </c>
      <c r="K638" s="1">
        <f ca="1">Table5[[#This Row],[Moving Average on Months]] + 1.96*STDEV(OFFSET(Table5[[#This Row],[Combined 
Daily Order]], -$M$4/2, 0, $M$4+1, 1))</f>
        <v>14056.796020993646</v>
      </c>
      <c r="L638" s="1" t="e">
        <v>#N/A</v>
      </c>
      <c r="N638" s="1">
        <f t="shared" si="47"/>
        <v>2594.402569847256</v>
      </c>
      <c r="O638" s="1">
        <f t="shared" si="48"/>
        <v>23487.587467512647</v>
      </c>
      <c r="S638"/>
    </row>
    <row r="639" spans="2:19" ht="15" x14ac:dyDescent="0.2">
      <c r="B639" s="2">
        <v>45208.953959518411</v>
      </c>
      <c r="C639" s="2">
        <f t="shared" si="45"/>
        <v>45208</v>
      </c>
      <c r="D639" s="1">
        <v>5234</v>
      </c>
      <c r="F639" s="2">
        <f t="shared" si="49"/>
        <v>44673</v>
      </c>
      <c r="G639" s="1">
        <f t="shared" si="46"/>
        <v>12310</v>
      </c>
      <c r="H639" s="1">
        <f>ROUNDUP(MONTH(Table3[[#This Row],[Date]])/3, 0)</f>
        <v>2</v>
      </c>
      <c r="I639" s="1" cm="1">
        <f t="array" aca="1" ref="I639" ca="1" xml:space="preserve"> (SUM(OFFSET(G639, -$M$4/2+1, 0, $M$4-1, 1)) + (INDIRECT("G" &amp; ROW(G639) - $M$4/2) + INDIRECT("G" &amp; ROW(G639) + $M$4/2))/2) / $M$4</f>
        <v>9909.863636363636</v>
      </c>
      <c r="J639" s="1">
        <f ca="1">Table5[[#This Row],[Moving Average on Months]] - 1.96*STDEV(OFFSET(Table5[[#This Row],[Combined 
Daily Order]], -$M$4/2, 0, $M$4+1, 1))</f>
        <v>5749.4810228818815</v>
      </c>
      <c r="K639" s="1">
        <f ca="1">Table5[[#This Row],[Moving Average on Months]] + 1.96*STDEV(OFFSET(Table5[[#This Row],[Combined 
Daily Order]], -$M$4/2, 0, $M$4+1, 1))</f>
        <v>14070.24624984539</v>
      </c>
      <c r="L639" s="1" t="e">
        <v>#N/A</v>
      </c>
      <c r="N639" s="1">
        <f t="shared" si="47"/>
        <v>2594.402569847256</v>
      </c>
      <c r="O639" s="1">
        <f t="shared" si="48"/>
        <v>23487.587467512647</v>
      </c>
      <c r="S639"/>
    </row>
    <row r="640" spans="2:19" ht="15" x14ac:dyDescent="0.2">
      <c r="B640" s="2">
        <v>45208.561901150882</v>
      </c>
      <c r="C640" s="2">
        <f t="shared" si="45"/>
        <v>45208</v>
      </c>
      <c r="D640" s="1">
        <v>6202</v>
      </c>
      <c r="F640" s="2">
        <f t="shared" si="49"/>
        <v>44672</v>
      </c>
      <c r="G640" s="1">
        <f t="shared" si="46"/>
        <v>7526</v>
      </c>
      <c r="H640" s="1">
        <f>ROUNDUP(MONTH(Table3[[#This Row],[Date]])/3, 0)</f>
        <v>2</v>
      </c>
      <c r="I640" s="1" cm="1">
        <f t="array" aca="1" ref="I640" ca="1" xml:space="preserve"> (SUM(OFFSET(G640, -$M$4/2+1, 0, $M$4-1, 1)) + (INDIRECT("G" &amp; ROW(G640) - $M$4/2) + INDIRECT("G" &amp; ROW(G640) + $M$4/2))/2) / $M$4</f>
        <v>9928.7272727272721</v>
      </c>
      <c r="J640" s="1">
        <f ca="1">Table5[[#This Row],[Moving Average on Months]] - 1.96*STDEV(OFFSET(Table5[[#This Row],[Combined 
Daily Order]], -$M$4/2, 0, $M$4+1, 1))</f>
        <v>5659.6360858649614</v>
      </c>
      <c r="K640" s="1">
        <f ca="1">Table5[[#This Row],[Moving Average on Months]] + 1.96*STDEV(OFFSET(Table5[[#This Row],[Combined 
Daily Order]], -$M$4/2, 0, $M$4+1, 1))</f>
        <v>14197.818459589584</v>
      </c>
      <c r="L640" s="1" t="e">
        <v>#N/A</v>
      </c>
      <c r="N640" s="1">
        <f t="shared" si="47"/>
        <v>2594.402569847256</v>
      </c>
      <c r="O640" s="1">
        <f t="shared" si="48"/>
        <v>23487.587467512647</v>
      </c>
      <c r="S640"/>
    </row>
    <row r="641" spans="2:19" ht="15" x14ac:dyDescent="0.2">
      <c r="B641" s="2">
        <v>45208.160685060087</v>
      </c>
      <c r="C641" s="2">
        <f t="shared" si="45"/>
        <v>45208</v>
      </c>
      <c r="D641" s="1">
        <v>4846</v>
      </c>
      <c r="F641" s="2">
        <f t="shared" si="49"/>
        <v>44671</v>
      </c>
      <c r="G641" s="1">
        <f t="shared" si="46"/>
        <v>12945</v>
      </c>
      <c r="H641" s="1">
        <f>ROUNDUP(MONTH(Table3[[#This Row],[Date]])/3, 0)</f>
        <v>2</v>
      </c>
      <c r="I641" s="1" cm="1">
        <f t="array" aca="1" ref="I641" ca="1" xml:space="preserve"> (SUM(OFFSET(G641, -$M$4/2+1, 0, $M$4-1, 1)) + (INDIRECT("G" &amp; ROW(G641) - $M$4/2) + INDIRECT("G" &amp; ROW(G641) + $M$4/2))/2) / $M$4</f>
        <v>9938.454545454546</v>
      </c>
      <c r="J641" s="1">
        <f ca="1">Table5[[#This Row],[Moving Average on Months]] - 1.96*STDEV(OFFSET(Table5[[#This Row],[Combined 
Daily Order]], -$M$4/2, 0, $M$4+1, 1))</f>
        <v>5600.3132815285908</v>
      </c>
      <c r="K641" s="1">
        <f ca="1">Table5[[#This Row],[Moving Average on Months]] + 1.96*STDEV(OFFSET(Table5[[#This Row],[Combined 
Daily Order]], -$M$4/2, 0, $M$4+1, 1))</f>
        <v>14276.595809380502</v>
      </c>
      <c r="L641" s="1" t="e">
        <v>#N/A</v>
      </c>
      <c r="N641" s="1">
        <f t="shared" si="47"/>
        <v>2594.402569847256</v>
      </c>
      <c r="O641" s="1">
        <f t="shared" si="48"/>
        <v>23487.587467512647</v>
      </c>
      <c r="S641"/>
    </row>
    <row r="642" spans="2:19" ht="15" x14ac:dyDescent="0.2">
      <c r="B642" s="2">
        <v>45205.770404985698</v>
      </c>
      <c r="C642" s="2">
        <f t="shared" si="45"/>
        <v>45205</v>
      </c>
      <c r="D642" s="1">
        <v>6230</v>
      </c>
      <c r="F642" s="2">
        <f t="shared" si="49"/>
        <v>44670</v>
      </c>
      <c r="G642" s="1">
        <f t="shared" si="46"/>
        <v>7701</v>
      </c>
      <c r="H642" s="1">
        <f>ROUNDUP(MONTH(Table3[[#This Row],[Date]])/3, 0)</f>
        <v>2</v>
      </c>
      <c r="I642" s="1" cm="1">
        <f t="array" aca="1" ref="I642" ca="1" xml:space="preserve"> (SUM(OFFSET(G642, -$M$4/2+1, 0, $M$4-1, 1)) + (INDIRECT("G" &amp; ROW(G642) - $M$4/2) + INDIRECT("G" &amp; ROW(G642) + $M$4/2))/2) / $M$4</f>
        <v>9928.8409090909099</v>
      </c>
      <c r="J642" s="1">
        <f ca="1">Table5[[#This Row],[Moving Average on Months]] - 1.96*STDEV(OFFSET(Table5[[#This Row],[Combined 
Daily Order]], -$M$4/2, 0, $M$4+1, 1))</f>
        <v>5636.198196729757</v>
      </c>
      <c r="K642" s="1">
        <f ca="1">Table5[[#This Row],[Moving Average on Months]] + 1.96*STDEV(OFFSET(Table5[[#This Row],[Combined 
Daily Order]], -$M$4/2, 0, $M$4+1, 1))</f>
        <v>14221.483621452062</v>
      </c>
      <c r="L642" s="1" t="e">
        <v>#N/A</v>
      </c>
      <c r="N642" s="1">
        <f t="shared" si="47"/>
        <v>2594.402569847256</v>
      </c>
      <c r="O642" s="1">
        <f t="shared" si="48"/>
        <v>23487.587467512647</v>
      </c>
      <c r="S642"/>
    </row>
    <row r="643" spans="2:19" ht="15" x14ac:dyDescent="0.2">
      <c r="B643" s="2">
        <v>45205.376892451321</v>
      </c>
      <c r="C643" s="2">
        <f t="shared" si="45"/>
        <v>45205</v>
      </c>
      <c r="D643" s="1">
        <v>6304</v>
      </c>
      <c r="F643" s="2">
        <f t="shared" si="49"/>
        <v>44669</v>
      </c>
      <c r="G643" s="1">
        <f t="shared" si="46"/>
        <v>12733</v>
      </c>
      <c r="H643" s="1">
        <f>ROUNDUP(MONTH(Table3[[#This Row],[Date]])/3, 0)</f>
        <v>2</v>
      </c>
      <c r="I643" s="1" cm="1">
        <f t="array" aca="1" ref="I643" ca="1" xml:space="preserve"> (SUM(OFFSET(G643, -$M$4/2+1, 0, $M$4-1, 1)) + (INDIRECT("G" &amp; ROW(G643) - $M$4/2) + INDIRECT("G" &amp; ROW(G643) + $M$4/2))/2) / $M$4</f>
        <v>9931.045454545454</v>
      </c>
      <c r="J643" s="1">
        <f ca="1">Table5[[#This Row],[Moving Average on Months]] - 1.96*STDEV(OFFSET(Table5[[#This Row],[Combined 
Daily Order]], -$M$4/2, 0, $M$4+1, 1))</f>
        <v>5645.0825458201425</v>
      </c>
      <c r="K643" s="1">
        <f ca="1">Table5[[#This Row],[Moving Average on Months]] + 1.96*STDEV(OFFSET(Table5[[#This Row],[Combined 
Daily Order]], -$M$4/2, 0, $M$4+1, 1))</f>
        <v>14217.008363270765</v>
      </c>
      <c r="L643" s="1" t="e">
        <v>#N/A</v>
      </c>
      <c r="N643" s="1">
        <f t="shared" si="47"/>
        <v>2594.402569847256</v>
      </c>
      <c r="O643" s="1">
        <f t="shared" si="48"/>
        <v>23487.587467512647</v>
      </c>
      <c r="S643"/>
    </row>
    <row r="644" spans="2:19" ht="15" x14ac:dyDescent="0.2">
      <c r="B644" s="2">
        <v>45204.9963372153</v>
      </c>
      <c r="C644" s="2">
        <f t="shared" ref="C644:C707" si="50">INT(B644)</f>
        <v>45204</v>
      </c>
      <c r="D644" s="1">
        <v>5655</v>
      </c>
      <c r="F644" s="2">
        <f t="shared" si="49"/>
        <v>44666</v>
      </c>
      <c r="G644" s="1">
        <f t="shared" ref="G644:G707" si="51">SUMIF(C:C, F644, D:D)</f>
        <v>7484</v>
      </c>
      <c r="H644" s="1">
        <f>ROUNDUP(MONTH(Table3[[#This Row],[Date]])/3, 0)</f>
        <v>2</v>
      </c>
      <c r="I644" s="1" cm="1">
        <f t="array" aca="1" ref="I644" ca="1" xml:space="preserve"> (SUM(OFFSET(G644, -$M$4/2+1, 0, $M$4-1, 1)) + (INDIRECT("G" &amp; ROW(G644) - $M$4/2) + INDIRECT("G" &amp; ROW(G644) + $M$4/2))/2) / $M$4</f>
        <v>9912.818181818182</v>
      </c>
      <c r="J644" s="1">
        <f ca="1">Table5[[#This Row],[Moving Average on Months]] - 1.96*STDEV(OFFSET(Table5[[#This Row],[Combined 
Daily Order]], -$M$4/2, 0, $M$4+1, 1))</f>
        <v>5653.603099261134</v>
      </c>
      <c r="K644" s="1">
        <f ca="1">Table5[[#This Row],[Moving Average on Months]] + 1.96*STDEV(OFFSET(Table5[[#This Row],[Combined 
Daily Order]], -$M$4/2, 0, $M$4+1, 1))</f>
        <v>14172.03326437523</v>
      </c>
      <c r="L644" s="1" t="e">
        <v>#N/A</v>
      </c>
      <c r="N644" s="1">
        <f t="shared" ref="N644:N707" si="52">$W$48</f>
        <v>2594.402569847256</v>
      </c>
      <c r="O644" s="1">
        <f t="shared" ref="O644:O707" si="53">$X$48</f>
        <v>23487.587467512647</v>
      </c>
      <c r="S644"/>
    </row>
    <row r="645" spans="2:19" ht="15" x14ac:dyDescent="0.2">
      <c r="B645" s="2">
        <v>45204.62480278514</v>
      </c>
      <c r="C645" s="2">
        <f t="shared" si="50"/>
        <v>45204</v>
      </c>
      <c r="D645" s="1">
        <v>6110</v>
      </c>
      <c r="F645" s="2">
        <f t="shared" si="49"/>
        <v>44665</v>
      </c>
      <c r="G645" s="1">
        <f t="shared" si="51"/>
        <v>11673</v>
      </c>
      <c r="H645" s="1">
        <f>ROUNDUP(MONTH(Table3[[#This Row],[Date]])/3, 0)</f>
        <v>2</v>
      </c>
      <c r="I645" s="1" cm="1">
        <f t="array" aca="1" ref="I645" ca="1" xml:space="preserve"> (SUM(OFFSET(G645, -$M$4/2+1, 0, $M$4-1, 1)) + (INDIRECT("G" &amp; ROW(G645) - $M$4/2) + INDIRECT("G" &amp; ROW(G645) + $M$4/2))/2) / $M$4</f>
        <v>9811.204545454546</v>
      </c>
      <c r="J645" s="1">
        <f ca="1">Table5[[#This Row],[Moving Average on Months]] - 1.96*STDEV(OFFSET(Table5[[#This Row],[Combined 
Daily Order]], -$M$4/2, 0, $M$4+1, 1))</f>
        <v>5566.8670376475757</v>
      </c>
      <c r="K645" s="1">
        <f ca="1">Table5[[#This Row],[Moving Average on Months]] + 1.96*STDEV(OFFSET(Table5[[#This Row],[Combined 
Daily Order]], -$M$4/2, 0, $M$4+1, 1))</f>
        <v>14055.542053261517</v>
      </c>
      <c r="L645" s="1" t="e">
        <v>#N/A</v>
      </c>
      <c r="N645" s="1">
        <f t="shared" si="52"/>
        <v>2594.402569847256</v>
      </c>
      <c r="O645" s="1">
        <f t="shared" si="53"/>
        <v>23487.587467512647</v>
      </c>
      <c r="S645"/>
    </row>
    <row r="646" spans="2:19" ht="15" x14ac:dyDescent="0.2">
      <c r="B646" s="2">
        <v>45204.197050504881</v>
      </c>
      <c r="C646" s="2">
        <f t="shared" si="50"/>
        <v>45204</v>
      </c>
      <c r="D646" s="1">
        <v>5100</v>
      </c>
      <c r="F646" s="2">
        <f t="shared" ref="F646:F709" si="54">WORKDAY(F645,-1)</f>
        <v>44664</v>
      </c>
      <c r="G646" s="1">
        <f t="shared" si="51"/>
        <v>7298</v>
      </c>
      <c r="H646" s="1">
        <f>ROUNDUP(MONTH(Table3[[#This Row],[Date]])/3, 0)</f>
        <v>2</v>
      </c>
      <c r="I646" s="1" cm="1">
        <f t="array" aca="1" ref="I646" ca="1" xml:space="preserve"> (SUM(OFFSET(G646, -$M$4/2+1, 0, $M$4-1, 1)) + (INDIRECT("G" &amp; ROW(G646) - $M$4/2) + INDIRECT("G" &amp; ROW(G646) + $M$4/2))/2) / $M$4</f>
        <v>9817.886363636364</v>
      </c>
      <c r="J646" s="1">
        <f ca="1">Table5[[#This Row],[Moving Average on Months]] - 1.96*STDEV(OFFSET(Table5[[#This Row],[Combined 
Daily Order]], -$M$4/2, 0, $M$4+1, 1))</f>
        <v>5546.0880057166378</v>
      </c>
      <c r="K646" s="1">
        <f ca="1">Table5[[#This Row],[Moving Average on Months]] + 1.96*STDEV(OFFSET(Table5[[#This Row],[Combined 
Daily Order]], -$M$4/2, 0, $M$4+1, 1))</f>
        <v>14089.68472155609</v>
      </c>
      <c r="L646" s="1" t="e">
        <v>#N/A</v>
      </c>
      <c r="N646" s="1">
        <f t="shared" si="52"/>
        <v>2594.402569847256</v>
      </c>
      <c r="O646" s="1">
        <f t="shared" si="53"/>
        <v>23487.587467512647</v>
      </c>
      <c r="S646"/>
    </row>
    <row r="647" spans="2:19" ht="15" x14ac:dyDescent="0.2">
      <c r="B647" s="2">
        <v>45203.825060774645</v>
      </c>
      <c r="C647" s="2">
        <f t="shared" si="50"/>
        <v>45203</v>
      </c>
      <c r="D647" s="1">
        <v>4872</v>
      </c>
      <c r="F647" s="2">
        <f t="shared" si="54"/>
        <v>44663</v>
      </c>
      <c r="G647" s="1">
        <f t="shared" si="51"/>
        <v>11132</v>
      </c>
      <c r="H647" s="1">
        <f>ROUNDUP(MONTH(Table3[[#This Row],[Date]])/3, 0)</f>
        <v>2</v>
      </c>
      <c r="I647" s="1" cm="1">
        <f t="array" aca="1" ref="I647" ca="1" xml:space="preserve"> (SUM(OFFSET(G647, -$M$4/2+1, 0, $M$4-1, 1)) + (INDIRECT("G" &amp; ROW(G647) - $M$4/2) + INDIRECT("G" &amp; ROW(G647) + $M$4/2))/2) / $M$4</f>
        <v>9800.5227272727279</v>
      </c>
      <c r="J647" s="1">
        <f ca="1">Table5[[#This Row],[Moving Average on Months]] - 1.96*STDEV(OFFSET(Table5[[#This Row],[Combined 
Daily Order]], -$M$4/2, 0, $M$4+1, 1))</f>
        <v>5439.4978654525794</v>
      </c>
      <c r="K647" s="1">
        <f ca="1">Table5[[#This Row],[Moving Average on Months]] + 1.96*STDEV(OFFSET(Table5[[#This Row],[Combined 
Daily Order]], -$M$4/2, 0, $M$4+1, 1))</f>
        <v>14161.547589092876</v>
      </c>
      <c r="L647" s="1" t="e">
        <v>#N/A</v>
      </c>
      <c r="N647" s="1">
        <f t="shared" si="52"/>
        <v>2594.402569847256</v>
      </c>
      <c r="O647" s="1">
        <f t="shared" si="53"/>
        <v>23487.587467512647</v>
      </c>
      <c r="S647"/>
    </row>
    <row r="648" spans="2:19" ht="15" x14ac:dyDescent="0.2">
      <c r="B648" s="2">
        <v>45203.430604703768</v>
      </c>
      <c r="C648" s="2">
        <f t="shared" si="50"/>
        <v>45203</v>
      </c>
      <c r="D648" s="1">
        <v>6241</v>
      </c>
      <c r="F648" s="2">
        <f t="shared" si="54"/>
        <v>44662</v>
      </c>
      <c r="G648" s="1">
        <f t="shared" si="51"/>
        <v>7730</v>
      </c>
      <c r="H648" s="1">
        <f>ROUNDUP(MONTH(Table3[[#This Row],[Date]])/3, 0)</f>
        <v>2</v>
      </c>
      <c r="I648" s="1" cm="1">
        <f t="array" aca="1" ref="I648" ca="1" xml:space="preserve"> (SUM(OFFSET(G648, -$M$4/2+1, 0, $M$4-1, 1)) + (INDIRECT("G" &amp; ROW(G648) - $M$4/2) + INDIRECT("G" &amp; ROW(G648) + $M$4/2))/2) / $M$4</f>
        <v>9786.5227272727279</v>
      </c>
      <c r="J648" s="1">
        <f ca="1">Table5[[#This Row],[Moving Average on Months]] - 1.96*STDEV(OFFSET(Table5[[#This Row],[Combined 
Daily Order]], -$M$4/2, 0, $M$4+1, 1))</f>
        <v>5356.7756028840213</v>
      </c>
      <c r="K648" s="1">
        <f ca="1">Table5[[#This Row],[Moving Average on Months]] + 1.96*STDEV(OFFSET(Table5[[#This Row],[Combined 
Daily Order]], -$M$4/2, 0, $M$4+1, 1))</f>
        <v>14216.269851661435</v>
      </c>
      <c r="L648" s="1" t="e">
        <v>#N/A</v>
      </c>
      <c r="N648" s="1">
        <f t="shared" si="52"/>
        <v>2594.402569847256</v>
      </c>
      <c r="O648" s="1">
        <f t="shared" si="53"/>
        <v>23487.587467512647</v>
      </c>
      <c r="S648"/>
    </row>
    <row r="649" spans="2:19" ht="15" x14ac:dyDescent="0.2">
      <c r="B649" s="2">
        <v>45203.056030643216</v>
      </c>
      <c r="C649" s="2">
        <f t="shared" si="50"/>
        <v>45203</v>
      </c>
      <c r="D649" s="1">
        <v>4934</v>
      </c>
      <c r="F649" s="2">
        <f t="shared" si="54"/>
        <v>44659</v>
      </c>
      <c r="G649" s="1">
        <f t="shared" si="51"/>
        <v>12051</v>
      </c>
      <c r="H649" s="1">
        <f>ROUNDUP(MONTH(Table3[[#This Row],[Date]])/3, 0)</f>
        <v>2</v>
      </c>
      <c r="I649" s="1" cm="1">
        <f t="array" aca="1" ref="I649" ca="1" xml:space="preserve"> (SUM(OFFSET(G649, -$M$4/2+1, 0, $M$4-1, 1)) + (INDIRECT("G" &amp; ROW(G649) - $M$4/2) + INDIRECT("G" &amp; ROW(G649) + $M$4/2))/2) / $M$4</f>
        <v>9895.2727272727279</v>
      </c>
      <c r="J649" s="1">
        <f ca="1">Table5[[#This Row],[Moving Average on Months]] - 1.96*STDEV(OFFSET(Table5[[#This Row],[Combined 
Daily Order]], -$M$4/2, 0, $M$4+1, 1))</f>
        <v>5476.4337012025389</v>
      </c>
      <c r="K649" s="1">
        <f ca="1">Table5[[#This Row],[Moving Average on Months]] + 1.96*STDEV(OFFSET(Table5[[#This Row],[Combined 
Daily Order]], -$M$4/2, 0, $M$4+1, 1))</f>
        <v>14314.111753342917</v>
      </c>
      <c r="L649" s="1" t="e">
        <v>#N/A</v>
      </c>
      <c r="N649" s="1">
        <f t="shared" si="52"/>
        <v>2594.402569847256</v>
      </c>
      <c r="O649" s="1">
        <f t="shared" si="53"/>
        <v>23487.587467512647</v>
      </c>
      <c r="S649"/>
    </row>
    <row r="650" spans="2:19" ht="15" x14ac:dyDescent="0.2">
      <c r="B650" s="2">
        <v>45202.646725014849</v>
      </c>
      <c r="C650" s="2">
        <f t="shared" si="50"/>
        <v>45202</v>
      </c>
      <c r="D650" s="1">
        <v>4922</v>
      </c>
      <c r="F650" s="2">
        <f t="shared" si="54"/>
        <v>44658</v>
      </c>
      <c r="G650" s="1">
        <f t="shared" si="51"/>
        <v>8308</v>
      </c>
      <c r="H650" s="1">
        <f>ROUNDUP(MONTH(Table3[[#This Row],[Date]])/3, 0)</f>
        <v>2</v>
      </c>
      <c r="I650" s="1" cm="1">
        <f t="array" aca="1" ref="I650" ca="1" xml:space="preserve"> (SUM(OFFSET(G650, -$M$4/2+1, 0, $M$4-1, 1)) + (INDIRECT("G" &amp; ROW(G650) - $M$4/2) + INDIRECT("G" &amp; ROW(G650) + $M$4/2))/2) / $M$4</f>
        <v>9830.4090909090901</v>
      </c>
      <c r="J650" s="1">
        <f ca="1">Table5[[#This Row],[Moving Average on Months]] - 1.96*STDEV(OFFSET(Table5[[#This Row],[Combined 
Daily Order]], -$M$4/2, 0, $M$4+1, 1))</f>
        <v>5459.9887277723628</v>
      </c>
      <c r="K650" s="1">
        <f ca="1">Table5[[#This Row],[Moving Average on Months]] + 1.96*STDEV(OFFSET(Table5[[#This Row],[Combined 
Daily Order]], -$M$4/2, 0, $M$4+1, 1))</f>
        <v>14200.829454045817</v>
      </c>
      <c r="L650" s="1" t="e">
        <v>#N/A</v>
      </c>
      <c r="N650" s="1">
        <f t="shared" si="52"/>
        <v>2594.402569847256</v>
      </c>
      <c r="O650" s="1">
        <f t="shared" si="53"/>
        <v>23487.587467512647</v>
      </c>
      <c r="S650"/>
    </row>
    <row r="651" spans="2:19" ht="15" x14ac:dyDescent="0.2">
      <c r="B651" s="2">
        <v>45202.25994641424</v>
      </c>
      <c r="C651" s="2">
        <f t="shared" si="50"/>
        <v>45202</v>
      </c>
      <c r="D651" s="1">
        <v>5947</v>
      </c>
      <c r="F651" s="2">
        <f t="shared" si="54"/>
        <v>44657</v>
      </c>
      <c r="G651" s="1">
        <f t="shared" si="51"/>
        <v>12732</v>
      </c>
      <c r="H651" s="1">
        <f>ROUNDUP(MONTH(Table3[[#This Row],[Date]])/3, 0)</f>
        <v>2</v>
      </c>
      <c r="I651" s="1" cm="1">
        <f t="array" aca="1" ref="I651" ca="1" xml:space="preserve"> (SUM(OFFSET(G651, -$M$4/2+1, 0, $M$4-1, 1)) + (INDIRECT("G" &amp; ROW(G651) - $M$4/2) + INDIRECT("G" &amp; ROW(G651) + $M$4/2))/2) / $M$4</f>
        <v>9866.136363636364</v>
      </c>
      <c r="J651" s="1">
        <f ca="1">Table5[[#This Row],[Moving Average on Months]] - 1.96*STDEV(OFFSET(Table5[[#This Row],[Combined 
Daily Order]], -$M$4/2, 0, $M$4+1, 1))</f>
        <v>5452.7994405368299</v>
      </c>
      <c r="K651" s="1">
        <f ca="1">Table5[[#This Row],[Moving Average on Months]] + 1.96*STDEV(OFFSET(Table5[[#This Row],[Combined 
Daily Order]], -$M$4/2, 0, $M$4+1, 1))</f>
        <v>14279.473286735898</v>
      </c>
      <c r="L651" s="1" t="e">
        <v>#N/A</v>
      </c>
      <c r="N651" s="1">
        <f t="shared" si="52"/>
        <v>2594.402569847256</v>
      </c>
      <c r="O651" s="1">
        <f t="shared" si="53"/>
        <v>23487.587467512647</v>
      </c>
      <c r="S651"/>
    </row>
    <row r="652" spans="2:19" ht="15" x14ac:dyDescent="0.2">
      <c r="B652" s="2">
        <v>45201.87636438015</v>
      </c>
      <c r="C652" s="2">
        <f t="shared" si="50"/>
        <v>45201</v>
      </c>
      <c r="D652" s="1">
        <v>5730</v>
      </c>
      <c r="F652" s="2">
        <f t="shared" si="54"/>
        <v>44656</v>
      </c>
      <c r="G652" s="1">
        <f t="shared" si="51"/>
        <v>7251</v>
      </c>
      <c r="H652" s="1">
        <f>ROUNDUP(MONTH(Table3[[#This Row],[Date]])/3, 0)</f>
        <v>2</v>
      </c>
      <c r="I652" s="1" cm="1">
        <f t="array" aca="1" ref="I652" ca="1" xml:space="preserve"> (SUM(OFFSET(G652, -$M$4/2+1, 0, $M$4-1, 1)) + (INDIRECT("G" &amp; ROW(G652) - $M$4/2) + INDIRECT("G" &amp; ROW(G652) + $M$4/2))/2) / $M$4</f>
        <v>9857.636363636364</v>
      </c>
      <c r="J652" s="1">
        <f ca="1">Table5[[#This Row],[Moving Average on Months]] - 1.96*STDEV(OFFSET(Table5[[#This Row],[Combined 
Daily Order]], -$M$4/2, 0, $M$4+1, 1))</f>
        <v>5430.2375228354058</v>
      </c>
      <c r="K652" s="1">
        <f ca="1">Table5[[#This Row],[Moving Average on Months]] + 1.96*STDEV(OFFSET(Table5[[#This Row],[Combined 
Daily Order]], -$M$4/2, 0, $M$4+1, 1))</f>
        <v>14285.035204437321</v>
      </c>
      <c r="L652" s="1" t="e">
        <v>#N/A</v>
      </c>
      <c r="N652" s="1">
        <f t="shared" si="52"/>
        <v>2594.402569847256</v>
      </c>
      <c r="O652" s="1">
        <f t="shared" si="53"/>
        <v>23487.587467512647</v>
      </c>
      <c r="S652"/>
    </row>
    <row r="653" spans="2:19" ht="15" x14ac:dyDescent="0.2">
      <c r="B653" s="2">
        <v>45201.484248707129</v>
      </c>
      <c r="C653" s="2">
        <f t="shared" si="50"/>
        <v>45201</v>
      </c>
      <c r="D653" s="1">
        <v>5668</v>
      </c>
      <c r="F653" s="2">
        <f t="shared" si="54"/>
        <v>44655</v>
      </c>
      <c r="G653" s="1">
        <f t="shared" si="51"/>
        <v>11575</v>
      </c>
      <c r="H653" s="1">
        <f>ROUNDUP(MONTH(Table3[[#This Row],[Date]])/3, 0)</f>
        <v>2</v>
      </c>
      <c r="I653" s="1" cm="1">
        <f t="array" aca="1" ref="I653" ca="1" xml:space="preserve"> (SUM(OFFSET(G653, -$M$4/2+1, 0, $M$4-1, 1)) + (INDIRECT("G" &amp; ROW(G653) - $M$4/2) + INDIRECT("G" &amp; ROW(G653) + $M$4/2))/2) / $M$4</f>
        <v>9835.704545454546</v>
      </c>
      <c r="J653" s="1">
        <f ca="1">Table5[[#This Row],[Moving Average on Months]] - 1.96*STDEV(OFFSET(Table5[[#This Row],[Combined 
Daily Order]], -$M$4/2, 0, $M$4+1, 1))</f>
        <v>5479.0322300582275</v>
      </c>
      <c r="K653" s="1">
        <f ca="1">Table5[[#This Row],[Moving Average on Months]] + 1.96*STDEV(OFFSET(Table5[[#This Row],[Combined 
Daily Order]], -$M$4/2, 0, $M$4+1, 1))</f>
        <v>14192.376860850865</v>
      </c>
      <c r="L653" s="1" t="e">
        <v>#N/A</v>
      </c>
      <c r="N653" s="1">
        <f t="shared" si="52"/>
        <v>2594.402569847256</v>
      </c>
      <c r="O653" s="1">
        <f t="shared" si="53"/>
        <v>23487.587467512647</v>
      </c>
      <c r="S653"/>
    </row>
    <row r="654" spans="2:19" ht="15" x14ac:dyDescent="0.2">
      <c r="B654" s="2">
        <v>45201.056432090125</v>
      </c>
      <c r="C654" s="2">
        <f t="shared" si="50"/>
        <v>45201</v>
      </c>
      <c r="D654" s="1">
        <v>4976</v>
      </c>
      <c r="F654" s="2">
        <f t="shared" si="54"/>
        <v>44652</v>
      </c>
      <c r="G654" s="1">
        <f t="shared" si="51"/>
        <v>8396</v>
      </c>
      <c r="H654" s="1">
        <f>ROUNDUP(MONTH(Table3[[#This Row],[Date]])/3, 0)</f>
        <v>2</v>
      </c>
      <c r="I654" s="1" cm="1">
        <f t="array" aca="1" ref="I654" ca="1" xml:space="preserve"> (SUM(OFFSET(G654, -$M$4/2+1, 0, $M$4-1, 1)) + (INDIRECT("G" &amp; ROW(G654) - $M$4/2) + INDIRECT("G" &amp; ROW(G654) + $M$4/2))/2) / $M$4</f>
        <v>9845</v>
      </c>
      <c r="J654" s="1">
        <f ca="1">Table5[[#This Row],[Moving Average on Months]] - 1.96*STDEV(OFFSET(Table5[[#This Row],[Combined 
Daily Order]], -$M$4/2, 0, $M$4+1, 1))</f>
        <v>5547.3147188547709</v>
      </c>
      <c r="K654" s="1">
        <f ca="1">Table5[[#This Row],[Moving Average on Months]] + 1.96*STDEV(OFFSET(Table5[[#This Row],[Combined 
Daily Order]], -$M$4/2, 0, $M$4+1, 1))</f>
        <v>14142.68528114523</v>
      </c>
      <c r="L654" s="1" t="e">
        <v>#N/A</v>
      </c>
      <c r="N654" s="1">
        <f t="shared" si="52"/>
        <v>2594.402569847256</v>
      </c>
      <c r="O654" s="1">
        <f t="shared" si="53"/>
        <v>23487.587467512647</v>
      </c>
      <c r="S654"/>
    </row>
    <row r="655" spans="2:19" ht="15" x14ac:dyDescent="0.2">
      <c r="B655" s="2">
        <v>45198.71071977188</v>
      </c>
      <c r="C655" s="2">
        <f t="shared" si="50"/>
        <v>45198</v>
      </c>
      <c r="D655" s="1">
        <v>5372</v>
      </c>
      <c r="F655" s="2">
        <f t="shared" si="54"/>
        <v>44651</v>
      </c>
      <c r="G655" s="1">
        <f t="shared" si="51"/>
        <v>11067</v>
      </c>
      <c r="H655" s="1">
        <f>ROUNDUP(MONTH(Table3[[#This Row],[Date]])/3, 0)</f>
        <v>1</v>
      </c>
      <c r="I655" s="1" cm="1">
        <f t="array" aca="1" ref="I655" ca="1" xml:space="preserve"> (SUM(OFFSET(G655, -$M$4/2+1, 0, $M$4-1, 1)) + (INDIRECT("G" &amp; ROW(G655) - $M$4/2) + INDIRECT("G" &amp; ROW(G655) + $M$4/2))/2) / $M$4</f>
        <v>9849.5909090909099</v>
      </c>
      <c r="J655" s="1">
        <f ca="1">Table5[[#This Row],[Moving Average on Months]] - 1.96*STDEV(OFFSET(Table5[[#This Row],[Combined 
Daily Order]], -$M$4/2, 0, $M$4+1, 1))</f>
        <v>5637.6872126185781</v>
      </c>
      <c r="K655" s="1">
        <f ca="1">Table5[[#This Row],[Moving Average on Months]] + 1.96*STDEV(OFFSET(Table5[[#This Row],[Combined 
Daily Order]], -$M$4/2, 0, $M$4+1, 1))</f>
        <v>14061.494605563243</v>
      </c>
      <c r="L655" s="1" t="e">
        <v>#N/A</v>
      </c>
      <c r="N655" s="1">
        <f t="shared" si="52"/>
        <v>2594.402569847256</v>
      </c>
      <c r="O655" s="1">
        <f t="shared" si="53"/>
        <v>23487.587467512647</v>
      </c>
      <c r="S655"/>
    </row>
    <row r="656" spans="2:19" ht="15" x14ac:dyDescent="0.2">
      <c r="B656" s="2">
        <v>45198.285734181118</v>
      </c>
      <c r="C656" s="2">
        <f t="shared" si="50"/>
        <v>45198</v>
      </c>
      <c r="D656" s="1">
        <v>6454</v>
      </c>
      <c r="F656" s="2">
        <f t="shared" si="54"/>
        <v>44650</v>
      </c>
      <c r="G656" s="1">
        <f t="shared" si="51"/>
        <v>8016</v>
      </c>
      <c r="H656" s="1">
        <f>ROUNDUP(MONTH(Table3[[#This Row],[Date]])/3, 0)</f>
        <v>1</v>
      </c>
      <c r="I656" s="1" cm="1">
        <f t="array" aca="1" ref="I656" ca="1" xml:space="preserve"> (SUM(OFFSET(G656, -$M$4/2+1, 0, $M$4-1, 1)) + (INDIRECT("G" &amp; ROW(G656) - $M$4/2) + INDIRECT("G" &amp; ROW(G656) + $M$4/2))/2) / $M$4</f>
        <v>9869.795454545454</v>
      </c>
      <c r="J656" s="1">
        <f ca="1">Table5[[#This Row],[Moving Average on Months]] - 1.96*STDEV(OFFSET(Table5[[#This Row],[Combined 
Daily Order]], -$M$4/2, 0, $M$4+1, 1))</f>
        <v>5715.8887347103891</v>
      </c>
      <c r="K656" s="1">
        <f ca="1">Table5[[#This Row],[Moving Average on Months]] + 1.96*STDEV(OFFSET(Table5[[#This Row],[Combined 
Daily Order]], -$M$4/2, 0, $M$4+1, 1))</f>
        <v>14023.70217438052</v>
      </c>
      <c r="L656" s="1" t="e">
        <v>#N/A</v>
      </c>
      <c r="N656" s="1">
        <f t="shared" si="52"/>
        <v>2594.402569847256</v>
      </c>
      <c r="O656" s="1">
        <f t="shared" si="53"/>
        <v>23487.587467512647</v>
      </c>
      <c r="S656"/>
    </row>
    <row r="657" spans="2:19" ht="15" x14ac:dyDescent="0.2">
      <c r="B657" s="2">
        <v>45197.871377553114</v>
      </c>
      <c r="C657" s="2">
        <f t="shared" si="50"/>
        <v>45197</v>
      </c>
      <c r="D657" s="1">
        <v>5615</v>
      </c>
      <c r="F657" s="2">
        <f t="shared" si="54"/>
        <v>44649</v>
      </c>
      <c r="G657" s="1">
        <f t="shared" si="51"/>
        <v>11937</v>
      </c>
      <c r="H657" s="1">
        <f>ROUNDUP(MONTH(Table3[[#This Row],[Date]])/3, 0)</f>
        <v>1</v>
      </c>
      <c r="I657" s="1" cm="1">
        <f t="array" aca="1" ref="I657" ca="1" xml:space="preserve"> (SUM(OFFSET(G657, -$M$4/2+1, 0, $M$4-1, 1)) + (INDIRECT("G" &amp; ROW(G657) - $M$4/2) + INDIRECT("G" &amp; ROW(G657) + $M$4/2))/2) / $M$4</f>
        <v>9898.681818181818</v>
      </c>
      <c r="J657" s="1">
        <f ca="1">Table5[[#This Row],[Moving Average on Months]] - 1.96*STDEV(OFFSET(Table5[[#This Row],[Combined 
Daily Order]], -$M$4/2, 0, $M$4+1, 1))</f>
        <v>5711.3177487517232</v>
      </c>
      <c r="K657" s="1">
        <f ca="1">Table5[[#This Row],[Moving Average on Months]] + 1.96*STDEV(OFFSET(Table5[[#This Row],[Combined 
Daily Order]], -$M$4/2, 0, $M$4+1, 1))</f>
        <v>14086.045887611912</v>
      </c>
      <c r="L657" s="1" t="e">
        <v>#N/A</v>
      </c>
      <c r="N657" s="1">
        <f t="shared" si="52"/>
        <v>2594.402569847256</v>
      </c>
      <c r="O657" s="1">
        <f t="shared" si="53"/>
        <v>23487.587467512647</v>
      </c>
      <c r="S657"/>
    </row>
    <row r="658" spans="2:19" ht="15" x14ac:dyDescent="0.2">
      <c r="B658" s="2">
        <v>45197.464254606501</v>
      </c>
      <c r="C658" s="2">
        <f t="shared" si="50"/>
        <v>45197</v>
      </c>
      <c r="D658" s="1">
        <v>5290</v>
      </c>
      <c r="F658" s="2">
        <f t="shared" si="54"/>
        <v>44648</v>
      </c>
      <c r="G658" s="1">
        <f t="shared" si="51"/>
        <v>7078</v>
      </c>
      <c r="H658" s="1">
        <f>ROUNDUP(MONTH(Table3[[#This Row],[Date]])/3, 0)</f>
        <v>1</v>
      </c>
      <c r="I658" s="1" cm="1">
        <f t="array" aca="1" ref="I658" ca="1" xml:space="preserve"> (SUM(OFFSET(G658, -$M$4/2+1, 0, $M$4-1, 1)) + (INDIRECT("G" &amp; ROW(G658) - $M$4/2) + INDIRECT("G" &amp; ROW(G658) + $M$4/2))/2) / $M$4</f>
        <v>9931.704545454546</v>
      </c>
      <c r="J658" s="1">
        <f ca="1">Table5[[#This Row],[Moving Average on Months]] - 1.96*STDEV(OFFSET(Table5[[#This Row],[Combined 
Daily Order]], -$M$4/2, 0, $M$4+1, 1))</f>
        <v>5794.6566870286897</v>
      </c>
      <c r="K658" s="1">
        <f ca="1">Table5[[#This Row],[Moving Average on Months]] + 1.96*STDEV(OFFSET(Table5[[#This Row],[Combined 
Daily Order]], -$M$4/2, 0, $M$4+1, 1))</f>
        <v>14068.752403880402</v>
      </c>
      <c r="L658" s="1" t="e">
        <v>#N/A</v>
      </c>
      <c r="N658" s="1">
        <f t="shared" si="52"/>
        <v>2594.402569847256</v>
      </c>
      <c r="O658" s="1">
        <f t="shared" si="53"/>
        <v>23487.587467512647</v>
      </c>
      <c r="S658"/>
    </row>
    <row r="659" spans="2:19" ht="15" x14ac:dyDescent="0.2">
      <c r="B659" s="2">
        <v>45197.063182188656</v>
      </c>
      <c r="C659" s="2">
        <f t="shared" si="50"/>
        <v>45197</v>
      </c>
      <c r="D659" s="1">
        <v>5788</v>
      </c>
      <c r="F659" s="2">
        <f t="shared" si="54"/>
        <v>44645</v>
      </c>
      <c r="G659" s="1">
        <f t="shared" si="51"/>
        <v>12468</v>
      </c>
      <c r="H659" s="1">
        <f>ROUNDUP(MONTH(Table3[[#This Row],[Date]])/3, 0)</f>
        <v>1</v>
      </c>
      <c r="I659" s="1" cm="1">
        <f t="array" aca="1" ref="I659" ca="1" xml:space="preserve"> (SUM(OFFSET(G659, -$M$4/2+1, 0, $M$4-1, 1)) + (INDIRECT("G" &amp; ROW(G659) - $M$4/2) + INDIRECT("G" &amp; ROW(G659) + $M$4/2))/2) / $M$4</f>
        <v>9955.613636363636</v>
      </c>
      <c r="J659" s="1">
        <f ca="1">Table5[[#This Row],[Moving Average on Months]] - 1.96*STDEV(OFFSET(Table5[[#This Row],[Combined 
Daily Order]], -$M$4/2, 0, $M$4+1, 1))</f>
        <v>5749.9060698850608</v>
      </c>
      <c r="K659" s="1">
        <f ca="1">Table5[[#This Row],[Moving Average on Months]] + 1.96*STDEV(OFFSET(Table5[[#This Row],[Combined 
Daily Order]], -$M$4/2, 0, $M$4+1, 1))</f>
        <v>14161.321202842211</v>
      </c>
      <c r="L659" s="1" t="e">
        <v>#N/A</v>
      </c>
      <c r="N659" s="1">
        <f t="shared" si="52"/>
        <v>2594.402569847256</v>
      </c>
      <c r="O659" s="1">
        <f t="shared" si="53"/>
        <v>23487.587467512647</v>
      </c>
      <c r="S659"/>
    </row>
    <row r="660" spans="2:19" ht="15" x14ac:dyDescent="0.2">
      <c r="B660" s="2">
        <v>45196.644481382908</v>
      </c>
      <c r="C660" s="2">
        <f t="shared" si="50"/>
        <v>45196</v>
      </c>
      <c r="D660" s="1">
        <v>6094</v>
      </c>
      <c r="F660" s="2">
        <f t="shared" si="54"/>
        <v>44644</v>
      </c>
      <c r="G660" s="1">
        <f t="shared" si="51"/>
        <v>8668</v>
      </c>
      <c r="H660" s="1">
        <f>ROUNDUP(MONTH(Table3[[#This Row],[Date]])/3, 0)</f>
        <v>1</v>
      </c>
      <c r="I660" s="1" cm="1">
        <f t="array" aca="1" ref="I660" ca="1" xml:space="preserve"> (SUM(OFFSET(G660, -$M$4/2+1, 0, $M$4-1, 1)) + (INDIRECT("G" &amp; ROW(G660) - $M$4/2) + INDIRECT("G" &amp; ROW(G660) + $M$4/2))/2) / $M$4</f>
        <v>9967.1590909090901</v>
      </c>
      <c r="J660" s="1">
        <f ca="1">Table5[[#This Row],[Moving Average on Months]] - 1.96*STDEV(OFFSET(Table5[[#This Row],[Combined 
Daily Order]], -$M$4/2, 0, $M$4+1, 1))</f>
        <v>5799.4514214727815</v>
      </c>
      <c r="K660" s="1">
        <f ca="1">Table5[[#This Row],[Moving Average on Months]] + 1.96*STDEV(OFFSET(Table5[[#This Row],[Combined 
Daily Order]], -$M$4/2, 0, $M$4+1, 1))</f>
        <v>14134.866760345398</v>
      </c>
      <c r="L660" s="1" t="e">
        <v>#N/A</v>
      </c>
      <c r="N660" s="1">
        <f t="shared" si="52"/>
        <v>2594.402569847256</v>
      </c>
      <c r="O660" s="1">
        <f t="shared" si="53"/>
        <v>23487.587467512647</v>
      </c>
      <c r="S660"/>
    </row>
    <row r="661" spans="2:19" ht="15" x14ac:dyDescent="0.2">
      <c r="B661" s="2">
        <v>45196.237608372008</v>
      </c>
      <c r="C661" s="2">
        <f t="shared" si="50"/>
        <v>45196</v>
      </c>
      <c r="D661" s="1">
        <v>5301</v>
      </c>
      <c r="F661" s="2">
        <f t="shared" si="54"/>
        <v>44643</v>
      </c>
      <c r="G661" s="1">
        <f t="shared" si="51"/>
        <v>8690</v>
      </c>
      <c r="H661" s="1">
        <f>ROUNDUP(MONTH(Table3[[#This Row],[Date]])/3, 0)</f>
        <v>1</v>
      </c>
      <c r="I661" s="1" cm="1">
        <f t="array" aca="1" ref="I661" ca="1" xml:space="preserve"> (SUM(OFFSET(G661, -$M$4/2+1, 0, $M$4-1, 1)) + (INDIRECT("G" &amp; ROW(G661) - $M$4/2) + INDIRECT("G" &amp; ROW(G661) + $M$4/2))/2) / $M$4</f>
        <v>9894.2272727272721</v>
      </c>
      <c r="J661" s="1">
        <f ca="1">Table5[[#This Row],[Moving Average on Months]] - 1.96*STDEV(OFFSET(Table5[[#This Row],[Combined 
Daily Order]], -$M$4/2, 0, $M$4+1, 1))</f>
        <v>5805.054196162816</v>
      </c>
      <c r="K661" s="1">
        <f ca="1">Table5[[#This Row],[Moving Average on Months]] + 1.96*STDEV(OFFSET(Table5[[#This Row],[Combined 
Daily Order]], -$M$4/2, 0, $M$4+1, 1))</f>
        <v>13983.400349291729</v>
      </c>
      <c r="L661" s="1" t="e">
        <v>#N/A</v>
      </c>
      <c r="N661" s="1">
        <f t="shared" si="52"/>
        <v>2594.402569847256</v>
      </c>
      <c r="O661" s="1">
        <f t="shared" si="53"/>
        <v>23487.587467512647</v>
      </c>
      <c r="S661"/>
    </row>
    <row r="662" spans="2:19" ht="15" x14ac:dyDescent="0.2">
      <c r="B662" s="2">
        <v>45195.809649985647</v>
      </c>
      <c r="C662" s="2">
        <f t="shared" si="50"/>
        <v>45195</v>
      </c>
      <c r="D662" s="1">
        <v>6299</v>
      </c>
      <c r="F662" s="2">
        <f t="shared" si="54"/>
        <v>44642</v>
      </c>
      <c r="G662" s="1">
        <f t="shared" si="51"/>
        <v>12718</v>
      </c>
      <c r="H662" s="1">
        <f>ROUNDUP(MONTH(Table3[[#This Row],[Date]])/3, 0)</f>
        <v>1</v>
      </c>
      <c r="I662" s="1" cm="1">
        <f t="array" aca="1" ref="I662" ca="1" xml:space="preserve"> (SUM(OFFSET(G662, -$M$4/2+1, 0, $M$4-1, 1)) + (INDIRECT("G" &amp; ROW(G662) - $M$4/2) + INDIRECT("G" &amp; ROW(G662) + $M$4/2))/2) / $M$4</f>
        <v>9894.0909090909099</v>
      </c>
      <c r="J662" s="1">
        <f ca="1">Table5[[#This Row],[Moving Average on Months]] - 1.96*STDEV(OFFSET(Table5[[#This Row],[Combined 
Daily Order]], -$M$4/2, 0, $M$4+1, 1))</f>
        <v>5762.3186292565215</v>
      </c>
      <c r="K662" s="1">
        <f ca="1">Table5[[#This Row],[Moving Average on Months]] + 1.96*STDEV(OFFSET(Table5[[#This Row],[Combined 
Daily Order]], -$M$4/2, 0, $M$4+1, 1))</f>
        <v>14025.863188925297</v>
      </c>
      <c r="L662" s="1" t="e">
        <v>#N/A</v>
      </c>
      <c r="N662" s="1">
        <f t="shared" si="52"/>
        <v>2594.402569847256</v>
      </c>
      <c r="O662" s="1">
        <f t="shared" si="53"/>
        <v>23487.587467512647</v>
      </c>
      <c r="S662"/>
    </row>
    <row r="663" spans="2:19" ht="15" x14ac:dyDescent="0.2">
      <c r="B663" s="2">
        <v>45195.398763780635</v>
      </c>
      <c r="C663" s="2">
        <f t="shared" si="50"/>
        <v>45195</v>
      </c>
      <c r="D663" s="1">
        <v>5309</v>
      </c>
      <c r="F663" s="2">
        <f t="shared" si="54"/>
        <v>44641</v>
      </c>
      <c r="G663" s="1">
        <f t="shared" si="51"/>
        <v>7379</v>
      </c>
      <c r="H663" s="1">
        <f>ROUNDUP(MONTH(Table3[[#This Row],[Date]])/3, 0)</f>
        <v>1</v>
      </c>
      <c r="I663" s="1" cm="1">
        <f t="array" aca="1" ref="I663" ca="1" xml:space="preserve"> (SUM(OFFSET(G663, -$M$4/2+1, 0, $M$4-1, 1)) + (INDIRECT("G" &amp; ROW(G663) - $M$4/2) + INDIRECT("G" &amp; ROW(G663) + $M$4/2))/2) / $M$4</f>
        <v>9982.6590909090901</v>
      </c>
      <c r="J663" s="1">
        <f ca="1">Table5[[#This Row],[Moving Average on Months]] - 1.96*STDEV(OFFSET(Table5[[#This Row],[Combined 
Daily Order]], -$M$4/2, 0, $M$4+1, 1))</f>
        <v>5940.8641593956345</v>
      </c>
      <c r="K663" s="1">
        <f ca="1">Table5[[#This Row],[Moving Average on Months]] + 1.96*STDEV(OFFSET(Table5[[#This Row],[Combined 
Daily Order]], -$M$4/2, 0, $M$4+1, 1))</f>
        <v>14024.454022422546</v>
      </c>
      <c r="L663" s="1" t="e">
        <v>#N/A</v>
      </c>
      <c r="N663" s="1">
        <f t="shared" si="52"/>
        <v>2594.402569847256</v>
      </c>
      <c r="O663" s="1">
        <f t="shared" si="53"/>
        <v>23487.587467512647</v>
      </c>
      <c r="S663"/>
    </row>
    <row r="664" spans="2:19" ht="15" x14ac:dyDescent="0.2">
      <c r="B664" s="2">
        <v>45194.983354562675</v>
      </c>
      <c r="C664" s="2">
        <f t="shared" si="50"/>
        <v>45194</v>
      </c>
      <c r="D664" s="1">
        <v>5812</v>
      </c>
      <c r="F664" s="2">
        <f t="shared" si="54"/>
        <v>44638</v>
      </c>
      <c r="G664" s="1">
        <f t="shared" si="51"/>
        <v>12302</v>
      </c>
      <c r="H664" s="1">
        <f>ROUNDUP(MONTH(Table3[[#This Row],[Date]])/3, 0)</f>
        <v>1</v>
      </c>
      <c r="I664" s="1" cm="1">
        <f t="array" aca="1" ref="I664" ca="1" xml:space="preserve"> (SUM(OFFSET(G664, -$M$4/2+1, 0, $M$4-1, 1)) + (INDIRECT("G" &amp; ROW(G664) - $M$4/2) + INDIRECT("G" &amp; ROW(G664) + $M$4/2))/2) / $M$4</f>
        <v>9993.931818181818</v>
      </c>
      <c r="J664" s="1">
        <f ca="1">Table5[[#This Row],[Moving Average on Months]] - 1.96*STDEV(OFFSET(Table5[[#This Row],[Combined 
Daily Order]], -$M$4/2, 0, $M$4+1, 1))</f>
        <v>5981.2020494417429</v>
      </c>
      <c r="K664" s="1">
        <f ca="1">Table5[[#This Row],[Moving Average on Months]] + 1.96*STDEV(OFFSET(Table5[[#This Row],[Combined 
Daily Order]], -$M$4/2, 0, $M$4+1, 1))</f>
        <v>14006.661586921893</v>
      </c>
      <c r="L664" s="1" t="e">
        <v>#N/A</v>
      </c>
      <c r="N664" s="1">
        <f t="shared" si="52"/>
        <v>2594.402569847256</v>
      </c>
      <c r="O664" s="1">
        <f t="shared" si="53"/>
        <v>23487.587467512647</v>
      </c>
      <c r="S664"/>
    </row>
    <row r="665" spans="2:19" ht="15" x14ac:dyDescent="0.2">
      <c r="B665" s="2">
        <v>45194.607505527718</v>
      </c>
      <c r="C665" s="2">
        <f t="shared" si="50"/>
        <v>45194</v>
      </c>
      <c r="D665" s="1">
        <v>4991</v>
      </c>
      <c r="F665" s="2">
        <f t="shared" si="54"/>
        <v>44637</v>
      </c>
      <c r="G665" s="1">
        <f t="shared" si="51"/>
        <v>8541</v>
      </c>
      <c r="H665" s="1">
        <f>ROUNDUP(MONTH(Table3[[#This Row],[Date]])/3, 0)</f>
        <v>1</v>
      </c>
      <c r="I665" s="1" cm="1">
        <f t="array" aca="1" ref="I665" ca="1" xml:space="preserve"> (SUM(OFFSET(G665, -$M$4/2+1, 0, $M$4-1, 1)) + (INDIRECT("G" &amp; ROW(G665) - $M$4/2) + INDIRECT("G" &amp; ROW(G665) + $M$4/2))/2) / $M$4</f>
        <v>9974.454545454546</v>
      </c>
      <c r="J665" s="1">
        <f ca="1">Table5[[#This Row],[Moving Average on Months]] - 1.96*STDEV(OFFSET(Table5[[#This Row],[Combined 
Daily Order]], -$M$4/2, 0, $M$4+1, 1))</f>
        <v>5959.687767843584</v>
      </c>
      <c r="K665" s="1">
        <f ca="1">Table5[[#This Row],[Moving Average on Months]] + 1.96*STDEV(OFFSET(Table5[[#This Row],[Combined 
Daily Order]], -$M$4/2, 0, $M$4+1, 1))</f>
        <v>13989.221323065507</v>
      </c>
      <c r="L665" s="1" t="e">
        <v>#N/A</v>
      </c>
      <c r="N665" s="1">
        <f t="shared" si="52"/>
        <v>2594.402569847256</v>
      </c>
      <c r="O665" s="1">
        <f t="shared" si="53"/>
        <v>23487.587467512647</v>
      </c>
      <c r="S665"/>
    </row>
    <row r="666" spans="2:19" ht="15" x14ac:dyDescent="0.2">
      <c r="B666" s="2">
        <v>45194.190774589682</v>
      </c>
      <c r="C666" s="2">
        <f t="shared" si="50"/>
        <v>45194</v>
      </c>
      <c r="D666" s="1">
        <v>5989</v>
      </c>
      <c r="F666" s="2">
        <f t="shared" si="54"/>
        <v>44636</v>
      </c>
      <c r="G666" s="1">
        <f t="shared" si="51"/>
        <v>11878</v>
      </c>
      <c r="H666" s="1">
        <f>ROUNDUP(MONTH(Table3[[#This Row],[Date]])/3, 0)</f>
        <v>1</v>
      </c>
      <c r="I666" s="1" cm="1">
        <f t="array" aca="1" ref="I666" ca="1" xml:space="preserve"> (SUM(OFFSET(G666, -$M$4/2+1, 0, $M$4-1, 1)) + (INDIRECT("G" &amp; ROW(G666) - $M$4/2) + INDIRECT("G" &amp; ROW(G666) + $M$4/2))/2) / $M$4</f>
        <v>9988.068181818182</v>
      </c>
      <c r="J666" s="1">
        <f ca="1">Table5[[#This Row],[Moving Average on Months]] - 1.96*STDEV(OFFSET(Table5[[#This Row],[Combined 
Daily Order]], -$M$4/2, 0, $M$4+1, 1))</f>
        <v>5977.4831188999615</v>
      </c>
      <c r="K666" s="1">
        <f ca="1">Table5[[#This Row],[Moving Average on Months]] + 1.96*STDEV(OFFSET(Table5[[#This Row],[Combined 
Daily Order]], -$M$4/2, 0, $M$4+1, 1))</f>
        <v>13998.653244736402</v>
      </c>
      <c r="L666" s="1" t="e">
        <v>#N/A</v>
      </c>
      <c r="N666" s="1">
        <f t="shared" si="52"/>
        <v>2594.402569847256</v>
      </c>
      <c r="O666" s="1">
        <f t="shared" si="53"/>
        <v>23487.587467512647</v>
      </c>
      <c r="S666"/>
    </row>
    <row r="667" spans="2:19" ht="15" x14ac:dyDescent="0.2">
      <c r="B667" s="2">
        <v>45191.721075686495</v>
      </c>
      <c r="C667" s="2">
        <f t="shared" si="50"/>
        <v>45191</v>
      </c>
      <c r="D667" s="1">
        <v>5977</v>
      </c>
      <c r="F667" s="2">
        <f t="shared" si="54"/>
        <v>44635</v>
      </c>
      <c r="G667" s="1">
        <f t="shared" si="51"/>
        <v>8168</v>
      </c>
      <c r="H667" s="1">
        <f>ROUNDUP(MONTH(Table3[[#This Row],[Date]])/3, 0)</f>
        <v>1</v>
      </c>
      <c r="I667" s="1" cm="1">
        <f t="array" aca="1" ref="I667" ca="1" xml:space="preserve"> (SUM(OFFSET(G667, -$M$4/2+1, 0, $M$4-1, 1)) + (INDIRECT("G" &amp; ROW(G667) - $M$4/2) + INDIRECT("G" &amp; ROW(G667) + $M$4/2))/2) / $M$4</f>
        <v>9992.9090909090901</v>
      </c>
      <c r="J667" s="1">
        <f ca="1">Table5[[#This Row],[Moving Average on Months]] - 1.96*STDEV(OFFSET(Table5[[#This Row],[Combined 
Daily Order]], -$M$4/2, 0, $M$4+1, 1))</f>
        <v>5992.0992339669356</v>
      </c>
      <c r="K667" s="1">
        <f ca="1">Table5[[#This Row],[Moving Average on Months]] + 1.96*STDEV(OFFSET(Table5[[#This Row],[Combined 
Daily Order]], -$M$4/2, 0, $M$4+1, 1))</f>
        <v>13993.718947851245</v>
      </c>
      <c r="L667" s="1" t="e">
        <v>#N/A</v>
      </c>
      <c r="N667" s="1">
        <f t="shared" si="52"/>
        <v>2594.402569847256</v>
      </c>
      <c r="O667" s="1">
        <f t="shared" si="53"/>
        <v>23487.587467512647</v>
      </c>
      <c r="S667"/>
    </row>
    <row r="668" spans="2:19" ht="15" x14ac:dyDescent="0.2">
      <c r="B668" s="2">
        <v>45191.307436288269</v>
      </c>
      <c r="C668" s="2">
        <f t="shared" si="50"/>
        <v>45191</v>
      </c>
      <c r="D668" s="1">
        <v>5075</v>
      </c>
      <c r="F668" s="2">
        <f t="shared" si="54"/>
        <v>44634</v>
      </c>
      <c r="G668" s="1">
        <f t="shared" si="51"/>
        <v>12074</v>
      </c>
      <c r="H668" s="1">
        <f>ROUNDUP(MONTH(Table3[[#This Row],[Date]])/3, 0)</f>
        <v>1</v>
      </c>
      <c r="I668" s="1" cm="1">
        <f t="array" aca="1" ref="I668" ca="1" xml:space="preserve"> (SUM(OFFSET(G668, -$M$4/2+1, 0, $M$4-1, 1)) + (INDIRECT("G" &amp; ROW(G668) - $M$4/2) + INDIRECT("G" &amp; ROW(G668) + $M$4/2))/2) / $M$4</f>
        <v>9958.4772727272721</v>
      </c>
      <c r="J668" s="1">
        <f ca="1">Table5[[#This Row],[Moving Average on Months]] - 1.96*STDEV(OFFSET(Table5[[#This Row],[Combined 
Daily Order]], -$M$4/2, 0, $M$4+1, 1))</f>
        <v>5918.7966297671483</v>
      </c>
      <c r="K668" s="1">
        <f ca="1">Table5[[#This Row],[Moving Average on Months]] + 1.96*STDEV(OFFSET(Table5[[#This Row],[Combined 
Daily Order]], -$M$4/2, 0, $M$4+1, 1))</f>
        <v>13998.157915687396</v>
      </c>
      <c r="L668" s="1" t="e">
        <v>#N/A</v>
      </c>
      <c r="N668" s="1">
        <f t="shared" si="52"/>
        <v>2594.402569847256</v>
      </c>
      <c r="O668" s="1">
        <f t="shared" si="53"/>
        <v>23487.587467512647</v>
      </c>
      <c r="S668"/>
    </row>
    <row r="669" spans="2:19" ht="15" x14ac:dyDescent="0.2">
      <c r="B669" s="2">
        <v>45190.886033917348</v>
      </c>
      <c r="C669" s="2">
        <f t="shared" si="50"/>
        <v>45190</v>
      </c>
      <c r="D669" s="1">
        <v>5623</v>
      </c>
      <c r="F669" s="2">
        <f t="shared" si="54"/>
        <v>44631</v>
      </c>
      <c r="G669" s="1">
        <f t="shared" si="51"/>
        <v>7809</v>
      </c>
      <c r="H669" s="1">
        <f>ROUNDUP(MONTH(Table3[[#This Row],[Date]])/3, 0)</f>
        <v>1</v>
      </c>
      <c r="I669" s="1" cm="1">
        <f t="array" aca="1" ref="I669" ca="1" xml:space="preserve"> (SUM(OFFSET(G669, -$M$4/2+1, 0, $M$4-1, 1)) + (INDIRECT("G" &amp; ROW(G669) - $M$4/2) + INDIRECT("G" &amp; ROW(G669) + $M$4/2))/2) / $M$4</f>
        <v>9964.568181818182</v>
      </c>
      <c r="J669" s="1">
        <f ca="1">Table5[[#This Row],[Moving Average on Months]] - 1.96*STDEV(OFFSET(Table5[[#This Row],[Combined 
Daily Order]], -$M$4/2, 0, $M$4+1, 1))</f>
        <v>5945.4195229851648</v>
      </c>
      <c r="K669" s="1">
        <f ca="1">Table5[[#This Row],[Moving Average on Months]] + 1.96*STDEV(OFFSET(Table5[[#This Row],[Combined 
Daily Order]], -$M$4/2, 0, $M$4+1, 1))</f>
        <v>13983.716840651199</v>
      </c>
      <c r="L669" s="1" t="e">
        <v>#N/A</v>
      </c>
      <c r="N669" s="1">
        <f t="shared" si="52"/>
        <v>2594.402569847256</v>
      </c>
      <c r="O669" s="1">
        <f t="shared" si="53"/>
        <v>23487.587467512647</v>
      </c>
      <c r="S669"/>
    </row>
    <row r="670" spans="2:19" ht="15" x14ac:dyDescent="0.2">
      <c r="B670" s="2">
        <v>45190.503721404159</v>
      </c>
      <c r="C670" s="2">
        <f t="shared" si="50"/>
        <v>45190</v>
      </c>
      <c r="D670" s="1">
        <v>5413</v>
      </c>
      <c r="F670" s="2">
        <f t="shared" si="54"/>
        <v>44630</v>
      </c>
      <c r="G670" s="1">
        <f t="shared" si="51"/>
        <v>12105</v>
      </c>
      <c r="H670" s="1">
        <f>ROUNDUP(MONTH(Table3[[#This Row],[Date]])/3, 0)</f>
        <v>1</v>
      </c>
      <c r="I670" s="1" cm="1">
        <f t="array" aca="1" ref="I670" ca="1" xml:space="preserve"> (SUM(OFFSET(G670, -$M$4/2+1, 0, $M$4-1, 1)) + (INDIRECT("G" &amp; ROW(G670) - $M$4/2) + INDIRECT("G" &amp; ROW(G670) + $M$4/2))/2) / $M$4</f>
        <v>9967.3409090909099</v>
      </c>
      <c r="J670" s="1">
        <f ca="1">Table5[[#This Row],[Moving Average on Months]] - 1.96*STDEV(OFFSET(Table5[[#This Row],[Combined 
Daily Order]], -$M$4/2, 0, $M$4+1, 1))</f>
        <v>6045.0122859913881</v>
      </c>
      <c r="K670" s="1">
        <f ca="1">Table5[[#This Row],[Moving Average on Months]] + 1.96*STDEV(OFFSET(Table5[[#This Row],[Combined 
Daily Order]], -$M$4/2, 0, $M$4+1, 1))</f>
        <v>13889.669532190432</v>
      </c>
      <c r="L670" s="1" t="e">
        <v>#N/A</v>
      </c>
      <c r="N670" s="1">
        <f t="shared" si="52"/>
        <v>2594.402569847256</v>
      </c>
      <c r="O670" s="1">
        <f t="shared" si="53"/>
        <v>23487.587467512647</v>
      </c>
      <c r="S670"/>
    </row>
    <row r="671" spans="2:19" ht="15" x14ac:dyDescent="0.2">
      <c r="B671" s="2">
        <v>45190.112706016698</v>
      </c>
      <c r="C671" s="2">
        <f t="shared" si="50"/>
        <v>45190</v>
      </c>
      <c r="D671" s="1">
        <v>6036</v>
      </c>
      <c r="F671" s="2">
        <f t="shared" si="54"/>
        <v>44629</v>
      </c>
      <c r="G671" s="1">
        <f t="shared" si="51"/>
        <v>8184</v>
      </c>
      <c r="H671" s="1">
        <f>ROUNDUP(MONTH(Table3[[#This Row],[Date]])/3, 0)</f>
        <v>1</v>
      </c>
      <c r="I671" s="1" cm="1">
        <f t="array" aca="1" ref="I671" ca="1" xml:space="preserve"> (SUM(OFFSET(G671, -$M$4/2+1, 0, $M$4-1, 1)) + (INDIRECT("G" &amp; ROW(G671) - $M$4/2) + INDIRECT("G" &amp; ROW(G671) + $M$4/2))/2) / $M$4</f>
        <v>9929.5227272727279</v>
      </c>
      <c r="J671" s="1">
        <f ca="1">Table5[[#This Row],[Moving Average on Months]] - 1.96*STDEV(OFFSET(Table5[[#This Row],[Combined 
Daily Order]], -$M$4/2, 0, $M$4+1, 1))</f>
        <v>6096.4386444190732</v>
      </c>
      <c r="K671" s="1">
        <f ca="1">Table5[[#This Row],[Moving Average on Months]] + 1.96*STDEV(OFFSET(Table5[[#This Row],[Combined 
Daily Order]], -$M$4/2, 0, $M$4+1, 1))</f>
        <v>13762.606810126383</v>
      </c>
      <c r="L671" s="1" t="e">
        <v>#N/A</v>
      </c>
      <c r="N671" s="1">
        <f t="shared" si="52"/>
        <v>2594.402569847256</v>
      </c>
      <c r="O671" s="1">
        <f t="shared" si="53"/>
        <v>23487.587467512647</v>
      </c>
      <c r="S671"/>
    </row>
    <row r="672" spans="2:19" ht="15" x14ac:dyDescent="0.2">
      <c r="B672" s="2">
        <v>45189.700130171426</v>
      </c>
      <c r="C672" s="2">
        <f t="shared" si="50"/>
        <v>45189</v>
      </c>
      <c r="D672" s="1">
        <v>5935</v>
      </c>
      <c r="F672" s="2">
        <f t="shared" si="54"/>
        <v>44628</v>
      </c>
      <c r="G672" s="1">
        <f t="shared" si="51"/>
        <v>8966</v>
      </c>
      <c r="H672" s="1">
        <f>ROUNDUP(MONTH(Table3[[#This Row],[Date]])/3, 0)</f>
        <v>1</v>
      </c>
      <c r="I672" s="1" cm="1">
        <f t="array" aca="1" ref="I672" ca="1" xml:space="preserve"> (SUM(OFFSET(G672, -$M$4/2+1, 0, $M$4-1, 1)) + (INDIRECT("G" &amp; ROW(G672) - $M$4/2) + INDIRECT("G" &amp; ROW(G672) + $M$4/2))/2) / $M$4</f>
        <v>9945.818181818182</v>
      </c>
      <c r="J672" s="1">
        <f ca="1">Table5[[#This Row],[Moving Average on Months]] - 1.96*STDEV(OFFSET(Table5[[#This Row],[Combined 
Daily Order]], -$M$4/2, 0, $M$4+1, 1))</f>
        <v>5904.0099700608189</v>
      </c>
      <c r="K672" s="1">
        <f ca="1">Table5[[#This Row],[Moving Average on Months]] + 1.96*STDEV(OFFSET(Table5[[#This Row],[Combined 
Daily Order]], -$M$4/2, 0, $M$4+1, 1))</f>
        <v>13987.626393575545</v>
      </c>
      <c r="L672" s="1" t="e">
        <v>#N/A</v>
      </c>
      <c r="N672" s="1">
        <f t="shared" si="52"/>
        <v>2594.402569847256</v>
      </c>
      <c r="O672" s="1">
        <f t="shared" si="53"/>
        <v>23487.587467512647</v>
      </c>
      <c r="S672"/>
    </row>
    <row r="673" spans="2:19" ht="15" x14ac:dyDescent="0.2">
      <c r="B673" s="2">
        <v>45189.283089545454</v>
      </c>
      <c r="C673" s="2">
        <f t="shared" si="50"/>
        <v>45189</v>
      </c>
      <c r="D673" s="1">
        <v>5683</v>
      </c>
      <c r="F673" s="2">
        <f t="shared" si="54"/>
        <v>44627</v>
      </c>
      <c r="G673" s="1">
        <f t="shared" si="51"/>
        <v>12068</v>
      </c>
      <c r="H673" s="1">
        <f>ROUNDUP(MONTH(Table3[[#This Row],[Date]])/3, 0)</f>
        <v>1</v>
      </c>
      <c r="I673" s="1" cm="1">
        <f t="array" aca="1" ref="I673" ca="1" xml:space="preserve"> (SUM(OFFSET(G673, -$M$4/2+1, 0, $M$4-1, 1)) + (INDIRECT("G" &amp; ROW(G673) - $M$4/2) + INDIRECT("G" &amp; ROW(G673) + $M$4/2))/2) / $M$4</f>
        <v>9762.75</v>
      </c>
      <c r="J673" s="1">
        <f ca="1">Table5[[#This Row],[Moving Average on Months]] - 1.96*STDEV(OFFSET(Table5[[#This Row],[Combined 
Daily Order]], -$M$4/2, 0, $M$4+1, 1))</f>
        <v>5551.8137835642601</v>
      </c>
      <c r="K673" s="1">
        <f ca="1">Table5[[#This Row],[Moving Average on Months]] + 1.96*STDEV(OFFSET(Table5[[#This Row],[Combined 
Daily Order]], -$M$4/2, 0, $M$4+1, 1))</f>
        <v>13973.686216435741</v>
      </c>
      <c r="L673" s="1" t="e">
        <v>#N/A</v>
      </c>
      <c r="N673" s="1">
        <f t="shared" si="52"/>
        <v>2594.402569847256</v>
      </c>
      <c r="O673" s="1">
        <f t="shared" si="53"/>
        <v>23487.587467512647</v>
      </c>
      <c r="S673"/>
    </row>
    <row r="674" spans="2:19" ht="15" x14ac:dyDescent="0.2">
      <c r="B674" s="2">
        <v>45188.911382583479</v>
      </c>
      <c r="C674" s="2">
        <f t="shared" si="50"/>
        <v>45188</v>
      </c>
      <c r="D674" s="1">
        <v>5103</v>
      </c>
      <c r="F674" s="2">
        <f t="shared" si="54"/>
        <v>44624</v>
      </c>
      <c r="G674" s="1">
        <f t="shared" si="51"/>
        <v>11812</v>
      </c>
      <c r="H674" s="1">
        <f>ROUNDUP(MONTH(Table3[[#This Row],[Date]])/3, 0)</f>
        <v>1</v>
      </c>
      <c r="I674" s="1" cm="1">
        <f t="array" aca="1" ref="I674" ca="1" xml:space="preserve"> (SUM(OFFSET(G674, -$M$4/2+1, 0, $M$4-1, 1)) + (INDIRECT("G" &amp; ROW(G674) - $M$4/2) + INDIRECT("G" &amp; ROW(G674) + $M$4/2))/2) / $M$4</f>
        <v>9712.5909090909099</v>
      </c>
      <c r="J674" s="1">
        <f ca="1">Table5[[#This Row],[Moving Average on Months]] - 1.96*STDEV(OFFSET(Table5[[#This Row],[Combined 
Daily Order]], -$M$4/2, 0, $M$4+1, 1))</f>
        <v>5649.1910098496155</v>
      </c>
      <c r="K674" s="1">
        <f ca="1">Table5[[#This Row],[Moving Average on Months]] + 1.96*STDEV(OFFSET(Table5[[#This Row],[Combined 
Daily Order]], -$M$4/2, 0, $M$4+1, 1))</f>
        <v>13775.990808332204</v>
      </c>
      <c r="L674" s="1" t="e">
        <v>#N/A</v>
      </c>
      <c r="N674" s="1">
        <f t="shared" si="52"/>
        <v>2594.402569847256</v>
      </c>
      <c r="O674" s="1">
        <f t="shared" si="53"/>
        <v>23487.587467512647</v>
      </c>
      <c r="S674"/>
    </row>
    <row r="675" spans="2:19" ht="15" x14ac:dyDescent="0.2">
      <c r="B675" s="2">
        <v>45188.48849308434</v>
      </c>
      <c r="C675" s="2">
        <f t="shared" si="50"/>
        <v>45188</v>
      </c>
      <c r="D675" s="1">
        <v>6482</v>
      </c>
      <c r="F675" s="2">
        <f t="shared" si="54"/>
        <v>44623</v>
      </c>
      <c r="G675" s="1">
        <f t="shared" si="51"/>
        <v>7510</v>
      </c>
      <c r="H675" s="1">
        <f>ROUNDUP(MONTH(Table3[[#This Row],[Date]])/3, 0)</f>
        <v>1</v>
      </c>
      <c r="I675" s="1" cm="1">
        <f t="array" aca="1" ref="I675" ca="1" xml:space="preserve"> (SUM(OFFSET(G675, -$M$4/2+1, 0, $M$4-1, 1)) + (INDIRECT("G" &amp; ROW(G675) - $M$4/2) + INDIRECT("G" &amp; ROW(G675) + $M$4/2))/2) / $M$4</f>
        <v>9766.068181818182</v>
      </c>
      <c r="J675" s="1">
        <f ca="1">Table5[[#This Row],[Moving Average on Months]] - 1.96*STDEV(OFFSET(Table5[[#This Row],[Combined 
Daily Order]], -$M$4/2, 0, $M$4+1, 1))</f>
        <v>5798.6583450917924</v>
      </c>
      <c r="K675" s="1">
        <f ca="1">Table5[[#This Row],[Moving Average on Months]] + 1.96*STDEV(OFFSET(Table5[[#This Row],[Combined 
Daily Order]], -$M$4/2, 0, $M$4+1, 1))</f>
        <v>13733.478018544571</v>
      </c>
      <c r="L675" s="1" t="e">
        <v>#N/A</v>
      </c>
      <c r="N675" s="1">
        <f t="shared" si="52"/>
        <v>2594.402569847256</v>
      </c>
      <c r="O675" s="1">
        <f t="shared" si="53"/>
        <v>23487.587467512647</v>
      </c>
      <c r="S675"/>
    </row>
    <row r="676" spans="2:19" ht="15" x14ac:dyDescent="0.2">
      <c r="B676" s="2">
        <v>45188.095335105594</v>
      </c>
      <c r="C676" s="2">
        <f t="shared" si="50"/>
        <v>45188</v>
      </c>
      <c r="D676" s="1">
        <v>6510</v>
      </c>
      <c r="F676" s="2">
        <f t="shared" si="54"/>
        <v>44622</v>
      </c>
      <c r="G676" s="1">
        <f t="shared" si="51"/>
        <v>11604</v>
      </c>
      <c r="H676" s="1">
        <f>ROUNDUP(MONTH(Table3[[#This Row],[Date]])/3, 0)</f>
        <v>1</v>
      </c>
      <c r="I676" s="1" cm="1">
        <f t="array" aca="1" ref="I676" ca="1" xml:space="preserve"> (SUM(OFFSET(G676, -$M$4/2+1, 0, $M$4-1, 1)) + (INDIRECT("G" &amp; ROW(G676) - $M$4/2) + INDIRECT("G" &amp; ROW(G676) + $M$4/2))/2) / $M$4</f>
        <v>9684.431818181818</v>
      </c>
      <c r="J676" s="1">
        <f ca="1">Table5[[#This Row],[Moving Average on Months]] - 1.96*STDEV(OFFSET(Table5[[#This Row],[Combined 
Daily Order]], -$M$4/2, 0, $M$4+1, 1))</f>
        <v>5614.8584883870244</v>
      </c>
      <c r="K676" s="1">
        <f ca="1">Table5[[#This Row],[Moving Average on Months]] + 1.96*STDEV(OFFSET(Table5[[#This Row],[Combined 
Daily Order]], -$M$4/2, 0, $M$4+1, 1))</f>
        <v>13754.005147976612</v>
      </c>
      <c r="L676" s="1" t="e">
        <v>#N/A</v>
      </c>
      <c r="N676" s="1">
        <f t="shared" si="52"/>
        <v>2594.402569847256</v>
      </c>
      <c r="O676" s="1">
        <f t="shared" si="53"/>
        <v>23487.587467512647</v>
      </c>
      <c r="S676"/>
    </row>
    <row r="677" spans="2:19" ht="15" x14ac:dyDescent="0.2">
      <c r="B677" s="2">
        <v>45187.677989945973</v>
      </c>
      <c r="C677" s="2">
        <f t="shared" si="50"/>
        <v>45187</v>
      </c>
      <c r="D677" s="1">
        <v>6538</v>
      </c>
      <c r="F677" s="2">
        <f t="shared" si="54"/>
        <v>44621</v>
      </c>
      <c r="G677" s="1">
        <f t="shared" si="51"/>
        <v>8458</v>
      </c>
      <c r="H677" s="1">
        <f>ROUNDUP(MONTH(Table3[[#This Row],[Date]])/3, 0)</f>
        <v>1</v>
      </c>
      <c r="I677" s="1" cm="1">
        <f t="array" aca="1" ref="I677" ca="1" xml:space="preserve"> (SUM(OFFSET(G677, -$M$4/2+1, 0, $M$4-1, 1)) + (INDIRECT("G" &amp; ROW(G677) - $M$4/2) + INDIRECT("G" &amp; ROW(G677) + $M$4/2))/2) / $M$4</f>
        <v>9613.2272727272721</v>
      </c>
      <c r="J677" s="1">
        <f ca="1">Table5[[#This Row],[Moving Average on Months]] - 1.96*STDEV(OFFSET(Table5[[#This Row],[Combined 
Daily Order]], -$M$4/2, 0, $M$4+1, 1))</f>
        <v>5533.011821238515</v>
      </c>
      <c r="K677" s="1">
        <f ca="1">Table5[[#This Row],[Moving Average on Months]] + 1.96*STDEV(OFFSET(Table5[[#This Row],[Combined 
Daily Order]], -$M$4/2, 0, $M$4+1, 1))</f>
        <v>13693.442724216029</v>
      </c>
      <c r="L677" s="1" t="e">
        <v>#N/A</v>
      </c>
      <c r="N677" s="1">
        <f t="shared" si="52"/>
        <v>2594.402569847256</v>
      </c>
      <c r="O677" s="1">
        <f t="shared" si="53"/>
        <v>23487.587467512647</v>
      </c>
      <c r="S677"/>
    </row>
    <row r="678" spans="2:19" ht="15" x14ac:dyDescent="0.2">
      <c r="B678" s="2">
        <v>45187.271129672423</v>
      </c>
      <c r="C678" s="2">
        <f t="shared" si="50"/>
        <v>45187</v>
      </c>
      <c r="D678" s="1">
        <v>6072</v>
      </c>
      <c r="F678" s="2">
        <f t="shared" si="54"/>
        <v>44620</v>
      </c>
      <c r="G678" s="1">
        <f t="shared" si="51"/>
        <v>10838</v>
      </c>
      <c r="H678" s="1">
        <f>ROUNDUP(MONTH(Table3[[#This Row],[Date]])/3, 0)</f>
        <v>1</v>
      </c>
      <c r="I678" s="1" cm="1">
        <f t="array" aca="1" ref="I678" ca="1" xml:space="preserve"> (SUM(OFFSET(G678, -$M$4/2+1, 0, $M$4-1, 1)) + (INDIRECT("G" &amp; ROW(G678) - $M$4/2) + INDIRECT("G" &amp; ROW(G678) + $M$4/2))/2) / $M$4</f>
        <v>9565.818181818182</v>
      </c>
      <c r="J678" s="1">
        <f ca="1">Table5[[#This Row],[Moving Average on Months]] - 1.96*STDEV(OFFSET(Table5[[#This Row],[Combined 
Daily Order]], -$M$4/2, 0, $M$4+1, 1))</f>
        <v>5456.8448827257498</v>
      </c>
      <c r="K678" s="1">
        <f ca="1">Table5[[#This Row],[Moving Average on Months]] + 1.96*STDEV(OFFSET(Table5[[#This Row],[Combined 
Daily Order]], -$M$4/2, 0, $M$4+1, 1))</f>
        <v>13674.791480910615</v>
      </c>
      <c r="L678" s="1" t="e">
        <v>#N/A</v>
      </c>
      <c r="N678" s="1">
        <f t="shared" si="52"/>
        <v>2594.402569847256</v>
      </c>
      <c r="O678" s="1">
        <f t="shared" si="53"/>
        <v>23487.587467512647</v>
      </c>
      <c r="S678"/>
    </row>
    <row r="679" spans="2:19" ht="15" x14ac:dyDescent="0.2">
      <c r="B679" s="2">
        <v>45184.829184346236</v>
      </c>
      <c r="C679" s="2">
        <f t="shared" si="50"/>
        <v>45184</v>
      </c>
      <c r="D679" s="1">
        <v>5433</v>
      </c>
      <c r="F679" s="2">
        <f t="shared" si="54"/>
        <v>44617</v>
      </c>
      <c r="G679" s="1">
        <f t="shared" si="51"/>
        <v>7600</v>
      </c>
      <c r="H679" s="1">
        <f>ROUNDUP(MONTH(Table3[[#This Row],[Date]])/3, 0)</f>
        <v>1</v>
      </c>
      <c r="I679" s="1" cm="1">
        <f t="array" aca="1" ref="I679" ca="1" xml:space="preserve"> (SUM(OFFSET(G679, -$M$4/2+1, 0, $M$4-1, 1)) + (INDIRECT("G" &amp; ROW(G679) - $M$4/2) + INDIRECT("G" &amp; ROW(G679) + $M$4/2))/2) / $M$4</f>
        <v>9507.886363636364</v>
      </c>
      <c r="J679" s="1">
        <f ca="1">Table5[[#This Row],[Moving Average on Months]] - 1.96*STDEV(OFFSET(Table5[[#This Row],[Combined 
Daily Order]], -$M$4/2, 0, $M$4+1, 1))</f>
        <v>5410.8770564160577</v>
      </c>
      <c r="K679" s="1">
        <f ca="1">Table5[[#This Row],[Moving Average on Months]] + 1.96*STDEV(OFFSET(Table5[[#This Row],[Combined 
Daily Order]], -$M$4/2, 0, $M$4+1, 1))</f>
        <v>13604.895670856669</v>
      </c>
      <c r="L679" s="1" t="e">
        <v>#N/A</v>
      </c>
      <c r="N679" s="1">
        <f t="shared" si="52"/>
        <v>2594.402569847256</v>
      </c>
      <c r="O679" s="1">
        <f t="shared" si="53"/>
        <v>23487.587467512647</v>
      </c>
      <c r="S679"/>
    </row>
    <row r="680" spans="2:19" ht="15" x14ac:dyDescent="0.2">
      <c r="B680" s="2">
        <v>45184.410903408898</v>
      </c>
      <c r="C680" s="2">
        <f t="shared" si="50"/>
        <v>45184</v>
      </c>
      <c r="D680" s="1">
        <v>6123</v>
      </c>
      <c r="F680" s="2">
        <f t="shared" si="54"/>
        <v>44616</v>
      </c>
      <c r="G680" s="1">
        <f t="shared" si="51"/>
        <v>11683</v>
      </c>
      <c r="H680" s="1">
        <f>ROUNDUP(MONTH(Table3[[#This Row],[Date]])/3, 0)</f>
        <v>1</v>
      </c>
      <c r="I680" s="1" cm="1">
        <f t="array" aca="1" ref="I680" ca="1" xml:space="preserve"> (SUM(OFFSET(G680, -$M$4/2+1, 0, $M$4-1, 1)) + (INDIRECT("G" &amp; ROW(G680) - $M$4/2) + INDIRECT("G" &amp; ROW(G680) + $M$4/2))/2) / $M$4</f>
        <v>9460.25</v>
      </c>
      <c r="J680" s="1">
        <f ca="1">Table5[[#This Row],[Moving Average on Months]] - 1.96*STDEV(OFFSET(Table5[[#This Row],[Combined 
Daily Order]], -$M$4/2, 0, $M$4+1, 1))</f>
        <v>5386.7556613011184</v>
      </c>
      <c r="K680" s="1">
        <f ca="1">Table5[[#This Row],[Moving Average on Months]] + 1.96*STDEV(OFFSET(Table5[[#This Row],[Combined 
Daily Order]], -$M$4/2, 0, $M$4+1, 1))</f>
        <v>13533.744338698882</v>
      </c>
      <c r="L680" s="1" t="e">
        <v>#N/A</v>
      </c>
      <c r="N680" s="1">
        <f t="shared" si="52"/>
        <v>2594.402569847256</v>
      </c>
      <c r="O680" s="1">
        <f t="shared" si="53"/>
        <v>23487.587467512647</v>
      </c>
      <c r="S680"/>
    </row>
    <row r="681" spans="2:19" ht="15" x14ac:dyDescent="0.2">
      <c r="B681" s="2">
        <v>45183.993561334319</v>
      </c>
      <c r="C681" s="2">
        <f t="shared" si="50"/>
        <v>45183</v>
      </c>
      <c r="D681" s="1">
        <v>5339</v>
      </c>
      <c r="F681" s="2">
        <f t="shared" si="54"/>
        <v>44615</v>
      </c>
      <c r="G681" s="1">
        <f t="shared" si="51"/>
        <v>7985</v>
      </c>
      <c r="H681" s="1">
        <f>ROUNDUP(MONTH(Table3[[#This Row],[Date]])/3, 0)</f>
        <v>1</v>
      </c>
      <c r="I681" s="1" cm="1">
        <f t="array" aca="1" ref="I681" ca="1" xml:space="preserve"> (SUM(OFFSET(G681, -$M$4/2+1, 0, $M$4-1, 1)) + (INDIRECT("G" &amp; ROW(G681) - $M$4/2) + INDIRECT("G" &amp; ROW(G681) + $M$4/2))/2) / $M$4</f>
        <v>9409.136363636364</v>
      </c>
      <c r="J681" s="1">
        <f ca="1">Table5[[#This Row],[Moving Average on Months]] - 1.96*STDEV(OFFSET(Table5[[#This Row],[Combined 
Daily Order]], -$M$4/2, 0, $M$4+1, 1))</f>
        <v>5365.2906622642258</v>
      </c>
      <c r="K681" s="1">
        <f ca="1">Table5[[#This Row],[Moving Average on Months]] + 1.96*STDEV(OFFSET(Table5[[#This Row],[Combined 
Daily Order]], -$M$4/2, 0, $M$4+1, 1))</f>
        <v>13452.982065008502</v>
      </c>
      <c r="L681" s="1" t="e">
        <v>#N/A</v>
      </c>
      <c r="N681" s="1">
        <f t="shared" si="52"/>
        <v>2594.402569847256</v>
      </c>
      <c r="O681" s="1">
        <f t="shared" si="53"/>
        <v>23487.587467512647</v>
      </c>
      <c r="S681"/>
    </row>
    <row r="682" spans="2:19" ht="15" x14ac:dyDescent="0.2">
      <c r="B682" s="2">
        <v>45183.583807320429</v>
      </c>
      <c r="C682" s="2">
        <f t="shared" si="50"/>
        <v>45183</v>
      </c>
      <c r="D682" s="1">
        <v>6566</v>
      </c>
      <c r="F682" s="2">
        <f t="shared" si="54"/>
        <v>44614</v>
      </c>
      <c r="G682" s="1">
        <f t="shared" si="51"/>
        <v>11487</v>
      </c>
      <c r="H682" s="1">
        <f>ROUNDUP(MONTH(Table3[[#This Row],[Date]])/3, 0)</f>
        <v>1</v>
      </c>
      <c r="I682" s="1" cm="1">
        <f t="array" aca="1" ref="I682" ca="1" xml:space="preserve"> (SUM(OFFSET(G682, -$M$4/2+1, 0, $M$4-1, 1)) + (INDIRECT("G" &amp; ROW(G682) - $M$4/2) + INDIRECT("G" &amp; ROW(G682) + $M$4/2))/2) / $M$4</f>
        <v>9343.136363636364</v>
      </c>
      <c r="J682" s="1">
        <f ca="1">Table5[[#This Row],[Moving Average on Months]] - 1.96*STDEV(OFFSET(Table5[[#This Row],[Combined 
Daily Order]], -$M$4/2, 0, $M$4+1, 1))</f>
        <v>5319.7336799023251</v>
      </c>
      <c r="K682" s="1">
        <f ca="1">Table5[[#This Row],[Moving Average on Months]] + 1.96*STDEV(OFFSET(Table5[[#This Row],[Combined 
Daily Order]], -$M$4/2, 0, $M$4+1, 1))</f>
        <v>13366.539047370403</v>
      </c>
      <c r="L682" s="1" t="e">
        <v>#N/A</v>
      </c>
      <c r="N682" s="1">
        <f t="shared" si="52"/>
        <v>2594.402569847256</v>
      </c>
      <c r="O682" s="1">
        <f t="shared" si="53"/>
        <v>23487.587467512647</v>
      </c>
      <c r="S682"/>
    </row>
    <row r="683" spans="2:19" ht="15" x14ac:dyDescent="0.2">
      <c r="B683" s="2">
        <v>45183.197307193535</v>
      </c>
      <c r="C683" s="2">
        <f t="shared" si="50"/>
        <v>45183</v>
      </c>
      <c r="D683" s="1">
        <v>5335</v>
      </c>
      <c r="F683" s="2">
        <f t="shared" si="54"/>
        <v>44613</v>
      </c>
      <c r="G683" s="1">
        <f t="shared" si="51"/>
        <v>6588</v>
      </c>
      <c r="H683" s="1">
        <f>ROUNDUP(MONTH(Table3[[#This Row],[Date]])/3, 0)</f>
        <v>1</v>
      </c>
      <c r="I683" s="1" cm="1">
        <f t="array" aca="1" ref="I683" ca="1" xml:space="preserve"> (SUM(OFFSET(G683, -$M$4/2+1, 0, $M$4-1, 1)) + (INDIRECT("G" &amp; ROW(G683) - $M$4/2) + INDIRECT("G" &amp; ROW(G683) + $M$4/2))/2) / $M$4</f>
        <v>9336.545454545454</v>
      </c>
      <c r="J683" s="1">
        <f ca="1">Table5[[#This Row],[Moving Average on Months]] - 1.96*STDEV(OFFSET(Table5[[#This Row],[Combined 
Daily Order]], -$M$4/2, 0, $M$4+1, 1))</f>
        <v>5328.9115452180904</v>
      </c>
      <c r="K683" s="1">
        <f ca="1">Table5[[#This Row],[Moving Average on Months]] + 1.96*STDEV(OFFSET(Table5[[#This Row],[Combined 
Daily Order]], -$M$4/2, 0, $M$4+1, 1))</f>
        <v>13344.179363872818</v>
      </c>
      <c r="L683" s="1" t="e">
        <v>#N/A</v>
      </c>
      <c r="N683" s="1">
        <f t="shared" si="52"/>
        <v>2594.402569847256</v>
      </c>
      <c r="O683" s="1">
        <f t="shared" si="53"/>
        <v>23487.587467512647</v>
      </c>
      <c r="S683"/>
    </row>
    <row r="684" spans="2:19" ht="15" x14ac:dyDescent="0.2">
      <c r="B684" s="2">
        <v>45182.804688602162</v>
      </c>
      <c r="C684" s="2">
        <f t="shared" si="50"/>
        <v>45182</v>
      </c>
      <c r="D684" s="1">
        <v>5385</v>
      </c>
      <c r="F684" s="2">
        <f t="shared" si="54"/>
        <v>44610</v>
      </c>
      <c r="G684" s="1">
        <f t="shared" si="51"/>
        <v>6765</v>
      </c>
      <c r="H684" s="1">
        <f>ROUNDUP(MONTH(Table3[[#This Row],[Date]])/3, 0)</f>
        <v>1</v>
      </c>
      <c r="I684" s="1" cm="1">
        <f t="array" aca="1" ref="I684" ca="1" xml:space="preserve"> (SUM(OFFSET(G684, -$M$4/2+1, 0, $M$4-1, 1)) + (INDIRECT("G" &amp; ROW(G684) - $M$4/2) + INDIRECT("G" &amp; ROW(G684) + $M$4/2))/2) / $M$4</f>
        <v>9238.386363636364</v>
      </c>
      <c r="J684" s="1">
        <f ca="1">Table5[[#This Row],[Moving Average on Months]] - 1.96*STDEV(OFFSET(Table5[[#This Row],[Combined 
Daily Order]], -$M$4/2, 0, $M$4+1, 1))</f>
        <v>5087.370669228294</v>
      </c>
      <c r="K684" s="1">
        <f ca="1">Table5[[#This Row],[Moving Average on Months]] + 1.96*STDEV(OFFSET(Table5[[#This Row],[Combined 
Daily Order]], -$M$4/2, 0, $M$4+1, 1))</f>
        <v>13389.402058044434</v>
      </c>
      <c r="L684" s="1" t="e">
        <v>#N/A</v>
      </c>
      <c r="N684" s="1">
        <f t="shared" si="52"/>
        <v>2594.402569847256</v>
      </c>
      <c r="O684" s="1">
        <f t="shared" si="53"/>
        <v>23487.587467512647</v>
      </c>
      <c r="S684"/>
    </row>
    <row r="685" spans="2:19" ht="15" x14ac:dyDescent="0.2">
      <c r="B685" s="2">
        <v>45182.419990772672</v>
      </c>
      <c r="C685" s="2">
        <f t="shared" si="50"/>
        <v>45182</v>
      </c>
      <c r="D685" s="1">
        <v>6573</v>
      </c>
      <c r="F685" s="2">
        <f t="shared" si="54"/>
        <v>44609</v>
      </c>
      <c r="G685" s="1">
        <f t="shared" si="51"/>
        <v>11125</v>
      </c>
      <c r="H685" s="1">
        <f>ROUNDUP(MONTH(Table3[[#This Row],[Date]])/3, 0)</f>
        <v>1</v>
      </c>
      <c r="I685" s="1" cm="1">
        <f t="array" aca="1" ref="I685" ca="1" xml:space="preserve"> (SUM(OFFSET(G685, -$M$4/2+1, 0, $M$4-1, 1)) + (INDIRECT("G" &amp; ROW(G685) - $M$4/2) + INDIRECT("G" &amp; ROW(G685) + $M$4/2))/2) / $M$4</f>
        <v>9106.545454545454</v>
      </c>
      <c r="J685" s="1">
        <f ca="1">Table5[[#This Row],[Moving Average on Months]] - 1.96*STDEV(OFFSET(Table5[[#This Row],[Combined 
Daily Order]], -$M$4/2, 0, $M$4+1, 1))</f>
        <v>5027.0637187948778</v>
      </c>
      <c r="K685" s="1">
        <f ca="1">Table5[[#This Row],[Moving Average on Months]] + 1.96*STDEV(OFFSET(Table5[[#This Row],[Combined 
Daily Order]], -$M$4/2, 0, $M$4+1, 1))</f>
        <v>13186.02719029603</v>
      </c>
      <c r="L685" s="1" t="e">
        <v>#N/A</v>
      </c>
      <c r="N685" s="1">
        <f t="shared" si="52"/>
        <v>2594.402569847256</v>
      </c>
      <c r="O685" s="1">
        <f t="shared" si="53"/>
        <v>23487.587467512647</v>
      </c>
      <c r="S685"/>
    </row>
    <row r="686" spans="2:19" ht="15" x14ac:dyDescent="0.2">
      <c r="B686" s="2">
        <v>45182.028246043868</v>
      </c>
      <c r="C686" s="2">
        <f t="shared" si="50"/>
        <v>45182</v>
      </c>
      <c r="D686" s="1">
        <v>5677</v>
      </c>
      <c r="F686" s="2">
        <f t="shared" si="54"/>
        <v>44608</v>
      </c>
      <c r="G686" s="1">
        <f t="shared" si="51"/>
        <v>10909</v>
      </c>
      <c r="H686" s="1">
        <f>ROUNDUP(MONTH(Table3[[#This Row],[Date]])/3, 0)</f>
        <v>1</v>
      </c>
      <c r="I686" s="1" cm="1">
        <f t="array" aca="1" ref="I686" ca="1" xml:space="preserve"> (SUM(OFFSET(G686, -$M$4/2+1, 0, $M$4-1, 1)) + (INDIRECT("G" &amp; ROW(G686) - $M$4/2) + INDIRECT("G" &amp; ROW(G686) + $M$4/2))/2) / $M$4</f>
        <v>9085.295454545454</v>
      </c>
      <c r="J686" s="1">
        <f ca="1">Table5[[#This Row],[Moving Average on Months]] - 1.96*STDEV(OFFSET(Table5[[#This Row],[Combined 
Daily Order]], -$M$4/2, 0, $M$4+1, 1))</f>
        <v>5066.5330466313881</v>
      </c>
      <c r="K686" s="1">
        <f ca="1">Table5[[#This Row],[Moving Average on Months]] + 1.96*STDEV(OFFSET(Table5[[#This Row],[Combined 
Daily Order]], -$M$4/2, 0, $M$4+1, 1))</f>
        <v>13104.05786245952</v>
      </c>
      <c r="L686" s="1" t="e">
        <v>#N/A</v>
      </c>
      <c r="N686" s="1">
        <f t="shared" si="52"/>
        <v>2594.402569847256</v>
      </c>
      <c r="O686" s="1">
        <f t="shared" si="53"/>
        <v>23487.587467512647</v>
      </c>
      <c r="S686"/>
    </row>
    <row r="687" spans="2:19" ht="15" x14ac:dyDescent="0.2">
      <c r="B687" s="2">
        <v>45181.647771109529</v>
      </c>
      <c r="C687" s="2">
        <f t="shared" si="50"/>
        <v>45181</v>
      </c>
      <c r="D687" s="1">
        <v>6477</v>
      </c>
      <c r="F687" s="2">
        <f t="shared" si="54"/>
        <v>44607</v>
      </c>
      <c r="G687" s="1">
        <f t="shared" si="51"/>
        <v>6342</v>
      </c>
      <c r="H687" s="1">
        <f>ROUNDUP(MONTH(Table3[[#This Row],[Date]])/3, 0)</f>
        <v>1</v>
      </c>
      <c r="I687" s="1" cm="1">
        <f t="array" aca="1" ref="I687" ca="1" xml:space="preserve"> (SUM(OFFSET(G687, -$M$4/2+1, 0, $M$4-1, 1)) + (INDIRECT("G" &amp; ROW(G687) - $M$4/2) + INDIRECT("G" &amp; ROW(G687) + $M$4/2))/2) / $M$4</f>
        <v>9045.568181818182</v>
      </c>
      <c r="J687" s="1">
        <f ca="1">Table5[[#This Row],[Moving Average on Months]] - 1.96*STDEV(OFFSET(Table5[[#This Row],[Combined 
Daily Order]], -$M$4/2, 0, $M$4+1, 1))</f>
        <v>5042.5488017037733</v>
      </c>
      <c r="K687" s="1">
        <f ca="1">Table5[[#This Row],[Moving Average on Months]] + 1.96*STDEV(OFFSET(Table5[[#This Row],[Combined 
Daily Order]], -$M$4/2, 0, $M$4+1, 1))</f>
        <v>13048.587561932591</v>
      </c>
      <c r="L687" s="1" t="e">
        <v>#N/A</v>
      </c>
      <c r="N687" s="1">
        <f t="shared" si="52"/>
        <v>2594.402569847256</v>
      </c>
      <c r="O687" s="1">
        <f t="shared" si="53"/>
        <v>23487.587467512647</v>
      </c>
      <c r="S687"/>
    </row>
    <row r="688" spans="2:19" ht="15" x14ac:dyDescent="0.2">
      <c r="B688" s="2">
        <v>45181.252575497441</v>
      </c>
      <c r="C688" s="2">
        <f t="shared" si="50"/>
        <v>45181</v>
      </c>
      <c r="D688" s="1">
        <v>5220</v>
      </c>
      <c r="F688" s="2">
        <f t="shared" si="54"/>
        <v>44606</v>
      </c>
      <c r="G688" s="1">
        <f t="shared" si="51"/>
        <v>10944</v>
      </c>
      <c r="H688" s="1">
        <f>ROUNDUP(MONTH(Table3[[#This Row],[Date]])/3, 0)</f>
        <v>1</v>
      </c>
      <c r="I688" s="1" cm="1">
        <f t="array" aca="1" ref="I688" ca="1" xml:space="preserve"> (SUM(OFFSET(G688, -$M$4/2+1, 0, $M$4-1, 1)) + (INDIRECT("G" &amp; ROW(G688) - $M$4/2) + INDIRECT("G" &amp; ROW(G688) + $M$4/2))/2) / $M$4</f>
        <v>8995.863636363636</v>
      </c>
      <c r="J688" s="1">
        <f ca="1">Table5[[#This Row],[Moving Average on Months]] - 1.96*STDEV(OFFSET(Table5[[#This Row],[Combined 
Daily Order]], -$M$4/2, 0, $M$4+1, 1))</f>
        <v>5085.556396727472</v>
      </c>
      <c r="K688" s="1">
        <f ca="1">Table5[[#This Row],[Moving Average on Months]] + 1.96*STDEV(OFFSET(Table5[[#This Row],[Combined 
Daily Order]], -$M$4/2, 0, $M$4+1, 1))</f>
        <v>12906.1708759998</v>
      </c>
      <c r="L688" s="1" t="e">
        <v>#N/A</v>
      </c>
      <c r="N688" s="1">
        <f t="shared" si="52"/>
        <v>2594.402569847256</v>
      </c>
      <c r="O688" s="1">
        <f t="shared" si="53"/>
        <v>23487.587467512647</v>
      </c>
      <c r="S688"/>
    </row>
    <row r="689" spans="2:19" ht="15" x14ac:dyDescent="0.2">
      <c r="B689" s="2">
        <v>45180.849112494434</v>
      </c>
      <c r="C689" s="2">
        <f t="shared" si="50"/>
        <v>45180</v>
      </c>
      <c r="D689" s="1">
        <v>5393</v>
      </c>
      <c r="F689" s="2">
        <f t="shared" si="54"/>
        <v>44603</v>
      </c>
      <c r="G689" s="1">
        <f t="shared" si="51"/>
        <v>7016</v>
      </c>
      <c r="H689" s="1">
        <f>ROUNDUP(MONTH(Table3[[#This Row],[Date]])/3, 0)</f>
        <v>1</v>
      </c>
      <c r="I689" s="1" cm="1">
        <f t="array" aca="1" ref="I689" ca="1" xml:space="preserve"> (SUM(OFFSET(G689, -$M$4/2+1, 0, $M$4-1, 1)) + (INDIRECT("G" &amp; ROW(G689) - $M$4/2) + INDIRECT("G" &amp; ROW(G689) + $M$4/2))/2) / $M$4</f>
        <v>8965.545454545454</v>
      </c>
      <c r="J689" s="1">
        <f ca="1">Table5[[#This Row],[Moving Average on Months]] - 1.96*STDEV(OFFSET(Table5[[#This Row],[Combined 
Daily Order]], -$M$4/2, 0, $M$4+1, 1))</f>
        <v>5013.9930821971084</v>
      </c>
      <c r="K689" s="1">
        <f ca="1">Table5[[#This Row],[Moving Average on Months]] + 1.96*STDEV(OFFSET(Table5[[#This Row],[Combined 
Daily Order]], -$M$4/2, 0, $M$4+1, 1))</f>
        <v>12917.0978268938</v>
      </c>
      <c r="L689" s="1" t="e">
        <v>#N/A</v>
      </c>
      <c r="N689" s="1">
        <f t="shared" si="52"/>
        <v>2594.402569847256</v>
      </c>
      <c r="O689" s="1">
        <f t="shared" si="53"/>
        <v>23487.587467512647</v>
      </c>
      <c r="S689"/>
    </row>
    <row r="690" spans="2:19" ht="15" x14ac:dyDescent="0.2">
      <c r="B690" s="2">
        <v>45180.472703594809</v>
      </c>
      <c r="C690" s="2">
        <f t="shared" si="50"/>
        <v>45180</v>
      </c>
      <c r="D690" s="1">
        <v>5366</v>
      </c>
      <c r="F690" s="2">
        <f t="shared" si="54"/>
        <v>44602</v>
      </c>
      <c r="G690" s="1">
        <f t="shared" si="51"/>
        <v>10677</v>
      </c>
      <c r="H690" s="1">
        <f>ROUNDUP(MONTH(Table3[[#This Row],[Date]])/3, 0)</f>
        <v>1</v>
      </c>
      <c r="I690" s="1" cm="1">
        <f t="array" aca="1" ref="I690" ca="1" xml:space="preserve"> (SUM(OFFSET(G690, -$M$4/2+1, 0, $M$4-1, 1)) + (INDIRECT("G" &amp; ROW(G690) - $M$4/2) + INDIRECT("G" &amp; ROW(G690) + $M$4/2))/2) / $M$4</f>
        <v>8938.295454545454</v>
      </c>
      <c r="J690" s="1">
        <f ca="1">Table5[[#This Row],[Moving Average on Months]] - 1.96*STDEV(OFFSET(Table5[[#This Row],[Combined 
Daily Order]], -$M$4/2, 0, $M$4+1, 1))</f>
        <v>4961.3546317255023</v>
      </c>
      <c r="K690" s="1">
        <f ca="1">Table5[[#This Row],[Moving Average on Months]] + 1.96*STDEV(OFFSET(Table5[[#This Row],[Combined 
Daily Order]], -$M$4/2, 0, $M$4+1, 1))</f>
        <v>12915.236277365406</v>
      </c>
      <c r="L690" s="1" t="e">
        <v>#N/A</v>
      </c>
      <c r="N690" s="1">
        <f t="shared" si="52"/>
        <v>2594.402569847256</v>
      </c>
      <c r="O690" s="1">
        <f t="shared" si="53"/>
        <v>23487.587467512647</v>
      </c>
      <c r="S690"/>
    </row>
    <row r="691" spans="2:19" ht="15" x14ac:dyDescent="0.2">
      <c r="B691" s="2">
        <v>45180.057084592707</v>
      </c>
      <c r="C691" s="2">
        <f t="shared" si="50"/>
        <v>45180</v>
      </c>
      <c r="D691" s="1">
        <v>5586</v>
      </c>
      <c r="F691" s="2">
        <f t="shared" si="54"/>
        <v>44601</v>
      </c>
      <c r="G691" s="1">
        <f t="shared" si="51"/>
        <v>7110</v>
      </c>
      <c r="H691" s="1">
        <f>ROUNDUP(MONTH(Table3[[#This Row],[Date]])/3, 0)</f>
        <v>1</v>
      </c>
      <c r="I691" s="1" cm="1">
        <f t="array" aca="1" ref="I691" ca="1" xml:space="preserve"> (SUM(OFFSET(G691, -$M$4/2+1, 0, $M$4-1, 1)) + (INDIRECT("G" &amp; ROW(G691) - $M$4/2) + INDIRECT("G" &amp; ROW(G691) + $M$4/2))/2) / $M$4</f>
        <v>8894.636363636364</v>
      </c>
      <c r="J691" s="1">
        <f ca="1">Table5[[#This Row],[Moving Average on Months]] - 1.96*STDEV(OFFSET(Table5[[#This Row],[Combined 
Daily Order]], -$M$4/2, 0, $M$4+1, 1))</f>
        <v>4896.22210569852</v>
      </c>
      <c r="K691" s="1">
        <f ca="1">Table5[[#This Row],[Moving Average on Months]] + 1.96*STDEV(OFFSET(Table5[[#This Row],[Combined 
Daily Order]], -$M$4/2, 0, $M$4+1, 1))</f>
        <v>12893.050621574208</v>
      </c>
      <c r="L691" s="1" t="e">
        <v>#N/A</v>
      </c>
      <c r="N691" s="1">
        <f t="shared" si="52"/>
        <v>2594.402569847256</v>
      </c>
      <c r="O691" s="1">
        <f t="shared" si="53"/>
        <v>23487.587467512647</v>
      </c>
      <c r="S691"/>
    </row>
    <row r="692" spans="2:19" ht="15" x14ac:dyDescent="0.2">
      <c r="B692" s="2">
        <v>45177.659289074247</v>
      </c>
      <c r="C692" s="2">
        <f t="shared" si="50"/>
        <v>45177</v>
      </c>
      <c r="D692" s="1">
        <v>6311</v>
      </c>
      <c r="F692" s="2">
        <f t="shared" si="54"/>
        <v>44600</v>
      </c>
      <c r="G692" s="1">
        <f t="shared" si="51"/>
        <v>10555</v>
      </c>
      <c r="H692" s="1">
        <f>ROUNDUP(MONTH(Table3[[#This Row],[Date]])/3, 0)</f>
        <v>1</v>
      </c>
      <c r="I692" s="1" cm="1">
        <f t="array" aca="1" ref="I692" ca="1" xml:space="preserve"> (SUM(OFFSET(G692, -$M$4/2+1, 0, $M$4-1, 1)) + (INDIRECT("G" &amp; ROW(G692) - $M$4/2) + INDIRECT("G" &amp; ROW(G692) + $M$4/2))/2) / $M$4</f>
        <v>8859.454545454546</v>
      </c>
      <c r="J692" s="1">
        <f ca="1">Table5[[#This Row],[Moving Average on Months]] - 1.96*STDEV(OFFSET(Table5[[#This Row],[Combined 
Daily Order]], -$M$4/2, 0, $M$4+1, 1))</f>
        <v>4991.3894584603113</v>
      </c>
      <c r="K692" s="1">
        <f ca="1">Table5[[#This Row],[Moving Average on Months]] + 1.96*STDEV(OFFSET(Table5[[#This Row],[Combined 
Daily Order]], -$M$4/2, 0, $M$4+1, 1))</f>
        <v>12727.519632448781</v>
      </c>
      <c r="L692" s="1" t="e">
        <v>#N/A</v>
      </c>
      <c r="N692" s="1">
        <f t="shared" si="52"/>
        <v>2594.402569847256</v>
      </c>
      <c r="O692" s="1">
        <f t="shared" si="53"/>
        <v>23487.587467512647</v>
      </c>
      <c r="S692"/>
    </row>
    <row r="693" spans="2:19" ht="15" x14ac:dyDescent="0.2">
      <c r="B693" s="2">
        <v>45177.262938093918</v>
      </c>
      <c r="C693" s="2">
        <f t="shared" si="50"/>
        <v>45177</v>
      </c>
      <c r="D693" s="1">
        <v>5912</v>
      </c>
      <c r="F693" s="2">
        <f t="shared" si="54"/>
        <v>44599</v>
      </c>
      <c r="G693" s="1">
        <f t="shared" si="51"/>
        <v>6830</v>
      </c>
      <c r="H693" s="1">
        <f>ROUNDUP(MONTH(Table3[[#This Row],[Date]])/3, 0)</f>
        <v>1</v>
      </c>
      <c r="I693" s="1" cm="1">
        <f t="array" aca="1" ref="I693" ca="1" xml:space="preserve"> (SUM(OFFSET(G693, -$M$4/2+1, 0, $M$4-1, 1)) + (INDIRECT("G" &amp; ROW(G693) - $M$4/2) + INDIRECT("G" &amp; ROW(G693) + $M$4/2))/2) / $M$4</f>
        <v>8820.25</v>
      </c>
      <c r="J693" s="1">
        <f ca="1">Table5[[#This Row],[Moving Average on Months]] - 1.96*STDEV(OFFSET(Table5[[#This Row],[Combined 
Daily Order]], -$M$4/2, 0, $M$4+1, 1))</f>
        <v>4928.4089920836159</v>
      </c>
      <c r="K693" s="1">
        <f ca="1">Table5[[#This Row],[Moving Average on Months]] + 1.96*STDEV(OFFSET(Table5[[#This Row],[Combined 
Daily Order]], -$M$4/2, 0, $M$4+1, 1))</f>
        <v>12712.091007916384</v>
      </c>
      <c r="L693" s="1" t="e">
        <v>#N/A</v>
      </c>
      <c r="N693" s="1">
        <f t="shared" si="52"/>
        <v>2594.402569847256</v>
      </c>
      <c r="O693" s="1">
        <f t="shared" si="53"/>
        <v>23487.587467512647</v>
      </c>
      <c r="S693"/>
    </row>
    <row r="694" spans="2:19" ht="15" x14ac:dyDescent="0.2">
      <c r="B694" s="2">
        <v>45176.863150497127</v>
      </c>
      <c r="C694" s="2">
        <f t="shared" si="50"/>
        <v>45176</v>
      </c>
      <c r="D694" s="1">
        <v>5892</v>
      </c>
      <c r="F694" s="2">
        <f t="shared" si="54"/>
        <v>44596</v>
      </c>
      <c r="G694" s="1">
        <f t="shared" si="51"/>
        <v>10030</v>
      </c>
      <c r="H694" s="1">
        <f>ROUNDUP(MONTH(Table3[[#This Row],[Date]])/3, 0)</f>
        <v>1</v>
      </c>
      <c r="I694" s="1" cm="1">
        <f t="array" aca="1" ref="I694" ca="1" xml:space="preserve"> (SUM(OFFSET(G694, -$M$4/2+1, 0, $M$4-1, 1)) + (INDIRECT("G" &amp; ROW(G694) - $M$4/2) + INDIRECT("G" &amp; ROW(G694) + $M$4/2))/2) / $M$4</f>
        <v>8810.613636363636</v>
      </c>
      <c r="J694" s="1">
        <f ca="1">Table5[[#This Row],[Moving Average on Months]] - 1.96*STDEV(OFFSET(Table5[[#This Row],[Combined 
Daily Order]], -$M$4/2, 0, $M$4+1, 1))</f>
        <v>5037.4023293091523</v>
      </c>
      <c r="K694" s="1">
        <f ca="1">Table5[[#This Row],[Moving Average on Months]] + 1.96*STDEV(OFFSET(Table5[[#This Row],[Combined 
Daily Order]], -$M$4/2, 0, $M$4+1, 1))</f>
        <v>12583.82494341812</v>
      </c>
      <c r="L694" s="1" t="e">
        <v>#N/A</v>
      </c>
      <c r="N694" s="1">
        <f t="shared" si="52"/>
        <v>2594.402569847256</v>
      </c>
      <c r="O694" s="1">
        <f t="shared" si="53"/>
        <v>23487.587467512647</v>
      </c>
      <c r="S694"/>
    </row>
    <row r="695" spans="2:19" ht="15" x14ac:dyDescent="0.2">
      <c r="B695" s="2">
        <v>45176.475601144652</v>
      </c>
      <c r="C695" s="2">
        <f t="shared" si="50"/>
        <v>45176</v>
      </c>
      <c r="D695" s="1">
        <v>6312</v>
      </c>
      <c r="F695" s="2">
        <f t="shared" si="54"/>
        <v>44595</v>
      </c>
      <c r="G695" s="1">
        <f t="shared" si="51"/>
        <v>6685</v>
      </c>
      <c r="H695" s="1">
        <f>ROUNDUP(MONTH(Table3[[#This Row],[Date]])/3, 0)</f>
        <v>1</v>
      </c>
      <c r="I695" s="1" cm="1">
        <f t="array" aca="1" ref="I695" ca="1" xml:space="preserve"> (SUM(OFFSET(G695, -$M$4/2+1, 0, $M$4-1, 1)) + (INDIRECT("G" &amp; ROW(G695) - $M$4/2) + INDIRECT("G" &amp; ROW(G695) + $M$4/2))/2) / $M$4</f>
        <v>8916.636363636364</v>
      </c>
      <c r="J695" s="1">
        <f ca="1">Table5[[#This Row],[Moving Average on Months]] - 1.96*STDEV(OFFSET(Table5[[#This Row],[Combined 
Daily Order]], -$M$4/2, 0, $M$4+1, 1))</f>
        <v>5187.3842439006439</v>
      </c>
      <c r="K695" s="1">
        <f ca="1">Table5[[#This Row],[Moving Average on Months]] + 1.96*STDEV(OFFSET(Table5[[#This Row],[Combined 
Daily Order]], -$M$4/2, 0, $M$4+1, 1))</f>
        <v>12645.888483372084</v>
      </c>
      <c r="L695" s="1" t="e">
        <v>#N/A</v>
      </c>
      <c r="N695" s="1">
        <f t="shared" si="52"/>
        <v>2594.402569847256</v>
      </c>
      <c r="O695" s="1">
        <f t="shared" si="53"/>
        <v>23487.587467512647</v>
      </c>
      <c r="S695"/>
    </row>
    <row r="696" spans="2:19" ht="15" x14ac:dyDescent="0.2">
      <c r="B696" s="2">
        <v>45176.089151042856</v>
      </c>
      <c r="C696" s="2">
        <f t="shared" si="50"/>
        <v>45176</v>
      </c>
      <c r="D696" s="1">
        <v>5306</v>
      </c>
      <c r="F696" s="2">
        <f t="shared" si="54"/>
        <v>44594</v>
      </c>
      <c r="G696" s="1">
        <f t="shared" si="51"/>
        <v>11394</v>
      </c>
      <c r="H696" s="1">
        <f>ROUNDUP(MONTH(Table3[[#This Row],[Date]])/3, 0)</f>
        <v>1</v>
      </c>
      <c r="I696" s="1" cm="1">
        <f t="array" aca="1" ref="I696" ca="1" xml:space="preserve"> (SUM(OFFSET(G696, -$M$4/2+1, 0, $M$4-1, 1)) + (INDIRECT("G" &amp; ROW(G696) - $M$4/2) + INDIRECT("G" &amp; ROW(G696) + $M$4/2))/2) / $M$4</f>
        <v>8915.568181818182</v>
      </c>
      <c r="J696" s="1">
        <f ca="1">Table5[[#This Row],[Moving Average on Months]] - 1.96*STDEV(OFFSET(Table5[[#This Row],[Combined 
Daily Order]], -$M$4/2, 0, $M$4+1, 1))</f>
        <v>5231.1893396851838</v>
      </c>
      <c r="K696" s="1">
        <f ca="1">Table5[[#This Row],[Moving Average on Months]] + 1.96*STDEV(OFFSET(Table5[[#This Row],[Combined 
Daily Order]], -$M$4/2, 0, $M$4+1, 1))</f>
        <v>12599.947023951179</v>
      </c>
      <c r="L696" s="1" t="e">
        <v>#N/A</v>
      </c>
      <c r="N696" s="1">
        <f t="shared" si="52"/>
        <v>2594.402569847256</v>
      </c>
      <c r="O696" s="1">
        <f t="shared" si="53"/>
        <v>23487.587467512647</v>
      </c>
      <c r="S696"/>
    </row>
    <row r="697" spans="2:19" ht="15" x14ac:dyDescent="0.2">
      <c r="B697" s="2">
        <v>45175.661409862994</v>
      </c>
      <c r="C697" s="2">
        <f t="shared" si="50"/>
        <v>45175</v>
      </c>
      <c r="D697" s="1">
        <v>6095</v>
      </c>
      <c r="F697" s="2">
        <f t="shared" si="54"/>
        <v>44593</v>
      </c>
      <c r="G697" s="1">
        <f t="shared" si="51"/>
        <v>6993</v>
      </c>
      <c r="H697" s="1">
        <f>ROUNDUP(MONTH(Table3[[#This Row],[Date]])/3, 0)</f>
        <v>1</v>
      </c>
      <c r="I697" s="1" cm="1">
        <f t="array" aca="1" ref="I697" ca="1" xml:space="preserve"> (SUM(OFFSET(G697, -$M$4/2+1, 0, $M$4-1, 1)) + (INDIRECT("G" &amp; ROW(G697) - $M$4/2) + INDIRECT("G" &amp; ROW(G697) + $M$4/2))/2) / $M$4</f>
        <v>8840.863636363636</v>
      </c>
      <c r="J697" s="1">
        <f ca="1">Table5[[#This Row],[Moving Average on Months]] - 1.96*STDEV(OFFSET(Table5[[#This Row],[Combined 
Daily Order]], -$M$4/2, 0, $M$4+1, 1))</f>
        <v>5116.7534017563521</v>
      </c>
      <c r="K697" s="1">
        <f ca="1">Table5[[#This Row],[Moving Average on Months]] + 1.96*STDEV(OFFSET(Table5[[#This Row],[Combined 
Daily Order]], -$M$4/2, 0, $M$4+1, 1))</f>
        <v>12564.97387097092</v>
      </c>
      <c r="L697" s="1" t="e">
        <v>#N/A</v>
      </c>
      <c r="N697" s="1">
        <f t="shared" si="52"/>
        <v>2594.402569847256</v>
      </c>
      <c r="O697" s="1">
        <f t="shared" si="53"/>
        <v>23487.587467512647</v>
      </c>
      <c r="S697"/>
    </row>
    <row r="698" spans="2:19" ht="15" x14ac:dyDescent="0.2">
      <c r="B698" s="2">
        <v>45175.274149384364</v>
      </c>
      <c r="C698" s="2">
        <f t="shared" si="50"/>
        <v>45175</v>
      </c>
      <c r="D698" s="1">
        <v>5665</v>
      </c>
      <c r="F698" s="2">
        <f t="shared" si="54"/>
        <v>44592</v>
      </c>
      <c r="G698" s="1">
        <f t="shared" si="51"/>
        <v>10373</v>
      </c>
      <c r="H698" s="1">
        <f>ROUNDUP(MONTH(Table3[[#This Row],[Date]])/3, 0)</f>
        <v>1</v>
      </c>
      <c r="I698" s="1" cm="1">
        <f t="array" aca="1" ref="I698" ca="1" xml:space="preserve"> (SUM(OFFSET(G698, -$M$4/2+1, 0, $M$4-1, 1)) + (INDIRECT("G" &amp; ROW(G698) - $M$4/2) + INDIRECT("G" &amp; ROW(G698) + $M$4/2))/2) / $M$4</f>
        <v>8885.613636363636</v>
      </c>
      <c r="J698" s="1">
        <f ca="1">Table5[[#This Row],[Moving Average on Months]] - 1.96*STDEV(OFFSET(Table5[[#This Row],[Combined 
Daily Order]], -$M$4/2, 0, $M$4+1, 1))</f>
        <v>5228.9555577419305</v>
      </c>
      <c r="K698" s="1">
        <f ca="1">Table5[[#This Row],[Moving Average on Months]] + 1.96*STDEV(OFFSET(Table5[[#This Row],[Combined 
Daily Order]], -$M$4/2, 0, $M$4+1, 1))</f>
        <v>12542.271714985342</v>
      </c>
      <c r="L698" s="1" t="e">
        <v>#N/A</v>
      </c>
      <c r="N698" s="1">
        <f t="shared" si="52"/>
        <v>2594.402569847256</v>
      </c>
      <c r="O698" s="1">
        <f t="shared" si="53"/>
        <v>23487.587467512647</v>
      </c>
      <c r="S698"/>
    </row>
    <row r="699" spans="2:19" ht="15" x14ac:dyDescent="0.2">
      <c r="B699" s="2">
        <v>45174.880136594591</v>
      </c>
      <c r="C699" s="2">
        <f t="shared" si="50"/>
        <v>45174</v>
      </c>
      <c r="D699" s="1">
        <v>5298</v>
      </c>
      <c r="F699" s="2">
        <f t="shared" si="54"/>
        <v>44589</v>
      </c>
      <c r="G699" s="1">
        <f t="shared" si="51"/>
        <v>7502</v>
      </c>
      <c r="H699" s="1">
        <f>ROUNDUP(MONTH(Table3[[#This Row],[Date]])/3, 0)</f>
        <v>1</v>
      </c>
      <c r="I699" s="1" cm="1">
        <f t="array" aca="1" ref="I699" ca="1" xml:space="preserve"> (SUM(OFFSET(G699, -$M$4/2+1, 0, $M$4-1, 1)) + (INDIRECT("G" &amp; ROW(G699) - $M$4/2) + INDIRECT("G" &amp; ROW(G699) + $M$4/2))/2) / $M$4</f>
        <v>8943.318181818182</v>
      </c>
      <c r="J699" s="1">
        <f ca="1">Table5[[#This Row],[Moving Average on Months]] - 1.96*STDEV(OFFSET(Table5[[#This Row],[Combined 
Daily Order]], -$M$4/2, 0, $M$4+1, 1))</f>
        <v>5209.6426630981441</v>
      </c>
      <c r="K699" s="1">
        <f ca="1">Table5[[#This Row],[Moving Average on Months]] + 1.96*STDEV(OFFSET(Table5[[#This Row],[Combined 
Daily Order]], -$M$4/2, 0, $M$4+1, 1))</f>
        <v>12676.99370053822</v>
      </c>
      <c r="L699" s="1" t="e">
        <v>#N/A</v>
      </c>
      <c r="N699" s="1">
        <f t="shared" si="52"/>
        <v>2594.402569847256</v>
      </c>
      <c r="O699" s="1">
        <f t="shared" si="53"/>
        <v>23487.587467512647</v>
      </c>
      <c r="S699"/>
    </row>
    <row r="700" spans="2:19" ht="15" x14ac:dyDescent="0.2">
      <c r="B700" s="2">
        <v>45174.486550979243</v>
      </c>
      <c r="C700" s="2">
        <f t="shared" si="50"/>
        <v>45174</v>
      </c>
      <c r="D700" s="1">
        <v>5475</v>
      </c>
      <c r="F700" s="2">
        <f t="shared" si="54"/>
        <v>44588</v>
      </c>
      <c r="G700" s="1">
        <f t="shared" si="51"/>
        <v>10460</v>
      </c>
      <c r="H700" s="1">
        <f>ROUNDUP(MONTH(Table3[[#This Row],[Date]])/3, 0)</f>
        <v>1</v>
      </c>
      <c r="I700" s="1" cm="1">
        <f t="array" aca="1" ref="I700" ca="1" xml:space="preserve"> (SUM(OFFSET(G700, -$M$4/2+1, 0, $M$4-1, 1)) + (INDIRECT("G" &amp; ROW(G700) - $M$4/2) + INDIRECT("G" &amp; ROW(G700) + $M$4/2))/2) / $M$4</f>
        <v>8976.704545454546</v>
      </c>
      <c r="J700" s="1">
        <f ca="1">Table5[[#This Row],[Moving Average on Months]] - 1.96*STDEV(OFFSET(Table5[[#This Row],[Combined 
Daily Order]], -$M$4/2, 0, $M$4+1, 1))</f>
        <v>5271.2017346424982</v>
      </c>
      <c r="K700" s="1">
        <f ca="1">Table5[[#This Row],[Moving Average on Months]] + 1.96*STDEV(OFFSET(Table5[[#This Row],[Combined 
Daily Order]], -$M$4/2, 0, $M$4+1, 1))</f>
        <v>12682.207356266594</v>
      </c>
      <c r="L700" s="1" t="e">
        <v>#N/A</v>
      </c>
      <c r="N700" s="1">
        <f t="shared" si="52"/>
        <v>2594.402569847256</v>
      </c>
      <c r="O700" s="1">
        <f t="shared" si="53"/>
        <v>23487.587467512647</v>
      </c>
      <c r="S700"/>
    </row>
    <row r="701" spans="2:19" ht="15" x14ac:dyDescent="0.2">
      <c r="B701" s="2">
        <v>45174.097054701735</v>
      </c>
      <c r="C701" s="2">
        <f t="shared" si="50"/>
        <v>45174</v>
      </c>
      <c r="D701" s="1">
        <v>5119</v>
      </c>
      <c r="F701" s="2">
        <f t="shared" si="54"/>
        <v>44587</v>
      </c>
      <c r="G701" s="1">
        <f t="shared" si="51"/>
        <v>6779</v>
      </c>
      <c r="H701" s="1">
        <f>ROUNDUP(MONTH(Table3[[#This Row],[Date]])/3, 0)</f>
        <v>1</v>
      </c>
      <c r="I701" s="1" cm="1">
        <f t="array" aca="1" ref="I701" ca="1" xml:space="preserve"> (SUM(OFFSET(G701, -$M$4/2+1, 0, $M$4-1, 1)) + (INDIRECT("G" &amp; ROW(G701) - $M$4/2) + INDIRECT("G" &amp; ROW(G701) + $M$4/2))/2) / $M$4</f>
        <v>9023.181818181818</v>
      </c>
      <c r="J701" s="1">
        <f ca="1">Table5[[#This Row],[Moving Average on Months]] - 1.96*STDEV(OFFSET(Table5[[#This Row],[Combined 
Daily Order]], -$M$4/2, 0, $M$4+1, 1))</f>
        <v>5146.721404745872</v>
      </c>
      <c r="K701" s="1">
        <f ca="1">Table5[[#This Row],[Moving Average on Months]] + 1.96*STDEV(OFFSET(Table5[[#This Row],[Combined 
Daily Order]], -$M$4/2, 0, $M$4+1, 1))</f>
        <v>12899.642231617763</v>
      </c>
      <c r="L701" s="1" t="e">
        <v>#N/A</v>
      </c>
      <c r="N701" s="1">
        <f t="shared" si="52"/>
        <v>2594.402569847256</v>
      </c>
      <c r="O701" s="1">
        <f t="shared" si="53"/>
        <v>23487.587467512647</v>
      </c>
      <c r="S701"/>
    </row>
    <row r="702" spans="2:19" ht="15" x14ac:dyDescent="0.2">
      <c r="B702" s="2">
        <v>45173.68773374585</v>
      </c>
      <c r="C702" s="2">
        <f t="shared" si="50"/>
        <v>45173</v>
      </c>
      <c r="D702" s="1">
        <v>5632</v>
      </c>
      <c r="F702" s="2">
        <f t="shared" si="54"/>
        <v>44586</v>
      </c>
      <c r="G702" s="1">
        <f t="shared" si="51"/>
        <v>10583</v>
      </c>
      <c r="H702" s="1">
        <f>ROUNDUP(MONTH(Table3[[#This Row],[Date]])/3, 0)</f>
        <v>1</v>
      </c>
      <c r="I702" s="1" cm="1">
        <f t="array" aca="1" ref="I702" ca="1" xml:space="preserve"> (SUM(OFFSET(G702, -$M$4/2+1, 0, $M$4-1, 1)) + (INDIRECT("G" &amp; ROW(G702) - $M$4/2) + INDIRECT("G" &amp; ROW(G702) + $M$4/2))/2) / $M$4</f>
        <v>9096.636363636364</v>
      </c>
      <c r="J702" s="1">
        <f ca="1">Table5[[#This Row],[Moving Average on Months]] - 1.96*STDEV(OFFSET(Table5[[#This Row],[Combined 
Daily Order]], -$M$4/2, 0, $M$4+1, 1))</f>
        <v>5272.5675175488122</v>
      </c>
      <c r="K702" s="1">
        <f ca="1">Table5[[#This Row],[Moving Average on Months]] + 1.96*STDEV(OFFSET(Table5[[#This Row],[Combined 
Daily Order]], -$M$4/2, 0, $M$4+1, 1))</f>
        <v>12920.705209723916</v>
      </c>
      <c r="L702" s="1" t="e">
        <v>#N/A</v>
      </c>
      <c r="N702" s="1">
        <f t="shared" si="52"/>
        <v>2594.402569847256</v>
      </c>
      <c r="O702" s="1">
        <f t="shared" si="53"/>
        <v>23487.587467512647</v>
      </c>
      <c r="S702"/>
    </row>
    <row r="703" spans="2:19" ht="15" x14ac:dyDescent="0.2">
      <c r="B703" s="2">
        <v>45173.317470580907</v>
      </c>
      <c r="C703" s="2">
        <f t="shared" si="50"/>
        <v>45173</v>
      </c>
      <c r="D703" s="1">
        <v>6299</v>
      </c>
      <c r="F703" s="2">
        <f t="shared" si="54"/>
        <v>44585</v>
      </c>
      <c r="G703" s="1">
        <f t="shared" si="51"/>
        <v>7537</v>
      </c>
      <c r="H703" s="1">
        <f>ROUNDUP(MONTH(Table3[[#This Row],[Date]])/3, 0)</f>
        <v>1</v>
      </c>
      <c r="I703" s="1" cm="1">
        <f t="array" aca="1" ref="I703" ca="1" xml:space="preserve"> (SUM(OFFSET(G703, -$M$4/2+1, 0, $M$4-1, 1)) + (INDIRECT("G" &amp; ROW(G703) - $M$4/2) + INDIRECT("G" &amp; ROW(G703) + $M$4/2))/2) / $M$4</f>
        <v>9235.704545454546</v>
      </c>
      <c r="J703" s="1">
        <f ca="1">Table5[[#This Row],[Moving Average on Months]] - 1.96*STDEV(OFFSET(Table5[[#This Row],[Combined 
Daily Order]], -$M$4/2, 0, $M$4+1, 1))</f>
        <v>4762.185037629627</v>
      </c>
      <c r="K703" s="1">
        <f ca="1">Table5[[#This Row],[Moving Average on Months]] + 1.96*STDEV(OFFSET(Table5[[#This Row],[Combined 
Daily Order]], -$M$4/2, 0, $M$4+1, 1))</f>
        <v>13709.224053279464</v>
      </c>
      <c r="L703" s="1" t="e">
        <v>#N/A</v>
      </c>
      <c r="N703" s="1">
        <f t="shared" si="52"/>
        <v>2594.402569847256</v>
      </c>
      <c r="O703" s="1">
        <f t="shared" si="53"/>
        <v>23487.587467512647</v>
      </c>
      <c r="S703"/>
    </row>
    <row r="704" spans="2:19" ht="15" x14ac:dyDescent="0.2">
      <c r="B704" s="2">
        <v>45170.969109813181</v>
      </c>
      <c r="C704" s="2">
        <f t="shared" si="50"/>
        <v>45170</v>
      </c>
      <c r="D704" s="1">
        <v>5689</v>
      </c>
      <c r="F704" s="2">
        <f t="shared" si="54"/>
        <v>44582</v>
      </c>
      <c r="G704" s="1">
        <f t="shared" si="51"/>
        <v>10210</v>
      </c>
      <c r="H704" s="1">
        <f>ROUNDUP(MONTH(Table3[[#This Row],[Date]])/3, 0)</f>
        <v>1</v>
      </c>
      <c r="I704" s="1" cm="1">
        <f t="array" aca="1" ref="I704" ca="1" xml:space="preserve"> (SUM(OFFSET(G704, -$M$4/2+1, 0, $M$4-1, 1)) + (INDIRECT("G" &amp; ROW(G704) - $M$4/2) + INDIRECT("G" &amp; ROW(G704) + $M$4/2))/2) / $M$4</f>
        <v>9424.1590909090901</v>
      </c>
      <c r="J704" s="1">
        <f ca="1">Table5[[#This Row],[Moving Average on Months]] - 1.96*STDEV(OFFSET(Table5[[#This Row],[Combined 
Daily Order]], -$M$4/2, 0, $M$4+1, 1))</f>
        <v>4952.3362635059511</v>
      </c>
      <c r="K704" s="1">
        <f ca="1">Table5[[#This Row],[Moving Average on Months]] + 1.96*STDEV(OFFSET(Table5[[#This Row],[Combined 
Daily Order]], -$M$4/2, 0, $M$4+1, 1))</f>
        <v>13895.981918312229</v>
      </c>
      <c r="L704" s="1" t="e">
        <v>#N/A</v>
      </c>
      <c r="N704" s="1">
        <f t="shared" si="52"/>
        <v>2594.402569847256</v>
      </c>
      <c r="O704" s="1">
        <f t="shared" si="53"/>
        <v>23487.587467512647</v>
      </c>
      <c r="S704"/>
    </row>
    <row r="705" spans="2:19" ht="15" x14ac:dyDescent="0.2">
      <c r="B705" s="2">
        <v>45170.588822974933</v>
      </c>
      <c r="C705" s="2">
        <f t="shared" si="50"/>
        <v>45170</v>
      </c>
      <c r="D705" s="1">
        <v>5138</v>
      </c>
      <c r="F705" s="2">
        <f t="shared" si="54"/>
        <v>44581</v>
      </c>
      <c r="G705" s="1">
        <f t="shared" si="51"/>
        <v>7441</v>
      </c>
      <c r="H705" s="1">
        <f>ROUNDUP(MONTH(Table3[[#This Row],[Date]])/3, 0)</f>
        <v>1</v>
      </c>
      <c r="I705" s="1" cm="1">
        <f t="array" aca="1" ref="I705" ca="1" xml:space="preserve"> (SUM(OFFSET(G705, -$M$4/2+1, 0, $M$4-1, 1)) + (INDIRECT("G" &amp; ROW(G705) - $M$4/2) + INDIRECT("G" &amp; ROW(G705) + $M$4/2))/2) / $M$4</f>
        <v>9657.431818181818</v>
      </c>
      <c r="J705" s="1">
        <f ca="1">Table5[[#This Row],[Moving Average on Months]] - 1.96*STDEV(OFFSET(Table5[[#This Row],[Combined 
Daily Order]], -$M$4/2, 0, $M$4+1, 1))</f>
        <v>4440.4496464500025</v>
      </c>
      <c r="K705" s="1">
        <f ca="1">Table5[[#This Row],[Moving Average on Months]] + 1.96*STDEV(OFFSET(Table5[[#This Row],[Combined 
Daily Order]], -$M$4/2, 0, $M$4+1, 1))</f>
        <v>14874.413989913633</v>
      </c>
      <c r="L705" s="1" t="e">
        <v>#N/A</v>
      </c>
      <c r="N705" s="1">
        <f t="shared" si="52"/>
        <v>2594.402569847256</v>
      </c>
      <c r="O705" s="1">
        <f t="shared" si="53"/>
        <v>23487.587467512647</v>
      </c>
      <c r="S705"/>
    </row>
    <row r="706" spans="2:19" ht="15" x14ac:dyDescent="0.2">
      <c r="B706" s="2">
        <v>45170.205538954775</v>
      </c>
      <c r="C706" s="2">
        <f t="shared" si="50"/>
        <v>45170</v>
      </c>
      <c r="D706" s="1">
        <v>5273</v>
      </c>
      <c r="F706" s="2">
        <f t="shared" si="54"/>
        <v>44580</v>
      </c>
      <c r="G706" s="1">
        <f t="shared" si="51"/>
        <v>10577</v>
      </c>
      <c r="H706" s="1">
        <f>ROUNDUP(MONTH(Table3[[#This Row],[Date]])/3, 0)</f>
        <v>1</v>
      </c>
      <c r="I706" s="1" cm="1">
        <f t="array" aca="1" ref="I706" ca="1" xml:space="preserve"> (SUM(OFFSET(G706, -$M$4/2+1, 0, $M$4-1, 1)) + (INDIRECT("G" &amp; ROW(G706) - $M$4/2) + INDIRECT("G" &amp; ROW(G706) + $M$4/2))/2) / $M$4</f>
        <v>9941.9772727272721</v>
      </c>
      <c r="J706" s="1">
        <f ca="1">Table5[[#This Row],[Moving Average on Months]] - 1.96*STDEV(OFFSET(Table5[[#This Row],[Combined 
Daily Order]], -$M$4/2, 0, $M$4+1, 1))</f>
        <v>4599.8918854455687</v>
      </c>
      <c r="K706" s="1">
        <f ca="1">Table5[[#This Row],[Moving Average on Months]] + 1.96*STDEV(OFFSET(Table5[[#This Row],[Combined 
Daily Order]], -$M$4/2, 0, $M$4+1, 1))</f>
        <v>15284.062660008974</v>
      </c>
      <c r="L706" s="1" t="e">
        <v>#N/A</v>
      </c>
      <c r="N706" s="1">
        <f t="shared" si="52"/>
        <v>2594.402569847256</v>
      </c>
      <c r="O706" s="1">
        <f t="shared" si="53"/>
        <v>23487.587467512647</v>
      </c>
      <c r="S706"/>
    </row>
    <row r="707" spans="2:19" ht="15" x14ac:dyDescent="0.2">
      <c r="B707" s="2">
        <v>45169.77686878245</v>
      </c>
      <c r="C707" s="2">
        <f t="shared" si="50"/>
        <v>45169</v>
      </c>
      <c r="D707" s="1">
        <v>5518</v>
      </c>
      <c r="F707" s="2">
        <f t="shared" si="54"/>
        <v>44579</v>
      </c>
      <c r="G707" s="1">
        <f t="shared" si="51"/>
        <v>7266</v>
      </c>
      <c r="H707" s="1">
        <f>ROUNDUP(MONTH(Table3[[#This Row],[Date]])/3, 0)</f>
        <v>1</v>
      </c>
      <c r="I707" s="1" cm="1">
        <f t="array" aca="1" ref="I707" ca="1" xml:space="preserve"> (SUM(OFFSET(G707, -$M$4/2+1, 0, $M$4-1, 1)) + (INDIRECT("G" &amp; ROW(G707) - $M$4/2) + INDIRECT("G" &amp; ROW(G707) + $M$4/2))/2) / $M$4</f>
        <v>10248.295454545454</v>
      </c>
      <c r="J707" s="1">
        <f ca="1">Table5[[#This Row],[Moving Average on Months]] - 1.96*STDEV(OFFSET(Table5[[#This Row],[Combined 
Daily Order]], -$M$4/2, 0, $M$4+1, 1))</f>
        <v>3947.2036109624714</v>
      </c>
      <c r="K707" s="1">
        <f ca="1">Table5[[#This Row],[Moving Average on Months]] + 1.96*STDEV(OFFSET(Table5[[#This Row],[Combined 
Daily Order]], -$M$4/2, 0, $M$4+1, 1))</f>
        <v>16549.387298128437</v>
      </c>
      <c r="L707" s="1" t="e">
        <v>#N/A</v>
      </c>
      <c r="N707" s="1">
        <f t="shared" si="52"/>
        <v>2594.402569847256</v>
      </c>
      <c r="O707" s="1">
        <f t="shared" si="53"/>
        <v>23487.587467512647</v>
      </c>
      <c r="S707"/>
    </row>
    <row r="708" spans="2:19" ht="15" x14ac:dyDescent="0.2">
      <c r="B708" s="2">
        <v>45169.39719790894</v>
      </c>
      <c r="C708" s="2">
        <f t="shared" ref="C708:C771" si="55">INT(B708)</f>
        <v>45169</v>
      </c>
      <c r="D708" s="1">
        <v>4783</v>
      </c>
      <c r="F708" s="2">
        <f t="shared" si="54"/>
        <v>44578</v>
      </c>
      <c r="G708" s="1">
        <f t="shared" ref="G708:G771" si="56">SUMIF(C:C, F708, D:D)</f>
        <v>11481</v>
      </c>
      <c r="H708" s="1">
        <f>ROUNDUP(MONTH(Table3[[#This Row],[Date]])/3, 0)</f>
        <v>1</v>
      </c>
      <c r="I708" s="1" cm="1">
        <f t="array" aca="1" ref="I708" ca="1" xml:space="preserve"> (SUM(OFFSET(G708, -$M$4/2+1, 0, $M$4-1, 1)) + (INDIRECT("G" &amp; ROW(G708) - $M$4/2) + INDIRECT("G" &amp; ROW(G708) + $M$4/2))/2) / $M$4</f>
        <v>10526.681818181818</v>
      </c>
      <c r="J708" s="1">
        <f ca="1">Table5[[#This Row],[Moving Average on Months]] - 1.96*STDEV(OFFSET(Table5[[#This Row],[Combined 
Daily Order]], -$M$4/2, 0, $M$4+1, 1))</f>
        <v>4216.2135993934253</v>
      </c>
      <c r="K708" s="1">
        <f ca="1">Table5[[#This Row],[Moving Average on Months]] + 1.96*STDEV(OFFSET(Table5[[#This Row],[Combined 
Daily Order]], -$M$4/2, 0, $M$4+1, 1))</f>
        <v>16837.150036970212</v>
      </c>
      <c r="L708" s="1" t="e">
        <v>#N/A</v>
      </c>
      <c r="N708" s="1">
        <f t="shared" ref="N708:N771" si="57">$W$48</f>
        <v>2594.402569847256</v>
      </c>
      <c r="O708" s="1">
        <f t="shared" ref="O708:O771" si="58">$X$48</f>
        <v>23487.587467512647</v>
      </c>
      <c r="S708"/>
    </row>
    <row r="709" spans="2:19" ht="15" x14ac:dyDescent="0.2">
      <c r="B709" s="2">
        <v>45169.021024725604</v>
      </c>
      <c r="C709" s="2">
        <f t="shared" si="55"/>
        <v>45169</v>
      </c>
      <c r="D709" s="1">
        <v>5565</v>
      </c>
      <c r="F709" s="2">
        <f t="shared" si="54"/>
        <v>44575</v>
      </c>
      <c r="G709" s="1">
        <f t="shared" si="56"/>
        <v>7739</v>
      </c>
      <c r="H709" s="1">
        <f>ROUNDUP(MONTH(Table3[[#This Row],[Date]])/3, 0)</f>
        <v>1</v>
      </c>
      <c r="I709" s="1" cm="1">
        <f t="array" aca="1" ref="I709" ca="1" xml:space="preserve"> (SUM(OFFSET(G709, -$M$4/2+1, 0, $M$4-1, 1)) + (INDIRECT("G" &amp; ROW(G709) - $M$4/2) + INDIRECT("G" &amp; ROW(G709) + $M$4/2))/2) / $M$4</f>
        <v>10837.045454545454</v>
      </c>
      <c r="J709" s="1">
        <f ca="1">Table5[[#This Row],[Moving Average on Months]] - 1.96*STDEV(OFFSET(Table5[[#This Row],[Combined 
Daily Order]], -$M$4/2, 0, $M$4+1, 1))</f>
        <v>3752.1630579342136</v>
      </c>
      <c r="K709" s="1">
        <f ca="1">Table5[[#This Row],[Moving Average on Months]] + 1.96*STDEV(OFFSET(Table5[[#This Row],[Combined 
Daily Order]], -$M$4/2, 0, $M$4+1, 1))</f>
        <v>17921.927851156695</v>
      </c>
      <c r="L709" s="1" t="e">
        <v>#N/A</v>
      </c>
      <c r="N709" s="1">
        <f t="shared" si="57"/>
        <v>2594.402569847256</v>
      </c>
      <c r="O709" s="1">
        <f t="shared" si="58"/>
        <v>23487.587467512647</v>
      </c>
      <c r="S709"/>
    </row>
    <row r="710" spans="2:19" ht="15" x14ac:dyDescent="0.2">
      <c r="B710" s="2">
        <v>45168.647291615482</v>
      </c>
      <c r="C710" s="2">
        <f t="shared" si="55"/>
        <v>45168</v>
      </c>
      <c r="D710" s="1">
        <v>6152</v>
      </c>
      <c r="F710" s="2">
        <f t="shared" ref="F710:F773" si="59">WORKDAY(F709,-1)</f>
        <v>44574</v>
      </c>
      <c r="G710" s="1">
        <f t="shared" si="56"/>
        <v>12086</v>
      </c>
      <c r="H710" s="1">
        <f>ROUNDUP(MONTH(Table3[[#This Row],[Date]])/3, 0)</f>
        <v>1</v>
      </c>
      <c r="I710" s="1" cm="1">
        <f t="array" aca="1" ref="I710" ca="1" xml:space="preserve"> (SUM(OFFSET(G710, -$M$4/2+1, 0, $M$4-1, 1)) + (INDIRECT("G" &amp; ROW(G710) - $M$4/2) + INDIRECT("G" &amp; ROW(G710) + $M$4/2))/2) / $M$4</f>
        <v>11157.022727272728</v>
      </c>
      <c r="J710" s="1">
        <f ca="1">Table5[[#This Row],[Moving Average on Months]] - 1.96*STDEV(OFFSET(Table5[[#This Row],[Combined 
Daily Order]], -$M$4/2, 0, $M$4+1, 1))</f>
        <v>4047.3042710379868</v>
      </c>
      <c r="K710" s="1">
        <f ca="1">Table5[[#This Row],[Moving Average on Months]] + 1.96*STDEV(OFFSET(Table5[[#This Row],[Combined 
Daily Order]], -$M$4/2, 0, $M$4+1, 1))</f>
        <v>18266.741183507467</v>
      </c>
      <c r="L710" s="1" t="e">
        <v>#N/A</v>
      </c>
      <c r="N710" s="1">
        <f t="shared" si="57"/>
        <v>2594.402569847256</v>
      </c>
      <c r="O710" s="1">
        <f t="shared" si="58"/>
        <v>23487.587467512647</v>
      </c>
      <c r="S710"/>
    </row>
    <row r="711" spans="2:19" ht="15" x14ac:dyDescent="0.2">
      <c r="B711" s="2">
        <v>45168.274263144296</v>
      </c>
      <c r="C711" s="2">
        <f t="shared" si="55"/>
        <v>45168</v>
      </c>
      <c r="D711" s="1">
        <v>6116</v>
      </c>
      <c r="F711" s="2">
        <f t="shared" si="59"/>
        <v>44573</v>
      </c>
      <c r="G711" s="1">
        <f t="shared" si="56"/>
        <v>7343</v>
      </c>
      <c r="H711" s="1">
        <f>ROUNDUP(MONTH(Table3[[#This Row],[Date]])/3, 0)</f>
        <v>1</v>
      </c>
      <c r="I711" s="1" cm="1">
        <f t="array" aca="1" ref="I711" ca="1" xml:space="preserve"> (SUM(OFFSET(G711, -$M$4/2+1, 0, $M$4-1, 1)) + (INDIRECT("G" &amp; ROW(G711) - $M$4/2) + INDIRECT("G" &amp; ROW(G711) + $M$4/2))/2) / $M$4</f>
        <v>11522.636363636364</v>
      </c>
      <c r="J711" s="1">
        <f ca="1">Table5[[#This Row],[Moving Average on Months]] - 1.96*STDEV(OFFSET(Table5[[#This Row],[Combined 
Daily Order]], -$M$4/2, 0, $M$4+1, 1))</f>
        <v>3439.7707264160754</v>
      </c>
      <c r="K711" s="1">
        <f ca="1">Table5[[#This Row],[Moving Average on Months]] + 1.96*STDEV(OFFSET(Table5[[#This Row],[Combined 
Daily Order]], -$M$4/2, 0, $M$4+1, 1))</f>
        <v>19605.502000856653</v>
      </c>
      <c r="L711" s="1" t="e">
        <v>#N/A</v>
      </c>
      <c r="N711" s="1">
        <f t="shared" si="57"/>
        <v>2594.402569847256</v>
      </c>
      <c r="O711" s="1">
        <f t="shared" si="58"/>
        <v>23487.587467512647</v>
      </c>
      <c r="S711"/>
    </row>
    <row r="712" spans="2:19" ht="15" x14ac:dyDescent="0.2">
      <c r="B712" s="2">
        <v>45167.870699882442</v>
      </c>
      <c r="C712" s="2">
        <f t="shared" si="55"/>
        <v>45167</v>
      </c>
      <c r="D712" s="1">
        <v>5868</v>
      </c>
      <c r="F712" s="2">
        <f t="shared" si="59"/>
        <v>44572</v>
      </c>
      <c r="G712" s="1">
        <f t="shared" si="56"/>
        <v>12395</v>
      </c>
      <c r="H712" s="1">
        <f>ROUNDUP(MONTH(Table3[[#This Row],[Date]])/3, 0)</f>
        <v>1</v>
      </c>
      <c r="I712" s="1" cm="1">
        <f t="array" aca="1" ref="I712" ca="1" xml:space="preserve"> (SUM(OFFSET(G712, -$M$4/2+1, 0, $M$4-1, 1)) + (INDIRECT("G" &amp; ROW(G712) - $M$4/2) + INDIRECT("G" &amp; ROW(G712) + $M$4/2))/2) / $M$4</f>
        <v>11941.795454545454</v>
      </c>
      <c r="J712" s="1">
        <f ca="1">Table5[[#This Row],[Moving Average on Months]] - 1.96*STDEV(OFFSET(Table5[[#This Row],[Combined 
Daily Order]], -$M$4/2, 0, $M$4+1, 1))</f>
        <v>3812.2347466318843</v>
      </c>
      <c r="K712" s="1">
        <f ca="1">Table5[[#This Row],[Moving Average on Months]] + 1.96*STDEV(OFFSET(Table5[[#This Row],[Combined 
Daily Order]], -$M$4/2, 0, $M$4+1, 1))</f>
        <v>20071.356162459022</v>
      </c>
      <c r="L712" s="1" t="e">
        <v>#N/A</v>
      </c>
      <c r="N712" s="1">
        <f t="shared" si="57"/>
        <v>2594.402569847256</v>
      </c>
      <c r="O712" s="1">
        <f t="shared" si="58"/>
        <v>23487.587467512647</v>
      </c>
      <c r="S712"/>
    </row>
    <row r="713" spans="2:19" ht="15" x14ac:dyDescent="0.2">
      <c r="B713" s="2">
        <v>45167.444915525644</v>
      </c>
      <c r="C713" s="2">
        <f t="shared" si="55"/>
        <v>45167</v>
      </c>
      <c r="D713" s="1">
        <v>5550</v>
      </c>
      <c r="F713" s="2">
        <f t="shared" si="59"/>
        <v>44571</v>
      </c>
      <c r="G713" s="1">
        <f t="shared" si="56"/>
        <v>8624</v>
      </c>
      <c r="H713" s="1">
        <f>ROUNDUP(MONTH(Table3[[#This Row],[Date]])/3, 0)</f>
        <v>1</v>
      </c>
      <c r="I713" s="1" cm="1">
        <f t="array" aca="1" ref="I713" ca="1" xml:space="preserve"> (SUM(OFFSET(G713, -$M$4/2+1, 0, $M$4-1, 1)) + (INDIRECT("G" &amp; ROW(G713) - $M$4/2) + INDIRECT("G" &amp; ROW(G713) + $M$4/2))/2) / $M$4</f>
        <v>12385.136363636364</v>
      </c>
      <c r="J713" s="1">
        <f ca="1">Table5[[#This Row],[Moving Average on Months]] - 1.96*STDEV(OFFSET(Table5[[#This Row],[Combined 
Daily Order]], -$M$4/2, 0, $M$4+1, 1))</f>
        <v>3457.597117694846</v>
      </c>
      <c r="K713" s="1">
        <f ca="1">Table5[[#This Row],[Moving Average on Months]] + 1.96*STDEV(OFFSET(Table5[[#This Row],[Combined 
Daily Order]], -$M$4/2, 0, $M$4+1, 1))</f>
        <v>21312.675609577884</v>
      </c>
      <c r="L713" s="1" t="e">
        <v>#N/A</v>
      </c>
      <c r="N713" s="1">
        <f t="shared" si="57"/>
        <v>2594.402569847256</v>
      </c>
      <c r="O713" s="1">
        <f t="shared" si="58"/>
        <v>23487.587467512647</v>
      </c>
      <c r="S713"/>
    </row>
    <row r="714" spans="2:19" ht="15" x14ac:dyDescent="0.2">
      <c r="B714" s="2">
        <v>45167.051578654267</v>
      </c>
      <c r="C714" s="2">
        <f t="shared" si="55"/>
        <v>45167</v>
      </c>
      <c r="D714" s="1">
        <v>5407</v>
      </c>
      <c r="F714" s="2">
        <f t="shared" si="59"/>
        <v>44568</v>
      </c>
      <c r="G714" s="1">
        <f t="shared" si="56"/>
        <v>15160</v>
      </c>
      <c r="H714" s="1">
        <f>ROUNDUP(MONTH(Table3[[#This Row],[Date]])/3, 0)</f>
        <v>1</v>
      </c>
      <c r="I714" s="1" cm="1">
        <f t="array" aca="1" ref="I714" ca="1" xml:space="preserve"> (SUM(OFFSET(G714, -$M$4/2+1, 0, $M$4-1, 1)) + (INDIRECT("G" &amp; ROW(G714) - $M$4/2) + INDIRECT("G" &amp; ROW(G714) + $M$4/2))/2) / $M$4</f>
        <v>12839.272727272728</v>
      </c>
      <c r="J714" s="1">
        <f ca="1">Table5[[#This Row],[Moving Average on Months]] - 1.96*STDEV(OFFSET(Table5[[#This Row],[Combined 
Daily Order]], -$M$4/2, 0, $M$4+1, 1))</f>
        <v>3876.2753996875635</v>
      </c>
      <c r="K714" s="1">
        <f ca="1">Table5[[#This Row],[Moving Average on Months]] + 1.96*STDEV(OFFSET(Table5[[#This Row],[Combined 
Daily Order]], -$M$4/2, 0, $M$4+1, 1))</f>
        <v>21802.270054857894</v>
      </c>
      <c r="L714" s="1" t="e">
        <v>#N/A</v>
      </c>
      <c r="N714" s="1">
        <f t="shared" si="57"/>
        <v>2594.402569847256</v>
      </c>
      <c r="O714" s="1">
        <f t="shared" si="58"/>
        <v>23487.587467512647</v>
      </c>
      <c r="S714"/>
    </row>
    <row r="715" spans="2:19" ht="15" x14ac:dyDescent="0.2">
      <c r="B715" s="2">
        <v>45166.678268807445</v>
      </c>
      <c r="C715" s="2">
        <f t="shared" si="55"/>
        <v>45166</v>
      </c>
      <c r="D715" s="1">
        <v>4876</v>
      </c>
      <c r="F715" s="2">
        <f t="shared" si="59"/>
        <v>44567</v>
      </c>
      <c r="G715" s="1">
        <f t="shared" si="56"/>
        <v>10517</v>
      </c>
      <c r="H715" s="1">
        <f>ROUNDUP(MONTH(Table3[[#This Row],[Date]])/3, 0)</f>
        <v>1</v>
      </c>
      <c r="I715" s="1" cm="1">
        <f t="array" aca="1" ref="I715" ca="1" xml:space="preserve"> (SUM(OFFSET(G715, -$M$4/2+1, 0, $M$4-1, 1)) + (INDIRECT("G" &amp; ROW(G715) - $M$4/2) + INDIRECT("G" &amp; ROW(G715) + $M$4/2))/2) / $M$4</f>
        <v>13333.363636363636</v>
      </c>
      <c r="J715" s="1">
        <f ca="1">Table5[[#This Row],[Moving Average on Months]] - 1.96*STDEV(OFFSET(Table5[[#This Row],[Combined 
Daily Order]], -$M$4/2, 0, $M$4+1, 1))</f>
        <v>3566.9551952682723</v>
      </c>
      <c r="K715" s="1">
        <f ca="1">Table5[[#This Row],[Moving Average on Months]] + 1.96*STDEV(OFFSET(Table5[[#This Row],[Combined 
Daily Order]], -$M$4/2, 0, $M$4+1, 1))</f>
        <v>23099.772077458998</v>
      </c>
      <c r="L715" s="1" t="e">
        <v>#N/A</v>
      </c>
      <c r="N715" s="1">
        <f t="shared" si="57"/>
        <v>2594.402569847256</v>
      </c>
      <c r="O715" s="1">
        <f t="shared" si="58"/>
        <v>23487.587467512647</v>
      </c>
      <c r="S715"/>
    </row>
    <row r="716" spans="2:19" ht="15" x14ac:dyDescent="0.2">
      <c r="B716" s="2">
        <v>45166.25409512371</v>
      </c>
      <c r="C716" s="2">
        <f t="shared" si="55"/>
        <v>45166</v>
      </c>
      <c r="D716" s="1">
        <v>5195</v>
      </c>
      <c r="F716" s="2">
        <f t="shared" si="59"/>
        <v>44566</v>
      </c>
      <c r="G716" s="1">
        <f t="shared" si="56"/>
        <v>16607</v>
      </c>
      <c r="H716" s="1">
        <f>ROUNDUP(MONTH(Table3[[#This Row],[Date]])/3, 0)</f>
        <v>1</v>
      </c>
      <c r="I716" s="1" cm="1">
        <f t="array" aca="1" ref="I716" ca="1" xml:space="preserve"> (SUM(OFFSET(G716, -$M$4/2+1, 0, $M$4-1, 1)) + (INDIRECT("G" &amp; ROW(G716) - $M$4/2) + INDIRECT("G" &amp; ROW(G716) + $M$4/2))/2) / $M$4</f>
        <v>14047.90909090909</v>
      </c>
      <c r="J716" s="1">
        <f ca="1">Table5[[#This Row],[Moving Average on Months]] - 1.96*STDEV(OFFSET(Table5[[#This Row],[Combined 
Daily Order]], -$M$4/2, 0, $M$4+1, 1))</f>
        <v>3307.50465504368</v>
      </c>
      <c r="K716" s="1">
        <f ca="1">Table5[[#This Row],[Moving Average on Months]] + 1.96*STDEV(OFFSET(Table5[[#This Row],[Combined 
Daily Order]], -$M$4/2, 0, $M$4+1, 1))</f>
        <v>24788.313526774502</v>
      </c>
      <c r="L716" s="1" t="e">
        <v>#N/A</v>
      </c>
      <c r="N716" s="1">
        <f t="shared" si="57"/>
        <v>2594.402569847256</v>
      </c>
      <c r="O716" s="1">
        <f t="shared" si="58"/>
        <v>23487.587467512647</v>
      </c>
      <c r="S716"/>
    </row>
    <row r="717" spans="2:19" ht="15" x14ac:dyDescent="0.2">
      <c r="B717" s="2">
        <v>45163.852325422617</v>
      </c>
      <c r="C717" s="2">
        <f t="shared" si="55"/>
        <v>45163</v>
      </c>
      <c r="D717" s="1">
        <v>5848</v>
      </c>
      <c r="F717" s="2">
        <f t="shared" si="59"/>
        <v>44565</v>
      </c>
      <c r="G717" s="1">
        <f t="shared" si="56"/>
        <v>12628</v>
      </c>
      <c r="H717" s="1">
        <f>ROUNDUP(MONTH(Table3[[#This Row],[Date]])/3, 0)</f>
        <v>1</v>
      </c>
      <c r="I717" s="1" cm="1">
        <f t="array" aca="1" ref="I717" ca="1" xml:space="preserve"> (SUM(OFFSET(G717, -$M$4/2+1, 0, $M$4-1, 1)) + (INDIRECT("G" &amp; ROW(G717) - $M$4/2) + INDIRECT("G" &amp; ROW(G717) + $M$4/2))/2) / $M$4</f>
        <v>14617.136363636364</v>
      </c>
      <c r="J717" s="1">
        <f ca="1">Table5[[#This Row],[Moving Average on Months]] - 1.96*STDEV(OFFSET(Table5[[#This Row],[Combined 
Daily Order]], -$M$4/2, 0, $M$4+1, 1))</f>
        <v>4167.0269966593696</v>
      </c>
      <c r="K717" s="1">
        <f ca="1">Table5[[#This Row],[Moving Average on Months]] + 1.96*STDEV(OFFSET(Table5[[#This Row],[Combined 
Daily Order]], -$M$4/2, 0, $M$4+1, 1))</f>
        <v>25067.245730613358</v>
      </c>
      <c r="L717" s="1" t="e">
        <v>#N/A</v>
      </c>
      <c r="N717" s="1">
        <f t="shared" si="57"/>
        <v>2594.402569847256</v>
      </c>
      <c r="O717" s="1">
        <f t="shared" si="58"/>
        <v>23487.587467512647</v>
      </c>
      <c r="S717"/>
    </row>
    <row r="718" spans="2:19" ht="15" x14ac:dyDescent="0.2">
      <c r="B718" s="2">
        <v>45163.459112913188</v>
      </c>
      <c r="C718" s="2">
        <f t="shared" si="55"/>
        <v>45163</v>
      </c>
      <c r="D718" s="1">
        <v>4931</v>
      </c>
      <c r="F718" s="2">
        <f t="shared" si="59"/>
        <v>44564</v>
      </c>
      <c r="G718" s="1">
        <f t="shared" si="56"/>
        <v>18929</v>
      </c>
      <c r="H718" s="1">
        <f>ROUNDUP(MONTH(Table3[[#This Row],[Date]])/3, 0)</f>
        <v>1</v>
      </c>
      <c r="I718" s="1" cm="1">
        <f t="array" aca="1" ref="I718" ca="1" xml:space="preserve"> (SUM(OFFSET(G718, -$M$4/2+1, 0, $M$4-1, 1)) + (INDIRECT("G" &amp; ROW(G718) - $M$4/2) + INDIRECT("G" &amp; ROW(G718) + $M$4/2))/2) / $M$4</f>
        <v>15282.522727272728</v>
      </c>
      <c r="J718" s="1">
        <f ca="1">Table5[[#This Row],[Moving Average on Months]] - 1.96*STDEV(OFFSET(Table5[[#This Row],[Combined 
Daily Order]], -$M$4/2, 0, $M$4+1, 1))</f>
        <v>3417.1643712987843</v>
      </c>
      <c r="K718" s="1">
        <f ca="1">Table5[[#This Row],[Moving Average on Months]] + 1.96*STDEV(OFFSET(Table5[[#This Row],[Combined 
Daily Order]], -$M$4/2, 0, $M$4+1, 1))</f>
        <v>27147.88108324667</v>
      </c>
      <c r="L718" s="1" t="e">
        <v>#N/A</v>
      </c>
      <c r="N718" s="1">
        <f t="shared" si="57"/>
        <v>2594.402569847256</v>
      </c>
      <c r="O718" s="1">
        <f t="shared" si="58"/>
        <v>23487.587467512647</v>
      </c>
      <c r="S718"/>
    </row>
    <row r="719" spans="2:19" ht="15" x14ac:dyDescent="0.2">
      <c r="B719" s="2">
        <v>45163.043179001288</v>
      </c>
      <c r="C719" s="2">
        <f t="shared" si="55"/>
        <v>45163</v>
      </c>
      <c r="D719" s="1">
        <v>5179</v>
      </c>
      <c r="F719" s="2">
        <f t="shared" si="59"/>
        <v>44561</v>
      </c>
      <c r="G719" s="1">
        <f t="shared" si="56"/>
        <v>11707</v>
      </c>
      <c r="H719" s="1">
        <f>ROUNDUP(MONTH(Table3[[#This Row],[Date]])/3, 0)</f>
        <v>4</v>
      </c>
      <c r="I719" s="1" cm="1">
        <f t="array" aca="1" ref="I719" ca="1" xml:space="preserve"> (SUM(OFFSET(G719, -$M$4/2+1, 0, $M$4-1, 1)) + (INDIRECT("G" &amp; ROW(G719) - $M$4/2) + INDIRECT("G" &amp; ROW(G719) + $M$4/2))/2) / $M$4</f>
        <v>15960.363636363636</v>
      </c>
      <c r="J719" s="1">
        <f ca="1">Table5[[#This Row],[Moving Average on Months]] - 1.96*STDEV(OFFSET(Table5[[#This Row],[Combined 
Daily Order]], -$M$4/2, 0, $M$4+1, 1))</f>
        <v>4520.2746003768807</v>
      </c>
      <c r="K719" s="1">
        <f ca="1">Table5[[#This Row],[Moving Average on Months]] + 1.96*STDEV(OFFSET(Table5[[#This Row],[Combined 
Daily Order]], -$M$4/2, 0, $M$4+1, 1))</f>
        <v>27400.452672350391</v>
      </c>
      <c r="L719" s="1" t="e">
        <v>#N/A</v>
      </c>
      <c r="N719" s="1">
        <f t="shared" si="57"/>
        <v>2594.402569847256</v>
      </c>
      <c r="O719" s="1">
        <f t="shared" si="58"/>
        <v>23487.587467512647</v>
      </c>
      <c r="S719"/>
    </row>
    <row r="720" spans="2:19" ht="15" x14ac:dyDescent="0.2">
      <c r="B720" s="2">
        <v>45162.643691994381</v>
      </c>
      <c r="C720" s="2">
        <f t="shared" si="55"/>
        <v>45162</v>
      </c>
      <c r="D720" s="1">
        <v>5180</v>
      </c>
      <c r="F720" s="2">
        <f t="shared" si="59"/>
        <v>44560</v>
      </c>
      <c r="G720" s="1">
        <f t="shared" si="56"/>
        <v>19315</v>
      </c>
      <c r="H720" s="1">
        <f>ROUNDUP(MONTH(Table3[[#This Row],[Date]])/3, 0)</f>
        <v>4</v>
      </c>
      <c r="I720" s="1" cm="1">
        <f t="array" aca="1" ref="I720" ca="1" xml:space="preserve"> (SUM(OFFSET(G720, -$M$4/2+1, 0, $M$4-1, 1)) + (INDIRECT("G" &amp; ROW(G720) - $M$4/2) + INDIRECT("G" &amp; ROW(G720) + $M$4/2))/2) / $M$4</f>
        <v>16648.840909090908</v>
      </c>
      <c r="J720" s="1">
        <f ca="1">Table5[[#This Row],[Moving Average on Months]] - 1.96*STDEV(OFFSET(Table5[[#This Row],[Combined 
Daily Order]], -$M$4/2, 0, $M$4+1, 1))</f>
        <v>4006.6374459489634</v>
      </c>
      <c r="K720" s="1">
        <f ca="1">Table5[[#This Row],[Moving Average on Months]] + 1.96*STDEV(OFFSET(Table5[[#This Row],[Combined 
Daily Order]], -$M$4/2, 0, $M$4+1, 1))</f>
        <v>29291.044372232853</v>
      </c>
      <c r="L720" s="1" t="e">
        <v>#N/A</v>
      </c>
      <c r="N720" s="1">
        <f t="shared" si="57"/>
        <v>2594.402569847256</v>
      </c>
      <c r="O720" s="1">
        <f t="shared" si="58"/>
        <v>23487.587467512647</v>
      </c>
      <c r="S720"/>
    </row>
    <row r="721" spans="2:19" ht="15" x14ac:dyDescent="0.2">
      <c r="B721" s="2">
        <v>45162.222342906534</v>
      </c>
      <c r="C721" s="2">
        <f t="shared" si="55"/>
        <v>45162</v>
      </c>
      <c r="D721" s="1">
        <v>5191</v>
      </c>
      <c r="F721" s="2">
        <f t="shared" si="59"/>
        <v>44559</v>
      </c>
      <c r="G721" s="1">
        <f t="shared" si="56"/>
        <v>12639</v>
      </c>
      <c r="H721" s="1">
        <f>ROUNDUP(MONTH(Table3[[#This Row],[Date]])/3, 0)</f>
        <v>4</v>
      </c>
      <c r="I721" s="1" cm="1">
        <f t="array" aca="1" ref="I721" ca="1" xml:space="preserve"> (SUM(OFFSET(G721, -$M$4/2+1, 0, $M$4-1, 1)) + (INDIRECT("G" &amp; ROW(G721) - $M$4/2) + INDIRECT("G" &amp; ROW(G721) + $M$4/2))/2) / $M$4</f>
        <v>17300.363636363636</v>
      </c>
      <c r="J721" s="1">
        <f ca="1">Table5[[#This Row],[Moving Average on Months]] - 1.96*STDEV(OFFSET(Table5[[#This Row],[Combined 
Daily Order]], -$M$4/2, 0, $M$4+1, 1))</f>
        <v>5247.8973326870928</v>
      </c>
      <c r="K721" s="1">
        <f ca="1">Table5[[#This Row],[Moving Average on Months]] + 1.96*STDEV(OFFSET(Table5[[#This Row],[Combined 
Daily Order]], -$M$4/2, 0, $M$4+1, 1))</f>
        <v>29352.829940040181</v>
      </c>
      <c r="L721" s="1" t="e">
        <v>#N/A</v>
      </c>
      <c r="N721" s="1">
        <f t="shared" si="57"/>
        <v>2594.402569847256</v>
      </c>
      <c r="O721" s="1">
        <f t="shared" si="58"/>
        <v>23487.587467512647</v>
      </c>
      <c r="S721"/>
    </row>
    <row r="722" spans="2:19" ht="15" x14ac:dyDescent="0.2">
      <c r="B722" s="2">
        <v>45161.816965619713</v>
      </c>
      <c r="C722" s="2">
        <f t="shared" si="55"/>
        <v>45161</v>
      </c>
      <c r="D722" s="1">
        <v>4799</v>
      </c>
      <c r="F722" s="2">
        <f t="shared" si="59"/>
        <v>44558</v>
      </c>
      <c r="G722" s="1">
        <f t="shared" si="56"/>
        <v>21410</v>
      </c>
      <c r="H722" s="1">
        <f>ROUNDUP(MONTH(Table3[[#This Row],[Date]])/3, 0)</f>
        <v>4</v>
      </c>
      <c r="I722" s="1" cm="1">
        <f t="array" aca="1" ref="I722" ca="1" xml:space="preserve"> (SUM(OFFSET(G722, -$M$4/2+1, 0, $M$4-1, 1)) + (INDIRECT("G" &amp; ROW(G722) - $M$4/2) + INDIRECT("G" &amp; ROW(G722) + $M$4/2))/2) / $M$4</f>
        <v>17678.159090909092</v>
      </c>
      <c r="J722" s="1">
        <f ca="1">Table5[[#This Row],[Moving Average on Months]] - 1.96*STDEV(OFFSET(Table5[[#This Row],[Combined 
Daily Order]], -$M$4/2, 0, $M$4+1, 1))</f>
        <v>5825.9014706880189</v>
      </c>
      <c r="K722" s="1">
        <f ca="1">Table5[[#This Row],[Moving Average on Months]] + 1.96*STDEV(OFFSET(Table5[[#This Row],[Combined 
Daily Order]], -$M$4/2, 0, $M$4+1, 1))</f>
        <v>29530.416711130165</v>
      </c>
      <c r="L722" s="1" t="e">
        <v>#N/A</v>
      </c>
      <c r="N722" s="1">
        <f t="shared" si="57"/>
        <v>2594.402569847256</v>
      </c>
      <c r="O722" s="1">
        <f t="shared" si="58"/>
        <v>23487.587467512647</v>
      </c>
      <c r="S722"/>
    </row>
    <row r="723" spans="2:19" ht="15" x14ac:dyDescent="0.2">
      <c r="B723" s="2">
        <v>45161.433478857529</v>
      </c>
      <c r="C723" s="2">
        <f t="shared" si="55"/>
        <v>45161</v>
      </c>
      <c r="D723" s="1">
        <v>5680</v>
      </c>
      <c r="F723" s="2">
        <f t="shared" si="59"/>
        <v>44557</v>
      </c>
      <c r="G723" s="1">
        <f t="shared" si="56"/>
        <v>14272</v>
      </c>
      <c r="H723" s="1">
        <f>ROUNDUP(MONTH(Table3[[#This Row],[Date]])/3, 0)</f>
        <v>4</v>
      </c>
      <c r="I723" s="1" cm="1">
        <f t="array" aca="1" ref="I723" ca="1" xml:space="preserve"> (SUM(OFFSET(G723, -$M$4/2+1, 0, $M$4-1, 1)) + (INDIRECT("G" &amp; ROW(G723) - $M$4/2) + INDIRECT("G" &amp; ROW(G723) + $M$4/2))/2) / $M$4</f>
        <v>18282.25</v>
      </c>
      <c r="J723" s="1">
        <f ca="1">Table5[[#This Row],[Moving Average on Months]] - 1.96*STDEV(OFFSET(Table5[[#This Row],[Combined 
Daily Order]], -$M$4/2, 0, $M$4+1, 1))</f>
        <v>6404.5765599917158</v>
      </c>
      <c r="K723" s="1">
        <f ca="1">Table5[[#This Row],[Moving Average on Months]] + 1.96*STDEV(OFFSET(Table5[[#This Row],[Combined 
Daily Order]], -$M$4/2, 0, $M$4+1, 1))</f>
        <v>30159.923440008286</v>
      </c>
      <c r="L723" s="1" t="e">
        <v>#N/A</v>
      </c>
      <c r="N723" s="1">
        <f t="shared" si="57"/>
        <v>2594.402569847256</v>
      </c>
      <c r="O723" s="1">
        <f t="shared" si="58"/>
        <v>23487.587467512647</v>
      </c>
      <c r="S723"/>
    </row>
    <row r="724" spans="2:19" ht="15" x14ac:dyDescent="0.2">
      <c r="B724" s="2">
        <v>45161.010439566315</v>
      </c>
      <c r="C724" s="2">
        <f t="shared" si="55"/>
        <v>45161</v>
      </c>
      <c r="D724" s="1">
        <v>5232</v>
      </c>
      <c r="F724" s="2">
        <f t="shared" si="59"/>
        <v>44554</v>
      </c>
      <c r="G724" s="1">
        <f t="shared" si="56"/>
        <v>22597</v>
      </c>
      <c r="H724" s="1">
        <f>ROUNDUP(MONTH(Table3[[#This Row],[Date]])/3, 0)</f>
        <v>4</v>
      </c>
      <c r="I724" s="1" cm="1">
        <f t="array" aca="1" ref="I724" ca="1" xml:space="preserve"> (SUM(OFFSET(G724, -$M$4/2+1, 0, $M$4-1, 1)) + (INDIRECT("G" &amp; ROW(G724) - $M$4/2) + INDIRECT("G" &amp; ROW(G724) + $M$4/2))/2) / $M$4</f>
        <v>18888.590909090908</v>
      </c>
      <c r="J724" s="1">
        <f ca="1">Table5[[#This Row],[Moving Average on Months]] - 1.96*STDEV(OFFSET(Table5[[#This Row],[Combined 
Daily Order]], -$M$4/2, 0, $M$4+1, 1))</f>
        <v>7288.3072375265747</v>
      </c>
      <c r="K724" s="1">
        <f ca="1">Table5[[#This Row],[Moving Average on Months]] + 1.96*STDEV(OFFSET(Table5[[#This Row],[Combined 
Daily Order]], -$M$4/2, 0, $M$4+1, 1))</f>
        <v>30488.87458065524</v>
      </c>
      <c r="L724" s="1" t="e">
        <v>#N/A</v>
      </c>
      <c r="N724" s="1">
        <f t="shared" si="57"/>
        <v>2594.402569847256</v>
      </c>
      <c r="O724" s="1">
        <f t="shared" si="58"/>
        <v>23487.587467512647</v>
      </c>
      <c r="S724"/>
    </row>
    <row r="725" spans="2:19" ht="15" x14ac:dyDescent="0.2">
      <c r="B725" s="2">
        <v>45160.59128843114</v>
      </c>
      <c r="C725" s="2">
        <f t="shared" si="55"/>
        <v>45160</v>
      </c>
      <c r="D725" s="1">
        <v>5727</v>
      </c>
      <c r="F725" s="2">
        <f t="shared" si="59"/>
        <v>44553</v>
      </c>
      <c r="G725" s="1">
        <f t="shared" si="56"/>
        <v>15505</v>
      </c>
      <c r="H725" s="1">
        <f>ROUNDUP(MONTH(Table3[[#This Row],[Date]])/3, 0)</f>
        <v>4</v>
      </c>
      <c r="I725" s="1" cm="1">
        <f t="array" aca="1" ref="I725" ca="1" xml:space="preserve"> (SUM(OFFSET(G725, -$M$4/2+1, 0, $M$4-1, 1)) + (INDIRECT("G" &amp; ROW(G725) - $M$4/2) + INDIRECT("G" &amp; ROW(G725) + $M$4/2))/2) / $M$4</f>
        <v>19342.18181818182</v>
      </c>
      <c r="J725" s="1">
        <f ca="1">Table5[[#This Row],[Moving Average on Months]] - 1.96*STDEV(OFFSET(Table5[[#This Row],[Combined 
Daily Order]], -$M$4/2, 0, $M$4+1, 1))</f>
        <v>8327.1994968690287</v>
      </c>
      <c r="K725" s="1">
        <f ca="1">Table5[[#This Row],[Moving Average on Months]] + 1.96*STDEV(OFFSET(Table5[[#This Row],[Combined 
Daily Order]], -$M$4/2, 0, $M$4+1, 1))</f>
        <v>30357.164139494613</v>
      </c>
      <c r="L725" s="1" t="e">
        <v>#N/A</v>
      </c>
      <c r="N725" s="1">
        <f t="shared" si="57"/>
        <v>2594.402569847256</v>
      </c>
      <c r="O725" s="1">
        <f t="shared" si="58"/>
        <v>23487.587467512647</v>
      </c>
      <c r="S725"/>
    </row>
    <row r="726" spans="2:19" ht="15" x14ac:dyDescent="0.2">
      <c r="B726" s="2">
        <v>45160.207201454577</v>
      </c>
      <c r="C726" s="2">
        <f t="shared" si="55"/>
        <v>45160</v>
      </c>
      <c r="D726" s="1">
        <v>5555</v>
      </c>
      <c r="F726" s="2">
        <f t="shared" si="59"/>
        <v>44552</v>
      </c>
      <c r="G726" s="1">
        <f t="shared" si="56"/>
        <v>23982</v>
      </c>
      <c r="H726" s="1">
        <f>ROUNDUP(MONTH(Table3[[#This Row],[Date]])/3, 0)</f>
        <v>4</v>
      </c>
      <c r="I726" s="1" cm="1">
        <f t="array" aca="1" ref="I726" ca="1" xml:space="preserve"> (SUM(OFFSET(G726, -$M$4/2+1, 0, $M$4-1, 1)) + (INDIRECT("G" &amp; ROW(G726) - $M$4/2) + INDIRECT("G" &amp; ROW(G726) + $M$4/2))/2) / $M$4</f>
        <v>19940.81818181818</v>
      </c>
      <c r="J726" s="1">
        <f ca="1">Table5[[#This Row],[Moving Average on Months]] - 1.96*STDEV(OFFSET(Table5[[#This Row],[Combined 
Daily Order]], -$M$4/2, 0, $M$4+1, 1))</f>
        <v>8619.9902651191151</v>
      </c>
      <c r="K726" s="1">
        <f ca="1">Table5[[#This Row],[Moving Average on Months]] + 1.96*STDEV(OFFSET(Table5[[#This Row],[Combined 
Daily Order]], -$M$4/2, 0, $M$4+1, 1))</f>
        <v>31261.646098517245</v>
      </c>
      <c r="L726" s="1" t="e">
        <v>#N/A</v>
      </c>
      <c r="N726" s="1">
        <f t="shared" si="57"/>
        <v>2594.402569847256</v>
      </c>
      <c r="O726" s="1">
        <f t="shared" si="58"/>
        <v>23487.587467512647</v>
      </c>
      <c r="S726"/>
    </row>
    <row r="727" spans="2:19" ht="15" x14ac:dyDescent="0.2">
      <c r="B727" s="2">
        <v>45159.786667292676</v>
      </c>
      <c r="C727" s="2">
        <f t="shared" si="55"/>
        <v>45159</v>
      </c>
      <c r="D727" s="1">
        <v>4713</v>
      </c>
      <c r="F727" s="2">
        <f t="shared" si="59"/>
        <v>44551</v>
      </c>
      <c r="G727" s="1">
        <f t="shared" si="56"/>
        <v>25109</v>
      </c>
      <c r="H727" s="1">
        <f>ROUNDUP(MONTH(Table3[[#This Row],[Date]])/3, 0)</f>
        <v>4</v>
      </c>
      <c r="I727" s="1" cm="1">
        <f t="array" aca="1" ref="I727" ca="1" xml:space="preserve"> (SUM(OFFSET(G727, -$M$4/2+1, 0, $M$4-1, 1)) + (INDIRECT("G" &amp; ROW(G727) - $M$4/2) + INDIRECT("G" &amp; ROW(G727) + $M$4/2))/2) / $M$4</f>
        <v>20296.863636363636</v>
      </c>
      <c r="J727" s="1">
        <f ca="1">Table5[[#This Row],[Moving Average on Months]] - 1.96*STDEV(OFFSET(Table5[[#This Row],[Combined 
Daily Order]], -$M$4/2, 0, $M$4+1, 1))</f>
        <v>9524.8574808179219</v>
      </c>
      <c r="K727" s="1">
        <f ca="1">Table5[[#This Row],[Moving Average on Months]] + 1.96*STDEV(OFFSET(Table5[[#This Row],[Combined 
Daily Order]], -$M$4/2, 0, $M$4+1, 1))</f>
        <v>31068.86979190935</v>
      </c>
      <c r="L727" s="1" t="e">
        <v>#N/A</v>
      </c>
      <c r="N727" s="1">
        <f t="shared" si="57"/>
        <v>2594.402569847256</v>
      </c>
      <c r="O727" s="1">
        <f t="shared" si="58"/>
        <v>23487.587467512647</v>
      </c>
      <c r="S727"/>
    </row>
    <row r="728" spans="2:19" ht="15" x14ac:dyDescent="0.2">
      <c r="B728" s="2">
        <v>45159.407152184918</v>
      </c>
      <c r="C728" s="2">
        <f t="shared" si="55"/>
        <v>45159</v>
      </c>
      <c r="D728" s="1">
        <v>4678</v>
      </c>
      <c r="F728" s="2">
        <f t="shared" si="59"/>
        <v>44550</v>
      </c>
      <c r="G728" s="1">
        <f t="shared" si="56"/>
        <v>17955</v>
      </c>
      <c r="H728" s="1">
        <f>ROUNDUP(MONTH(Table3[[#This Row],[Date]])/3, 0)</f>
        <v>4</v>
      </c>
      <c r="I728" s="1" cm="1">
        <f t="array" aca="1" ref="I728" ca="1" xml:space="preserve"> (SUM(OFFSET(G728, -$M$4/2+1, 0, $M$4-1, 1)) + (INDIRECT("G" &amp; ROW(G728) - $M$4/2) + INDIRECT("G" &amp; ROW(G728) + $M$4/2))/2) / $M$4</f>
        <v>20547.977272727272</v>
      </c>
      <c r="J728" s="1">
        <f ca="1">Table5[[#This Row],[Moving Average on Months]] - 1.96*STDEV(OFFSET(Table5[[#This Row],[Combined 
Daily Order]], -$M$4/2, 0, $M$4+1, 1))</f>
        <v>9720.1172476694555</v>
      </c>
      <c r="K728" s="1">
        <f ca="1">Table5[[#This Row],[Moving Average on Months]] + 1.96*STDEV(OFFSET(Table5[[#This Row],[Combined 
Daily Order]], -$M$4/2, 0, $M$4+1, 1))</f>
        <v>31375.837297785089</v>
      </c>
      <c r="L728" s="1" t="e">
        <v>#N/A</v>
      </c>
      <c r="N728" s="1">
        <f t="shared" si="57"/>
        <v>2594.402569847256</v>
      </c>
      <c r="O728" s="1">
        <f t="shared" si="58"/>
        <v>23487.587467512647</v>
      </c>
      <c r="S728"/>
    </row>
    <row r="729" spans="2:19" ht="15" x14ac:dyDescent="0.2">
      <c r="B729" s="2">
        <v>45156.634499353793</v>
      </c>
      <c r="C729" s="2">
        <f t="shared" si="55"/>
        <v>45156</v>
      </c>
      <c r="D729" s="1">
        <v>4762</v>
      </c>
      <c r="F729" s="2">
        <f t="shared" si="59"/>
        <v>44547</v>
      </c>
      <c r="G729" s="1">
        <f t="shared" si="56"/>
        <v>29165</v>
      </c>
      <c r="H729" s="1">
        <f>ROUNDUP(MONTH(Table3[[#This Row],[Date]])/3, 0)</f>
        <v>4</v>
      </c>
      <c r="I729" s="1" cm="1">
        <f t="array" aca="1" ref="I729" ca="1" xml:space="preserve"> (SUM(OFFSET(G729, -$M$4/2+1, 0, $M$4-1, 1)) + (INDIRECT("G" &amp; ROW(G729) - $M$4/2) + INDIRECT("G" &amp; ROW(G729) + $M$4/2))/2) / $M$4</f>
        <v>20774.886363636364</v>
      </c>
      <c r="J729" s="1">
        <f ca="1">Table5[[#This Row],[Moving Average on Months]] - 1.96*STDEV(OFFSET(Table5[[#This Row],[Combined 
Daily Order]], -$M$4/2, 0, $M$4+1, 1))</f>
        <v>10342.900161805306</v>
      </c>
      <c r="K729" s="1">
        <f ca="1">Table5[[#This Row],[Moving Average on Months]] + 1.96*STDEV(OFFSET(Table5[[#This Row],[Combined 
Daily Order]], -$M$4/2, 0, $M$4+1, 1))</f>
        <v>31206.87256546742</v>
      </c>
      <c r="L729" s="1">
        <f>Table5[[#This Row],[Combined 
Daily Order]]</f>
        <v>29165</v>
      </c>
      <c r="N729" s="1">
        <f t="shared" si="57"/>
        <v>2594.402569847256</v>
      </c>
      <c r="O729" s="1">
        <f t="shared" si="58"/>
        <v>23487.587467512647</v>
      </c>
      <c r="S729"/>
    </row>
    <row r="730" spans="2:19" ht="15" x14ac:dyDescent="0.2">
      <c r="B730" s="2">
        <v>45156.220239593844</v>
      </c>
      <c r="C730" s="2">
        <f t="shared" si="55"/>
        <v>45156</v>
      </c>
      <c r="D730" s="1">
        <v>5509</v>
      </c>
      <c r="F730" s="2">
        <f t="shared" si="59"/>
        <v>44546</v>
      </c>
      <c r="G730" s="1">
        <f t="shared" si="56"/>
        <v>19407</v>
      </c>
      <c r="H730" s="1">
        <f>ROUNDUP(MONTH(Table3[[#This Row],[Date]])/3, 0)</f>
        <v>4</v>
      </c>
      <c r="I730" s="1" cm="1">
        <f t="array" aca="1" ref="I730" ca="1" xml:space="preserve"> (SUM(OFFSET(G730, -$M$4/2+1, 0, $M$4-1, 1)) + (INDIRECT("G" &amp; ROW(G730) - $M$4/2) + INDIRECT("G" &amp; ROW(G730) + $M$4/2))/2) / $M$4</f>
        <v>21048.81818181818</v>
      </c>
      <c r="J730" s="1">
        <f ca="1">Table5[[#This Row],[Moving Average on Months]] - 1.96*STDEV(OFFSET(Table5[[#This Row],[Combined 
Daily Order]], -$M$4/2, 0, $M$4+1, 1))</f>
        <v>10424.758853783978</v>
      </c>
      <c r="K730" s="1">
        <f ca="1">Table5[[#This Row],[Moving Average on Months]] + 1.96*STDEV(OFFSET(Table5[[#This Row],[Combined 
Daily Order]], -$M$4/2, 0, $M$4+1, 1))</f>
        <v>31672.877509852384</v>
      </c>
      <c r="L730" s="1" t="e">
        <v>#N/A</v>
      </c>
      <c r="N730" s="1">
        <f t="shared" si="57"/>
        <v>2594.402569847256</v>
      </c>
      <c r="O730" s="1">
        <f t="shared" si="58"/>
        <v>23487.587467512647</v>
      </c>
      <c r="S730"/>
    </row>
    <row r="731" spans="2:19" ht="15" x14ac:dyDescent="0.2">
      <c r="B731" s="2">
        <v>45155.816701191572</v>
      </c>
      <c r="C731" s="2">
        <f t="shared" si="55"/>
        <v>45155</v>
      </c>
      <c r="D731" s="1">
        <v>4715</v>
      </c>
      <c r="F731" s="2">
        <f t="shared" si="59"/>
        <v>44545</v>
      </c>
      <c r="G731" s="1">
        <f t="shared" si="56"/>
        <v>30106</v>
      </c>
      <c r="H731" s="1">
        <f>ROUNDUP(MONTH(Table3[[#This Row],[Date]])/3, 0)</f>
        <v>4</v>
      </c>
      <c r="I731" s="1" cm="1">
        <f t="array" aca="1" ref="I731" ca="1" xml:space="preserve"> (SUM(OFFSET(G731, -$M$4/2+1, 0, $M$4-1, 1)) + (INDIRECT("G" &amp; ROW(G731) - $M$4/2) + INDIRECT("G" &amp; ROW(G731) + $M$4/2))/2) / $M$4</f>
        <v>21280.590909090908</v>
      </c>
      <c r="J731" s="1">
        <f ca="1">Table5[[#This Row],[Moving Average on Months]] - 1.96*STDEV(OFFSET(Table5[[#This Row],[Combined 
Daily Order]], -$M$4/2, 0, $M$4+1, 1))</f>
        <v>11106.455468148044</v>
      </c>
      <c r="K731" s="1">
        <f ca="1">Table5[[#This Row],[Moving Average on Months]] + 1.96*STDEV(OFFSET(Table5[[#This Row],[Combined 
Daily Order]], -$M$4/2, 0, $M$4+1, 1))</f>
        <v>31454.726350033772</v>
      </c>
      <c r="L731" s="1">
        <f>Table5[[#This Row],[Combined 
Daily Order]]</f>
        <v>30106</v>
      </c>
      <c r="N731" s="1">
        <f t="shared" si="57"/>
        <v>2594.402569847256</v>
      </c>
      <c r="O731" s="1">
        <f t="shared" si="58"/>
        <v>23487.587467512647</v>
      </c>
      <c r="S731"/>
    </row>
    <row r="732" spans="2:19" ht="15" x14ac:dyDescent="0.2">
      <c r="B732" s="2">
        <v>45155.404729579946</v>
      </c>
      <c r="C732" s="2">
        <f t="shared" si="55"/>
        <v>45155</v>
      </c>
      <c r="D732" s="1">
        <v>4423</v>
      </c>
      <c r="F732" s="2">
        <f t="shared" si="59"/>
        <v>44544</v>
      </c>
      <c r="G732" s="1">
        <f t="shared" si="56"/>
        <v>18386</v>
      </c>
      <c r="H732" s="1">
        <f>ROUNDUP(MONTH(Table3[[#This Row],[Date]])/3, 0)</f>
        <v>4</v>
      </c>
      <c r="I732" s="1" cm="1">
        <f t="array" aca="1" ref="I732" ca="1" xml:space="preserve"> (SUM(OFFSET(G732, -$M$4/2+1, 0, $M$4-1, 1)) + (INDIRECT("G" &amp; ROW(G732) - $M$4/2) + INDIRECT("G" &amp; ROW(G732) + $M$4/2))/2) / $M$4</f>
        <v>21436.545454545456</v>
      </c>
      <c r="J732" s="1">
        <f ca="1">Table5[[#This Row],[Moving Average on Months]] - 1.96*STDEV(OFFSET(Table5[[#This Row],[Combined 
Daily Order]], -$M$4/2, 0, $M$4+1, 1))</f>
        <v>11245.101588432273</v>
      </c>
      <c r="K732" s="1">
        <f ca="1">Table5[[#This Row],[Moving Average on Months]] + 1.96*STDEV(OFFSET(Table5[[#This Row],[Combined 
Daily Order]], -$M$4/2, 0, $M$4+1, 1))</f>
        <v>31627.989320658638</v>
      </c>
      <c r="L732" s="1" t="e">
        <v>#N/A</v>
      </c>
      <c r="N732" s="1">
        <f t="shared" si="57"/>
        <v>2594.402569847256</v>
      </c>
      <c r="O732" s="1">
        <f t="shared" si="58"/>
        <v>23487.587467512647</v>
      </c>
      <c r="S732"/>
    </row>
    <row r="733" spans="2:19" ht="15" x14ac:dyDescent="0.2">
      <c r="B733" s="2">
        <v>45154.986098753565</v>
      </c>
      <c r="C733" s="2">
        <f t="shared" si="55"/>
        <v>45154</v>
      </c>
      <c r="D733" s="1">
        <v>5293</v>
      </c>
      <c r="F733" s="2">
        <f t="shared" si="59"/>
        <v>44543</v>
      </c>
      <c r="G733" s="1">
        <f t="shared" si="56"/>
        <v>17666</v>
      </c>
      <c r="H733" s="1">
        <f>ROUNDUP(MONTH(Table3[[#This Row],[Date]])/3, 0)</f>
        <v>4</v>
      </c>
      <c r="I733" s="1" cm="1">
        <f t="array" aca="1" ref="I733" ca="1" xml:space="preserve"> (SUM(OFFSET(G733, -$M$4/2+1, 0, $M$4-1, 1)) + (INDIRECT("G" &amp; ROW(G733) - $M$4/2) + INDIRECT("G" &amp; ROW(G733) + $M$4/2))/2) / $M$4</f>
        <v>21564.863636363636</v>
      </c>
      <c r="J733" s="1">
        <f ca="1">Table5[[#This Row],[Moving Average on Months]] - 1.96*STDEV(OFFSET(Table5[[#This Row],[Combined 
Daily Order]], -$M$4/2, 0, $M$4+1, 1))</f>
        <v>11800.589478953598</v>
      </c>
      <c r="K733" s="1">
        <f ca="1">Table5[[#This Row],[Moving Average on Months]] + 1.96*STDEV(OFFSET(Table5[[#This Row],[Combined 
Daily Order]], -$M$4/2, 0, $M$4+1, 1))</f>
        <v>31329.137793773676</v>
      </c>
      <c r="L733" s="1" t="e">
        <v>#N/A</v>
      </c>
      <c r="N733" s="1">
        <f t="shared" si="57"/>
        <v>2594.402569847256</v>
      </c>
      <c r="O733" s="1">
        <f t="shared" si="58"/>
        <v>23487.587467512647</v>
      </c>
      <c r="S733"/>
    </row>
    <row r="734" spans="2:19" ht="15" x14ac:dyDescent="0.2">
      <c r="B734" s="2">
        <v>45154.590679139983</v>
      </c>
      <c r="C734" s="2">
        <f t="shared" si="55"/>
        <v>45154</v>
      </c>
      <c r="D734" s="1">
        <v>5039</v>
      </c>
      <c r="F734" s="2">
        <f t="shared" si="59"/>
        <v>44540</v>
      </c>
      <c r="G734" s="1">
        <f t="shared" si="56"/>
        <v>28652</v>
      </c>
      <c r="H734" s="1">
        <f>ROUNDUP(MONTH(Table3[[#This Row],[Date]])/3, 0)</f>
        <v>4</v>
      </c>
      <c r="I734" s="1" cm="1">
        <f t="array" aca="1" ref="I734" ca="1" xml:space="preserve"> (SUM(OFFSET(G734, -$M$4/2+1, 0, $M$4-1, 1)) + (INDIRECT("G" &amp; ROW(G734) - $M$4/2) + INDIRECT("G" &amp; ROW(G734) + $M$4/2))/2) / $M$4</f>
        <v>21668.93181818182</v>
      </c>
      <c r="J734" s="1">
        <f ca="1">Table5[[#This Row],[Moving Average on Months]] - 1.96*STDEV(OFFSET(Table5[[#This Row],[Combined 
Daily Order]], -$M$4/2, 0, $M$4+1, 1))</f>
        <v>11843.429623328595</v>
      </c>
      <c r="K734" s="1">
        <f ca="1">Table5[[#This Row],[Moving Average on Months]] + 1.96*STDEV(OFFSET(Table5[[#This Row],[Combined 
Daily Order]], -$M$4/2, 0, $M$4+1, 1))</f>
        <v>31494.434013035047</v>
      </c>
      <c r="L734" s="1">
        <f>Table5[[#This Row],[Combined 
Daily Order]]</f>
        <v>28652</v>
      </c>
      <c r="N734" s="1">
        <f t="shared" si="57"/>
        <v>2594.402569847256</v>
      </c>
      <c r="O734" s="1">
        <f t="shared" si="58"/>
        <v>23487.587467512647</v>
      </c>
      <c r="S734"/>
    </row>
    <row r="735" spans="2:19" ht="15" x14ac:dyDescent="0.2">
      <c r="B735" s="2">
        <v>45154.184863504684</v>
      </c>
      <c r="C735" s="2">
        <f t="shared" si="55"/>
        <v>45154</v>
      </c>
      <c r="D735" s="1">
        <v>5534</v>
      </c>
      <c r="F735" s="2">
        <f t="shared" si="59"/>
        <v>44539</v>
      </c>
      <c r="G735" s="1">
        <f t="shared" si="56"/>
        <v>19046</v>
      </c>
      <c r="H735" s="1">
        <f>ROUNDUP(MONTH(Table3[[#This Row],[Date]])/3, 0)</f>
        <v>4</v>
      </c>
      <c r="I735" s="1" cm="1">
        <f t="array" aca="1" ref="I735" ca="1" xml:space="preserve"> (SUM(OFFSET(G735, -$M$4/2+1, 0, $M$4-1, 1)) + (INDIRECT("G" &amp; ROW(G735) - $M$4/2) + INDIRECT("G" &amp; ROW(G735) + $M$4/2))/2) / $M$4</f>
        <v>21763.18181818182</v>
      </c>
      <c r="J735" s="1">
        <f ca="1">Table5[[#This Row],[Moving Average on Months]] - 1.96*STDEV(OFFSET(Table5[[#This Row],[Combined 
Daily Order]], -$M$4/2, 0, $M$4+1, 1))</f>
        <v>12222.80494517879</v>
      </c>
      <c r="K735" s="1">
        <f ca="1">Table5[[#This Row],[Moving Average on Months]] + 1.96*STDEV(OFFSET(Table5[[#This Row],[Combined 
Daily Order]], -$M$4/2, 0, $M$4+1, 1))</f>
        <v>31303.558691184851</v>
      </c>
      <c r="L735" s="1" t="e">
        <v>#N/A</v>
      </c>
      <c r="N735" s="1">
        <f t="shared" si="57"/>
        <v>2594.402569847256</v>
      </c>
      <c r="O735" s="1">
        <f t="shared" si="58"/>
        <v>23487.587467512647</v>
      </c>
      <c r="S735"/>
    </row>
    <row r="736" spans="2:19" ht="15" x14ac:dyDescent="0.2">
      <c r="B736" s="2">
        <v>45153.807048239738</v>
      </c>
      <c r="C736" s="2">
        <f t="shared" si="55"/>
        <v>45153</v>
      </c>
      <c r="D736" s="1">
        <v>5580</v>
      </c>
      <c r="F736" s="2">
        <f t="shared" si="59"/>
        <v>44538</v>
      </c>
      <c r="G736" s="1">
        <f t="shared" si="56"/>
        <v>24696</v>
      </c>
      <c r="H736" s="1">
        <f>ROUNDUP(MONTH(Table3[[#This Row],[Date]])/3, 0)</f>
        <v>4</v>
      </c>
      <c r="I736" s="1" cm="1">
        <f t="array" aca="1" ref="I736" ca="1" xml:space="preserve"> (SUM(OFFSET(G736, -$M$4/2+1, 0, $M$4-1, 1)) + (INDIRECT("G" &amp; ROW(G736) - $M$4/2) + INDIRECT("G" &amp; ROW(G736) + $M$4/2))/2) / $M$4</f>
        <v>21597.636363636364</v>
      </c>
      <c r="J736" s="1">
        <f ca="1">Table5[[#This Row],[Moving Average on Months]] - 1.96*STDEV(OFFSET(Table5[[#This Row],[Combined 
Daily Order]], -$M$4/2, 0, $M$4+1, 1))</f>
        <v>11558.540874518489</v>
      </c>
      <c r="K736" s="1">
        <f ca="1">Table5[[#This Row],[Moving Average on Months]] + 1.96*STDEV(OFFSET(Table5[[#This Row],[Combined 
Daily Order]], -$M$4/2, 0, $M$4+1, 1))</f>
        <v>31636.731852754237</v>
      </c>
      <c r="L736" s="1" t="e">
        <v>#N/A</v>
      </c>
      <c r="N736" s="1">
        <f t="shared" si="57"/>
        <v>2594.402569847256</v>
      </c>
      <c r="O736" s="1">
        <f t="shared" si="58"/>
        <v>23487.587467512647</v>
      </c>
      <c r="S736"/>
    </row>
    <row r="737" spans="2:19" ht="15" x14ac:dyDescent="0.2">
      <c r="B737" s="2">
        <v>45153.380254186392</v>
      </c>
      <c r="C737" s="2">
        <f t="shared" si="55"/>
        <v>45153</v>
      </c>
      <c r="D737" s="1">
        <v>4999</v>
      </c>
      <c r="F737" s="2">
        <f t="shared" si="59"/>
        <v>44537</v>
      </c>
      <c r="G737" s="1">
        <f t="shared" si="56"/>
        <v>27321</v>
      </c>
      <c r="H737" s="1">
        <f>ROUNDUP(MONTH(Table3[[#This Row],[Date]])/3, 0)</f>
        <v>4</v>
      </c>
      <c r="I737" s="1" cm="1">
        <f t="array" aca="1" ref="I737" ca="1" xml:space="preserve"> (SUM(OFFSET(G737, -$M$4/2+1, 0, $M$4-1, 1)) + (INDIRECT("G" &amp; ROW(G737) - $M$4/2) + INDIRECT("G" &amp; ROW(G737) + $M$4/2))/2) / $M$4</f>
        <v>21482.363636363636</v>
      </c>
      <c r="J737" s="1">
        <f ca="1">Table5[[#This Row],[Moving Average on Months]] - 1.96*STDEV(OFFSET(Table5[[#This Row],[Combined 
Daily Order]], -$M$4/2, 0, $M$4+1, 1))</f>
        <v>11743.331369514821</v>
      </c>
      <c r="K737" s="1">
        <f ca="1">Table5[[#This Row],[Moving Average on Months]] + 1.96*STDEV(OFFSET(Table5[[#This Row],[Combined 
Daily Order]], -$M$4/2, 0, $M$4+1, 1))</f>
        <v>31221.395903212451</v>
      </c>
      <c r="L737" s="1">
        <f>Table5[[#This Row],[Combined 
Daily Order]]</f>
        <v>27321</v>
      </c>
      <c r="N737" s="1">
        <f t="shared" si="57"/>
        <v>2594.402569847256</v>
      </c>
      <c r="O737" s="1">
        <f t="shared" si="58"/>
        <v>23487.587467512647</v>
      </c>
      <c r="S737"/>
    </row>
    <row r="738" spans="2:19" ht="15" x14ac:dyDescent="0.2">
      <c r="B738" s="2">
        <v>45152.982728083196</v>
      </c>
      <c r="C738" s="2">
        <f t="shared" si="55"/>
        <v>45152</v>
      </c>
      <c r="D738" s="1">
        <v>4824</v>
      </c>
      <c r="F738" s="2">
        <f t="shared" si="59"/>
        <v>44536</v>
      </c>
      <c r="G738" s="1">
        <f t="shared" si="56"/>
        <v>15469</v>
      </c>
      <c r="H738" s="1">
        <f>ROUNDUP(MONTH(Table3[[#This Row],[Date]])/3, 0)</f>
        <v>4</v>
      </c>
      <c r="I738" s="1" cm="1">
        <f t="array" aca="1" ref="I738" ca="1" xml:space="preserve"> (SUM(OFFSET(G738, -$M$4/2+1, 0, $M$4-1, 1)) + (INDIRECT("G" &amp; ROW(G738) - $M$4/2) + INDIRECT("G" &amp; ROW(G738) + $M$4/2))/2) / $M$4</f>
        <v>21305.613636363636</v>
      </c>
      <c r="J738" s="1">
        <f ca="1">Table5[[#This Row],[Moving Average on Months]] - 1.96*STDEV(OFFSET(Table5[[#This Row],[Combined 
Daily Order]], -$M$4/2, 0, $M$4+1, 1))</f>
        <v>11620.915466369417</v>
      </c>
      <c r="K738" s="1">
        <f ca="1">Table5[[#This Row],[Moving Average on Months]] + 1.96*STDEV(OFFSET(Table5[[#This Row],[Combined 
Daily Order]], -$M$4/2, 0, $M$4+1, 1))</f>
        <v>30990.311806357855</v>
      </c>
      <c r="L738" s="1" t="e">
        <v>#N/A</v>
      </c>
      <c r="N738" s="1">
        <f t="shared" si="57"/>
        <v>2594.402569847256</v>
      </c>
      <c r="O738" s="1">
        <f t="shared" si="58"/>
        <v>23487.587467512647</v>
      </c>
      <c r="S738"/>
    </row>
    <row r="739" spans="2:19" ht="15" x14ac:dyDescent="0.2">
      <c r="B739" s="2">
        <v>45152.598128913072</v>
      </c>
      <c r="C739" s="2">
        <f t="shared" si="55"/>
        <v>45152</v>
      </c>
      <c r="D739" s="1">
        <v>5008</v>
      </c>
      <c r="F739" s="2">
        <f t="shared" si="59"/>
        <v>44533</v>
      </c>
      <c r="G739" s="1">
        <f t="shared" si="56"/>
        <v>24815</v>
      </c>
      <c r="H739" s="1">
        <f>ROUNDUP(MONTH(Table3[[#This Row],[Date]])/3, 0)</f>
        <v>4</v>
      </c>
      <c r="I739" s="1" cm="1">
        <f t="array" aca="1" ref="I739" ca="1" xml:space="preserve"> (SUM(OFFSET(G739, -$M$4/2+1, 0, $M$4-1, 1)) + (INDIRECT("G" &amp; ROW(G739) - $M$4/2) + INDIRECT("G" &amp; ROW(G739) + $M$4/2))/2) / $M$4</f>
        <v>21087.75</v>
      </c>
      <c r="J739" s="1">
        <f ca="1">Table5[[#This Row],[Moving Average on Months]] - 1.96*STDEV(OFFSET(Table5[[#This Row],[Combined 
Daily Order]], -$M$4/2, 0, $M$4+1, 1))</f>
        <v>10915.242383945613</v>
      </c>
      <c r="K739" s="1">
        <f ca="1">Table5[[#This Row],[Moving Average on Months]] + 1.96*STDEV(OFFSET(Table5[[#This Row],[Combined 
Daily Order]], -$M$4/2, 0, $M$4+1, 1))</f>
        <v>31260.257616054387</v>
      </c>
      <c r="L739" s="1" t="e">
        <v>#N/A</v>
      </c>
      <c r="N739" s="1">
        <f t="shared" si="57"/>
        <v>2594.402569847256</v>
      </c>
      <c r="O739" s="1">
        <f t="shared" si="58"/>
        <v>23487.587467512647</v>
      </c>
      <c r="S739"/>
    </row>
    <row r="740" spans="2:19" ht="15" x14ac:dyDescent="0.2">
      <c r="B740" s="2">
        <v>45152.197040126441</v>
      </c>
      <c r="C740" s="2">
        <f t="shared" si="55"/>
        <v>45152</v>
      </c>
      <c r="D740" s="1">
        <v>4342</v>
      </c>
      <c r="F740" s="2">
        <f t="shared" si="59"/>
        <v>44532</v>
      </c>
      <c r="G740" s="1">
        <f t="shared" si="56"/>
        <v>16726</v>
      </c>
      <c r="H740" s="1">
        <f>ROUNDUP(MONTH(Table3[[#This Row],[Date]])/3, 0)</f>
        <v>4</v>
      </c>
      <c r="I740" s="1" cm="1">
        <f t="array" aca="1" ref="I740" ca="1" xml:space="preserve"> (SUM(OFFSET(G740, -$M$4/2+1, 0, $M$4-1, 1)) + (INDIRECT("G" &amp; ROW(G740) - $M$4/2) + INDIRECT("G" &amp; ROW(G740) + $M$4/2))/2) / $M$4</f>
        <v>20753.295454545456</v>
      </c>
      <c r="J740" s="1">
        <f ca="1">Table5[[#This Row],[Moving Average on Months]] - 1.96*STDEV(OFFSET(Table5[[#This Row],[Combined 
Daily Order]], -$M$4/2, 0, $M$4+1, 1))</f>
        <v>10643.346980822602</v>
      </c>
      <c r="K740" s="1">
        <f ca="1">Table5[[#This Row],[Moving Average on Months]] + 1.96*STDEV(OFFSET(Table5[[#This Row],[Combined 
Daily Order]], -$M$4/2, 0, $M$4+1, 1))</f>
        <v>30863.243928268312</v>
      </c>
      <c r="L740" s="1" t="e">
        <v>#N/A</v>
      </c>
      <c r="N740" s="1">
        <f t="shared" si="57"/>
        <v>2594.402569847256</v>
      </c>
      <c r="O740" s="1">
        <f t="shared" si="58"/>
        <v>23487.587467512647</v>
      </c>
      <c r="S740"/>
    </row>
    <row r="741" spans="2:19" ht="15" x14ac:dyDescent="0.2">
      <c r="B741" s="2">
        <v>45149.746539858344</v>
      </c>
      <c r="C741" s="2">
        <f t="shared" si="55"/>
        <v>45149</v>
      </c>
      <c r="D741" s="1">
        <v>4328</v>
      </c>
      <c r="F741" s="2">
        <f t="shared" si="59"/>
        <v>44531</v>
      </c>
      <c r="G741" s="1">
        <f t="shared" si="56"/>
        <v>25963</v>
      </c>
      <c r="H741" s="1">
        <f>ROUNDUP(MONTH(Table3[[#This Row],[Date]])/3, 0)</f>
        <v>4</v>
      </c>
      <c r="I741" s="1" cm="1">
        <f t="array" aca="1" ref="I741" ca="1" xml:space="preserve"> (SUM(OFFSET(G741, -$M$4/2+1, 0, $M$4-1, 1)) + (INDIRECT("G" &amp; ROW(G741) - $M$4/2) + INDIRECT("G" &amp; ROW(G741) + $M$4/2))/2) / $M$4</f>
        <v>20379.454545454544</v>
      </c>
      <c r="J741" s="1">
        <f ca="1">Table5[[#This Row],[Moving Average on Months]] - 1.96*STDEV(OFFSET(Table5[[#This Row],[Combined 
Daily Order]], -$M$4/2, 0, $M$4+1, 1))</f>
        <v>10333.142205506232</v>
      </c>
      <c r="K741" s="1">
        <f ca="1">Table5[[#This Row],[Moving Average on Months]] + 1.96*STDEV(OFFSET(Table5[[#This Row],[Combined 
Daily Order]], -$M$4/2, 0, $M$4+1, 1))</f>
        <v>30425.766885402856</v>
      </c>
      <c r="L741" s="1" t="e">
        <v>#N/A</v>
      </c>
      <c r="N741" s="1">
        <f t="shared" si="57"/>
        <v>2594.402569847256</v>
      </c>
      <c r="O741" s="1">
        <f t="shared" si="58"/>
        <v>23487.587467512647</v>
      </c>
      <c r="S741"/>
    </row>
    <row r="742" spans="2:19" ht="15" x14ac:dyDescent="0.2">
      <c r="B742" s="2">
        <v>45149.348531480398</v>
      </c>
      <c r="C742" s="2">
        <f t="shared" si="55"/>
        <v>45149</v>
      </c>
      <c r="D742" s="1">
        <v>4586</v>
      </c>
      <c r="F742" s="2">
        <f t="shared" si="59"/>
        <v>44530</v>
      </c>
      <c r="G742" s="1">
        <f t="shared" si="56"/>
        <v>15257</v>
      </c>
      <c r="H742" s="1">
        <f>ROUNDUP(MONTH(Table3[[#This Row],[Date]])/3, 0)</f>
        <v>4</v>
      </c>
      <c r="I742" s="1" cm="1">
        <f t="array" aca="1" ref="I742" ca="1" xml:space="preserve"> (SUM(OFFSET(G742, -$M$4/2+1, 0, $M$4-1, 1)) + (INDIRECT("G" &amp; ROW(G742) - $M$4/2) + INDIRECT("G" &amp; ROW(G742) + $M$4/2))/2) / $M$4</f>
        <v>20019.227272727272</v>
      </c>
      <c r="J742" s="1">
        <f ca="1">Table5[[#This Row],[Moving Average on Months]] - 1.96*STDEV(OFFSET(Table5[[#This Row],[Combined 
Daily Order]], -$M$4/2, 0, $M$4+1, 1))</f>
        <v>9968.8430763486376</v>
      </c>
      <c r="K742" s="1">
        <f ca="1">Table5[[#This Row],[Moving Average on Months]] + 1.96*STDEV(OFFSET(Table5[[#This Row],[Combined 
Daily Order]], -$M$4/2, 0, $M$4+1, 1))</f>
        <v>30069.611469105905</v>
      </c>
      <c r="L742" s="1" t="e">
        <v>#N/A</v>
      </c>
      <c r="N742" s="1">
        <f t="shared" si="57"/>
        <v>2594.402569847256</v>
      </c>
      <c r="O742" s="1">
        <f t="shared" si="58"/>
        <v>23487.587467512647</v>
      </c>
      <c r="S742"/>
    </row>
    <row r="743" spans="2:19" ht="15" x14ac:dyDescent="0.2">
      <c r="B743" s="2">
        <v>45148.932500375551</v>
      </c>
      <c r="C743" s="2">
        <f t="shared" si="55"/>
        <v>45148</v>
      </c>
      <c r="D743" s="1">
        <v>4445</v>
      </c>
      <c r="F743" s="2">
        <f t="shared" si="59"/>
        <v>44529</v>
      </c>
      <c r="G743" s="1">
        <f t="shared" si="56"/>
        <v>23559</v>
      </c>
      <c r="H743" s="1">
        <f>ROUNDUP(MONTH(Table3[[#This Row],[Date]])/3, 0)</f>
        <v>4</v>
      </c>
      <c r="I743" s="1" cm="1">
        <f t="array" aca="1" ref="I743" ca="1" xml:space="preserve"> (SUM(OFFSET(G743, -$M$4/2+1, 0, $M$4-1, 1)) + (INDIRECT("G" &amp; ROW(G743) - $M$4/2) + INDIRECT("G" &amp; ROW(G743) + $M$4/2))/2) / $M$4</f>
        <v>19839.840909090908</v>
      </c>
      <c r="J743" s="1">
        <f ca="1">Table5[[#This Row],[Moving Average on Months]] - 1.96*STDEV(OFFSET(Table5[[#This Row],[Combined 
Daily Order]], -$M$4/2, 0, $M$4+1, 1))</f>
        <v>10708.653514962592</v>
      </c>
      <c r="K743" s="1">
        <f ca="1">Table5[[#This Row],[Moving Average on Months]] + 1.96*STDEV(OFFSET(Table5[[#This Row],[Combined 
Daily Order]], -$M$4/2, 0, $M$4+1, 1))</f>
        <v>28971.028303219224</v>
      </c>
      <c r="L743" s="1" t="e">
        <v>#N/A</v>
      </c>
      <c r="N743" s="1">
        <f t="shared" si="57"/>
        <v>2594.402569847256</v>
      </c>
      <c r="O743" s="1">
        <f t="shared" si="58"/>
        <v>23487.587467512647</v>
      </c>
      <c r="S743"/>
    </row>
    <row r="744" spans="2:19" ht="15" x14ac:dyDescent="0.2">
      <c r="B744" s="2">
        <v>45148.503500059298</v>
      </c>
      <c r="C744" s="2">
        <f t="shared" si="55"/>
        <v>45148</v>
      </c>
      <c r="D744" s="1">
        <v>4361</v>
      </c>
      <c r="F744" s="2">
        <f t="shared" si="59"/>
        <v>44526</v>
      </c>
      <c r="G744" s="1">
        <f t="shared" si="56"/>
        <v>16136</v>
      </c>
      <c r="H744" s="1">
        <f>ROUNDUP(MONTH(Table3[[#This Row],[Date]])/3, 0)</f>
        <v>4</v>
      </c>
      <c r="I744" s="1" cm="1">
        <f t="array" aca="1" ref="I744" ca="1" xml:space="preserve"> (SUM(OFFSET(G744, -$M$4/2+1, 0, $M$4-1, 1)) + (INDIRECT("G" &amp; ROW(G744) - $M$4/2) + INDIRECT("G" &amp; ROW(G744) + $M$4/2))/2) / $M$4</f>
        <v>19774.522727272728</v>
      </c>
      <c r="J744" s="1">
        <f ca="1">Table5[[#This Row],[Moving Average on Months]] - 1.96*STDEV(OFFSET(Table5[[#This Row],[Combined 
Daily Order]], -$M$4/2, 0, $M$4+1, 1))</f>
        <v>10340.129953183938</v>
      </c>
      <c r="K744" s="1">
        <f ca="1">Table5[[#This Row],[Moving Average on Months]] + 1.96*STDEV(OFFSET(Table5[[#This Row],[Combined 
Daily Order]], -$M$4/2, 0, $M$4+1, 1))</f>
        <v>29208.915501361516</v>
      </c>
      <c r="L744" s="1" t="e">
        <v>#N/A</v>
      </c>
      <c r="N744" s="1">
        <f t="shared" si="57"/>
        <v>2594.402569847256</v>
      </c>
      <c r="O744" s="1">
        <f t="shared" si="58"/>
        <v>23487.587467512647</v>
      </c>
      <c r="S744"/>
    </row>
    <row r="745" spans="2:19" ht="15" x14ac:dyDescent="0.2">
      <c r="B745" s="2">
        <v>45148.089759456903</v>
      </c>
      <c r="C745" s="2">
        <f t="shared" si="55"/>
        <v>45148</v>
      </c>
      <c r="D745" s="1">
        <v>4480</v>
      </c>
      <c r="F745" s="2">
        <f t="shared" si="59"/>
        <v>44525</v>
      </c>
      <c r="G745" s="1">
        <f t="shared" si="56"/>
        <v>24125</v>
      </c>
      <c r="H745" s="1">
        <f>ROUNDUP(MONTH(Table3[[#This Row],[Date]])/3, 0)</f>
        <v>4</v>
      </c>
      <c r="I745" s="1" cm="1">
        <f t="array" aca="1" ref="I745" ca="1" xml:space="preserve"> (SUM(OFFSET(G745, -$M$4/2+1, 0, $M$4-1, 1)) + (INDIRECT("G" &amp; ROW(G745) - $M$4/2) + INDIRECT("G" &amp; ROW(G745) + $M$4/2))/2) / $M$4</f>
        <v>19462.886363636364</v>
      </c>
      <c r="J745" s="1">
        <f ca="1">Table5[[#This Row],[Moving Average on Months]] - 1.96*STDEV(OFFSET(Table5[[#This Row],[Combined 
Daily Order]], -$M$4/2, 0, $M$4+1, 1))</f>
        <v>10056.692620379205</v>
      </c>
      <c r="K745" s="1">
        <f ca="1">Table5[[#This Row],[Moving Average on Months]] + 1.96*STDEV(OFFSET(Table5[[#This Row],[Combined 
Daily Order]], -$M$4/2, 0, $M$4+1, 1))</f>
        <v>28869.080106893525</v>
      </c>
      <c r="L745" s="1" t="e">
        <v>#N/A</v>
      </c>
      <c r="N745" s="1">
        <f t="shared" si="57"/>
        <v>2594.402569847256</v>
      </c>
      <c r="O745" s="1">
        <f t="shared" si="58"/>
        <v>23487.587467512647</v>
      </c>
      <c r="S745"/>
    </row>
    <row r="746" spans="2:19" ht="15" x14ac:dyDescent="0.2">
      <c r="B746" s="2">
        <v>45147.716059337239</v>
      </c>
      <c r="C746" s="2">
        <f t="shared" si="55"/>
        <v>45147</v>
      </c>
      <c r="D746" s="1">
        <v>4039</v>
      </c>
      <c r="F746" s="2">
        <f t="shared" si="59"/>
        <v>44524</v>
      </c>
      <c r="G746" s="1">
        <f t="shared" si="56"/>
        <v>16891</v>
      </c>
      <c r="H746" s="1">
        <f>ROUNDUP(MONTH(Table3[[#This Row],[Date]])/3, 0)</f>
        <v>4</v>
      </c>
      <c r="I746" s="1" cm="1">
        <f t="array" aca="1" ref="I746" ca="1" xml:space="preserve"> (SUM(OFFSET(G746, -$M$4/2+1, 0, $M$4-1, 1)) + (INDIRECT("G" &amp; ROW(G746) - $M$4/2) + INDIRECT("G" &amp; ROW(G746) + $M$4/2))/2) / $M$4</f>
        <v>19102.477272727272</v>
      </c>
      <c r="J746" s="1">
        <f ca="1">Table5[[#This Row],[Moving Average on Months]] - 1.96*STDEV(OFFSET(Table5[[#This Row],[Combined 
Daily Order]], -$M$4/2, 0, $M$4+1, 1))</f>
        <v>10160.781000536655</v>
      </c>
      <c r="K746" s="1">
        <f ca="1">Table5[[#This Row],[Moving Average on Months]] + 1.96*STDEV(OFFSET(Table5[[#This Row],[Combined 
Daily Order]], -$M$4/2, 0, $M$4+1, 1))</f>
        <v>28044.173544917889</v>
      </c>
      <c r="L746" s="1" t="e">
        <v>#N/A</v>
      </c>
      <c r="N746" s="1">
        <f t="shared" si="57"/>
        <v>2594.402569847256</v>
      </c>
      <c r="O746" s="1">
        <f t="shared" si="58"/>
        <v>23487.587467512647</v>
      </c>
      <c r="S746"/>
    </row>
    <row r="747" spans="2:19" ht="15" x14ac:dyDescent="0.2">
      <c r="B747" s="2">
        <v>45147.323241100785</v>
      </c>
      <c r="C747" s="2">
        <f t="shared" si="55"/>
        <v>45147</v>
      </c>
      <c r="D747" s="1">
        <v>5011</v>
      </c>
      <c r="F747" s="2">
        <f t="shared" si="59"/>
        <v>44523</v>
      </c>
      <c r="G747" s="1">
        <f t="shared" si="56"/>
        <v>13927</v>
      </c>
      <c r="H747" s="1">
        <f>ROUNDUP(MONTH(Table3[[#This Row],[Date]])/3, 0)</f>
        <v>4</v>
      </c>
      <c r="I747" s="1" cm="1">
        <f t="array" aca="1" ref="I747" ca="1" xml:space="preserve"> (SUM(OFFSET(G747, -$M$4/2+1, 0, $M$4-1, 1)) + (INDIRECT("G" &amp; ROW(G747) - $M$4/2) + INDIRECT("G" &amp; ROW(G747) + $M$4/2))/2) / $M$4</f>
        <v>18831.56818181818</v>
      </c>
      <c r="J747" s="1">
        <f ca="1">Table5[[#This Row],[Moving Average on Months]] - 1.96*STDEV(OFFSET(Table5[[#This Row],[Combined 
Daily Order]], -$M$4/2, 0, $M$4+1, 1))</f>
        <v>9889.3436878391913</v>
      </c>
      <c r="K747" s="1">
        <f ca="1">Table5[[#This Row],[Moving Average on Months]] + 1.96*STDEV(OFFSET(Table5[[#This Row],[Combined 
Daily Order]], -$M$4/2, 0, $M$4+1, 1))</f>
        <v>27773.792675797169</v>
      </c>
      <c r="L747" s="1" t="e">
        <v>#N/A</v>
      </c>
      <c r="N747" s="1">
        <f t="shared" si="57"/>
        <v>2594.402569847256</v>
      </c>
      <c r="O747" s="1">
        <f t="shared" si="58"/>
        <v>23487.587467512647</v>
      </c>
      <c r="S747"/>
    </row>
    <row r="748" spans="2:19" ht="15" x14ac:dyDescent="0.2">
      <c r="B748" s="2">
        <v>45146.92122901581</v>
      </c>
      <c r="C748" s="2">
        <f t="shared" si="55"/>
        <v>45146</v>
      </c>
      <c r="D748" s="1">
        <v>4666</v>
      </c>
      <c r="F748" s="2">
        <f t="shared" si="59"/>
        <v>44522</v>
      </c>
      <c r="G748" s="1">
        <f t="shared" si="56"/>
        <v>20488</v>
      </c>
      <c r="H748" s="1">
        <f>ROUNDUP(MONTH(Table3[[#This Row],[Date]])/3, 0)</f>
        <v>4</v>
      </c>
      <c r="I748" s="1" cm="1">
        <f t="array" aca="1" ref="I748" ca="1" xml:space="preserve"> (SUM(OFFSET(G748, -$M$4/2+1, 0, $M$4-1, 1)) + (INDIRECT("G" &amp; ROW(G748) - $M$4/2) + INDIRECT("G" &amp; ROW(G748) + $M$4/2))/2) / $M$4</f>
        <v>18379.06818181818</v>
      </c>
      <c r="J748" s="1">
        <f ca="1">Table5[[#This Row],[Moving Average on Months]] - 1.96*STDEV(OFFSET(Table5[[#This Row],[Combined 
Daily Order]], -$M$4/2, 0, $M$4+1, 1))</f>
        <v>9510.4927766125511</v>
      </c>
      <c r="K748" s="1">
        <f ca="1">Table5[[#This Row],[Moving Average on Months]] + 1.96*STDEV(OFFSET(Table5[[#This Row],[Combined 
Daily Order]], -$M$4/2, 0, $M$4+1, 1))</f>
        <v>27247.643587023809</v>
      </c>
      <c r="L748" s="1" t="e">
        <v>#N/A</v>
      </c>
      <c r="N748" s="1">
        <f t="shared" si="57"/>
        <v>2594.402569847256</v>
      </c>
      <c r="O748" s="1">
        <f t="shared" si="58"/>
        <v>23487.587467512647</v>
      </c>
      <c r="S748"/>
    </row>
    <row r="749" spans="2:19" ht="15" x14ac:dyDescent="0.2">
      <c r="B749" s="2">
        <v>45146.515755656794</v>
      </c>
      <c r="C749" s="2">
        <f t="shared" si="55"/>
        <v>45146</v>
      </c>
      <c r="D749" s="1">
        <v>4478</v>
      </c>
      <c r="F749" s="2">
        <f t="shared" si="59"/>
        <v>44519</v>
      </c>
      <c r="G749" s="1">
        <f t="shared" si="56"/>
        <v>20826</v>
      </c>
      <c r="H749" s="1">
        <f>ROUNDUP(MONTH(Table3[[#This Row],[Date]])/3, 0)</f>
        <v>4</v>
      </c>
      <c r="I749" s="1" cm="1">
        <f t="array" aca="1" ref="I749" ca="1" xml:space="preserve"> (SUM(OFFSET(G749, -$M$4/2+1, 0, $M$4-1, 1)) + (INDIRECT("G" &amp; ROW(G749) - $M$4/2) + INDIRECT("G" &amp; ROW(G749) + $M$4/2))/2) / $M$4</f>
        <v>18113.090909090908</v>
      </c>
      <c r="J749" s="1">
        <f ca="1">Table5[[#This Row],[Moving Average on Months]] - 1.96*STDEV(OFFSET(Table5[[#This Row],[Combined 
Daily Order]], -$M$4/2, 0, $M$4+1, 1))</f>
        <v>10090.849940579476</v>
      </c>
      <c r="K749" s="1">
        <f ca="1">Table5[[#This Row],[Moving Average on Months]] + 1.96*STDEV(OFFSET(Table5[[#This Row],[Combined 
Daily Order]], -$M$4/2, 0, $M$4+1, 1))</f>
        <v>26135.331877602341</v>
      </c>
      <c r="L749" s="1" t="e">
        <v>#N/A</v>
      </c>
      <c r="N749" s="1">
        <f t="shared" si="57"/>
        <v>2594.402569847256</v>
      </c>
      <c r="O749" s="1">
        <f t="shared" si="58"/>
        <v>23487.587467512647</v>
      </c>
      <c r="S749"/>
    </row>
    <row r="750" spans="2:19" ht="15" x14ac:dyDescent="0.2">
      <c r="B750" s="2">
        <v>45146.143309246807</v>
      </c>
      <c r="C750" s="2">
        <f t="shared" si="55"/>
        <v>45146</v>
      </c>
      <c r="D750" s="1">
        <v>4566</v>
      </c>
      <c r="F750" s="2">
        <f t="shared" si="59"/>
        <v>44518</v>
      </c>
      <c r="G750" s="1">
        <f t="shared" si="56"/>
        <v>12652</v>
      </c>
      <c r="H750" s="1">
        <f>ROUNDUP(MONTH(Table3[[#This Row],[Date]])/3, 0)</f>
        <v>4</v>
      </c>
      <c r="I750" s="1" cm="1">
        <f t="array" aca="1" ref="I750" ca="1" xml:space="preserve"> (SUM(OFFSET(G750, -$M$4/2+1, 0, $M$4-1, 1)) + (INDIRECT("G" &amp; ROW(G750) - $M$4/2) + INDIRECT("G" &amp; ROW(G750) + $M$4/2))/2) / $M$4</f>
        <v>17875.886363636364</v>
      </c>
      <c r="J750" s="1">
        <f ca="1">Table5[[#This Row],[Moving Average on Months]] - 1.96*STDEV(OFFSET(Table5[[#This Row],[Combined 
Daily Order]], -$M$4/2, 0, $M$4+1, 1))</f>
        <v>9558.196456946629</v>
      </c>
      <c r="K750" s="1">
        <f ca="1">Table5[[#This Row],[Moving Average on Months]] + 1.96*STDEV(OFFSET(Table5[[#This Row],[Combined 
Daily Order]], -$M$4/2, 0, $M$4+1, 1))</f>
        <v>26193.576270326099</v>
      </c>
      <c r="L750" s="1" t="e">
        <v>#N/A</v>
      </c>
      <c r="N750" s="1">
        <f t="shared" si="57"/>
        <v>2594.402569847256</v>
      </c>
      <c r="O750" s="1">
        <f t="shared" si="58"/>
        <v>23487.587467512647</v>
      </c>
      <c r="S750"/>
    </row>
    <row r="751" spans="2:19" ht="15" x14ac:dyDescent="0.2">
      <c r="B751" s="2">
        <v>45145.764565541729</v>
      </c>
      <c r="C751" s="2">
        <f t="shared" si="55"/>
        <v>45145</v>
      </c>
      <c r="D751" s="1">
        <v>4655</v>
      </c>
      <c r="F751" s="2">
        <f t="shared" si="59"/>
        <v>44517</v>
      </c>
      <c r="G751" s="1">
        <f t="shared" si="56"/>
        <v>19752</v>
      </c>
      <c r="H751" s="1">
        <f>ROUNDUP(MONTH(Table3[[#This Row],[Date]])/3, 0)</f>
        <v>4</v>
      </c>
      <c r="I751" s="1" cm="1">
        <f t="array" aca="1" ref="I751" ca="1" xml:space="preserve"> (SUM(OFFSET(G751, -$M$4/2+1, 0, $M$4-1, 1)) + (INDIRECT("G" &amp; ROW(G751) - $M$4/2) + INDIRECT("G" &amp; ROW(G751) + $M$4/2))/2) / $M$4</f>
        <v>17656.090909090908</v>
      </c>
      <c r="J751" s="1">
        <f ca="1">Table5[[#This Row],[Moving Average on Months]] - 1.96*STDEV(OFFSET(Table5[[#This Row],[Combined 
Daily Order]], -$M$4/2, 0, $M$4+1, 1))</f>
        <v>9831.7983992775771</v>
      </c>
      <c r="K751" s="1">
        <f ca="1">Table5[[#This Row],[Moving Average on Months]] + 1.96*STDEV(OFFSET(Table5[[#This Row],[Combined 
Daily Order]], -$M$4/2, 0, $M$4+1, 1))</f>
        <v>25480.383418904239</v>
      </c>
      <c r="L751" s="1" t="e">
        <v>#N/A</v>
      </c>
      <c r="N751" s="1">
        <f t="shared" si="57"/>
        <v>2594.402569847256</v>
      </c>
      <c r="O751" s="1">
        <f t="shared" si="58"/>
        <v>23487.587467512647</v>
      </c>
      <c r="S751"/>
    </row>
    <row r="752" spans="2:19" ht="15" x14ac:dyDescent="0.2">
      <c r="B752" s="2">
        <v>45145.33522677829</v>
      </c>
      <c r="C752" s="2">
        <f t="shared" si="55"/>
        <v>45145</v>
      </c>
      <c r="D752" s="1">
        <v>4284</v>
      </c>
      <c r="F752" s="2">
        <f t="shared" si="59"/>
        <v>44516</v>
      </c>
      <c r="G752" s="1">
        <f t="shared" si="56"/>
        <v>12371</v>
      </c>
      <c r="H752" s="1">
        <f>ROUNDUP(MONTH(Table3[[#This Row],[Date]])/3, 0)</f>
        <v>4</v>
      </c>
      <c r="I752" s="1" cm="1">
        <f t="array" aca="1" ref="I752" ca="1" xml:space="preserve"> (SUM(OFFSET(G752, -$M$4/2+1, 0, $M$4-1, 1)) + (INDIRECT("G" &amp; ROW(G752) - $M$4/2) + INDIRECT("G" &amp; ROW(G752) + $M$4/2))/2) / $M$4</f>
        <v>17430.31818181818</v>
      </c>
      <c r="J752" s="1">
        <f ca="1">Table5[[#This Row],[Moving Average on Months]] - 1.96*STDEV(OFFSET(Table5[[#This Row],[Combined 
Daily Order]], -$M$4/2, 0, $M$4+1, 1))</f>
        <v>9385.0886178731234</v>
      </c>
      <c r="K752" s="1">
        <f ca="1">Table5[[#This Row],[Moving Average on Months]] + 1.96*STDEV(OFFSET(Table5[[#This Row],[Combined 
Daily Order]], -$M$4/2, 0, $M$4+1, 1))</f>
        <v>25475.547745763237</v>
      </c>
      <c r="L752" s="1" t="e">
        <v>#N/A</v>
      </c>
      <c r="N752" s="1">
        <f t="shared" si="57"/>
        <v>2594.402569847256</v>
      </c>
      <c r="O752" s="1">
        <f t="shared" si="58"/>
        <v>23487.587467512647</v>
      </c>
      <c r="S752"/>
    </row>
    <row r="753" spans="2:19" ht="15" x14ac:dyDescent="0.2">
      <c r="B753" s="2">
        <v>45142.903648270192</v>
      </c>
      <c r="C753" s="2">
        <f t="shared" si="55"/>
        <v>45142</v>
      </c>
      <c r="D753" s="1">
        <v>3865</v>
      </c>
      <c r="F753" s="2">
        <f t="shared" si="59"/>
        <v>44515</v>
      </c>
      <c r="G753" s="1">
        <f t="shared" si="56"/>
        <v>21292</v>
      </c>
      <c r="H753" s="1">
        <f>ROUNDUP(MONTH(Table3[[#This Row],[Date]])/3, 0)</f>
        <v>4</v>
      </c>
      <c r="I753" s="1" cm="1">
        <f t="array" aca="1" ref="I753" ca="1" xml:space="preserve"> (SUM(OFFSET(G753, -$M$4/2+1, 0, $M$4-1, 1)) + (INDIRECT("G" &amp; ROW(G753) - $M$4/2) + INDIRECT("G" &amp; ROW(G753) + $M$4/2))/2) / $M$4</f>
        <v>17203.204545454544</v>
      </c>
      <c r="J753" s="1">
        <f ca="1">Table5[[#This Row],[Moving Average on Months]] - 1.96*STDEV(OFFSET(Table5[[#This Row],[Combined 
Daily Order]], -$M$4/2, 0, $M$4+1, 1))</f>
        <v>9999.0890017983056</v>
      </c>
      <c r="K753" s="1">
        <f ca="1">Table5[[#This Row],[Moving Average on Months]] + 1.96*STDEV(OFFSET(Table5[[#This Row],[Combined 
Daily Order]], -$M$4/2, 0, $M$4+1, 1))</f>
        <v>24407.320089110784</v>
      </c>
      <c r="L753" s="1" t="e">
        <v>#N/A</v>
      </c>
      <c r="N753" s="1">
        <f t="shared" si="57"/>
        <v>2594.402569847256</v>
      </c>
      <c r="O753" s="1">
        <f t="shared" si="58"/>
        <v>23487.587467512647</v>
      </c>
      <c r="S753"/>
    </row>
    <row r="754" spans="2:19" ht="15" x14ac:dyDescent="0.2">
      <c r="B754" s="2">
        <v>45142.522154039616</v>
      </c>
      <c r="C754" s="2">
        <f t="shared" si="55"/>
        <v>45142</v>
      </c>
      <c r="D754" s="1">
        <v>4682</v>
      </c>
      <c r="F754" s="2">
        <f t="shared" si="59"/>
        <v>44512</v>
      </c>
      <c r="G754" s="1">
        <f t="shared" si="56"/>
        <v>19307</v>
      </c>
      <c r="H754" s="1">
        <f>ROUNDUP(MONTH(Table3[[#This Row],[Date]])/3, 0)</f>
        <v>4</v>
      </c>
      <c r="I754" s="1" cm="1">
        <f t="array" aca="1" ref="I754" ca="1" xml:space="preserve"> (SUM(OFFSET(G754, -$M$4/2+1, 0, $M$4-1, 1)) + (INDIRECT("G" &amp; ROW(G754) - $M$4/2) + INDIRECT("G" &amp; ROW(G754) + $M$4/2))/2) / $M$4</f>
        <v>17005.272727272728</v>
      </c>
      <c r="J754" s="1">
        <f ca="1">Table5[[#This Row],[Moving Average on Months]] - 1.96*STDEV(OFFSET(Table5[[#This Row],[Combined 
Daily Order]], -$M$4/2, 0, $M$4+1, 1))</f>
        <v>9521.1558395774155</v>
      </c>
      <c r="K754" s="1">
        <f ca="1">Table5[[#This Row],[Moving Average on Months]] + 1.96*STDEV(OFFSET(Table5[[#This Row],[Combined 
Daily Order]], -$M$4/2, 0, $M$4+1, 1))</f>
        <v>24489.38961496804</v>
      </c>
      <c r="L754" s="1" t="e">
        <v>#N/A</v>
      </c>
      <c r="N754" s="1">
        <f t="shared" si="57"/>
        <v>2594.402569847256</v>
      </c>
      <c r="O754" s="1">
        <f t="shared" si="58"/>
        <v>23487.587467512647</v>
      </c>
      <c r="S754"/>
    </row>
    <row r="755" spans="2:19" ht="15" x14ac:dyDescent="0.2">
      <c r="B755" s="2">
        <v>45142.113950240135</v>
      </c>
      <c r="C755" s="2">
        <f t="shared" si="55"/>
        <v>45142</v>
      </c>
      <c r="D755" s="1">
        <v>4253</v>
      </c>
      <c r="F755" s="2">
        <f t="shared" si="59"/>
        <v>44511</v>
      </c>
      <c r="G755" s="1">
        <f t="shared" si="56"/>
        <v>13871</v>
      </c>
      <c r="H755" s="1">
        <f>ROUNDUP(MONTH(Table3[[#This Row],[Date]])/3, 0)</f>
        <v>4</v>
      </c>
      <c r="I755" s="1" cm="1">
        <f t="array" aca="1" ref="I755" ca="1" xml:space="preserve"> (SUM(OFFSET(G755, -$M$4/2+1, 0, $M$4-1, 1)) + (INDIRECT("G" &amp; ROW(G755) - $M$4/2) + INDIRECT("G" &amp; ROW(G755) + $M$4/2))/2) / $M$4</f>
        <v>16779.93181818182</v>
      </c>
      <c r="J755" s="1">
        <f ca="1">Table5[[#This Row],[Moving Average on Months]] - 1.96*STDEV(OFFSET(Table5[[#This Row],[Combined 
Daily Order]], -$M$4/2, 0, $M$4+1, 1))</f>
        <v>9818.7464087345252</v>
      </c>
      <c r="K755" s="1">
        <f ca="1">Table5[[#This Row],[Moving Average on Months]] + 1.96*STDEV(OFFSET(Table5[[#This Row],[Combined 
Daily Order]], -$M$4/2, 0, $M$4+1, 1))</f>
        <v>23741.117227629114</v>
      </c>
      <c r="L755" s="1" t="e">
        <v>#N/A</v>
      </c>
      <c r="N755" s="1">
        <f t="shared" si="57"/>
        <v>2594.402569847256</v>
      </c>
      <c r="O755" s="1">
        <f t="shared" si="58"/>
        <v>23487.587467512647</v>
      </c>
      <c r="S755"/>
    </row>
    <row r="756" spans="2:19" ht="15" x14ac:dyDescent="0.2">
      <c r="B756" s="2">
        <v>45141.734005718121</v>
      </c>
      <c r="C756" s="2">
        <f t="shared" si="55"/>
        <v>45141</v>
      </c>
      <c r="D756" s="1">
        <v>3826</v>
      </c>
      <c r="F756" s="2">
        <f t="shared" si="59"/>
        <v>44510</v>
      </c>
      <c r="G756" s="1">
        <f t="shared" si="56"/>
        <v>18735</v>
      </c>
      <c r="H756" s="1">
        <f>ROUNDUP(MONTH(Table3[[#This Row],[Date]])/3, 0)</f>
        <v>4</v>
      </c>
      <c r="I756" s="1" cm="1">
        <f t="array" aca="1" ref="I756" ca="1" xml:space="preserve"> (SUM(OFFSET(G756, -$M$4/2+1, 0, $M$4-1, 1)) + (INDIRECT("G" &amp; ROW(G756) - $M$4/2) + INDIRECT("G" &amp; ROW(G756) + $M$4/2))/2) / $M$4</f>
        <v>16524.659090909092</v>
      </c>
      <c r="J756" s="1">
        <f ca="1">Table5[[#This Row],[Moving Average on Months]] - 1.96*STDEV(OFFSET(Table5[[#This Row],[Combined 
Daily Order]], -$M$4/2, 0, $M$4+1, 1))</f>
        <v>9195.1369126347836</v>
      </c>
      <c r="K756" s="1">
        <f ca="1">Table5[[#This Row],[Moving Average on Months]] + 1.96*STDEV(OFFSET(Table5[[#This Row],[Combined 
Daily Order]], -$M$4/2, 0, $M$4+1, 1))</f>
        <v>23854.181269183398</v>
      </c>
      <c r="L756" s="1" t="e">
        <v>#N/A</v>
      </c>
      <c r="N756" s="1">
        <f t="shared" si="57"/>
        <v>2594.402569847256</v>
      </c>
      <c r="O756" s="1">
        <f t="shared" si="58"/>
        <v>23487.587467512647</v>
      </c>
      <c r="S756"/>
    </row>
    <row r="757" spans="2:19" ht="15" x14ac:dyDescent="0.2">
      <c r="B757" s="2">
        <v>45141.315289272054</v>
      </c>
      <c r="C757" s="2">
        <f t="shared" si="55"/>
        <v>45141</v>
      </c>
      <c r="D757" s="1">
        <v>4834</v>
      </c>
      <c r="F757" s="2">
        <f t="shared" si="59"/>
        <v>44509</v>
      </c>
      <c r="G757" s="1">
        <f t="shared" si="56"/>
        <v>13105</v>
      </c>
      <c r="H757" s="1">
        <f>ROUNDUP(MONTH(Table3[[#This Row],[Date]])/3, 0)</f>
        <v>4</v>
      </c>
      <c r="I757" s="1" cm="1">
        <f t="array" aca="1" ref="I757" ca="1" xml:space="preserve"> (SUM(OFFSET(G757, -$M$4/2+1, 0, $M$4-1, 1)) + (INDIRECT("G" &amp; ROW(G757) - $M$4/2) + INDIRECT("G" &amp; ROW(G757) + $M$4/2))/2) / $M$4</f>
        <v>16215.863636363636</v>
      </c>
      <c r="J757" s="1">
        <f ca="1">Table5[[#This Row],[Moving Average on Months]] - 1.96*STDEV(OFFSET(Table5[[#This Row],[Combined 
Daily Order]], -$M$4/2, 0, $M$4+1, 1))</f>
        <v>9634.7215270869419</v>
      </c>
      <c r="K757" s="1">
        <f ca="1">Table5[[#This Row],[Moving Average on Months]] + 1.96*STDEV(OFFSET(Table5[[#This Row],[Combined 
Daily Order]], -$M$4/2, 0, $M$4+1, 1))</f>
        <v>22797.00574564033</v>
      </c>
      <c r="L757" s="1" t="e">
        <v>#N/A</v>
      </c>
      <c r="N757" s="1">
        <f t="shared" si="57"/>
        <v>2594.402569847256</v>
      </c>
      <c r="O757" s="1">
        <f t="shared" si="58"/>
        <v>23487.587467512647</v>
      </c>
      <c r="S757"/>
    </row>
    <row r="758" spans="2:19" ht="15" x14ac:dyDescent="0.2">
      <c r="B758" s="2">
        <v>45140.893900365423</v>
      </c>
      <c r="C758" s="2">
        <f t="shared" si="55"/>
        <v>45140</v>
      </c>
      <c r="D758" s="1">
        <v>4498</v>
      </c>
      <c r="F758" s="2">
        <f t="shared" si="59"/>
        <v>44508</v>
      </c>
      <c r="G758" s="1">
        <f t="shared" si="56"/>
        <v>18717</v>
      </c>
      <c r="H758" s="1">
        <f>ROUNDUP(MONTH(Table3[[#This Row],[Date]])/3, 0)</f>
        <v>4</v>
      </c>
      <c r="I758" s="1" cm="1">
        <f t="array" aca="1" ref="I758" ca="1" xml:space="preserve"> (SUM(OFFSET(G758, -$M$4/2+1, 0, $M$4-1, 1)) + (INDIRECT("G" &amp; ROW(G758) - $M$4/2) + INDIRECT("G" &amp; ROW(G758) + $M$4/2))/2) / $M$4</f>
        <v>16154.84090909091</v>
      </c>
      <c r="J758" s="1">
        <f ca="1">Table5[[#This Row],[Moving Average on Months]] - 1.96*STDEV(OFFSET(Table5[[#This Row],[Combined 
Daily Order]], -$M$4/2, 0, $M$4+1, 1))</f>
        <v>9345.371446071229</v>
      </c>
      <c r="K758" s="1">
        <f ca="1">Table5[[#This Row],[Moving Average on Months]] + 1.96*STDEV(OFFSET(Table5[[#This Row],[Combined 
Daily Order]], -$M$4/2, 0, $M$4+1, 1))</f>
        <v>22964.310372110591</v>
      </c>
      <c r="L758" s="1" t="e">
        <v>#N/A</v>
      </c>
      <c r="N758" s="1">
        <f t="shared" si="57"/>
        <v>2594.402569847256</v>
      </c>
      <c r="O758" s="1">
        <f t="shared" si="58"/>
        <v>23487.587467512647</v>
      </c>
      <c r="S758"/>
    </row>
    <row r="759" spans="2:19" ht="15" x14ac:dyDescent="0.2">
      <c r="B759" s="2">
        <v>45140.509973634827</v>
      </c>
      <c r="C759" s="2">
        <f t="shared" si="55"/>
        <v>45140</v>
      </c>
      <c r="D759" s="1">
        <v>4522</v>
      </c>
      <c r="F759" s="2">
        <f t="shared" si="59"/>
        <v>44505</v>
      </c>
      <c r="G759" s="1">
        <f t="shared" si="56"/>
        <v>13390</v>
      </c>
      <c r="H759" s="1">
        <f>ROUNDUP(MONTH(Table3[[#This Row],[Date]])/3, 0)</f>
        <v>4</v>
      </c>
      <c r="I759" s="1" cm="1">
        <f t="array" aca="1" ref="I759" ca="1" xml:space="preserve"> (SUM(OFFSET(G759, -$M$4/2+1, 0, $M$4-1, 1)) + (INDIRECT("G" &amp; ROW(G759) - $M$4/2) + INDIRECT("G" &amp; ROW(G759) + $M$4/2))/2) / $M$4</f>
        <v>16008.295454545454</v>
      </c>
      <c r="J759" s="1">
        <f ca="1">Table5[[#This Row],[Moving Average on Months]] - 1.96*STDEV(OFFSET(Table5[[#This Row],[Combined 
Daily Order]], -$M$4/2, 0, $M$4+1, 1))</f>
        <v>9257.417604929662</v>
      </c>
      <c r="K759" s="1">
        <f ca="1">Table5[[#This Row],[Moving Average on Months]] + 1.96*STDEV(OFFSET(Table5[[#This Row],[Combined 
Daily Order]], -$M$4/2, 0, $M$4+1, 1))</f>
        <v>22759.173304161246</v>
      </c>
      <c r="L759" s="1" t="e">
        <v>#N/A</v>
      </c>
      <c r="N759" s="1">
        <f t="shared" si="57"/>
        <v>2594.402569847256</v>
      </c>
      <c r="O759" s="1">
        <f t="shared" si="58"/>
        <v>23487.587467512647</v>
      </c>
      <c r="S759"/>
    </row>
    <row r="760" spans="2:19" ht="15" x14ac:dyDescent="0.2">
      <c r="B760" s="2">
        <v>45140.122196932352</v>
      </c>
      <c r="C760" s="2">
        <f t="shared" si="55"/>
        <v>45140</v>
      </c>
      <c r="D760" s="1">
        <v>3802</v>
      </c>
      <c r="F760" s="2">
        <f t="shared" si="59"/>
        <v>44504</v>
      </c>
      <c r="G760" s="1">
        <f t="shared" si="56"/>
        <v>17697</v>
      </c>
      <c r="H760" s="1">
        <f>ROUNDUP(MONTH(Table3[[#This Row],[Date]])/3, 0)</f>
        <v>4</v>
      </c>
      <c r="I760" s="1" cm="1">
        <f t="array" aca="1" ref="I760" ca="1" xml:space="preserve"> (SUM(OFFSET(G760, -$M$4/2+1, 0, $M$4-1, 1)) + (INDIRECT("G" &amp; ROW(G760) - $M$4/2) + INDIRECT("G" &amp; ROW(G760) + $M$4/2))/2) / $M$4</f>
        <v>15696.977272727272</v>
      </c>
      <c r="J760" s="1">
        <f ca="1">Table5[[#This Row],[Moving Average on Months]] - 1.96*STDEV(OFFSET(Table5[[#This Row],[Combined 
Daily Order]], -$M$4/2, 0, $M$4+1, 1))</f>
        <v>8966.9854120416385</v>
      </c>
      <c r="K760" s="1">
        <f ca="1">Table5[[#This Row],[Moving Average on Months]] + 1.96*STDEV(OFFSET(Table5[[#This Row],[Combined 
Daily Order]], -$M$4/2, 0, $M$4+1, 1))</f>
        <v>22426.969133412906</v>
      </c>
      <c r="L760" s="1" t="e">
        <v>#N/A</v>
      </c>
      <c r="N760" s="1">
        <f t="shared" si="57"/>
        <v>2594.402569847256</v>
      </c>
      <c r="O760" s="1">
        <f t="shared" si="58"/>
        <v>23487.587467512647</v>
      </c>
      <c r="S760"/>
    </row>
    <row r="761" spans="2:19" ht="15" x14ac:dyDescent="0.2">
      <c r="B761" s="2">
        <v>45139.706256130637</v>
      </c>
      <c r="C761" s="2">
        <f t="shared" si="55"/>
        <v>45139</v>
      </c>
      <c r="D761" s="1">
        <v>4161</v>
      </c>
      <c r="F761" s="2">
        <f t="shared" si="59"/>
        <v>44503</v>
      </c>
      <c r="G761" s="1">
        <f t="shared" si="56"/>
        <v>12150</v>
      </c>
      <c r="H761" s="1">
        <f>ROUNDUP(MONTH(Table3[[#This Row],[Date]])/3, 0)</f>
        <v>4</v>
      </c>
      <c r="I761" s="1" cm="1">
        <f t="array" aca="1" ref="I761" ca="1" xml:space="preserve"> (SUM(OFFSET(G761, -$M$4/2+1, 0, $M$4-1, 1)) + (INDIRECT("G" &amp; ROW(G761) - $M$4/2) + INDIRECT("G" &amp; ROW(G761) + $M$4/2))/2) / $M$4</f>
        <v>15577.863636363636</v>
      </c>
      <c r="J761" s="1">
        <f ca="1">Table5[[#This Row],[Moving Average on Months]] - 1.96*STDEV(OFFSET(Table5[[#This Row],[Combined 
Daily Order]], -$M$4/2, 0, $M$4+1, 1))</f>
        <v>9191.6698690192716</v>
      </c>
      <c r="K761" s="1">
        <f ca="1">Table5[[#This Row],[Moving Average on Months]] + 1.96*STDEV(OFFSET(Table5[[#This Row],[Combined 
Daily Order]], -$M$4/2, 0, $M$4+1, 1))</f>
        <v>21964.057403708</v>
      </c>
      <c r="L761" s="1" t="e">
        <v>#N/A</v>
      </c>
      <c r="N761" s="1">
        <f t="shared" si="57"/>
        <v>2594.402569847256</v>
      </c>
      <c r="O761" s="1">
        <f t="shared" si="58"/>
        <v>23487.587467512647</v>
      </c>
      <c r="S761"/>
    </row>
    <row r="762" spans="2:19" ht="15" x14ac:dyDescent="0.2">
      <c r="B762" s="2">
        <v>45139.309649032017</v>
      </c>
      <c r="C762" s="2">
        <f t="shared" si="55"/>
        <v>45139</v>
      </c>
      <c r="D762" s="1">
        <v>3962</v>
      </c>
      <c r="F762" s="2">
        <f t="shared" si="59"/>
        <v>44502</v>
      </c>
      <c r="G762" s="1">
        <f t="shared" si="56"/>
        <v>19720</v>
      </c>
      <c r="H762" s="1">
        <f>ROUNDUP(MONTH(Table3[[#This Row],[Date]])/3, 0)</f>
        <v>4</v>
      </c>
      <c r="I762" s="1" cm="1">
        <f t="array" aca="1" ref="I762" ca="1" xml:space="preserve"> (SUM(OFFSET(G762, -$M$4/2+1, 0, $M$4-1, 1)) + (INDIRECT("G" &amp; ROW(G762) - $M$4/2) + INDIRECT("G" &amp; ROW(G762) + $M$4/2))/2) / $M$4</f>
        <v>15474.363636363636</v>
      </c>
      <c r="J762" s="1">
        <f ca="1">Table5[[#This Row],[Moving Average on Months]] - 1.96*STDEV(OFFSET(Table5[[#This Row],[Combined 
Daily Order]], -$M$4/2, 0, $M$4+1, 1))</f>
        <v>8939.458909905401</v>
      </c>
      <c r="K762" s="1">
        <f ca="1">Table5[[#This Row],[Moving Average on Months]] + 1.96*STDEV(OFFSET(Table5[[#This Row],[Combined 
Daily Order]], -$M$4/2, 0, $M$4+1, 1))</f>
        <v>22009.268362821873</v>
      </c>
      <c r="L762" s="1" t="e">
        <v>#N/A</v>
      </c>
      <c r="N762" s="1">
        <f t="shared" si="57"/>
        <v>2594.402569847256</v>
      </c>
      <c r="O762" s="1">
        <f t="shared" si="58"/>
        <v>23487.587467512647</v>
      </c>
      <c r="S762"/>
    </row>
    <row r="763" spans="2:19" ht="15" x14ac:dyDescent="0.2">
      <c r="B763" s="2">
        <v>45138.905980820287</v>
      </c>
      <c r="C763" s="2">
        <f t="shared" si="55"/>
        <v>45138</v>
      </c>
      <c r="D763" s="1">
        <v>3717</v>
      </c>
      <c r="F763" s="2">
        <f t="shared" si="59"/>
        <v>44501</v>
      </c>
      <c r="G763" s="1">
        <f t="shared" si="56"/>
        <v>13035</v>
      </c>
      <c r="H763" s="1">
        <f>ROUNDUP(MONTH(Table3[[#This Row],[Date]])/3, 0)</f>
        <v>4</v>
      </c>
      <c r="I763" s="1" cm="1">
        <f t="array" aca="1" ref="I763" ca="1" xml:space="preserve"> (SUM(OFFSET(G763, -$M$4/2+1, 0, $M$4-1, 1)) + (INDIRECT("G" &amp; ROW(G763) - $M$4/2) + INDIRECT("G" &amp; ROW(G763) + $M$4/2))/2) / $M$4</f>
        <v>15347.363636363636</v>
      </c>
      <c r="J763" s="1">
        <f ca="1">Table5[[#This Row],[Moving Average on Months]] - 1.96*STDEV(OFFSET(Table5[[#This Row],[Combined 
Daily Order]], -$M$4/2, 0, $M$4+1, 1))</f>
        <v>9073.2134363332989</v>
      </c>
      <c r="K763" s="1">
        <f ca="1">Table5[[#This Row],[Moving Average on Months]] + 1.96*STDEV(OFFSET(Table5[[#This Row],[Combined 
Daily Order]], -$M$4/2, 0, $M$4+1, 1))</f>
        <v>21621.513836393973</v>
      </c>
      <c r="L763" s="1" t="e">
        <v>#N/A</v>
      </c>
      <c r="N763" s="1">
        <f t="shared" si="57"/>
        <v>2594.402569847256</v>
      </c>
      <c r="O763" s="1">
        <f t="shared" si="58"/>
        <v>23487.587467512647</v>
      </c>
      <c r="S763"/>
    </row>
    <row r="764" spans="2:19" ht="15" x14ac:dyDescent="0.2">
      <c r="B764" s="2">
        <v>45138.485407881832</v>
      </c>
      <c r="C764" s="2">
        <f t="shared" si="55"/>
        <v>45138</v>
      </c>
      <c r="D764" s="1">
        <v>3912</v>
      </c>
      <c r="F764" s="2">
        <f t="shared" si="59"/>
        <v>44498</v>
      </c>
      <c r="G764" s="1">
        <f t="shared" si="56"/>
        <v>18192</v>
      </c>
      <c r="H764" s="1">
        <f>ROUNDUP(MONTH(Table3[[#This Row],[Date]])/3, 0)</f>
        <v>4</v>
      </c>
      <c r="I764" s="1" cm="1">
        <f t="array" aca="1" ref="I764" ca="1" xml:space="preserve"> (SUM(OFFSET(G764, -$M$4/2+1, 0, $M$4-1, 1)) + (INDIRECT("G" &amp; ROW(G764) - $M$4/2) + INDIRECT("G" &amp; ROW(G764) + $M$4/2))/2) / $M$4</f>
        <v>15192.681818181818</v>
      </c>
      <c r="J764" s="1">
        <f ca="1">Table5[[#This Row],[Moving Average on Months]] - 1.96*STDEV(OFFSET(Table5[[#This Row],[Combined 
Daily Order]], -$M$4/2, 0, $M$4+1, 1))</f>
        <v>8833.3643467396378</v>
      </c>
      <c r="K764" s="1">
        <f ca="1">Table5[[#This Row],[Moving Average on Months]] + 1.96*STDEV(OFFSET(Table5[[#This Row],[Combined 
Daily Order]], -$M$4/2, 0, $M$4+1, 1))</f>
        <v>21551.999289624</v>
      </c>
      <c r="L764" s="1" t="e">
        <v>#N/A</v>
      </c>
      <c r="N764" s="1">
        <f t="shared" si="57"/>
        <v>2594.402569847256</v>
      </c>
      <c r="O764" s="1">
        <f t="shared" si="58"/>
        <v>23487.587467512647</v>
      </c>
      <c r="S764"/>
    </row>
    <row r="765" spans="2:19" ht="15" x14ac:dyDescent="0.2">
      <c r="B765" s="2">
        <v>45138.075287570384</v>
      </c>
      <c r="C765" s="2">
        <f t="shared" si="55"/>
        <v>45138</v>
      </c>
      <c r="D765" s="1">
        <v>3855</v>
      </c>
      <c r="F765" s="2">
        <f t="shared" si="59"/>
        <v>44497</v>
      </c>
      <c r="G765" s="1">
        <f t="shared" si="56"/>
        <v>11915</v>
      </c>
      <c r="H765" s="1">
        <f>ROUNDUP(MONTH(Table3[[#This Row],[Date]])/3, 0)</f>
        <v>4</v>
      </c>
      <c r="I765" s="1" cm="1">
        <f t="array" aca="1" ref="I765" ca="1" xml:space="preserve"> (SUM(OFFSET(G765, -$M$4/2+1, 0, $M$4-1, 1)) + (INDIRECT("G" &amp; ROW(G765) - $M$4/2) + INDIRECT("G" &amp; ROW(G765) + $M$4/2))/2) / $M$4</f>
        <v>14892.59090909091</v>
      </c>
      <c r="J765" s="1">
        <f ca="1">Table5[[#This Row],[Moving Average on Months]] - 1.96*STDEV(OFFSET(Table5[[#This Row],[Combined 
Daily Order]], -$M$4/2, 0, $M$4+1, 1))</f>
        <v>9068.357426924711</v>
      </c>
      <c r="K765" s="1">
        <f ca="1">Table5[[#This Row],[Moving Average on Months]] + 1.96*STDEV(OFFSET(Table5[[#This Row],[Combined 
Daily Order]], -$M$4/2, 0, $M$4+1, 1))</f>
        <v>20716.824391257109</v>
      </c>
      <c r="L765" s="1" t="e">
        <v>#N/A</v>
      </c>
      <c r="N765" s="1">
        <f t="shared" si="57"/>
        <v>2594.402569847256</v>
      </c>
      <c r="O765" s="1">
        <f t="shared" si="58"/>
        <v>23487.587467512647</v>
      </c>
      <c r="S765"/>
    </row>
    <row r="766" spans="2:19" ht="15" x14ac:dyDescent="0.2">
      <c r="B766" s="2">
        <v>45135.639230116118</v>
      </c>
      <c r="C766" s="2">
        <f t="shared" si="55"/>
        <v>45135</v>
      </c>
      <c r="D766" s="1">
        <v>4031</v>
      </c>
      <c r="F766" s="2">
        <f t="shared" si="59"/>
        <v>44496</v>
      </c>
      <c r="G766" s="1">
        <f t="shared" si="56"/>
        <v>17865</v>
      </c>
      <c r="H766" s="1">
        <f>ROUNDUP(MONTH(Table3[[#This Row],[Date]])/3, 0)</f>
        <v>4</v>
      </c>
      <c r="I766" s="1" cm="1">
        <f t="array" aca="1" ref="I766" ca="1" xml:space="preserve"> (SUM(OFFSET(G766, -$M$4/2+1, 0, $M$4-1, 1)) + (INDIRECT("G" &amp; ROW(G766) - $M$4/2) + INDIRECT("G" &amp; ROW(G766) + $M$4/2))/2) / $M$4</f>
        <v>14729</v>
      </c>
      <c r="J766" s="1">
        <f ca="1">Table5[[#This Row],[Moving Average on Months]] - 1.96*STDEV(OFFSET(Table5[[#This Row],[Combined 
Daily Order]], -$M$4/2, 0, $M$4+1, 1))</f>
        <v>8866.5740948806051</v>
      </c>
      <c r="K766" s="1">
        <f ca="1">Table5[[#This Row],[Moving Average on Months]] + 1.96*STDEV(OFFSET(Table5[[#This Row],[Combined 
Daily Order]], -$M$4/2, 0, $M$4+1, 1))</f>
        <v>20591.425905119395</v>
      </c>
      <c r="L766" s="1" t="e">
        <v>#N/A</v>
      </c>
      <c r="N766" s="1">
        <f t="shared" si="57"/>
        <v>2594.402569847256</v>
      </c>
      <c r="O766" s="1">
        <f t="shared" si="58"/>
        <v>23487.587467512647</v>
      </c>
      <c r="S766"/>
    </row>
    <row r="767" spans="2:19" ht="15" x14ac:dyDescent="0.2">
      <c r="B767" s="2">
        <v>45135.216466834601</v>
      </c>
      <c r="C767" s="2">
        <f t="shared" si="55"/>
        <v>45135</v>
      </c>
      <c r="D767" s="1">
        <v>4156</v>
      </c>
      <c r="F767" s="2">
        <f t="shared" si="59"/>
        <v>44495</v>
      </c>
      <c r="G767" s="1">
        <f t="shared" si="56"/>
        <v>11164</v>
      </c>
      <c r="H767" s="1">
        <f>ROUNDUP(MONTH(Table3[[#This Row],[Date]])/3, 0)</f>
        <v>4</v>
      </c>
      <c r="I767" s="1" cm="1">
        <f t="array" aca="1" ref="I767" ca="1" xml:space="preserve"> (SUM(OFFSET(G767, -$M$4/2+1, 0, $M$4-1, 1)) + (INDIRECT("G" &amp; ROW(G767) - $M$4/2) + INDIRECT("G" &amp; ROW(G767) + $M$4/2))/2) / $M$4</f>
        <v>14587.068181818182</v>
      </c>
      <c r="J767" s="1">
        <f ca="1">Table5[[#This Row],[Moving Average on Months]] - 1.96*STDEV(OFFSET(Table5[[#This Row],[Combined 
Daily Order]], -$M$4/2, 0, $M$4+1, 1))</f>
        <v>8692.8846428922479</v>
      </c>
      <c r="K767" s="1">
        <f ca="1">Table5[[#This Row],[Moving Average on Months]] + 1.96*STDEV(OFFSET(Table5[[#This Row],[Combined 
Daily Order]], -$M$4/2, 0, $M$4+1, 1))</f>
        <v>20481.251720744116</v>
      </c>
      <c r="L767" s="1" t="e">
        <v>#N/A</v>
      </c>
      <c r="N767" s="1">
        <f t="shared" si="57"/>
        <v>2594.402569847256</v>
      </c>
      <c r="O767" s="1">
        <f t="shared" si="58"/>
        <v>23487.587467512647</v>
      </c>
      <c r="S767"/>
    </row>
    <row r="768" spans="2:19" ht="15" x14ac:dyDescent="0.2">
      <c r="B768" s="2">
        <v>45134.795244266024</v>
      </c>
      <c r="C768" s="2">
        <f t="shared" si="55"/>
        <v>45134</v>
      </c>
      <c r="D768" s="1">
        <v>3924</v>
      </c>
      <c r="F768" s="2">
        <f t="shared" si="59"/>
        <v>44494</v>
      </c>
      <c r="G768" s="1">
        <f t="shared" si="56"/>
        <v>16265</v>
      </c>
      <c r="H768" s="1">
        <f>ROUNDUP(MONTH(Table3[[#This Row],[Date]])/3, 0)</f>
        <v>4</v>
      </c>
      <c r="I768" s="1" cm="1">
        <f t="array" aca="1" ref="I768" ca="1" xml:space="preserve"> (SUM(OFFSET(G768, -$M$4/2+1, 0, $M$4-1, 1)) + (INDIRECT("G" &amp; ROW(G768) - $M$4/2) + INDIRECT("G" &amp; ROW(G768) + $M$4/2))/2) / $M$4</f>
        <v>14480.75</v>
      </c>
      <c r="J768" s="1">
        <f ca="1">Table5[[#This Row],[Moving Average on Months]] - 1.96*STDEV(OFFSET(Table5[[#This Row],[Combined 
Daily Order]], -$M$4/2, 0, $M$4+1, 1))</f>
        <v>8643.734881088898</v>
      </c>
      <c r="K768" s="1">
        <f ca="1">Table5[[#This Row],[Moving Average on Months]] + 1.96*STDEV(OFFSET(Table5[[#This Row],[Combined 
Daily Order]], -$M$4/2, 0, $M$4+1, 1))</f>
        <v>20317.765118911102</v>
      </c>
      <c r="L768" s="1" t="e">
        <v>#N/A</v>
      </c>
      <c r="N768" s="1">
        <f t="shared" si="57"/>
        <v>2594.402569847256</v>
      </c>
      <c r="O768" s="1">
        <f t="shared" si="58"/>
        <v>23487.587467512647</v>
      </c>
      <c r="S768"/>
    </row>
    <row r="769" spans="2:19" ht="15" x14ac:dyDescent="0.2">
      <c r="B769" s="2">
        <v>45134.423623507384</v>
      </c>
      <c r="C769" s="2">
        <f t="shared" si="55"/>
        <v>45134</v>
      </c>
      <c r="D769" s="1">
        <v>3646</v>
      </c>
      <c r="F769" s="2">
        <f t="shared" si="59"/>
        <v>44491</v>
      </c>
      <c r="G769" s="1">
        <f t="shared" si="56"/>
        <v>11868</v>
      </c>
      <c r="H769" s="1">
        <f>ROUNDUP(MONTH(Table3[[#This Row],[Date]])/3, 0)</f>
        <v>4</v>
      </c>
      <c r="I769" s="1" cm="1">
        <f t="array" aca="1" ref="I769" ca="1" xml:space="preserve"> (SUM(OFFSET(G769, -$M$4/2+1, 0, $M$4-1, 1)) + (INDIRECT("G" &amp; ROW(G769) - $M$4/2) + INDIRECT("G" &amp; ROW(G769) + $M$4/2))/2) / $M$4</f>
        <v>14342.795454545454</v>
      </c>
      <c r="J769" s="1">
        <f ca="1">Table5[[#This Row],[Moving Average on Months]] - 1.96*STDEV(OFFSET(Table5[[#This Row],[Combined 
Daily Order]], -$M$4/2, 0, $M$4+1, 1))</f>
        <v>8527.547897743043</v>
      </c>
      <c r="K769" s="1">
        <f ca="1">Table5[[#This Row],[Moving Average on Months]] + 1.96*STDEV(OFFSET(Table5[[#This Row],[Combined 
Daily Order]], -$M$4/2, 0, $M$4+1, 1))</f>
        <v>20158.043011347865</v>
      </c>
      <c r="L769" s="1" t="e">
        <v>#N/A</v>
      </c>
      <c r="N769" s="1">
        <f t="shared" si="57"/>
        <v>2594.402569847256</v>
      </c>
      <c r="O769" s="1">
        <f t="shared" si="58"/>
        <v>23487.587467512647</v>
      </c>
      <c r="S769"/>
    </row>
    <row r="770" spans="2:19" ht="15" x14ac:dyDescent="0.2">
      <c r="B770" s="2">
        <v>45134.014116956736</v>
      </c>
      <c r="C770" s="2">
        <f t="shared" si="55"/>
        <v>45134</v>
      </c>
      <c r="D770" s="1">
        <v>3883</v>
      </c>
      <c r="F770" s="2">
        <f t="shared" si="59"/>
        <v>44490</v>
      </c>
      <c r="G770" s="1">
        <f t="shared" si="56"/>
        <v>16099</v>
      </c>
      <c r="H770" s="1">
        <f>ROUNDUP(MONTH(Table3[[#This Row],[Date]])/3, 0)</f>
        <v>4</v>
      </c>
      <c r="I770" s="1" cm="1">
        <f t="array" aca="1" ref="I770" ca="1" xml:space="preserve"> (SUM(OFFSET(G770, -$M$4/2+1, 0, $M$4-1, 1)) + (INDIRECT("G" &amp; ROW(G770) - $M$4/2) + INDIRECT("G" &amp; ROW(G770) + $M$4/2))/2) / $M$4</f>
        <v>14190.09090909091</v>
      </c>
      <c r="J770" s="1">
        <f ca="1">Table5[[#This Row],[Moving Average on Months]] - 1.96*STDEV(OFFSET(Table5[[#This Row],[Combined 
Daily Order]], -$M$4/2, 0, $M$4+1, 1))</f>
        <v>8455.6980950707402</v>
      </c>
      <c r="K770" s="1">
        <f ca="1">Table5[[#This Row],[Moving Average on Months]] + 1.96*STDEV(OFFSET(Table5[[#This Row],[Combined 
Daily Order]], -$M$4/2, 0, $M$4+1, 1))</f>
        <v>19924.48372311108</v>
      </c>
      <c r="L770" s="1" t="e">
        <v>#N/A</v>
      </c>
      <c r="N770" s="1">
        <f t="shared" si="57"/>
        <v>2594.402569847256</v>
      </c>
      <c r="O770" s="1">
        <f t="shared" si="58"/>
        <v>23487.587467512647</v>
      </c>
      <c r="S770"/>
    </row>
    <row r="771" spans="2:19" ht="15" x14ac:dyDescent="0.2">
      <c r="B771" s="2">
        <v>45133.586922648719</v>
      </c>
      <c r="C771" s="2">
        <f t="shared" si="55"/>
        <v>45133</v>
      </c>
      <c r="D771" s="1">
        <v>4296</v>
      </c>
      <c r="F771" s="2">
        <f t="shared" si="59"/>
        <v>44489</v>
      </c>
      <c r="G771" s="1">
        <f t="shared" si="56"/>
        <v>11517</v>
      </c>
      <c r="H771" s="1">
        <f>ROUNDUP(MONTH(Table3[[#This Row],[Date]])/3, 0)</f>
        <v>4</v>
      </c>
      <c r="I771" s="1" cm="1">
        <f t="array" aca="1" ref="I771" ca="1" xml:space="preserve"> (SUM(OFFSET(G771, -$M$4/2+1, 0, $M$4-1, 1)) + (INDIRECT("G" &amp; ROW(G771) - $M$4/2) + INDIRECT("G" &amp; ROW(G771) + $M$4/2))/2) / $M$4</f>
        <v>14068.363636363636</v>
      </c>
      <c r="J771" s="1">
        <f ca="1">Table5[[#This Row],[Moving Average on Months]] - 1.96*STDEV(OFFSET(Table5[[#This Row],[Combined 
Daily Order]], -$M$4/2, 0, $M$4+1, 1))</f>
        <v>8323.1223372492277</v>
      </c>
      <c r="K771" s="1">
        <f ca="1">Table5[[#This Row],[Moving Average on Months]] + 1.96*STDEV(OFFSET(Table5[[#This Row],[Combined 
Daily Order]], -$M$4/2, 0, $M$4+1, 1))</f>
        <v>19813.604935478044</v>
      </c>
      <c r="L771" s="1" t="e">
        <v>#N/A</v>
      </c>
      <c r="N771" s="1">
        <f t="shared" si="57"/>
        <v>2594.402569847256</v>
      </c>
      <c r="O771" s="1">
        <f t="shared" si="58"/>
        <v>23487.587467512647</v>
      </c>
      <c r="S771"/>
    </row>
    <row r="772" spans="2:19" ht="15" x14ac:dyDescent="0.2">
      <c r="B772" s="2">
        <v>45133.164105607975</v>
      </c>
      <c r="C772" s="2">
        <f t="shared" ref="C772:C835" si="60">INT(B772)</f>
        <v>45133</v>
      </c>
      <c r="D772" s="1">
        <v>4157</v>
      </c>
      <c r="F772" s="2">
        <f t="shared" si="59"/>
        <v>44488</v>
      </c>
      <c r="G772" s="1">
        <f t="shared" ref="G772:G806" si="61">SUMIF(C:C, F772, D:D)</f>
        <v>16720</v>
      </c>
      <c r="H772" s="1">
        <f>ROUNDUP(MONTH(Table3[[#This Row],[Date]])/3, 0)</f>
        <v>4</v>
      </c>
      <c r="I772" s="1" cm="1">
        <f t="array" aca="1" ref="I772" ca="1" xml:space="preserve"> (SUM(OFFSET(G772, -$M$4/2+1, 0, $M$4-1, 1)) + (INDIRECT("G" &amp; ROW(G772) - $M$4/2) + INDIRECT("G" &amp; ROW(G772) + $M$4/2))/2) / $M$4</f>
        <v>13986.75</v>
      </c>
      <c r="J772" s="1">
        <f ca="1">Table5[[#This Row],[Moving Average on Months]] - 1.96*STDEV(OFFSET(Table5[[#This Row],[Combined 
Daily Order]], -$M$4/2, 0, $M$4+1, 1))</f>
        <v>8307.1340016905178</v>
      </c>
      <c r="K772" s="1">
        <f ca="1">Table5[[#This Row],[Moving Average on Months]] + 1.96*STDEV(OFFSET(Table5[[#This Row],[Combined 
Daily Order]], -$M$4/2, 0, $M$4+1, 1))</f>
        <v>19666.365998309484</v>
      </c>
      <c r="L772" s="1" t="e">
        <v>#N/A</v>
      </c>
      <c r="N772" s="1">
        <f t="shared" ref="N772:N806" si="62">$W$48</f>
        <v>2594.402569847256</v>
      </c>
      <c r="O772" s="1">
        <f t="shared" ref="O772:O806" si="63">$X$48</f>
        <v>23487.587467512647</v>
      </c>
      <c r="S772"/>
    </row>
    <row r="773" spans="2:19" ht="15" x14ac:dyDescent="0.2">
      <c r="B773" s="2">
        <v>45132.768723611356</v>
      </c>
      <c r="C773" s="2">
        <f t="shared" si="60"/>
        <v>45132</v>
      </c>
      <c r="D773" s="1">
        <v>3841</v>
      </c>
      <c r="F773" s="2">
        <f t="shared" si="59"/>
        <v>44487</v>
      </c>
      <c r="G773" s="1">
        <f t="shared" si="61"/>
        <v>11130</v>
      </c>
      <c r="H773" s="1">
        <f>ROUNDUP(MONTH(Table3[[#This Row],[Date]])/3, 0)</f>
        <v>4</v>
      </c>
      <c r="I773" s="1" cm="1">
        <f t="array" aca="1" ref="I773" ca="1" xml:space="preserve"> (SUM(OFFSET(G773, -$M$4/2+1, 0, $M$4-1, 1)) + (INDIRECT("G" &amp; ROW(G773) - $M$4/2) + INDIRECT("G" &amp; ROW(G773) + $M$4/2))/2) / $M$4</f>
        <v>13862.454545454546</v>
      </c>
      <c r="J773" s="1">
        <f ca="1">Table5[[#This Row],[Moving Average on Months]] - 1.96*STDEV(OFFSET(Table5[[#This Row],[Combined 
Daily Order]], -$M$4/2, 0, $M$4+1, 1))</f>
        <v>8200.5193789016575</v>
      </c>
      <c r="K773" s="1">
        <f ca="1">Table5[[#This Row],[Moving Average on Months]] + 1.96*STDEV(OFFSET(Table5[[#This Row],[Combined 
Daily Order]], -$M$4/2, 0, $M$4+1, 1))</f>
        <v>19524.389712007433</v>
      </c>
      <c r="L773" s="1" t="e">
        <v>#N/A</v>
      </c>
      <c r="N773" s="1">
        <f t="shared" si="62"/>
        <v>2594.402569847256</v>
      </c>
      <c r="O773" s="1">
        <f t="shared" si="63"/>
        <v>23487.587467512647</v>
      </c>
      <c r="S773"/>
    </row>
    <row r="774" spans="2:19" ht="15" x14ac:dyDescent="0.2">
      <c r="B774" s="2">
        <v>45132.349670924908</v>
      </c>
      <c r="C774" s="2">
        <f t="shared" si="60"/>
        <v>45132</v>
      </c>
      <c r="D774" s="1">
        <v>3970</v>
      </c>
      <c r="F774" s="2">
        <f t="shared" ref="F774:F806" si="64">WORKDAY(F773,-1)</f>
        <v>44484</v>
      </c>
      <c r="G774" s="1">
        <f t="shared" si="61"/>
        <v>15405</v>
      </c>
      <c r="H774" s="1">
        <f>ROUNDUP(MONTH(Table3[[#This Row],[Date]])/3, 0)</f>
        <v>4</v>
      </c>
      <c r="I774" s="1" cm="1">
        <f t="array" aca="1" ref="I774" ca="1" xml:space="preserve"> (SUM(OFFSET(G774, -$M$4/2+1, 0, $M$4-1, 1)) + (INDIRECT("G" &amp; ROW(G774) - $M$4/2) + INDIRECT("G" &amp; ROW(G774) + $M$4/2))/2) / $M$4</f>
        <v>13687.363636363636</v>
      </c>
      <c r="J774" s="1">
        <f ca="1">Table5[[#This Row],[Moving Average on Months]] - 1.96*STDEV(OFFSET(Table5[[#This Row],[Combined 
Daily Order]], -$M$4/2, 0, $M$4+1, 1))</f>
        <v>8305.7469775565987</v>
      </c>
      <c r="K774" s="1">
        <f ca="1">Table5[[#This Row],[Moving Average on Months]] + 1.96*STDEV(OFFSET(Table5[[#This Row],[Combined 
Daily Order]], -$M$4/2, 0, $M$4+1, 1))</f>
        <v>19068.980295170673</v>
      </c>
      <c r="L774" s="1" t="e">
        <v>#N/A</v>
      </c>
      <c r="N774" s="1">
        <f t="shared" si="62"/>
        <v>2594.402569847256</v>
      </c>
      <c r="O774" s="1">
        <f t="shared" si="63"/>
        <v>23487.587467512647</v>
      </c>
      <c r="S774"/>
    </row>
    <row r="775" spans="2:19" ht="15" x14ac:dyDescent="0.2">
      <c r="B775" s="2">
        <v>45131.919731569797</v>
      </c>
      <c r="C775" s="2">
        <f t="shared" si="60"/>
        <v>45131</v>
      </c>
      <c r="D775" s="1">
        <v>4079</v>
      </c>
      <c r="F775" s="2">
        <f t="shared" si="64"/>
        <v>44483</v>
      </c>
      <c r="G775" s="1">
        <f t="shared" si="61"/>
        <v>11452</v>
      </c>
      <c r="H775" s="1">
        <f>ROUNDUP(MONTH(Table3[[#This Row],[Date]])/3, 0)</f>
        <v>4</v>
      </c>
      <c r="I775" s="1" cm="1">
        <f t="array" aca="1" ref="I775" ca="1" xml:space="preserve"> (SUM(OFFSET(G775, -$M$4/2+1, 0, $M$4-1, 1)) + (INDIRECT("G" &amp; ROW(G775) - $M$4/2) + INDIRECT("G" &amp; ROW(G775) + $M$4/2))/2) / $M$4</f>
        <v>13531.272727272728</v>
      </c>
      <c r="J775" s="1">
        <f ca="1">Table5[[#This Row],[Moving Average on Months]] - 1.96*STDEV(OFFSET(Table5[[#This Row],[Combined 
Daily Order]], -$M$4/2, 0, $M$4+1, 1))</f>
        <v>8136.0482161048449</v>
      </c>
      <c r="K775" s="1">
        <f ca="1">Table5[[#This Row],[Moving Average on Months]] + 1.96*STDEV(OFFSET(Table5[[#This Row],[Combined 
Daily Order]], -$M$4/2, 0, $M$4+1, 1))</f>
        <v>18926.49723844061</v>
      </c>
      <c r="L775" s="1" t="e">
        <v>#N/A</v>
      </c>
      <c r="N775" s="1">
        <f t="shared" si="62"/>
        <v>2594.402569847256</v>
      </c>
      <c r="O775" s="1">
        <f t="shared" si="63"/>
        <v>23487.587467512647</v>
      </c>
      <c r="S775"/>
    </row>
    <row r="776" spans="2:19" ht="15" x14ac:dyDescent="0.2">
      <c r="B776" s="2">
        <v>45131.510238184979</v>
      </c>
      <c r="C776" s="2">
        <f t="shared" si="60"/>
        <v>45131</v>
      </c>
      <c r="D776" s="1">
        <v>4316</v>
      </c>
      <c r="F776" s="2">
        <f t="shared" si="64"/>
        <v>44482</v>
      </c>
      <c r="G776" s="1">
        <f t="shared" si="61"/>
        <v>15943</v>
      </c>
      <c r="H776" s="1">
        <f>ROUNDUP(MONTH(Table3[[#This Row],[Date]])/3, 0)</f>
        <v>4</v>
      </c>
      <c r="I776" s="1" cm="1">
        <f t="array" aca="1" ref="I776" ca="1" xml:space="preserve"> (SUM(OFFSET(G776, -$M$4/2+1, 0, $M$4-1, 1)) + (INDIRECT("G" &amp; ROW(G776) - $M$4/2) + INDIRECT("G" &amp; ROW(G776) + $M$4/2))/2) / $M$4</f>
        <v>13427.09090909091</v>
      </c>
      <c r="J776" s="1">
        <f ca="1">Table5[[#This Row],[Moving Average on Months]] - 1.96*STDEV(OFFSET(Table5[[#This Row],[Combined 
Daily Order]], -$M$4/2, 0, $M$4+1, 1))</f>
        <v>8277.3985268267588</v>
      </c>
      <c r="K776" s="1">
        <f ca="1">Table5[[#This Row],[Moving Average on Months]] + 1.96*STDEV(OFFSET(Table5[[#This Row],[Combined 
Daily Order]], -$M$4/2, 0, $M$4+1, 1))</f>
        <v>18576.783291355059</v>
      </c>
      <c r="L776" s="1" t="e">
        <v>#N/A</v>
      </c>
      <c r="N776" s="1">
        <f t="shared" si="62"/>
        <v>2594.402569847256</v>
      </c>
      <c r="O776" s="1">
        <f t="shared" si="63"/>
        <v>23487.587467512647</v>
      </c>
      <c r="S776"/>
    </row>
    <row r="777" spans="2:19" ht="15" x14ac:dyDescent="0.2">
      <c r="B777" s="2">
        <v>45131.125028127455</v>
      </c>
      <c r="C777" s="2">
        <f t="shared" si="60"/>
        <v>45131</v>
      </c>
      <c r="D777" s="1">
        <v>3431</v>
      </c>
      <c r="F777" s="2">
        <f t="shared" si="64"/>
        <v>44481</v>
      </c>
      <c r="G777" s="1">
        <f t="shared" si="61"/>
        <v>10037</v>
      </c>
      <c r="H777" s="1">
        <f>ROUNDUP(MONTH(Table3[[#This Row],[Date]])/3, 0)</f>
        <v>4</v>
      </c>
      <c r="I777" s="1" cm="1">
        <f t="array" aca="1" ref="I777" ca="1" xml:space="preserve"> (SUM(OFFSET(G777, -$M$4/2+1, 0, $M$4-1, 1)) + (INDIRECT("G" &amp; ROW(G777) - $M$4/2) + INDIRECT("G" &amp; ROW(G777) + $M$4/2))/2) / $M$4</f>
        <v>13359.636363636364</v>
      </c>
      <c r="J777" s="1">
        <f ca="1">Table5[[#This Row],[Moving Average on Months]] - 1.96*STDEV(OFFSET(Table5[[#This Row],[Combined 
Daily Order]], -$M$4/2, 0, $M$4+1, 1))</f>
        <v>8136.9513302312935</v>
      </c>
      <c r="K777" s="1">
        <f ca="1">Table5[[#This Row],[Moving Average on Months]] + 1.96*STDEV(OFFSET(Table5[[#This Row],[Combined 
Daily Order]], -$M$4/2, 0, $M$4+1, 1))</f>
        <v>18582.321397041436</v>
      </c>
      <c r="L777" s="1" t="e">
        <v>#N/A</v>
      </c>
      <c r="N777" s="1">
        <f t="shared" si="62"/>
        <v>2594.402569847256</v>
      </c>
      <c r="O777" s="1">
        <f t="shared" si="63"/>
        <v>23487.587467512647</v>
      </c>
      <c r="S777"/>
    </row>
    <row r="778" spans="2:19" ht="15" x14ac:dyDescent="0.2">
      <c r="B778" s="2">
        <v>45128.764450729614</v>
      </c>
      <c r="C778" s="2">
        <f t="shared" si="60"/>
        <v>45128</v>
      </c>
      <c r="D778" s="1">
        <v>3898</v>
      </c>
      <c r="F778" s="2">
        <f t="shared" si="64"/>
        <v>44480</v>
      </c>
      <c r="G778" s="1">
        <f t="shared" si="61"/>
        <v>16324</v>
      </c>
      <c r="H778" s="1">
        <f>ROUNDUP(MONTH(Table3[[#This Row],[Date]])/3, 0)</f>
        <v>4</v>
      </c>
      <c r="I778" s="1" cm="1">
        <f t="array" aca="1" ref="I778" ca="1" xml:space="preserve"> (SUM(OFFSET(G778, -$M$4/2+1, 0, $M$4-1, 1)) + (INDIRECT("G" &amp; ROW(G778) - $M$4/2) + INDIRECT("G" &amp; ROW(G778) + $M$4/2))/2) / $M$4</f>
        <v>13308.25</v>
      </c>
      <c r="J778" s="1">
        <f ca="1">Table5[[#This Row],[Moving Average on Months]] - 1.96*STDEV(OFFSET(Table5[[#This Row],[Combined 
Daily Order]], -$M$4/2, 0, $M$4+1, 1))</f>
        <v>8317.6044037752181</v>
      </c>
      <c r="K778" s="1">
        <f ca="1">Table5[[#This Row],[Moving Average on Months]] + 1.96*STDEV(OFFSET(Table5[[#This Row],[Combined 
Daily Order]], -$M$4/2, 0, $M$4+1, 1))</f>
        <v>18298.895596224782</v>
      </c>
      <c r="L778" s="1" t="e">
        <v>#N/A</v>
      </c>
      <c r="N778" s="1">
        <f t="shared" si="62"/>
        <v>2594.402569847256</v>
      </c>
      <c r="O778" s="1">
        <f t="shared" si="63"/>
        <v>23487.587467512647</v>
      </c>
      <c r="S778"/>
    </row>
    <row r="779" spans="2:19" ht="15" x14ac:dyDescent="0.2">
      <c r="B779" s="2">
        <v>45128.351889953978</v>
      </c>
      <c r="C779" s="2">
        <f t="shared" si="60"/>
        <v>45128</v>
      </c>
      <c r="D779" s="1">
        <v>3944</v>
      </c>
      <c r="F779" s="2">
        <f t="shared" si="64"/>
        <v>44477</v>
      </c>
      <c r="G779" s="1">
        <f t="shared" si="61"/>
        <v>10838</v>
      </c>
      <c r="H779" s="1">
        <f>ROUNDUP(MONTH(Table3[[#This Row],[Date]])/3, 0)</f>
        <v>4</v>
      </c>
      <c r="I779" s="1" cm="1">
        <f t="array" aca="1" ref="I779" ca="1" xml:space="preserve"> (SUM(OFFSET(G779, -$M$4/2+1, 0, $M$4-1, 1)) + (INDIRECT("G" &amp; ROW(G779) - $M$4/2) + INDIRECT("G" &amp; ROW(G779) + $M$4/2))/2) / $M$4</f>
        <v>13271.704545454546</v>
      </c>
      <c r="J779" s="1">
        <f ca="1">Table5[[#This Row],[Moving Average on Months]] - 1.96*STDEV(OFFSET(Table5[[#This Row],[Combined 
Daily Order]], -$M$4/2, 0, $M$4+1, 1))</f>
        <v>8306.0102905114654</v>
      </c>
      <c r="K779" s="1">
        <f ca="1">Table5[[#This Row],[Moving Average on Months]] + 1.96*STDEV(OFFSET(Table5[[#This Row],[Combined 
Daily Order]], -$M$4/2, 0, $M$4+1, 1))</f>
        <v>18237.398800397626</v>
      </c>
      <c r="L779" s="1" t="e">
        <v>#N/A</v>
      </c>
      <c r="N779" s="1">
        <f t="shared" si="62"/>
        <v>2594.402569847256</v>
      </c>
      <c r="O779" s="1">
        <f t="shared" si="63"/>
        <v>23487.587467512647</v>
      </c>
      <c r="S779"/>
    </row>
    <row r="780" spans="2:19" ht="15" x14ac:dyDescent="0.2">
      <c r="B780" s="2">
        <v>45127.976782414364</v>
      </c>
      <c r="C780" s="2">
        <f t="shared" si="60"/>
        <v>45127</v>
      </c>
      <c r="D780" s="1">
        <v>3276</v>
      </c>
      <c r="F780" s="2">
        <f t="shared" si="64"/>
        <v>44476</v>
      </c>
      <c r="G780" s="1">
        <f t="shared" si="61"/>
        <v>14914</v>
      </c>
      <c r="H780" s="1">
        <f>ROUNDUP(MONTH(Table3[[#This Row],[Date]])/3, 0)</f>
        <v>4</v>
      </c>
      <c r="I780" s="1" cm="1">
        <f t="array" aca="1" ref="I780" ca="1" xml:space="preserve"> (SUM(OFFSET(G780, -$M$4/2+1, 0, $M$4-1, 1)) + (INDIRECT("G" &amp; ROW(G780) - $M$4/2) + INDIRECT("G" &amp; ROW(G780) + $M$4/2))/2) / $M$4</f>
        <v>13215.25</v>
      </c>
      <c r="J780" s="1">
        <f ca="1">Table5[[#This Row],[Moving Average on Months]] - 1.96*STDEV(OFFSET(Table5[[#This Row],[Combined 
Daily Order]], -$M$4/2, 0, $M$4+1, 1))</f>
        <v>8285.3097993919328</v>
      </c>
      <c r="K780" s="1">
        <f ca="1">Table5[[#This Row],[Moving Average on Months]] + 1.96*STDEV(OFFSET(Table5[[#This Row],[Combined 
Daily Order]], -$M$4/2, 0, $M$4+1, 1))</f>
        <v>18145.190200608067</v>
      </c>
      <c r="L780" s="1" t="e">
        <v>#N/A</v>
      </c>
      <c r="N780" s="1">
        <f t="shared" si="62"/>
        <v>2594.402569847256</v>
      </c>
      <c r="O780" s="1">
        <f t="shared" si="63"/>
        <v>23487.587467512647</v>
      </c>
      <c r="S780"/>
    </row>
    <row r="781" spans="2:19" ht="15" x14ac:dyDescent="0.2">
      <c r="B781" s="2">
        <v>45127.566212736383</v>
      </c>
      <c r="C781" s="2">
        <f t="shared" si="60"/>
        <v>45127</v>
      </c>
      <c r="D781" s="1">
        <v>3840</v>
      </c>
      <c r="F781" s="2">
        <f t="shared" si="64"/>
        <v>44475</v>
      </c>
      <c r="G781" s="1">
        <f t="shared" si="61"/>
        <v>10474</v>
      </c>
      <c r="H781" s="1">
        <f>ROUNDUP(MONTH(Table3[[#This Row],[Date]])/3, 0)</f>
        <v>4</v>
      </c>
      <c r="I781" s="1" cm="1">
        <f t="array" aca="1" ref="I781" ca="1" xml:space="preserve"> (SUM(OFFSET(G781, -$M$4/2+1, 0, $M$4-1, 1)) + (INDIRECT("G" &amp; ROW(G781) - $M$4/2) + INDIRECT("G" &amp; ROW(G781) + $M$4/2))/2) / $M$4</f>
        <v>13169.15909090909</v>
      </c>
      <c r="J781" s="1">
        <f ca="1">Table5[[#This Row],[Moving Average on Months]] - 1.96*STDEV(OFFSET(Table5[[#This Row],[Combined 
Daily Order]], -$M$4/2, 0, $M$4+1, 1))</f>
        <v>8190.1896462115601</v>
      </c>
      <c r="K781" s="1">
        <f ca="1">Table5[[#This Row],[Moving Average on Months]] + 1.96*STDEV(OFFSET(Table5[[#This Row],[Combined 
Daily Order]], -$M$4/2, 0, $M$4+1, 1))</f>
        <v>18148.128535606622</v>
      </c>
      <c r="L781" s="1" t="e">
        <v>#N/A</v>
      </c>
      <c r="N781" s="1">
        <f t="shared" si="62"/>
        <v>2594.402569847256</v>
      </c>
      <c r="O781" s="1">
        <f t="shared" si="63"/>
        <v>23487.587467512647</v>
      </c>
      <c r="S781"/>
    </row>
    <row r="782" spans="2:19" ht="15" x14ac:dyDescent="0.2">
      <c r="B782" s="2">
        <v>45127.148619725165</v>
      </c>
      <c r="C782" s="2">
        <f t="shared" si="60"/>
        <v>45127</v>
      </c>
      <c r="D782" s="1">
        <v>3690</v>
      </c>
      <c r="F782" s="2">
        <f t="shared" si="64"/>
        <v>44474</v>
      </c>
      <c r="G782" s="1">
        <f t="shared" si="61"/>
        <v>15257</v>
      </c>
      <c r="H782" s="1">
        <f>ROUNDUP(MONTH(Table3[[#This Row],[Date]])/3, 0)</f>
        <v>4</v>
      </c>
      <c r="I782" s="1" cm="1">
        <f t="array" aca="1" ref="I782" ca="1" xml:space="preserve"> (SUM(OFFSET(G782, -$M$4/2+1, 0, $M$4-1, 1)) + (INDIRECT("G" &amp; ROW(G782) - $M$4/2) + INDIRECT("G" &amp; ROW(G782) + $M$4/2))/2) / $M$4</f>
        <v>13092.772727272728</v>
      </c>
      <c r="J782" s="1">
        <f ca="1">Table5[[#This Row],[Moving Average on Months]] - 1.96*STDEV(OFFSET(Table5[[#This Row],[Combined 
Daily Order]], -$M$4/2, 0, $M$4+1, 1))</f>
        <v>7960.4486999837472</v>
      </c>
      <c r="K782" s="1">
        <f ca="1">Table5[[#This Row],[Moving Average on Months]] + 1.96*STDEV(OFFSET(Table5[[#This Row],[Combined 
Daily Order]], -$M$4/2, 0, $M$4+1, 1))</f>
        <v>18225.09675456171</v>
      </c>
      <c r="L782" s="1" t="e">
        <v>#N/A</v>
      </c>
      <c r="N782" s="1">
        <f t="shared" si="62"/>
        <v>2594.402569847256</v>
      </c>
      <c r="O782" s="1">
        <f t="shared" si="63"/>
        <v>23487.587467512647</v>
      </c>
      <c r="S782"/>
    </row>
    <row r="783" spans="2:19" ht="15" x14ac:dyDescent="0.2">
      <c r="B783" s="2">
        <v>45126.772398440102</v>
      </c>
      <c r="C783" s="2">
        <f t="shared" si="60"/>
        <v>45126</v>
      </c>
      <c r="D783" s="1">
        <v>3357</v>
      </c>
      <c r="F783" s="2">
        <f t="shared" si="64"/>
        <v>44473</v>
      </c>
      <c r="G783" s="1">
        <f t="shared" si="61"/>
        <v>10999</v>
      </c>
      <c r="H783" s="1">
        <f>ROUNDUP(MONTH(Table3[[#This Row],[Date]])/3, 0)</f>
        <v>4</v>
      </c>
      <c r="I783" s="1" cm="1">
        <f t="array" aca="1" ref="I783" ca="1" xml:space="preserve"> (SUM(OFFSET(G783, -$M$4/2+1, 0, $M$4-1, 1)) + (INDIRECT("G" &amp; ROW(G783) - $M$4/2) + INDIRECT("G" &amp; ROW(G783) + $M$4/2))/2) / $M$4</f>
        <v>12881.022727272728</v>
      </c>
      <c r="J783" s="1">
        <f ca="1">Table5[[#This Row],[Moving Average on Months]] - 1.96*STDEV(OFFSET(Table5[[#This Row],[Combined 
Daily Order]], -$M$4/2, 0, $M$4+1, 1))</f>
        <v>7638.2578992419722</v>
      </c>
      <c r="K783" s="1">
        <f ca="1">Table5[[#This Row],[Moving Average on Months]] + 1.96*STDEV(OFFSET(Table5[[#This Row],[Combined 
Daily Order]], -$M$4/2, 0, $M$4+1, 1))</f>
        <v>18123.787555303483</v>
      </c>
      <c r="L783" s="1" t="e">
        <v>#N/A</v>
      </c>
      <c r="N783" s="1">
        <f t="shared" si="62"/>
        <v>2594.402569847256</v>
      </c>
      <c r="O783" s="1">
        <f t="shared" si="63"/>
        <v>23487.587467512647</v>
      </c>
      <c r="S783"/>
    </row>
    <row r="784" spans="2:19" ht="15" x14ac:dyDescent="0.2">
      <c r="B784" s="2">
        <v>45126.352094588314</v>
      </c>
      <c r="C784" s="2">
        <f t="shared" si="60"/>
        <v>45126</v>
      </c>
      <c r="D784" s="1">
        <v>3381</v>
      </c>
      <c r="F784" s="2">
        <f t="shared" si="64"/>
        <v>44470</v>
      </c>
      <c r="G784" s="1">
        <f t="shared" si="61"/>
        <v>15402</v>
      </c>
      <c r="H784" s="1">
        <f>ROUNDUP(MONTH(Table3[[#This Row],[Date]])/3, 0)</f>
        <v>4</v>
      </c>
      <c r="I784" s="1" cm="1">
        <f t="array" aca="1" ref="I784" ca="1" xml:space="preserve"> (SUM(OFFSET(G784, -$M$4/2+1, 0, $M$4-1, 1)) + (INDIRECT("G" &amp; ROW(G784) - $M$4/2) + INDIRECT("G" &amp; ROW(G784) + $M$4/2))/2) / $M$4</f>
        <v>12824.25</v>
      </c>
      <c r="J784" s="1">
        <f ca="1">Table5[[#This Row],[Moving Average on Months]] - 1.96*STDEV(OFFSET(Table5[[#This Row],[Combined 
Daily Order]], -$M$4/2, 0, $M$4+1, 1))</f>
        <v>7728.2748099418168</v>
      </c>
      <c r="K784" s="1">
        <f ca="1">Table5[[#This Row],[Moving Average on Months]] + 1.96*STDEV(OFFSET(Table5[[#This Row],[Combined 
Daily Order]], -$M$4/2, 0, $M$4+1, 1))</f>
        <v>17920.225190058183</v>
      </c>
      <c r="L784" s="1" t="e">
        <v>#N/A</v>
      </c>
      <c r="N784" s="1">
        <f t="shared" si="62"/>
        <v>2594.402569847256</v>
      </c>
      <c r="O784" s="1">
        <f t="shared" si="63"/>
        <v>23487.587467512647</v>
      </c>
      <c r="S784"/>
    </row>
    <row r="785" spans="2:19" ht="15" x14ac:dyDescent="0.2">
      <c r="B785" s="2">
        <v>45125.941634201976</v>
      </c>
      <c r="C785" s="2">
        <f t="shared" si="60"/>
        <v>45125</v>
      </c>
      <c r="D785" s="1">
        <v>3576</v>
      </c>
      <c r="F785" s="2">
        <f t="shared" si="64"/>
        <v>44469</v>
      </c>
      <c r="G785" s="1">
        <f t="shared" si="61"/>
        <v>9649</v>
      </c>
      <c r="H785" s="1">
        <f>ROUNDUP(MONTH(Table3[[#This Row],[Date]])/3, 0)</f>
        <v>3</v>
      </c>
      <c r="I785" s="1" cm="1">
        <f t="array" aca="1" ref="I785" ca="1" xml:space="preserve"> (SUM(OFFSET(G785, -$M$4/2+1, 0, $M$4-1, 1)) + (INDIRECT("G" &amp; ROW(G785) - $M$4/2) + INDIRECT("G" &amp; ROW(G785) + $M$4/2))/2) / $M$4</f>
        <v>12801.84090909091</v>
      </c>
      <c r="J785" s="1">
        <f ca="1">Table5[[#This Row],[Moving Average on Months]] - 1.96*STDEV(OFFSET(Table5[[#This Row],[Combined 
Daily Order]], -$M$4/2, 0, $M$4+1, 1))</f>
        <v>7637.93706611173</v>
      </c>
      <c r="K785" s="1">
        <f ca="1">Table5[[#This Row],[Moving Average on Months]] + 1.96*STDEV(OFFSET(Table5[[#This Row],[Combined 
Daily Order]], -$M$4/2, 0, $M$4+1, 1))</f>
        <v>17965.744752070088</v>
      </c>
      <c r="L785" s="1" t="e">
        <v>#N/A</v>
      </c>
      <c r="N785" s="1">
        <f t="shared" si="62"/>
        <v>2594.402569847256</v>
      </c>
      <c r="O785" s="1">
        <f t="shared" si="63"/>
        <v>23487.587467512647</v>
      </c>
      <c r="S785"/>
    </row>
    <row r="786" spans="2:19" ht="15" x14ac:dyDescent="0.2">
      <c r="B786" s="2">
        <v>45125.522265219581</v>
      </c>
      <c r="C786" s="2">
        <f t="shared" si="60"/>
        <v>45125</v>
      </c>
      <c r="D786" s="1">
        <v>3282</v>
      </c>
      <c r="F786" s="2">
        <f t="shared" si="64"/>
        <v>44468</v>
      </c>
      <c r="G786" s="1">
        <f t="shared" si="61"/>
        <v>14710</v>
      </c>
      <c r="H786" s="1">
        <f>ROUNDUP(MONTH(Table3[[#This Row],[Date]])/3, 0)</f>
        <v>3</v>
      </c>
      <c r="I786" s="1" cm="1">
        <f t="array" aca="1" ref="I786" ca="1" xml:space="preserve"> (SUM(OFFSET(G786, -$M$4/2+1, 0, $M$4-1, 1)) + (INDIRECT("G" &amp; ROW(G786) - $M$4/2) + INDIRECT("G" &amp; ROW(G786) + $M$4/2))/2) / $M$4</f>
        <v>12735.227272727272</v>
      </c>
      <c r="J786" s="1">
        <f ca="1">Table5[[#This Row],[Moving Average on Months]] - 1.96*STDEV(OFFSET(Table5[[#This Row],[Combined 
Daily Order]], -$M$4/2, 0, $M$4+1, 1))</f>
        <v>7674.691221659039</v>
      </c>
      <c r="K786" s="1">
        <f ca="1">Table5[[#This Row],[Moving Average on Months]] + 1.96*STDEV(OFFSET(Table5[[#This Row],[Combined 
Daily Order]], -$M$4/2, 0, $M$4+1, 1))</f>
        <v>17795.763323795505</v>
      </c>
      <c r="L786" s="1" t="e">
        <v>#N/A</v>
      </c>
      <c r="N786" s="1">
        <f t="shared" si="62"/>
        <v>2594.402569847256</v>
      </c>
      <c r="O786" s="1">
        <f t="shared" si="63"/>
        <v>23487.587467512647</v>
      </c>
      <c r="S786"/>
    </row>
    <row r="787" spans="2:19" ht="15" x14ac:dyDescent="0.2">
      <c r="B787" s="2">
        <v>45125.120935511637</v>
      </c>
      <c r="C787" s="2">
        <f t="shared" si="60"/>
        <v>45125</v>
      </c>
      <c r="D787" s="1">
        <v>3438</v>
      </c>
      <c r="F787" s="2">
        <f t="shared" si="64"/>
        <v>44467</v>
      </c>
      <c r="G787" s="1">
        <f t="shared" si="61"/>
        <v>10813</v>
      </c>
      <c r="H787" s="1">
        <f>ROUNDUP(MONTH(Table3[[#This Row],[Date]])/3, 0)</f>
        <v>3</v>
      </c>
      <c r="I787" s="1" cm="1">
        <f t="array" aca="1" ref="I787" ca="1" xml:space="preserve"> (SUM(OFFSET(G787, -$M$4/2+1, 0, $M$4-1, 1)) + (INDIRECT("G" &amp; ROW(G787) - $M$4/2) + INDIRECT("G" &amp; ROW(G787) + $M$4/2))/2) / $M$4</f>
        <v>12648.681818181818</v>
      </c>
      <c r="J787" s="1">
        <f ca="1">Table5[[#This Row],[Moving Average on Months]] - 1.96*STDEV(OFFSET(Table5[[#This Row],[Combined 
Daily Order]], -$M$4/2, 0, $M$4+1, 1))</f>
        <v>7477.8662705409142</v>
      </c>
      <c r="K787" s="1">
        <f ca="1">Table5[[#This Row],[Moving Average on Months]] + 1.96*STDEV(OFFSET(Table5[[#This Row],[Combined 
Daily Order]], -$M$4/2, 0, $M$4+1, 1))</f>
        <v>17819.497365822721</v>
      </c>
      <c r="L787" s="1" t="e">
        <v>#N/A</v>
      </c>
      <c r="N787" s="1">
        <f t="shared" si="62"/>
        <v>2594.402569847256</v>
      </c>
      <c r="O787" s="1">
        <f t="shared" si="63"/>
        <v>23487.587467512647</v>
      </c>
      <c r="S787"/>
    </row>
    <row r="788" spans="2:19" ht="15" x14ac:dyDescent="0.2">
      <c r="B788" s="2">
        <v>45124.699785584999</v>
      </c>
      <c r="C788" s="2">
        <f t="shared" si="60"/>
        <v>45124</v>
      </c>
      <c r="D788" s="1">
        <v>3620</v>
      </c>
      <c r="F788" s="2">
        <f t="shared" si="64"/>
        <v>44466</v>
      </c>
      <c r="G788" s="1">
        <f t="shared" si="61"/>
        <v>15999</v>
      </c>
      <c r="H788" s="1">
        <f>ROUNDUP(MONTH(Table3[[#This Row],[Date]])/3, 0)</f>
        <v>3</v>
      </c>
      <c r="I788" s="1" cm="1">
        <f t="array" aca="1" ref="I788" ca="1" xml:space="preserve"> (SUM(OFFSET(G788, -$M$4/2+1, 0, $M$4-1, 1)) + (INDIRECT("G" &amp; ROW(G788) - $M$4/2) + INDIRECT("G" &amp; ROW(G788) + $M$4/2))/2) / $M$4</f>
        <v>12612.272727272728</v>
      </c>
      <c r="J788" s="1">
        <f ca="1">Table5[[#This Row],[Moving Average on Months]] - 1.96*STDEV(OFFSET(Table5[[#This Row],[Combined 
Daily Order]], -$M$4/2, 0, $M$4+1, 1))</f>
        <v>7568.5419610654562</v>
      </c>
      <c r="K788" s="1">
        <f ca="1">Table5[[#This Row],[Moving Average on Months]] + 1.96*STDEV(OFFSET(Table5[[#This Row],[Combined 
Daily Order]], -$M$4/2, 0, $M$4+1, 1))</f>
        <v>17656.003493479999</v>
      </c>
      <c r="L788" s="1" t="e">
        <v>#N/A</v>
      </c>
      <c r="N788" s="1">
        <f t="shared" si="62"/>
        <v>2594.402569847256</v>
      </c>
      <c r="O788" s="1">
        <f t="shared" si="63"/>
        <v>23487.587467512647</v>
      </c>
      <c r="S788"/>
    </row>
    <row r="789" spans="2:19" ht="15" x14ac:dyDescent="0.2">
      <c r="B789" s="2">
        <v>45124.325494796212</v>
      </c>
      <c r="C789" s="2">
        <f t="shared" si="60"/>
        <v>45124</v>
      </c>
      <c r="D789" s="1">
        <v>3492</v>
      </c>
      <c r="F789" s="2">
        <f t="shared" si="64"/>
        <v>44463</v>
      </c>
      <c r="G789" s="1">
        <f t="shared" si="61"/>
        <v>10769</v>
      </c>
      <c r="H789" s="1">
        <f>ROUNDUP(MONTH(Table3[[#This Row],[Date]])/3, 0)</f>
        <v>3</v>
      </c>
      <c r="I789" s="1" cm="1">
        <f t="array" aca="1" ref="I789" ca="1" xml:space="preserve"> (SUM(OFFSET(G789, -$M$4/2+1, 0, $M$4-1, 1)) + (INDIRECT("G" &amp; ROW(G789) - $M$4/2) + INDIRECT("G" &amp; ROW(G789) + $M$4/2))/2) / $M$4</f>
        <v>12556</v>
      </c>
      <c r="J789" s="1">
        <f ca="1">Table5[[#This Row],[Moving Average on Months]] - 1.96*STDEV(OFFSET(Table5[[#This Row],[Combined 
Daily Order]], -$M$4/2, 0, $M$4+1, 1))</f>
        <v>7446.424234483753</v>
      </c>
      <c r="K789" s="1">
        <f ca="1">Table5[[#This Row],[Moving Average on Months]] + 1.96*STDEV(OFFSET(Table5[[#This Row],[Combined 
Daily Order]], -$M$4/2, 0, $M$4+1, 1))</f>
        <v>17665.575765516245</v>
      </c>
      <c r="L789" s="1" t="e">
        <v>#N/A</v>
      </c>
      <c r="N789" s="1">
        <f t="shared" si="62"/>
        <v>2594.402569847256</v>
      </c>
      <c r="O789" s="1">
        <f t="shared" si="63"/>
        <v>23487.587467512647</v>
      </c>
      <c r="S789"/>
    </row>
    <row r="790" spans="2:19" ht="15" x14ac:dyDescent="0.2">
      <c r="B790" s="2">
        <v>45121.916745388909</v>
      </c>
      <c r="C790" s="2">
        <f t="shared" si="60"/>
        <v>45121</v>
      </c>
      <c r="D790" s="1">
        <v>3725</v>
      </c>
      <c r="F790" s="2">
        <f t="shared" si="64"/>
        <v>44462</v>
      </c>
      <c r="G790" s="1">
        <f t="shared" si="61"/>
        <v>15052</v>
      </c>
      <c r="H790" s="1">
        <f>ROUNDUP(MONTH(Table3[[#This Row],[Date]])/3, 0)</f>
        <v>3</v>
      </c>
      <c r="I790" s="1" cm="1">
        <f t="array" aca="1" ref="I790" ca="1" xml:space="preserve"> (SUM(OFFSET(G790, -$M$4/2+1, 0, $M$4-1, 1)) + (INDIRECT("G" &amp; ROW(G790) - $M$4/2) + INDIRECT("G" &amp; ROW(G790) + $M$4/2))/2) / $M$4</f>
        <v>12479.40909090909</v>
      </c>
      <c r="J790" s="1">
        <f ca="1">Table5[[#This Row],[Moving Average on Months]] - 1.96*STDEV(OFFSET(Table5[[#This Row],[Combined 
Daily Order]], -$M$4/2, 0, $M$4+1, 1))</f>
        <v>7558.4137236102051</v>
      </c>
      <c r="K790" s="1">
        <f ca="1">Table5[[#This Row],[Moving Average on Months]] + 1.96*STDEV(OFFSET(Table5[[#This Row],[Combined 
Daily Order]], -$M$4/2, 0, $M$4+1, 1))</f>
        <v>17400.404458207973</v>
      </c>
      <c r="L790" s="1" t="e">
        <v>#N/A</v>
      </c>
      <c r="N790" s="1">
        <f t="shared" si="62"/>
        <v>2594.402569847256</v>
      </c>
      <c r="O790" s="1">
        <f t="shared" si="63"/>
        <v>23487.587467512647</v>
      </c>
      <c r="S790"/>
    </row>
    <row r="791" spans="2:19" ht="15" x14ac:dyDescent="0.2">
      <c r="B791" s="2">
        <v>45121.502544897638</v>
      </c>
      <c r="C791" s="2">
        <f t="shared" si="60"/>
        <v>45121</v>
      </c>
      <c r="D791" s="1">
        <v>3133</v>
      </c>
      <c r="F791" s="2">
        <f t="shared" si="64"/>
        <v>44461</v>
      </c>
      <c r="G791" s="1">
        <f t="shared" si="61"/>
        <v>10597</v>
      </c>
      <c r="H791" s="1">
        <f>ROUNDUP(MONTH(Table3[[#This Row],[Date]])/3, 0)</f>
        <v>3</v>
      </c>
      <c r="I791" s="1" cm="1">
        <f t="array" aca="1" ref="I791" ca="1" xml:space="preserve"> (SUM(OFFSET(G791, -$M$4/2+1, 0, $M$4-1, 1)) + (INDIRECT("G" &amp; ROW(G791) - $M$4/2) + INDIRECT("G" &amp; ROW(G791) + $M$4/2))/2) / $M$4</f>
        <v>12438.818181818182</v>
      </c>
      <c r="J791" s="1">
        <f ca="1">Table5[[#This Row],[Moving Average on Months]] - 1.96*STDEV(OFFSET(Table5[[#This Row],[Combined 
Daily Order]], -$M$4/2, 0, $M$4+1, 1))</f>
        <v>7415.0181801974395</v>
      </c>
      <c r="K791" s="1">
        <f ca="1">Table5[[#This Row],[Moving Average on Months]] + 1.96*STDEV(OFFSET(Table5[[#This Row],[Combined 
Daily Order]], -$M$4/2, 0, $M$4+1, 1))</f>
        <v>17462.618183438924</v>
      </c>
      <c r="L791" s="1" t="e">
        <v>#N/A</v>
      </c>
      <c r="N791" s="1">
        <f t="shared" si="62"/>
        <v>2594.402569847256</v>
      </c>
      <c r="O791" s="1">
        <f t="shared" si="63"/>
        <v>23487.587467512647</v>
      </c>
      <c r="S791"/>
    </row>
    <row r="792" spans="2:19" ht="15" x14ac:dyDescent="0.2">
      <c r="B792" s="2">
        <v>45121.084221223515</v>
      </c>
      <c r="C792" s="2">
        <f t="shared" si="60"/>
        <v>45121</v>
      </c>
      <c r="D792" s="1">
        <v>3093</v>
      </c>
      <c r="F792" s="2">
        <f t="shared" si="64"/>
        <v>44460</v>
      </c>
      <c r="G792" s="1">
        <f t="shared" si="61"/>
        <v>15342</v>
      </c>
      <c r="H792" s="1">
        <f>ROUNDUP(MONTH(Table3[[#This Row],[Date]])/3, 0)</f>
        <v>3</v>
      </c>
      <c r="I792" s="1" cm="1">
        <f t="array" aca="1" ref="I792" ca="1" xml:space="preserve"> (SUM(OFFSET(G792, -$M$4/2+1, 0, $M$4-1, 1)) + (INDIRECT("G" &amp; ROW(G792) - $M$4/2) + INDIRECT("G" &amp; ROW(G792) + $M$4/2))/2) / $M$4</f>
        <v>12377.431818181818</v>
      </c>
      <c r="J792" s="1">
        <f ca="1">Table5[[#This Row],[Moving Average on Months]] - 1.96*STDEV(OFFSET(Table5[[#This Row],[Combined 
Daily Order]], -$M$4/2, 0, $M$4+1, 1))</f>
        <v>7455.5040220511046</v>
      </c>
      <c r="K792" s="1">
        <f ca="1">Table5[[#This Row],[Moving Average on Months]] + 1.96*STDEV(OFFSET(Table5[[#This Row],[Combined 
Daily Order]], -$M$4/2, 0, $M$4+1, 1))</f>
        <v>17299.359614312532</v>
      </c>
      <c r="L792" s="1" t="e">
        <v>#N/A</v>
      </c>
      <c r="N792" s="1">
        <f t="shared" si="62"/>
        <v>2594.402569847256</v>
      </c>
      <c r="O792" s="1">
        <f t="shared" si="63"/>
        <v>23487.587467512647</v>
      </c>
      <c r="S792"/>
    </row>
    <row r="793" spans="2:19" ht="15" x14ac:dyDescent="0.2">
      <c r="B793" s="2">
        <v>45120.695399752731</v>
      </c>
      <c r="C793" s="2">
        <f t="shared" si="60"/>
        <v>45120</v>
      </c>
      <c r="D793" s="1">
        <v>3300</v>
      </c>
      <c r="F793" s="2">
        <f t="shared" si="64"/>
        <v>44459</v>
      </c>
      <c r="G793" s="1">
        <f t="shared" si="61"/>
        <v>8913</v>
      </c>
      <c r="H793" s="1">
        <f>ROUNDUP(MONTH(Table3[[#This Row],[Date]])/3, 0)</f>
        <v>3</v>
      </c>
      <c r="I793" s="1" cm="1">
        <f t="array" aca="1" ref="I793" ca="1" xml:space="preserve"> (SUM(OFFSET(G793, -$M$4/2+1, 0, $M$4-1, 1)) + (INDIRECT("G" &amp; ROW(G793) - $M$4/2) + INDIRECT("G" &amp; ROW(G793) + $M$4/2))/2) / $M$4</f>
        <v>12282.5</v>
      </c>
      <c r="J793" s="1">
        <f ca="1">Table5[[#This Row],[Moving Average on Months]] - 1.96*STDEV(OFFSET(Table5[[#This Row],[Combined 
Daily Order]], -$M$4/2, 0, $M$4+1, 1))</f>
        <v>7155.4089663020368</v>
      </c>
      <c r="K793" s="1">
        <f ca="1">Table5[[#This Row],[Moving Average on Months]] + 1.96*STDEV(OFFSET(Table5[[#This Row],[Combined 
Daily Order]], -$M$4/2, 0, $M$4+1, 1))</f>
        <v>17409.591033697965</v>
      </c>
      <c r="L793" s="1" t="e">
        <v>#N/A</v>
      </c>
      <c r="N793" s="1">
        <f t="shared" si="62"/>
        <v>2594.402569847256</v>
      </c>
      <c r="O793" s="1">
        <f t="shared" si="63"/>
        <v>23487.587467512647</v>
      </c>
      <c r="S793"/>
    </row>
    <row r="794" spans="2:19" ht="15" x14ac:dyDescent="0.2">
      <c r="B794" s="2">
        <v>45120.272797004865</v>
      </c>
      <c r="C794" s="2">
        <f t="shared" si="60"/>
        <v>45120</v>
      </c>
      <c r="D794" s="1">
        <v>3739</v>
      </c>
      <c r="F794" s="2">
        <f t="shared" si="64"/>
        <v>44456</v>
      </c>
      <c r="G794" s="1">
        <f t="shared" si="61"/>
        <v>10007</v>
      </c>
      <c r="H794" s="1">
        <f>ROUNDUP(MONTH(Table3[[#This Row],[Date]])/3, 0)</f>
        <v>3</v>
      </c>
      <c r="I794" s="1" cm="1">
        <f t="array" aca="1" ref="I794" ca="1" xml:space="preserve"> (SUM(OFFSET(G794, -$M$4/2+1, 0, $M$4-1, 1)) + (INDIRECT("G" &amp; ROW(G794) - $M$4/2) + INDIRECT("G" &amp; ROW(G794) + $M$4/2))/2) / $M$4</f>
        <v>12206.545454545454</v>
      </c>
      <c r="J794" s="1">
        <f ca="1">Table5[[#This Row],[Moving Average on Months]] - 1.96*STDEV(OFFSET(Table5[[#This Row],[Combined 
Daily Order]], -$M$4/2, 0, $M$4+1, 1))</f>
        <v>7147.6867460889198</v>
      </c>
      <c r="K794" s="1">
        <f ca="1">Table5[[#This Row],[Moving Average on Months]] + 1.96*STDEV(OFFSET(Table5[[#This Row],[Combined 
Daily Order]], -$M$4/2, 0, $M$4+1, 1))</f>
        <v>17265.404163001989</v>
      </c>
      <c r="L794" s="1" t="e">
        <v>#N/A</v>
      </c>
      <c r="N794" s="1">
        <f t="shared" si="62"/>
        <v>2594.402569847256</v>
      </c>
      <c r="O794" s="1">
        <f t="shared" si="63"/>
        <v>23487.587467512647</v>
      </c>
      <c r="S794"/>
    </row>
    <row r="795" spans="2:19" ht="15" x14ac:dyDescent="0.2">
      <c r="B795" s="2">
        <v>45119.882975484805</v>
      </c>
      <c r="C795" s="2">
        <f t="shared" si="60"/>
        <v>45119</v>
      </c>
      <c r="D795" s="1">
        <v>3491</v>
      </c>
      <c r="F795" s="2">
        <f t="shared" si="64"/>
        <v>44455</v>
      </c>
      <c r="G795" s="1">
        <f t="shared" si="61"/>
        <v>15345</v>
      </c>
      <c r="H795" s="1">
        <f>ROUNDUP(MONTH(Table3[[#This Row],[Date]])/3, 0)</f>
        <v>3</v>
      </c>
      <c r="I795" s="1" cm="1">
        <f t="array" aca="1" ref="I795" ca="1" xml:space="preserve"> (SUM(OFFSET(G795, -$M$4/2+1, 0, $M$4-1, 1)) + (INDIRECT("G" &amp; ROW(G795) - $M$4/2) + INDIRECT("G" &amp; ROW(G795) + $M$4/2))/2) / $M$4</f>
        <v>12152.318181818182</v>
      </c>
      <c r="J795" s="1">
        <f ca="1">Table5[[#This Row],[Moving Average on Months]] - 1.96*STDEV(OFFSET(Table5[[#This Row],[Combined 
Daily Order]], -$M$4/2, 0, $M$4+1, 1))</f>
        <v>6994.9072010234431</v>
      </c>
      <c r="K795" s="1">
        <f ca="1">Table5[[#This Row],[Moving Average on Months]] + 1.96*STDEV(OFFSET(Table5[[#This Row],[Combined 
Daily Order]], -$M$4/2, 0, $M$4+1, 1))</f>
        <v>17309.729162612923</v>
      </c>
      <c r="L795" s="1" t="e">
        <v>#N/A</v>
      </c>
      <c r="N795" s="1">
        <f t="shared" si="62"/>
        <v>2594.402569847256</v>
      </c>
      <c r="O795" s="1">
        <f t="shared" si="63"/>
        <v>23487.587467512647</v>
      </c>
      <c r="S795"/>
    </row>
    <row r="796" spans="2:19" ht="15" x14ac:dyDescent="0.2">
      <c r="B796" s="2">
        <v>45119.483601956825</v>
      </c>
      <c r="C796" s="2">
        <f t="shared" si="60"/>
        <v>45119</v>
      </c>
      <c r="D796" s="1">
        <v>3509</v>
      </c>
      <c r="F796" s="2">
        <f t="shared" si="64"/>
        <v>44454</v>
      </c>
      <c r="G796" s="1">
        <f t="shared" si="61"/>
        <v>10204</v>
      </c>
      <c r="H796" s="1">
        <f>ROUNDUP(MONTH(Table3[[#This Row],[Date]])/3, 0)</f>
        <v>3</v>
      </c>
      <c r="L796" s="1" t="e">
        <v>#N/A</v>
      </c>
      <c r="N796" s="1">
        <f t="shared" si="62"/>
        <v>2594.402569847256</v>
      </c>
      <c r="O796" s="1">
        <f t="shared" si="63"/>
        <v>23487.587467512647</v>
      </c>
      <c r="S796"/>
    </row>
    <row r="797" spans="2:19" ht="15" x14ac:dyDescent="0.2">
      <c r="B797" s="2">
        <v>45119.107641993578</v>
      </c>
      <c r="C797" s="2">
        <f t="shared" si="60"/>
        <v>45119</v>
      </c>
      <c r="D797" s="1">
        <v>3588</v>
      </c>
      <c r="F797" s="2">
        <f t="shared" si="64"/>
        <v>44453</v>
      </c>
      <c r="G797" s="1">
        <f t="shared" si="61"/>
        <v>13722</v>
      </c>
      <c r="H797" s="1">
        <f>ROUNDUP(MONTH(Table3[[#This Row],[Date]])/3, 0)</f>
        <v>3</v>
      </c>
      <c r="L797" s="1" t="e">
        <v>#N/A</v>
      </c>
      <c r="N797" s="1">
        <f t="shared" si="62"/>
        <v>2594.402569847256</v>
      </c>
      <c r="O797" s="1">
        <f t="shared" si="63"/>
        <v>23487.587467512647</v>
      </c>
      <c r="S797"/>
    </row>
    <row r="798" spans="2:19" ht="15" x14ac:dyDescent="0.2">
      <c r="B798" s="2">
        <v>45118.72790606341</v>
      </c>
      <c r="C798" s="2">
        <f t="shared" si="60"/>
        <v>45118</v>
      </c>
      <c r="D798" s="1">
        <v>3763</v>
      </c>
      <c r="F798" s="2">
        <f t="shared" si="64"/>
        <v>44452</v>
      </c>
      <c r="G798" s="1">
        <f t="shared" si="61"/>
        <v>9865</v>
      </c>
      <c r="H798" s="1">
        <f>ROUNDUP(MONTH(Table3[[#This Row],[Date]])/3, 0)</f>
        <v>3</v>
      </c>
      <c r="L798" s="1" t="e">
        <v>#N/A</v>
      </c>
      <c r="N798" s="1">
        <f t="shared" si="62"/>
        <v>2594.402569847256</v>
      </c>
      <c r="O798" s="1">
        <f t="shared" si="63"/>
        <v>23487.587467512647</v>
      </c>
      <c r="S798"/>
    </row>
    <row r="799" spans="2:19" ht="15" x14ac:dyDescent="0.2">
      <c r="B799" s="2">
        <v>45118.340470654111</v>
      </c>
      <c r="C799" s="2">
        <f t="shared" si="60"/>
        <v>45118</v>
      </c>
      <c r="D799" s="1">
        <v>3148</v>
      </c>
      <c r="F799" s="2">
        <f t="shared" si="64"/>
        <v>44449</v>
      </c>
      <c r="G799" s="1">
        <f t="shared" si="61"/>
        <v>14513</v>
      </c>
      <c r="H799" s="1">
        <f>ROUNDUP(MONTH(Table3[[#This Row],[Date]])/3, 0)</f>
        <v>3</v>
      </c>
      <c r="L799" s="1" t="e">
        <v>#N/A</v>
      </c>
      <c r="N799" s="1">
        <f t="shared" si="62"/>
        <v>2594.402569847256</v>
      </c>
      <c r="O799" s="1">
        <f t="shared" si="63"/>
        <v>23487.587467512647</v>
      </c>
      <c r="S799"/>
    </row>
    <row r="800" spans="2:19" ht="15" x14ac:dyDescent="0.2">
      <c r="B800" s="2">
        <v>45117.943483178853</v>
      </c>
      <c r="C800" s="2">
        <f t="shared" si="60"/>
        <v>45117</v>
      </c>
      <c r="D800" s="1">
        <v>3245</v>
      </c>
      <c r="F800" s="2">
        <f t="shared" si="64"/>
        <v>44448</v>
      </c>
      <c r="G800" s="1">
        <f t="shared" si="61"/>
        <v>9372</v>
      </c>
      <c r="H800" s="1">
        <f>ROUNDUP(MONTH(Table3[[#This Row],[Date]])/3, 0)</f>
        <v>3</v>
      </c>
      <c r="L800" s="1" t="e">
        <v>#N/A</v>
      </c>
      <c r="N800" s="1">
        <f t="shared" si="62"/>
        <v>2594.402569847256</v>
      </c>
      <c r="O800" s="1">
        <f t="shared" si="63"/>
        <v>23487.587467512647</v>
      </c>
      <c r="S800"/>
    </row>
    <row r="801" spans="2:19" ht="15" x14ac:dyDescent="0.2">
      <c r="B801" s="2">
        <v>45117.538619532395</v>
      </c>
      <c r="C801" s="2">
        <f t="shared" si="60"/>
        <v>45117</v>
      </c>
      <c r="D801" s="1">
        <v>3640</v>
      </c>
      <c r="F801" s="2">
        <f t="shared" si="64"/>
        <v>44447</v>
      </c>
      <c r="G801" s="1">
        <f t="shared" si="61"/>
        <v>14420</v>
      </c>
      <c r="H801" s="1">
        <f>ROUNDUP(MONTH(Table3[[#This Row],[Date]])/3, 0)</f>
        <v>3</v>
      </c>
      <c r="L801" s="1" t="e">
        <v>#N/A</v>
      </c>
      <c r="N801" s="1">
        <f t="shared" si="62"/>
        <v>2594.402569847256</v>
      </c>
      <c r="O801" s="1">
        <f t="shared" si="63"/>
        <v>23487.587467512647</v>
      </c>
      <c r="S801"/>
    </row>
    <row r="802" spans="2:19" ht="15" x14ac:dyDescent="0.2">
      <c r="B802" s="2">
        <v>45117.148827732199</v>
      </c>
      <c r="C802" s="2">
        <f t="shared" si="60"/>
        <v>45117</v>
      </c>
      <c r="D802" s="1">
        <v>3540</v>
      </c>
      <c r="F802" s="2">
        <f t="shared" si="64"/>
        <v>44446</v>
      </c>
      <c r="G802" s="1">
        <f t="shared" si="61"/>
        <v>9546</v>
      </c>
      <c r="H802" s="1">
        <f>ROUNDUP(MONTH(Table3[[#This Row],[Date]])/3, 0)</f>
        <v>3</v>
      </c>
      <c r="L802" s="1" t="e">
        <v>#N/A</v>
      </c>
      <c r="N802" s="1">
        <f t="shared" si="62"/>
        <v>2594.402569847256</v>
      </c>
      <c r="O802" s="1">
        <f t="shared" si="63"/>
        <v>23487.587467512647</v>
      </c>
      <c r="S802"/>
    </row>
    <row r="803" spans="2:19" ht="15" x14ac:dyDescent="0.2">
      <c r="B803" s="2">
        <v>45114.73249444984</v>
      </c>
      <c r="C803" s="2">
        <f t="shared" si="60"/>
        <v>45114</v>
      </c>
      <c r="D803" s="1">
        <v>3602</v>
      </c>
      <c r="F803" s="2">
        <f t="shared" si="64"/>
        <v>44445</v>
      </c>
      <c r="G803" s="1">
        <f t="shared" si="61"/>
        <v>13141</v>
      </c>
      <c r="H803" s="1">
        <f>ROUNDUP(MONTH(Table3[[#This Row],[Date]])/3, 0)</f>
        <v>3</v>
      </c>
      <c r="L803" s="1" t="e">
        <v>#N/A</v>
      </c>
      <c r="N803" s="1">
        <f t="shared" si="62"/>
        <v>2594.402569847256</v>
      </c>
      <c r="O803" s="1">
        <f t="shared" si="63"/>
        <v>23487.587467512647</v>
      </c>
      <c r="S803"/>
    </row>
    <row r="804" spans="2:19" ht="15" x14ac:dyDescent="0.2">
      <c r="B804" s="2">
        <v>45114.361827464498</v>
      </c>
      <c r="C804" s="2">
        <f t="shared" si="60"/>
        <v>45114</v>
      </c>
      <c r="D804" s="1">
        <v>3401</v>
      </c>
      <c r="F804" s="2">
        <f t="shared" si="64"/>
        <v>44442</v>
      </c>
      <c r="G804" s="1">
        <f t="shared" si="61"/>
        <v>8413</v>
      </c>
      <c r="H804" s="1">
        <f>ROUNDUP(MONTH(Table3[[#This Row],[Date]])/3, 0)</f>
        <v>3</v>
      </c>
      <c r="L804" s="1" t="e">
        <v>#N/A</v>
      </c>
      <c r="N804" s="1">
        <f t="shared" si="62"/>
        <v>2594.402569847256</v>
      </c>
      <c r="O804" s="1">
        <f t="shared" si="63"/>
        <v>23487.587467512647</v>
      </c>
      <c r="S804"/>
    </row>
    <row r="805" spans="2:19" ht="15" x14ac:dyDescent="0.2">
      <c r="B805" s="2">
        <v>45113.97190254298</v>
      </c>
      <c r="C805" s="2">
        <f t="shared" si="60"/>
        <v>45113</v>
      </c>
      <c r="D805" s="1">
        <v>3130</v>
      </c>
      <c r="F805" s="2">
        <f t="shared" si="64"/>
        <v>44441</v>
      </c>
      <c r="G805" s="1">
        <f t="shared" si="61"/>
        <v>14501</v>
      </c>
      <c r="H805" s="1">
        <f>ROUNDUP(MONTH(Table3[[#This Row],[Date]])/3, 0)</f>
        <v>3</v>
      </c>
      <c r="L805" s="1" t="e">
        <v>#N/A</v>
      </c>
      <c r="N805" s="1">
        <f t="shared" si="62"/>
        <v>2594.402569847256</v>
      </c>
      <c r="O805" s="1">
        <f t="shared" si="63"/>
        <v>23487.587467512647</v>
      </c>
      <c r="S805"/>
    </row>
    <row r="806" spans="2:19" ht="15" x14ac:dyDescent="0.2">
      <c r="B806" s="2">
        <v>45113.583373083165</v>
      </c>
      <c r="C806" s="2">
        <f t="shared" si="60"/>
        <v>45113</v>
      </c>
      <c r="D806" s="1">
        <v>3128</v>
      </c>
      <c r="F806" s="2">
        <f t="shared" si="64"/>
        <v>44440</v>
      </c>
      <c r="G806" s="1">
        <f t="shared" si="61"/>
        <v>9514</v>
      </c>
      <c r="H806" s="1">
        <f>ROUNDUP(MONTH(Table3[[#This Row],[Date]])/3, 0)</f>
        <v>3</v>
      </c>
      <c r="L806" s="1" t="e">
        <v>#N/A</v>
      </c>
      <c r="N806" s="1">
        <f t="shared" si="62"/>
        <v>2594.402569847256</v>
      </c>
      <c r="O806" s="1">
        <f t="shared" si="63"/>
        <v>23487.587467512647</v>
      </c>
      <c r="S806"/>
    </row>
    <row r="807" spans="2:19" ht="15" x14ac:dyDescent="0.2">
      <c r="B807" s="2">
        <v>45113.189022714192</v>
      </c>
      <c r="C807" s="2">
        <f t="shared" si="60"/>
        <v>45113</v>
      </c>
      <c r="D807" s="1">
        <v>4031</v>
      </c>
      <c r="F807" s="2"/>
      <c r="S807"/>
    </row>
    <row r="808" spans="2:19" ht="15" x14ac:dyDescent="0.2">
      <c r="B808" s="2">
        <v>45112.818511592464</v>
      </c>
      <c r="C808" s="2">
        <f t="shared" si="60"/>
        <v>45112</v>
      </c>
      <c r="D808" s="1">
        <v>3640</v>
      </c>
      <c r="F808" s="2"/>
      <c r="S808"/>
    </row>
    <row r="809" spans="2:19" ht="15" x14ac:dyDescent="0.2">
      <c r="B809" s="2">
        <v>45112.396166214305</v>
      </c>
      <c r="C809" s="2">
        <f t="shared" si="60"/>
        <v>45112</v>
      </c>
      <c r="D809" s="1">
        <v>3756</v>
      </c>
      <c r="S809"/>
    </row>
    <row r="810" spans="2:19" ht="15" x14ac:dyDescent="0.2">
      <c r="B810" s="2">
        <v>45111.984180633328</v>
      </c>
      <c r="C810" s="2">
        <f t="shared" si="60"/>
        <v>45111</v>
      </c>
      <c r="D810" s="1">
        <v>3353</v>
      </c>
      <c r="S810"/>
    </row>
    <row r="811" spans="2:19" ht="15" x14ac:dyDescent="0.2">
      <c r="B811" s="2">
        <v>45111.572294011465</v>
      </c>
      <c r="C811" s="2">
        <f t="shared" si="60"/>
        <v>45111</v>
      </c>
      <c r="D811" s="1">
        <v>3785</v>
      </c>
      <c r="S811"/>
    </row>
    <row r="812" spans="2:19" ht="15" x14ac:dyDescent="0.2">
      <c r="B812" s="2">
        <v>45111.16741808912</v>
      </c>
      <c r="C812" s="2">
        <f t="shared" si="60"/>
        <v>45111</v>
      </c>
      <c r="D812" s="1">
        <v>3254</v>
      </c>
      <c r="S812"/>
    </row>
    <row r="813" spans="2:19" ht="15" x14ac:dyDescent="0.2">
      <c r="B813" s="2">
        <v>45110.751237969031</v>
      </c>
      <c r="C813" s="2">
        <f t="shared" si="60"/>
        <v>45110</v>
      </c>
      <c r="D813" s="1">
        <v>3186</v>
      </c>
      <c r="S813"/>
    </row>
    <row r="814" spans="2:19" ht="15" x14ac:dyDescent="0.2">
      <c r="B814" s="2">
        <v>45110.373364974039</v>
      </c>
      <c r="C814" s="2">
        <f t="shared" si="60"/>
        <v>45110</v>
      </c>
      <c r="D814" s="1">
        <v>3788</v>
      </c>
      <c r="S814"/>
    </row>
    <row r="815" spans="2:19" ht="15" x14ac:dyDescent="0.2">
      <c r="B815" s="2">
        <v>45107.976517628304</v>
      </c>
      <c r="C815" s="2">
        <f t="shared" si="60"/>
        <v>45107</v>
      </c>
      <c r="D815" s="1">
        <v>3345</v>
      </c>
      <c r="S815"/>
    </row>
    <row r="816" spans="2:19" ht="15" x14ac:dyDescent="0.2">
      <c r="B816" s="2">
        <v>45107.600263735207</v>
      </c>
      <c r="C816" s="2">
        <f t="shared" si="60"/>
        <v>45107</v>
      </c>
      <c r="D816" s="1">
        <v>3616</v>
      </c>
      <c r="S816"/>
    </row>
    <row r="817" spans="2:19" ht="15" x14ac:dyDescent="0.2">
      <c r="B817" s="2">
        <v>45107.197925123233</v>
      </c>
      <c r="C817" s="2">
        <f t="shared" si="60"/>
        <v>45107</v>
      </c>
      <c r="D817" s="1">
        <v>3283</v>
      </c>
      <c r="S817"/>
    </row>
    <row r="818" spans="2:19" ht="15" x14ac:dyDescent="0.2">
      <c r="B818" s="2">
        <v>45106.826660786261</v>
      </c>
      <c r="C818" s="2">
        <f t="shared" si="60"/>
        <v>45106</v>
      </c>
      <c r="D818" s="1">
        <v>3779</v>
      </c>
      <c r="S818"/>
    </row>
    <row r="819" spans="2:19" ht="15" x14ac:dyDescent="0.2">
      <c r="B819" s="2">
        <v>45106.438665641828</v>
      </c>
      <c r="C819" s="2">
        <f t="shared" si="60"/>
        <v>45106</v>
      </c>
      <c r="D819" s="1">
        <v>3252</v>
      </c>
      <c r="S819"/>
    </row>
    <row r="820" spans="2:19" ht="15" x14ac:dyDescent="0.2">
      <c r="B820" s="2">
        <v>45106.035786913948</v>
      </c>
      <c r="C820" s="2">
        <f t="shared" si="60"/>
        <v>45106</v>
      </c>
      <c r="D820" s="1">
        <v>3672</v>
      </c>
      <c r="S820"/>
    </row>
    <row r="821" spans="2:19" ht="15" x14ac:dyDescent="0.2">
      <c r="B821" s="2">
        <v>45105.654826746868</v>
      </c>
      <c r="C821" s="2">
        <f t="shared" si="60"/>
        <v>45105</v>
      </c>
      <c r="D821" s="1">
        <v>3378</v>
      </c>
      <c r="S821"/>
    </row>
    <row r="822" spans="2:19" ht="15" x14ac:dyDescent="0.2">
      <c r="B822" s="2">
        <v>45105.255391839644</v>
      </c>
      <c r="C822" s="2">
        <f t="shared" si="60"/>
        <v>45105</v>
      </c>
      <c r="D822" s="1">
        <v>3509</v>
      </c>
      <c r="S822"/>
    </row>
    <row r="823" spans="2:19" ht="15" x14ac:dyDescent="0.2">
      <c r="B823" s="2">
        <v>45104.826923805835</v>
      </c>
      <c r="C823" s="2">
        <f t="shared" si="60"/>
        <v>45104</v>
      </c>
      <c r="D823" s="1">
        <v>3852</v>
      </c>
      <c r="S823"/>
    </row>
    <row r="824" spans="2:19" ht="15" x14ac:dyDescent="0.2">
      <c r="B824" s="2">
        <v>45104.448157919571</v>
      </c>
      <c r="C824" s="2">
        <f t="shared" si="60"/>
        <v>45104</v>
      </c>
      <c r="D824" s="1">
        <v>3539</v>
      </c>
      <c r="S824"/>
    </row>
    <row r="825" spans="2:19" ht="15" x14ac:dyDescent="0.2">
      <c r="B825" s="2">
        <v>45104.063566118799</v>
      </c>
      <c r="C825" s="2">
        <f t="shared" si="60"/>
        <v>45104</v>
      </c>
      <c r="D825" s="1">
        <v>3507</v>
      </c>
      <c r="S825"/>
    </row>
    <row r="826" spans="2:19" ht="15" x14ac:dyDescent="0.2">
      <c r="B826" s="2">
        <v>45103.668443494207</v>
      </c>
      <c r="C826" s="2">
        <f t="shared" si="60"/>
        <v>45103</v>
      </c>
      <c r="D826" s="1">
        <v>3452</v>
      </c>
      <c r="S826"/>
    </row>
    <row r="827" spans="2:19" ht="15" x14ac:dyDescent="0.2">
      <c r="B827" s="2">
        <v>45103.277887038101</v>
      </c>
      <c r="C827" s="2">
        <f t="shared" si="60"/>
        <v>45103</v>
      </c>
      <c r="D827" s="1">
        <v>3612</v>
      </c>
      <c r="S827"/>
    </row>
    <row r="828" spans="2:19" ht="15" x14ac:dyDescent="0.2">
      <c r="B828" s="2">
        <v>45100.849338374886</v>
      </c>
      <c r="C828" s="2">
        <f t="shared" si="60"/>
        <v>45100</v>
      </c>
      <c r="D828" s="1">
        <v>3905</v>
      </c>
      <c r="S828"/>
    </row>
    <row r="829" spans="2:19" ht="15" x14ac:dyDescent="0.2">
      <c r="B829" s="2">
        <v>45100.476865307908</v>
      </c>
      <c r="C829" s="2">
        <f t="shared" si="60"/>
        <v>45100</v>
      </c>
      <c r="D829" s="1">
        <v>3547</v>
      </c>
      <c r="S829"/>
    </row>
    <row r="830" spans="2:19" ht="15" x14ac:dyDescent="0.2">
      <c r="B830" s="2">
        <v>45100.078224231278</v>
      </c>
      <c r="C830" s="2">
        <f t="shared" si="60"/>
        <v>45100</v>
      </c>
      <c r="D830" s="1">
        <v>3978</v>
      </c>
      <c r="S830"/>
    </row>
    <row r="831" spans="2:19" ht="15" x14ac:dyDescent="0.2">
      <c r="B831" s="2">
        <v>45099.661565161659</v>
      </c>
      <c r="C831" s="2">
        <f t="shared" si="60"/>
        <v>45099</v>
      </c>
      <c r="D831" s="1">
        <v>3924</v>
      </c>
      <c r="S831"/>
    </row>
    <row r="832" spans="2:19" ht="15" x14ac:dyDescent="0.2">
      <c r="B832" s="2">
        <v>45099.254708307366</v>
      </c>
      <c r="C832" s="2">
        <f t="shared" si="60"/>
        <v>45099</v>
      </c>
      <c r="D832" s="1">
        <v>3601</v>
      </c>
      <c r="S832"/>
    </row>
    <row r="833" spans="2:19" ht="15" x14ac:dyDescent="0.2">
      <c r="B833" s="2">
        <v>45098.882913384368</v>
      </c>
      <c r="C833" s="2">
        <f t="shared" si="60"/>
        <v>45098</v>
      </c>
      <c r="D833" s="1">
        <v>3770</v>
      </c>
      <c r="S833"/>
    </row>
    <row r="834" spans="2:19" ht="15" x14ac:dyDescent="0.2">
      <c r="B834" s="2">
        <v>45098.456043748818</v>
      </c>
      <c r="C834" s="2">
        <f t="shared" si="60"/>
        <v>45098</v>
      </c>
      <c r="D834" s="1">
        <v>4082</v>
      </c>
      <c r="S834"/>
    </row>
    <row r="835" spans="2:19" ht="15" x14ac:dyDescent="0.2">
      <c r="B835" s="2">
        <v>45098.083773326718</v>
      </c>
      <c r="C835" s="2">
        <f t="shared" si="60"/>
        <v>45098</v>
      </c>
      <c r="D835" s="1">
        <v>3925</v>
      </c>
      <c r="S835"/>
    </row>
    <row r="836" spans="2:19" ht="15" x14ac:dyDescent="0.2">
      <c r="B836" s="2">
        <v>45097.701440820922</v>
      </c>
      <c r="C836" s="2">
        <f t="shared" ref="C836:C899" si="65">INT(B836)</f>
        <v>45097</v>
      </c>
      <c r="D836" s="1">
        <v>4015</v>
      </c>
      <c r="S836"/>
    </row>
    <row r="837" spans="2:19" ht="15" x14ac:dyDescent="0.2">
      <c r="B837" s="2">
        <v>45097.309022887021</v>
      </c>
      <c r="C837" s="2">
        <f t="shared" si="65"/>
        <v>45097</v>
      </c>
      <c r="D837" s="1">
        <v>3816</v>
      </c>
      <c r="S837"/>
    </row>
    <row r="838" spans="2:19" ht="15" x14ac:dyDescent="0.2">
      <c r="B838" s="2">
        <v>45096.916019886878</v>
      </c>
      <c r="C838" s="2">
        <f t="shared" si="65"/>
        <v>45096</v>
      </c>
      <c r="D838" s="1">
        <v>4155</v>
      </c>
      <c r="S838"/>
    </row>
    <row r="839" spans="2:19" ht="15" x14ac:dyDescent="0.2">
      <c r="B839" s="2">
        <v>45096.491976117366</v>
      </c>
      <c r="C839" s="2">
        <f t="shared" si="65"/>
        <v>45096</v>
      </c>
      <c r="D839" s="1">
        <v>3475</v>
      </c>
      <c r="S839"/>
    </row>
    <row r="840" spans="2:19" ht="15" x14ac:dyDescent="0.2">
      <c r="B840" s="2">
        <v>45096.064720479684</v>
      </c>
      <c r="C840" s="2">
        <f t="shared" si="65"/>
        <v>45096</v>
      </c>
      <c r="D840" s="1">
        <v>3698</v>
      </c>
      <c r="S840"/>
    </row>
    <row r="841" spans="2:19" ht="15" x14ac:dyDescent="0.2">
      <c r="B841" s="2">
        <v>45093.778986224606</v>
      </c>
      <c r="C841" s="2">
        <f t="shared" si="65"/>
        <v>45093</v>
      </c>
      <c r="D841" s="1">
        <v>3378</v>
      </c>
      <c r="S841"/>
    </row>
    <row r="842" spans="2:19" ht="15" x14ac:dyDescent="0.2">
      <c r="B842" s="2">
        <v>45093.395702754133</v>
      </c>
      <c r="C842" s="2">
        <f t="shared" si="65"/>
        <v>45093</v>
      </c>
      <c r="D842" s="1">
        <v>3723</v>
      </c>
      <c r="S842"/>
    </row>
    <row r="843" spans="2:19" ht="15" x14ac:dyDescent="0.2">
      <c r="B843" s="2">
        <v>45093.006674443743</v>
      </c>
      <c r="C843" s="2">
        <f t="shared" si="65"/>
        <v>45093</v>
      </c>
      <c r="D843" s="1">
        <v>4105</v>
      </c>
      <c r="S843"/>
    </row>
    <row r="844" spans="2:19" ht="15" x14ac:dyDescent="0.2">
      <c r="B844" s="2">
        <v>45092.623372141534</v>
      </c>
      <c r="C844" s="2">
        <f t="shared" si="65"/>
        <v>45092</v>
      </c>
      <c r="D844" s="1">
        <v>3385</v>
      </c>
      <c r="S844"/>
    </row>
    <row r="845" spans="2:19" ht="15" x14ac:dyDescent="0.2">
      <c r="B845" s="2">
        <v>45092.229232534104</v>
      </c>
      <c r="C845" s="2">
        <f t="shared" si="65"/>
        <v>45092</v>
      </c>
      <c r="D845" s="1">
        <v>3981</v>
      </c>
      <c r="S845"/>
    </row>
    <row r="846" spans="2:19" ht="15" x14ac:dyDescent="0.2">
      <c r="B846" s="2">
        <v>45091.814393398156</v>
      </c>
      <c r="C846" s="2">
        <f t="shared" si="65"/>
        <v>45091</v>
      </c>
      <c r="D846" s="1">
        <v>4201</v>
      </c>
      <c r="S846"/>
    </row>
    <row r="847" spans="2:19" ht="15" x14ac:dyDescent="0.2">
      <c r="B847" s="2">
        <v>45091.422482376191</v>
      </c>
      <c r="C847" s="2">
        <f t="shared" si="65"/>
        <v>45091</v>
      </c>
      <c r="D847" s="1">
        <v>4384</v>
      </c>
      <c r="S847"/>
    </row>
    <row r="848" spans="2:19" ht="15" x14ac:dyDescent="0.2">
      <c r="B848" s="2">
        <v>45091.011733532279</v>
      </c>
      <c r="C848" s="2">
        <f t="shared" si="65"/>
        <v>45091</v>
      </c>
      <c r="D848" s="1">
        <v>3510</v>
      </c>
      <c r="S848"/>
    </row>
    <row r="849" spans="2:19" ht="15" x14ac:dyDescent="0.2">
      <c r="B849" s="2">
        <v>45090.624831278146</v>
      </c>
      <c r="C849" s="2">
        <f t="shared" si="65"/>
        <v>45090</v>
      </c>
      <c r="D849" s="1">
        <v>3691</v>
      </c>
      <c r="S849"/>
    </row>
    <row r="850" spans="2:19" ht="15" x14ac:dyDescent="0.2">
      <c r="B850" s="2">
        <v>45090.236353946471</v>
      </c>
      <c r="C850" s="2">
        <f t="shared" si="65"/>
        <v>45090</v>
      </c>
      <c r="D850" s="1">
        <v>3977</v>
      </c>
      <c r="S850"/>
    </row>
    <row r="851" spans="2:19" ht="15" x14ac:dyDescent="0.2">
      <c r="B851" s="2">
        <v>45089.858508651923</v>
      </c>
      <c r="C851" s="2">
        <f t="shared" si="65"/>
        <v>45089</v>
      </c>
      <c r="D851" s="1">
        <v>3640</v>
      </c>
      <c r="S851"/>
    </row>
    <row r="852" spans="2:19" ht="15" x14ac:dyDescent="0.2">
      <c r="B852" s="2">
        <v>45089.478039681555</v>
      </c>
      <c r="C852" s="2">
        <f t="shared" si="65"/>
        <v>45089</v>
      </c>
      <c r="D852" s="1">
        <v>4315</v>
      </c>
      <c r="S852"/>
    </row>
    <row r="853" spans="2:19" ht="15" x14ac:dyDescent="0.2">
      <c r="B853" s="2">
        <v>45089.054467205402</v>
      </c>
      <c r="C853" s="2">
        <f t="shared" si="65"/>
        <v>45089</v>
      </c>
      <c r="D853" s="1">
        <v>4421</v>
      </c>
      <c r="S853"/>
    </row>
    <row r="854" spans="2:19" ht="15" x14ac:dyDescent="0.2">
      <c r="B854" s="2">
        <v>45086.626475230791</v>
      </c>
      <c r="C854" s="2">
        <f t="shared" si="65"/>
        <v>45086</v>
      </c>
      <c r="D854" s="1">
        <v>3697</v>
      </c>
      <c r="S854"/>
    </row>
    <row r="855" spans="2:19" ht="15" x14ac:dyDescent="0.2">
      <c r="B855" s="2">
        <v>45086.239446864987</v>
      </c>
      <c r="C855" s="2">
        <f t="shared" si="65"/>
        <v>45086</v>
      </c>
      <c r="D855" s="1">
        <v>4110</v>
      </c>
      <c r="S855"/>
    </row>
    <row r="856" spans="2:19" ht="15" x14ac:dyDescent="0.2">
      <c r="B856" s="2">
        <v>45085.82532615681</v>
      </c>
      <c r="C856" s="2">
        <f t="shared" si="65"/>
        <v>45085</v>
      </c>
      <c r="D856" s="1">
        <v>4038</v>
      </c>
      <c r="S856"/>
    </row>
    <row r="857" spans="2:19" ht="13" x14ac:dyDescent="0.15">
      <c r="B857" s="2">
        <v>45085.418477817402</v>
      </c>
      <c r="C857" s="2">
        <f t="shared" si="65"/>
        <v>45085</v>
      </c>
      <c r="D857" s="1">
        <v>3635</v>
      </c>
    </row>
    <row r="858" spans="2:19" ht="13" x14ac:dyDescent="0.15">
      <c r="B858" s="2">
        <v>45085.013767798548</v>
      </c>
      <c r="C858" s="2">
        <f t="shared" si="65"/>
        <v>45085</v>
      </c>
      <c r="D858" s="1">
        <v>3841</v>
      </c>
    </row>
    <row r="859" spans="2:19" ht="13" x14ac:dyDescent="0.15">
      <c r="B859" s="2">
        <v>45084.59059510252</v>
      </c>
      <c r="C859" s="2">
        <f t="shared" si="65"/>
        <v>45084</v>
      </c>
      <c r="D859" s="1">
        <v>4091</v>
      </c>
    </row>
    <row r="860" spans="2:19" ht="13" x14ac:dyDescent="0.15">
      <c r="B860" s="2">
        <v>45084.210282923268</v>
      </c>
      <c r="C860" s="2">
        <f t="shared" si="65"/>
        <v>45084</v>
      </c>
      <c r="D860" s="1">
        <v>4576</v>
      </c>
    </row>
    <row r="861" spans="2:19" ht="13" x14ac:dyDescent="0.15">
      <c r="B861" s="2">
        <v>45083.783842416735</v>
      </c>
      <c r="C861" s="2">
        <f t="shared" si="65"/>
        <v>45083</v>
      </c>
      <c r="D861" s="1">
        <v>3657</v>
      </c>
    </row>
    <row r="862" spans="2:19" ht="13" x14ac:dyDescent="0.15">
      <c r="B862" s="2">
        <v>45083.410849420303</v>
      </c>
      <c r="C862" s="2">
        <f t="shared" si="65"/>
        <v>45083</v>
      </c>
      <c r="D862" s="1">
        <v>4311</v>
      </c>
    </row>
    <row r="863" spans="2:19" ht="13" x14ac:dyDescent="0.15">
      <c r="B863" s="2">
        <v>45082.996574405617</v>
      </c>
      <c r="C863" s="2">
        <f t="shared" si="65"/>
        <v>45082</v>
      </c>
      <c r="D863" s="1">
        <v>4044</v>
      </c>
    </row>
    <row r="864" spans="2:19" ht="13" x14ac:dyDescent="0.15">
      <c r="B864" s="2">
        <v>45082.606159012474</v>
      </c>
      <c r="C864" s="2">
        <f t="shared" si="65"/>
        <v>45082</v>
      </c>
      <c r="D864" s="1">
        <v>4575</v>
      </c>
    </row>
    <row r="865" spans="2:4" ht="13" x14ac:dyDescent="0.15">
      <c r="B865" s="2">
        <v>45082.220394242962</v>
      </c>
      <c r="C865" s="2">
        <f t="shared" si="65"/>
        <v>45082</v>
      </c>
      <c r="D865" s="1">
        <v>4432</v>
      </c>
    </row>
    <row r="866" spans="2:4" ht="13" x14ac:dyDescent="0.15">
      <c r="B866" s="2">
        <v>45079.803927822381</v>
      </c>
      <c r="C866" s="2">
        <f t="shared" si="65"/>
        <v>45079</v>
      </c>
      <c r="D866" s="1">
        <v>4008</v>
      </c>
    </row>
    <row r="867" spans="2:4" ht="13" x14ac:dyDescent="0.15">
      <c r="B867" s="2">
        <v>45079.40217500295</v>
      </c>
      <c r="C867" s="2">
        <f t="shared" si="65"/>
        <v>45079</v>
      </c>
      <c r="D867" s="1">
        <v>3875</v>
      </c>
    </row>
    <row r="868" spans="2:4" ht="13" x14ac:dyDescent="0.15">
      <c r="B868" s="2">
        <v>45078.999041520896</v>
      </c>
      <c r="C868" s="2">
        <f t="shared" si="65"/>
        <v>45078</v>
      </c>
      <c r="D868" s="1">
        <v>3841</v>
      </c>
    </row>
    <row r="869" spans="2:4" ht="13" x14ac:dyDescent="0.15">
      <c r="B869" s="2">
        <v>45078.594155768005</v>
      </c>
      <c r="C869" s="2">
        <f t="shared" si="65"/>
        <v>45078</v>
      </c>
      <c r="D869" s="1">
        <v>3788</v>
      </c>
    </row>
    <row r="870" spans="2:4" ht="13" x14ac:dyDescent="0.15">
      <c r="B870" s="2">
        <v>45078.184045812515</v>
      </c>
      <c r="C870" s="2">
        <f t="shared" si="65"/>
        <v>45078</v>
      </c>
      <c r="D870" s="1">
        <v>4506</v>
      </c>
    </row>
    <row r="871" spans="2:4" ht="13" x14ac:dyDescent="0.15">
      <c r="B871" s="2">
        <v>45077.792387583315</v>
      </c>
      <c r="C871" s="2">
        <f t="shared" si="65"/>
        <v>45077</v>
      </c>
      <c r="D871" s="1">
        <v>3757</v>
      </c>
    </row>
    <row r="872" spans="2:4" ht="13" x14ac:dyDescent="0.15">
      <c r="B872" s="2">
        <v>45077.38058872948</v>
      </c>
      <c r="C872" s="2">
        <f t="shared" si="65"/>
        <v>45077</v>
      </c>
      <c r="D872" s="1">
        <v>4626</v>
      </c>
    </row>
    <row r="873" spans="2:4" ht="13" x14ac:dyDescent="0.15">
      <c r="B873" s="2">
        <v>45076.979865638619</v>
      </c>
      <c r="C873" s="2">
        <f t="shared" si="65"/>
        <v>45076</v>
      </c>
      <c r="D873" s="1">
        <v>4561</v>
      </c>
    </row>
    <row r="874" spans="2:4" ht="13" x14ac:dyDescent="0.15">
      <c r="B874" s="2">
        <v>45076.597640387889</v>
      </c>
      <c r="C874" s="2">
        <f t="shared" si="65"/>
        <v>45076</v>
      </c>
      <c r="D874" s="1">
        <v>4530</v>
      </c>
    </row>
    <row r="875" spans="2:4" ht="13" x14ac:dyDescent="0.15">
      <c r="B875" s="2">
        <v>45076.20204064501</v>
      </c>
      <c r="C875" s="2">
        <f t="shared" si="65"/>
        <v>45076</v>
      </c>
      <c r="D875" s="1">
        <v>3694</v>
      </c>
    </row>
    <row r="876" spans="2:4" ht="13" x14ac:dyDescent="0.15">
      <c r="B876" s="2">
        <v>45075.778408215308</v>
      </c>
      <c r="C876" s="2">
        <f t="shared" si="65"/>
        <v>45075</v>
      </c>
      <c r="D876" s="1">
        <v>4524</v>
      </c>
    </row>
    <row r="877" spans="2:4" ht="13" x14ac:dyDescent="0.15">
      <c r="B877" s="2">
        <v>45075.389179351405</v>
      </c>
      <c r="C877" s="2">
        <f t="shared" si="65"/>
        <v>45075</v>
      </c>
      <c r="D877" s="1">
        <v>3755</v>
      </c>
    </row>
    <row r="878" spans="2:4" ht="13" x14ac:dyDescent="0.15">
      <c r="B878" s="2">
        <v>45072.945927758381</v>
      </c>
      <c r="C878" s="2">
        <f t="shared" si="65"/>
        <v>45072</v>
      </c>
      <c r="D878" s="1">
        <v>3883</v>
      </c>
    </row>
    <row r="879" spans="2:4" ht="13" x14ac:dyDescent="0.15">
      <c r="B879" s="2">
        <v>45072.553389733512</v>
      </c>
      <c r="C879" s="2">
        <f t="shared" si="65"/>
        <v>45072</v>
      </c>
      <c r="D879" s="1">
        <v>3976</v>
      </c>
    </row>
    <row r="880" spans="2:4" ht="13" x14ac:dyDescent="0.15">
      <c r="B880" s="2">
        <v>45072.136760809961</v>
      </c>
      <c r="C880" s="2">
        <f t="shared" si="65"/>
        <v>45072</v>
      </c>
      <c r="D880" s="1">
        <v>4014</v>
      </c>
    </row>
    <row r="881" spans="2:4" ht="13" x14ac:dyDescent="0.15">
      <c r="B881" s="2">
        <v>45071.74039638754</v>
      </c>
      <c r="C881" s="2">
        <f t="shared" si="65"/>
        <v>45071</v>
      </c>
      <c r="D881" s="1">
        <v>3916</v>
      </c>
    </row>
    <row r="882" spans="2:4" ht="13" x14ac:dyDescent="0.15">
      <c r="B882" s="2">
        <v>45071.347790370193</v>
      </c>
      <c r="C882" s="2">
        <f t="shared" si="65"/>
        <v>45071</v>
      </c>
      <c r="D882" s="1">
        <v>4583</v>
      </c>
    </row>
    <row r="883" spans="2:4" ht="13" x14ac:dyDescent="0.15">
      <c r="B883" s="2">
        <v>45070.950871605361</v>
      </c>
      <c r="C883" s="2">
        <f t="shared" si="65"/>
        <v>45070</v>
      </c>
      <c r="D883" s="1">
        <v>4836</v>
      </c>
    </row>
    <row r="884" spans="2:4" ht="13" x14ac:dyDescent="0.15">
      <c r="B884" s="2">
        <v>45070.577911787906</v>
      </c>
      <c r="C884" s="2">
        <f t="shared" si="65"/>
        <v>45070</v>
      </c>
      <c r="D884" s="1">
        <v>4882</v>
      </c>
    </row>
    <row r="885" spans="2:4" ht="13" x14ac:dyDescent="0.15">
      <c r="B885" s="2">
        <v>45070.17790566686</v>
      </c>
      <c r="C885" s="2">
        <f t="shared" si="65"/>
        <v>45070</v>
      </c>
      <c r="D885" s="1">
        <v>4942</v>
      </c>
    </row>
    <row r="886" spans="2:4" ht="13" x14ac:dyDescent="0.15">
      <c r="B886" s="2">
        <v>45069.790176880604</v>
      </c>
      <c r="C886" s="2">
        <f t="shared" si="65"/>
        <v>45069</v>
      </c>
      <c r="D886" s="1">
        <v>4029</v>
      </c>
    </row>
    <row r="887" spans="2:4" ht="13" x14ac:dyDescent="0.15">
      <c r="B887" s="2">
        <v>45069.403930865461</v>
      </c>
      <c r="C887" s="2">
        <f t="shared" si="65"/>
        <v>45069</v>
      </c>
      <c r="D887" s="1">
        <v>3811</v>
      </c>
    </row>
    <row r="888" spans="2:4" ht="13" x14ac:dyDescent="0.15">
      <c r="B888" s="2">
        <v>45069.006138539909</v>
      </c>
      <c r="C888" s="2">
        <f t="shared" si="65"/>
        <v>45069</v>
      </c>
      <c r="D888" s="1">
        <v>4370</v>
      </c>
    </row>
    <row r="889" spans="2:4" ht="13" x14ac:dyDescent="0.15">
      <c r="B889" s="2">
        <v>45068.602733700762</v>
      </c>
      <c r="C889" s="2">
        <f t="shared" si="65"/>
        <v>45068</v>
      </c>
      <c r="D889" s="1">
        <v>4765</v>
      </c>
    </row>
    <row r="890" spans="2:4" ht="13" x14ac:dyDescent="0.15">
      <c r="B890" s="2">
        <v>45068.182423964667</v>
      </c>
      <c r="C890" s="2">
        <f t="shared" si="65"/>
        <v>45068</v>
      </c>
      <c r="D890" s="1">
        <v>3897</v>
      </c>
    </row>
    <row r="891" spans="2:4" ht="13" x14ac:dyDescent="0.15">
      <c r="B891" s="2">
        <v>45065.789823284838</v>
      </c>
      <c r="C891" s="2">
        <f t="shared" si="65"/>
        <v>45065</v>
      </c>
      <c r="D891" s="1">
        <v>4643</v>
      </c>
    </row>
    <row r="892" spans="2:4" ht="13" x14ac:dyDescent="0.15">
      <c r="B892" s="2">
        <v>45065.402615751489</v>
      </c>
      <c r="C892" s="2">
        <f t="shared" si="65"/>
        <v>45065</v>
      </c>
      <c r="D892" s="1">
        <v>4385</v>
      </c>
    </row>
    <row r="893" spans="2:4" ht="13" x14ac:dyDescent="0.15">
      <c r="B893" s="2">
        <v>45065.015881636522</v>
      </c>
      <c r="C893" s="2">
        <f t="shared" si="65"/>
        <v>45065</v>
      </c>
      <c r="D893" s="1">
        <v>4579</v>
      </c>
    </row>
    <row r="894" spans="2:4" ht="13" x14ac:dyDescent="0.15">
      <c r="B894" s="2">
        <v>45064.627494723478</v>
      </c>
      <c r="C894" s="2">
        <f t="shared" si="65"/>
        <v>45064</v>
      </c>
      <c r="D894" s="1">
        <v>3932</v>
      </c>
    </row>
    <row r="895" spans="2:4" ht="13" x14ac:dyDescent="0.15">
      <c r="B895" s="2">
        <v>45064.246398972515</v>
      </c>
      <c r="C895" s="2">
        <f t="shared" si="65"/>
        <v>45064</v>
      </c>
      <c r="D895" s="1">
        <v>4687</v>
      </c>
    </row>
    <row r="896" spans="2:4" ht="13" x14ac:dyDescent="0.15">
      <c r="B896" s="2">
        <v>45063.843907061841</v>
      </c>
      <c r="C896" s="2">
        <f t="shared" si="65"/>
        <v>45063</v>
      </c>
      <c r="D896" s="1">
        <v>4867</v>
      </c>
    </row>
    <row r="897" spans="2:4" ht="13" x14ac:dyDescent="0.15">
      <c r="B897" s="2">
        <v>45063.437189574419</v>
      </c>
      <c r="C897" s="2">
        <f t="shared" si="65"/>
        <v>45063</v>
      </c>
      <c r="D897" s="1">
        <v>5076</v>
      </c>
    </row>
    <row r="898" spans="2:4" ht="13" x14ac:dyDescent="0.15">
      <c r="B898" s="2">
        <v>45063.064403934237</v>
      </c>
      <c r="C898" s="2">
        <f t="shared" si="65"/>
        <v>45063</v>
      </c>
      <c r="D898" s="1">
        <v>4999</v>
      </c>
    </row>
    <row r="899" spans="2:4" ht="13" x14ac:dyDescent="0.15">
      <c r="B899" s="2">
        <v>45062.647612520064</v>
      </c>
      <c r="C899" s="2">
        <f t="shared" si="65"/>
        <v>45062</v>
      </c>
      <c r="D899" s="1">
        <v>5153</v>
      </c>
    </row>
    <row r="900" spans="2:4" ht="13" x14ac:dyDescent="0.15">
      <c r="B900" s="2">
        <v>45062.252558378612</v>
      </c>
      <c r="C900" s="2">
        <f t="shared" ref="C900:C963" si="66">INT(B900)</f>
        <v>45062</v>
      </c>
      <c r="D900" s="1">
        <v>4857</v>
      </c>
    </row>
    <row r="901" spans="2:4" ht="13" x14ac:dyDescent="0.15">
      <c r="B901" s="2">
        <v>45061.829262809129</v>
      </c>
      <c r="C901" s="2">
        <f t="shared" si="66"/>
        <v>45061</v>
      </c>
      <c r="D901" s="1">
        <v>5035</v>
      </c>
    </row>
    <row r="902" spans="2:4" ht="13" x14ac:dyDescent="0.15">
      <c r="B902" s="2">
        <v>45061.43816505732</v>
      </c>
      <c r="C902" s="2">
        <f t="shared" si="66"/>
        <v>45061</v>
      </c>
      <c r="D902" s="1">
        <v>4295</v>
      </c>
    </row>
    <row r="903" spans="2:4" ht="13" x14ac:dyDescent="0.15">
      <c r="B903" s="2">
        <v>45061.043997948247</v>
      </c>
      <c r="C903" s="2">
        <f t="shared" si="66"/>
        <v>45061</v>
      </c>
      <c r="D903" s="1">
        <v>4573</v>
      </c>
    </row>
    <row r="904" spans="2:4" ht="13" x14ac:dyDescent="0.15">
      <c r="B904" s="2">
        <v>45058.985229309226</v>
      </c>
      <c r="C904" s="2">
        <f t="shared" si="66"/>
        <v>45058</v>
      </c>
      <c r="D904" s="1">
        <v>4244</v>
      </c>
    </row>
    <row r="905" spans="2:4" ht="13" x14ac:dyDescent="0.15">
      <c r="B905" s="2">
        <v>45058.56380801546</v>
      </c>
      <c r="C905" s="2">
        <f t="shared" si="66"/>
        <v>45058</v>
      </c>
      <c r="D905" s="1">
        <v>4289</v>
      </c>
    </row>
    <row r="906" spans="2:4" ht="13" x14ac:dyDescent="0.15">
      <c r="B906" s="2">
        <v>45058.177505329913</v>
      </c>
      <c r="C906" s="2">
        <f t="shared" si="66"/>
        <v>45058</v>
      </c>
      <c r="D906" s="1">
        <v>4712</v>
      </c>
    </row>
    <row r="907" spans="2:4" ht="13" x14ac:dyDescent="0.15">
      <c r="B907" s="2">
        <v>45057.76001593261</v>
      </c>
      <c r="C907" s="2">
        <f t="shared" si="66"/>
        <v>45057</v>
      </c>
      <c r="D907" s="1">
        <v>4193</v>
      </c>
    </row>
    <row r="908" spans="2:4" ht="13" x14ac:dyDescent="0.15">
      <c r="B908" s="2">
        <v>45057.338519098019</v>
      </c>
      <c r="C908" s="2">
        <f t="shared" si="66"/>
        <v>45057</v>
      </c>
      <c r="D908" s="1">
        <v>4659</v>
      </c>
    </row>
    <row r="909" spans="2:4" ht="13" x14ac:dyDescent="0.15">
      <c r="B909" s="2">
        <v>45056.920124970005</v>
      </c>
      <c r="C909" s="2">
        <f t="shared" si="66"/>
        <v>45056</v>
      </c>
      <c r="D909" s="1">
        <v>4610</v>
      </c>
    </row>
    <row r="910" spans="2:4" ht="13" x14ac:dyDescent="0.15">
      <c r="B910" s="2">
        <v>45056.505667579499</v>
      </c>
      <c r="C910" s="2">
        <f t="shared" si="66"/>
        <v>45056</v>
      </c>
      <c r="D910" s="1">
        <v>4231</v>
      </c>
    </row>
    <row r="911" spans="2:4" ht="13" x14ac:dyDescent="0.15">
      <c r="B911" s="2">
        <v>45056.092444442482</v>
      </c>
      <c r="C911" s="2">
        <f t="shared" si="66"/>
        <v>45056</v>
      </c>
      <c r="D911" s="1">
        <v>4812</v>
      </c>
    </row>
    <row r="912" spans="2:4" ht="13" x14ac:dyDescent="0.15">
      <c r="B912" s="2">
        <v>45055.720607493997</v>
      </c>
      <c r="C912" s="2">
        <f t="shared" si="66"/>
        <v>45055</v>
      </c>
      <c r="D912" s="1">
        <v>5008</v>
      </c>
    </row>
    <row r="913" spans="2:4" ht="13" x14ac:dyDescent="0.15">
      <c r="B913" s="2">
        <v>45055.31142628302</v>
      </c>
      <c r="C913" s="2">
        <f t="shared" si="66"/>
        <v>45055</v>
      </c>
      <c r="D913" s="1">
        <v>4820</v>
      </c>
    </row>
    <row r="914" spans="2:4" ht="13" x14ac:dyDescent="0.15">
      <c r="B914" s="2">
        <v>45054.922654778064</v>
      </c>
      <c r="C914" s="2">
        <f t="shared" si="66"/>
        <v>45054</v>
      </c>
      <c r="D914" s="1">
        <v>4436</v>
      </c>
    </row>
    <row r="915" spans="2:4" ht="13" x14ac:dyDescent="0.15">
      <c r="B915" s="2">
        <v>45054.509334112852</v>
      </c>
      <c r="C915" s="2">
        <f t="shared" si="66"/>
        <v>45054</v>
      </c>
      <c r="D915" s="1">
        <v>4259</v>
      </c>
    </row>
    <row r="916" spans="2:4" ht="13" x14ac:dyDescent="0.15">
      <c r="B916" s="2">
        <v>45054.08397482094</v>
      </c>
      <c r="C916" s="2">
        <f t="shared" si="66"/>
        <v>45054</v>
      </c>
      <c r="D916" s="1">
        <v>4671</v>
      </c>
    </row>
    <row r="917" spans="2:4" ht="13" x14ac:dyDescent="0.15">
      <c r="B917" s="2">
        <v>45051.706835369907</v>
      </c>
      <c r="C917" s="2">
        <f t="shared" si="66"/>
        <v>45051</v>
      </c>
      <c r="D917" s="1">
        <v>4890</v>
      </c>
    </row>
    <row r="918" spans="2:4" ht="13" x14ac:dyDescent="0.15">
      <c r="B918" s="2">
        <v>45051.313236698501</v>
      </c>
      <c r="C918" s="2">
        <f t="shared" si="66"/>
        <v>45051</v>
      </c>
      <c r="D918" s="1">
        <v>4630</v>
      </c>
    </row>
    <row r="919" spans="2:4" ht="13" x14ac:dyDescent="0.15">
      <c r="B919" s="2">
        <v>45050.893636474953</v>
      </c>
      <c r="C919" s="2">
        <f t="shared" si="66"/>
        <v>45050</v>
      </c>
      <c r="D919" s="1">
        <v>4451</v>
      </c>
    </row>
    <row r="920" spans="2:4" ht="13" x14ac:dyDescent="0.15">
      <c r="B920" s="2">
        <v>45050.466289740434</v>
      </c>
      <c r="C920" s="2">
        <f t="shared" si="66"/>
        <v>45050</v>
      </c>
      <c r="D920" s="1">
        <v>5106</v>
      </c>
    </row>
    <row r="921" spans="2:4" ht="13" x14ac:dyDescent="0.15">
      <c r="B921" s="2">
        <v>45050.086629603225</v>
      </c>
      <c r="C921" s="2">
        <f t="shared" si="66"/>
        <v>45050</v>
      </c>
      <c r="D921" s="1">
        <v>4740</v>
      </c>
    </row>
    <row r="922" spans="2:4" ht="13" x14ac:dyDescent="0.15">
      <c r="B922" s="2">
        <v>45049.661896984551</v>
      </c>
      <c r="C922" s="2">
        <f t="shared" si="66"/>
        <v>45049</v>
      </c>
      <c r="D922" s="1">
        <v>4989</v>
      </c>
    </row>
    <row r="923" spans="2:4" ht="13" x14ac:dyDescent="0.15">
      <c r="B923" s="2">
        <v>45049.257022123122</v>
      </c>
      <c r="C923" s="2">
        <f t="shared" si="66"/>
        <v>45049</v>
      </c>
      <c r="D923" s="1">
        <v>4547</v>
      </c>
    </row>
    <row r="924" spans="2:4" ht="13" x14ac:dyDescent="0.15">
      <c r="B924" s="2">
        <v>45048.866390143092</v>
      </c>
      <c r="C924" s="2">
        <f t="shared" si="66"/>
        <v>45048</v>
      </c>
      <c r="D924" s="1">
        <v>4020</v>
      </c>
    </row>
    <row r="925" spans="2:4" ht="13" x14ac:dyDescent="0.15">
      <c r="B925" s="2">
        <v>45048.468036641767</v>
      </c>
      <c r="C925" s="2">
        <f t="shared" si="66"/>
        <v>45048</v>
      </c>
      <c r="D925" s="1">
        <v>4765</v>
      </c>
    </row>
    <row r="926" spans="2:4" ht="13" x14ac:dyDescent="0.15">
      <c r="B926" s="2">
        <v>45048.046323716058</v>
      </c>
      <c r="C926" s="2">
        <f t="shared" si="66"/>
        <v>45048</v>
      </c>
      <c r="D926" s="1">
        <v>4638</v>
      </c>
    </row>
    <row r="927" spans="2:4" ht="13" x14ac:dyDescent="0.15">
      <c r="B927" s="2">
        <v>45047.657799003224</v>
      </c>
      <c r="C927" s="2">
        <f t="shared" si="66"/>
        <v>45047</v>
      </c>
      <c r="D927" s="1">
        <v>4345</v>
      </c>
    </row>
    <row r="928" spans="2:4" ht="13" x14ac:dyDescent="0.15">
      <c r="B928" s="2">
        <v>45047.260965672802</v>
      </c>
      <c r="C928" s="2">
        <f t="shared" si="66"/>
        <v>45047</v>
      </c>
      <c r="D928" s="1">
        <v>4150</v>
      </c>
    </row>
    <row r="929" spans="2:4" ht="13" x14ac:dyDescent="0.15">
      <c r="B929" s="2">
        <v>45044.903324090636</v>
      </c>
      <c r="C929" s="2">
        <f t="shared" si="66"/>
        <v>45044</v>
      </c>
      <c r="D929" s="1">
        <v>4050</v>
      </c>
    </row>
    <row r="930" spans="2:4" ht="13" x14ac:dyDescent="0.15">
      <c r="B930" s="2">
        <v>45044.50014688995</v>
      </c>
      <c r="C930" s="2">
        <f t="shared" si="66"/>
        <v>45044</v>
      </c>
      <c r="D930" s="1">
        <v>5062</v>
      </c>
    </row>
    <row r="931" spans="2:4" ht="13" x14ac:dyDescent="0.15">
      <c r="B931" s="2">
        <v>45044.099095939149</v>
      </c>
      <c r="C931" s="2">
        <f t="shared" si="66"/>
        <v>45044</v>
      </c>
      <c r="D931" s="1">
        <v>4829</v>
      </c>
    </row>
    <row r="932" spans="2:4" ht="13" x14ac:dyDescent="0.15">
      <c r="B932" s="2">
        <v>45043.719538119854</v>
      </c>
      <c r="C932" s="2">
        <f t="shared" si="66"/>
        <v>45043</v>
      </c>
      <c r="D932" s="1">
        <v>4307</v>
      </c>
    </row>
    <row r="933" spans="2:4" ht="13" x14ac:dyDescent="0.15">
      <c r="B933" s="2">
        <v>45043.314543638007</v>
      </c>
      <c r="C933" s="2">
        <f t="shared" si="66"/>
        <v>45043</v>
      </c>
      <c r="D933" s="1">
        <v>4563</v>
      </c>
    </row>
    <row r="934" spans="2:4" ht="13" x14ac:dyDescent="0.15">
      <c r="B934" s="2">
        <v>45042.925484400068</v>
      </c>
      <c r="C934" s="2">
        <f t="shared" si="66"/>
        <v>45042</v>
      </c>
      <c r="D934" s="1">
        <v>4291</v>
      </c>
    </row>
    <row r="935" spans="2:4" ht="13" x14ac:dyDescent="0.15">
      <c r="B935" s="2">
        <v>45042.545461882597</v>
      </c>
      <c r="C935" s="2">
        <f t="shared" si="66"/>
        <v>45042</v>
      </c>
      <c r="D935" s="1">
        <v>4846</v>
      </c>
    </row>
    <row r="936" spans="2:4" ht="13" x14ac:dyDescent="0.15">
      <c r="B936" s="2">
        <v>45042.162827246175</v>
      </c>
      <c r="C936" s="2">
        <f t="shared" si="66"/>
        <v>45042</v>
      </c>
      <c r="D936" s="1">
        <v>4805</v>
      </c>
    </row>
    <row r="937" spans="2:4" ht="13" x14ac:dyDescent="0.15">
      <c r="B937" s="2">
        <v>45041.762724480424</v>
      </c>
      <c r="C937" s="2">
        <f t="shared" si="66"/>
        <v>45041</v>
      </c>
      <c r="D937" s="1">
        <v>5007</v>
      </c>
    </row>
    <row r="938" spans="2:4" ht="13" x14ac:dyDescent="0.15">
      <c r="B938" s="2">
        <v>45041.352841611966</v>
      </c>
      <c r="C938" s="2">
        <f t="shared" si="66"/>
        <v>45041</v>
      </c>
      <c r="D938" s="1">
        <v>4786</v>
      </c>
    </row>
    <row r="939" spans="2:4" ht="13" x14ac:dyDescent="0.15">
      <c r="B939" s="2">
        <v>45040.967662110372</v>
      </c>
      <c r="C939" s="2">
        <f t="shared" si="66"/>
        <v>45040</v>
      </c>
      <c r="D939" s="1">
        <v>4859</v>
      </c>
    </row>
    <row r="940" spans="2:4" ht="13" x14ac:dyDescent="0.15">
      <c r="B940" s="2">
        <v>45040.580047889453</v>
      </c>
      <c r="C940" s="2">
        <f t="shared" si="66"/>
        <v>45040</v>
      </c>
      <c r="D940" s="1">
        <v>4366</v>
      </c>
    </row>
    <row r="941" spans="2:4" ht="13" x14ac:dyDescent="0.15">
      <c r="B941" s="2">
        <v>45040.20417656035</v>
      </c>
      <c r="C941" s="2">
        <f t="shared" si="66"/>
        <v>45040</v>
      </c>
      <c r="D941" s="1">
        <v>4269</v>
      </c>
    </row>
    <row r="942" spans="2:4" ht="13" x14ac:dyDescent="0.15">
      <c r="B942" s="2">
        <v>45037.813106702153</v>
      </c>
      <c r="C942" s="2">
        <f t="shared" si="66"/>
        <v>45037</v>
      </c>
      <c r="D942" s="1">
        <v>4469</v>
      </c>
    </row>
    <row r="943" spans="2:4" ht="13" x14ac:dyDescent="0.15">
      <c r="B943" s="2">
        <v>45037.387752199611</v>
      </c>
      <c r="C943" s="2">
        <f t="shared" si="66"/>
        <v>45037</v>
      </c>
      <c r="D943" s="1">
        <v>4555</v>
      </c>
    </row>
    <row r="944" spans="2:4" ht="13" x14ac:dyDescent="0.15">
      <c r="B944" s="2">
        <v>45036.987296136293</v>
      </c>
      <c r="C944" s="2">
        <f t="shared" si="66"/>
        <v>45036</v>
      </c>
      <c r="D944" s="1">
        <v>4427</v>
      </c>
    </row>
    <row r="945" spans="2:4" ht="13" x14ac:dyDescent="0.15">
      <c r="B945" s="2">
        <v>45036.615135834661</v>
      </c>
      <c r="C945" s="2">
        <f t="shared" si="66"/>
        <v>45036</v>
      </c>
      <c r="D945" s="1">
        <v>4312</v>
      </c>
    </row>
    <row r="946" spans="2:4" ht="13" x14ac:dyDescent="0.15">
      <c r="B946" s="2">
        <v>45036.199717570569</v>
      </c>
      <c r="C946" s="2">
        <f t="shared" si="66"/>
        <v>45036</v>
      </c>
      <c r="D946" s="1">
        <v>4324</v>
      </c>
    </row>
    <row r="947" spans="2:4" ht="13" x14ac:dyDescent="0.15">
      <c r="B947" s="2">
        <v>45035.812151508311</v>
      </c>
      <c r="C947" s="2">
        <f t="shared" si="66"/>
        <v>45035</v>
      </c>
      <c r="D947" s="1">
        <v>4031</v>
      </c>
    </row>
    <row r="948" spans="2:4" ht="13" x14ac:dyDescent="0.15">
      <c r="B948" s="2">
        <v>45035.426958538199</v>
      </c>
      <c r="C948" s="2">
        <f t="shared" si="66"/>
        <v>45035</v>
      </c>
      <c r="D948" s="1">
        <v>4664</v>
      </c>
    </row>
    <row r="949" spans="2:4" ht="13" x14ac:dyDescent="0.15">
      <c r="B949" s="2">
        <v>45035.03159276439</v>
      </c>
      <c r="C949" s="2">
        <f t="shared" si="66"/>
        <v>45035</v>
      </c>
      <c r="D949" s="1">
        <v>4064</v>
      </c>
    </row>
    <row r="950" spans="2:4" ht="13" x14ac:dyDescent="0.15">
      <c r="B950" s="2">
        <v>45034.65937745625</v>
      </c>
      <c r="C950" s="2">
        <f t="shared" si="66"/>
        <v>45034</v>
      </c>
      <c r="D950" s="1">
        <v>3949</v>
      </c>
    </row>
    <row r="951" spans="2:4" ht="13" x14ac:dyDescent="0.15">
      <c r="B951" s="2">
        <v>45034.244434089152</v>
      </c>
      <c r="C951" s="2">
        <f t="shared" si="66"/>
        <v>45034</v>
      </c>
      <c r="D951" s="1">
        <v>34556</v>
      </c>
    </row>
    <row r="952" spans="2:4" ht="13" x14ac:dyDescent="0.15">
      <c r="B952" s="2">
        <v>45033.8315486996</v>
      </c>
      <c r="C952" s="2">
        <f t="shared" si="66"/>
        <v>45033</v>
      </c>
      <c r="D952" s="1">
        <v>4749</v>
      </c>
    </row>
    <row r="953" spans="2:4" ht="13" x14ac:dyDescent="0.15">
      <c r="B953" s="2">
        <v>45033.434590068013</v>
      </c>
      <c r="C953" s="2">
        <f t="shared" si="66"/>
        <v>45033</v>
      </c>
      <c r="D953" s="1">
        <v>4452</v>
      </c>
    </row>
    <row r="954" spans="2:4" ht="13" x14ac:dyDescent="0.15">
      <c r="B954" s="2">
        <v>45033.036549611519</v>
      </c>
      <c r="C954" s="2">
        <f t="shared" si="66"/>
        <v>45033</v>
      </c>
      <c r="D954" s="1">
        <v>4514</v>
      </c>
    </row>
    <row r="955" spans="2:4" ht="13" x14ac:dyDescent="0.15">
      <c r="B955" s="2">
        <v>45030.617974602319</v>
      </c>
      <c r="C955" s="2">
        <f t="shared" si="66"/>
        <v>45030</v>
      </c>
      <c r="D955" s="1">
        <v>4288</v>
      </c>
    </row>
    <row r="956" spans="2:4" ht="13" x14ac:dyDescent="0.15">
      <c r="B956" s="2">
        <v>45030.207390775147</v>
      </c>
      <c r="C956" s="2">
        <f t="shared" si="66"/>
        <v>45030</v>
      </c>
      <c r="D956" s="1">
        <v>3976</v>
      </c>
    </row>
    <row r="957" spans="2:4" ht="13" x14ac:dyDescent="0.15">
      <c r="B957" s="2">
        <v>45029.790659589635</v>
      </c>
      <c r="C957" s="2">
        <f t="shared" si="66"/>
        <v>45029</v>
      </c>
      <c r="D957" s="1">
        <v>4518</v>
      </c>
    </row>
    <row r="958" spans="2:4" ht="13" x14ac:dyDescent="0.15">
      <c r="B958" s="2">
        <v>45029.410417387538</v>
      </c>
      <c r="C958" s="2">
        <f t="shared" si="66"/>
        <v>45029</v>
      </c>
      <c r="D958" s="1">
        <v>3873</v>
      </c>
    </row>
    <row r="959" spans="2:4" ht="13" x14ac:dyDescent="0.15">
      <c r="B959" s="2">
        <v>45028.994500672547</v>
      </c>
      <c r="C959" s="2">
        <f t="shared" si="66"/>
        <v>45028</v>
      </c>
      <c r="D959" s="1">
        <v>4257</v>
      </c>
    </row>
    <row r="960" spans="2:4" ht="13" x14ac:dyDescent="0.15">
      <c r="B960" s="2">
        <v>45028.603424151253</v>
      </c>
      <c r="C960" s="2">
        <f t="shared" si="66"/>
        <v>45028</v>
      </c>
      <c r="D960" s="1">
        <v>4570</v>
      </c>
    </row>
    <row r="961" spans="2:4" ht="13" x14ac:dyDescent="0.15">
      <c r="B961" s="2">
        <v>45028.183998590808</v>
      </c>
      <c r="C961" s="2">
        <f t="shared" si="66"/>
        <v>45028</v>
      </c>
      <c r="D961" s="1">
        <v>3976</v>
      </c>
    </row>
    <row r="962" spans="2:4" ht="13" x14ac:dyDescent="0.15">
      <c r="B962" s="2">
        <v>45027.808008693268</v>
      </c>
      <c r="C962" s="2">
        <f t="shared" si="66"/>
        <v>45027</v>
      </c>
      <c r="D962" s="1">
        <v>4929</v>
      </c>
    </row>
    <row r="963" spans="2:4" ht="13" x14ac:dyDescent="0.15">
      <c r="B963" s="2">
        <v>45027.40978098393</v>
      </c>
      <c r="C963" s="2">
        <f t="shared" si="66"/>
        <v>45027</v>
      </c>
      <c r="D963" s="1">
        <v>4866</v>
      </c>
    </row>
    <row r="964" spans="2:4" ht="13" x14ac:dyDescent="0.15">
      <c r="B964" s="2">
        <v>45026.994352130772</v>
      </c>
      <c r="C964" s="2">
        <f t="shared" ref="C964:C1027" si="67">INT(B964)</f>
        <v>45026</v>
      </c>
      <c r="D964" s="1">
        <v>4934</v>
      </c>
    </row>
    <row r="965" spans="2:4" ht="13" x14ac:dyDescent="0.15">
      <c r="B965" s="2">
        <v>45026.583027309876</v>
      </c>
      <c r="C965" s="2">
        <f t="shared" si="67"/>
        <v>45026</v>
      </c>
      <c r="D965" s="1">
        <v>4116</v>
      </c>
    </row>
    <row r="966" spans="2:4" ht="13" x14ac:dyDescent="0.15">
      <c r="B966" s="2">
        <v>45026.203630008989</v>
      </c>
      <c r="C966" s="2">
        <f t="shared" si="67"/>
        <v>45026</v>
      </c>
      <c r="D966" s="1">
        <v>4733</v>
      </c>
    </row>
    <row r="967" spans="2:4" ht="13" x14ac:dyDescent="0.15">
      <c r="B967" s="2">
        <v>45023.827886472463</v>
      </c>
      <c r="C967" s="2">
        <f t="shared" si="67"/>
        <v>45023</v>
      </c>
      <c r="D967" s="1">
        <v>4533</v>
      </c>
    </row>
    <row r="968" spans="2:4" ht="13" x14ac:dyDescent="0.15">
      <c r="B968" s="2">
        <v>45023.403910682347</v>
      </c>
      <c r="C968" s="2">
        <f t="shared" si="67"/>
        <v>45023</v>
      </c>
      <c r="D968" s="1">
        <v>4026</v>
      </c>
    </row>
    <row r="969" spans="2:4" ht="13" x14ac:dyDescent="0.15">
      <c r="B969" s="2">
        <v>45023.010215670001</v>
      </c>
      <c r="C969" s="2">
        <f t="shared" si="67"/>
        <v>45023</v>
      </c>
      <c r="D969" s="1">
        <v>4678</v>
      </c>
    </row>
    <row r="970" spans="2:4" ht="13" x14ac:dyDescent="0.15">
      <c r="B970" s="2">
        <v>45022.596173015409</v>
      </c>
      <c r="C970" s="2">
        <f t="shared" si="67"/>
        <v>45022</v>
      </c>
      <c r="D970" s="1">
        <v>4797</v>
      </c>
    </row>
    <row r="971" spans="2:4" ht="13" x14ac:dyDescent="0.15">
      <c r="B971" s="2">
        <v>45022.168291330396</v>
      </c>
      <c r="C971" s="2">
        <f t="shared" si="67"/>
        <v>45022</v>
      </c>
      <c r="D971" s="1">
        <v>4901</v>
      </c>
    </row>
    <row r="972" spans="2:4" ht="13" x14ac:dyDescent="0.15">
      <c r="B972" s="2">
        <v>45021.757601531768</v>
      </c>
      <c r="C972" s="2">
        <f t="shared" si="67"/>
        <v>45021</v>
      </c>
      <c r="D972" s="1">
        <v>4294</v>
      </c>
    </row>
    <row r="973" spans="2:4" ht="13" x14ac:dyDescent="0.15">
      <c r="B973" s="2">
        <v>45021.367513008248</v>
      </c>
      <c r="C973" s="2">
        <f t="shared" si="67"/>
        <v>45021</v>
      </c>
      <c r="D973" s="1">
        <v>4242</v>
      </c>
    </row>
    <row r="974" spans="2:4" ht="13" x14ac:dyDescent="0.15">
      <c r="B974" s="2">
        <v>45020.943861655935</v>
      </c>
      <c r="C974" s="2">
        <f t="shared" si="67"/>
        <v>45020</v>
      </c>
      <c r="D974" s="1">
        <v>4624</v>
      </c>
    </row>
    <row r="975" spans="2:4" ht="13" x14ac:dyDescent="0.15">
      <c r="B975" s="2">
        <v>45020.539656628054</v>
      </c>
      <c r="C975" s="2">
        <f t="shared" si="67"/>
        <v>45020</v>
      </c>
      <c r="D975" s="1">
        <v>4375</v>
      </c>
    </row>
    <row r="976" spans="2:4" ht="13" x14ac:dyDescent="0.15">
      <c r="B976" s="2">
        <v>45020.165766941682</v>
      </c>
      <c r="C976" s="2">
        <f t="shared" si="67"/>
        <v>45020</v>
      </c>
      <c r="D976" s="1">
        <v>3897</v>
      </c>
    </row>
    <row r="977" spans="2:4" ht="13" x14ac:dyDescent="0.15">
      <c r="B977" s="2">
        <v>45019.795556036923</v>
      </c>
      <c r="C977" s="2">
        <f t="shared" si="67"/>
        <v>45019</v>
      </c>
      <c r="D977" s="1">
        <v>4509</v>
      </c>
    </row>
    <row r="978" spans="2:4" ht="13" x14ac:dyDescent="0.15">
      <c r="B978" s="2">
        <v>45019.403523549961</v>
      </c>
      <c r="C978" s="2">
        <f t="shared" si="67"/>
        <v>45019</v>
      </c>
      <c r="D978" s="1">
        <v>4182</v>
      </c>
    </row>
    <row r="979" spans="2:4" ht="13" x14ac:dyDescent="0.15">
      <c r="B979" s="2">
        <v>45019.019732024564</v>
      </c>
      <c r="C979" s="2">
        <f t="shared" si="67"/>
        <v>45019</v>
      </c>
      <c r="D979" s="1">
        <v>3925</v>
      </c>
    </row>
    <row r="980" spans="2:4" ht="13" x14ac:dyDescent="0.15">
      <c r="B980" s="2">
        <v>45016.922859083039</v>
      </c>
      <c r="C980" s="2">
        <f t="shared" si="67"/>
        <v>45016</v>
      </c>
      <c r="D980" s="1">
        <v>4418</v>
      </c>
    </row>
    <row r="981" spans="2:4" ht="13" x14ac:dyDescent="0.15">
      <c r="B981" s="2">
        <v>45016.547762445232</v>
      </c>
      <c r="C981" s="2">
        <f t="shared" si="67"/>
        <v>45016</v>
      </c>
      <c r="D981" s="1">
        <v>5036</v>
      </c>
    </row>
    <row r="982" spans="2:4" ht="13" x14ac:dyDescent="0.15">
      <c r="B982" s="2">
        <v>45016.171517402334</v>
      </c>
      <c r="C982" s="2">
        <f t="shared" si="67"/>
        <v>45016</v>
      </c>
      <c r="D982" s="1">
        <v>4889</v>
      </c>
    </row>
    <row r="983" spans="2:4" ht="13" x14ac:dyDescent="0.15">
      <c r="B983" s="2">
        <v>45015.753265608582</v>
      </c>
      <c r="C983" s="2">
        <f t="shared" si="67"/>
        <v>45015</v>
      </c>
      <c r="D983" s="1">
        <v>4507</v>
      </c>
    </row>
    <row r="984" spans="2:4" ht="13" x14ac:dyDescent="0.15">
      <c r="B984" s="2">
        <v>45015.369737600049</v>
      </c>
      <c r="C984" s="2">
        <f t="shared" si="67"/>
        <v>45015</v>
      </c>
      <c r="D984" s="1">
        <v>4704</v>
      </c>
    </row>
    <row r="985" spans="2:4" ht="13" x14ac:dyDescent="0.15">
      <c r="B985" s="2">
        <v>45014.977329279071</v>
      </c>
      <c r="C985" s="2">
        <f t="shared" si="67"/>
        <v>45014</v>
      </c>
      <c r="D985" s="1">
        <v>5017</v>
      </c>
    </row>
    <row r="986" spans="2:4" ht="13" x14ac:dyDescent="0.15">
      <c r="B986" s="2">
        <v>45014.588135525053</v>
      </c>
      <c r="C986" s="2">
        <f t="shared" si="67"/>
        <v>45014</v>
      </c>
      <c r="D986" s="1">
        <v>4475</v>
      </c>
    </row>
    <row r="987" spans="2:4" ht="13" x14ac:dyDescent="0.15">
      <c r="B987" s="2">
        <v>45014.177281938639</v>
      </c>
      <c r="C987" s="2">
        <f t="shared" si="67"/>
        <v>45014</v>
      </c>
      <c r="D987" s="1">
        <v>4342</v>
      </c>
    </row>
    <row r="988" spans="2:4" ht="13" x14ac:dyDescent="0.15">
      <c r="B988" s="2">
        <v>45013.784453413427</v>
      </c>
      <c r="C988" s="2">
        <f t="shared" si="67"/>
        <v>45013</v>
      </c>
      <c r="D988" s="1">
        <v>4040</v>
      </c>
    </row>
    <row r="989" spans="2:4" ht="13" x14ac:dyDescent="0.15">
      <c r="B989" s="2">
        <v>45013.364734281517</v>
      </c>
      <c r="C989" s="2">
        <f t="shared" si="67"/>
        <v>45013</v>
      </c>
      <c r="D989" s="1">
        <v>4488</v>
      </c>
    </row>
    <row r="990" spans="2:4" ht="13" x14ac:dyDescent="0.15">
      <c r="B990" s="2">
        <v>45012.946134145001</v>
      </c>
      <c r="C990" s="2">
        <f t="shared" si="67"/>
        <v>45012</v>
      </c>
      <c r="D990" s="1">
        <v>3897</v>
      </c>
    </row>
    <row r="991" spans="2:4" ht="13" x14ac:dyDescent="0.15">
      <c r="B991" s="2">
        <v>45012.570290998818</v>
      </c>
      <c r="C991" s="2">
        <f t="shared" si="67"/>
        <v>45012</v>
      </c>
      <c r="D991" s="1">
        <v>4968</v>
      </c>
    </row>
    <row r="992" spans="2:4" ht="13" x14ac:dyDescent="0.15">
      <c r="B992" s="2">
        <v>45012.196418834174</v>
      </c>
      <c r="C992" s="2">
        <f t="shared" si="67"/>
        <v>45012</v>
      </c>
      <c r="D992" s="1">
        <v>4375</v>
      </c>
    </row>
    <row r="993" spans="2:4" ht="13" x14ac:dyDescent="0.15">
      <c r="B993" s="2">
        <v>45009.812033521186</v>
      </c>
      <c r="C993" s="2">
        <f t="shared" si="67"/>
        <v>45009</v>
      </c>
      <c r="D993" s="1">
        <v>4670</v>
      </c>
    </row>
    <row r="994" spans="2:4" ht="13" x14ac:dyDescent="0.15">
      <c r="B994" s="2">
        <v>45009.42221643385</v>
      </c>
      <c r="C994" s="2">
        <f t="shared" si="67"/>
        <v>45009</v>
      </c>
      <c r="D994" s="1">
        <v>5043</v>
      </c>
    </row>
    <row r="995" spans="2:4" ht="13" x14ac:dyDescent="0.15">
      <c r="B995" s="2">
        <v>45009.024487668903</v>
      </c>
      <c r="C995" s="2">
        <f t="shared" si="67"/>
        <v>45009</v>
      </c>
      <c r="D995" s="1">
        <v>4658</v>
      </c>
    </row>
    <row r="996" spans="2:4" ht="13" x14ac:dyDescent="0.15">
      <c r="B996" s="2">
        <v>45008.638038072109</v>
      </c>
      <c r="C996" s="2">
        <f t="shared" si="67"/>
        <v>45008</v>
      </c>
      <c r="D996" s="1">
        <v>4993</v>
      </c>
    </row>
    <row r="997" spans="2:4" ht="13" x14ac:dyDescent="0.15">
      <c r="B997" s="2">
        <v>45008.246387002626</v>
      </c>
      <c r="C997" s="2">
        <f t="shared" si="67"/>
        <v>45008</v>
      </c>
      <c r="D997" s="1">
        <v>4229</v>
      </c>
    </row>
    <row r="998" spans="2:4" ht="13" x14ac:dyDescent="0.15">
      <c r="B998" s="2">
        <v>45007.832575865461</v>
      </c>
      <c r="C998" s="2">
        <f t="shared" si="67"/>
        <v>45007</v>
      </c>
      <c r="D998" s="1">
        <v>4701</v>
      </c>
    </row>
    <row r="999" spans="2:4" ht="13" x14ac:dyDescent="0.15">
      <c r="B999" s="2">
        <v>45007.404219934724</v>
      </c>
      <c r="C999" s="2">
        <f t="shared" si="67"/>
        <v>45007</v>
      </c>
      <c r="D999" s="1">
        <v>4796</v>
      </c>
    </row>
    <row r="1000" spans="2:4" ht="13" x14ac:dyDescent="0.15">
      <c r="B1000" s="2">
        <v>45006.993783139362</v>
      </c>
      <c r="C1000" s="2">
        <f t="shared" si="67"/>
        <v>45006</v>
      </c>
      <c r="D1000" s="1">
        <v>4443</v>
      </c>
    </row>
    <row r="1001" spans="2:4" ht="13" x14ac:dyDescent="0.15">
      <c r="B1001" s="2">
        <v>45006.5902530315</v>
      </c>
      <c r="C1001" s="2">
        <f t="shared" si="67"/>
        <v>45006</v>
      </c>
      <c r="D1001" s="1">
        <v>5035</v>
      </c>
    </row>
    <row r="1002" spans="2:4" ht="13" x14ac:dyDescent="0.15">
      <c r="B1002" s="2">
        <v>45006.166908876497</v>
      </c>
      <c r="C1002" s="2">
        <f t="shared" si="67"/>
        <v>45006</v>
      </c>
      <c r="D1002" s="1">
        <v>4219</v>
      </c>
    </row>
    <row r="1003" spans="2:4" ht="13" x14ac:dyDescent="0.15">
      <c r="B1003" s="2">
        <v>45005.749201409606</v>
      </c>
      <c r="C1003" s="2">
        <f t="shared" si="67"/>
        <v>45005</v>
      </c>
      <c r="D1003" s="1">
        <v>4291</v>
      </c>
    </row>
    <row r="1004" spans="2:4" ht="13" x14ac:dyDescent="0.15">
      <c r="B1004" s="2">
        <v>45005.351800598139</v>
      </c>
      <c r="C1004" s="2">
        <f t="shared" si="67"/>
        <v>45005</v>
      </c>
      <c r="D1004" s="1">
        <v>3974</v>
      </c>
    </row>
    <row r="1005" spans="2:4" ht="13" x14ac:dyDescent="0.15">
      <c r="B1005" s="2">
        <v>45002.986931901854</v>
      </c>
      <c r="C1005" s="2">
        <f t="shared" si="67"/>
        <v>45002</v>
      </c>
      <c r="D1005" s="1">
        <v>4319</v>
      </c>
    </row>
    <row r="1006" spans="2:4" ht="13" x14ac:dyDescent="0.15">
      <c r="B1006" s="2">
        <v>45002.602349350753</v>
      </c>
      <c r="C1006" s="2">
        <f t="shared" si="67"/>
        <v>45002</v>
      </c>
      <c r="D1006" s="1">
        <v>5049</v>
      </c>
    </row>
    <row r="1007" spans="2:4" ht="13" x14ac:dyDescent="0.15">
      <c r="B1007" s="2">
        <v>45002.220335428639</v>
      </c>
      <c r="C1007" s="2">
        <f t="shared" si="67"/>
        <v>45002</v>
      </c>
      <c r="D1007" s="1">
        <v>4799</v>
      </c>
    </row>
    <row r="1008" spans="2:4" ht="13" x14ac:dyDescent="0.15">
      <c r="B1008" s="2">
        <v>45001.791411905753</v>
      </c>
      <c r="C1008" s="2">
        <f t="shared" si="67"/>
        <v>45001</v>
      </c>
      <c r="D1008" s="1">
        <v>4491</v>
      </c>
    </row>
    <row r="1009" spans="2:4" ht="13" x14ac:dyDescent="0.15">
      <c r="B1009" s="2">
        <v>45001.374818979573</v>
      </c>
      <c r="C1009" s="2">
        <f t="shared" si="67"/>
        <v>45001</v>
      </c>
      <c r="D1009" s="1">
        <v>4658</v>
      </c>
    </row>
    <row r="1010" spans="2:4" ht="13" x14ac:dyDescent="0.15">
      <c r="B1010" s="2">
        <v>45000.996645474268</v>
      </c>
      <c r="C1010" s="2">
        <f t="shared" si="67"/>
        <v>45000</v>
      </c>
      <c r="D1010" s="1">
        <v>4818</v>
      </c>
    </row>
    <row r="1011" spans="2:4" ht="13" x14ac:dyDescent="0.15">
      <c r="B1011" s="2">
        <v>45000.604550172728</v>
      </c>
      <c r="C1011" s="2">
        <f t="shared" si="67"/>
        <v>45000</v>
      </c>
      <c r="D1011" s="1">
        <v>4112</v>
      </c>
    </row>
    <row r="1012" spans="2:4" ht="13" x14ac:dyDescent="0.15">
      <c r="B1012" s="2">
        <v>45000.223922449833</v>
      </c>
      <c r="C1012" s="2">
        <f t="shared" si="67"/>
        <v>45000</v>
      </c>
      <c r="D1012" s="1">
        <v>4876</v>
      </c>
    </row>
    <row r="1013" spans="2:4" ht="13" x14ac:dyDescent="0.15">
      <c r="B1013" s="2">
        <v>44999.843077704034</v>
      </c>
      <c r="C1013" s="2">
        <f t="shared" si="67"/>
        <v>44999</v>
      </c>
      <c r="D1013" s="1">
        <v>4096</v>
      </c>
    </row>
    <row r="1014" spans="2:4" ht="13" x14ac:dyDescent="0.15">
      <c r="B1014" s="2">
        <v>44999.433084530741</v>
      </c>
      <c r="C1014" s="2">
        <f t="shared" si="67"/>
        <v>44999</v>
      </c>
      <c r="D1014" s="1">
        <v>4530</v>
      </c>
    </row>
    <row r="1015" spans="2:4" ht="13" x14ac:dyDescent="0.15">
      <c r="B1015" s="2">
        <v>44999.056763391724</v>
      </c>
      <c r="C1015" s="2">
        <f t="shared" si="67"/>
        <v>44999</v>
      </c>
      <c r="D1015" s="1">
        <v>4767</v>
      </c>
    </row>
    <row r="1016" spans="2:4" ht="13" x14ac:dyDescent="0.15">
      <c r="B1016" s="2">
        <v>44998.686094732715</v>
      </c>
      <c r="C1016" s="2">
        <f t="shared" si="67"/>
        <v>44998</v>
      </c>
      <c r="D1016" s="1">
        <v>4090</v>
      </c>
    </row>
    <row r="1017" spans="2:4" ht="13" x14ac:dyDescent="0.15">
      <c r="B1017" s="2">
        <v>44998.269303929046</v>
      </c>
      <c r="C1017" s="2">
        <f t="shared" si="67"/>
        <v>44998</v>
      </c>
      <c r="D1017" s="1">
        <v>4497</v>
      </c>
    </row>
    <row r="1018" spans="2:4" ht="13" x14ac:dyDescent="0.15">
      <c r="B1018" s="2">
        <v>44995.843896440099</v>
      </c>
      <c r="C1018" s="2">
        <f t="shared" si="67"/>
        <v>44995</v>
      </c>
      <c r="D1018" s="1">
        <v>4034</v>
      </c>
    </row>
    <row r="1019" spans="2:4" ht="13" x14ac:dyDescent="0.15">
      <c r="B1019" s="2">
        <v>44995.46708522585</v>
      </c>
      <c r="C1019" s="2">
        <f t="shared" si="67"/>
        <v>44995</v>
      </c>
      <c r="D1019" s="1">
        <v>4490</v>
      </c>
    </row>
    <row r="1020" spans="2:4" ht="13" x14ac:dyDescent="0.15">
      <c r="B1020" s="2">
        <v>44995.094166843723</v>
      </c>
      <c r="C1020" s="2">
        <f t="shared" si="67"/>
        <v>44995</v>
      </c>
      <c r="D1020" s="1">
        <v>4072</v>
      </c>
    </row>
    <row r="1021" spans="2:4" ht="13" x14ac:dyDescent="0.15">
      <c r="B1021" s="2">
        <v>44994.70449995032</v>
      </c>
      <c r="C1021" s="2">
        <f t="shared" si="67"/>
        <v>44994</v>
      </c>
      <c r="D1021" s="1">
        <v>4603</v>
      </c>
    </row>
    <row r="1022" spans="2:4" ht="13" x14ac:dyDescent="0.15">
      <c r="B1022" s="2">
        <v>44994.309012388869</v>
      </c>
      <c r="C1022" s="2">
        <f t="shared" si="67"/>
        <v>44994</v>
      </c>
      <c r="D1022" s="1">
        <v>4547</v>
      </c>
    </row>
    <row r="1023" spans="2:4" ht="13" x14ac:dyDescent="0.15">
      <c r="B1023" s="2">
        <v>44993.895647547615</v>
      </c>
      <c r="C1023" s="2">
        <f t="shared" si="67"/>
        <v>44993</v>
      </c>
      <c r="D1023" s="1">
        <v>4229</v>
      </c>
    </row>
    <row r="1024" spans="2:4" ht="13" x14ac:dyDescent="0.15">
      <c r="B1024" s="2">
        <v>44993.484331378299</v>
      </c>
      <c r="C1024" s="2">
        <f t="shared" si="67"/>
        <v>44993</v>
      </c>
      <c r="D1024" s="1">
        <v>4243</v>
      </c>
    </row>
    <row r="1025" spans="2:4" ht="13" x14ac:dyDescent="0.15">
      <c r="B1025" s="2">
        <v>44993.056629249411</v>
      </c>
      <c r="C1025" s="2">
        <f t="shared" si="67"/>
        <v>44993</v>
      </c>
      <c r="D1025" s="1">
        <v>3726</v>
      </c>
    </row>
    <row r="1026" spans="2:4" ht="13" x14ac:dyDescent="0.15">
      <c r="B1026" s="2">
        <v>44992.635925109877</v>
      </c>
      <c r="C1026" s="2">
        <f t="shared" si="67"/>
        <v>44992</v>
      </c>
      <c r="D1026" s="1">
        <v>3889</v>
      </c>
    </row>
    <row r="1027" spans="2:4" ht="13" x14ac:dyDescent="0.15">
      <c r="B1027" s="2">
        <v>44992.244429454375</v>
      </c>
      <c r="C1027" s="2">
        <f t="shared" si="67"/>
        <v>44992</v>
      </c>
      <c r="D1027" s="1">
        <v>4186</v>
      </c>
    </row>
    <row r="1028" spans="2:4" ht="13" x14ac:dyDescent="0.15">
      <c r="B1028" s="2">
        <v>44991.830390063828</v>
      </c>
      <c r="C1028" s="2">
        <f t="shared" ref="C1028:C1091" si="68">INT(B1028)</f>
        <v>44991</v>
      </c>
      <c r="D1028" s="1">
        <v>4479</v>
      </c>
    </row>
    <row r="1029" spans="2:4" ht="13" x14ac:dyDescent="0.15">
      <c r="B1029" s="2">
        <v>44991.456926048282</v>
      </c>
      <c r="C1029" s="2">
        <f t="shared" si="68"/>
        <v>44991</v>
      </c>
      <c r="D1029" s="1">
        <v>3739</v>
      </c>
    </row>
    <row r="1030" spans="2:4" ht="13" x14ac:dyDescent="0.15">
      <c r="B1030" s="2">
        <v>44991.080829380538</v>
      </c>
      <c r="C1030" s="2">
        <f t="shared" si="68"/>
        <v>44991</v>
      </c>
      <c r="D1030" s="1">
        <v>3997</v>
      </c>
    </row>
    <row r="1031" spans="2:4" ht="13" x14ac:dyDescent="0.15">
      <c r="B1031" s="2">
        <v>44988.657809201082</v>
      </c>
      <c r="C1031" s="2">
        <f t="shared" si="68"/>
        <v>44988</v>
      </c>
      <c r="D1031" s="1">
        <v>3849</v>
      </c>
    </row>
    <row r="1032" spans="2:4" ht="13" x14ac:dyDescent="0.15">
      <c r="B1032" s="2">
        <v>44988.247637051623</v>
      </c>
      <c r="C1032" s="2">
        <f t="shared" si="68"/>
        <v>44988</v>
      </c>
      <c r="D1032" s="1">
        <v>3745</v>
      </c>
    </row>
    <row r="1033" spans="2:4" ht="13" x14ac:dyDescent="0.15">
      <c r="B1033" s="2">
        <v>44987.82155604352</v>
      </c>
      <c r="C1033" s="2">
        <f t="shared" si="68"/>
        <v>44987</v>
      </c>
      <c r="D1033" s="1">
        <v>3798</v>
      </c>
    </row>
    <row r="1034" spans="2:4" ht="13" x14ac:dyDescent="0.15">
      <c r="B1034" s="2">
        <v>44987.431715140621</v>
      </c>
      <c r="C1034" s="2">
        <f t="shared" si="68"/>
        <v>44987</v>
      </c>
      <c r="D1034" s="1">
        <v>3992</v>
      </c>
    </row>
    <row r="1035" spans="2:4" ht="13" x14ac:dyDescent="0.15">
      <c r="B1035" s="2">
        <v>44987.003360959054</v>
      </c>
      <c r="C1035" s="2">
        <f t="shared" si="68"/>
        <v>44987</v>
      </c>
      <c r="D1035" s="1">
        <v>4087</v>
      </c>
    </row>
    <row r="1036" spans="2:4" ht="13" x14ac:dyDescent="0.15">
      <c r="B1036" s="2">
        <v>44986.597601119989</v>
      </c>
      <c r="C1036" s="2">
        <f t="shared" si="68"/>
        <v>44986</v>
      </c>
      <c r="D1036" s="1">
        <v>3568</v>
      </c>
    </row>
    <row r="1037" spans="2:4" ht="13" x14ac:dyDescent="0.15">
      <c r="B1037" s="2">
        <v>44986.225603884966</v>
      </c>
      <c r="C1037" s="2">
        <f t="shared" si="68"/>
        <v>44986</v>
      </c>
      <c r="D1037" s="1">
        <v>3918</v>
      </c>
    </row>
    <row r="1038" spans="2:4" ht="13" x14ac:dyDescent="0.15">
      <c r="B1038" s="2">
        <v>44985.82129552609</v>
      </c>
      <c r="C1038" s="2">
        <f t="shared" si="68"/>
        <v>44985</v>
      </c>
      <c r="D1038" s="1">
        <v>4340</v>
      </c>
    </row>
    <row r="1039" spans="2:4" ht="13" x14ac:dyDescent="0.15">
      <c r="B1039" s="2">
        <v>44985.443398205134</v>
      </c>
      <c r="C1039" s="2">
        <f t="shared" si="68"/>
        <v>44985</v>
      </c>
      <c r="D1039" s="1">
        <v>3442</v>
      </c>
    </row>
    <row r="1040" spans="2:4" ht="13" x14ac:dyDescent="0.15">
      <c r="B1040" s="2">
        <v>44985.072514258463</v>
      </c>
      <c r="C1040" s="2">
        <f t="shared" si="68"/>
        <v>44985</v>
      </c>
      <c r="D1040" s="1">
        <v>3506</v>
      </c>
    </row>
    <row r="1041" spans="2:4" ht="13" x14ac:dyDescent="0.15">
      <c r="B1041" s="2">
        <v>44984.655988566978</v>
      </c>
      <c r="C1041" s="2">
        <f t="shared" si="68"/>
        <v>44984</v>
      </c>
      <c r="D1041" s="1">
        <v>4183</v>
      </c>
    </row>
    <row r="1042" spans="2:4" ht="13" x14ac:dyDescent="0.15">
      <c r="B1042" s="2">
        <v>44984.246635397678</v>
      </c>
      <c r="C1042" s="2">
        <f t="shared" si="68"/>
        <v>44984</v>
      </c>
      <c r="D1042" s="1">
        <v>4001</v>
      </c>
    </row>
    <row r="1043" spans="2:4" ht="13" x14ac:dyDescent="0.15">
      <c r="B1043" s="2">
        <v>44981.798628266391</v>
      </c>
      <c r="C1043" s="2">
        <f t="shared" si="68"/>
        <v>44981</v>
      </c>
      <c r="D1043" s="1">
        <v>3253</v>
      </c>
    </row>
    <row r="1044" spans="2:4" ht="13" x14ac:dyDescent="0.15">
      <c r="B1044" s="2">
        <v>44981.424164532058</v>
      </c>
      <c r="C1044" s="2">
        <f t="shared" si="68"/>
        <v>44981</v>
      </c>
      <c r="D1044" s="1">
        <v>3750</v>
      </c>
    </row>
    <row r="1045" spans="2:4" ht="13" x14ac:dyDescent="0.15">
      <c r="B1045" s="2">
        <v>44981.002804500393</v>
      </c>
      <c r="C1045" s="2">
        <f t="shared" si="68"/>
        <v>44981</v>
      </c>
      <c r="D1045" s="1">
        <v>3365</v>
      </c>
    </row>
    <row r="1046" spans="2:4" ht="13" x14ac:dyDescent="0.15">
      <c r="B1046" s="2">
        <v>44980.588292314016</v>
      </c>
      <c r="C1046" s="2">
        <f t="shared" si="68"/>
        <v>44980</v>
      </c>
      <c r="D1046" s="1">
        <v>3886</v>
      </c>
    </row>
    <row r="1047" spans="2:4" ht="13" x14ac:dyDescent="0.15">
      <c r="B1047" s="2">
        <v>44980.188222178906</v>
      </c>
      <c r="C1047" s="2">
        <f t="shared" si="68"/>
        <v>44980</v>
      </c>
      <c r="D1047" s="1">
        <v>3486</v>
      </c>
    </row>
    <row r="1048" spans="2:4" ht="13" x14ac:dyDescent="0.15">
      <c r="B1048" s="2">
        <v>44979.785579934876</v>
      </c>
      <c r="C1048" s="2">
        <f t="shared" si="68"/>
        <v>44979</v>
      </c>
      <c r="D1048" s="1">
        <v>3493</v>
      </c>
    </row>
    <row r="1049" spans="2:4" ht="13" x14ac:dyDescent="0.15">
      <c r="B1049" s="2">
        <v>44979.404655754071</v>
      </c>
      <c r="C1049" s="2">
        <f t="shared" si="68"/>
        <v>44979</v>
      </c>
      <c r="D1049" s="1">
        <v>3880</v>
      </c>
    </row>
    <row r="1050" spans="2:4" ht="13" x14ac:dyDescent="0.15">
      <c r="B1050" s="2">
        <v>44979.008737490454</v>
      </c>
      <c r="C1050" s="2">
        <f t="shared" si="68"/>
        <v>44979</v>
      </c>
      <c r="D1050" s="1">
        <v>3688</v>
      </c>
    </row>
    <row r="1051" spans="2:4" ht="13" x14ac:dyDescent="0.15">
      <c r="B1051" s="2">
        <v>44978.63593010258</v>
      </c>
      <c r="C1051" s="2">
        <f t="shared" si="68"/>
        <v>44978</v>
      </c>
      <c r="D1051" s="1">
        <v>3457</v>
      </c>
    </row>
    <row r="1052" spans="2:4" ht="13" x14ac:dyDescent="0.15">
      <c r="B1052" s="2">
        <v>44978.254409272464</v>
      </c>
      <c r="C1052" s="2">
        <f t="shared" si="68"/>
        <v>44978</v>
      </c>
      <c r="D1052" s="1">
        <v>3808</v>
      </c>
    </row>
    <row r="1053" spans="2:4" ht="13" x14ac:dyDescent="0.15">
      <c r="B1053" s="2">
        <v>44977.834715645906</v>
      </c>
      <c r="C1053" s="2">
        <f t="shared" si="68"/>
        <v>44977</v>
      </c>
      <c r="D1053" s="1">
        <v>3713</v>
      </c>
    </row>
    <row r="1054" spans="2:4" ht="13" x14ac:dyDescent="0.15">
      <c r="B1054" s="2">
        <v>44977.415374243297</v>
      </c>
      <c r="C1054" s="2">
        <f t="shared" si="68"/>
        <v>44977</v>
      </c>
      <c r="D1054" s="1">
        <v>3669</v>
      </c>
    </row>
    <row r="1055" spans="2:4" ht="13" x14ac:dyDescent="0.15">
      <c r="B1055" s="2">
        <v>44977.000193635402</v>
      </c>
      <c r="C1055" s="2">
        <f t="shared" si="68"/>
        <v>44977</v>
      </c>
      <c r="D1055" s="1">
        <v>3368</v>
      </c>
    </row>
    <row r="1056" spans="2:4" ht="13" x14ac:dyDescent="0.15">
      <c r="B1056" s="2">
        <v>44974.679809027512</v>
      </c>
      <c r="C1056" s="2">
        <f t="shared" si="68"/>
        <v>44974</v>
      </c>
      <c r="D1056" s="1">
        <v>3658</v>
      </c>
    </row>
    <row r="1057" spans="2:4" ht="13" x14ac:dyDescent="0.15">
      <c r="B1057" s="2">
        <v>44974.273320220971</v>
      </c>
      <c r="C1057" s="2">
        <f t="shared" si="68"/>
        <v>44974</v>
      </c>
      <c r="D1057" s="1">
        <v>3059</v>
      </c>
    </row>
    <row r="1058" spans="2:4" ht="13" x14ac:dyDescent="0.15">
      <c r="B1058" s="2">
        <v>44973.877745133257</v>
      </c>
      <c r="C1058" s="2">
        <f t="shared" si="68"/>
        <v>44973</v>
      </c>
      <c r="D1058" s="1">
        <v>3122</v>
      </c>
    </row>
    <row r="1059" spans="2:4" ht="13" x14ac:dyDescent="0.15">
      <c r="B1059" s="2">
        <v>44973.459261322598</v>
      </c>
      <c r="C1059" s="2">
        <f t="shared" si="68"/>
        <v>44973</v>
      </c>
      <c r="D1059" s="1">
        <v>3065</v>
      </c>
    </row>
    <row r="1060" spans="2:4" ht="13" x14ac:dyDescent="0.15">
      <c r="B1060" s="2">
        <v>44973.078255180997</v>
      </c>
      <c r="C1060" s="2">
        <f t="shared" si="68"/>
        <v>44973</v>
      </c>
      <c r="D1060" s="1">
        <v>3656</v>
      </c>
    </row>
    <row r="1061" spans="2:4" ht="13" x14ac:dyDescent="0.15">
      <c r="B1061" s="2">
        <v>44972.654459325138</v>
      </c>
      <c r="C1061" s="2">
        <f t="shared" si="68"/>
        <v>44972</v>
      </c>
      <c r="D1061" s="1">
        <v>3717</v>
      </c>
    </row>
    <row r="1062" spans="2:4" ht="13" x14ac:dyDescent="0.15">
      <c r="B1062" s="2">
        <v>44972.233893963115</v>
      </c>
      <c r="C1062" s="2">
        <f t="shared" si="68"/>
        <v>44972</v>
      </c>
      <c r="D1062" s="1">
        <v>3741</v>
      </c>
    </row>
    <row r="1063" spans="2:4" ht="13" x14ac:dyDescent="0.15">
      <c r="B1063" s="2">
        <v>44971.829075356909</v>
      </c>
      <c r="C1063" s="2">
        <f t="shared" si="68"/>
        <v>44971</v>
      </c>
      <c r="D1063" s="1">
        <v>3841</v>
      </c>
    </row>
    <row r="1064" spans="2:4" ht="13" x14ac:dyDescent="0.15">
      <c r="B1064" s="2">
        <v>44971.431725847891</v>
      </c>
      <c r="C1064" s="2">
        <f t="shared" si="68"/>
        <v>44971</v>
      </c>
      <c r="D1064" s="1">
        <v>3361</v>
      </c>
    </row>
    <row r="1065" spans="2:4" ht="13" x14ac:dyDescent="0.15">
      <c r="B1065" s="2">
        <v>44971.057551104517</v>
      </c>
      <c r="C1065" s="2">
        <f t="shared" si="68"/>
        <v>44971</v>
      </c>
      <c r="D1065" s="1">
        <v>3428</v>
      </c>
    </row>
    <row r="1066" spans="2:4" ht="13" x14ac:dyDescent="0.15">
      <c r="B1066" s="2">
        <v>44970.631688025809</v>
      </c>
      <c r="C1066" s="2">
        <f t="shared" si="68"/>
        <v>44970</v>
      </c>
      <c r="D1066" s="1">
        <v>3374</v>
      </c>
    </row>
    <row r="1067" spans="2:4" ht="13" x14ac:dyDescent="0.15">
      <c r="B1067" s="2">
        <v>44970.242158365421</v>
      </c>
      <c r="C1067" s="2">
        <f t="shared" si="68"/>
        <v>44970</v>
      </c>
      <c r="D1067" s="1">
        <v>3615</v>
      </c>
    </row>
    <row r="1068" spans="2:4" ht="13" x14ac:dyDescent="0.15">
      <c r="B1068" s="2">
        <v>44967.873574192265</v>
      </c>
      <c r="C1068" s="2">
        <f t="shared" si="68"/>
        <v>44967</v>
      </c>
      <c r="D1068" s="1">
        <v>3908</v>
      </c>
    </row>
    <row r="1069" spans="2:4" ht="13" x14ac:dyDescent="0.15">
      <c r="B1069" s="2">
        <v>44967.470410517257</v>
      </c>
      <c r="C1069" s="2">
        <f t="shared" si="68"/>
        <v>44967</v>
      </c>
      <c r="D1069" s="1">
        <v>3881</v>
      </c>
    </row>
    <row r="1070" spans="2:4" ht="13" x14ac:dyDescent="0.15">
      <c r="B1070" s="2">
        <v>44967.061616977117</v>
      </c>
      <c r="C1070" s="2">
        <f t="shared" si="68"/>
        <v>44967</v>
      </c>
      <c r="D1070" s="1">
        <v>3650</v>
      </c>
    </row>
    <row r="1071" spans="2:4" ht="13" x14ac:dyDescent="0.15">
      <c r="B1071" s="2">
        <v>44966.647743765083</v>
      </c>
      <c r="C1071" s="2">
        <f t="shared" si="68"/>
        <v>44966</v>
      </c>
      <c r="D1071" s="1">
        <v>3310</v>
      </c>
    </row>
    <row r="1072" spans="2:4" ht="13" x14ac:dyDescent="0.15">
      <c r="B1072" s="2">
        <v>44966.256537225519</v>
      </c>
      <c r="C1072" s="2">
        <f t="shared" si="68"/>
        <v>44966</v>
      </c>
      <c r="D1072" s="1">
        <v>3049</v>
      </c>
    </row>
    <row r="1073" spans="2:4" ht="13" x14ac:dyDescent="0.15">
      <c r="B1073" s="2">
        <v>44965.867886815002</v>
      </c>
      <c r="C1073" s="2">
        <f t="shared" si="68"/>
        <v>44965</v>
      </c>
      <c r="D1073" s="1">
        <v>3809</v>
      </c>
    </row>
    <row r="1074" spans="2:4" ht="13" x14ac:dyDescent="0.15">
      <c r="B1074" s="2">
        <v>44965.472894856197</v>
      </c>
      <c r="C1074" s="2">
        <f t="shared" si="68"/>
        <v>44965</v>
      </c>
      <c r="D1074" s="1">
        <v>3773</v>
      </c>
    </row>
    <row r="1075" spans="2:4" ht="13" x14ac:dyDescent="0.15">
      <c r="B1075" s="2">
        <v>44965.091414829178</v>
      </c>
      <c r="C1075" s="2">
        <f t="shared" si="68"/>
        <v>44965</v>
      </c>
      <c r="D1075" s="1">
        <v>3524</v>
      </c>
    </row>
    <row r="1076" spans="2:4" ht="13" x14ac:dyDescent="0.15">
      <c r="B1076" s="2">
        <v>44964.681068219201</v>
      </c>
      <c r="C1076" s="2">
        <f t="shared" si="68"/>
        <v>44964</v>
      </c>
      <c r="D1076" s="1">
        <v>3404</v>
      </c>
    </row>
    <row r="1077" spans="2:4" ht="13" x14ac:dyDescent="0.15">
      <c r="B1077" s="2">
        <v>44964.282394599388</v>
      </c>
      <c r="C1077" s="2">
        <f t="shared" si="68"/>
        <v>44964</v>
      </c>
      <c r="D1077" s="1">
        <v>3295</v>
      </c>
    </row>
    <row r="1078" spans="2:4" ht="13" x14ac:dyDescent="0.15">
      <c r="B1078" s="2">
        <v>44963.870425654488</v>
      </c>
      <c r="C1078" s="2">
        <f t="shared" si="68"/>
        <v>44963</v>
      </c>
      <c r="D1078" s="1">
        <v>3708</v>
      </c>
    </row>
    <row r="1079" spans="2:4" ht="13" x14ac:dyDescent="0.15">
      <c r="B1079" s="2">
        <v>44963.460195564665</v>
      </c>
      <c r="C1079" s="2">
        <f t="shared" si="68"/>
        <v>44963</v>
      </c>
      <c r="D1079" s="1">
        <v>3749</v>
      </c>
    </row>
    <row r="1080" spans="2:4" ht="13" x14ac:dyDescent="0.15">
      <c r="B1080" s="2">
        <v>44963.035229337678</v>
      </c>
      <c r="C1080" s="2">
        <f t="shared" si="68"/>
        <v>44963</v>
      </c>
      <c r="D1080" s="1">
        <v>3719</v>
      </c>
    </row>
    <row r="1081" spans="2:4" ht="13" x14ac:dyDescent="0.15">
      <c r="B1081" s="2">
        <v>44960.623018664817</v>
      </c>
      <c r="C1081" s="2">
        <f t="shared" si="68"/>
        <v>44960</v>
      </c>
      <c r="D1081" s="1">
        <v>3352</v>
      </c>
    </row>
    <row r="1082" spans="2:4" ht="13" x14ac:dyDescent="0.15">
      <c r="B1082" s="2">
        <v>44960.238859786099</v>
      </c>
      <c r="C1082" s="2">
        <f t="shared" si="68"/>
        <v>44960</v>
      </c>
      <c r="D1082" s="1">
        <v>3834</v>
      </c>
    </row>
    <row r="1083" spans="2:4" ht="13" x14ac:dyDescent="0.15">
      <c r="B1083" s="2">
        <v>44959.830698796177</v>
      </c>
      <c r="C1083" s="2">
        <f t="shared" si="68"/>
        <v>44959</v>
      </c>
      <c r="D1083" s="1">
        <v>3497</v>
      </c>
    </row>
    <row r="1084" spans="2:4" ht="13" x14ac:dyDescent="0.15">
      <c r="B1084" s="2">
        <v>44959.417892425314</v>
      </c>
      <c r="C1084" s="2">
        <f t="shared" si="68"/>
        <v>44959</v>
      </c>
      <c r="D1084" s="1">
        <v>3469</v>
      </c>
    </row>
    <row r="1085" spans="2:4" ht="13" x14ac:dyDescent="0.15">
      <c r="B1085" s="2">
        <v>44959.033546475679</v>
      </c>
      <c r="C1085" s="2">
        <f t="shared" si="68"/>
        <v>44959</v>
      </c>
      <c r="D1085" s="1">
        <v>3192</v>
      </c>
    </row>
    <row r="1086" spans="2:4" ht="13" x14ac:dyDescent="0.15">
      <c r="B1086" s="2">
        <v>44958.657764755706</v>
      </c>
      <c r="C1086" s="2">
        <f t="shared" si="68"/>
        <v>44958</v>
      </c>
      <c r="D1086" s="1">
        <v>3371</v>
      </c>
    </row>
    <row r="1087" spans="2:4" ht="13" x14ac:dyDescent="0.15">
      <c r="B1087" s="2">
        <v>44958.243991010437</v>
      </c>
      <c r="C1087" s="2">
        <f t="shared" si="68"/>
        <v>44958</v>
      </c>
      <c r="D1087" s="1">
        <v>3719</v>
      </c>
    </row>
    <row r="1088" spans="2:4" ht="13" x14ac:dyDescent="0.15">
      <c r="B1088" s="2">
        <v>44957.847640937638</v>
      </c>
      <c r="C1088" s="2">
        <f t="shared" si="68"/>
        <v>44957</v>
      </c>
      <c r="D1088" s="1">
        <v>3241</v>
      </c>
    </row>
    <row r="1089" spans="2:4" ht="13" x14ac:dyDescent="0.15">
      <c r="B1089" s="2">
        <v>44957.441283312786</v>
      </c>
      <c r="C1089" s="2">
        <f t="shared" si="68"/>
        <v>44957</v>
      </c>
      <c r="D1089" s="1">
        <v>3622</v>
      </c>
    </row>
    <row r="1090" spans="2:4" ht="13" x14ac:dyDescent="0.15">
      <c r="B1090" s="2">
        <v>44957.061907446267</v>
      </c>
      <c r="C1090" s="2">
        <f t="shared" si="68"/>
        <v>44957</v>
      </c>
      <c r="D1090" s="1">
        <v>3463</v>
      </c>
    </row>
    <row r="1091" spans="2:4" ht="13" x14ac:dyDescent="0.15">
      <c r="B1091" s="2">
        <v>44956.634209833908</v>
      </c>
      <c r="C1091" s="2">
        <f t="shared" si="68"/>
        <v>44956</v>
      </c>
      <c r="D1091" s="1">
        <v>3363</v>
      </c>
    </row>
    <row r="1092" spans="2:4" ht="13" x14ac:dyDescent="0.15">
      <c r="B1092" s="2">
        <v>44956.225691045795</v>
      </c>
      <c r="C1092" s="2">
        <f t="shared" ref="C1092:C1155" si="69">INT(B1092)</f>
        <v>44956</v>
      </c>
      <c r="D1092" s="1">
        <v>3584</v>
      </c>
    </row>
    <row r="1093" spans="2:4" ht="13" x14ac:dyDescent="0.15">
      <c r="B1093" s="2">
        <v>44953.846915383321</v>
      </c>
      <c r="C1093" s="2">
        <f t="shared" si="69"/>
        <v>44953</v>
      </c>
      <c r="D1093" s="1">
        <v>4140</v>
      </c>
    </row>
    <row r="1094" spans="2:4" ht="13" x14ac:dyDescent="0.15">
      <c r="B1094" s="2">
        <v>44953.437051336492</v>
      </c>
      <c r="C1094" s="2">
        <f t="shared" si="69"/>
        <v>44953</v>
      </c>
      <c r="D1094" s="1">
        <v>4068</v>
      </c>
    </row>
    <row r="1095" spans="2:4" ht="13" x14ac:dyDescent="0.15">
      <c r="B1095" s="2">
        <v>44953.031047238364</v>
      </c>
      <c r="C1095" s="2">
        <f t="shared" si="69"/>
        <v>44953</v>
      </c>
      <c r="D1095" s="1">
        <v>3477</v>
      </c>
    </row>
    <row r="1096" spans="2:4" ht="13" x14ac:dyDescent="0.15">
      <c r="B1096" s="2">
        <v>44952.638667921878</v>
      </c>
      <c r="C1096" s="2">
        <f t="shared" si="69"/>
        <v>44952</v>
      </c>
      <c r="D1096" s="1">
        <v>4023</v>
      </c>
    </row>
    <row r="1097" spans="2:4" ht="13" x14ac:dyDescent="0.15">
      <c r="B1097" s="2">
        <v>44952.242082628763</v>
      </c>
      <c r="C1097" s="2">
        <f t="shared" si="69"/>
        <v>44952</v>
      </c>
      <c r="D1097" s="1">
        <v>3907</v>
      </c>
    </row>
    <row r="1098" spans="2:4" ht="13" x14ac:dyDescent="0.15">
      <c r="B1098" s="2">
        <v>44951.822590510346</v>
      </c>
      <c r="C1098" s="2">
        <f t="shared" si="69"/>
        <v>44951</v>
      </c>
      <c r="D1098" s="1">
        <v>3753</v>
      </c>
    </row>
    <row r="1099" spans="2:4" ht="13" x14ac:dyDescent="0.15">
      <c r="B1099" s="2">
        <v>44951.398396364697</v>
      </c>
      <c r="C1099" s="2">
        <f t="shared" si="69"/>
        <v>44951</v>
      </c>
      <c r="D1099" s="1">
        <v>3948</v>
      </c>
    </row>
    <row r="1100" spans="2:4" ht="13" x14ac:dyDescent="0.15">
      <c r="B1100" s="2">
        <v>44950.981701706594</v>
      </c>
      <c r="C1100" s="2">
        <f t="shared" si="69"/>
        <v>44950</v>
      </c>
      <c r="D1100" s="1">
        <v>3304</v>
      </c>
    </row>
    <row r="1101" spans="2:4" ht="13" x14ac:dyDescent="0.15">
      <c r="B1101" s="2">
        <v>44950.592320273201</v>
      </c>
      <c r="C1101" s="2">
        <f t="shared" si="69"/>
        <v>44950</v>
      </c>
      <c r="D1101" s="1">
        <v>3870</v>
      </c>
    </row>
    <row r="1102" spans="2:4" ht="13" x14ac:dyDescent="0.15">
      <c r="B1102" s="2">
        <v>44950.207548680672</v>
      </c>
      <c r="C1102" s="2">
        <f t="shared" si="69"/>
        <v>44950</v>
      </c>
      <c r="D1102" s="1">
        <v>3853</v>
      </c>
    </row>
    <row r="1103" spans="2:4" ht="13" x14ac:dyDescent="0.15">
      <c r="B1103" s="2">
        <v>44949.825336707443</v>
      </c>
      <c r="C1103" s="2">
        <f t="shared" si="69"/>
        <v>44949</v>
      </c>
      <c r="D1103" s="1">
        <v>3597</v>
      </c>
    </row>
    <row r="1104" spans="2:4" ht="13" x14ac:dyDescent="0.15">
      <c r="B1104" s="2">
        <v>44949.395568866923</v>
      </c>
      <c r="C1104" s="2">
        <f t="shared" si="69"/>
        <v>44949</v>
      </c>
      <c r="D1104" s="1">
        <v>3985</v>
      </c>
    </row>
    <row r="1105" spans="2:4" ht="13" x14ac:dyDescent="0.15">
      <c r="B1105" s="2">
        <v>44946.605366952106</v>
      </c>
      <c r="C1105" s="2">
        <f t="shared" si="69"/>
        <v>44946</v>
      </c>
      <c r="D1105" s="1">
        <v>4092</v>
      </c>
    </row>
    <row r="1106" spans="2:4" ht="13" x14ac:dyDescent="0.15">
      <c r="B1106" s="2">
        <v>44946.216553830825</v>
      </c>
      <c r="C1106" s="2">
        <f t="shared" si="69"/>
        <v>44946</v>
      </c>
      <c r="D1106" s="1">
        <v>3323</v>
      </c>
    </row>
    <row r="1107" spans="2:4" ht="13" x14ac:dyDescent="0.15">
      <c r="B1107" s="2">
        <v>44945.835323559382</v>
      </c>
      <c r="C1107" s="2">
        <f t="shared" si="69"/>
        <v>44945</v>
      </c>
      <c r="D1107" s="1">
        <v>3518</v>
      </c>
    </row>
    <row r="1108" spans="2:4" ht="13" x14ac:dyDescent="0.15">
      <c r="B1108" s="2">
        <v>44945.435329049047</v>
      </c>
      <c r="C1108" s="2">
        <f t="shared" si="69"/>
        <v>44945</v>
      </c>
      <c r="D1108" s="1">
        <v>4260</v>
      </c>
    </row>
    <row r="1109" spans="2:4" ht="13" x14ac:dyDescent="0.15">
      <c r="B1109" s="2">
        <v>44945.045250306743</v>
      </c>
      <c r="C1109" s="2">
        <f t="shared" si="69"/>
        <v>44945</v>
      </c>
      <c r="D1109" s="1">
        <v>3824</v>
      </c>
    </row>
    <row r="1110" spans="2:4" ht="13" x14ac:dyDescent="0.15">
      <c r="B1110" s="2">
        <v>44944.667156699979</v>
      </c>
      <c r="C1110" s="2">
        <f t="shared" si="69"/>
        <v>44944</v>
      </c>
      <c r="D1110" s="1">
        <v>3590</v>
      </c>
    </row>
    <row r="1111" spans="2:4" ht="13" x14ac:dyDescent="0.15">
      <c r="B1111" s="2">
        <v>44944.285286533377</v>
      </c>
      <c r="C1111" s="2">
        <f t="shared" si="69"/>
        <v>44944</v>
      </c>
      <c r="D1111" s="1">
        <v>3506</v>
      </c>
    </row>
    <row r="1112" spans="2:4" ht="13" x14ac:dyDescent="0.15">
      <c r="B1112" s="2">
        <v>44943.876168960865</v>
      </c>
      <c r="C1112" s="2">
        <f t="shared" si="69"/>
        <v>44943</v>
      </c>
      <c r="D1112" s="1">
        <v>4241</v>
      </c>
    </row>
    <row r="1113" spans="2:4" ht="13" x14ac:dyDescent="0.15">
      <c r="B1113" s="2">
        <v>44943.449053268043</v>
      </c>
      <c r="C1113" s="2">
        <f t="shared" si="69"/>
        <v>44943</v>
      </c>
      <c r="D1113" s="1">
        <v>3823</v>
      </c>
    </row>
    <row r="1114" spans="2:4" ht="13" x14ac:dyDescent="0.15">
      <c r="B1114" s="2">
        <v>44943.034296227641</v>
      </c>
      <c r="C1114" s="2">
        <f t="shared" si="69"/>
        <v>44943</v>
      </c>
      <c r="D1114" s="1">
        <v>3498</v>
      </c>
    </row>
    <row r="1115" spans="2:4" ht="13" x14ac:dyDescent="0.15">
      <c r="B1115" s="2">
        <v>44942.658476066921</v>
      </c>
      <c r="C1115" s="2">
        <f t="shared" si="69"/>
        <v>44942</v>
      </c>
      <c r="D1115" s="1">
        <v>3673</v>
      </c>
    </row>
    <row r="1116" spans="2:4" ht="13" x14ac:dyDescent="0.15">
      <c r="B1116" s="2">
        <v>44942.275394136399</v>
      </c>
      <c r="C1116" s="2">
        <f t="shared" si="69"/>
        <v>44942</v>
      </c>
      <c r="D1116" s="1">
        <v>3428</v>
      </c>
    </row>
    <row r="1117" spans="2:4" ht="13" x14ac:dyDescent="0.15">
      <c r="B1117" s="2">
        <v>44939.927071265512</v>
      </c>
      <c r="C1117" s="2">
        <f t="shared" si="69"/>
        <v>44939</v>
      </c>
      <c r="D1117" s="1">
        <v>3909</v>
      </c>
    </row>
    <row r="1118" spans="2:4" ht="13" x14ac:dyDescent="0.15">
      <c r="B1118" s="2">
        <v>44939.521968019966</v>
      </c>
      <c r="C1118" s="2">
        <f t="shared" si="69"/>
        <v>44939</v>
      </c>
      <c r="D1118" s="1">
        <v>4002</v>
      </c>
    </row>
    <row r="1119" spans="2:4" ht="13" x14ac:dyDescent="0.15">
      <c r="B1119" s="2">
        <v>44939.122662694208</v>
      </c>
      <c r="C1119" s="2">
        <f t="shared" si="69"/>
        <v>44939</v>
      </c>
      <c r="D1119" s="1">
        <v>4070</v>
      </c>
    </row>
    <row r="1120" spans="2:4" ht="13" x14ac:dyDescent="0.15">
      <c r="B1120" s="2">
        <v>44938.719245190769</v>
      </c>
      <c r="C1120" s="2">
        <f t="shared" si="69"/>
        <v>44938</v>
      </c>
      <c r="D1120" s="1">
        <v>5080</v>
      </c>
    </row>
    <row r="1121" spans="2:4" ht="13" x14ac:dyDescent="0.15">
      <c r="B1121" s="2">
        <v>44938.290647976159</v>
      </c>
      <c r="C1121" s="2">
        <f t="shared" si="69"/>
        <v>44938</v>
      </c>
      <c r="D1121" s="1">
        <v>4665</v>
      </c>
    </row>
    <row r="1122" spans="2:4" ht="13" x14ac:dyDescent="0.15">
      <c r="B1122" s="2">
        <v>44937.91279772987</v>
      </c>
      <c r="C1122" s="2">
        <f t="shared" si="69"/>
        <v>44937</v>
      </c>
      <c r="D1122" s="1">
        <v>4969</v>
      </c>
    </row>
    <row r="1123" spans="2:4" ht="13" x14ac:dyDescent="0.15">
      <c r="B1123" s="2">
        <v>44937.527167389198</v>
      </c>
      <c r="C1123" s="2">
        <f t="shared" si="69"/>
        <v>44937</v>
      </c>
      <c r="D1123" s="1">
        <v>4227</v>
      </c>
    </row>
    <row r="1124" spans="2:4" ht="13" x14ac:dyDescent="0.15">
      <c r="B1124" s="2">
        <v>44937.139291393534</v>
      </c>
      <c r="C1124" s="2">
        <f t="shared" si="69"/>
        <v>44937</v>
      </c>
      <c r="D1124" s="1">
        <v>4457</v>
      </c>
    </row>
    <row r="1125" spans="2:4" ht="13" x14ac:dyDescent="0.15">
      <c r="B1125" s="2">
        <v>44936.751547260697</v>
      </c>
      <c r="C1125" s="2">
        <f t="shared" si="69"/>
        <v>44936</v>
      </c>
      <c r="D1125" s="1">
        <v>4641</v>
      </c>
    </row>
    <row r="1126" spans="2:4" ht="13" x14ac:dyDescent="0.15">
      <c r="B1126" s="2">
        <v>44936.353998016137</v>
      </c>
      <c r="C1126" s="2">
        <f t="shared" si="69"/>
        <v>44936</v>
      </c>
      <c r="D1126" s="1">
        <v>5081</v>
      </c>
    </row>
    <row r="1127" spans="2:4" ht="13" x14ac:dyDescent="0.15">
      <c r="B1127" s="2">
        <v>44935.95065026886</v>
      </c>
      <c r="C1127" s="2">
        <f t="shared" si="69"/>
        <v>44935</v>
      </c>
      <c r="D1127" s="1">
        <v>4698</v>
      </c>
    </row>
    <row r="1128" spans="2:4" ht="13" x14ac:dyDescent="0.15">
      <c r="B1128" s="2">
        <v>44935.576050061609</v>
      </c>
      <c r="C1128" s="2">
        <f t="shared" si="69"/>
        <v>44935</v>
      </c>
      <c r="D1128" s="1">
        <v>5230</v>
      </c>
    </row>
    <row r="1129" spans="2:4" ht="13" x14ac:dyDescent="0.15">
      <c r="B1129" s="2">
        <v>44935.169224432</v>
      </c>
      <c r="C1129" s="2">
        <f t="shared" si="69"/>
        <v>44935</v>
      </c>
      <c r="D1129" s="1">
        <v>5522</v>
      </c>
    </row>
    <row r="1130" spans="2:4" ht="13" x14ac:dyDescent="0.15">
      <c r="B1130" s="2">
        <v>44932.787518046352</v>
      </c>
      <c r="C1130" s="2">
        <f t="shared" si="69"/>
        <v>44932</v>
      </c>
      <c r="D1130" s="1">
        <v>6082</v>
      </c>
    </row>
    <row r="1131" spans="2:4" ht="13" x14ac:dyDescent="0.15">
      <c r="B1131" s="2">
        <v>44932.399429485558</v>
      </c>
      <c r="C1131" s="2">
        <f t="shared" si="69"/>
        <v>44932</v>
      </c>
      <c r="D1131" s="1">
        <v>6273</v>
      </c>
    </row>
    <row r="1132" spans="2:4" ht="13" x14ac:dyDescent="0.15">
      <c r="B1132" s="2">
        <v>44931.98263746767</v>
      </c>
      <c r="C1132" s="2">
        <f t="shared" si="69"/>
        <v>44931</v>
      </c>
      <c r="D1132" s="1">
        <v>6010</v>
      </c>
    </row>
    <row r="1133" spans="2:4" ht="13" x14ac:dyDescent="0.15">
      <c r="B1133" s="2">
        <v>44931.596618449999</v>
      </c>
      <c r="C1133" s="2">
        <f t="shared" si="69"/>
        <v>44931</v>
      </c>
      <c r="D1133" s="1">
        <v>6576</v>
      </c>
    </row>
    <row r="1134" spans="2:4" ht="13" x14ac:dyDescent="0.15">
      <c r="B1134" s="2">
        <v>44931.196178310922</v>
      </c>
      <c r="C1134" s="2">
        <f t="shared" si="69"/>
        <v>44931</v>
      </c>
      <c r="D1134" s="1">
        <v>6383</v>
      </c>
    </row>
    <row r="1135" spans="2:4" ht="13" x14ac:dyDescent="0.15">
      <c r="B1135" s="2">
        <v>44930.808689271202</v>
      </c>
      <c r="C1135" s="2">
        <f t="shared" si="69"/>
        <v>44930</v>
      </c>
      <c r="D1135" s="1">
        <v>6878</v>
      </c>
    </row>
    <row r="1136" spans="2:4" ht="13" x14ac:dyDescent="0.15">
      <c r="B1136" s="2">
        <v>44930.409527318428</v>
      </c>
      <c r="C1136" s="2">
        <f t="shared" si="69"/>
        <v>44930</v>
      </c>
      <c r="D1136" s="1">
        <v>6198</v>
      </c>
    </row>
    <row r="1137" spans="2:4" ht="13" x14ac:dyDescent="0.15">
      <c r="B1137" s="2">
        <v>44929.992295630203</v>
      </c>
      <c r="C1137" s="2">
        <f t="shared" si="69"/>
        <v>44929</v>
      </c>
      <c r="D1137" s="1">
        <v>5977</v>
      </c>
    </row>
    <row r="1138" spans="2:4" ht="13" x14ac:dyDescent="0.15">
      <c r="B1138" s="2">
        <v>44929.614079889318</v>
      </c>
      <c r="C1138" s="2">
        <f t="shared" si="69"/>
        <v>44929</v>
      </c>
      <c r="D1138" s="1">
        <v>5898</v>
      </c>
    </row>
    <row r="1139" spans="2:4" ht="13" x14ac:dyDescent="0.15">
      <c r="B1139" s="2">
        <v>44929.227295691751</v>
      </c>
      <c r="C1139" s="2">
        <f t="shared" si="69"/>
        <v>44929</v>
      </c>
      <c r="D1139" s="1">
        <v>5819</v>
      </c>
    </row>
    <row r="1140" spans="2:4" ht="13" x14ac:dyDescent="0.15">
      <c r="B1140" s="2">
        <v>44928.839674175229</v>
      </c>
      <c r="C1140" s="2">
        <f t="shared" si="69"/>
        <v>44928</v>
      </c>
      <c r="D1140" s="1">
        <v>6825</v>
      </c>
    </row>
    <row r="1141" spans="2:4" ht="13" x14ac:dyDescent="0.15">
      <c r="B1141" s="2">
        <v>44928.45189115587</v>
      </c>
      <c r="C1141" s="2">
        <f t="shared" si="69"/>
        <v>44928</v>
      </c>
      <c r="D1141" s="1">
        <v>6000</v>
      </c>
    </row>
    <row r="1142" spans="2:4" ht="13" x14ac:dyDescent="0.15">
      <c r="B1142" s="2">
        <v>44928.040422324775</v>
      </c>
      <c r="C1142" s="2">
        <f t="shared" si="69"/>
        <v>44928</v>
      </c>
      <c r="D1142" s="1">
        <v>7580</v>
      </c>
    </row>
    <row r="1143" spans="2:4" ht="13" x14ac:dyDescent="0.15">
      <c r="B1143" s="2">
        <v>44925.68251235388</v>
      </c>
      <c r="C1143" s="2">
        <f t="shared" si="69"/>
        <v>44925</v>
      </c>
      <c r="D1143" s="1">
        <v>7603</v>
      </c>
    </row>
    <row r="1144" spans="2:4" ht="13" x14ac:dyDescent="0.15">
      <c r="B1144" s="2">
        <v>44925.288345801659</v>
      </c>
      <c r="C1144" s="2">
        <f t="shared" si="69"/>
        <v>44925</v>
      </c>
      <c r="D1144" s="1">
        <v>7559</v>
      </c>
    </row>
    <row r="1145" spans="2:4" ht="13" x14ac:dyDescent="0.15">
      <c r="B1145" s="2">
        <v>44924.877000952052</v>
      </c>
      <c r="C1145" s="2">
        <f t="shared" si="69"/>
        <v>44924</v>
      </c>
      <c r="D1145" s="1">
        <v>8018</v>
      </c>
    </row>
    <row r="1146" spans="2:4" ht="13" x14ac:dyDescent="0.15">
      <c r="B1146" s="2">
        <v>44924.447306988237</v>
      </c>
      <c r="C1146" s="2">
        <f t="shared" si="69"/>
        <v>44924</v>
      </c>
      <c r="D1146" s="1">
        <v>8138</v>
      </c>
    </row>
    <row r="1147" spans="2:4" ht="13" x14ac:dyDescent="0.15">
      <c r="B1147" s="2">
        <v>44924.051170275583</v>
      </c>
      <c r="C1147" s="2">
        <f t="shared" si="69"/>
        <v>44924</v>
      </c>
      <c r="D1147" s="1">
        <v>8128</v>
      </c>
    </row>
    <row r="1148" spans="2:4" ht="13" x14ac:dyDescent="0.15">
      <c r="B1148" s="2">
        <v>44923.680835488252</v>
      </c>
      <c r="C1148" s="2">
        <f t="shared" si="69"/>
        <v>44923</v>
      </c>
      <c r="D1148" s="1">
        <v>8808</v>
      </c>
    </row>
    <row r="1149" spans="2:4" ht="13" x14ac:dyDescent="0.15">
      <c r="B1149" s="2">
        <v>44923.293592433409</v>
      </c>
      <c r="C1149" s="2">
        <f t="shared" si="69"/>
        <v>44923</v>
      </c>
      <c r="D1149" s="1">
        <v>8627</v>
      </c>
    </row>
    <row r="1150" spans="2:4" ht="13" x14ac:dyDescent="0.15">
      <c r="B1150" s="2">
        <v>44922.873560104905</v>
      </c>
      <c r="C1150" s="2">
        <f t="shared" si="69"/>
        <v>44922</v>
      </c>
      <c r="D1150" s="1">
        <v>8855</v>
      </c>
    </row>
    <row r="1151" spans="2:4" ht="13" x14ac:dyDescent="0.15">
      <c r="B1151" s="2">
        <v>44922.459011264269</v>
      </c>
      <c r="C1151" s="2">
        <f t="shared" si="69"/>
        <v>44922</v>
      </c>
      <c r="D1151" s="1">
        <v>7572</v>
      </c>
    </row>
    <row r="1152" spans="2:4" ht="13" x14ac:dyDescent="0.15">
      <c r="B1152" s="2">
        <v>44922.057600672451</v>
      </c>
      <c r="C1152" s="2">
        <f t="shared" si="69"/>
        <v>44922</v>
      </c>
      <c r="D1152" s="1">
        <v>7598</v>
      </c>
    </row>
    <row r="1153" spans="2:4" ht="13" x14ac:dyDescent="0.15">
      <c r="B1153" s="2">
        <v>44921.659406947678</v>
      </c>
      <c r="C1153" s="2">
        <f t="shared" si="69"/>
        <v>44921</v>
      </c>
      <c r="D1153" s="1">
        <v>7812</v>
      </c>
    </row>
    <row r="1154" spans="2:4" ht="13" x14ac:dyDescent="0.15">
      <c r="B1154" s="2">
        <v>44921.247729907453</v>
      </c>
      <c r="C1154" s="2">
        <f t="shared" si="69"/>
        <v>44921</v>
      </c>
      <c r="D1154" s="1">
        <v>9224</v>
      </c>
    </row>
    <row r="1155" spans="2:4" ht="13" x14ac:dyDescent="0.15">
      <c r="B1155" s="2">
        <v>44918.899493451121</v>
      </c>
      <c r="C1155" s="2">
        <f t="shared" si="69"/>
        <v>44918</v>
      </c>
      <c r="D1155" s="1">
        <v>8952</v>
      </c>
    </row>
    <row r="1156" spans="2:4" ht="13" x14ac:dyDescent="0.15">
      <c r="B1156" s="2">
        <v>44918.516950878904</v>
      </c>
      <c r="C1156" s="2">
        <f t="shared" ref="C1156:C1219" si="70">INT(B1156)</f>
        <v>44918</v>
      </c>
      <c r="D1156" s="1">
        <v>9610</v>
      </c>
    </row>
    <row r="1157" spans="2:4" ht="13" x14ac:dyDescent="0.15">
      <c r="B1157" s="2">
        <v>44918.097703184591</v>
      </c>
      <c r="C1157" s="2">
        <f t="shared" si="70"/>
        <v>44918</v>
      </c>
      <c r="D1157" s="1">
        <v>9330</v>
      </c>
    </row>
    <row r="1158" spans="2:4" ht="13" x14ac:dyDescent="0.15">
      <c r="B1158" s="2">
        <v>44917.68575347669</v>
      </c>
      <c r="C1158" s="2">
        <f t="shared" si="70"/>
        <v>44917</v>
      </c>
      <c r="D1158" s="1">
        <v>9776</v>
      </c>
    </row>
    <row r="1159" spans="2:4" ht="13" x14ac:dyDescent="0.15">
      <c r="B1159" s="2">
        <v>44917.314098725154</v>
      </c>
      <c r="C1159" s="2">
        <f t="shared" si="70"/>
        <v>44917</v>
      </c>
      <c r="D1159" s="1">
        <v>9210</v>
      </c>
    </row>
    <row r="1160" spans="2:4" ht="13" x14ac:dyDescent="0.15">
      <c r="B1160" s="2">
        <v>44916.903290472081</v>
      </c>
      <c r="C1160" s="2">
        <f t="shared" si="70"/>
        <v>44916</v>
      </c>
      <c r="D1160" s="1">
        <v>8254</v>
      </c>
    </row>
    <row r="1161" spans="2:4" ht="13" x14ac:dyDescent="0.15">
      <c r="B1161" s="2">
        <v>44916.525025561736</v>
      </c>
      <c r="C1161" s="2">
        <f t="shared" si="70"/>
        <v>44916</v>
      </c>
      <c r="D1161" s="1">
        <v>9554</v>
      </c>
    </row>
    <row r="1162" spans="2:4" ht="13" x14ac:dyDescent="0.15">
      <c r="B1162" s="2">
        <v>44916.10881717236</v>
      </c>
      <c r="C1162" s="2">
        <f t="shared" si="70"/>
        <v>44916</v>
      </c>
      <c r="D1162" s="1">
        <v>9154</v>
      </c>
    </row>
    <row r="1163" spans="2:4" ht="13" x14ac:dyDescent="0.15">
      <c r="B1163" s="2">
        <v>44915.680229723388</v>
      </c>
      <c r="C1163" s="2">
        <f t="shared" si="70"/>
        <v>44915</v>
      </c>
      <c r="D1163" s="1">
        <v>10263</v>
      </c>
    </row>
    <row r="1164" spans="2:4" ht="13" x14ac:dyDescent="0.15">
      <c r="B1164" s="2">
        <v>44915.300756748897</v>
      </c>
      <c r="C1164" s="2">
        <f t="shared" si="70"/>
        <v>44915</v>
      </c>
      <c r="D1164" s="1">
        <v>10071</v>
      </c>
    </row>
    <row r="1165" spans="2:4" ht="13" x14ac:dyDescent="0.15">
      <c r="B1165" s="2">
        <v>44914.871682865982</v>
      </c>
      <c r="C1165" s="2">
        <f t="shared" si="70"/>
        <v>44914</v>
      </c>
      <c r="D1165" s="1">
        <v>10658</v>
      </c>
    </row>
    <row r="1166" spans="2:4" ht="13" x14ac:dyDescent="0.15">
      <c r="B1166" s="2">
        <v>44914.45184943865</v>
      </c>
      <c r="C1166" s="2">
        <f t="shared" si="70"/>
        <v>44914</v>
      </c>
      <c r="D1166" s="1">
        <v>9955</v>
      </c>
    </row>
    <row r="1167" spans="2:4" ht="13" x14ac:dyDescent="0.15">
      <c r="B1167" s="2">
        <v>44914.072456590482</v>
      </c>
      <c r="C1167" s="2">
        <f t="shared" si="70"/>
        <v>44914</v>
      </c>
      <c r="D1167" s="1">
        <v>8613</v>
      </c>
    </row>
    <row r="1168" spans="2:4" ht="13" x14ac:dyDescent="0.15">
      <c r="B1168" s="2">
        <v>44911.634367769024</v>
      </c>
      <c r="C1168" s="2">
        <f t="shared" si="70"/>
        <v>44911</v>
      </c>
      <c r="D1168" s="1">
        <v>11010</v>
      </c>
    </row>
    <row r="1169" spans="2:4" ht="13" x14ac:dyDescent="0.15">
      <c r="B1169" s="2">
        <v>44911.210169026999</v>
      </c>
      <c r="C1169" s="2">
        <f t="shared" si="70"/>
        <v>44911</v>
      </c>
      <c r="D1169" s="1">
        <v>9849</v>
      </c>
    </row>
    <row r="1170" spans="2:4" ht="13" x14ac:dyDescent="0.15">
      <c r="B1170" s="2">
        <v>44910.809986581808</v>
      </c>
      <c r="C1170" s="2">
        <f t="shared" si="70"/>
        <v>44910</v>
      </c>
      <c r="D1170" s="1">
        <v>9912</v>
      </c>
    </row>
    <row r="1171" spans="2:4" ht="13" x14ac:dyDescent="0.15">
      <c r="B1171" s="2">
        <v>44910.430559578112</v>
      </c>
      <c r="C1171" s="2">
        <f t="shared" si="70"/>
        <v>44910</v>
      </c>
      <c r="D1171" s="1">
        <v>9994</v>
      </c>
    </row>
    <row r="1172" spans="2:4" ht="13" x14ac:dyDescent="0.15">
      <c r="B1172" s="2">
        <v>44910.001568592103</v>
      </c>
      <c r="C1172" s="2">
        <f t="shared" si="70"/>
        <v>44910</v>
      </c>
      <c r="D1172" s="1">
        <v>10230</v>
      </c>
    </row>
    <row r="1173" spans="2:4" ht="13" x14ac:dyDescent="0.15">
      <c r="B1173" s="2">
        <v>44909.598265722809</v>
      </c>
      <c r="C1173" s="2">
        <f t="shared" si="70"/>
        <v>44909</v>
      </c>
      <c r="D1173" s="1">
        <v>9566</v>
      </c>
    </row>
    <row r="1174" spans="2:4" ht="13" x14ac:dyDescent="0.15">
      <c r="B1174" s="2">
        <v>44909.210144965924</v>
      </c>
      <c r="C1174" s="2">
        <f t="shared" si="70"/>
        <v>44909</v>
      </c>
      <c r="D1174" s="1">
        <v>10230</v>
      </c>
    </row>
    <row r="1175" spans="2:4" ht="13" x14ac:dyDescent="0.15">
      <c r="B1175" s="2">
        <v>44908.823957572276</v>
      </c>
      <c r="C1175" s="2">
        <f t="shared" si="70"/>
        <v>44908</v>
      </c>
      <c r="D1175" s="1">
        <v>11555</v>
      </c>
    </row>
    <row r="1176" spans="2:4" ht="13" x14ac:dyDescent="0.15">
      <c r="B1176" s="2">
        <v>44908.448886618156</v>
      </c>
      <c r="C1176" s="2">
        <f t="shared" si="70"/>
        <v>44908</v>
      </c>
      <c r="D1176" s="1">
        <v>9451</v>
      </c>
    </row>
    <row r="1177" spans="2:4" ht="13" x14ac:dyDescent="0.15">
      <c r="B1177" s="2">
        <v>44908.07522692714</v>
      </c>
      <c r="C1177" s="2">
        <f t="shared" si="70"/>
        <v>44908</v>
      </c>
      <c r="D1177" s="1">
        <v>10676</v>
      </c>
    </row>
    <row r="1178" spans="2:4" ht="13" x14ac:dyDescent="0.15">
      <c r="B1178" s="2">
        <v>44907.67196522688</v>
      </c>
      <c r="C1178" s="2">
        <f t="shared" si="70"/>
        <v>44907</v>
      </c>
      <c r="D1178" s="1">
        <v>10089</v>
      </c>
    </row>
    <row r="1179" spans="2:4" ht="13" x14ac:dyDescent="0.15">
      <c r="B1179" s="2">
        <v>44907.277803412384</v>
      </c>
      <c r="C1179" s="2">
        <f t="shared" si="70"/>
        <v>44907</v>
      </c>
      <c r="D1179" s="1">
        <v>10067</v>
      </c>
    </row>
    <row r="1180" spans="2:4" ht="13" x14ac:dyDescent="0.15">
      <c r="B1180" s="2">
        <v>44904.861225198511</v>
      </c>
      <c r="C1180" s="2">
        <f t="shared" si="70"/>
        <v>44904</v>
      </c>
      <c r="D1180" s="1">
        <v>9271</v>
      </c>
    </row>
    <row r="1181" spans="2:4" ht="13" x14ac:dyDescent="0.15">
      <c r="B1181" s="2">
        <v>44904.473862873987</v>
      </c>
      <c r="C1181" s="2">
        <f t="shared" si="70"/>
        <v>44904</v>
      </c>
      <c r="D1181" s="1">
        <v>10385</v>
      </c>
    </row>
    <row r="1182" spans="2:4" ht="13" x14ac:dyDescent="0.15">
      <c r="B1182" s="2">
        <v>44904.101295454013</v>
      </c>
      <c r="C1182" s="2">
        <f t="shared" si="70"/>
        <v>44904</v>
      </c>
      <c r="D1182" s="1">
        <v>11131</v>
      </c>
    </row>
    <row r="1183" spans="2:4" ht="13" x14ac:dyDescent="0.15">
      <c r="B1183" s="2">
        <v>44903.682585744005</v>
      </c>
      <c r="C1183" s="2">
        <f t="shared" si="70"/>
        <v>44903</v>
      </c>
      <c r="D1183" s="1">
        <v>9387</v>
      </c>
    </row>
    <row r="1184" spans="2:4" ht="13" x14ac:dyDescent="0.15">
      <c r="B1184" s="2">
        <v>44903.303049280999</v>
      </c>
      <c r="C1184" s="2">
        <f t="shared" si="70"/>
        <v>44903</v>
      </c>
      <c r="D1184" s="1">
        <v>11359</v>
      </c>
    </row>
    <row r="1185" spans="2:4" ht="13" x14ac:dyDescent="0.15">
      <c r="B1185" s="2">
        <v>44902.910721398606</v>
      </c>
      <c r="C1185" s="2">
        <f t="shared" si="70"/>
        <v>44902</v>
      </c>
      <c r="D1185" s="1">
        <v>11246</v>
      </c>
    </row>
    <row r="1186" spans="2:4" ht="13" x14ac:dyDescent="0.15">
      <c r="B1186" s="2">
        <v>44902.532398961659</v>
      </c>
      <c r="C1186" s="2">
        <f t="shared" si="70"/>
        <v>44902</v>
      </c>
      <c r="D1186" s="1">
        <v>11116</v>
      </c>
    </row>
    <row r="1187" spans="2:4" ht="13" x14ac:dyDescent="0.15">
      <c r="B1187" s="2">
        <v>44902.162076131026</v>
      </c>
      <c r="C1187" s="2">
        <f t="shared" si="70"/>
        <v>44902</v>
      </c>
      <c r="D1187" s="1">
        <v>8878</v>
      </c>
    </row>
    <row r="1188" spans="2:4" ht="13" x14ac:dyDescent="0.15">
      <c r="B1188" s="2">
        <v>44901.773138974844</v>
      </c>
      <c r="C1188" s="2">
        <f t="shared" si="70"/>
        <v>44901</v>
      </c>
      <c r="D1188" s="1">
        <v>8947</v>
      </c>
    </row>
    <row r="1189" spans="2:4" ht="13" x14ac:dyDescent="0.15">
      <c r="B1189" s="2">
        <v>44901.385217600742</v>
      </c>
      <c r="C1189" s="2">
        <f t="shared" si="70"/>
        <v>44901</v>
      </c>
      <c r="D1189" s="1">
        <v>8588</v>
      </c>
    </row>
    <row r="1190" spans="2:4" ht="13" x14ac:dyDescent="0.15">
      <c r="B1190" s="2">
        <v>44900.978698814761</v>
      </c>
      <c r="C1190" s="2">
        <f t="shared" si="70"/>
        <v>44900</v>
      </c>
      <c r="D1190" s="1">
        <v>10907</v>
      </c>
    </row>
    <row r="1191" spans="2:4" ht="13" x14ac:dyDescent="0.15">
      <c r="B1191" s="2">
        <v>44900.551864979236</v>
      </c>
      <c r="C1191" s="2">
        <f t="shared" si="70"/>
        <v>44900</v>
      </c>
      <c r="D1191" s="1">
        <v>8966</v>
      </c>
    </row>
    <row r="1192" spans="2:4" ht="13" x14ac:dyDescent="0.15">
      <c r="B1192" s="2">
        <v>44900.165340583691</v>
      </c>
      <c r="C1192" s="2">
        <f t="shared" si="70"/>
        <v>44900</v>
      </c>
      <c r="D1192" s="1">
        <v>8534</v>
      </c>
    </row>
    <row r="1193" spans="2:4" ht="13" x14ac:dyDescent="0.15">
      <c r="B1193" s="2">
        <v>44897.844147469375</v>
      </c>
      <c r="C1193" s="2">
        <f t="shared" si="70"/>
        <v>44897</v>
      </c>
      <c r="D1193" s="1">
        <v>9562</v>
      </c>
    </row>
    <row r="1194" spans="2:4" ht="13" x14ac:dyDescent="0.15">
      <c r="B1194" s="2">
        <v>44897.467045941565</v>
      </c>
      <c r="C1194" s="2">
        <f t="shared" si="70"/>
        <v>44897</v>
      </c>
      <c r="D1194" s="1">
        <v>9967</v>
      </c>
    </row>
    <row r="1195" spans="2:4" ht="13" x14ac:dyDescent="0.15">
      <c r="B1195" s="2">
        <v>44897.064614780276</v>
      </c>
      <c r="C1195" s="2">
        <f t="shared" si="70"/>
        <v>44897</v>
      </c>
      <c r="D1195" s="1">
        <v>8834</v>
      </c>
    </row>
    <row r="1196" spans="2:4" ht="13" x14ac:dyDescent="0.15">
      <c r="B1196" s="2">
        <v>44896.684994993717</v>
      </c>
      <c r="C1196" s="2">
        <f t="shared" si="70"/>
        <v>44896</v>
      </c>
      <c r="D1196" s="1">
        <v>9201</v>
      </c>
    </row>
    <row r="1197" spans="2:4" ht="13" x14ac:dyDescent="0.15">
      <c r="B1197" s="2">
        <v>44896.297598709978</v>
      </c>
      <c r="C1197" s="2">
        <f t="shared" si="70"/>
        <v>44896</v>
      </c>
      <c r="D1197" s="1">
        <v>8930</v>
      </c>
    </row>
    <row r="1198" spans="2:4" ht="13" x14ac:dyDescent="0.15">
      <c r="B1198" s="2">
        <v>44895.905341526588</v>
      </c>
      <c r="C1198" s="2">
        <f t="shared" si="70"/>
        <v>44895</v>
      </c>
      <c r="D1198" s="1">
        <v>8777</v>
      </c>
    </row>
    <row r="1199" spans="2:4" ht="13" x14ac:dyDescent="0.15">
      <c r="B1199" s="2">
        <v>44895.50686079757</v>
      </c>
      <c r="C1199" s="2">
        <f t="shared" si="70"/>
        <v>44895</v>
      </c>
      <c r="D1199" s="1">
        <v>10286</v>
      </c>
    </row>
    <row r="1200" spans="2:4" ht="13" x14ac:dyDescent="0.15">
      <c r="B1200" s="2">
        <v>44895.130567355234</v>
      </c>
      <c r="C1200" s="2">
        <f t="shared" si="70"/>
        <v>44895</v>
      </c>
      <c r="D1200" s="1">
        <v>9948</v>
      </c>
    </row>
    <row r="1201" spans="2:4" ht="13" x14ac:dyDescent="0.15">
      <c r="B1201" s="2">
        <v>44894.724766023071</v>
      </c>
      <c r="C1201" s="2">
        <f t="shared" si="70"/>
        <v>44894</v>
      </c>
      <c r="D1201" s="1">
        <v>10142</v>
      </c>
    </row>
    <row r="1202" spans="2:4" ht="13" x14ac:dyDescent="0.15">
      <c r="B1202" s="2">
        <v>44894.311375239318</v>
      </c>
      <c r="C1202" s="2">
        <f t="shared" si="70"/>
        <v>44894</v>
      </c>
      <c r="D1202" s="1">
        <v>10218</v>
      </c>
    </row>
    <row r="1203" spans="2:4" ht="13" x14ac:dyDescent="0.15">
      <c r="B1203" s="2">
        <v>44893.894279486216</v>
      </c>
      <c r="C1203" s="2">
        <f t="shared" si="70"/>
        <v>44893</v>
      </c>
      <c r="D1203" s="1">
        <v>9424</v>
      </c>
    </row>
    <row r="1204" spans="2:4" ht="13" x14ac:dyDescent="0.15">
      <c r="B1204" s="2">
        <v>44893.485364348104</v>
      </c>
      <c r="C1204" s="2">
        <f t="shared" si="70"/>
        <v>44893</v>
      </c>
      <c r="D1204" s="1">
        <v>9450</v>
      </c>
    </row>
    <row r="1205" spans="2:4" ht="13" x14ac:dyDescent="0.15">
      <c r="B1205" s="2">
        <v>44893.103506929576</v>
      </c>
      <c r="C1205" s="2">
        <f t="shared" si="70"/>
        <v>44893</v>
      </c>
      <c r="D1205" s="1">
        <v>9143</v>
      </c>
    </row>
    <row r="1206" spans="2:4" ht="13" x14ac:dyDescent="0.15">
      <c r="B1206" s="2">
        <v>44890.621477580789</v>
      </c>
      <c r="C1206" s="2">
        <f t="shared" si="70"/>
        <v>44890</v>
      </c>
      <c r="D1206" s="1">
        <v>8873</v>
      </c>
    </row>
    <row r="1207" spans="2:4" ht="13" x14ac:dyDescent="0.15">
      <c r="B1207" s="2">
        <v>44890.234608009749</v>
      </c>
      <c r="C1207" s="2">
        <f t="shared" si="70"/>
        <v>44890</v>
      </c>
      <c r="D1207" s="1">
        <v>8685</v>
      </c>
    </row>
    <row r="1208" spans="2:4" ht="13" x14ac:dyDescent="0.15">
      <c r="B1208" s="2">
        <v>44889.813890654121</v>
      </c>
      <c r="C1208" s="2">
        <f t="shared" si="70"/>
        <v>44889</v>
      </c>
      <c r="D1208" s="1">
        <v>7398</v>
      </c>
    </row>
    <row r="1209" spans="2:4" ht="13" x14ac:dyDescent="0.15">
      <c r="B1209" s="2">
        <v>44889.420171858939</v>
      </c>
      <c r="C1209" s="2">
        <f t="shared" si="70"/>
        <v>44889</v>
      </c>
      <c r="D1209" s="1">
        <v>9554</v>
      </c>
    </row>
    <row r="1210" spans="2:4" ht="13" x14ac:dyDescent="0.15">
      <c r="B1210" s="2">
        <v>44889.016665715601</v>
      </c>
      <c r="C1210" s="2">
        <f t="shared" si="70"/>
        <v>44889</v>
      </c>
      <c r="D1210" s="1">
        <v>8445</v>
      </c>
    </row>
    <row r="1211" spans="2:4" ht="13" x14ac:dyDescent="0.15">
      <c r="B1211" s="2">
        <v>44888.597354569101</v>
      </c>
      <c r="C1211" s="2">
        <f t="shared" si="70"/>
        <v>44888</v>
      </c>
      <c r="D1211" s="1">
        <v>8170</v>
      </c>
    </row>
    <row r="1212" spans="2:4" ht="13" x14ac:dyDescent="0.15">
      <c r="B1212" s="2">
        <v>44888.219880246819</v>
      </c>
      <c r="C1212" s="2">
        <f t="shared" si="70"/>
        <v>44888</v>
      </c>
      <c r="D1212" s="1">
        <v>8020</v>
      </c>
    </row>
    <row r="1213" spans="2:4" ht="13" x14ac:dyDescent="0.15">
      <c r="B1213" s="2">
        <v>44887.814479481269</v>
      </c>
      <c r="C1213" s="2">
        <f t="shared" si="70"/>
        <v>44887</v>
      </c>
      <c r="D1213" s="1">
        <v>7841</v>
      </c>
    </row>
    <row r="1214" spans="2:4" ht="13" x14ac:dyDescent="0.15">
      <c r="B1214" s="2">
        <v>44887.393772766947</v>
      </c>
      <c r="C1214" s="2">
        <f t="shared" si="70"/>
        <v>44887</v>
      </c>
      <c r="D1214" s="1">
        <v>8256</v>
      </c>
    </row>
    <row r="1215" spans="2:4" ht="13" x14ac:dyDescent="0.15">
      <c r="B1215" s="2">
        <v>44887.021067705471</v>
      </c>
      <c r="C1215" s="2">
        <f t="shared" si="70"/>
        <v>44887</v>
      </c>
      <c r="D1215" s="1">
        <v>9240</v>
      </c>
    </row>
    <row r="1216" spans="2:4" ht="13" x14ac:dyDescent="0.15">
      <c r="B1216" s="2">
        <v>44886.64895053568</v>
      </c>
      <c r="C1216" s="2">
        <f t="shared" si="70"/>
        <v>44886</v>
      </c>
      <c r="D1216" s="1">
        <v>8279</v>
      </c>
    </row>
    <row r="1217" spans="2:4" ht="13" x14ac:dyDescent="0.15">
      <c r="B1217" s="2">
        <v>44886.266322576579</v>
      </c>
      <c r="C1217" s="2">
        <f t="shared" si="70"/>
        <v>44886</v>
      </c>
      <c r="D1217" s="1">
        <v>7462</v>
      </c>
    </row>
    <row r="1218" spans="2:4" ht="13" x14ac:dyDescent="0.15">
      <c r="B1218" s="2">
        <v>44883.899103475975</v>
      </c>
      <c r="C1218" s="2">
        <f t="shared" si="70"/>
        <v>44883</v>
      </c>
      <c r="D1218" s="1">
        <v>7499</v>
      </c>
    </row>
    <row r="1219" spans="2:4" ht="13" x14ac:dyDescent="0.15">
      <c r="B1219" s="2">
        <v>44883.52595358192</v>
      </c>
      <c r="C1219" s="2">
        <f t="shared" si="70"/>
        <v>44883</v>
      </c>
      <c r="D1219" s="1">
        <v>8426</v>
      </c>
    </row>
    <row r="1220" spans="2:4" ht="13" x14ac:dyDescent="0.15">
      <c r="B1220" s="2">
        <v>44883.133784861202</v>
      </c>
      <c r="C1220" s="2">
        <f t="shared" ref="C1220:C1283" si="71">INT(B1220)</f>
        <v>44883</v>
      </c>
      <c r="D1220" s="1">
        <v>8333</v>
      </c>
    </row>
    <row r="1221" spans="2:4" ht="13" x14ac:dyDescent="0.15">
      <c r="B1221" s="2">
        <v>44882.738488876319</v>
      </c>
      <c r="C1221" s="2">
        <f t="shared" si="71"/>
        <v>44882</v>
      </c>
      <c r="D1221" s="1">
        <v>7906</v>
      </c>
    </row>
    <row r="1222" spans="2:4" ht="13" x14ac:dyDescent="0.15">
      <c r="B1222" s="2">
        <v>44882.332635372193</v>
      </c>
      <c r="C1222" s="2">
        <f t="shared" si="71"/>
        <v>44882</v>
      </c>
      <c r="D1222" s="1">
        <v>8415</v>
      </c>
    </row>
    <row r="1223" spans="2:4" ht="13" x14ac:dyDescent="0.15">
      <c r="B1223" s="2">
        <v>44881.939177199129</v>
      </c>
      <c r="C1223" s="2">
        <f t="shared" si="71"/>
        <v>44881</v>
      </c>
      <c r="D1223" s="1">
        <v>6719</v>
      </c>
    </row>
    <row r="1224" spans="2:4" ht="13" x14ac:dyDescent="0.15">
      <c r="B1224" s="2">
        <v>44881.543654365269</v>
      </c>
      <c r="C1224" s="2">
        <f t="shared" si="71"/>
        <v>44881</v>
      </c>
      <c r="D1224" s="1">
        <v>7900</v>
      </c>
    </row>
    <row r="1225" spans="2:4" ht="13" x14ac:dyDescent="0.15">
      <c r="B1225" s="2">
        <v>44881.156197453965</v>
      </c>
      <c r="C1225" s="2">
        <f t="shared" si="71"/>
        <v>44881</v>
      </c>
      <c r="D1225" s="1">
        <v>8100</v>
      </c>
    </row>
    <row r="1226" spans="2:4" ht="13" x14ac:dyDescent="0.15">
      <c r="B1226" s="2">
        <v>44880.751524203166</v>
      </c>
      <c r="C1226" s="2">
        <f t="shared" si="71"/>
        <v>44880</v>
      </c>
      <c r="D1226" s="1">
        <v>6666</v>
      </c>
    </row>
    <row r="1227" spans="2:4" ht="13" x14ac:dyDescent="0.15">
      <c r="B1227" s="2">
        <v>44880.346888699933</v>
      </c>
      <c r="C1227" s="2">
        <f t="shared" si="71"/>
        <v>44880</v>
      </c>
      <c r="D1227" s="1">
        <v>6896</v>
      </c>
    </row>
    <row r="1228" spans="2:4" ht="13" x14ac:dyDescent="0.15">
      <c r="B1228" s="2">
        <v>44879.927869170824</v>
      </c>
      <c r="C1228" s="2">
        <f t="shared" si="71"/>
        <v>44879</v>
      </c>
      <c r="D1228" s="1">
        <v>7126</v>
      </c>
    </row>
    <row r="1229" spans="2:4" ht="13" x14ac:dyDescent="0.15">
      <c r="B1229" s="2">
        <v>44879.540224108547</v>
      </c>
      <c r="C1229" s="2">
        <f t="shared" si="71"/>
        <v>44879</v>
      </c>
      <c r="D1229" s="1">
        <v>7512</v>
      </c>
    </row>
    <row r="1230" spans="2:4" ht="13" x14ac:dyDescent="0.15">
      <c r="B1230" s="2">
        <v>44879.143260331984</v>
      </c>
      <c r="C1230" s="2">
        <f t="shared" si="71"/>
        <v>44879</v>
      </c>
      <c r="D1230" s="1">
        <v>8221</v>
      </c>
    </row>
    <row r="1231" spans="2:4" ht="13" x14ac:dyDescent="0.15">
      <c r="B1231" s="2">
        <v>44876.777379658168</v>
      </c>
      <c r="C1231" s="2">
        <f t="shared" si="71"/>
        <v>44876</v>
      </c>
      <c r="D1231" s="1">
        <v>7274</v>
      </c>
    </row>
    <row r="1232" spans="2:4" ht="13" x14ac:dyDescent="0.15">
      <c r="B1232" s="2">
        <v>44876.405596939876</v>
      </c>
      <c r="C1232" s="2">
        <f t="shared" si="71"/>
        <v>44876</v>
      </c>
      <c r="D1232" s="1">
        <v>7757</v>
      </c>
    </row>
    <row r="1233" spans="2:4" ht="13" x14ac:dyDescent="0.15">
      <c r="B1233" s="2">
        <v>44876.017672041242</v>
      </c>
      <c r="C1233" s="2">
        <f t="shared" si="71"/>
        <v>44876</v>
      </c>
      <c r="D1233" s="1">
        <v>7566</v>
      </c>
    </row>
    <row r="1234" spans="2:4" ht="13" x14ac:dyDescent="0.15">
      <c r="B1234" s="2">
        <v>44875.594597776442</v>
      </c>
      <c r="C1234" s="2">
        <f t="shared" si="71"/>
        <v>44875</v>
      </c>
      <c r="D1234" s="1">
        <v>8197</v>
      </c>
    </row>
    <row r="1235" spans="2:4" ht="13" x14ac:dyDescent="0.15">
      <c r="B1235" s="2">
        <v>44875.216577974643</v>
      </c>
      <c r="C1235" s="2">
        <f t="shared" si="71"/>
        <v>44875</v>
      </c>
      <c r="D1235" s="1">
        <v>6314</v>
      </c>
    </row>
    <row r="1236" spans="2:4" ht="13" x14ac:dyDescent="0.15">
      <c r="B1236" s="2">
        <v>44874.818279564061</v>
      </c>
      <c r="C1236" s="2">
        <f t="shared" si="71"/>
        <v>44874</v>
      </c>
      <c r="D1236" s="1">
        <v>7132</v>
      </c>
    </row>
    <row r="1237" spans="2:4" ht="13" x14ac:dyDescent="0.15">
      <c r="B1237" s="2">
        <v>44874.396452200934</v>
      </c>
      <c r="C1237" s="2">
        <f t="shared" si="71"/>
        <v>44874</v>
      </c>
      <c r="D1237" s="1">
        <v>6581</v>
      </c>
    </row>
    <row r="1238" spans="2:4" ht="13" x14ac:dyDescent="0.15">
      <c r="B1238" s="2">
        <v>44874.000906221867</v>
      </c>
      <c r="C1238" s="2">
        <f t="shared" si="71"/>
        <v>44874</v>
      </c>
      <c r="D1238" s="1">
        <v>7031</v>
      </c>
    </row>
    <row r="1239" spans="2:4" ht="13" x14ac:dyDescent="0.15">
      <c r="B1239" s="2">
        <v>44873.572250597565</v>
      </c>
      <c r="C1239" s="2">
        <f t="shared" si="71"/>
        <v>44873</v>
      </c>
      <c r="D1239" s="1">
        <v>8051</v>
      </c>
    </row>
    <row r="1240" spans="2:4" ht="13" x14ac:dyDescent="0.15">
      <c r="B1240" s="2">
        <v>44873.16998165963</v>
      </c>
      <c r="C1240" s="2">
        <f t="shared" si="71"/>
        <v>44873</v>
      </c>
      <c r="D1240" s="1">
        <v>7017</v>
      </c>
    </row>
    <row r="1241" spans="2:4" ht="13" x14ac:dyDescent="0.15">
      <c r="B1241" s="2">
        <v>44872.745651168203</v>
      </c>
      <c r="C1241" s="2">
        <f t="shared" si="71"/>
        <v>44872</v>
      </c>
      <c r="D1241" s="1">
        <v>7699</v>
      </c>
    </row>
    <row r="1242" spans="2:4" ht="13" x14ac:dyDescent="0.15">
      <c r="B1242" s="2">
        <v>44872.365914032212</v>
      </c>
      <c r="C1242" s="2">
        <f t="shared" si="71"/>
        <v>44872</v>
      </c>
      <c r="D1242" s="1">
        <v>6807</v>
      </c>
    </row>
    <row r="1243" spans="2:4" ht="13" x14ac:dyDescent="0.15">
      <c r="B1243" s="2">
        <v>44869.972032078673</v>
      </c>
      <c r="C1243" s="2">
        <f t="shared" si="71"/>
        <v>44869</v>
      </c>
      <c r="D1243" s="1">
        <v>6366</v>
      </c>
    </row>
    <row r="1244" spans="2:4" ht="13" x14ac:dyDescent="0.15">
      <c r="B1244" s="2">
        <v>44869.581412124608</v>
      </c>
      <c r="C1244" s="2">
        <f t="shared" si="71"/>
        <v>44869</v>
      </c>
      <c r="D1244" s="1">
        <v>6908</v>
      </c>
    </row>
    <row r="1245" spans="2:4" ht="13" x14ac:dyDescent="0.15">
      <c r="B1245" s="2">
        <v>44869.159219931193</v>
      </c>
      <c r="C1245" s="2">
        <f t="shared" si="71"/>
        <v>44869</v>
      </c>
      <c r="D1245" s="1">
        <v>6327</v>
      </c>
    </row>
    <row r="1246" spans="2:4" ht="13" x14ac:dyDescent="0.15">
      <c r="B1246" s="2">
        <v>44868.759018769946</v>
      </c>
      <c r="C1246" s="2">
        <f t="shared" si="71"/>
        <v>44868</v>
      </c>
      <c r="D1246" s="1">
        <v>6607</v>
      </c>
    </row>
    <row r="1247" spans="2:4" ht="13" x14ac:dyDescent="0.15">
      <c r="B1247" s="2">
        <v>44868.383517780472</v>
      </c>
      <c r="C1247" s="2">
        <f t="shared" si="71"/>
        <v>44868</v>
      </c>
      <c r="D1247" s="1">
        <v>7670</v>
      </c>
    </row>
    <row r="1248" spans="2:4" ht="13" x14ac:dyDescent="0.15">
      <c r="B1248" s="2">
        <v>44867.95710693414</v>
      </c>
      <c r="C1248" s="2">
        <f t="shared" si="71"/>
        <v>44867</v>
      </c>
      <c r="D1248" s="1">
        <v>6069</v>
      </c>
    </row>
    <row r="1249" spans="2:4" ht="13" x14ac:dyDescent="0.15">
      <c r="B1249" s="2">
        <v>44867.568899334998</v>
      </c>
      <c r="C1249" s="2">
        <f t="shared" si="71"/>
        <v>44867</v>
      </c>
      <c r="D1249" s="1">
        <v>6930</v>
      </c>
    </row>
    <row r="1250" spans="2:4" ht="13" x14ac:dyDescent="0.15">
      <c r="B1250" s="2">
        <v>44867.18463483674</v>
      </c>
      <c r="C1250" s="2">
        <f t="shared" si="71"/>
        <v>44867</v>
      </c>
      <c r="D1250" s="1">
        <v>6569</v>
      </c>
    </row>
    <row r="1251" spans="2:4" ht="13" x14ac:dyDescent="0.15">
      <c r="B1251" s="2">
        <v>44866.763687436869</v>
      </c>
      <c r="C1251" s="2">
        <f t="shared" si="71"/>
        <v>44866</v>
      </c>
      <c r="D1251" s="1">
        <v>6301</v>
      </c>
    </row>
    <row r="1252" spans="2:4" ht="13" x14ac:dyDescent="0.15">
      <c r="B1252" s="2">
        <v>44866.384487879353</v>
      </c>
      <c r="C1252" s="2">
        <f t="shared" si="71"/>
        <v>44866</v>
      </c>
      <c r="D1252" s="1">
        <v>6162</v>
      </c>
    </row>
    <row r="1253" spans="2:4" ht="13" x14ac:dyDescent="0.15">
      <c r="B1253" s="2">
        <v>44865.98913699753</v>
      </c>
      <c r="C1253" s="2">
        <f t="shared" si="71"/>
        <v>44865</v>
      </c>
      <c r="D1253" s="1">
        <v>7387</v>
      </c>
    </row>
    <row r="1254" spans="2:4" ht="13" x14ac:dyDescent="0.15">
      <c r="B1254" s="2">
        <v>44865.616871554994</v>
      </c>
      <c r="C1254" s="2">
        <f t="shared" si="71"/>
        <v>44865</v>
      </c>
      <c r="D1254" s="1">
        <v>6217</v>
      </c>
    </row>
    <row r="1255" spans="2:4" ht="13" x14ac:dyDescent="0.15">
      <c r="B1255" s="2">
        <v>44865.231841424684</v>
      </c>
      <c r="C1255" s="2">
        <f t="shared" si="71"/>
        <v>44865</v>
      </c>
      <c r="D1255" s="1">
        <v>6528</v>
      </c>
    </row>
    <row r="1256" spans="2:4" ht="13" x14ac:dyDescent="0.15">
      <c r="B1256" s="2">
        <v>44862.891098928645</v>
      </c>
      <c r="C1256" s="2">
        <f t="shared" si="71"/>
        <v>44862</v>
      </c>
      <c r="D1256" s="1">
        <v>6089</v>
      </c>
    </row>
    <row r="1257" spans="2:4" ht="13" x14ac:dyDescent="0.15">
      <c r="B1257" s="2">
        <v>44862.515974368565</v>
      </c>
      <c r="C1257" s="2">
        <f t="shared" si="71"/>
        <v>44862</v>
      </c>
      <c r="D1257" s="1">
        <v>6658</v>
      </c>
    </row>
    <row r="1258" spans="2:4" ht="13" x14ac:dyDescent="0.15">
      <c r="B1258" s="2">
        <v>44862.120127618713</v>
      </c>
      <c r="C1258" s="2">
        <f t="shared" si="71"/>
        <v>44862</v>
      </c>
      <c r="D1258" s="1">
        <v>5619</v>
      </c>
    </row>
    <row r="1259" spans="2:4" ht="13" x14ac:dyDescent="0.15">
      <c r="B1259" s="2">
        <v>44861.714898123952</v>
      </c>
      <c r="C1259" s="2">
        <f t="shared" si="71"/>
        <v>44861</v>
      </c>
      <c r="D1259" s="1">
        <v>6556</v>
      </c>
    </row>
    <row r="1260" spans="2:4" ht="13" x14ac:dyDescent="0.15">
      <c r="B1260" s="2">
        <v>44861.316253690813</v>
      </c>
      <c r="C1260" s="2">
        <f t="shared" si="71"/>
        <v>44861</v>
      </c>
      <c r="D1260" s="1">
        <v>6733</v>
      </c>
    </row>
    <row r="1261" spans="2:4" ht="13" x14ac:dyDescent="0.15">
      <c r="B1261" s="2">
        <v>44860.911904497785</v>
      </c>
      <c r="C1261" s="2">
        <f t="shared" si="71"/>
        <v>44860</v>
      </c>
      <c r="D1261" s="1">
        <v>6513</v>
      </c>
    </row>
    <row r="1262" spans="2:4" ht="13" x14ac:dyDescent="0.15">
      <c r="B1262" s="2">
        <v>44860.526164631032</v>
      </c>
      <c r="C1262" s="2">
        <f t="shared" si="71"/>
        <v>44860</v>
      </c>
      <c r="D1262" s="1">
        <v>7137</v>
      </c>
    </row>
    <row r="1263" spans="2:4" ht="13" x14ac:dyDescent="0.15">
      <c r="B1263" s="2">
        <v>44860.113292378424</v>
      </c>
      <c r="C1263" s="2">
        <f t="shared" si="71"/>
        <v>44860</v>
      </c>
      <c r="D1263" s="1">
        <v>6163</v>
      </c>
    </row>
    <row r="1264" spans="2:4" ht="13" x14ac:dyDescent="0.15">
      <c r="B1264" s="2">
        <v>44859.702386525438</v>
      </c>
      <c r="C1264" s="2">
        <f t="shared" si="71"/>
        <v>44859</v>
      </c>
      <c r="D1264" s="1">
        <v>6362</v>
      </c>
    </row>
    <row r="1265" spans="2:4" ht="13" x14ac:dyDescent="0.15">
      <c r="B1265" s="2">
        <v>44859.294093440891</v>
      </c>
      <c r="C1265" s="2">
        <f t="shared" si="71"/>
        <v>44859</v>
      </c>
      <c r="D1265" s="1">
        <v>6237</v>
      </c>
    </row>
    <row r="1266" spans="2:4" ht="13" x14ac:dyDescent="0.15">
      <c r="B1266" s="2">
        <v>44858.908625933058</v>
      </c>
      <c r="C1266" s="2">
        <f t="shared" si="71"/>
        <v>44858</v>
      </c>
      <c r="D1266" s="1">
        <v>5762</v>
      </c>
    </row>
    <row r="1267" spans="2:4" ht="13" x14ac:dyDescent="0.15">
      <c r="B1267" s="2">
        <v>44858.526973315864</v>
      </c>
      <c r="C1267" s="2">
        <f t="shared" si="71"/>
        <v>44858</v>
      </c>
      <c r="D1267" s="1">
        <v>5886</v>
      </c>
    </row>
    <row r="1268" spans="2:4" ht="13" x14ac:dyDescent="0.15">
      <c r="B1268" s="2">
        <v>44858.118180011363</v>
      </c>
      <c r="C1268" s="2">
        <f t="shared" si="71"/>
        <v>44858</v>
      </c>
      <c r="D1268" s="1">
        <v>5607</v>
      </c>
    </row>
    <row r="1269" spans="2:4" ht="13" x14ac:dyDescent="0.15">
      <c r="B1269" s="2">
        <v>44855.717862488811</v>
      </c>
      <c r="C1269" s="2">
        <f t="shared" si="71"/>
        <v>44855</v>
      </c>
      <c r="D1269" s="1">
        <v>6192</v>
      </c>
    </row>
    <row r="1270" spans="2:4" ht="13" x14ac:dyDescent="0.15">
      <c r="B1270" s="2">
        <v>44855.293409666876</v>
      </c>
      <c r="C1270" s="2">
        <f t="shared" si="71"/>
        <v>44855</v>
      </c>
      <c r="D1270" s="1">
        <v>6665</v>
      </c>
    </row>
    <row r="1271" spans="2:4" ht="13" x14ac:dyDescent="0.15">
      <c r="B1271" s="2">
        <v>44854.921602913615</v>
      </c>
      <c r="C1271" s="2">
        <f t="shared" si="71"/>
        <v>44854</v>
      </c>
      <c r="D1271" s="1">
        <v>6754</v>
      </c>
    </row>
    <row r="1272" spans="2:4" ht="13" x14ac:dyDescent="0.15">
      <c r="B1272" s="2">
        <v>44854.506109406488</v>
      </c>
      <c r="C1272" s="2">
        <f t="shared" si="71"/>
        <v>44854</v>
      </c>
      <c r="D1272" s="1">
        <v>5410</v>
      </c>
    </row>
    <row r="1273" spans="2:4" ht="13" x14ac:dyDescent="0.15">
      <c r="B1273" s="2">
        <v>44854.127999287455</v>
      </c>
      <c r="C1273" s="2">
        <f t="shared" si="71"/>
        <v>44854</v>
      </c>
      <c r="D1273" s="1">
        <v>6042</v>
      </c>
    </row>
    <row r="1274" spans="2:4" ht="13" x14ac:dyDescent="0.15">
      <c r="B1274" s="2">
        <v>44853.74965858971</v>
      </c>
      <c r="C1274" s="2">
        <f t="shared" si="71"/>
        <v>44853</v>
      </c>
      <c r="D1274" s="1">
        <v>6121</v>
      </c>
    </row>
    <row r="1275" spans="2:4" ht="13" x14ac:dyDescent="0.15">
      <c r="B1275" s="2">
        <v>44853.342601110649</v>
      </c>
      <c r="C1275" s="2">
        <f t="shared" si="71"/>
        <v>44853</v>
      </c>
      <c r="D1275" s="1">
        <v>5746</v>
      </c>
    </row>
    <row r="1276" spans="2:4" ht="13" x14ac:dyDescent="0.15">
      <c r="B1276" s="2">
        <v>44852.943817207073</v>
      </c>
      <c r="C1276" s="2">
        <f t="shared" si="71"/>
        <v>44852</v>
      </c>
      <c r="D1276" s="1">
        <v>5048</v>
      </c>
    </row>
    <row r="1277" spans="2:4" ht="13" x14ac:dyDescent="0.15">
      <c r="B1277" s="2">
        <v>44852.535106947158</v>
      </c>
      <c r="C1277" s="2">
        <f t="shared" si="71"/>
        <v>44852</v>
      </c>
      <c r="D1277" s="1">
        <v>6056</v>
      </c>
    </row>
    <row r="1278" spans="2:4" ht="13" x14ac:dyDescent="0.15">
      <c r="B1278" s="2">
        <v>44852.130780771833</v>
      </c>
      <c r="C1278" s="2">
        <f t="shared" si="71"/>
        <v>44852</v>
      </c>
      <c r="D1278" s="1">
        <v>5649</v>
      </c>
    </row>
    <row r="1279" spans="2:4" ht="13" x14ac:dyDescent="0.15">
      <c r="B1279" s="2">
        <v>44851.707502464997</v>
      </c>
      <c r="C1279" s="2">
        <f t="shared" si="71"/>
        <v>44851</v>
      </c>
      <c r="D1279" s="1">
        <v>6244</v>
      </c>
    </row>
    <row r="1280" spans="2:4" ht="13" x14ac:dyDescent="0.15">
      <c r="B1280" s="2">
        <v>44851.309826945624</v>
      </c>
      <c r="C1280" s="2">
        <f t="shared" si="71"/>
        <v>44851</v>
      </c>
      <c r="D1280" s="1">
        <v>5706</v>
      </c>
    </row>
    <row r="1281" spans="2:4" ht="13" x14ac:dyDescent="0.15">
      <c r="B1281" s="2">
        <v>44848.951012286132</v>
      </c>
      <c r="C1281" s="2">
        <f t="shared" si="71"/>
        <v>44848</v>
      </c>
      <c r="D1281" s="1">
        <v>5001</v>
      </c>
    </row>
    <row r="1282" spans="2:4" ht="13" x14ac:dyDescent="0.15">
      <c r="B1282" s="2">
        <v>44848.549809763143</v>
      </c>
      <c r="C1282" s="2">
        <f t="shared" si="71"/>
        <v>44848</v>
      </c>
      <c r="D1282" s="1">
        <v>6321</v>
      </c>
    </row>
    <row r="1283" spans="2:4" ht="13" x14ac:dyDescent="0.15">
      <c r="B1283" s="2">
        <v>44848.136869868904</v>
      </c>
      <c r="C1283" s="2">
        <f t="shared" si="71"/>
        <v>44848</v>
      </c>
      <c r="D1283" s="1">
        <v>5353</v>
      </c>
    </row>
    <row r="1284" spans="2:4" ht="13" x14ac:dyDescent="0.15">
      <c r="B1284" s="2">
        <v>44847.717357138208</v>
      </c>
      <c r="C1284" s="2">
        <f t="shared" ref="C1284:C1347" si="72">INT(B1284)</f>
        <v>44847</v>
      </c>
      <c r="D1284" s="1">
        <v>5827</v>
      </c>
    </row>
    <row r="1285" spans="2:4" ht="13" x14ac:dyDescent="0.15">
      <c r="B1285" s="2">
        <v>44847.296939120104</v>
      </c>
      <c r="C1285" s="2">
        <f t="shared" si="72"/>
        <v>44847</v>
      </c>
      <c r="D1285" s="1">
        <v>5207</v>
      </c>
    </row>
    <row r="1286" spans="2:4" ht="13" x14ac:dyDescent="0.15">
      <c r="B1286" s="2">
        <v>44846.898626978473</v>
      </c>
      <c r="C1286" s="2">
        <f t="shared" si="72"/>
        <v>44846</v>
      </c>
      <c r="D1286" s="1">
        <v>5300</v>
      </c>
    </row>
    <row r="1287" spans="2:4" ht="13" x14ac:dyDescent="0.15">
      <c r="B1287" s="2">
        <v>44846.502376879253</v>
      </c>
      <c r="C1287" s="2">
        <f t="shared" si="72"/>
        <v>44846</v>
      </c>
      <c r="D1287" s="1">
        <v>4977</v>
      </c>
    </row>
    <row r="1288" spans="2:4" ht="13" x14ac:dyDescent="0.15">
      <c r="B1288" s="2">
        <v>44846.111611693865</v>
      </c>
      <c r="C1288" s="2">
        <f t="shared" si="72"/>
        <v>44846</v>
      </c>
      <c r="D1288" s="1">
        <v>5618</v>
      </c>
    </row>
    <row r="1289" spans="2:4" ht="13" x14ac:dyDescent="0.15">
      <c r="B1289" s="2">
        <v>44845.705615329345</v>
      </c>
      <c r="C1289" s="2">
        <f t="shared" si="72"/>
        <v>44845</v>
      </c>
      <c r="D1289" s="1">
        <v>5422</v>
      </c>
    </row>
    <row r="1290" spans="2:4" ht="13" x14ac:dyDescent="0.15">
      <c r="B1290" s="2">
        <v>44845.29697957723</v>
      </c>
      <c r="C1290" s="2">
        <f t="shared" si="72"/>
        <v>44845</v>
      </c>
      <c r="D1290" s="1">
        <v>5643</v>
      </c>
    </row>
    <row r="1291" spans="2:4" ht="13" x14ac:dyDescent="0.15">
      <c r="B1291" s="2">
        <v>44844.922256000551</v>
      </c>
      <c r="C1291" s="2">
        <f t="shared" si="72"/>
        <v>44844</v>
      </c>
      <c r="D1291" s="1">
        <v>5629</v>
      </c>
    </row>
    <row r="1292" spans="2:4" ht="13" x14ac:dyDescent="0.15">
      <c r="B1292" s="2">
        <v>44844.527686489957</v>
      </c>
      <c r="C1292" s="2">
        <f t="shared" si="72"/>
        <v>44844</v>
      </c>
      <c r="D1292" s="1">
        <v>5367</v>
      </c>
    </row>
    <row r="1293" spans="2:4" ht="13" x14ac:dyDescent="0.15">
      <c r="B1293" s="2">
        <v>44844.140650727386</v>
      </c>
      <c r="C1293" s="2">
        <f t="shared" si="72"/>
        <v>44844</v>
      </c>
      <c r="D1293" s="1">
        <v>5103</v>
      </c>
    </row>
    <row r="1294" spans="2:4" ht="13" x14ac:dyDescent="0.15">
      <c r="B1294" s="2">
        <v>44841.757443306844</v>
      </c>
      <c r="C1294" s="2">
        <f t="shared" si="72"/>
        <v>44841</v>
      </c>
      <c r="D1294" s="1">
        <v>5576</v>
      </c>
    </row>
    <row r="1295" spans="2:4" ht="13" x14ac:dyDescent="0.15">
      <c r="B1295" s="2">
        <v>44841.370345420946</v>
      </c>
      <c r="C1295" s="2">
        <f t="shared" si="72"/>
        <v>44841</v>
      </c>
      <c r="D1295" s="1">
        <v>6177</v>
      </c>
    </row>
    <row r="1296" spans="2:4" ht="13" x14ac:dyDescent="0.15">
      <c r="B1296" s="2">
        <v>44840.954885117942</v>
      </c>
      <c r="C1296" s="2">
        <f t="shared" si="72"/>
        <v>44840</v>
      </c>
      <c r="D1296" s="1">
        <v>6302</v>
      </c>
    </row>
    <row r="1297" spans="2:4" ht="13" x14ac:dyDescent="0.15">
      <c r="B1297" s="2">
        <v>44840.560865621126</v>
      </c>
      <c r="C1297" s="2">
        <f t="shared" si="72"/>
        <v>44840</v>
      </c>
      <c r="D1297" s="1">
        <v>5076</v>
      </c>
    </row>
    <row r="1298" spans="2:4" ht="13" x14ac:dyDescent="0.15">
      <c r="B1298" s="2">
        <v>44840.154005922363</v>
      </c>
      <c r="C1298" s="2">
        <f t="shared" si="72"/>
        <v>44840</v>
      </c>
      <c r="D1298" s="1">
        <v>6183</v>
      </c>
    </row>
    <row r="1299" spans="2:4" ht="13" x14ac:dyDescent="0.15">
      <c r="B1299" s="2">
        <v>44839.772681271839</v>
      </c>
      <c r="C1299" s="2">
        <f t="shared" si="72"/>
        <v>44839</v>
      </c>
      <c r="D1299" s="1">
        <v>5762</v>
      </c>
    </row>
    <row r="1300" spans="2:4" ht="13" x14ac:dyDescent="0.15">
      <c r="B1300" s="2">
        <v>44839.398828392761</v>
      </c>
      <c r="C1300" s="2">
        <f t="shared" si="72"/>
        <v>44839</v>
      </c>
      <c r="D1300" s="1">
        <v>5013</v>
      </c>
    </row>
    <row r="1301" spans="2:4" ht="13" x14ac:dyDescent="0.15">
      <c r="B1301" s="2">
        <v>44839.02226997089</v>
      </c>
      <c r="C1301" s="2">
        <f t="shared" si="72"/>
        <v>44839</v>
      </c>
      <c r="D1301" s="1">
        <v>6061</v>
      </c>
    </row>
    <row r="1302" spans="2:4" ht="13" x14ac:dyDescent="0.15">
      <c r="B1302" s="2">
        <v>44838.634732222665</v>
      </c>
      <c r="C1302" s="2">
        <f t="shared" si="72"/>
        <v>44838</v>
      </c>
      <c r="D1302" s="1">
        <v>6211</v>
      </c>
    </row>
    <row r="1303" spans="2:4" ht="13" x14ac:dyDescent="0.15">
      <c r="B1303" s="2">
        <v>44838.232041673247</v>
      </c>
      <c r="C1303" s="2">
        <f t="shared" si="72"/>
        <v>44838</v>
      </c>
      <c r="D1303" s="1">
        <v>6000</v>
      </c>
    </row>
    <row r="1304" spans="2:4" ht="13" x14ac:dyDescent="0.15">
      <c r="B1304" s="2">
        <v>44837.81457560906</v>
      </c>
      <c r="C1304" s="2">
        <f t="shared" si="72"/>
        <v>44837</v>
      </c>
      <c r="D1304" s="1" t="s">
        <v>69</v>
      </c>
    </row>
    <row r="1305" spans="2:4" ht="13" x14ac:dyDescent="0.15">
      <c r="B1305" s="2">
        <v>44837.416267785156</v>
      </c>
      <c r="C1305" s="2">
        <f t="shared" si="72"/>
        <v>44837</v>
      </c>
      <c r="D1305" s="1">
        <v>5050</v>
      </c>
    </row>
    <row r="1306" spans="2:4" ht="13" x14ac:dyDescent="0.15">
      <c r="B1306" s="2">
        <v>44837.038912291486</v>
      </c>
      <c r="C1306" s="2">
        <f t="shared" si="72"/>
        <v>44837</v>
      </c>
      <c r="D1306" s="1">
        <v>5895</v>
      </c>
    </row>
    <row r="1307" spans="2:4" ht="13" x14ac:dyDescent="0.15">
      <c r="B1307" s="2">
        <v>44834.589802625211</v>
      </c>
      <c r="C1307" s="2">
        <f t="shared" si="72"/>
        <v>44834</v>
      </c>
      <c r="D1307" s="1">
        <v>6064</v>
      </c>
    </row>
    <row r="1308" spans="2:4" ht="13" x14ac:dyDescent="0.15">
      <c r="B1308" s="2">
        <v>44834.205634283302</v>
      </c>
      <c r="C1308" s="2">
        <f t="shared" si="72"/>
        <v>44834</v>
      </c>
      <c r="D1308" s="1">
        <v>5484</v>
      </c>
    </row>
    <row r="1309" spans="2:4" ht="13" x14ac:dyDescent="0.15">
      <c r="B1309" s="2">
        <v>44833.835296328973</v>
      </c>
      <c r="C1309" s="2">
        <f t="shared" si="72"/>
        <v>44833</v>
      </c>
      <c r="D1309" s="1">
        <v>6237</v>
      </c>
    </row>
    <row r="1310" spans="2:4" ht="13" x14ac:dyDescent="0.15">
      <c r="B1310" s="2">
        <v>44833.429358769492</v>
      </c>
      <c r="C1310" s="2">
        <f t="shared" si="72"/>
        <v>44833</v>
      </c>
      <c r="D1310" s="1">
        <v>5159</v>
      </c>
    </row>
    <row r="1311" spans="2:4" ht="13" x14ac:dyDescent="0.15">
      <c r="B1311" s="2">
        <v>44833.02439525415</v>
      </c>
      <c r="C1311" s="2">
        <f t="shared" si="72"/>
        <v>44833</v>
      </c>
      <c r="D1311" s="1">
        <v>5666</v>
      </c>
    </row>
    <row r="1312" spans="2:4" ht="13" x14ac:dyDescent="0.15">
      <c r="B1312" s="2">
        <v>44832.598759230219</v>
      </c>
      <c r="C1312" s="2">
        <f t="shared" si="72"/>
        <v>44832</v>
      </c>
      <c r="D1312" s="1">
        <v>5361</v>
      </c>
    </row>
    <row r="1313" spans="2:4" ht="13" x14ac:dyDescent="0.15">
      <c r="B1313" s="2">
        <v>44832.180216597255</v>
      </c>
      <c r="C1313" s="2">
        <f t="shared" si="72"/>
        <v>44832</v>
      </c>
      <c r="D1313" s="1">
        <v>6006</v>
      </c>
    </row>
    <row r="1314" spans="2:4" ht="13" x14ac:dyDescent="0.15">
      <c r="B1314" s="2">
        <v>44831.769819752677</v>
      </c>
      <c r="C1314" s="2">
        <f t="shared" si="72"/>
        <v>44831</v>
      </c>
      <c r="D1314" s="1">
        <v>6013</v>
      </c>
    </row>
    <row r="1315" spans="2:4" ht="13" x14ac:dyDescent="0.15">
      <c r="B1315" s="2">
        <v>44831.392986587525</v>
      </c>
      <c r="C1315" s="2">
        <f t="shared" si="72"/>
        <v>44831</v>
      </c>
      <c r="D1315" s="1">
        <v>5634</v>
      </c>
    </row>
    <row r="1316" spans="2:4" ht="13" x14ac:dyDescent="0.15">
      <c r="B1316" s="2">
        <v>44830.981641903432</v>
      </c>
      <c r="C1316" s="2">
        <f t="shared" si="72"/>
        <v>44830</v>
      </c>
      <c r="D1316" s="1">
        <v>5231</v>
      </c>
    </row>
    <row r="1317" spans="2:4" ht="13" x14ac:dyDescent="0.15">
      <c r="B1317" s="2">
        <v>44830.597422022693</v>
      </c>
      <c r="C1317" s="2">
        <f t="shared" si="72"/>
        <v>44830</v>
      </c>
      <c r="D1317" s="1">
        <v>6138</v>
      </c>
    </row>
    <row r="1318" spans="2:4" ht="13" x14ac:dyDescent="0.15">
      <c r="B1318" s="2">
        <v>44830.183071977073</v>
      </c>
      <c r="C1318" s="2">
        <f t="shared" si="72"/>
        <v>44830</v>
      </c>
      <c r="D1318" s="1">
        <v>6289</v>
      </c>
    </row>
    <row r="1319" spans="2:4" ht="13" x14ac:dyDescent="0.15">
      <c r="B1319" s="2">
        <v>44827.83994142236</v>
      </c>
      <c r="C1319" s="2">
        <f t="shared" si="72"/>
        <v>44827</v>
      </c>
      <c r="D1319" s="1">
        <v>5580</v>
      </c>
    </row>
    <row r="1320" spans="2:4" ht="13" x14ac:dyDescent="0.15">
      <c r="B1320" s="2">
        <v>44827.43483559665</v>
      </c>
      <c r="C1320" s="2">
        <f t="shared" si="72"/>
        <v>44827</v>
      </c>
      <c r="D1320" s="1">
        <v>6302</v>
      </c>
    </row>
    <row r="1321" spans="2:4" ht="13" x14ac:dyDescent="0.15">
      <c r="B1321" s="2">
        <v>44827.032432563887</v>
      </c>
      <c r="C1321" s="2">
        <f t="shared" si="72"/>
        <v>44827</v>
      </c>
      <c r="D1321" s="1">
        <v>4871</v>
      </c>
    </row>
    <row r="1322" spans="2:4" ht="13" x14ac:dyDescent="0.15">
      <c r="B1322" s="2">
        <v>44826.627758442533</v>
      </c>
      <c r="C1322" s="2">
        <f t="shared" si="72"/>
        <v>44826</v>
      </c>
      <c r="D1322" s="1">
        <v>5120</v>
      </c>
    </row>
    <row r="1323" spans="2:4" ht="13" x14ac:dyDescent="0.15">
      <c r="B1323" s="2">
        <v>44826.230418026957</v>
      </c>
      <c r="C1323" s="2">
        <f t="shared" si="72"/>
        <v>44826</v>
      </c>
      <c r="D1323" s="1">
        <v>5335</v>
      </c>
    </row>
    <row r="1324" spans="2:4" ht="13" x14ac:dyDescent="0.15">
      <c r="B1324" s="2">
        <v>44825.813085157199</v>
      </c>
      <c r="C1324" s="2">
        <f t="shared" si="72"/>
        <v>44825</v>
      </c>
      <c r="D1324" s="1">
        <v>4947</v>
      </c>
    </row>
    <row r="1325" spans="2:4" ht="13" x14ac:dyDescent="0.15">
      <c r="B1325" s="2">
        <v>44825.388165802309</v>
      </c>
      <c r="C1325" s="2">
        <f t="shared" si="72"/>
        <v>44825</v>
      </c>
      <c r="D1325" s="1">
        <v>5393</v>
      </c>
    </row>
    <row r="1326" spans="2:4" ht="13" x14ac:dyDescent="0.15">
      <c r="B1326" s="2">
        <v>44824.985730474655</v>
      </c>
      <c r="C1326" s="2">
        <f t="shared" si="72"/>
        <v>44824</v>
      </c>
      <c r="D1326" s="1">
        <v>5020</v>
      </c>
    </row>
    <row r="1327" spans="2:4" ht="13" x14ac:dyDescent="0.15">
      <c r="B1327" s="2">
        <v>44824.56806986095</v>
      </c>
      <c r="C1327" s="2">
        <f t="shared" si="72"/>
        <v>44824</v>
      </c>
      <c r="D1327" s="1">
        <v>6132</v>
      </c>
    </row>
    <row r="1328" spans="2:4" ht="13" x14ac:dyDescent="0.15">
      <c r="B1328" s="2">
        <v>44824.178954545772</v>
      </c>
      <c r="C1328" s="2">
        <f t="shared" si="72"/>
        <v>44824</v>
      </c>
      <c r="D1328" s="1">
        <v>5500</v>
      </c>
    </row>
    <row r="1329" spans="2:4" ht="13" x14ac:dyDescent="0.15">
      <c r="B1329" s="2">
        <v>44823.780656956507</v>
      </c>
      <c r="C1329" s="2">
        <f t="shared" si="72"/>
        <v>44823</v>
      </c>
      <c r="D1329" s="1">
        <v>4985</v>
      </c>
    </row>
    <row r="1330" spans="2:4" ht="13" x14ac:dyDescent="0.15">
      <c r="B1330" s="2">
        <v>44823.370217613461</v>
      </c>
      <c r="C1330" s="2">
        <f t="shared" si="72"/>
        <v>44823</v>
      </c>
      <c r="D1330" s="1">
        <v>6073</v>
      </c>
    </row>
    <row r="1331" spans="2:4" ht="13" x14ac:dyDescent="0.15">
      <c r="B1331" s="2">
        <v>44820.995826890299</v>
      </c>
      <c r="C1331" s="2">
        <f t="shared" si="72"/>
        <v>44820</v>
      </c>
      <c r="D1331" s="1">
        <v>5066</v>
      </c>
    </row>
    <row r="1332" spans="2:4" ht="13" x14ac:dyDescent="0.15">
      <c r="B1332" s="2">
        <v>44820.613945085024</v>
      </c>
      <c r="C1332" s="2">
        <f t="shared" si="72"/>
        <v>44820</v>
      </c>
      <c r="D1332" s="1">
        <v>6012</v>
      </c>
    </row>
    <row r="1333" spans="2:4" ht="13" x14ac:dyDescent="0.15">
      <c r="B1333" s="2">
        <v>44820.190518479045</v>
      </c>
      <c r="C1333" s="2">
        <f t="shared" si="72"/>
        <v>44820</v>
      </c>
      <c r="D1333" s="1">
        <v>5082</v>
      </c>
    </row>
    <row r="1334" spans="2:4" ht="13" x14ac:dyDescent="0.15">
      <c r="B1334" s="2">
        <v>44819.777417125944</v>
      </c>
      <c r="C1334" s="2">
        <f t="shared" si="72"/>
        <v>44819</v>
      </c>
      <c r="D1334" s="1">
        <v>6030</v>
      </c>
    </row>
    <row r="1335" spans="2:4" ht="13" x14ac:dyDescent="0.15">
      <c r="B1335" s="2">
        <v>44819.374824905834</v>
      </c>
      <c r="C1335" s="2">
        <f t="shared" si="72"/>
        <v>44819</v>
      </c>
      <c r="D1335" s="1">
        <v>5731</v>
      </c>
    </row>
    <row r="1336" spans="2:4" ht="13" x14ac:dyDescent="0.15">
      <c r="B1336" s="2">
        <v>44818.996369584806</v>
      </c>
      <c r="C1336" s="2">
        <f t="shared" si="72"/>
        <v>44818</v>
      </c>
      <c r="D1336" s="1">
        <v>5895</v>
      </c>
    </row>
    <row r="1337" spans="2:4" ht="13" x14ac:dyDescent="0.15">
      <c r="B1337" s="2">
        <v>44818.603229101929</v>
      </c>
      <c r="C1337" s="2">
        <f t="shared" si="72"/>
        <v>44818</v>
      </c>
      <c r="D1337" s="1">
        <v>5567</v>
      </c>
    </row>
    <row r="1338" spans="2:4" ht="13" x14ac:dyDescent="0.15">
      <c r="B1338" s="2">
        <v>44818.174113613371</v>
      </c>
      <c r="C1338" s="2">
        <f t="shared" si="72"/>
        <v>44818</v>
      </c>
      <c r="D1338" s="1">
        <v>5020</v>
      </c>
    </row>
    <row r="1339" spans="2:4" ht="13" x14ac:dyDescent="0.15">
      <c r="B1339" s="2">
        <v>44817.791835870739</v>
      </c>
      <c r="C1339" s="2">
        <f t="shared" si="72"/>
        <v>44817</v>
      </c>
      <c r="D1339" s="1">
        <v>6238</v>
      </c>
    </row>
    <row r="1340" spans="2:4" ht="13" x14ac:dyDescent="0.15">
      <c r="B1340" s="2">
        <v>44817.365370541782</v>
      </c>
      <c r="C1340" s="2">
        <f t="shared" si="72"/>
        <v>44817</v>
      </c>
      <c r="D1340" s="1">
        <v>5532</v>
      </c>
    </row>
    <row r="1341" spans="2:4" ht="13" x14ac:dyDescent="0.15">
      <c r="B1341" s="2">
        <v>44816.976255557063</v>
      </c>
      <c r="C1341" s="2">
        <f t="shared" si="72"/>
        <v>44816</v>
      </c>
      <c r="D1341" s="1">
        <v>4909</v>
      </c>
    </row>
    <row r="1342" spans="2:4" ht="13" x14ac:dyDescent="0.15">
      <c r="B1342" s="2">
        <v>44816.548040830174</v>
      </c>
      <c r="C1342" s="2">
        <f t="shared" si="72"/>
        <v>44816</v>
      </c>
      <c r="D1342" s="1">
        <v>5977</v>
      </c>
    </row>
    <row r="1343" spans="2:4" ht="13" x14ac:dyDescent="0.15">
      <c r="B1343" s="2">
        <v>44816.143308412269</v>
      </c>
      <c r="C1343" s="2">
        <f t="shared" si="72"/>
        <v>44816</v>
      </c>
      <c r="D1343" s="1">
        <v>5003</v>
      </c>
    </row>
    <row r="1344" spans="2:4" ht="13" x14ac:dyDescent="0.15">
      <c r="B1344" s="2">
        <v>44813.752596296996</v>
      </c>
      <c r="C1344" s="2">
        <f t="shared" si="72"/>
        <v>44813</v>
      </c>
      <c r="D1344" s="1">
        <v>5623</v>
      </c>
    </row>
    <row r="1345" spans="2:4" ht="13" x14ac:dyDescent="0.15">
      <c r="B1345" s="2">
        <v>44813.352452482264</v>
      </c>
      <c r="C1345" s="2">
        <f t="shared" si="72"/>
        <v>44813</v>
      </c>
      <c r="D1345" s="1">
        <v>5991</v>
      </c>
    </row>
    <row r="1346" spans="2:4" ht="13" x14ac:dyDescent="0.15">
      <c r="B1346" s="2">
        <v>44812.930564043265</v>
      </c>
      <c r="C1346" s="2">
        <f t="shared" si="72"/>
        <v>44812</v>
      </c>
      <c r="D1346" s="1">
        <v>6039</v>
      </c>
    </row>
    <row r="1347" spans="2:4" ht="13" x14ac:dyDescent="0.15">
      <c r="B1347" s="2">
        <v>44812.524358205708</v>
      </c>
      <c r="C1347" s="2">
        <f t="shared" si="72"/>
        <v>44812</v>
      </c>
      <c r="D1347" s="1">
        <v>5208</v>
      </c>
    </row>
    <row r="1348" spans="2:4" ht="13" x14ac:dyDescent="0.15">
      <c r="B1348" s="2">
        <v>44812.124216638083</v>
      </c>
      <c r="C1348" s="2">
        <f t="shared" ref="C1348:C1411" si="73">INT(B1348)</f>
        <v>44812</v>
      </c>
      <c r="D1348" s="1">
        <v>5479</v>
      </c>
    </row>
    <row r="1349" spans="2:4" ht="13" x14ac:dyDescent="0.15">
      <c r="B1349" s="2">
        <v>44811.747330513987</v>
      </c>
      <c r="C1349" s="2">
        <f t="shared" si="73"/>
        <v>44811</v>
      </c>
      <c r="D1349" s="1">
        <v>5441</v>
      </c>
    </row>
    <row r="1350" spans="2:4" ht="13" x14ac:dyDescent="0.15">
      <c r="B1350" s="2">
        <v>44811.369598031735</v>
      </c>
      <c r="C1350" s="2">
        <f t="shared" si="73"/>
        <v>44811</v>
      </c>
      <c r="D1350" s="1">
        <v>5034</v>
      </c>
    </row>
    <row r="1351" spans="2:4" ht="13" x14ac:dyDescent="0.15">
      <c r="B1351" s="2">
        <v>44810.973145951488</v>
      </c>
      <c r="C1351" s="2">
        <f t="shared" si="73"/>
        <v>44810</v>
      </c>
      <c r="D1351" s="1">
        <v>5629</v>
      </c>
    </row>
    <row r="1352" spans="2:4" ht="13" x14ac:dyDescent="0.15">
      <c r="B1352" s="2">
        <v>44810.545784285045</v>
      </c>
      <c r="C1352" s="2">
        <f t="shared" si="73"/>
        <v>44810</v>
      </c>
      <c r="D1352" s="1">
        <v>5467</v>
      </c>
    </row>
    <row r="1353" spans="2:4" ht="13" x14ac:dyDescent="0.15">
      <c r="B1353" s="2">
        <v>44810.155450524013</v>
      </c>
      <c r="C1353" s="2">
        <f t="shared" si="73"/>
        <v>44810</v>
      </c>
      <c r="D1353" s="1">
        <v>5799</v>
      </c>
    </row>
    <row r="1354" spans="2:4" ht="13" x14ac:dyDescent="0.15">
      <c r="B1354" s="2">
        <v>44809.754769504136</v>
      </c>
      <c r="C1354" s="2">
        <f t="shared" si="73"/>
        <v>44809</v>
      </c>
      <c r="D1354" s="1">
        <v>5239</v>
      </c>
    </row>
    <row r="1355" spans="2:4" ht="13" x14ac:dyDescent="0.15">
      <c r="B1355" s="2">
        <v>44809.337301753134</v>
      </c>
      <c r="C1355" s="2">
        <f t="shared" si="73"/>
        <v>44809</v>
      </c>
      <c r="D1355" s="1">
        <v>5886</v>
      </c>
    </row>
    <row r="1356" spans="2:4" ht="13" x14ac:dyDescent="0.15">
      <c r="B1356" s="2">
        <v>44806.992701198833</v>
      </c>
      <c r="C1356" s="2">
        <f t="shared" si="73"/>
        <v>44806</v>
      </c>
      <c r="D1356" s="1">
        <v>5580</v>
      </c>
    </row>
    <row r="1357" spans="2:4" ht="13" x14ac:dyDescent="0.15">
      <c r="B1357" s="2">
        <v>44806.594336157199</v>
      </c>
      <c r="C1357" s="2">
        <f t="shared" si="73"/>
        <v>44806</v>
      </c>
      <c r="D1357" s="1">
        <v>5617</v>
      </c>
    </row>
    <row r="1358" spans="2:4" ht="13" x14ac:dyDescent="0.15">
      <c r="B1358" s="2">
        <v>44806.182051515083</v>
      </c>
      <c r="C1358" s="2">
        <f t="shared" si="73"/>
        <v>44806</v>
      </c>
      <c r="D1358" s="1">
        <v>5231</v>
      </c>
    </row>
    <row r="1359" spans="2:4" ht="13" x14ac:dyDescent="0.15">
      <c r="B1359" s="2">
        <v>44805.769452613611</v>
      </c>
      <c r="C1359" s="2">
        <f t="shared" si="73"/>
        <v>44805</v>
      </c>
      <c r="D1359" s="1">
        <v>5769</v>
      </c>
    </row>
    <row r="1360" spans="2:4" ht="13" x14ac:dyDescent="0.15">
      <c r="B1360" s="2">
        <v>44805.372617375535</v>
      </c>
      <c r="C1360" s="2">
        <f t="shared" si="73"/>
        <v>44805</v>
      </c>
      <c r="D1360" s="1">
        <v>5668</v>
      </c>
    </row>
    <row r="1361" spans="2:4" ht="13" x14ac:dyDescent="0.15">
      <c r="B1361" s="2">
        <v>44804.976220303644</v>
      </c>
      <c r="C1361" s="2">
        <f t="shared" si="73"/>
        <v>44804</v>
      </c>
      <c r="D1361" s="1">
        <v>5159</v>
      </c>
    </row>
    <row r="1362" spans="2:4" ht="13" x14ac:dyDescent="0.15">
      <c r="B1362" s="2">
        <v>44804.590234585208</v>
      </c>
      <c r="C1362" s="2">
        <f t="shared" si="73"/>
        <v>44804</v>
      </c>
      <c r="D1362" s="1">
        <v>5415</v>
      </c>
    </row>
    <row r="1363" spans="2:4" ht="13" x14ac:dyDescent="0.15">
      <c r="B1363" s="2">
        <v>44804.187973172382</v>
      </c>
      <c r="C1363" s="2">
        <f t="shared" si="73"/>
        <v>44804</v>
      </c>
      <c r="D1363" s="1">
        <v>5637</v>
      </c>
    </row>
    <row r="1364" spans="2:4" ht="13" x14ac:dyDescent="0.15">
      <c r="B1364" s="2">
        <v>44803.772323495665</v>
      </c>
      <c r="C1364" s="2">
        <f t="shared" si="73"/>
        <v>44803</v>
      </c>
      <c r="D1364" s="1">
        <v>4842</v>
      </c>
    </row>
    <row r="1365" spans="2:4" ht="13" x14ac:dyDescent="0.15">
      <c r="B1365" s="2">
        <v>44803.351420695893</v>
      </c>
      <c r="C1365" s="2">
        <f t="shared" si="73"/>
        <v>44803</v>
      </c>
      <c r="D1365" s="1">
        <v>5179</v>
      </c>
    </row>
    <row r="1366" spans="2:4" ht="13" x14ac:dyDescent="0.15">
      <c r="B1366" s="2">
        <v>44802.949927876842</v>
      </c>
      <c r="C1366" s="2">
        <f t="shared" si="73"/>
        <v>44802</v>
      </c>
      <c r="D1366" s="1">
        <v>4526</v>
      </c>
    </row>
    <row r="1367" spans="2:4" ht="13" x14ac:dyDescent="0.15">
      <c r="B1367" s="2">
        <v>44802.520108321791</v>
      </c>
      <c r="C1367" s="2">
        <f t="shared" si="73"/>
        <v>44802</v>
      </c>
      <c r="D1367" s="1">
        <v>4952</v>
      </c>
    </row>
    <row r="1368" spans="2:4" ht="13" x14ac:dyDescent="0.15">
      <c r="B1368" s="2">
        <v>44802.133167475731</v>
      </c>
      <c r="C1368" s="2">
        <f t="shared" si="73"/>
        <v>44802</v>
      </c>
      <c r="D1368" s="1">
        <v>5258</v>
      </c>
    </row>
    <row r="1369" spans="2:4" ht="13" x14ac:dyDescent="0.15">
      <c r="B1369" s="2">
        <v>44799.7147919372</v>
      </c>
      <c r="C1369" s="2">
        <f t="shared" si="73"/>
        <v>44799</v>
      </c>
      <c r="D1369" s="1">
        <v>4706</v>
      </c>
    </row>
    <row r="1370" spans="2:4" ht="13" x14ac:dyDescent="0.15">
      <c r="B1370" s="2">
        <v>44799.305797145418</v>
      </c>
      <c r="C1370" s="2">
        <f t="shared" si="73"/>
        <v>44799</v>
      </c>
      <c r="D1370" s="1">
        <v>5659</v>
      </c>
    </row>
    <row r="1371" spans="2:4" ht="13" x14ac:dyDescent="0.15">
      <c r="B1371" s="2">
        <v>44798.911844450107</v>
      </c>
      <c r="C1371" s="2">
        <f t="shared" si="73"/>
        <v>44798</v>
      </c>
      <c r="D1371" s="1">
        <v>5108</v>
      </c>
    </row>
    <row r="1372" spans="2:4" ht="13" x14ac:dyDescent="0.15">
      <c r="B1372" s="2">
        <v>44798.511834811259</v>
      </c>
      <c r="C1372" s="2">
        <f t="shared" si="73"/>
        <v>44798</v>
      </c>
      <c r="D1372" s="1">
        <v>5752</v>
      </c>
    </row>
    <row r="1373" spans="2:4" ht="13" x14ac:dyDescent="0.15">
      <c r="B1373" s="2">
        <v>44798.086730826748</v>
      </c>
      <c r="C1373" s="2">
        <f t="shared" si="73"/>
        <v>44798</v>
      </c>
      <c r="D1373" s="1">
        <v>5085</v>
      </c>
    </row>
    <row r="1374" spans="2:4" ht="13" x14ac:dyDescent="0.15">
      <c r="B1374" s="2">
        <v>44797.687887135718</v>
      </c>
      <c r="C1374" s="2">
        <f t="shared" si="73"/>
        <v>44797</v>
      </c>
      <c r="D1374" s="1">
        <v>4609</v>
      </c>
    </row>
    <row r="1375" spans="2:4" ht="13" x14ac:dyDescent="0.15">
      <c r="B1375" s="2">
        <v>44797.308978368266</v>
      </c>
      <c r="C1375" s="2">
        <f t="shared" si="73"/>
        <v>44797</v>
      </c>
      <c r="D1375" s="1">
        <v>4875</v>
      </c>
    </row>
    <row r="1376" spans="2:4" ht="13" x14ac:dyDescent="0.15">
      <c r="B1376" s="2">
        <v>44796.894820452908</v>
      </c>
      <c r="C1376" s="2">
        <f t="shared" si="73"/>
        <v>44796</v>
      </c>
      <c r="D1376" s="1">
        <v>5676</v>
      </c>
    </row>
    <row r="1377" spans="2:4" ht="13" x14ac:dyDescent="0.15">
      <c r="B1377" s="2">
        <v>44796.486554035895</v>
      </c>
      <c r="C1377" s="2">
        <f t="shared" si="73"/>
        <v>44796</v>
      </c>
      <c r="D1377" s="1">
        <v>4461</v>
      </c>
    </row>
    <row r="1378" spans="2:4" ht="13" x14ac:dyDescent="0.15">
      <c r="B1378" s="2">
        <v>44796.101661442961</v>
      </c>
      <c r="C1378" s="2">
        <f t="shared" si="73"/>
        <v>44796</v>
      </c>
      <c r="D1378" s="1">
        <v>5572</v>
      </c>
    </row>
    <row r="1379" spans="2:4" ht="13" x14ac:dyDescent="0.15">
      <c r="B1379" s="2">
        <v>44795.726513498674</v>
      </c>
      <c r="C1379" s="2">
        <f t="shared" si="73"/>
        <v>44795</v>
      </c>
      <c r="D1379" s="1">
        <v>4993</v>
      </c>
    </row>
    <row r="1380" spans="2:4" ht="13" x14ac:dyDescent="0.15">
      <c r="B1380" s="2">
        <v>44795.311007515389</v>
      </c>
      <c r="C1380" s="2">
        <f t="shared" si="73"/>
        <v>44795</v>
      </c>
      <c r="D1380" s="1">
        <v>5584</v>
      </c>
    </row>
    <row r="1381" spans="2:4" ht="13" x14ac:dyDescent="0.15">
      <c r="B1381" s="2">
        <v>44792.871811562138</v>
      </c>
      <c r="C1381" s="2">
        <f t="shared" si="73"/>
        <v>44792</v>
      </c>
      <c r="D1381" s="1">
        <v>5609</v>
      </c>
    </row>
    <row r="1382" spans="2:4" ht="13" x14ac:dyDescent="0.15">
      <c r="B1382" s="2">
        <v>44792.446756126097</v>
      </c>
      <c r="C1382" s="2">
        <f t="shared" si="73"/>
        <v>44792</v>
      </c>
      <c r="D1382" s="1">
        <v>4397</v>
      </c>
    </row>
    <row r="1383" spans="2:4" ht="13" x14ac:dyDescent="0.15">
      <c r="B1383" s="2">
        <v>44792.046249338338</v>
      </c>
      <c r="C1383" s="2">
        <f t="shared" si="73"/>
        <v>44792</v>
      </c>
      <c r="D1383" s="1">
        <v>5475</v>
      </c>
    </row>
    <row r="1384" spans="2:4" ht="13" x14ac:dyDescent="0.15">
      <c r="B1384" s="2">
        <v>44791.639371854137</v>
      </c>
      <c r="C1384" s="2">
        <f t="shared" si="73"/>
        <v>44791</v>
      </c>
      <c r="D1384" s="1">
        <v>4835</v>
      </c>
    </row>
    <row r="1385" spans="2:4" ht="13" x14ac:dyDescent="0.15">
      <c r="B1385" s="2">
        <v>44791.266028434715</v>
      </c>
      <c r="C1385" s="2">
        <f t="shared" si="73"/>
        <v>44791</v>
      </c>
      <c r="D1385" s="1">
        <v>5639</v>
      </c>
    </row>
    <row r="1386" spans="2:4" ht="13" x14ac:dyDescent="0.15">
      <c r="B1386" s="2">
        <v>44790.895451126074</v>
      </c>
      <c r="C1386" s="2">
        <f t="shared" si="73"/>
        <v>44790</v>
      </c>
      <c r="D1386" s="1">
        <v>4804</v>
      </c>
    </row>
    <row r="1387" spans="2:4" ht="13" x14ac:dyDescent="0.15">
      <c r="B1387" s="2">
        <v>44790.492264487359</v>
      </c>
      <c r="C1387" s="2">
        <f t="shared" si="73"/>
        <v>44790</v>
      </c>
      <c r="D1387" s="1">
        <v>5537</v>
      </c>
    </row>
    <row r="1388" spans="2:4" ht="13" x14ac:dyDescent="0.15">
      <c r="B1388" s="2">
        <v>44790.079325698978</v>
      </c>
      <c r="C1388" s="2">
        <f t="shared" si="73"/>
        <v>44790</v>
      </c>
      <c r="D1388" s="1">
        <v>4694</v>
      </c>
    </row>
    <row r="1389" spans="2:4" ht="13" x14ac:dyDescent="0.15">
      <c r="B1389" s="2">
        <v>44789.655658076219</v>
      </c>
      <c r="C1389" s="2">
        <f t="shared" si="73"/>
        <v>44789</v>
      </c>
      <c r="D1389" s="1">
        <v>4867</v>
      </c>
    </row>
    <row r="1390" spans="2:4" ht="13" x14ac:dyDescent="0.15">
      <c r="B1390" s="2">
        <v>44789.267559200591</v>
      </c>
      <c r="C1390" s="2">
        <f t="shared" si="73"/>
        <v>44789</v>
      </c>
      <c r="D1390" s="1">
        <v>4382</v>
      </c>
    </row>
    <row r="1391" spans="2:4" ht="13" x14ac:dyDescent="0.15">
      <c r="B1391" s="2">
        <v>44788.843538204244</v>
      </c>
      <c r="C1391" s="2">
        <f t="shared" si="73"/>
        <v>44788</v>
      </c>
      <c r="D1391" s="1">
        <v>5362</v>
      </c>
    </row>
    <row r="1392" spans="2:4" ht="13" x14ac:dyDescent="0.15">
      <c r="B1392" s="2">
        <v>44788.449410387919</v>
      </c>
      <c r="C1392" s="2">
        <f t="shared" si="73"/>
        <v>44788</v>
      </c>
      <c r="D1392" s="1">
        <v>4276</v>
      </c>
    </row>
    <row r="1393" spans="2:4" ht="13" x14ac:dyDescent="0.15">
      <c r="B1393" s="2">
        <v>44788.040974672571</v>
      </c>
      <c r="C1393" s="2">
        <f t="shared" si="73"/>
        <v>44788</v>
      </c>
      <c r="D1393" s="1">
        <v>5242</v>
      </c>
    </row>
    <row r="1394" spans="2:4" ht="13" x14ac:dyDescent="0.15">
      <c r="B1394" s="2">
        <v>44785.63064403383</v>
      </c>
      <c r="C1394" s="2">
        <f t="shared" si="73"/>
        <v>44785</v>
      </c>
      <c r="D1394" s="1">
        <v>5041</v>
      </c>
    </row>
    <row r="1395" spans="2:4" ht="13" x14ac:dyDescent="0.15">
      <c r="B1395" s="2">
        <v>44785.219751469354</v>
      </c>
      <c r="C1395" s="2">
        <f t="shared" si="73"/>
        <v>44785</v>
      </c>
      <c r="D1395" s="1">
        <v>4121</v>
      </c>
    </row>
    <row r="1396" spans="2:4" ht="13" x14ac:dyDescent="0.15">
      <c r="B1396" s="2">
        <v>44784.848594320982</v>
      </c>
      <c r="C1396" s="2">
        <f t="shared" si="73"/>
        <v>44784</v>
      </c>
      <c r="D1396" s="1">
        <v>4165</v>
      </c>
    </row>
    <row r="1397" spans="2:4" ht="13" x14ac:dyDescent="0.15">
      <c r="B1397" s="2">
        <v>44784.477478537388</v>
      </c>
      <c r="C1397" s="2">
        <f t="shared" si="73"/>
        <v>44784</v>
      </c>
      <c r="D1397" s="1">
        <v>4281</v>
      </c>
    </row>
    <row r="1398" spans="2:4" ht="13" x14ac:dyDescent="0.15">
      <c r="B1398" s="2">
        <v>44784.105207597393</v>
      </c>
      <c r="C1398" s="2">
        <f t="shared" si="73"/>
        <v>44784</v>
      </c>
      <c r="D1398" s="1">
        <v>4464</v>
      </c>
    </row>
    <row r="1399" spans="2:4" ht="13" x14ac:dyDescent="0.15">
      <c r="B1399" s="2">
        <v>44783.688825684403</v>
      </c>
      <c r="C1399" s="2">
        <f t="shared" si="73"/>
        <v>44783</v>
      </c>
      <c r="D1399" s="1">
        <v>4940</v>
      </c>
    </row>
    <row r="1400" spans="2:4" ht="13" x14ac:dyDescent="0.15">
      <c r="B1400" s="2">
        <v>44783.287278083342</v>
      </c>
      <c r="C1400" s="2">
        <f t="shared" si="73"/>
        <v>44783</v>
      </c>
      <c r="D1400" s="1">
        <v>4788</v>
      </c>
    </row>
    <row r="1401" spans="2:4" ht="13" x14ac:dyDescent="0.15">
      <c r="B1401" s="2">
        <v>44782.888894228585</v>
      </c>
      <c r="C1401" s="2">
        <f t="shared" si="73"/>
        <v>44782</v>
      </c>
      <c r="D1401" s="1">
        <v>4109</v>
      </c>
    </row>
    <row r="1402" spans="2:4" ht="13" x14ac:dyDescent="0.15">
      <c r="B1402" s="2">
        <v>44782.479516894819</v>
      </c>
      <c r="C1402" s="2">
        <f t="shared" si="73"/>
        <v>44782</v>
      </c>
      <c r="D1402" s="1">
        <v>5073</v>
      </c>
    </row>
    <row r="1403" spans="2:4" ht="13" x14ac:dyDescent="0.15">
      <c r="B1403" s="2">
        <v>44782.077677121873</v>
      </c>
      <c r="C1403" s="2">
        <f t="shared" si="73"/>
        <v>44782</v>
      </c>
      <c r="D1403" s="1">
        <v>4677</v>
      </c>
    </row>
    <row r="1404" spans="2:4" ht="13" x14ac:dyDescent="0.15">
      <c r="B1404" s="2">
        <v>44781.667588208991</v>
      </c>
      <c r="C1404" s="2">
        <f t="shared" si="73"/>
        <v>44781</v>
      </c>
      <c r="D1404" s="1">
        <v>4003</v>
      </c>
    </row>
    <row r="1405" spans="2:4" ht="13" x14ac:dyDescent="0.15">
      <c r="B1405" s="2">
        <v>44781.251074428204</v>
      </c>
      <c r="C1405" s="2">
        <f t="shared" si="73"/>
        <v>44781</v>
      </c>
      <c r="D1405" s="1">
        <v>4121</v>
      </c>
    </row>
    <row r="1406" spans="2:4" ht="13" x14ac:dyDescent="0.15">
      <c r="B1406" s="2">
        <v>44778.882801776184</v>
      </c>
      <c r="C1406" s="2">
        <f t="shared" si="73"/>
        <v>44778</v>
      </c>
      <c r="D1406" s="1">
        <v>4717</v>
      </c>
    </row>
    <row r="1407" spans="2:4" ht="13" x14ac:dyDescent="0.15">
      <c r="B1407" s="2">
        <v>44778.480480301521</v>
      </c>
      <c r="C1407" s="2">
        <f t="shared" si="73"/>
        <v>44778</v>
      </c>
      <c r="D1407" s="1">
        <v>4638</v>
      </c>
    </row>
    <row r="1408" spans="2:4" ht="13" x14ac:dyDescent="0.15">
      <c r="B1408" s="2">
        <v>44778.10241356519</v>
      </c>
      <c r="C1408" s="2">
        <f t="shared" si="73"/>
        <v>44778</v>
      </c>
      <c r="D1408" s="1">
        <v>4502</v>
      </c>
    </row>
    <row r="1409" spans="2:4" ht="13" x14ac:dyDescent="0.15">
      <c r="B1409" s="2">
        <v>44777.680801430513</v>
      </c>
      <c r="C1409" s="2">
        <f t="shared" si="73"/>
        <v>44777</v>
      </c>
      <c r="D1409" s="1">
        <v>4657</v>
      </c>
    </row>
    <row r="1410" spans="2:4" ht="13" x14ac:dyDescent="0.15">
      <c r="B1410" s="2">
        <v>44777.267694996364</v>
      </c>
      <c r="C1410" s="2">
        <f t="shared" si="73"/>
        <v>44777</v>
      </c>
      <c r="D1410" s="1">
        <v>4587</v>
      </c>
    </row>
    <row r="1411" spans="2:4" ht="13" x14ac:dyDescent="0.15">
      <c r="B1411" s="2">
        <v>44776.892798780274</v>
      </c>
      <c r="C1411" s="2">
        <f t="shared" si="73"/>
        <v>44776</v>
      </c>
      <c r="D1411" s="1">
        <v>4417</v>
      </c>
    </row>
    <row r="1412" spans="2:4" ht="13" x14ac:dyDescent="0.15">
      <c r="B1412" s="2">
        <v>44776.486281539808</v>
      </c>
      <c r="C1412" s="2">
        <f t="shared" ref="C1412:C1475" si="74">INT(B1412)</f>
        <v>44776</v>
      </c>
      <c r="D1412" s="1">
        <v>4151</v>
      </c>
    </row>
    <row r="1413" spans="2:4" ht="13" x14ac:dyDescent="0.15">
      <c r="B1413" s="2">
        <v>44776.102873242686</v>
      </c>
      <c r="C1413" s="2">
        <f t="shared" si="74"/>
        <v>44776</v>
      </c>
      <c r="D1413" s="1">
        <v>3822</v>
      </c>
    </row>
    <row r="1414" spans="2:4" ht="13" x14ac:dyDescent="0.15">
      <c r="B1414" s="2">
        <v>44775.679759772574</v>
      </c>
      <c r="C1414" s="2">
        <f t="shared" si="74"/>
        <v>44775</v>
      </c>
      <c r="D1414" s="1">
        <v>3702</v>
      </c>
    </row>
    <row r="1415" spans="2:4" ht="13" x14ac:dyDescent="0.15">
      <c r="B1415" s="2">
        <v>44775.264784842817</v>
      </c>
      <c r="C1415" s="2">
        <f t="shared" si="74"/>
        <v>44775</v>
      </c>
      <c r="D1415" s="1">
        <v>3678</v>
      </c>
    </row>
    <row r="1416" spans="2:4" ht="13" x14ac:dyDescent="0.15">
      <c r="B1416" s="2">
        <v>44774.846590050583</v>
      </c>
      <c r="C1416" s="2">
        <f t="shared" si="74"/>
        <v>44774</v>
      </c>
      <c r="D1416" s="1">
        <v>3709</v>
      </c>
    </row>
    <row r="1417" spans="2:4" ht="13" x14ac:dyDescent="0.15">
      <c r="B1417" s="2">
        <v>44774.468806964309</v>
      </c>
      <c r="C1417" s="2">
        <f t="shared" si="74"/>
        <v>44774</v>
      </c>
      <c r="D1417" s="1">
        <v>3918</v>
      </c>
    </row>
    <row r="1418" spans="2:4" ht="13" x14ac:dyDescent="0.15">
      <c r="B1418" s="2">
        <v>44774.049650612993</v>
      </c>
      <c r="C1418" s="2">
        <f t="shared" si="74"/>
        <v>44774</v>
      </c>
      <c r="D1418" s="1">
        <v>3702</v>
      </c>
    </row>
    <row r="1419" spans="2:4" ht="13" x14ac:dyDescent="0.15">
      <c r="B1419" s="2">
        <v>44771.955318670087</v>
      </c>
      <c r="C1419" s="2">
        <f t="shared" si="74"/>
        <v>44771</v>
      </c>
      <c r="D1419" s="1">
        <v>3496</v>
      </c>
    </row>
    <row r="1420" spans="2:4" ht="13" x14ac:dyDescent="0.15">
      <c r="B1420" s="2">
        <v>44771.554603438584</v>
      </c>
      <c r="C1420" s="2">
        <f t="shared" si="74"/>
        <v>44771</v>
      </c>
      <c r="D1420" s="1">
        <v>4148</v>
      </c>
    </row>
    <row r="1421" spans="2:4" ht="13" x14ac:dyDescent="0.15">
      <c r="B1421" s="2">
        <v>44771.130644952835</v>
      </c>
      <c r="C1421" s="2">
        <f t="shared" si="74"/>
        <v>44771</v>
      </c>
      <c r="D1421" s="1">
        <v>4374</v>
      </c>
    </row>
    <row r="1422" spans="2:4" ht="13" x14ac:dyDescent="0.15">
      <c r="B1422" s="2">
        <v>44770.753389316633</v>
      </c>
      <c r="C1422" s="2">
        <f t="shared" si="74"/>
        <v>44770</v>
      </c>
      <c r="D1422" s="1">
        <v>3924</v>
      </c>
    </row>
    <row r="1423" spans="2:4" ht="13" x14ac:dyDescent="0.15">
      <c r="B1423" s="2">
        <v>44770.33271090476</v>
      </c>
      <c r="C1423" s="2">
        <f t="shared" si="74"/>
        <v>44770</v>
      </c>
      <c r="D1423" s="1">
        <v>3658</v>
      </c>
    </row>
    <row r="1424" spans="2:4" ht="13" x14ac:dyDescent="0.15">
      <c r="B1424" s="2">
        <v>44769.905559046128</v>
      </c>
      <c r="C1424" s="2">
        <f t="shared" si="74"/>
        <v>44769</v>
      </c>
      <c r="D1424" s="1">
        <v>3789</v>
      </c>
    </row>
    <row r="1425" spans="2:4" ht="13" x14ac:dyDescent="0.15">
      <c r="B1425" s="2">
        <v>44769.488577327917</v>
      </c>
      <c r="C1425" s="2">
        <f t="shared" si="74"/>
        <v>44769</v>
      </c>
      <c r="D1425" s="1">
        <v>3894</v>
      </c>
    </row>
    <row r="1426" spans="2:4" ht="13" x14ac:dyDescent="0.15">
      <c r="B1426" s="2">
        <v>44769.079418143228</v>
      </c>
      <c r="C1426" s="2">
        <f t="shared" si="74"/>
        <v>44769</v>
      </c>
      <c r="D1426" s="1">
        <v>3759</v>
      </c>
    </row>
    <row r="1427" spans="2:4" ht="13" x14ac:dyDescent="0.15">
      <c r="B1427" s="2">
        <v>44768.659265211681</v>
      </c>
      <c r="C1427" s="2">
        <f t="shared" si="74"/>
        <v>44768</v>
      </c>
      <c r="D1427" s="1">
        <v>3772</v>
      </c>
    </row>
    <row r="1428" spans="2:4" ht="13" x14ac:dyDescent="0.15">
      <c r="B1428" s="2">
        <v>44768.274894057242</v>
      </c>
      <c r="C1428" s="2">
        <f t="shared" si="74"/>
        <v>44768</v>
      </c>
      <c r="D1428" s="1">
        <v>3541</v>
      </c>
    </row>
    <row r="1429" spans="2:4" ht="13" x14ac:dyDescent="0.15">
      <c r="B1429" s="2">
        <v>44767.870619081987</v>
      </c>
      <c r="C1429" s="2">
        <f t="shared" si="74"/>
        <v>44767</v>
      </c>
      <c r="D1429" s="1">
        <v>3669</v>
      </c>
    </row>
    <row r="1430" spans="2:4" ht="13" x14ac:dyDescent="0.15">
      <c r="B1430" s="2">
        <v>44767.484937911875</v>
      </c>
      <c r="C1430" s="2">
        <f t="shared" si="74"/>
        <v>44767</v>
      </c>
      <c r="D1430" s="1">
        <v>3822</v>
      </c>
    </row>
    <row r="1431" spans="2:4" ht="13" x14ac:dyDescent="0.15">
      <c r="B1431" s="2">
        <v>44767.062778245316</v>
      </c>
      <c r="C1431" s="2">
        <f t="shared" si="74"/>
        <v>44767</v>
      </c>
      <c r="D1431" s="1">
        <v>3516</v>
      </c>
    </row>
    <row r="1432" spans="2:4" ht="13" x14ac:dyDescent="0.15">
      <c r="B1432" s="2">
        <v>44764.598166035867</v>
      </c>
      <c r="C1432" s="2">
        <f t="shared" si="74"/>
        <v>44764</v>
      </c>
      <c r="D1432" s="1">
        <v>3819</v>
      </c>
    </row>
    <row r="1433" spans="2:4" ht="13" x14ac:dyDescent="0.15">
      <c r="B1433" s="2">
        <v>44764.210454464403</v>
      </c>
      <c r="C1433" s="2">
        <f t="shared" si="74"/>
        <v>44764</v>
      </c>
      <c r="D1433" s="1">
        <v>3311</v>
      </c>
    </row>
    <row r="1434" spans="2:4" ht="13" x14ac:dyDescent="0.15">
      <c r="B1434" s="2">
        <v>44763.80783596079</v>
      </c>
      <c r="C1434" s="2">
        <f t="shared" si="74"/>
        <v>44763</v>
      </c>
      <c r="D1434" s="1">
        <v>3300</v>
      </c>
    </row>
    <row r="1435" spans="2:4" ht="13" x14ac:dyDescent="0.15">
      <c r="B1435" s="2">
        <v>44763.414324724494</v>
      </c>
      <c r="C1435" s="2">
        <f t="shared" si="74"/>
        <v>44763</v>
      </c>
      <c r="D1435" s="1">
        <v>3112</v>
      </c>
    </row>
    <row r="1436" spans="2:4" ht="13" x14ac:dyDescent="0.15">
      <c r="B1436" s="2">
        <v>44763.026181210866</v>
      </c>
      <c r="C1436" s="2">
        <f t="shared" si="74"/>
        <v>44763</v>
      </c>
      <c r="D1436" s="1">
        <v>3005</v>
      </c>
    </row>
    <row r="1437" spans="2:4" ht="13" x14ac:dyDescent="0.15">
      <c r="B1437" s="2">
        <v>44762.636696190049</v>
      </c>
      <c r="C1437" s="2">
        <f t="shared" si="74"/>
        <v>44762</v>
      </c>
      <c r="D1437" s="1">
        <v>3706</v>
      </c>
    </row>
    <row r="1438" spans="2:4" ht="13" x14ac:dyDescent="0.15">
      <c r="B1438" s="2">
        <v>44762.241900979483</v>
      </c>
      <c r="C1438" s="2">
        <f t="shared" si="74"/>
        <v>44762</v>
      </c>
      <c r="D1438" s="1">
        <v>3151</v>
      </c>
    </row>
    <row r="1439" spans="2:4" ht="13" x14ac:dyDescent="0.15">
      <c r="B1439" s="2">
        <v>44761.839797762404</v>
      </c>
      <c r="C1439" s="2">
        <f t="shared" si="74"/>
        <v>44761</v>
      </c>
      <c r="D1439" s="1">
        <v>3555</v>
      </c>
    </row>
    <row r="1440" spans="2:4" ht="13" x14ac:dyDescent="0.15">
      <c r="B1440" s="2">
        <v>44761.425244239064</v>
      </c>
      <c r="C1440" s="2">
        <f t="shared" si="74"/>
        <v>44761</v>
      </c>
      <c r="D1440" s="1">
        <v>2849</v>
      </c>
    </row>
    <row r="1441" spans="2:4" ht="13" x14ac:dyDescent="0.15">
      <c r="B1441" s="2">
        <v>44761.032368915352</v>
      </c>
      <c r="C1441" s="2">
        <f t="shared" si="74"/>
        <v>44761</v>
      </c>
      <c r="D1441" s="1">
        <v>2915</v>
      </c>
    </row>
    <row r="1442" spans="2:4" ht="13" x14ac:dyDescent="0.15">
      <c r="B1442" s="2">
        <v>44760.632929167667</v>
      </c>
      <c r="C1442" s="2">
        <f t="shared" si="74"/>
        <v>44760</v>
      </c>
      <c r="D1442" s="1">
        <v>3329</v>
      </c>
    </row>
    <row r="1443" spans="2:4" ht="13" x14ac:dyDescent="0.15">
      <c r="B1443" s="2">
        <v>44760.207162510662</v>
      </c>
      <c r="C1443" s="2">
        <f t="shared" si="74"/>
        <v>44760</v>
      </c>
      <c r="D1443" s="1">
        <v>3437</v>
      </c>
    </row>
    <row r="1444" spans="2:4" ht="13" x14ac:dyDescent="0.15">
      <c r="B1444" s="2">
        <v>44757.759430063561</v>
      </c>
      <c r="C1444" s="2">
        <f t="shared" si="74"/>
        <v>44757</v>
      </c>
      <c r="D1444" s="1">
        <v>2671</v>
      </c>
    </row>
    <row r="1445" spans="2:4" ht="13" x14ac:dyDescent="0.15">
      <c r="B1445" s="2">
        <v>44757.377790041079</v>
      </c>
      <c r="C1445" s="2">
        <f t="shared" si="74"/>
        <v>44757</v>
      </c>
      <c r="D1445" s="1">
        <v>3272</v>
      </c>
    </row>
    <row r="1446" spans="2:4" ht="13" x14ac:dyDescent="0.15">
      <c r="B1446" s="2">
        <v>44756.967461662163</v>
      </c>
      <c r="C1446" s="2">
        <f t="shared" si="74"/>
        <v>44756</v>
      </c>
      <c r="D1446" s="1">
        <v>3283</v>
      </c>
    </row>
    <row r="1447" spans="2:4" ht="13" x14ac:dyDescent="0.15">
      <c r="B1447" s="2">
        <v>44756.578491483488</v>
      </c>
      <c r="C1447" s="2">
        <f t="shared" si="74"/>
        <v>44756</v>
      </c>
      <c r="D1447" s="1">
        <v>2684</v>
      </c>
    </row>
    <row r="1448" spans="2:4" ht="13" x14ac:dyDescent="0.15">
      <c r="B1448" s="2">
        <v>44756.17128932332</v>
      </c>
      <c r="C1448" s="2">
        <f t="shared" si="74"/>
        <v>44756</v>
      </c>
      <c r="D1448" s="1">
        <v>3088</v>
      </c>
    </row>
    <row r="1449" spans="2:4" ht="13" x14ac:dyDescent="0.15">
      <c r="B1449" s="2">
        <v>44755.788598418832</v>
      </c>
      <c r="C1449" s="2">
        <f t="shared" si="74"/>
        <v>44755</v>
      </c>
      <c r="D1449" s="1">
        <v>3156</v>
      </c>
    </row>
    <row r="1450" spans="2:4" ht="13" x14ac:dyDescent="0.15">
      <c r="B1450" s="2">
        <v>44755.410116463376</v>
      </c>
      <c r="C1450" s="2">
        <f t="shared" si="74"/>
        <v>44755</v>
      </c>
      <c r="D1450" s="1">
        <v>2709</v>
      </c>
    </row>
    <row r="1451" spans="2:4" ht="13" x14ac:dyDescent="0.15">
      <c r="B1451" s="2">
        <v>44754.992611127542</v>
      </c>
      <c r="C1451" s="2">
        <f t="shared" si="74"/>
        <v>44754</v>
      </c>
      <c r="D1451" s="1">
        <v>2885</v>
      </c>
    </row>
    <row r="1452" spans="2:4" ht="13" x14ac:dyDescent="0.15">
      <c r="B1452" s="2">
        <v>44754.585339412777</v>
      </c>
      <c r="C1452" s="2">
        <f t="shared" si="74"/>
        <v>44754</v>
      </c>
      <c r="D1452" s="1">
        <v>2643</v>
      </c>
    </row>
    <row r="1453" spans="2:4" ht="13" x14ac:dyDescent="0.15">
      <c r="B1453" s="2">
        <v>44754.188170279398</v>
      </c>
      <c r="C1453" s="2">
        <f t="shared" si="74"/>
        <v>44754</v>
      </c>
      <c r="D1453" s="1">
        <v>3332</v>
      </c>
    </row>
    <row r="1454" spans="2:4" ht="13" x14ac:dyDescent="0.15">
      <c r="B1454" s="2">
        <v>44753.809408762623</v>
      </c>
      <c r="C1454" s="2">
        <f t="shared" si="74"/>
        <v>44753</v>
      </c>
      <c r="D1454" s="1">
        <v>3080</v>
      </c>
    </row>
    <row r="1455" spans="2:4" ht="13" x14ac:dyDescent="0.15">
      <c r="B1455" s="2">
        <v>44753.40384470977</v>
      </c>
      <c r="C1455" s="2">
        <f t="shared" si="74"/>
        <v>44753</v>
      </c>
      <c r="D1455" s="1">
        <v>2782</v>
      </c>
    </row>
    <row r="1456" spans="2:4" ht="13" x14ac:dyDescent="0.15">
      <c r="B1456" s="2">
        <v>44753.002531837134</v>
      </c>
      <c r="C1456" s="2">
        <f t="shared" si="74"/>
        <v>44753</v>
      </c>
      <c r="D1456" s="1">
        <v>2817</v>
      </c>
    </row>
    <row r="1457" spans="2:4" ht="13" x14ac:dyDescent="0.15">
      <c r="B1457" s="2">
        <v>44750.619054551731</v>
      </c>
      <c r="C1457" s="2">
        <f t="shared" si="74"/>
        <v>44750</v>
      </c>
      <c r="D1457" s="1">
        <v>3076</v>
      </c>
    </row>
    <row r="1458" spans="2:4" ht="13" x14ac:dyDescent="0.15">
      <c r="B1458" s="2">
        <v>44750.245424476387</v>
      </c>
      <c r="C1458" s="2">
        <f t="shared" si="74"/>
        <v>44750</v>
      </c>
      <c r="D1458" s="1">
        <v>2679</v>
      </c>
    </row>
    <row r="1459" spans="2:4" ht="13" x14ac:dyDescent="0.15">
      <c r="B1459" s="2">
        <v>44749.862203285898</v>
      </c>
      <c r="C1459" s="2">
        <f t="shared" si="74"/>
        <v>44749</v>
      </c>
      <c r="D1459" s="1">
        <v>2998</v>
      </c>
    </row>
    <row r="1460" spans="2:4" ht="13" x14ac:dyDescent="0.15">
      <c r="B1460" s="2">
        <v>44749.489074295154</v>
      </c>
      <c r="C1460" s="2">
        <f t="shared" si="74"/>
        <v>44749</v>
      </c>
      <c r="D1460" s="1">
        <v>2664</v>
      </c>
    </row>
    <row r="1461" spans="2:4" ht="13" x14ac:dyDescent="0.15">
      <c r="B1461" s="2">
        <v>44749.096502479821</v>
      </c>
      <c r="C1461" s="2">
        <f t="shared" si="74"/>
        <v>44749</v>
      </c>
      <c r="D1461" s="1">
        <v>3444</v>
      </c>
    </row>
    <row r="1462" spans="2:4" ht="13" x14ac:dyDescent="0.15">
      <c r="B1462" s="2">
        <v>44748.711168137488</v>
      </c>
      <c r="C1462" s="2">
        <f t="shared" si="74"/>
        <v>44748</v>
      </c>
      <c r="D1462" s="1">
        <v>3427</v>
      </c>
    </row>
    <row r="1463" spans="2:4" ht="13" x14ac:dyDescent="0.15">
      <c r="B1463" s="2">
        <v>44748.334301977935</v>
      </c>
      <c r="C1463" s="2">
        <f t="shared" si="74"/>
        <v>44748</v>
      </c>
      <c r="D1463" s="1">
        <v>2694</v>
      </c>
    </row>
    <row r="1464" spans="2:4" ht="13" x14ac:dyDescent="0.15">
      <c r="B1464" s="2">
        <v>44747.904615840918</v>
      </c>
      <c r="C1464" s="2">
        <f t="shared" si="74"/>
        <v>44747</v>
      </c>
      <c r="D1464" s="1">
        <v>2937</v>
      </c>
    </row>
    <row r="1465" spans="2:4" ht="13" x14ac:dyDescent="0.15">
      <c r="B1465" s="2">
        <v>44747.524975802873</v>
      </c>
      <c r="C1465" s="2">
        <f t="shared" si="74"/>
        <v>44747</v>
      </c>
      <c r="D1465" s="1">
        <v>3207</v>
      </c>
    </row>
    <row r="1466" spans="2:4" ht="13" x14ac:dyDescent="0.15">
      <c r="B1466" s="2">
        <v>44747.12283345576</v>
      </c>
      <c r="C1466" s="2">
        <f t="shared" si="74"/>
        <v>44747</v>
      </c>
      <c r="D1466" s="1">
        <v>3089</v>
      </c>
    </row>
    <row r="1467" spans="2:4" ht="13" x14ac:dyDescent="0.15">
      <c r="B1467" s="2">
        <v>44746.703434525014</v>
      </c>
      <c r="C1467" s="2">
        <f t="shared" si="74"/>
        <v>44746</v>
      </c>
      <c r="D1467" s="1">
        <v>2799</v>
      </c>
    </row>
    <row r="1468" spans="2:4" ht="13" x14ac:dyDescent="0.15">
      <c r="B1468" s="2">
        <v>44746.273965231267</v>
      </c>
      <c r="C1468" s="2">
        <f t="shared" si="74"/>
        <v>44746</v>
      </c>
      <c r="D1468" s="1">
        <v>2666</v>
      </c>
    </row>
    <row r="1469" spans="2:4" ht="13" x14ac:dyDescent="0.15">
      <c r="B1469" s="2">
        <v>44743.872952000107</v>
      </c>
      <c r="C1469" s="2">
        <f t="shared" si="74"/>
        <v>44743</v>
      </c>
      <c r="D1469" s="1">
        <v>3313</v>
      </c>
    </row>
    <row r="1470" spans="2:4" ht="13" x14ac:dyDescent="0.15">
      <c r="B1470" s="2">
        <v>44743.499318736845</v>
      </c>
      <c r="C1470" s="2">
        <f t="shared" si="74"/>
        <v>44743</v>
      </c>
      <c r="D1470" s="1">
        <v>3226</v>
      </c>
    </row>
    <row r="1471" spans="2:4" ht="13" x14ac:dyDescent="0.15">
      <c r="B1471" s="2">
        <v>44743.07546407036</v>
      </c>
      <c r="C1471" s="2">
        <f t="shared" si="74"/>
        <v>44743</v>
      </c>
      <c r="D1471" s="1">
        <v>2894</v>
      </c>
    </row>
    <row r="1472" spans="2:4" ht="13" x14ac:dyDescent="0.15">
      <c r="B1472" s="2">
        <v>44742.67448228065</v>
      </c>
      <c r="C1472" s="2">
        <f t="shared" si="74"/>
        <v>44742</v>
      </c>
      <c r="D1472" s="1">
        <v>2835</v>
      </c>
    </row>
    <row r="1473" spans="2:4" ht="13" x14ac:dyDescent="0.15">
      <c r="B1473" s="2">
        <v>44742.287414820559</v>
      </c>
      <c r="C1473" s="2">
        <f t="shared" si="74"/>
        <v>44742</v>
      </c>
      <c r="D1473" s="1">
        <v>2733</v>
      </c>
    </row>
    <row r="1474" spans="2:4" ht="13" x14ac:dyDescent="0.15">
      <c r="B1474" s="2">
        <v>44741.904009653175</v>
      </c>
      <c r="C1474" s="2">
        <f t="shared" si="74"/>
        <v>44741</v>
      </c>
      <c r="D1474" s="1">
        <v>2763</v>
      </c>
    </row>
    <row r="1475" spans="2:4" ht="13" x14ac:dyDescent="0.15">
      <c r="B1475" s="2">
        <v>44741.482400802139</v>
      </c>
      <c r="C1475" s="2">
        <f t="shared" si="74"/>
        <v>44741</v>
      </c>
      <c r="D1475" s="1">
        <v>3162</v>
      </c>
    </row>
    <row r="1476" spans="2:4" ht="13" x14ac:dyDescent="0.15">
      <c r="B1476" s="2">
        <v>44741.0899173117</v>
      </c>
      <c r="C1476" s="2">
        <f t="shared" ref="C1476:C1539" si="75">INT(B1476)</f>
        <v>44741</v>
      </c>
      <c r="D1476" s="1">
        <v>3349</v>
      </c>
    </row>
    <row r="1477" spans="2:4" ht="13" x14ac:dyDescent="0.15">
      <c r="B1477" s="2">
        <v>44740.690064843686</v>
      </c>
      <c r="C1477" s="2">
        <f t="shared" si="75"/>
        <v>44740</v>
      </c>
      <c r="D1477" s="1">
        <v>3370</v>
      </c>
    </row>
    <row r="1478" spans="2:4" ht="13" x14ac:dyDescent="0.15">
      <c r="B1478" s="2">
        <v>44740.279456690281</v>
      </c>
      <c r="C1478" s="2">
        <f t="shared" si="75"/>
        <v>44740</v>
      </c>
      <c r="D1478" s="1">
        <v>2748</v>
      </c>
    </row>
    <row r="1479" spans="2:4" ht="13" x14ac:dyDescent="0.15">
      <c r="B1479" s="2">
        <v>44739.90796863391</v>
      </c>
      <c r="C1479" s="2">
        <f t="shared" si="75"/>
        <v>44739</v>
      </c>
      <c r="D1479" s="1">
        <v>3267</v>
      </c>
    </row>
    <row r="1480" spans="2:4" ht="13" x14ac:dyDescent="0.15">
      <c r="B1480" s="2">
        <v>44739.48293548212</v>
      </c>
      <c r="C1480" s="2">
        <f t="shared" si="75"/>
        <v>44739</v>
      </c>
      <c r="D1480" s="1">
        <v>2744</v>
      </c>
    </row>
    <row r="1481" spans="2:4" ht="13" x14ac:dyDescent="0.15">
      <c r="B1481" s="2">
        <v>44739.092744213216</v>
      </c>
      <c r="C1481" s="2">
        <f t="shared" si="75"/>
        <v>44739</v>
      </c>
      <c r="D1481" s="1">
        <v>3095</v>
      </c>
    </row>
    <row r="1482" spans="2:4" ht="13" x14ac:dyDescent="0.15">
      <c r="B1482" s="2">
        <v>44736.615739871588</v>
      </c>
      <c r="C1482" s="2">
        <f t="shared" si="75"/>
        <v>44736</v>
      </c>
      <c r="D1482" s="1">
        <v>3464</v>
      </c>
    </row>
    <row r="1483" spans="2:4" ht="13" x14ac:dyDescent="0.15">
      <c r="B1483" s="2">
        <v>44736.192024725788</v>
      </c>
      <c r="C1483" s="2">
        <f t="shared" si="75"/>
        <v>44736</v>
      </c>
      <c r="D1483" s="1">
        <v>3327</v>
      </c>
    </row>
    <row r="1484" spans="2:4" ht="13" x14ac:dyDescent="0.15">
      <c r="B1484" s="2">
        <v>44735.79606957201</v>
      </c>
      <c r="C1484" s="2">
        <f t="shared" si="75"/>
        <v>44735</v>
      </c>
      <c r="D1484" s="1">
        <v>2815</v>
      </c>
    </row>
    <row r="1485" spans="2:4" ht="13" x14ac:dyDescent="0.15">
      <c r="B1485" s="2">
        <v>44735.373862785804</v>
      </c>
      <c r="C1485" s="2">
        <f t="shared" si="75"/>
        <v>44735</v>
      </c>
      <c r="D1485" s="1">
        <v>3246</v>
      </c>
    </row>
    <row r="1486" spans="2:4" ht="13" x14ac:dyDescent="0.15">
      <c r="B1486" s="2">
        <v>44734.968903744899</v>
      </c>
      <c r="C1486" s="2">
        <f t="shared" si="75"/>
        <v>44734</v>
      </c>
      <c r="D1486" s="1">
        <v>3609</v>
      </c>
    </row>
    <row r="1487" spans="2:4" ht="13" x14ac:dyDescent="0.15">
      <c r="B1487" s="2">
        <v>44734.570555363403</v>
      </c>
      <c r="C1487" s="2">
        <f t="shared" si="75"/>
        <v>44734</v>
      </c>
      <c r="D1487" s="1">
        <v>3126</v>
      </c>
    </row>
    <row r="1488" spans="2:4" ht="13" x14ac:dyDescent="0.15">
      <c r="B1488" s="2">
        <v>44734.150332535508</v>
      </c>
      <c r="C1488" s="2">
        <f t="shared" si="75"/>
        <v>44734</v>
      </c>
      <c r="D1488" s="1">
        <v>2811</v>
      </c>
    </row>
    <row r="1489" spans="2:4" ht="13" x14ac:dyDescent="0.15">
      <c r="B1489" s="2">
        <v>44733.766313085522</v>
      </c>
      <c r="C1489" s="2">
        <f t="shared" si="75"/>
        <v>44733</v>
      </c>
      <c r="D1489" s="1">
        <v>3109</v>
      </c>
    </row>
    <row r="1490" spans="2:4" ht="13" x14ac:dyDescent="0.15">
      <c r="B1490" s="2">
        <v>44733.384756092877</v>
      </c>
      <c r="C1490" s="2">
        <f t="shared" si="75"/>
        <v>44733</v>
      </c>
      <c r="D1490" s="1">
        <v>3269</v>
      </c>
    </row>
    <row r="1491" spans="2:4" ht="13" x14ac:dyDescent="0.15">
      <c r="B1491" s="2">
        <v>44732.978539040545</v>
      </c>
      <c r="C1491" s="2">
        <f t="shared" si="75"/>
        <v>44732</v>
      </c>
      <c r="D1491" s="1">
        <v>2936</v>
      </c>
    </row>
    <row r="1492" spans="2:4" ht="13" x14ac:dyDescent="0.15">
      <c r="B1492" s="2">
        <v>44732.572379761092</v>
      </c>
      <c r="C1492" s="2">
        <f t="shared" si="75"/>
        <v>44732</v>
      </c>
      <c r="D1492" s="1">
        <v>3231</v>
      </c>
    </row>
    <row r="1493" spans="2:4" ht="13" x14ac:dyDescent="0.15">
      <c r="B1493" s="2">
        <v>44732.16650843469</v>
      </c>
      <c r="C1493" s="2">
        <f t="shared" si="75"/>
        <v>44732</v>
      </c>
      <c r="D1493" s="1">
        <v>2884</v>
      </c>
    </row>
    <row r="1494" spans="2:4" ht="13" x14ac:dyDescent="0.15">
      <c r="B1494" s="2">
        <v>44729.821311360218</v>
      </c>
      <c r="C1494" s="2">
        <f t="shared" si="75"/>
        <v>44729</v>
      </c>
      <c r="D1494" s="1">
        <v>3511</v>
      </c>
    </row>
    <row r="1495" spans="2:4" ht="13" x14ac:dyDescent="0.15">
      <c r="B1495" s="2">
        <v>44729.403521457316</v>
      </c>
      <c r="C1495" s="2">
        <f t="shared" si="75"/>
        <v>44729</v>
      </c>
      <c r="D1495" s="1">
        <v>3500</v>
      </c>
    </row>
    <row r="1496" spans="2:4" ht="13" x14ac:dyDescent="0.15">
      <c r="B1496" s="2">
        <v>44729.011455097083</v>
      </c>
      <c r="C1496" s="2">
        <f t="shared" si="75"/>
        <v>44729</v>
      </c>
      <c r="D1496" s="1">
        <v>2959</v>
      </c>
    </row>
    <row r="1497" spans="2:4" ht="13" x14ac:dyDescent="0.15">
      <c r="B1497" s="2">
        <v>44728.591761456417</v>
      </c>
      <c r="C1497" s="2">
        <f t="shared" si="75"/>
        <v>44728</v>
      </c>
      <c r="D1497" s="1">
        <v>2983</v>
      </c>
    </row>
    <row r="1498" spans="2:4" ht="13" x14ac:dyDescent="0.15">
      <c r="B1498" s="2">
        <v>44728.201528755068</v>
      </c>
      <c r="C1498" s="2">
        <f t="shared" si="75"/>
        <v>44728</v>
      </c>
      <c r="D1498" s="1">
        <v>3461</v>
      </c>
    </row>
    <row r="1499" spans="2:4" ht="13" x14ac:dyDescent="0.15">
      <c r="B1499" s="2">
        <v>44727.799865353409</v>
      </c>
      <c r="C1499" s="2">
        <f t="shared" si="75"/>
        <v>44727</v>
      </c>
      <c r="D1499" s="1">
        <v>3624</v>
      </c>
    </row>
    <row r="1500" spans="2:4" ht="13" x14ac:dyDescent="0.15">
      <c r="B1500" s="2">
        <v>44727.37872332595</v>
      </c>
      <c r="C1500" s="2">
        <f t="shared" si="75"/>
        <v>44727</v>
      </c>
      <c r="D1500" s="1">
        <v>3521</v>
      </c>
    </row>
    <row r="1501" spans="2:4" ht="13" x14ac:dyDescent="0.15">
      <c r="B1501" s="2">
        <v>44727.007729630772</v>
      </c>
      <c r="C1501" s="2">
        <f t="shared" si="75"/>
        <v>44727</v>
      </c>
      <c r="D1501" s="1">
        <v>3206</v>
      </c>
    </row>
    <row r="1502" spans="2:4" ht="13" x14ac:dyDescent="0.15">
      <c r="B1502" s="2">
        <v>44726.599041787085</v>
      </c>
      <c r="C1502" s="2">
        <f t="shared" si="75"/>
        <v>44726</v>
      </c>
      <c r="D1502" s="1">
        <v>3241</v>
      </c>
    </row>
    <row r="1503" spans="2:4" ht="13" x14ac:dyDescent="0.15">
      <c r="B1503" s="2">
        <v>44726.188554054585</v>
      </c>
      <c r="C1503" s="2">
        <f t="shared" si="75"/>
        <v>44726</v>
      </c>
      <c r="D1503" s="1">
        <v>3580</v>
      </c>
    </row>
    <row r="1504" spans="2:4" ht="13" x14ac:dyDescent="0.15">
      <c r="B1504" s="2">
        <v>44725.7619519</v>
      </c>
      <c r="C1504" s="2">
        <f t="shared" si="75"/>
        <v>44725</v>
      </c>
      <c r="D1504" s="1">
        <v>3691</v>
      </c>
    </row>
    <row r="1505" spans="2:4" ht="13" x14ac:dyDescent="0.15">
      <c r="B1505" s="2">
        <v>44725.347161653764</v>
      </c>
      <c r="C1505" s="2">
        <f t="shared" si="75"/>
        <v>44725</v>
      </c>
      <c r="D1505" s="1">
        <v>3019</v>
      </c>
    </row>
    <row r="1506" spans="2:4" ht="13" x14ac:dyDescent="0.15">
      <c r="B1506" s="2">
        <v>44722.941337143035</v>
      </c>
      <c r="C1506" s="2">
        <f t="shared" si="75"/>
        <v>44722</v>
      </c>
      <c r="D1506" s="1">
        <v>3047</v>
      </c>
    </row>
    <row r="1507" spans="2:4" ht="13" x14ac:dyDescent="0.15">
      <c r="B1507" s="2">
        <v>44722.567341547503</v>
      </c>
      <c r="C1507" s="2">
        <f t="shared" si="75"/>
        <v>44722</v>
      </c>
      <c r="D1507" s="1">
        <v>3169</v>
      </c>
    </row>
    <row r="1508" spans="2:4" ht="13" x14ac:dyDescent="0.15">
      <c r="B1508" s="2">
        <v>44722.148439578676</v>
      </c>
      <c r="C1508" s="2">
        <f t="shared" si="75"/>
        <v>44722</v>
      </c>
      <c r="D1508" s="1">
        <v>3468</v>
      </c>
    </row>
    <row r="1509" spans="2:4" ht="13" x14ac:dyDescent="0.15">
      <c r="B1509" s="2">
        <v>44721.729761894021</v>
      </c>
      <c r="C1509" s="2">
        <f t="shared" si="75"/>
        <v>44721</v>
      </c>
      <c r="D1509" s="1">
        <v>3069</v>
      </c>
    </row>
    <row r="1510" spans="2:4" ht="13" x14ac:dyDescent="0.15">
      <c r="B1510" s="2">
        <v>44721.300566718062</v>
      </c>
      <c r="C1510" s="2">
        <f t="shared" si="75"/>
        <v>44721</v>
      </c>
      <c r="D1510" s="1">
        <v>3206</v>
      </c>
    </row>
    <row r="1511" spans="2:4" ht="13" x14ac:dyDescent="0.15">
      <c r="B1511" s="2">
        <v>44720.883453557886</v>
      </c>
      <c r="C1511" s="2">
        <f t="shared" si="75"/>
        <v>44720</v>
      </c>
      <c r="D1511" s="1">
        <v>3787</v>
      </c>
    </row>
    <row r="1512" spans="2:4" ht="13" x14ac:dyDescent="0.15">
      <c r="B1512" s="2">
        <v>44720.477055982396</v>
      </c>
      <c r="C1512" s="2">
        <f t="shared" si="75"/>
        <v>44720</v>
      </c>
      <c r="D1512" s="1">
        <v>3557</v>
      </c>
    </row>
    <row r="1513" spans="2:4" ht="13" x14ac:dyDescent="0.15">
      <c r="B1513" s="2">
        <v>44720.053923066844</v>
      </c>
      <c r="C1513" s="2">
        <f t="shared" si="75"/>
        <v>44720</v>
      </c>
      <c r="D1513" s="1">
        <v>3178</v>
      </c>
    </row>
    <row r="1514" spans="2:4" ht="13" x14ac:dyDescent="0.15">
      <c r="B1514" s="2">
        <v>44719.624789180372</v>
      </c>
      <c r="C1514" s="2">
        <f t="shared" si="75"/>
        <v>44719</v>
      </c>
      <c r="D1514" s="1">
        <v>3082</v>
      </c>
    </row>
    <row r="1515" spans="2:4" ht="13" x14ac:dyDescent="0.15">
      <c r="B1515" s="2">
        <v>44719.240786704053</v>
      </c>
      <c r="C1515" s="2">
        <f t="shared" si="75"/>
        <v>44719</v>
      </c>
      <c r="D1515" s="1">
        <v>3179</v>
      </c>
    </row>
    <row r="1516" spans="2:4" ht="13" x14ac:dyDescent="0.15">
      <c r="B1516" s="2">
        <v>44718.850854762895</v>
      </c>
      <c r="C1516" s="2">
        <f t="shared" si="75"/>
        <v>44718</v>
      </c>
      <c r="D1516" s="1">
        <v>3427</v>
      </c>
    </row>
    <row r="1517" spans="2:4" ht="13" x14ac:dyDescent="0.15">
      <c r="B1517" s="2">
        <v>44718.442548310086</v>
      </c>
      <c r="C1517" s="2">
        <f t="shared" si="75"/>
        <v>44718</v>
      </c>
      <c r="D1517" s="1">
        <v>3816</v>
      </c>
    </row>
    <row r="1518" spans="2:4" ht="13" x14ac:dyDescent="0.15">
      <c r="B1518" s="2">
        <v>44718.062429142505</v>
      </c>
      <c r="C1518" s="2">
        <f t="shared" si="75"/>
        <v>44718</v>
      </c>
      <c r="D1518" s="1">
        <v>3046</v>
      </c>
    </row>
    <row r="1519" spans="2:4" ht="13" x14ac:dyDescent="0.15">
      <c r="B1519" s="2">
        <v>44715.612750790526</v>
      </c>
      <c r="C1519" s="2">
        <f t="shared" si="75"/>
        <v>44715</v>
      </c>
      <c r="D1519" s="1">
        <v>3144</v>
      </c>
    </row>
    <row r="1520" spans="2:4" ht="13" x14ac:dyDescent="0.15">
      <c r="B1520" s="2">
        <v>44715.229749336977</v>
      </c>
      <c r="C1520" s="2">
        <f t="shared" si="75"/>
        <v>44715</v>
      </c>
      <c r="D1520" s="1">
        <v>3293</v>
      </c>
    </row>
    <row r="1521" spans="2:4" ht="13" x14ac:dyDescent="0.15">
      <c r="B1521" s="2">
        <v>44714.859131341749</v>
      </c>
      <c r="C1521" s="2">
        <f t="shared" si="75"/>
        <v>44714</v>
      </c>
      <c r="D1521" s="1">
        <v>3271</v>
      </c>
    </row>
    <row r="1522" spans="2:4" ht="13" x14ac:dyDescent="0.15">
      <c r="B1522" s="2">
        <v>44714.470164178601</v>
      </c>
      <c r="C1522" s="2">
        <f t="shared" si="75"/>
        <v>44714</v>
      </c>
      <c r="D1522" s="1">
        <v>3608</v>
      </c>
    </row>
    <row r="1523" spans="2:4" ht="13" x14ac:dyDescent="0.15">
      <c r="B1523" s="2">
        <v>44714.097501216849</v>
      </c>
      <c r="C1523" s="2">
        <f t="shared" si="75"/>
        <v>44714</v>
      </c>
      <c r="D1523" s="1">
        <v>3739</v>
      </c>
    </row>
    <row r="1524" spans="2:4" ht="13" x14ac:dyDescent="0.15">
      <c r="B1524" s="2">
        <v>44713.684682918261</v>
      </c>
      <c r="C1524" s="2">
        <f t="shared" si="75"/>
        <v>44713</v>
      </c>
      <c r="D1524" s="1">
        <v>3689</v>
      </c>
    </row>
    <row r="1525" spans="2:4" ht="13" x14ac:dyDescent="0.15">
      <c r="B1525" s="2">
        <v>44713.290212620785</v>
      </c>
      <c r="C1525" s="2">
        <f t="shared" si="75"/>
        <v>44713</v>
      </c>
      <c r="D1525" s="1">
        <v>3613</v>
      </c>
    </row>
    <row r="1526" spans="2:4" ht="13" x14ac:dyDescent="0.15">
      <c r="B1526" s="2">
        <v>44712.865647159102</v>
      </c>
      <c r="C1526" s="2">
        <f t="shared" si="75"/>
        <v>44712</v>
      </c>
      <c r="D1526" s="1">
        <v>4101</v>
      </c>
    </row>
    <row r="1527" spans="2:4" ht="13" x14ac:dyDescent="0.15">
      <c r="B1527" s="2">
        <v>44712.461335574357</v>
      </c>
      <c r="C1527" s="2">
        <f t="shared" si="75"/>
        <v>44712</v>
      </c>
      <c r="D1527" s="1">
        <v>3485</v>
      </c>
    </row>
    <row r="1528" spans="2:4" ht="13" x14ac:dyDescent="0.15">
      <c r="B1528" s="2">
        <v>44712.057677115656</v>
      </c>
      <c r="C1528" s="2">
        <f t="shared" si="75"/>
        <v>44712</v>
      </c>
      <c r="D1528" s="1">
        <v>3293</v>
      </c>
    </row>
    <row r="1529" spans="2:4" ht="13" x14ac:dyDescent="0.15">
      <c r="B1529" s="2">
        <v>44711.658001016847</v>
      </c>
      <c r="C1529" s="2">
        <f t="shared" si="75"/>
        <v>44711</v>
      </c>
      <c r="D1529" s="1">
        <v>3415</v>
      </c>
    </row>
    <row r="1530" spans="2:4" ht="13" x14ac:dyDescent="0.15">
      <c r="B1530" s="2">
        <v>44711.242865518856</v>
      </c>
      <c r="C1530" s="2">
        <f t="shared" si="75"/>
        <v>44711</v>
      </c>
      <c r="D1530" s="1">
        <v>3225</v>
      </c>
    </row>
    <row r="1531" spans="2:4" ht="13" x14ac:dyDescent="0.15">
      <c r="B1531" s="2">
        <v>44708.820518509085</v>
      </c>
      <c r="C1531" s="2">
        <f t="shared" si="75"/>
        <v>44708</v>
      </c>
      <c r="D1531" s="1">
        <v>3817</v>
      </c>
    </row>
    <row r="1532" spans="2:4" ht="13" x14ac:dyDescent="0.15">
      <c r="B1532" s="2">
        <v>44708.443326002722</v>
      </c>
      <c r="C1532" s="2">
        <f t="shared" si="75"/>
        <v>44708</v>
      </c>
      <c r="D1532" s="1">
        <v>3445</v>
      </c>
    </row>
    <row r="1533" spans="2:4" ht="13" x14ac:dyDescent="0.15">
      <c r="B1533" s="2">
        <v>44708.028027928245</v>
      </c>
      <c r="C1533" s="2">
        <f t="shared" si="75"/>
        <v>44708</v>
      </c>
      <c r="D1533" s="1">
        <v>3742</v>
      </c>
    </row>
    <row r="1534" spans="2:4" ht="13" x14ac:dyDescent="0.15">
      <c r="B1534" s="2">
        <v>44707.648514872359</v>
      </c>
      <c r="C1534" s="2">
        <f t="shared" si="75"/>
        <v>44707</v>
      </c>
      <c r="D1534" s="1">
        <v>4228</v>
      </c>
    </row>
    <row r="1535" spans="2:4" ht="13" x14ac:dyDescent="0.15">
      <c r="B1535" s="2">
        <v>44707.236187412942</v>
      </c>
      <c r="C1535" s="2">
        <f t="shared" si="75"/>
        <v>44707</v>
      </c>
      <c r="D1535" s="1">
        <v>3926</v>
      </c>
    </row>
    <row r="1536" spans="2:4" ht="13" x14ac:dyDescent="0.15">
      <c r="B1536" s="2">
        <v>44706.835180402144</v>
      </c>
      <c r="C1536" s="2">
        <f t="shared" si="75"/>
        <v>44706</v>
      </c>
      <c r="D1536" s="1">
        <v>4150</v>
      </c>
    </row>
    <row r="1537" spans="2:4" ht="13" x14ac:dyDescent="0.15">
      <c r="B1537" s="2">
        <v>44706.413966118533</v>
      </c>
      <c r="C1537" s="2">
        <f t="shared" si="75"/>
        <v>44706</v>
      </c>
      <c r="D1537" s="1">
        <v>3848</v>
      </c>
    </row>
    <row r="1538" spans="2:4" ht="13" x14ac:dyDescent="0.15">
      <c r="B1538" s="2">
        <v>44706.005540328057</v>
      </c>
      <c r="C1538" s="2">
        <f t="shared" si="75"/>
        <v>44706</v>
      </c>
      <c r="D1538" s="1">
        <v>4068</v>
      </c>
    </row>
    <row r="1539" spans="2:4" ht="13" x14ac:dyDescent="0.15">
      <c r="B1539" s="2">
        <v>44705.57826728982</v>
      </c>
      <c r="C1539" s="2">
        <f t="shared" si="75"/>
        <v>44705</v>
      </c>
      <c r="D1539" s="1">
        <v>4197</v>
      </c>
    </row>
    <row r="1540" spans="2:4" ht="13" x14ac:dyDescent="0.15">
      <c r="B1540" s="2">
        <v>44705.172595207943</v>
      </c>
      <c r="C1540" s="2">
        <f t="shared" ref="C1540:C1603" si="76">INT(B1540)</f>
        <v>44705</v>
      </c>
      <c r="D1540" s="1">
        <v>4351</v>
      </c>
    </row>
    <row r="1541" spans="2:4" ht="13" x14ac:dyDescent="0.15">
      <c r="B1541" s="2">
        <v>44704.767979965305</v>
      </c>
      <c r="C1541" s="2">
        <f t="shared" si="76"/>
        <v>44704</v>
      </c>
      <c r="D1541" s="1">
        <v>3594</v>
      </c>
    </row>
    <row r="1542" spans="2:4" ht="13" x14ac:dyDescent="0.15">
      <c r="B1542" s="2">
        <v>44704.389973619305</v>
      </c>
      <c r="C1542" s="2">
        <f t="shared" si="76"/>
        <v>44704</v>
      </c>
      <c r="D1542" s="1">
        <v>4199</v>
      </c>
    </row>
    <row r="1543" spans="2:4" ht="13" x14ac:dyDescent="0.15">
      <c r="B1543" s="2">
        <v>44701.998521925037</v>
      </c>
      <c r="C1543" s="2">
        <f t="shared" si="76"/>
        <v>44701</v>
      </c>
      <c r="D1543" s="1">
        <v>3610</v>
      </c>
    </row>
    <row r="1544" spans="2:4" ht="13" x14ac:dyDescent="0.15">
      <c r="B1544" s="2">
        <v>44701.60100226527</v>
      </c>
      <c r="C1544" s="2">
        <f t="shared" si="76"/>
        <v>44701</v>
      </c>
      <c r="D1544" s="1">
        <v>4278</v>
      </c>
    </row>
    <row r="1545" spans="2:4" ht="13" x14ac:dyDescent="0.15">
      <c r="B1545" s="2">
        <v>44701.187963967823</v>
      </c>
      <c r="C1545" s="2">
        <f t="shared" si="76"/>
        <v>44701</v>
      </c>
      <c r="D1545" s="1">
        <v>4294</v>
      </c>
    </row>
    <row r="1546" spans="2:4" ht="13" x14ac:dyDescent="0.15">
      <c r="B1546" s="2">
        <v>44700.780581627238</v>
      </c>
      <c r="C1546" s="2">
        <f t="shared" si="76"/>
        <v>44700</v>
      </c>
      <c r="D1546" s="1">
        <v>3995</v>
      </c>
    </row>
    <row r="1547" spans="2:4" ht="13" x14ac:dyDescent="0.15">
      <c r="B1547" s="2">
        <v>44700.356449155421</v>
      </c>
      <c r="C1547" s="2">
        <f t="shared" si="76"/>
        <v>44700</v>
      </c>
      <c r="D1547" s="1">
        <v>4511</v>
      </c>
    </row>
    <row r="1548" spans="2:4" ht="13" x14ac:dyDescent="0.15">
      <c r="B1548" s="2">
        <v>44699.961727725509</v>
      </c>
      <c r="C1548" s="2">
        <f t="shared" si="76"/>
        <v>44699</v>
      </c>
      <c r="D1548" s="1">
        <v>4225</v>
      </c>
    </row>
    <row r="1549" spans="2:4" ht="13" x14ac:dyDescent="0.15">
      <c r="B1549" s="2">
        <v>44699.548976103179</v>
      </c>
      <c r="C1549" s="2">
        <f t="shared" si="76"/>
        <v>44699</v>
      </c>
      <c r="D1549" s="1">
        <v>3824</v>
      </c>
    </row>
    <row r="1550" spans="2:4" ht="13" x14ac:dyDescent="0.15">
      <c r="B1550" s="2">
        <v>44699.136934079077</v>
      </c>
      <c r="C1550" s="2">
        <f t="shared" si="76"/>
        <v>44699</v>
      </c>
      <c r="D1550" s="1">
        <v>4165</v>
      </c>
    </row>
    <row r="1551" spans="2:4" ht="13" x14ac:dyDescent="0.15">
      <c r="B1551" s="2">
        <v>44698.766472167983</v>
      </c>
      <c r="C1551" s="2">
        <f t="shared" si="76"/>
        <v>44698</v>
      </c>
      <c r="D1551" s="1">
        <v>3598</v>
      </c>
    </row>
    <row r="1552" spans="2:4" ht="13" x14ac:dyDescent="0.15">
      <c r="B1552" s="2">
        <v>44698.343300557361</v>
      </c>
      <c r="C1552" s="2">
        <f t="shared" si="76"/>
        <v>44698</v>
      </c>
      <c r="D1552" s="1">
        <v>4492</v>
      </c>
    </row>
    <row r="1553" spans="2:4" ht="13" x14ac:dyDescent="0.15">
      <c r="B1553" s="2">
        <v>44697.95308323107</v>
      </c>
      <c r="C1553" s="2">
        <f t="shared" si="76"/>
        <v>44697</v>
      </c>
      <c r="D1553" s="1">
        <v>4618</v>
      </c>
    </row>
    <row r="1554" spans="2:4" ht="13" x14ac:dyDescent="0.15">
      <c r="B1554" s="2">
        <v>44697.536763028875</v>
      </c>
      <c r="C1554" s="2">
        <f t="shared" si="76"/>
        <v>44697</v>
      </c>
      <c r="D1554" s="1">
        <v>4374</v>
      </c>
    </row>
    <row r="1555" spans="2:4" ht="13" x14ac:dyDescent="0.15">
      <c r="B1555" s="2">
        <v>44697.145356957037</v>
      </c>
      <c r="C1555" s="2">
        <f t="shared" si="76"/>
        <v>44697</v>
      </c>
      <c r="D1555" s="1">
        <v>4048</v>
      </c>
    </row>
    <row r="1556" spans="2:4" ht="13" x14ac:dyDescent="0.15">
      <c r="B1556" s="2">
        <v>44694.809861206762</v>
      </c>
      <c r="C1556" s="2">
        <f t="shared" si="76"/>
        <v>44694</v>
      </c>
      <c r="D1556" s="1">
        <v>4437</v>
      </c>
    </row>
    <row r="1557" spans="2:4" ht="13" x14ac:dyDescent="0.15">
      <c r="B1557" s="2">
        <v>44694.405445221848</v>
      </c>
      <c r="C1557" s="2">
        <f t="shared" si="76"/>
        <v>44694</v>
      </c>
      <c r="D1557" s="1">
        <v>4065</v>
      </c>
    </row>
    <row r="1558" spans="2:4" ht="13" x14ac:dyDescent="0.15">
      <c r="B1558" s="2">
        <v>44694.004748010862</v>
      </c>
      <c r="C1558" s="2">
        <f t="shared" si="76"/>
        <v>44694</v>
      </c>
      <c r="D1558" s="1">
        <v>4060</v>
      </c>
    </row>
    <row r="1559" spans="2:4" ht="13" x14ac:dyDescent="0.15">
      <c r="B1559" s="2">
        <v>44693.628801915664</v>
      </c>
      <c r="C1559" s="2">
        <f t="shared" si="76"/>
        <v>44693</v>
      </c>
      <c r="D1559" s="1">
        <v>3994</v>
      </c>
    </row>
    <row r="1560" spans="2:4" ht="13" x14ac:dyDescent="0.15">
      <c r="B1560" s="2">
        <v>44693.203683126601</v>
      </c>
      <c r="C1560" s="2">
        <f t="shared" si="76"/>
        <v>44693</v>
      </c>
      <c r="D1560" s="1">
        <v>3999</v>
      </c>
    </row>
    <row r="1561" spans="2:4" ht="13" x14ac:dyDescent="0.15">
      <c r="B1561" s="2">
        <v>44692.785449286268</v>
      </c>
      <c r="C1561" s="2">
        <f t="shared" si="76"/>
        <v>44692</v>
      </c>
      <c r="D1561" s="1">
        <v>3962</v>
      </c>
    </row>
    <row r="1562" spans="2:4" ht="13" x14ac:dyDescent="0.15">
      <c r="B1562" s="2">
        <v>44692.368596806678</v>
      </c>
      <c r="C1562" s="2">
        <f t="shared" si="76"/>
        <v>44692</v>
      </c>
      <c r="D1562" s="1">
        <v>3832</v>
      </c>
    </row>
    <row r="1563" spans="2:4" ht="13" x14ac:dyDescent="0.15">
      <c r="B1563" s="2">
        <v>44691.95087884074</v>
      </c>
      <c r="C1563" s="2">
        <f t="shared" si="76"/>
        <v>44691</v>
      </c>
      <c r="D1563" s="1">
        <v>3617</v>
      </c>
    </row>
    <row r="1564" spans="2:4" ht="13" x14ac:dyDescent="0.15">
      <c r="B1564" s="2">
        <v>44691.572787291283</v>
      </c>
      <c r="C1564" s="2">
        <f t="shared" si="76"/>
        <v>44691</v>
      </c>
      <c r="D1564" s="1">
        <v>3581</v>
      </c>
    </row>
    <row r="1565" spans="2:4" ht="13" x14ac:dyDescent="0.15">
      <c r="B1565" s="2">
        <v>44691.176323864733</v>
      </c>
      <c r="C1565" s="2">
        <f t="shared" si="76"/>
        <v>44691</v>
      </c>
      <c r="D1565" s="1">
        <v>4294</v>
      </c>
    </row>
    <row r="1566" spans="2:4" ht="13" x14ac:dyDescent="0.15">
      <c r="B1566" s="2">
        <v>44690.771571667741</v>
      </c>
      <c r="C1566" s="2">
        <f t="shared" si="76"/>
        <v>44690</v>
      </c>
      <c r="D1566" s="1">
        <v>4037</v>
      </c>
    </row>
    <row r="1567" spans="2:4" ht="13" x14ac:dyDescent="0.15">
      <c r="B1567" s="2">
        <v>44690.344296308038</v>
      </c>
      <c r="C1567" s="2">
        <f t="shared" si="76"/>
        <v>44690</v>
      </c>
      <c r="D1567" s="1">
        <v>4297</v>
      </c>
    </row>
    <row r="1568" spans="2:4" ht="13" x14ac:dyDescent="0.15">
      <c r="B1568" s="2">
        <v>44687.964102233665</v>
      </c>
      <c r="C1568" s="2">
        <f t="shared" si="76"/>
        <v>44687</v>
      </c>
      <c r="D1568" s="1">
        <v>3619</v>
      </c>
    </row>
    <row r="1569" spans="2:4" ht="13" x14ac:dyDescent="0.15">
      <c r="B1569" s="2">
        <v>44687.536864813068</v>
      </c>
      <c r="C1569" s="2">
        <f t="shared" si="76"/>
        <v>44687</v>
      </c>
      <c r="D1569" s="1">
        <v>4220</v>
      </c>
    </row>
    <row r="1570" spans="2:4" ht="13" x14ac:dyDescent="0.15">
      <c r="B1570" s="2">
        <v>44687.158850722772</v>
      </c>
      <c r="C1570" s="2">
        <f t="shared" si="76"/>
        <v>44687</v>
      </c>
      <c r="D1570" s="1">
        <v>4037</v>
      </c>
    </row>
    <row r="1571" spans="2:4" ht="13" x14ac:dyDescent="0.15">
      <c r="B1571" s="2">
        <v>44686.744002247608</v>
      </c>
      <c r="C1571" s="2">
        <f t="shared" si="76"/>
        <v>44686</v>
      </c>
      <c r="D1571" s="1">
        <v>4140</v>
      </c>
    </row>
    <row r="1572" spans="2:4" ht="13" x14ac:dyDescent="0.15">
      <c r="B1572" s="2">
        <v>44686.319650664198</v>
      </c>
      <c r="C1572" s="2">
        <f t="shared" si="76"/>
        <v>44686</v>
      </c>
      <c r="D1572" s="1">
        <v>3539</v>
      </c>
    </row>
    <row r="1573" spans="2:4" ht="13" x14ac:dyDescent="0.15">
      <c r="B1573" s="2">
        <v>44685.946695117193</v>
      </c>
      <c r="C1573" s="2">
        <f t="shared" si="76"/>
        <v>44685</v>
      </c>
      <c r="D1573" s="1">
        <v>4100</v>
      </c>
    </row>
    <row r="1574" spans="2:4" ht="13" x14ac:dyDescent="0.15">
      <c r="B1574" s="2">
        <v>44685.537769072762</v>
      </c>
      <c r="C1574" s="2">
        <f t="shared" si="76"/>
        <v>44685</v>
      </c>
      <c r="D1574" s="1">
        <v>3895</v>
      </c>
    </row>
    <row r="1575" spans="2:4" ht="13" x14ac:dyDescent="0.15">
      <c r="B1575" s="2">
        <v>44685.148596893669</v>
      </c>
      <c r="C1575" s="2">
        <f t="shared" si="76"/>
        <v>44685</v>
      </c>
      <c r="D1575" s="1">
        <v>3575</v>
      </c>
    </row>
    <row r="1576" spans="2:4" ht="13" x14ac:dyDescent="0.15">
      <c r="B1576" s="2">
        <v>44684.760458656521</v>
      </c>
      <c r="C1576" s="2">
        <f t="shared" si="76"/>
        <v>44684</v>
      </c>
      <c r="D1576" s="1">
        <v>4498</v>
      </c>
    </row>
    <row r="1577" spans="2:4" ht="13" x14ac:dyDescent="0.15">
      <c r="B1577" s="2">
        <v>44684.376429371114</v>
      </c>
      <c r="C1577" s="2">
        <f t="shared" si="76"/>
        <v>44684</v>
      </c>
      <c r="D1577" s="1">
        <v>3806</v>
      </c>
    </row>
    <row r="1578" spans="2:4" ht="13" x14ac:dyDescent="0.15">
      <c r="B1578" s="2">
        <v>44683.9600532353</v>
      </c>
      <c r="C1578" s="2">
        <f t="shared" si="76"/>
        <v>44683</v>
      </c>
      <c r="D1578" s="1">
        <v>3464</v>
      </c>
    </row>
    <row r="1579" spans="2:4" ht="13" x14ac:dyDescent="0.15">
      <c r="B1579" s="2">
        <v>44683.547323517349</v>
      </c>
      <c r="C1579" s="2">
        <f t="shared" si="76"/>
        <v>44683</v>
      </c>
      <c r="D1579" s="1">
        <v>4274</v>
      </c>
    </row>
    <row r="1580" spans="2:4" ht="13" x14ac:dyDescent="0.15">
      <c r="B1580" s="2">
        <v>44683.138235100749</v>
      </c>
      <c r="C1580" s="2">
        <f t="shared" si="76"/>
        <v>44683</v>
      </c>
      <c r="D1580" s="1">
        <v>4223</v>
      </c>
    </row>
    <row r="1581" spans="2:4" ht="13" x14ac:dyDescent="0.15">
      <c r="B1581" s="2">
        <v>44680.793525279427</v>
      </c>
      <c r="C1581" s="2">
        <f t="shared" si="76"/>
        <v>44680</v>
      </c>
      <c r="D1581" s="1">
        <v>3465</v>
      </c>
    </row>
    <row r="1582" spans="2:4" ht="13" x14ac:dyDescent="0.15">
      <c r="B1582" s="2">
        <v>44680.400877582746</v>
      </c>
      <c r="C1582" s="2">
        <f t="shared" si="76"/>
        <v>44680</v>
      </c>
      <c r="D1582" s="1">
        <v>4215</v>
      </c>
    </row>
    <row r="1583" spans="2:4" ht="13" x14ac:dyDescent="0.15">
      <c r="B1583" s="2">
        <v>44680.00494671362</v>
      </c>
      <c r="C1583" s="2">
        <f t="shared" si="76"/>
        <v>44680</v>
      </c>
      <c r="D1583" s="1">
        <v>3913</v>
      </c>
    </row>
    <row r="1584" spans="2:4" ht="13" x14ac:dyDescent="0.15">
      <c r="B1584" s="2">
        <v>44679.617597597382</v>
      </c>
      <c r="C1584" s="2">
        <f t="shared" si="76"/>
        <v>44679</v>
      </c>
      <c r="D1584" s="1">
        <v>3800</v>
      </c>
    </row>
    <row r="1585" spans="2:4" ht="13" x14ac:dyDescent="0.15">
      <c r="B1585" s="2">
        <v>44679.241984652828</v>
      </c>
      <c r="C1585" s="2">
        <f t="shared" si="76"/>
        <v>44679</v>
      </c>
      <c r="D1585" s="1">
        <v>4266</v>
      </c>
    </row>
    <row r="1586" spans="2:4" ht="13" x14ac:dyDescent="0.15">
      <c r="B1586" s="2">
        <v>44678.846835955126</v>
      </c>
      <c r="C1586" s="2">
        <f t="shared" si="76"/>
        <v>44678</v>
      </c>
      <c r="D1586" s="1">
        <v>3832</v>
      </c>
    </row>
    <row r="1587" spans="2:4" ht="13" x14ac:dyDescent="0.15">
      <c r="B1587" s="2">
        <v>44678.417327636285</v>
      </c>
      <c r="C1587" s="2">
        <f t="shared" si="76"/>
        <v>44678</v>
      </c>
      <c r="D1587" s="1">
        <v>4000</v>
      </c>
    </row>
    <row r="1588" spans="2:4" ht="13" x14ac:dyDescent="0.15">
      <c r="B1588" s="2">
        <v>44678.029698093786</v>
      </c>
      <c r="C1588" s="2">
        <f t="shared" si="76"/>
        <v>44678</v>
      </c>
      <c r="D1588" s="1">
        <v>3881</v>
      </c>
    </row>
    <row r="1589" spans="2:4" ht="13" x14ac:dyDescent="0.15">
      <c r="B1589" s="2">
        <v>44677.619313101495</v>
      </c>
      <c r="C1589" s="2">
        <f t="shared" si="76"/>
        <v>44677</v>
      </c>
      <c r="D1589" s="1">
        <v>4406</v>
      </c>
    </row>
    <row r="1590" spans="2:4" ht="13" x14ac:dyDescent="0.15">
      <c r="B1590" s="2">
        <v>44677.200547201879</v>
      </c>
      <c r="C1590" s="2">
        <f t="shared" si="76"/>
        <v>44677</v>
      </c>
      <c r="D1590" s="1">
        <v>4043</v>
      </c>
    </row>
    <row r="1591" spans="2:4" ht="13" x14ac:dyDescent="0.15">
      <c r="B1591" s="2">
        <v>44676.784671086025</v>
      </c>
      <c r="C1591" s="2">
        <f t="shared" si="76"/>
        <v>44676</v>
      </c>
      <c r="D1591" s="1">
        <v>3854</v>
      </c>
    </row>
    <row r="1592" spans="2:4" ht="13" x14ac:dyDescent="0.15">
      <c r="B1592" s="2">
        <v>44676.403051666246</v>
      </c>
      <c r="C1592" s="2">
        <f t="shared" si="76"/>
        <v>44676</v>
      </c>
      <c r="D1592" s="1">
        <v>4048</v>
      </c>
    </row>
    <row r="1593" spans="2:4" ht="13" x14ac:dyDescent="0.15">
      <c r="B1593" s="2">
        <v>44673.961330404949</v>
      </c>
      <c r="C1593" s="2">
        <f t="shared" si="76"/>
        <v>44673</v>
      </c>
      <c r="D1593" s="1">
        <v>4155</v>
      </c>
    </row>
    <row r="1594" spans="2:4" ht="13" x14ac:dyDescent="0.15">
      <c r="B1594" s="2">
        <v>44673.539481590495</v>
      </c>
      <c r="C1594" s="2">
        <f t="shared" si="76"/>
        <v>44673</v>
      </c>
      <c r="D1594" s="1">
        <v>3720</v>
      </c>
    </row>
    <row r="1595" spans="2:4" ht="13" x14ac:dyDescent="0.15">
      <c r="B1595" s="2">
        <v>44673.144206775258</v>
      </c>
      <c r="C1595" s="2">
        <f t="shared" si="76"/>
        <v>44673</v>
      </c>
      <c r="D1595" s="1">
        <v>4435</v>
      </c>
    </row>
    <row r="1596" spans="2:4" ht="13" x14ac:dyDescent="0.15">
      <c r="B1596" s="2">
        <v>44672.756725071311</v>
      </c>
      <c r="C1596" s="2">
        <f t="shared" si="76"/>
        <v>44672</v>
      </c>
      <c r="D1596" s="1">
        <v>3603</v>
      </c>
    </row>
    <row r="1597" spans="2:4" ht="13" x14ac:dyDescent="0.15">
      <c r="B1597" s="2">
        <v>44672.378931198145</v>
      </c>
      <c r="C1597" s="2">
        <f t="shared" si="76"/>
        <v>44672</v>
      </c>
      <c r="D1597" s="1">
        <v>3923</v>
      </c>
    </row>
    <row r="1598" spans="2:4" ht="13" x14ac:dyDescent="0.15">
      <c r="B1598" s="2">
        <v>44671.960300734892</v>
      </c>
      <c r="C1598" s="2">
        <f t="shared" si="76"/>
        <v>44671</v>
      </c>
      <c r="D1598" s="1">
        <v>4249</v>
      </c>
    </row>
    <row r="1599" spans="2:4" ht="13" x14ac:dyDescent="0.15">
      <c r="B1599" s="2">
        <v>44671.546011487415</v>
      </c>
      <c r="C1599" s="2">
        <f t="shared" si="76"/>
        <v>44671</v>
      </c>
      <c r="D1599" s="1">
        <v>4296</v>
      </c>
    </row>
    <row r="1600" spans="2:4" ht="13" x14ac:dyDescent="0.15">
      <c r="B1600" s="2">
        <v>44671.125137659532</v>
      </c>
      <c r="C1600" s="2">
        <f t="shared" si="76"/>
        <v>44671</v>
      </c>
      <c r="D1600" s="1">
        <v>4400</v>
      </c>
    </row>
    <row r="1601" spans="2:4" ht="13" x14ac:dyDescent="0.15">
      <c r="B1601" s="2">
        <v>44670.712268683805</v>
      </c>
      <c r="C1601" s="2">
        <f t="shared" si="76"/>
        <v>44670</v>
      </c>
      <c r="D1601" s="1">
        <v>4299</v>
      </c>
    </row>
    <row r="1602" spans="2:4" ht="13" x14ac:dyDescent="0.15">
      <c r="B1602" s="2">
        <v>44670.28605096056</v>
      </c>
      <c r="C1602" s="2">
        <f t="shared" si="76"/>
        <v>44670</v>
      </c>
      <c r="D1602" s="1">
        <v>3402</v>
      </c>
    </row>
    <row r="1603" spans="2:4" ht="13" x14ac:dyDescent="0.15">
      <c r="B1603" s="2">
        <v>44669.913738192248</v>
      </c>
      <c r="C1603" s="2">
        <f t="shared" si="76"/>
        <v>44669</v>
      </c>
      <c r="D1603" s="1">
        <v>4170</v>
      </c>
    </row>
    <row r="1604" spans="2:4" ht="13" x14ac:dyDescent="0.15">
      <c r="B1604" s="2">
        <v>44669.51086158285</v>
      </c>
      <c r="C1604" s="2">
        <f t="shared" ref="C1604:C1667" si="77">INT(B1604)</f>
        <v>44669</v>
      </c>
      <c r="D1604" s="1">
        <v>4222</v>
      </c>
    </row>
    <row r="1605" spans="2:4" ht="13" x14ac:dyDescent="0.15">
      <c r="B1605" s="2">
        <v>44669.081159081652</v>
      </c>
      <c r="C1605" s="2">
        <f t="shared" si="77"/>
        <v>44669</v>
      </c>
      <c r="D1605" s="1">
        <v>4341</v>
      </c>
    </row>
    <row r="1606" spans="2:4" ht="13" x14ac:dyDescent="0.15">
      <c r="B1606" s="2">
        <v>44666.742261692198</v>
      </c>
      <c r="C1606" s="2">
        <f t="shared" si="77"/>
        <v>44666</v>
      </c>
      <c r="D1606" s="1">
        <v>3638</v>
      </c>
    </row>
    <row r="1607" spans="2:4" ht="13" x14ac:dyDescent="0.15">
      <c r="B1607" s="2">
        <v>44666.34326050966</v>
      </c>
      <c r="C1607" s="2">
        <f t="shared" si="77"/>
        <v>44666</v>
      </c>
      <c r="D1607" s="1">
        <v>3846</v>
      </c>
    </row>
    <row r="1608" spans="2:4" ht="13" x14ac:dyDescent="0.15">
      <c r="B1608" s="2">
        <v>44665.930885826689</v>
      </c>
      <c r="C1608" s="2">
        <f t="shared" si="77"/>
        <v>44665</v>
      </c>
      <c r="D1608" s="1">
        <v>3717</v>
      </c>
    </row>
    <row r="1609" spans="2:4" ht="13" x14ac:dyDescent="0.15">
      <c r="B1609" s="2">
        <v>44665.512588810714</v>
      </c>
      <c r="C1609" s="2">
        <f t="shared" si="77"/>
        <v>44665</v>
      </c>
      <c r="D1609" s="1">
        <v>4311</v>
      </c>
    </row>
    <row r="1610" spans="2:4" ht="13" x14ac:dyDescent="0.15">
      <c r="B1610" s="2">
        <v>44665.087051048089</v>
      </c>
      <c r="C1610" s="2">
        <f t="shared" si="77"/>
        <v>44665</v>
      </c>
      <c r="D1610" s="1">
        <v>3645</v>
      </c>
    </row>
    <row r="1611" spans="2:4" ht="13" x14ac:dyDescent="0.15">
      <c r="B1611" s="2">
        <v>44664.698206902285</v>
      </c>
      <c r="C1611" s="2">
        <f t="shared" si="77"/>
        <v>44664</v>
      </c>
      <c r="D1611" s="1">
        <v>3370</v>
      </c>
    </row>
    <row r="1612" spans="2:4" ht="13" x14ac:dyDescent="0.15">
      <c r="B1612" s="2">
        <v>44664.323842813137</v>
      </c>
      <c r="C1612" s="2">
        <f t="shared" si="77"/>
        <v>44664</v>
      </c>
      <c r="D1612" s="1">
        <v>3928</v>
      </c>
    </row>
    <row r="1613" spans="2:4" ht="13" x14ac:dyDescent="0.15">
      <c r="B1613" s="2">
        <v>44663.931387667355</v>
      </c>
      <c r="C1613" s="2">
        <f t="shared" si="77"/>
        <v>44663</v>
      </c>
      <c r="D1613" s="1">
        <v>3942</v>
      </c>
    </row>
    <row r="1614" spans="2:4" ht="13" x14ac:dyDescent="0.15">
      <c r="B1614" s="2">
        <v>44663.535498206023</v>
      </c>
      <c r="C1614" s="2">
        <f t="shared" si="77"/>
        <v>44663</v>
      </c>
      <c r="D1614" s="1">
        <v>3720</v>
      </c>
    </row>
    <row r="1615" spans="2:4" ht="13" x14ac:dyDescent="0.15">
      <c r="B1615" s="2">
        <v>44663.125841352099</v>
      </c>
      <c r="C1615" s="2">
        <f t="shared" si="77"/>
        <v>44663</v>
      </c>
      <c r="D1615" s="1">
        <v>3470</v>
      </c>
    </row>
    <row r="1616" spans="2:4" ht="13" x14ac:dyDescent="0.15">
      <c r="B1616" s="2">
        <v>44662.732855413218</v>
      </c>
      <c r="C1616" s="2">
        <f t="shared" si="77"/>
        <v>44662</v>
      </c>
      <c r="D1616" s="1">
        <v>4158</v>
      </c>
    </row>
    <row r="1617" spans="2:4" ht="13" x14ac:dyDescent="0.15">
      <c r="B1617" s="2">
        <v>44662.34573672957</v>
      </c>
      <c r="C1617" s="2">
        <f t="shared" si="77"/>
        <v>44662</v>
      </c>
      <c r="D1617" s="1">
        <v>3572</v>
      </c>
    </row>
    <row r="1618" spans="2:4" ht="13" x14ac:dyDescent="0.15">
      <c r="B1618" s="2">
        <v>44659.939052694659</v>
      </c>
      <c r="C1618" s="2">
        <f t="shared" si="77"/>
        <v>44659</v>
      </c>
      <c r="D1618" s="1">
        <v>3563</v>
      </c>
    </row>
    <row r="1619" spans="2:4" ht="13" x14ac:dyDescent="0.15">
      <c r="B1619" s="2">
        <v>44659.524051670385</v>
      </c>
      <c r="C1619" s="2">
        <f t="shared" si="77"/>
        <v>44659</v>
      </c>
      <c r="D1619" s="1">
        <v>4085</v>
      </c>
    </row>
    <row r="1620" spans="2:4" ht="13" x14ac:dyDescent="0.15">
      <c r="B1620" s="2">
        <v>44659.145246431544</v>
      </c>
      <c r="C1620" s="2">
        <f t="shared" si="77"/>
        <v>44659</v>
      </c>
      <c r="D1620" s="1">
        <v>4403</v>
      </c>
    </row>
    <row r="1621" spans="2:4" ht="13" x14ac:dyDescent="0.15">
      <c r="B1621" s="2">
        <v>44658.732823817794</v>
      </c>
      <c r="C1621" s="2">
        <f t="shared" si="77"/>
        <v>44658</v>
      </c>
      <c r="D1621" s="1">
        <v>4403</v>
      </c>
    </row>
    <row r="1622" spans="2:4" ht="13" x14ac:dyDescent="0.15">
      <c r="B1622" s="2">
        <v>44658.312812806042</v>
      </c>
      <c r="C1622" s="2">
        <f t="shared" si="77"/>
        <v>44658</v>
      </c>
      <c r="D1622" s="1">
        <v>3905</v>
      </c>
    </row>
    <row r="1623" spans="2:4" ht="13" x14ac:dyDescent="0.15">
      <c r="B1623" s="2">
        <v>44657.892502178103</v>
      </c>
      <c r="C1623" s="2">
        <f t="shared" si="77"/>
        <v>44657</v>
      </c>
      <c r="D1623" s="1">
        <v>3987</v>
      </c>
    </row>
    <row r="1624" spans="2:4" ht="13" x14ac:dyDescent="0.15">
      <c r="B1624" s="2">
        <v>44657.522240036771</v>
      </c>
      <c r="C1624" s="2">
        <f t="shared" si="77"/>
        <v>44657</v>
      </c>
      <c r="D1624" s="1">
        <v>4441</v>
      </c>
    </row>
    <row r="1625" spans="2:4" ht="13" x14ac:dyDescent="0.15">
      <c r="B1625" s="2">
        <v>44657.106390781322</v>
      </c>
      <c r="C1625" s="2">
        <f t="shared" si="77"/>
        <v>44657</v>
      </c>
      <c r="D1625" s="1">
        <v>4304</v>
      </c>
    </row>
    <row r="1626" spans="2:4" ht="13" x14ac:dyDescent="0.15">
      <c r="B1626" s="2">
        <v>44656.725992931009</v>
      </c>
      <c r="C1626" s="2">
        <f t="shared" si="77"/>
        <v>44656</v>
      </c>
      <c r="D1626" s="1">
        <v>3806</v>
      </c>
    </row>
    <row r="1627" spans="2:4" ht="13" x14ac:dyDescent="0.15">
      <c r="B1627" s="2">
        <v>44656.337375801122</v>
      </c>
      <c r="C1627" s="2">
        <f t="shared" si="77"/>
        <v>44656</v>
      </c>
      <c r="D1627" s="1">
        <v>3445</v>
      </c>
    </row>
    <row r="1628" spans="2:4" ht="13" x14ac:dyDescent="0.15">
      <c r="B1628" s="2">
        <v>44655.95429639065</v>
      </c>
      <c r="C1628" s="2">
        <f t="shared" si="77"/>
        <v>44655</v>
      </c>
      <c r="D1628" s="1">
        <v>4116</v>
      </c>
    </row>
    <row r="1629" spans="2:4" ht="13" x14ac:dyDescent="0.15">
      <c r="B1629" s="2">
        <v>44655.575127883036</v>
      </c>
      <c r="C1629" s="2">
        <f t="shared" si="77"/>
        <v>44655</v>
      </c>
      <c r="D1629" s="1">
        <v>3525</v>
      </c>
    </row>
    <row r="1630" spans="2:4" ht="13" x14ac:dyDescent="0.15">
      <c r="B1630" s="2">
        <v>44655.146848061057</v>
      </c>
      <c r="C1630" s="2">
        <f t="shared" si="77"/>
        <v>44655</v>
      </c>
      <c r="D1630" s="1">
        <v>3934</v>
      </c>
    </row>
    <row r="1631" spans="2:4" ht="13" x14ac:dyDescent="0.15">
      <c r="B1631" s="2">
        <v>44652.750250576282</v>
      </c>
      <c r="C1631" s="2">
        <f t="shared" si="77"/>
        <v>44652</v>
      </c>
      <c r="D1631" s="1">
        <v>4228</v>
      </c>
    </row>
    <row r="1632" spans="2:4" ht="13" x14ac:dyDescent="0.15">
      <c r="B1632" s="2">
        <v>44652.326536612069</v>
      </c>
      <c r="C1632" s="2">
        <f t="shared" si="77"/>
        <v>44652</v>
      </c>
      <c r="D1632" s="1">
        <v>4168</v>
      </c>
    </row>
    <row r="1633" spans="2:4" ht="13" x14ac:dyDescent="0.15">
      <c r="B1633" s="2">
        <v>44651.896756291884</v>
      </c>
      <c r="C1633" s="2">
        <f t="shared" si="77"/>
        <v>44651</v>
      </c>
      <c r="D1633" s="1">
        <v>3660</v>
      </c>
    </row>
    <row r="1634" spans="2:4" ht="13" x14ac:dyDescent="0.15">
      <c r="B1634" s="2">
        <v>44651.487045685033</v>
      </c>
      <c r="C1634" s="2">
        <f t="shared" si="77"/>
        <v>44651</v>
      </c>
      <c r="D1634" s="1">
        <v>3487</v>
      </c>
    </row>
    <row r="1635" spans="2:4" ht="13" x14ac:dyDescent="0.15">
      <c r="B1635" s="2">
        <v>44651.103937288724</v>
      </c>
      <c r="C1635" s="2">
        <f t="shared" si="77"/>
        <v>44651</v>
      </c>
      <c r="D1635" s="1">
        <v>3920</v>
      </c>
    </row>
    <row r="1636" spans="2:4" ht="13" x14ac:dyDescent="0.15">
      <c r="B1636" s="2">
        <v>44650.725661273013</v>
      </c>
      <c r="C1636" s="2">
        <f t="shared" si="77"/>
        <v>44650</v>
      </c>
      <c r="D1636" s="1">
        <v>3750</v>
      </c>
    </row>
    <row r="1637" spans="2:4" ht="13" x14ac:dyDescent="0.15">
      <c r="B1637" s="2">
        <v>44650.354738039619</v>
      </c>
      <c r="C1637" s="2">
        <f t="shared" si="77"/>
        <v>44650</v>
      </c>
      <c r="D1637" s="1">
        <v>4266</v>
      </c>
    </row>
    <row r="1638" spans="2:4" ht="13" x14ac:dyDescent="0.15">
      <c r="B1638" s="2">
        <v>44649.931643319374</v>
      </c>
      <c r="C1638" s="2">
        <f t="shared" si="77"/>
        <v>44649</v>
      </c>
      <c r="D1638" s="1">
        <v>4462</v>
      </c>
    </row>
    <row r="1639" spans="2:4" ht="13" x14ac:dyDescent="0.15">
      <c r="B1639" s="2">
        <v>44649.504455668699</v>
      </c>
      <c r="C1639" s="2">
        <f t="shared" si="77"/>
        <v>44649</v>
      </c>
      <c r="D1639" s="1">
        <v>3537</v>
      </c>
    </row>
    <row r="1640" spans="2:4" ht="13" x14ac:dyDescent="0.15">
      <c r="B1640" s="2">
        <v>44649.076919439103</v>
      </c>
      <c r="C1640" s="2">
        <f t="shared" si="77"/>
        <v>44649</v>
      </c>
      <c r="D1640" s="1">
        <v>3938</v>
      </c>
    </row>
    <row r="1641" spans="2:4" ht="13" x14ac:dyDescent="0.15">
      <c r="B1641" s="2">
        <v>44648.666644836128</v>
      </c>
      <c r="C1641" s="2">
        <f t="shared" si="77"/>
        <v>44648</v>
      </c>
      <c r="D1641" s="1">
        <v>3534</v>
      </c>
    </row>
    <row r="1642" spans="2:4" ht="13" x14ac:dyDescent="0.15">
      <c r="B1642" s="2">
        <v>44648.253940212257</v>
      </c>
      <c r="C1642" s="2">
        <f t="shared" si="77"/>
        <v>44648</v>
      </c>
      <c r="D1642" s="1">
        <v>3544</v>
      </c>
    </row>
    <row r="1643" spans="2:4" ht="13" x14ac:dyDescent="0.15">
      <c r="B1643" s="2">
        <v>44645.816558185601</v>
      </c>
      <c r="C1643" s="2">
        <f t="shared" si="77"/>
        <v>44645</v>
      </c>
      <c r="D1643" s="1">
        <v>4258</v>
      </c>
    </row>
    <row r="1644" spans="2:4" ht="13" x14ac:dyDescent="0.15">
      <c r="B1644" s="2">
        <v>44645.41101856828</v>
      </c>
      <c r="C1644" s="2">
        <f t="shared" si="77"/>
        <v>44645</v>
      </c>
      <c r="D1644" s="1">
        <v>3862</v>
      </c>
    </row>
    <row r="1645" spans="2:4" ht="13" x14ac:dyDescent="0.15">
      <c r="B1645" s="2">
        <v>44645.01679085019</v>
      </c>
      <c r="C1645" s="2">
        <f t="shared" si="77"/>
        <v>44645</v>
      </c>
      <c r="D1645" s="1">
        <v>4348</v>
      </c>
    </row>
    <row r="1646" spans="2:4" ht="13" x14ac:dyDescent="0.15">
      <c r="B1646" s="2">
        <v>44644.609923847791</v>
      </c>
      <c r="C1646" s="2">
        <f t="shared" si="77"/>
        <v>44644</v>
      </c>
      <c r="D1646" s="1">
        <v>4430</v>
      </c>
    </row>
    <row r="1647" spans="2:4" ht="13" x14ac:dyDescent="0.15">
      <c r="B1647" s="2">
        <v>44644.20743960925</v>
      </c>
      <c r="C1647" s="2">
        <f t="shared" si="77"/>
        <v>44644</v>
      </c>
      <c r="D1647" s="1">
        <v>4238</v>
      </c>
    </row>
    <row r="1648" spans="2:4" ht="13" x14ac:dyDescent="0.15">
      <c r="B1648" s="2">
        <v>44643.789761167682</v>
      </c>
      <c r="C1648" s="2">
        <f t="shared" si="77"/>
        <v>44643</v>
      </c>
      <c r="D1648" s="1">
        <v>4332</v>
      </c>
    </row>
    <row r="1649" spans="2:4" ht="13" x14ac:dyDescent="0.15">
      <c r="B1649" s="2">
        <v>44643.390069245972</v>
      </c>
      <c r="C1649" s="2">
        <f t="shared" si="77"/>
        <v>44643</v>
      </c>
      <c r="D1649" s="1">
        <v>4358</v>
      </c>
    </row>
    <row r="1650" spans="2:4" ht="13" x14ac:dyDescent="0.15">
      <c r="B1650" s="2">
        <v>44642.961706286755</v>
      </c>
      <c r="C1650" s="2">
        <f t="shared" si="77"/>
        <v>44642</v>
      </c>
      <c r="D1650" s="1">
        <v>4345</v>
      </c>
    </row>
    <row r="1651" spans="2:4" ht="13" x14ac:dyDescent="0.15">
      <c r="B1651" s="2">
        <v>44642.537791504947</v>
      </c>
      <c r="C1651" s="2">
        <f t="shared" si="77"/>
        <v>44642</v>
      </c>
      <c r="D1651" s="1">
        <v>3864</v>
      </c>
    </row>
    <row r="1652" spans="2:4" ht="13" x14ac:dyDescent="0.15">
      <c r="B1652" s="2">
        <v>44642.126751759934</v>
      </c>
      <c r="C1652" s="2">
        <f t="shared" si="77"/>
        <v>44642</v>
      </c>
      <c r="D1652" s="1">
        <v>4509</v>
      </c>
    </row>
    <row r="1653" spans="2:4" ht="13" x14ac:dyDescent="0.15">
      <c r="B1653" s="2">
        <v>44641.714660782942</v>
      </c>
      <c r="C1653" s="2">
        <f t="shared" si="77"/>
        <v>44641</v>
      </c>
      <c r="D1653" s="1">
        <v>3755</v>
      </c>
    </row>
    <row r="1654" spans="2:4" ht="13" x14ac:dyDescent="0.15">
      <c r="B1654" s="2">
        <v>44641.332694540157</v>
      </c>
      <c r="C1654" s="2">
        <f t="shared" si="77"/>
        <v>44641</v>
      </c>
      <c r="D1654" s="1">
        <v>3624</v>
      </c>
    </row>
    <row r="1655" spans="2:4" ht="13" x14ac:dyDescent="0.15">
      <c r="B1655" s="2">
        <v>44638.907011086296</v>
      </c>
      <c r="C1655" s="2">
        <f t="shared" si="77"/>
        <v>44638</v>
      </c>
      <c r="D1655" s="1">
        <v>3594</v>
      </c>
    </row>
    <row r="1656" spans="2:4" ht="13" x14ac:dyDescent="0.15">
      <c r="B1656" s="2">
        <v>44638.478059078421</v>
      </c>
      <c r="C1656" s="2">
        <f t="shared" si="77"/>
        <v>44638</v>
      </c>
      <c r="D1656" s="1">
        <v>4536</v>
      </c>
    </row>
    <row r="1657" spans="2:4" ht="13" x14ac:dyDescent="0.15">
      <c r="B1657" s="2">
        <v>44638.088151578457</v>
      </c>
      <c r="C1657" s="2">
        <f t="shared" si="77"/>
        <v>44638</v>
      </c>
      <c r="D1657" s="1">
        <v>4172</v>
      </c>
    </row>
    <row r="1658" spans="2:4" ht="13" x14ac:dyDescent="0.15">
      <c r="B1658" s="2">
        <v>44637.674399421885</v>
      </c>
      <c r="C1658" s="2">
        <f t="shared" si="77"/>
        <v>44637</v>
      </c>
      <c r="D1658" s="1">
        <v>3856</v>
      </c>
    </row>
    <row r="1659" spans="2:4" ht="13" x14ac:dyDescent="0.15">
      <c r="B1659" s="2">
        <v>44637.270642799383</v>
      </c>
      <c r="C1659" s="2">
        <f t="shared" si="77"/>
        <v>44637</v>
      </c>
      <c r="D1659" s="1">
        <v>4685</v>
      </c>
    </row>
    <row r="1660" spans="2:4" ht="13" x14ac:dyDescent="0.15">
      <c r="B1660" s="2">
        <v>44636.851840668205</v>
      </c>
      <c r="C1660" s="2">
        <f t="shared" si="77"/>
        <v>44636</v>
      </c>
      <c r="D1660" s="1">
        <v>3649</v>
      </c>
    </row>
    <row r="1661" spans="2:4" ht="13" x14ac:dyDescent="0.15">
      <c r="B1661" s="2">
        <v>44636.435940076793</v>
      </c>
      <c r="C1661" s="2">
        <f t="shared" si="77"/>
        <v>44636</v>
      </c>
      <c r="D1661" s="1">
        <v>3974</v>
      </c>
    </row>
    <row r="1662" spans="2:4" ht="13" x14ac:dyDescent="0.15">
      <c r="B1662" s="2">
        <v>44636.051170474042</v>
      </c>
      <c r="C1662" s="2">
        <f t="shared" si="77"/>
        <v>44636</v>
      </c>
      <c r="D1662" s="1">
        <v>4255</v>
      </c>
    </row>
    <row r="1663" spans="2:4" ht="13" x14ac:dyDescent="0.15">
      <c r="B1663" s="2">
        <v>44635.647898821429</v>
      </c>
      <c r="C1663" s="2">
        <f t="shared" si="77"/>
        <v>44635</v>
      </c>
      <c r="D1663" s="1">
        <v>3771</v>
      </c>
    </row>
    <row r="1664" spans="2:4" ht="13" x14ac:dyDescent="0.15">
      <c r="B1664" s="2">
        <v>44635.243479016804</v>
      </c>
      <c r="C1664" s="2">
        <f t="shared" si="77"/>
        <v>44635</v>
      </c>
      <c r="D1664" s="1">
        <v>4397</v>
      </c>
    </row>
    <row r="1665" spans="2:4" ht="13" x14ac:dyDescent="0.15">
      <c r="B1665" s="2">
        <v>44634.828870989455</v>
      </c>
      <c r="C1665" s="2">
        <f t="shared" si="77"/>
        <v>44634</v>
      </c>
      <c r="D1665" s="1">
        <v>4253</v>
      </c>
    </row>
    <row r="1666" spans="2:4" ht="13" x14ac:dyDescent="0.15">
      <c r="B1666" s="2">
        <v>44634.453125003216</v>
      </c>
      <c r="C1666" s="2">
        <f t="shared" si="77"/>
        <v>44634</v>
      </c>
      <c r="D1666" s="1">
        <v>4023</v>
      </c>
    </row>
    <row r="1667" spans="2:4" ht="13" x14ac:dyDescent="0.15">
      <c r="B1667" s="2">
        <v>44634.079422090261</v>
      </c>
      <c r="C1667" s="2">
        <f t="shared" si="77"/>
        <v>44634</v>
      </c>
      <c r="D1667" s="1">
        <v>3798</v>
      </c>
    </row>
    <row r="1668" spans="2:4" ht="13" x14ac:dyDescent="0.15">
      <c r="B1668" s="2">
        <v>44631.633842911622</v>
      </c>
      <c r="C1668" s="2">
        <f t="shared" ref="C1668:C1731" si="78">INT(B1668)</f>
        <v>44631</v>
      </c>
      <c r="D1668" s="1">
        <v>4083</v>
      </c>
    </row>
    <row r="1669" spans="2:4" ht="13" x14ac:dyDescent="0.15">
      <c r="B1669" s="2">
        <v>44631.223382854128</v>
      </c>
      <c r="C1669" s="2">
        <f t="shared" si="78"/>
        <v>44631</v>
      </c>
      <c r="D1669" s="1">
        <v>3726</v>
      </c>
    </row>
    <row r="1670" spans="2:4" ht="13" x14ac:dyDescent="0.15">
      <c r="B1670" s="2">
        <v>44630.828976245291</v>
      </c>
      <c r="C1670" s="2">
        <f t="shared" si="78"/>
        <v>44630</v>
      </c>
      <c r="D1670" s="1">
        <v>4001</v>
      </c>
    </row>
    <row r="1671" spans="2:4" ht="13" x14ac:dyDescent="0.15">
      <c r="B1671" s="2">
        <v>44630.435843022366</v>
      </c>
      <c r="C1671" s="2">
        <f t="shared" si="78"/>
        <v>44630</v>
      </c>
      <c r="D1671" s="1">
        <v>3689</v>
      </c>
    </row>
    <row r="1672" spans="2:4" ht="13" x14ac:dyDescent="0.15">
      <c r="B1672" s="2">
        <v>44630.048692124292</v>
      </c>
      <c r="C1672" s="2">
        <f t="shared" si="78"/>
        <v>44630</v>
      </c>
      <c r="D1672" s="1">
        <v>4415</v>
      </c>
    </row>
    <row r="1673" spans="2:4" ht="13" x14ac:dyDescent="0.15">
      <c r="B1673" s="2">
        <v>44629.619177080109</v>
      </c>
      <c r="C1673" s="2">
        <f t="shared" si="78"/>
        <v>44629</v>
      </c>
      <c r="D1673" s="1">
        <v>4196</v>
      </c>
    </row>
    <row r="1674" spans="2:4" ht="13" x14ac:dyDescent="0.15">
      <c r="B1674" s="2">
        <v>44629.197459269468</v>
      </c>
      <c r="C1674" s="2">
        <f t="shared" si="78"/>
        <v>44629</v>
      </c>
      <c r="D1674" s="1">
        <v>3988</v>
      </c>
    </row>
    <row r="1675" spans="2:4" ht="13" x14ac:dyDescent="0.15">
      <c r="B1675" s="2">
        <v>44628.773582170557</v>
      </c>
      <c r="C1675" s="2">
        <f t="shared" si="78"/>
        <v>44628</v>
      </c>
      <c r="D1675" s="1">
        <v>4469</v>
      </c>
    </row>
    <row r="1676" spans="2:4" ht="13" x14ac:dyDescent="0.15">
      <c r="B1676" s="2">
        <v>44628.361839219615</v>
      </c>
      <c r="C1676" s="2">
        <f t="shared" si="78"/>
        <v>44628</v>
      </c>
      <c r="D1676" s="1">
        <v>4497</v>
      </c>
    </row>
    <row r="1677" spans="2:4" ht="13" x14ac:dyDescent="0.15">
      <c r="B1677" s="2">
        <v>44627.970892448735</v>
      </c>
      <c r="C1677" s="2">
        <f t="shared" si="78"/>
        <v>44627</v>
      </c>
      <c r="D1677" s="1">
        <v>4001</v>
      </c>
    </row>
    <row r="1678" spans="2:4" ht="13" x14ac:dyDescent="0.15">
      <c r="B1678" s="2">
        <v>44627.581729346966</v>
      </c>
      <c r="C1678" s="2">
        <f t="shared" si="78"/>
        <v>44627</v>
      </c>
      <c r="D1678" s="1">
        <v>4269</v>
      </c>
    </row>
    <row r="1679" spans="2:4" ht="13" x14ac:dyDescent="0.15">
      <c r="B1679" s="2">
        <v>44627.177652765793</v>
      </c>
      <c r="C1679" s="2">
        <f t="shared" si="78"/>
        <v>44627</v>
      </c>
      <c r="D1679" s="1">
        <v>3798</v>
      </c>
    </row>
    <row r="1680" spans="2:4" ht="13" x14ac:dyDescent="0.15">
      <c r="B1680" s="2">
        <v>44624.812930823937</v>
      </c>
      <c r="C1680" s="2">
        <f t="shared" si="78"/>
        <v>44624</v>
      </c>
      <c r="D1680" s="1">
        <v>3703</v>
      </c>
    </row>
    <row r="1681" spans="2:4" ht="13" x14ac:dyDescent="0.15">
      <c r="B1681" s="2">
        <v>44624.439996318157</v>
      </c>
      <c r="C1681" s="2">
        <f t="shared" si="78"/>
        <v>44624</v>
      </c>
      <c r="D1681" s="1">
        <v>4215</v>
      </c>
    </row>
    <row r="1682" spans="2:4" ht="13" x14ac:dyDescent="0.15">
      <c r="B1682" s="2">
        <v>44624.032934259842</v>
      </c>
      <c r="C1682" s="2">
        <f t="shared" si="78"/>
        <v>44624</v>
      </c>
      <c r="D1682" s="1">
        <v>3894</v>
      </c>
    </row>
    <row r="1683" spans="2:4" ht="13" x14ac:dyDescent="0.15">
      <c r="B1683" s="2">
        <v>44623.625574259786</v>
      </c>
      <c r="C1683" s="2">
        <f t="shared" si="78"/>
        <v>44623</v>
      </c>
      <c r="D1683" s="1">
        <v>3729</v>
      </c>
    </row>
    <row r="1684" spans="2:4" ht="13" x14ac:dyDescent="0.15">
      <c r="B1684" s="2">
        <v>44623.220355956255</v>
      </c>
      <c r="C1684" s="2">
        <f t="shared" si="78"/>
        <v>44623</v>
      </c>
      <c r="D1684" s="1">
        <v>3781</v>
      </c>
    </row>
    <row r="1685" spans="2:4" ht="13" x14ac:dyDescent="0.15">
      <c r="B1685" s="2">
        <v>44622.844007046864</v>
      </c>
      <c r="C1685" s="2">
        <f t="shared" si="78"/>
        <v>44622</v>
      </c>
      <c r="D1685" s="1">
        <v>4029</v>
      </c>
    </row>
    <row r="1686" spans="2:4" ht="13" x14ac:dyDescent="0.15">
      <c r="B1686" s="2">
        <v>44622.460345022322</v>
      </c>
      <c r="C1686" s="2">
        <f t="shared" si="78"/>
        <v>44622</v>
      </c>
      <c r="D1686" s="1">
        <v>3782</v>
      </c>
    </row>
    <row r="1687" spans="2:4" ht="13" x14ac:dyDescent="0.15">
      <c r="B1687" s="2">
        <v>44622.058923088691</v>
      </c>
      <c r="C1687" s="2">
        <f t="shared" si="78"/>
        <v>44622</v>
      </c>
      <c r="D1687" s="1">
        <v>3793</v>
      </c>
    </row>
    <row r="1688" spans="2:4" ht="13" x14ac:dyDescent="0.15">
      <c r="B1688" s="2">
        <v>44621.667529028113</v>
      </c>
      <c r="C1688" s="2">
        <f t="shared" si="78"/>
        <v>44621</v>
      </c>
      <c r="D1688" s="1">
        <v>4182</v>
      </c>
    </row>
    <row r="1689" spans="2:4" ht="13" x14ac:dyDescent="0.15">
      <c r="B1689" s="2">
        <v>44621.261299369078</v>
      </c>
      <c r="C1689" s="2">
        <f t="shared" si="78"/>
        <v>44621</v>
      </c>
      <c r="D1689" s="1">
        <v>4276</v>
      </c>
    </row>
    <row r="1690" spans="2:4" ht="13" x14ac:dyDescent="0.15">
      <c r="B1690" s="2">
        <v>44620.876199695151</v>
      </c>
      <c r="C1690" s="2">
        <f t="shared" si="78"/>
        <v>44620</v>
      </c>
      <c r="D1690" s="1">
        <v>3388</v>
      </c>
    </row>
    <row r="1691" spans="2:4" ht="13" x14ac:dyDescent="0.15">
      <c r="B1691" s="2">
        <v>44620.476470035886</v>
      </c>
      <c r="C1691" s="2">
        <f t="shared" si="78"/>
        <v>44620</v>
      </c>
      <c r="D1691" s="1">
        <v>3723</v>
      </c>
    </row>
    <row r="1692" spans="2:4" ht="13" x14ac:dyDescent="0.15">
      <c r="B1692" s="2">
        <v>44620.057632501586</v>
      </c>
      <c r="C1692" s="2">
        <f t="shared" si="78"/>
        <v>44620</v>
      </c>
      <c r="D1692" s="1">
        <v>3727</v>
      </c>
    </row>
    <row r="1693" spans="2:4" ht="13" x14ac:dyDescent="0.15">
      <c r="B1693" s="2">
        <v>44617.660734168654</v>
      </c>
      <c r="C1693" s="2">
        <f t="shared" si="78"/>
        <v>44617</v>
      </c>
      <c r="D1693" s="1">
        <v>3833</v>
      </c>
    </row>
    <row r="1694" spans="2:4" ht="13" x14ac:dyDescent="0.15">
      <c r="B1694" s="2">
        <v>44617.276508429328</v>
      </c>
      <c r="C1694" s="2">
        <f t="shared" si="78"/>
        <v>44617</v>
      </c>
      <c r="D1694" s="1">
        <v>3767</v>
      </c>
    </row>
    <row r="1695" spans="2:4" ht="13" x14ac:dyDescent="0.15">
      <c r="B1695" s="2">
        <v>44616.861759747189</v>
      </c>
      <c r="C1695" s="2">
        <f t="shared" si="78"/>
        <v>44616</v>
      </c>
      <c r="D1695" s="1">
        <v>4046</v>
      </c>
    </row>
    <row r="1696" spans="2:4" ht="13" x14ac:dyDescent="0.15">
      <c r="B1696" s="2">
        <v>44616.472964869456</v>
      </c>
      <c r="C1696" s="2">
        <f t="shared" si="78"/>
        <v>44616</v>
      </c>
      <c r="D1696" s="1">
        <v>3943</v>
      </c>
    </row>
    <row r="1697" spans="2:4" ht="13" x14ac:dyDescent="0.15">
      <c r="B1697" s="2">
        <v>44616.077037679715</v>
      </c>
      <c r="C1697" s="2">
        <f t="shared" si="78"/>
        <v>44616</v>
      </c>
      <c r="D1697" s="1">
        <v>3694</v>
      </c>
    </row>
    <row r="1698" spans="2:4" ht="13" x14ac:dyDescent="0.15">
      <c r="B1698" s="2">
        <v>44615.6544003405</v>
      </c>
      <c r="C1698" s="2">
        <f t="shared" si="78"/>
        <v>44615</v>
      </c>
      <c r="D1698" s="1">
        <v>4013</v>
      </c>
    </row>
    <row r="1699" spans="2:4" ht="13" x14ac:dyDescent="0.15">
      <c r="B1699" s="2">
        <v>44615.261914747738</v>
      </c>
      <c r="C1699" s="2">
        <f t="shared" si="78"/>
        <v>44615</v>
      </c>
      <c r="D1699" s="1">
        <v>3972</v>
      </c>
    </row>
    <row r="1700" spans="2:4" ht="13" x14ac:dyDescent="0.15">
      <c r="B1700" s="2">
        <v>44614.852943518294</v>
      </c>
      <c r="C1700" s="2">
        <f t="shared" si="78"/>
        <v>44614</v>
      </c>
      <c r="D1700" s="1">
        <v>4124</v>
      </c>
    </row>
    <row r="1701" spans="2:4" ht="13" x14ac:dyDescent="0.15">
      <c r="B1701" s="2">
        <v>44614.455087685383</v>
      </c>
      <c r="C1701" s="2">
        <f t="shared" si="78"/>
        <v>44614</v>
      </c>
      <c r="D1701" s="1">
        <v>3514</v>
      </c>
    </row>
    <row r="1702" spans="2:4" ht="13" x14ac:dyDescent="0.15">
      <c r="B1702" s="2">
        <v>44614.056459326908</v>
      </c>
      <c r="C1702" s="2">
        <f t="shared" si="78"/>
        <v>44614</v>
      </c>
      <c r="D1702" s="1">
        <v>3849</v>
      </c>
    </row>
    <row r="1703" spans="2:4" ht="13" x14ac:dyDescent="0.15">
      <c r="B1703" s="2">
        <v>44613.638942314901</v>
      </c>
      <c r="C1703" s="2">
        <f t="shared" si="78"/>
        <v>44613</v>
      </c>
      <c r="D1703" s="1">
        <v>3420</v>
      </c>
    </row>
    <row r="1704" spans="2:4" ht="13" x14ac:dyDescent="0.15">
      <c r="B1704" s="2">
        <v>44613.241633439327</v>
      </c>
      <c r="C1704" s="2">
        <f t="shared" si="78"/>
        <v>44613</v>
      </c>
      <c r="D1704" s="1">
        <v>3168</v>
      </c>
    </row>
    <row r="1705" spans="2:4" ht="13" x14ac:dyDescent="0.15">
      <c r="B1705" s="2">
        <v>44610.786348108479</v>
      </c>
      <c r="C1705" s="2">
        <f t="shared" si="78"/>
        <v>44610</v>
      </c>
      <c r="D1705" s="1">
        <v>3243</v>
      </c>
    </row>
    <row r="1706" spans="2:4" ht="13" x14ac:dyDescent="0.15">
      <c r="B1706" s="2">
        <v>44610.371099498952</v>
      </c>
      <c r="C1706" s="2">
        <f t="shared" si="78"/>
        <v>44610</v>
      </c>
      <c r="D1706" s="1">
        <v>3522</v>
      </c>
    </row>
    <row r="1707" spans="2:4" ht="13" x14ac:dyDescent="0.15">
      <c r="B1707" s="2">
        <v>44609.981081463229</v>
      </c>
      <c r="C1707" s="2">
        <f t="shared" si="78"/>
        <v>44609</v>
      </c>
      <c r="D1707" s="1">
        <v>3875</v>
      </c>
    </row>
    <row r="1708" spans="2:4" ht="13" x14ac:dyDescent="0.15">
      <c r="B1708" s="2">
        <v>44609.603065095311</v>
      </c>
      <c r="C1708" s="2">
        <f t="shared" si="78"/>
        <v>44609</v>
      </c>
      <c r="D1708" s="1">
        <v>3890</v>
      </c>
    </row>
    <row r="1709" spans="2:4" ht="13" x14ac:dyDescent="0.15">
      <c r="B1709" s="2">
        <v>44609.222294724605</v>
      </c>
      <c r="C1709" s="2">
        <f t="shared" si="78"/>
        <v>44609</v>
      </c>
      <c r="D1709" s="1">
        <v>3360</v>
      </c>
    </row>
    <row r="1710" spans="2:4" ht="13" x14ac:dyDescent="0.15">
      <c r="B1710" s="2">
        <v>44608.812526237576</v>
      </c>
      <c r="C1710" s="2">
        <f t="shared" si="78"/>
        <v>44608</v>
      </c>
      <c r="D1710" s="1">
        <v>3597</v>
      </c>
    </row>
    <row r="1711" spans="2:4" ht="13" x14ac:dyDescent="0.15">
      <c r="B1711" s="2">
        <v>44608.431786775232</v>
      </c>
      <c r="C1711" s="2">
        <f t="shared" si="78"/>
        <v>44608</v>
      </c>
      <c r="D1711" s="1">
        <v>3803</v>
      </c>
    </row>
    <row r="1712" spans="2:4" ht="13" x14ac:dyDescent="0.15">
      <c r="B1712" s="2">
        <v>44608.056680176604</v>
      </c>
      <c r="C1712" s="2">
        <f t="shared" si="78"/>
        <v>44608</v>
      </c>
      <c r="D1712" s="1">
        <v>3509</v>
      </c>
    </row>
    <row r="1713" spans="2:4" ht="13" x14ac:dyDescent="0.15">
      <c r="B1713" s="2">
        <v>44607.630031607572</v>
      </c>
      <c r="C1713" s="2">
        <f t="shared" si="78"/>
        <v>44607</v>
      </c>
      <c r="D1713" s="1">
        <v>3025</v>
      </c>
    </row>
    <row r="1714" spans="2:4" ht="13" x14ac:dyDescent="0.15">
      <c r="B1714" s="2">
        <v>44607.227165188277</v>
      </c>
      <c r="C1714" s="2">
        <f t="shared" si="78"/>
        <v>44607</v>
      </c>
      <c r="D1714" s="1">
        <v>3317</v>
      </c>
    </row>
    <row r="1715" spans="2:4" ht="13" x14ac:dyDescent="0.15">
      <c r="B1715" s="2">
        <v>44606.83883583561</v>
      </c>
      <c r="C1715" s="2">
        <f t="shared" si="78"/>
        <v>44606</v>
      </c>
      <c r="D1715" s="1">
        <v>3243</v>
      </c>
    </row>
    <row r="1716" spans="2:4" ht="13" x14ac:dyDescent="0.15">
      <c r="B1716" s="2">
        <v>44606.455307073156</v>
      </c>
      <c r="C1716" s="2">
        <f t="shared" si="78"/>
        <v>44606</v>
      </c>
      <c r="D1716" s="1">
        <v>3823</v>
      </c>
    </row>
    <row r="1717" spans="2:4" ht="13" x14ac:dyDescent="0.15">
      <c r="B1717" s="2">
        <v>44606.081464291077</v>
      </c>
      <c r="C1717" s="2">
        <f t="shared" si="78"/>
        <v>44606</v>
      </c>
      <c r="D1717" s="1">
        <v>3878</v>
      </c>
    </row>
    <row r="1718" spans="2:4" ht="13" x14ac:dyDescent="0.15">
      <c r="B1718" s="2">
        <v>44603.71632920087</v>
      </c>
      <c r="C1718" s="2">
        <f t="shared" si="78"/>
        <v>44603</v>
      </c>
      <c r="D1718" s="1">
        <v>3687</v>
      </c>
    </row>
    <row r="1719" spans="2:4" ht="13" x14ac:dyDescent="0.15">
      <c r="B1719" s="2">
        <v>44603.328309059376</v>
      </c>
      <c r="C1719" s="2">
        <f t="shared" si="78"/>
        <v>44603</v>
      </c>
      <c r="D1719" s="1">
        <v>3329</v>
      </c>
    </row>
    <row r="1720" spans="2:4" ht="13" x14ac:dyDescent="0.15">
      <c r="B1720" s="2">
        <v>44602.904156833923</v>
      </c>
      <c r="C1720" s="2">
        <f t="shared" si="78"/>
        <v>44602</v>
      </c>
      <c r="D1720" s="1">
        <v>3846</v>
      </c>
    </row>
    <row r="1721" spans="2:4" ht="13" x14ac:dyDescent="0.15">
      <c r="B1721" s="2">
        <v>44602.4957249422</v>
      </c>
      <c r="C1721" s="2">
        <f t="shared" si="78"/>
        <v>44602</v>
      </c>
      <c r="D1721" s="1">
        <v>3031</v>
      </c>
    </row>
    <row r="1722" spans="2:4" ht="13" x14ac:dyDescent="0.15">
      <c r="B1722" s="2">
        <v>44602.087707120605</v>
      </c>
      <c r="C1722" s="2">
        <f t="shared" si="78"/>
        <v>44602</v>
      </c>
      <c r="D1722" s="1">
        <v>3800</v>
      </c>
    </row>
    <row r="1723" spans="2:4" ht="13" x14ac:dyDescent="0.15">
      <c r="B1723" s="2">
        <v>44601.674613985546</v>
      </c>
      <c r="C1723" s="2">
        <f t="shared" si="78"/>
        <v>44601</v>
      </c>
      <c r="D1723" s="1">
        <v>3846</v>
      </c>
    </row>
    <row r="1724" spans="2:4" ht="13" x14ac:dyDescent="0.15">
      <c r="B1724" s="2">
        <v>44601.268371589686</v>
      </c>
      <c r="C1724" s="2">
        <f t="shared" si="78"/>
        <v>44601</v>
      </c>
      <c r="D1724" s="1">
        <v>3264</v>
      </c>
    </row>
    <row r="1725" spans="2:4" ht="13" x14ac:dyDescent="0.15">
      <c r="B1725" s="2">
        <v>44600.895072066451</v>
      </c>
      <c r="C1725" s="2">
        <f t="shared" si="78"/>
        <v>44600</v>
      </c>
      <c r="D1725" s="1">
        <v>3558</v>
      </c>
    </row>
    <row r="1726" spans="2:4" ht="13" x14ac:dyDescent="0.15">
      <c r="B1726" s="2">
        <v>44600.497427750393</v>
      </c>
      <c r="C1726" s="2">
        <f t="shared" si="78"/>
        <v>44600</v>
      </c>
      <c r="D1726" s="1">
        <v>3185</v>
      </c>
    </row>
    <row r="1727" spans="2:4" ht="13" x14ac:dyDescent="0.15">
      <c r="B1727" s="2">
        <v>44600.116034172286</v>
      </c>
      <c r="C1727" s="2">
        <f t="shared" si="78"/>
        <v>44600</v>
      </c>
      <c r="D1727" s="1">
        <v>3812</v>
      </c>
    </row>
    <row r="1728" spans="2:4" ht="13" x14ac:dyDescent="0.15">
      <c r="B1728" s="2">
        <v>44599.711523858154</v>
      </c>
      <c r="C1728" s="2">
        <f t="shared" si="78"/>
        <v>44599</v>
      </c>
      <c r="D1728" s="1">
        <v>3428</v>
      </c>
    </row>
    <row r="1729" spans="2:4" ht="13" x14ac:dyDescent="0.15">
      <c r="B1729" s="2">
        <v>44599.300633173203</v>
      </c>
      <c r="C1729" s="2">
        <f t="shared" si="78"/>
        <v>44599</v>
      </c>
      <c r="D1729" s="1">
        <v>3402</v>
      </c>
    </row>
    <row r="1730" spans="2:4" ht="13" x14ac:dyDescent="0.15">
      <c r="B1730" s="2">
        <v>44596.926291740208</v>
      </c>
      <c r="C1730" s="2">
        <f t="shared" si="78"/>
        <v>44596</v>
      </c>
      <c r="D1730" s="1">
        <v>3216</v>
      </c>
    </row>
    <row r="1731" spans="2:4" ht="13" x14ac:dyDescent="0.15">
      <c r="B1731" s="2">
        <v>44596.529478519253</v>
      </c>
      <c r="C1731" s="2">
        <f t="shared" si="78"/>
        <v>44596</v>
      </c>
      <c r="D1731" s="1">
        <v>3693</v>
      </c>
    </row>
    <row r="1732" spans="2:4" ht="13" x14ac:dyDescent="0.15">
      <c r="B1732" s="2">
        <v>44596.12629404763</v>
      </c>
      <c r="C1732" s="2">
        <f t="shared" ref="C1732:C1795" si="79">INT(B1732)</f>
        <v>44596</v>
      </c>
      <c r="D1732" s="1">
        <v>3121</v>
      </c>
    </row>
    <row r="1733" spans="2:4" ht="13" x14ac:dyDescent="0.15">
      <c r="B1733" s="2">
        <v>44595.731853696867</v>
      </c>
      <c r="C1733" s="2">
        <f t="shared" si="79"/>
        <v>44595</v>
      </c>
      <c r="D1733" s="1">
        <v>3430</v>
      </c>
    </row>
    <row r="1734" spans="2:4" ht="13" x14ac:dyDescent="0.15">
      <c r="B1734" s="2">
        <v>44595.304330759958</v>
      </c>
      <c r="C1734" s="2">
        <f t="shared" si="79"/>
        <v>44595</v>
      </c>
      <c r="D1734" s="1">
        <v>3255</v>
      </c>
    </row>
    <row r="1735" spans="2:4" ht="13" x14ac:dyDescent="0.15">
      <c r="B1735" s="2">
        <v>44594.909583315137</v>
      </c>
      <c r="C1735" s="2">
        <f t="shared" si="79"/>
        <v>44594</v>
      </c>
      <c r="D1735" s="1">
        <v>3771</v>
      </c>
    </row>
    <row r="1736" spans="2:4" ht="13" x14ac:dyDescent="0.15">
      <c r="B1736" s="2">
        <v>44594.517669270019</v>
      </c>
      <c r="C1736" s="2">
        <f t="shared" si="79"/>
        <v>44594</v>
      </c>
      <c r="D1736" s="1">
        <v>3670</v>
      </c>
    </row>
    <row r="1737" spans="2:4" ht="13" x14ac:dyDescent="0.15">
      <c r="B1737" s="2">
        <v>44594.142160203439</v>
      </c>
      <c r="C1737" s="2">
        <f t="shared" si="79"/>
        <v>44594</v>
      </c>
      <c r="D1737" s="1">
        <v>3953</v>
      </c>
    </row>
    <row r="1738" spans="2:4" ht="13" x14ac:dyDescent="0.15">
      <c r="B1738" s="2">
        <v>44593.717005088038</v>
      </c>
      <c r="C1738" s="2">
        <f t="shared" si="79"/>
        <v>44593</v>
      </c>
      <c r="D1738" s="1">
        <v>3599</v>
      </c>
    </row>
    <row r="1739" spans="2:4" ht="13" x14ac:dyDescent="0.15">
      <c r="B1739" s="2">
        <v>44593.297219380795</v>
      </c>
      <c r="C1739" s="2">
        <f t="shared" si="79"/>
        <v>44593</v>
      </c>
      <c r="D1739" s="1">
        <v>3394</v>
      </c>
    </row>
    <row r="1740" spans="2:4" ht="13" x14ac:dyDescent="0.15">
      <c r="B1740" s="2">
        <v>44592.905041781487</v>
      </c>
      <c r="C1740" s="2">
        <f t="shared" si="79"/>
        <v>44592</v>
      </c>
      <c r="D1740" s="1">
        <v>3163</v>
      </c>
    </row>
    <row r="1741" spans="2:4" ht="13" x14ac:dyDescent="0.15">
      <c r="B1741" s="2">
        <v>44592.518765697168</v>
      </c>
      <c r="C1741" s="2">
        <f t="shared" si="79"/>
        <v>44592</v>
      </c>
      <c r="D1741" s="1">
        <v>3276</v>
      </c>
    </row>
    <row r="1742" spans="2:4" ht="13" x14ac:dyDescent="0.15">
      <c r="B1742" s="2">
        <v>44592.124726729555</v>
      </c>
      <c r="C1742" s="2">
        <f t="shared" si="79"/>
        <v>44592</v>
      </c>
      <c r="D1742" s="1">
        <v>3934</v>
      </c>
    </row>
    <row r="1743" spans="2:4" ht="13" x14ac:dyDescent="0.15">
      <c r="B1743" s="2">
        <v>44589.75659299799</v>
      </c>
      <c r="C1743" s="2">
        <f t="shared" si="79"/>
        <v>44589</v>
      </c>
      <c r="D1743" s="1">
        <v>3816</v>
      </c>
    </row>
    <row r="1744" spans="2:4" ht="13" x14ac:dyDescent="0.15">
      <c r="B1744" s="2">
        <v>44589.329847424284</v>
      </c>
      <c r="C1744" s="2">
        <f t="shared" si="79"/>
        <v>44589</v>
      </c>
      <c r="D1744" s="1">
        <v>3686</v>
      </c>
    </row>
    <row r="1745" spans="2:4" ht="13" x14ac:dyDescent="0.15">
      <c r="B1745" s="2">
        <v>44588.940913735532</v>
      </c>
      <c r="C1745" s="2">
        <f t="shared" si="79"/>
        <v>44588</v>
      </c>
      <c r="D1745" s="1">
        <v>3745</v>
      </c>
    </row>
    <row r="1746" spans="2:4" ht="13" x14ac:dyDescent="0.15">
      <c r="B1746" s="2">
        <v>44588.528598283468</v>
      </c>
      <c r="C1746" s="2">
        <f t="shared" si="79"/>
        <v>44588</v>
      </c>
      <c r="D1746" s="1">
        <v>3145</v>
      </c>
    </row>
    <row r="1747" spans="2:4" ht="13" x14ac:dyDescent="0.15">
      <c r="B1747" s="2">
        <v>44588.124109408265</v>
      </c>
      <c r="C1747" s="2">
        <f t="shared" si="79"/>
        <v>44588</v>
      </c>
      <c r="D1747" s="1">
        <v>3570</v>
      </c>
    </row>
    <row r="1748" spans="2:4" ht="13" x14ac:dyDescent="0.15">
      <c r="B1748" s="2">
        <v>44587.716031608761</v>
      </c>
      <c r="C1748" s="2">
        <f t="shared" si="79"/>
        <v>44587</v>
      </c>
      <c r="D1748" s="1">
        <v>3211</v>
      </c>
    </row>
    <row r="1749" spans="2:4" ht="13" x14ac:dyDescent="0.15">
      <c r="B1749" s="2">
        <v>44587.317443497443</v>
      </c>
      <c r="C1749" s="2">
        <f t="shared" si="79"/>
        <v>44587</v>
      </c>
      <c r="D1749" s="1">
        <v>3568</v>
      </c>
    </row>
    <row r="1750" spans="2:4" ht="13" x14ac:dyDescent="0.15">
      <c r="B1750" s="2">
        <v>44586.897960899398</v>
      </c>
      <c r="C1750" s="2">
        <f t="shared" si="79"/>
        <v>44586</v>
      </c>
      <c r="D1750" s="1">
        <v>3386</v>
      </c>
    </row>
    <row r="1751" spans="2:4" ht="13" x14ac:dyDescent="0.15">
      <c r="B1751" s="2">
        <v>44586.505844227286</v>
      </c>
      <c r="C1751" s="2">
        <f t="shared" si="79"/>
        <v>44586</v>
      </c>
      <c r="D1751" s="1">
        <v>3326</v>
      </c>
    </row>
    <row r="1752" spans="2:4" ht="13" x14ac:dyDescent="0.15">
      <c r="B1752" s="2">
        <v>44586.128912544293</v>
      </c>
      <c r="C1752" s="2">
        <f t="shared" si="79"/>
        <v>44586</v>
      </c>
      <c r="D1752" s="1">
        <v>3871</v>
      </c>
    </row>
    <row r="1753" spans="2:4" ht="13" x14ac:dyDescent="0.15">
      <c r="B1753" s="2">
        <v>44585.734293223177</v>
      </c>
      <c r="C1753" s="2">
        <f t="shared" si="79"/>
        <v>44585</v>
      </c>
      <c r="D1753" s="1">
        <v>3615</v>
      </c>
    </row>
    <row r="1754" spans="2:4" ht="13" x14ac:dyDescent="0.15">
      <c r="B1754" s="2">
        <v>44585.344826204724</v>
      </c>
      <c r="C1754" s="2">
        <f t="shared" si="79"/>
        <v>44585</v>
      </c>
      <c r="D1754" s="1">
        <v>3922</v>
      </c>
    </row>
    <row r="1755" spans="2:4" ht="13" x14ac:dyDescent="0.15">
      <c r="B1755" s="2">
        <v>44582.95136203993</v>
      </c>
      <c r="C1755" s="2">
        <f t="shared" si="79"/>
        <v>44582</v>
      </c>
      <c r="D1755" s="1">
        <v>3912</v>
      </c>
    </row>
    <row r="1756" spans="2:4" ht="13" x14ac:dyDescent="0.15">
      <c r="B1756" s="2">
        <v>44582.580191774767</v>
      </c>
      <c r="C1756" s="2">
        <f t="shared" si="79"/>
        <v>44582</v>
      </c>
      <c r="D1756" s="1">
        <v>3059</v>
      </c>
    </row>
    <row r="1757" spans="2:4" ht="13" x14ac:dyDescent="0.15">
      <c r="B1757" s="2">
        <v>44582.185678179492</v>
      </c>
      <c r="C1757" s="2">
        <f t="shared" si="79"/>
        <v>44582</v>
      </c>
      <c r="D1757" s="1">
        <v>3239</v>
      </c>
    </row>
    <row r="1758" spans="2:4" ht="13" x14ac:dyDescent="0.15">
      <c r="B1758" s="2">
        <v>44581.764686579387</v>
      </c>
      <c r="C1758" s="2">
        <f t="shared" si="79"/>
        <v>44581</v>
      </c>
      <c r="D1758" s="1">
        <v>3870</v>
      </c>
    </row>
    <row r="1759" spans="2:4" ht="13" x14ac:dyDescent="0.15">
      <c r="B1759" s="2">
        <v>44581.341260369692</v>
      </c>
      <c r="C1759" s="2">
        <f t="shared" si="79"/>
        <v>44581</v>
      </c>
      <c r="D1759" s="1">
        <v>3571</v>
      </c>
    </row>
    <row r="1760" spans="2:4" ht="13" x14ac:dyDescent="0.15">
      <c r="B1760" s="2">
        <v>44580.930429792774</v>
      </c>
      <c r="C1760" s="2">
        <f t="shared" si="79"/>
        <v>44580</v>
      </c>
      <c r="D1760" s="1">
        <v>3557</v>
      </c>
    </row>
    <row r="1761" spans="2:4" ht="13" x14ac:dyDescent="0.15">
      <c r="B1761" s="2">
        <v>44580.517030242554</v>
      </c>
      <c r="C1761" s="2">
        <f t="shared" si="79"/>
        <v>44580</v>
      </c>
      <c r="D1761" s="1">
        <v>3788</v>
      </c>
    </row>
    <row r="1762" spans="2:4" ht="13" x14ac:dyDescent="0.15">
      <c r="B1762" s="2">
        <v>44580.110763578938</v>
      </c>
      <c r="C1762" s="2">
        <f t="shared" si="79"/>
        <v>44580</v>
      </c>
      <c r="D1762" s="1">
        <v>3232</v>
      </c>
    </row>
    <row r="1763" spans="2:4" ht="13" x14ac:dyDescent="0.15">
      <c r="B1763" s="2">
        <v>44579.694179157494</v>
      </c>
      <c r="C1763" s="2">
        <f t="shared" si="79"/>
        <v>44579</v>
      </c>
      <c r="D1763" s="1">
        <v>3362</v>
      </c>
    </row>
    <row r="1764" spans="2:4" ht="13" x14ac:dyDescent="0.15">
      <c r="B1764" s="2">
        <v>44579.2736389864</v>
      </c>
      <c r="C1764" s="2">
        <f t="shared" si="79"/>
        <v>44579</v>
      </c>
      <c r="D1764" s="1">
        <v>3904</v>
      </c>
    </row>
    <row r="1765" spans="2:4" ht="13" x14ac:dyDescent="0.15">
      <c r="B1765" s="2">
        <v>44578.863537201039</v>
      </c>
      <c r="C1765" s="2">
        <f t="shared" si="79"/>
        <v>44578</v>
      </c>
      <c r="D1765" s="1">
        <v>3926</v>
      </c>
    </row>
    <row r="1766" spans="2:4" ht="13" x14ac:dyDescent="0.15">
      <c r="B1766" s="2">
        <v>44578.471680223956</v>
      </c>
      <c r="C1766" s="2">
        <f t="shared" si="79"/>
        <v>44578</v>
      </c>
      <c r="D1766" s="1">
        <v>3886</v>
      </c>
    </row>
    <row r="1767" spans="2:4" ht="13" x14ac:dyDescent="0.15">
      <c r="B1767" s="2">
        <v>44578.075131763842</v>
      </c>
      <c r="C1767" s="2">
        <f t="shared" si="79"/>
        <v>44578</v>
      </c>
      <c r="D1767" s="1">
        <v>3669</v>
      </c>
    </row>
    <row r="1768" spans="2:4" ht="13" x14ac:dyDescent="0.15">
      <c r="B1768" s="2">
        <v>44575.682305395574</v>
      </c>
      <c r="C1768" s="2">
        <f t="shared" si="79"/>
        <v>44575</v>
      </c>
      <c r="D1768" s="1">
        <v>4110</v>
      </c>
    </row>
    <row r="1769" spans="2:4" ht="13" x14ac:dyDescent="0.15">
      <c r="B1769" s="2">
        <v>44575.288302455723</v>
      </c>
      <c r="C1769" s="2">
        <f t="shared" si="79"/>
        <v>44575</v>
      </c>
      <c r="D1769" s="1">
        <v>3629</v>
      </c>
    </row>
    <row r="1770" spans="2:4" ht="13" x14ac:dyDescent="0.15">
      <c r="B1770" s="2">
        <v>44574.887618702349</v>
      </c>
      <c r="C1770" s="2">
        <f t="shared" si="79"/>
        <v>44574</v>
      </c>
      <c r="D1770" s="1">
        <v>4201</v>
      </c>
    </row>
    <row r="1771" spans="2:4" ht="13" x14ac:dyDescent="0.15">
      <c r="B1771" s="2">
        <v>44574.480101072542</v>
      </c>
      <c r="C1771" s="2">
        <f t="shared" si="79"/>
        <v>44574</v>
      </c>
      <c r="D1771" s="1">
        <v>3994</v>
      </c>
    </row>
    <row r="1772" spans="2:4" ht="13" x14ac:dyDescent="0.15">
      <c r="B1772" s="2">
        <v>44574.056690994534</v>
      </c>
      <c r="C1772" s="2">
        <f t="shared" si="79"/>
        <v>44574</v>
      </c>
      <c r="D1772" s="1">
        <v>3891</v>
      </c>
    </row>
    <row r="1773" spans="2:4" ht="13" x14ac:dyDescent="0.15">
      <c r="B1773" s="2">
        <v>44573.627910934178</v>
      </c>
      <c r="C1773" s="2">
        <f t="shared" si="79"/>
        <v>44573</v>
      </c>
      <c r="D1773" s="1">
        <v>3753</v>
      </c>
    </row>
    <row r="1774" spans="2:4" ht="13" x14ac:dyDescent="0.15">
      <c r="B1774" s="2">
        <v>44573.232507053959</v>
      </c>
      <c r="C1774" s="2">
        <f t="shared" si="79"/>
        <v>44573</v>
      </c>
      <c r="D1774" s="1">
        <v>3590</v>
      </c>
    </row>
    <row r="1775" spans="2:4" ht="13" x14ac:dyDescent="0.15">
      <c r="B1775" s="2">
        <v>44572.805909635448</v>
      </c>
      <c r="C1775" s="2">
        <f t="shared" si="79"/>
        <v>44572</v>
      </c>
      <c r="D1775" s="1">
        <v>4045</v>
      </c>
    </row>
    <row r="1776" spans="2:4" ht="13" x14ac:dyDescent="0.15">
      <c r="B1776" s="2">
        <v>44572.427152128381</v>
      </c>
      <c r="C1776" s="2">
        <f t="shared" si="79"/>
        <v>44572</v>
      </c>
      <c r="D1776" s="1">
        <v>3761</v>
      </c>
    </row>
    <row r="1777" spans="2:4" ht="13" x14ac:dyDescent="0.15">
      <c r="B1777" s="2">
        <v>44572.034027569265</v>
      </c>
      <c r="C1777" s="2">
        <f t="shared" si="79"/>
        <v>44572</v>
      </c>
      <c r="D1777" s="1">
        <v>4589</v>
      </c>
    </row>
    <row r="1778" spans="2:4" ht="13" x14ac:dyDescent="0.15">
      <c r="B1778" s="2">
        <v>44571.604690729233</v>
      </c>
      <c r="C1778" s="2">
        <f t="shared" si="79"/>
        <v>44571</v>
      </c>
      <c r="D1778" s="1">
        <v>4516</v>
      </c>
    </row>
    <row r="1779" spans="2:4" ht="13" x14ac:dyDescent="0.15">
      <c r="B1779" s="2">
        <v>44571.22105568977</v>
      </c>
      <c r="C1779" s="2">
        <f t="shared" si="79"/>
        <v>44571</v>
      </c>
      <c r="D1779" s="1">
        <v>4108</v>
      </c>
    </row>
    <row r="1780" spans="2:4" ht="13" x14ac:dyDescent="0.15">
      <c r="B1780" s="2">
        <v>44568.887133789591</v>
      </c>
      <c r="C1780" s="2">
        <f t="shared" si="79"/>
        <v>44568</v>
      </c>
      <c r="D1780" s="1">
        <v>5506</v>
      </c>
    </row>
    <row r="1781" spans="2:4" ht="13" x14ac:dyDescent="0.15">
      <c r="B1781" s="2">
        <v>44568.476171727758</v>
      </c>
      <c r="C1781" s="2">
        <f t="shared" si="79"/>
        <v>44568</v>
      </c>
      <c r="D1781" s="1">
        <v>4646</v>
      </c>
    </row>
    <row r="1782" spans="2:4" ht="13" x14ac:dyDescent="0.15">
      <c r="B1782" s="2">
        <v>44568.056440417095</v>
      </c>
      <c r="C1782" s="2">
        <f t="shared" si="79"/>
        <v>44568</v>
      </c>
      <c r="D1782" s="1">
        <v>5008</v>
      </c>
    </row>
    <row r="1783" spans="2:4" ht="13" x14ac:dyDescent="0.15">
      <c r="B1783" s="2">
        <v>44567.630827427172</v>
      </c>
      <c r="C1783" s="2">
        <f t="shared" si="79"/>
        <v>44567</v>
      </c>
      <c r="D1783" s="1">
        <v>4745</v>
      </c>
    </row>
    <row r="1784" spans="2:4" ht="13" x14ac:dyDescent="0.15">
      <c r="B1784" s="2">
        <v>44567.218966832115</v>
      </c>
      <c r="C1784" s="2">
        <f t="shared" si="79"/>
        <v>44567</v>
      </c>
      <c r="D1784" s="1">
        <v>5772</v>
      </c>
    </row>
    <row r="1785" spans="2:4" ht="13" x14ac:dyDescent="0.15">
      <c r="B1785" s="2">
        <v>44566.830837875452</v>
      </c>
      <c r="C1785" s="2">
        <f t="shared" si="79"/>
        <v>44566</v>
      </c>
      <c r="D1785" s="1">
        <v>5531</v>
      </c>
    </row>
    <row r="1786" spans="2:4" ht="13" x14ac:dyDescent="0.15">
      <c r="B1786" s="2">
        <v>44566.438908491538</v>
      </c>
      <c r="C1786" s="2">
        <f t="shared" si="79"/>
        <v>44566</v>
      </c>
      <c r="D1786" s="1">
        <v>5617</v>
      </c>
    </row>
    <row r="1787" spans="2:4" ht="13" x14ac:dyDescent="0.15">
      <c r="B1787" s="2">
        <v>44566.025740050827</v>
      </c>
      <c r="C1787" s="2">
        <f t="shared" si="79"/>
        <v>44566</v>
      </c>
      <c r="D1787" s="1">
        <v>5459</v>
      </c>
    </row>
    <row r="1788" spans="2:4" ht="13" x14ac:dyDescent="0.15">
      <c r="B1788" s="2">
        <v>44565.627605144437</v>
      </c>
      <c r="C1788" s="2">
        <f t="shared" si="79"/>
        <v>44565</v>
      </c>
      <c r="D1788" s="1">
        <v>6470</v>
      </c>
    </row>
    <row r="1789" spans="2:4" ht="13" x14ac:dyDescent="0.15">
      <c r="B1789" s="2">
        <v>44565.231256521052</v>
      </c>
      <c r="C1789" s="2">
        <f t="shared" si="79"/>
        <v>44565</v>
      </c>
      <c r="D1789" s="1">
        <v>6158</v>
      </c>
    </row>
    <row r="1790" spans="2:4" ht="13" x14ac:dyDescent="0.15">
      <c r="B1790" s="2">
        <v>44564.856749966726</v>
      </c>
      <c r="C1790" s="2">
        <f t="shared" si="79"/>
        <v>44564</v>
      </c>
      <c r="D1790" s="1">
        <v>6648</v>
      </c>
    </row>
    <row r="1791" spans="2:4" ht="13" x14ac:dyDescent="0.15">
      <c r="B1791" s="2">
        <v>44564.469019749093</v>
      </c>
      <c r="C1791" s="2">
        <f t="shared" si="79"/>
        <v>44564</v>
      </c>
      <c r="D1791" s="1">
        <v>6026</v>
      </c>
    </row>
    <row r="1792" spans="2:4" ht="13" x14ac:dyDescent="0.15">
      <c r="B1792" s="2">
        <v>44564.067481515645</v>
      </c>
      <c r="C1792" s="2">
        <f t="shared" si="79"/>
        <v>44564</v>
      </c>
      <c r="D1792" s="1">
        <v>6255</v>
      </c>
    </row>
    <row r="1793" spans="2:4" ht="13" x14ac:dyDescent="0.15">
      <c r="B1793" s="2">
        <v>44561.601544311234</v>
      </c>
      <c r="C1793" s="2">
        <f t="shared" si="79"/>
        <v>44561</v>
      </c>
      <c r="D1793" s="1">
        <v>5521</v>
      </c>
    </row>
    <row r="1794" spans="2:4" ht="13" x14ac:dyDescent="0.15">
      <c r="B1794" s="2">
        <v>44561.216977363722</v>
      </c>
      <c r="C1794" s="2">
        <f t="shared" si="79"/>
        <v>44561</v>
      </c>
      <c r="D1794" s="1">
        <v>6186</v>
      </c>
    </row>
    <row r="1795" spans="2:4" ht="13" x14ac:dyDescent="0.15">
      <c r="B1795" s="2">
        <v>44560.825394296444</v>
      </c>
      <c r="C1795" s="2">
        <f t="shared" si="79"/>
        <v>44560</v>
      </c>
      <c r="D1795" s="1">
        <v>6899</v>
      </c>
    </row>
    <row r="1796" spans="2:4" ht="13" x14ac:dyDescent="0.15">
      <c r="B1796" s="2">
        <v>44560.429605798359</v>
      </c>
      <c r="C1796" s="2">
        <f t="shared" ref="C1796:C1859" si="80">INT(B1796)</f>
        <v>44560</v>
      </c>
      <c r="D1796" s="1">
        <v>6549</v>
      </c>
    </row>
    <row r="1797" spans="2:4" ht="13" x14ac:dyDescent="0.15">
      <c r="B1797" s="2">
        <v>44560.007204887741</v>
      </c>
      <c r="C1797" s="2">
        <f t="shared" si="80"/>
        <v>44560</v>
      </c>
      <c r="D1797" s="1">
        <v>5867</v>
      </c>
    </row>
    <row r="1798" spans="2:4" ht="13" x14ac:dyDescent="0.15">
      <c r="B1798" s="2">
        <v>44559.617756997308</v>
      </c>
      <c r="C1798" s="2">
        <f t="shared" si="80"/>
        <v>44559</v>
      </c>
      <c r="D1798" s="1">
        <v>6169</v>
      </c>
    </row>
    <row r="1799" spans="2:4" ht="13" x14ac:dyDescent="0.15">
      <c r="B1799" s="2">
        <v>44559.233740378921</v>
      </c>
      <c r="C1799" s="2">
        <f t="shared" si="80"/>
        <v>44559</v>
      </c>
      <c r="D1799" s="1">
        <v>6470</v>
      </c>
    </row>
    <row r="1800" spans="2:4" ht="13" x14ac:dyDescent="0.15">
      <c r="B1800" s="2">
        <v>44558.840224438711</v>
      </c>
      <c r="C1800" s="2">
        <f t="shared" si="80"/>
        <v>44558</v>
      </c>
      <c r="D1800" s="1">
        <v>6865</v>
      </c>
    </row>
    <row r="1801" spans="2:4" ht="13" x14ac:dyDescent="0.15">
      <c r="B1801" s="2">
        <v>44558.453367489274</v>
      </c>
      <c r="C1801" s="2">
        <f t="shared" si="80"/>
        <v>44558</v>
      </c>
      <c r="D1801" s="1">
        <v>7501</v>
      </c>
    </row>
    <row r="1802" spans="2:4" ht="13" x14ac:dyDescent="0.15">
      <c r="B1802" s="2">
        <v>44558.081329863831</v>
      </c>
      <c r="C1802" s="2">
        <f t="shared" si="80"/>
        <v>44558</v>
      </c>
      <c r="D1802" s="1">
        <v>7044</v>
      </c>
    </row>
    <row r="1803" spans="2:4" ht="13" x14ac:dyDescent="0.15">
      <c r="B1803" s="2">
        <v>44557.659063477637</v>
      </c>
      <c r="C1803" s="2">
        <f t="shared" si="80"/>
        <v>44557</v>
      </c>
      <c r="D1803" s="1">
        <v>6503</v>
      </c>
    </row>
    <row r="1804" spans="2:4" ht="13" x14ac:dyDescent="0.15">
      <c r="B1804" s="2">
        <v>44557.255437101441</v>
      </c>
      <c r="C1804" s="2">
        <f t="shared" si="80"/>
        <v>44557</v>
      </c>
      <c r="D1804" s="1">
        <v>7769</v>
      </c>
    </row>
    <row r="1805" spans="2:4" ht="13" x14ac:dyDescent="0.15">
      <c r="B1805" s="2">
        <v>44554.876176457001</v>
      </c>
      <c r="C1805" s="2">
        <f t="shared" si="80"/>
        <v>44554</v>
      </c>
      <c r="D1805" s="1">
        <v>7193</v>
      </c>
    </row>
    <row r="1806" spans="2:4" ht="13" x14ac:dyDescent="0.15">
      <c r="B1806" s="2">
        <v>44554.488088788945</v>
      </c>
      <c r="C1806" s="2">
        <f t="shared" si="80"/>
        <v>44554</v>
      </c>
      <c r="D1806" s="1">
        <v>7319</v>
      </c>
    </row>
    <row r="1807" spans="2:4" ht="13" x14ac:dyDescent="0.15">
      <c r="B1807" s="2">
        <v>44554.085318489655</v>
      </c>
      <c r="C1807" s="2">
        <f t="shared" si="80"/>
        <v>44554</v>
      </c>
      <c r="D1807" s="1">
        <v>8085</v>
      </c>
    </row>
    <row r="1808" spans="2:4" ht="13" x14ac:dyDescent="0.15">
      <c r="B1808" s="2">
        <v>44553.713398397042</v>
      </c>
      <c r="C1808" s="2">
        <f t="shared" si="80"/>
        <v>44553</v>
      </c>
      <c r="D1808" s="1">
        <v>7499</v>
      </c>
    </row>
    <row r="1809" spans="2:4" ht="13" x14ac:dyDescent="0.15">
      <c r="B1809" s="2">
        <v>44553.338759836595</v>
      </c>
      <c r="C1809" s="2">
        <f t="shared" si="80"/>
        <v>44553</v>
      </c>
      <c r="D1809" s="1">
        <v>8006</v>
      </c>
    </row>
    <row r="1810" spans="2:4" ht="13" x14ac:dyDescent="0.15">
      <c r="B1810" s="2">
        <v>44552.934761805176</v>
      </c>
      <c r="C1810" s="2">
        <f t="shared" si="80"/>
        <v>44552</v>
      </c>
      <c r="D1810" s="1">
        <v>7439</v>
      </c>
    </row>
    <row r="1811" spans="2:4" ht="13" x14ac:dyDescent="0.15">
      <c r="B1811" s="2">
        <v>44552.536841400761</v>
      </c>
      <c r="C1811" s="2">
        <f t="shared" si="80"/>
        <v>44552</v>
      </c>
      <c r="D1811" s="1">
        <v>7413</v>
      </c>
    </row>
    <row r="1812" spans="2:4" ht="13" x14ac:dyDescent="0.15">
      <c r="B1812" s="2">
        <v>44552.16287900359</v>
      </c>
      <c r="C1812" s="2">
        <f t="shared" si="80"/>
        <v>44552</v>
      </c>
      <c r="D1812" s="1">
        <v>9130</v>
      </c>
    </row>
    <row r="1813" spans="2:4" ht="13" x14ac:dyDescent="0.15">
      <c r="B1813" s="2">
        <v>44551.782925676984</v>
      </c>
      <c r="C1813" s="2">
        <f t="shared" si="80"/>
        <v>44551</v>
      </c>
      <c r="D1813" s="1">
        <v>9524</v>
      </c>
    </row>
    <row r="1814" spans="2:4" ht="13" x14ac:dyDescent="0.15">
      <c r="B1814" s="2">
        <v>44551.379166750681</v>
      </c>
      <c r="C1814" s="2">
        <f t="shared" si="80"/>
        <v>44551</v>
      </c>
      <c r="D1814" s="1">
        <v>7965</v>
      </c>
    </row>
    <row r="1815" spans="2:4" ht="13" x14ac:dyDescent="0.15">
      <c r="B1815" s="2">
        <v>44551.00159459596</v>
      </c>
      <c r="C1815" s="2">
        <f t="shared" si="80"/>
        <v>44551</v>
      </c>
      <c r="D1815" s="1">
        <v>7620</v>
      </c>
    </row>
    <row r="1816" spans="2:4" ht="13" x14ac:dyDescent="0.15">
      <c r="B1816" s="2">
        <v>44550.620525788254</v>
      </c>
      <c r="C1816" s="2">
        <f t="shared" si="80"/>
        <v>44550</v>
      </c>
      <c r="D1816" s="1">
        <v>9276</v>
      </c>
    </row>
    <row r="1817" spans="2:4" ht="13" x14ac:dyDescent="0.15">
      <c r="B1817" s="2">
        <v>44550.24298375129</v>
      </c>
      <c r="C1817" s="2">
        <f t="shared" si="80"/>
        <v>44550</v>
      </c>
      <c r="D1817" s="1">
        <v>8679</v>
      </c>
    </row>
    <row r="1818" spans="2:4" ht="13" x14ac:dyDescent="0.15">
      <c r="B1818" s="2">
        <v>44547.793752021229</v>
      </c>
      <c r="C1818" s="2">
        <f t="shared" si="80"/>
        <v>44547</v>
      </c>
      <c r="D1818" s="1">
        <v>9990</v>
      </c>
    </row>
    <row r="1819" spans="2:4" ht="13" x14ac:dyDescent="0.15">
      <c r="B1819" s="2">
        <v>44547.399999451176</v>
      </c>
      <c r="C1819" s="2">
        <f t="shared" si="80"/>
        <v>44547</v>
      </c>
      <c r="D1819" s="1">
        <v>10472</v>
      </c>
    </row>
    <row r="1820" spans="2:4" ht="13" x14ac:dyDescent="0.15">
      <c r="B1820" s="2">
        <v>44547.007437362212</v>
      </c>
      <c r="C1820" s="2">
        <f t="shared" si="80"/>
        <v>44547</v>
      </c>
      <c r="D1820" s="1">
        <v>8703</v>
      </c>
    </row>
    <row r="1821" spans="2:4" ht="13" x14ac:dyDescent="0.15">
      <c r="B1821" s="2">
        <v>44546.63019515224</v>
      </c>
      <c r="C1821" s="2">
        <f t="shared" si="80"/>
        <v>44546</v>
      </c>
      <c r="D1821" s="1">
        <v>9916</v>
      </c>
    </row>
    <row r="1822" spans="2:4" ht="13" x14ac:dyDescent="0.15">
      <c r="B1822" s="2">
        <v>44546.219250686045</v>
      </c>
      <c r="C1822" s="2">
        <f t="shared" si="80"/>
        <v>44546</v>
      </c>
      <c r="D1822" s="1">
        <v>9491</v>
      </c>
    </row>
    <row r="1823" spans="2:4" ht="13" x14ac:dyDescent="0.15">
      <c r="B1823" s="2">
        <v>44545.825752921672</v>
      </c>
      <c r="C1823" s="2">
        <f t="shared" si="80"/>
        <v>44545</v>
      </c>
      <c r="D1823" s="1">
        <v>10651</v>
      </c>
    </row>
    <row r="1824" spans="2:4" ht="13" x14ac:dyDescent="0.15">
      <c r="B1824" s="2">
        <v>44545.423056276893</v>
      </c>
      <c r="C1824" s="2">
        <f t="shared" si="80"/>
        <v>44545</v>
      </c>
      <c r="D1824" s="1">
        <v>10136</v>
      </c>
    </row>
    <row r="1825" spans="2:4" ht="13" x14ac:dyDescent="0.15">
      <c r="B1825" s="2">
        <v>44545.041049875836</v>
      </c>
      <c r="C1825" s="2">
        <f t="shared" si="80"/>
        <v>44545</v>
      </c>
      <c r="D1825" s="1">
        <v>9319</v>
      </c>
    </row>
    <row r="1826" spans="2:4" ht="13" x14ac:dyDescent="0.15">
      <c r="B1826" s="2">
        <v>44544.617882581704</v>
      </c>
      <c r="C1826" s="2">
        <f t="shared" si="80"/>
        <v>44544</v>
      </c>
      <c r="D1826" s="1">
        <v>8819</v>
      </c>
    </row>
    <row r="1827" spans="2:4" ht="13" x14ac:dyDescent="0.15">
      <c r="B1827" s="2">
        <v>44544.220203111763</v>
      </c>
      <c r="C1827" s="2">
        <f t="shared" si="80"/>
        <v>44544</v>
      </c>
      <c r="D1827" s="1">
        <v>9567</v>
      </c>
    </row>
    <row r="1828" spans="2:4" ht="13" x14ac:dyDescent="0.15">
      <c r="B1828" s="2">
        <v>44543.801541787572</v>
      </c>
      <c r="C1828" s="2">
        <f t="shared" si="80"/>
        <v>44543</v>
      </c>
      <c r="D1828" s="1">
        <v>9177</v>
      </c>
    </row>
    <row r="1829" spans="2:4" ht="13" x14ac:dyDescent="0.15">
      <c r="B1829" s="2">
        <v>44543.388630958565</v>
      </c>
      <c r="C1829" s="2">
        <f t="shared" si="80"/>
        <v>44543</v>
      </c>
      <c r="D1829" s="1">
        <v>8489</v>
      </c>
    </row>
    <row r="1830" spans="2:4" ht="13" x14ac:dyDescent="0.15">
      <c r="B1830" s="2">
        <v>44540.967921686984</v>
      </c>
      <c r="C1830" s="2">
        <f t="shared" si="80"/>
        <v>44540</v>
      </c>
      <c r="D1830" s="1">
        <v>8680</v>
      </c>
    </row>
    <row r="1831" spans="2:4" ht="13" x14ac:dyDescent="0.15">
      <c r="B1831" s="2">
        <v>44540.590218504381</v>
      </c>
      <c r="C1831" s="2">
        <f t="shared" si="80"/>
        <v>44540</v>
      </c>
      <c r="D1831" s="1">
        <v>10254</v>
      </c>
    </row>
    <row r="1832" spans="2:4" ht="13" x14ac:dyDescent="0.15">
      <c r="B1832" s="2">
        <v>44540.163717506119</v>
      </c>
      <c r="C1832" s="2">
        <f t="shared" si="80"/>
        <v>44540</v>
      </c>
      <c r="D1832" s="1">
        <v>9718</v>
      </c>
    </row>
    <row r="1833" spans="2:4" ht="13" x14ac:dyDescent="0.15">
      <c r="B1833" s="2">
        <v>44539.750150691463</v>
      </c>
      <c r="C1833" s="2">
        <f t="shared" si="80"/>
        <v>44539</v>
      </c>
      <c r="D1833" s="1">
        <v>8985</v>
      </c>
    </row>
    <row r="1834" spans="2:4" ht="13" x14ac:dyDescent="0.15">
      <c r="B1834" s="2">
        <v>44539.356917648605</v>
      </c>
      <c r="C1834" s="2">
        <f t="shared" si="80"/>
        <v>44539</v>
      </c>
      <c r="D1834" s="1">
        <v>10061</v>
      </c>
    </row>
    <row r="1835" spans="2:4" ht="13" x14ac:dyDescent="0.15">
      <c r="B1835" s="2">
        <v>44538.945310360286</v>
      </c>
      <c r="C1835" s="2">
        <f t="shared" si="80"/>
        <v>44538</v>
      </c>
      <c r="D1835" s="1">
        <v>7745</v>
      </c>
    </row>
    <row r="1836" spans="2:4" ht="13" x14ac:dyDescent="0.15">
      <c r="B1836" s="2">
        <v>44538.541828502312</v>
      </c>
      <c r="C1836" s="2">
        <f t="shared" si="80"/>
        <v>44538</v>
      </c>
      <c r="D1836" s="1">
        <v>7886</v>
      </c>
    </row>
    <row r="1837" spans="2:4" ht="13" x14ac:dyDescent="0.15">
      <c r="B1837" s="2">
        <v>44538.169638023173</v>
      </c>
      <c r="C1837" s="2">
        <f t="shared" si="80"/>
        <v>44538</v>
      </c>
      <c r="D1837" s="1">
        <v>9065</v>
      </c>
    </row>
    <row r="1838" spans="2:4" ht="13" x14ac:dyDescent="0.15">
      <c r="B1838" s="2">
        <v>44537.787186140689</v>
      </c>
      <c r="C1838" s="2">
        <f t="shared" si="80"/>
        <v>44537</v>
      </c>
      <c r="D1838" s="1">
        <v>9723</v>
      </c>
    </row>
    <row r="1839" spans="2:4" ht="13" x14ac:dyDescent="0.15">
      <c r="B1839" s="2">
        <v>44537.406212734648</v>
      </c>
      <c r="C1839" s="2">
        <f t="shared" si="80"/>
        <v>44537</v>
      </c>
      <c r="D1839" s="1">
        <v>9256</v>
      </c>
    </row>
    <row r="1840" spans="2:4" ht="13" x14ac:dyDescent="0.15">
      <c r="B1840" s="2">
        <v>44537.001140129738</v>
      </c>
      <c r="C1840" s="2">
        <f t="shared" si="80"/>
        <v>44537</v>
      </c>
      <c r="D1840" s="1">
        <v>8342</v>
      </c>
    </row>
    <row r="1841" spans="2:4" ht="13" x14ac:dyDescent="0.15">
      <c r="B1841" s="2">
        <v>44536.610309762618</v>
      </c>
      <c r="C1841" s="2">
        <f t="shared" si="80"/>
        <v>44536</v>
      </c>
      <c r="D1841" s="1">
        <v>7614</v>
      </c>
    </row>
    <row r="1842" spans="2:4" ht="13" x14ac:dyDescent="0.15">
      <c r="B1842" s="2">
        <v>44536.216518959969</v>
      </c>
      <c r="C1842" s="2">
        <f t="shared" si="80"/>
        <v>44536</v>
      </c>
      <c r="D1842" s="1">
        <v>7855</v>
      </c>
    </row>
    <row r="1843" spans="2:4" ht="13" x14ac:dyDescent="0.15">
      <c r="B1843" s="2">
        <v>44533.820174182423</v>
      </c>
      <c r="C1843" s="2">
        <f t="shared" si="80"/>
        <v>44533</v>
      </c>
      <c r="D1843" s="1">
        <v>9361</v>
      </c>
    </row>
    <row r="1844" spans="2:4" ht="13" x14ac:dyDescent="0.15">
      <c r="B1844" s="2">
        <v>44533.405595122385</v>
      </c>
      <c r="C1844" s="2">
        <f t="shared" si="80"/>
        <v>44533</v>
      </c>
      <c r="D1844" s="1">
        <v>7954</v>
      </c>
    </row>
    <row r="1845" spans="2:4" ht="13" x14ac:dyDescent="0.15">
      <c r="B1845" s="2">
        <v>44533.012186246786</v>
      </c>
      <c r="C1845" s="2">
        <f t="shared" si="80"/>
        <v>44533</v>
      </c>
      <c r="D1845" s="1">
        <v>7500</v>
      </c>
    </row>
    <row r="1846" spans="2:4" ht="13" x14ac:dyDescent="0.15">
      <c r="B1846" s="2">
        <v>44532.639498843688</v>
      </c>
      <c r="C1846" s="2">
        <f t="shared" si="80"/>
        <v>44532</v>
      </c>
      <c r="D1846" s="1">
        <v>7812</v>
      </c>
    </row>
    <row r="1847" spans="2:4" ht="13" x14ac:dyDescent="0.15">
      <c r="B1847" s="2">
        <v>44532.245555518108</v>
      </c>
      <c r="C1847" s="2">
        <f t="shared" si="80"/>
        <v>44532</v>
      </c>
      <c r="D1847" s="1">
        <v>8914</v>
      </c>
    </row>
    <row r="1848" spans="2:4" ht="13" x14ac:dyDescent="0.15">
      <c r="B1848" s="2">
        <v>44531.843053102704</v>
      </c>
      <c r="C1848" s="2">
        <f t="shared" si="80"/>
        <v>44531</v>
      </c>
      <c r="D1848" s="1">
        <v>8191</v>
      </c>
    </row>
    <row r="1849" spans="2:4" ht="13" x14ac:dyDescent="0.15">
      <c r="B1849" s="2">
        <v>44531.44804611279</v>
      </c>
      <c r="C1849" s="2">
        <f t="shared" si="80"/>
        <v>44531</v>
      </c>
      <c r="D1849" s="1">
        <v>8801</v>
      </c>
    </row>
    <row r="1850" spans="2:4" ht="13" x14ac:dyDescent="0.15">
      <c r="B1850" s="2">
        <v>44531.07368386328</v>
      </c>
      <c r="C1850" s="2">
        <f t="shared" si="80"/>
        <v>44531</v>
      </c>
      <c r="D1850" s="1">
        <v>8971</v>
      </c>
    </row>
    <row r="1851" spans="2:4" ht="13" x14ac:dyDescent="0.15">
      <c r="B1851" s="2">
        <v>44530.668966732635</v>
      </c>
      <c r="C1851" s="2">
        <f t="shared" si="80"/>
        <v>44530</v>
      </c>
      <c r="D1851" s="1">
        <v>7099</v>
      </c>
    </row>
    <row r="1852" spans="2:4" ht="13" x14ac:dyDescent="0.15">
      <c r="B1852" s="2">
        <v>44530.287926927995</v>
      </c>
      <c r="C1852" s="2">
        <f t="shared" si="80"/>
        <v>44530</v>
      </c>
      <c r="D1852" s="1">
        <v>8158</v>
      </c>
    </row>
    <row r="1853" spans="2:4" ht="13" x14ac:dyDescent="0.15">
      <c r="B1853" s="2">
        <v>44529.85917870191</v>
      </c>
      <c r="C1853" s="2">
        <f t="shared" si="80"/>
        <v>44529</v>
      </c>
      <c r="D1853" s="1">
        <v>8457</v>
      </c>
    </row>
    <row r="1854" spans="2:4" ht="13" x14ac:dyDescent="0.15">
      <c r="B1854" s="2">
        <v>44529.462201029004</v>
      </c>
      <c r="C1854" s="2">
        <f t="shared" si="80"/>
        <v>44529</v>
      </c>
      <c r="D1854" s="1">
        <v>7733</v>
      </c>
    </row>
    <row r="1855" spans="2:4" ht="13" x14ac:dyDescent="0.15">
      <c r="B1855" s="2">
        <v>44529.040491139895</v>
      </c>
      <c r="C1855" s="2">
        <f t="shared" si="80"/>
        <v>44529</v>
      </c>
      <c r="D1855" s="1">
        <v>7369</v>
      </c>
    </row>
    <row r="1856" spans="2:4" ht="13" x14ac:dyDescent="0.15">
      <c r="B1856" s="2">
        <v>44526.609764417175</v>
      </c>
      <c r="C1856" s="2">
        <f t="shared" si="80"/>
        <v>44526</v>
      </c>
      <c r="D1856" s="1">
        <v>8642</v>
      </c>
    </row>
    <row r="1857" spans="2:4" ht="13" x14ac:dyDescent="0.15">
      <c r="B1857" s="2">
        <v>44526.200038097733</v>
      </c>
      <c r="C1857" s="2">
        <f t="shared" si="80"/>
        <v>44526</v>
      </c>
      <c r="D1857" s="1">
        <v>7494</v>
      </c>
    </row>
    <row r="1858" spans="2:4" ht="13" x14ac:dyDescent="0.15">
      <c r="B1858" s="2">
        <v>44525.830029917364</v>
      </c>
      <c r="C1858" s="2">
        <f t="shared" si="80"/>
        <v>44525</v>
      </c>
      <c r="D1858" s="1">
        <v>7401</v>
      </c>
    </row>
    <row r="1859" spans="2:4" ht="13" x14ac:dyDescent="0.15">
      <c r="B1859" s="2">
        <v>44525.406077484971</v>
      </c>
      <c r="C1859" s="2">
        <f t="shared" si="80"/>
        <v>44525</v>
      </c>
      <c r="D1859" s="1">
        <v>8476</v>
      </c>
    </row>
    <row r="1860" spans="2:4" ht="13" x14ac:dyDescent="0.15">
      <c r="B1860" s="2">
        <v>44525.013487718556</v>
      </c>
      <c r="C1860" s="2">
        <f t="shared" ref="C1860:C1923" si="81">INT(B1860)</f>
        <v>44525</v>
      </c>
      <c r="D1860" s="1">
        <v>8248</v>
      </c>
    </row>
    <row r="1861" spans="2:4" ht="13" x14ac:dyDescent="0.15">
      <c r="B1861" s="2">
        <v>44524.585845833193</v>
      </c>
      <c r="C1861" s="2">
        <f t="shared" si="81"/>
        <v>44524</v>
      </c>
      <c r="D1861" s="1">
        <v>8451</v>
      </c>
    </row>
    <row r="1862" spans="2:4" ht="13" x14ac:dyDescent="0.15">
      <c r="B1862" s="2">
        <v>44524.206421239207</v>
      </c>
      <c r="C1862" s="2">
        <f t="shared" si="81"/>
        <v>44524</v>
      </c>
      <c r="D1862" s="1">
        <v>8440</v>
      </c>
    </row>
    <row r="1863" spans="2:4" ht="13" x14ac:dyDescent="0.15">
      <c r="B1863" s="2">
        <v>44523.789775738645</v>
      </c>
      <c r="C1863" s="2">
        <f t="shared" si="81"/>
        <v>44523</v>
      </c>
      <c r="D1863" s="1">
        <v>6812</v>
      </c>
    </row>
    <row r="1864" spans="2:4" ht="13" x14ac:dyDescent="0.15">
      <c r="B1864" s="2">
        <v>44523.383107173693</v>
      </c>
      <c r="C1864" s="2">
        <f t="shared" si="81"/>
        <v>44523</v>
      </c>
      <c r="D1864" s="1">
        <v>7115</v>
      </c>
    </row>
    <row r="1865" spans="2:4" ht="13" x14ac:dyDescent="0.15">
      <c r="B1865" s="2">
        <v>44522.986305755818</v>
      </c>
      <c r="C1865" s="2">
        <f t="shared" si="81"/>
        <v>44522</v>
      </c>
      <c r="D1865" s="1">
        <v>6476</v>
      </c>
    </row>
    <row r="1866" spans="2:4" ht="13" x14ac:dyDescent="0.15">
      <c r="B1866" s="2">
        <v>44522.579352352106</v>
      </c>
      <c r="C1866" s="2">
        <f t="shared" si="81"/>
        <v>44522</v>
      </c>
      <c r="D1866" s="1">
        <v>7630</v>
      </c>
    </row>
    <row r="1867" spans="2:4" ht="13" x14ac:dyDescent="0.15">
      <c r="B1867" s="2">
        <v>44522.154054152692</v>
      </c>
      <c r="C1867" s="2">
        <f t="shared" si="81"/>
        <v>44522</v>
      </c>
      <c r="D1867" s="1">
        <v>6382</v>
      </c>
    </row>
    <row r="1868" spans="2:4" ht="13" x14ac:dyDescent="0.15">
      <c r="B1868" s="2">
        <v>44519.871766407407</v>
      </c>
      <c r="C1868" s="2">
        <f t="shared" si="81"/>
        <v>44519</v>
      </c>
      <c r="D1868" s="1">
        <v>6439</v>
      </c>
    </row>
    <row r="1869" spans="2:4" ht="13" x14ac:dyDescent="0.15">
      <c r="B1869" s="2">
        <v>44519.497380778666</v>
      </c>
      <c r="C1869" s="2">
        <f t="shared" si="81"/>
        <v>44519</v>
      </c>
      <c r="D1869" s="1">
        <v>7084</v>
      </c>
    </row>
    <row r="1870" spans="2:4" ht="13" x14ac:dyDescent="0.15">
      <c r="B1870" s="2">
        <v>44519.093777933347</v>
      </c>
      <c r="C1870" s="2">
        <f t="shared" si="81"/>
        <v>44519</v>
      </c>
      <c r="D1870" s="1">
        <v>7303</v>
      </c>
    </row>
    <row r="1871" spans="2:4" ht="13" x14ac:dyDescent="0.15">
      <c r="B1871" s="2">
        <v>44518.684602689398</v>
      </c>
      <c r="C1871" s="2">
        <f t="shared" si="81"/>
        <v>44518</v>
      </c>
      <c r="D1871" s="1">
        <v>6399</v>
      </c>
    </row>
    <row r="1872" spans="2:4" ht="13" x14ac:dyDescent="0.15">
      <c r="B1872" s="2">
        <v>44518.276758172906</v>
      </c>
      <c r="C1872" s="2">
        <f t="shared" si="81"/>
        <v>44518</v>
      </c>
      <c r="D1872" s="1">
        <v>6253</v>
      </c>
    </row>
    <row r="1873" spans="2:4" ht="13" x14ac:dyDescent="0.15">
      <c r="B1873" s="2">
        <v>44517.87887408903</v>
      </c>
      <c r="C1873" s="2">
        <f t="shared" si="81"/>
        <v>44517</v>
      </c>
      <c r="D1873" s="1">
        <v>6182</v>
      </c>
    </row>
    <row r="1874" spans="2:4" ht="13" x14ac:dyDescent="0.15">
      <c r="B1874" s="2">
        <v>44517.459706341346</v>
      </c>
      <c r="C1874" s="2">
        <f t="shared" si="81"/>
        <v>44517</v>
      </c>
      <c r="D1874" s="1">
        <v>7367</v>
      </c>
    </row>
    <row r="1875" spans="2:4" ht="13" x14ac:dyDescent="0.15">
      <c r="B1875" s="2">
        <v>44517.088338714042</v>
      </c>
      <c r="C1875" s="2">
        <f t="shared" si="81"/>
        <v>44517</v>
      </c>
      <c r="D1875" s="1">
        <v>6203</v>
      </c>
    </row>
    <row r="1876" spans="2:4" ht="13" x14ac:dyDescent="0.15">
      <c r="B1876" s="2">
        <v>44516.711801455793</v>
      </c>
      <c r="C1876" s="2">
        <f t="shared" si="81"/>
        <v>44516</v>
      </c>
      <c r="D1876" s="1">
        <v>6299</v>
      </c>
    </row>
    <row r="1877" spans="2:4" ht="13" x14ac:dyDescent="0.15">
      <c r="B1877" s="2">
        <v>44516.302866747632</v>
      </c>
      <c r="C1877" s="2">
        <f t="shared" si="81"/>
        <v>44516</v>
      </c>
      <c r="D1877" s="1">
        <v>6072</v>
      </c>
    </row>
    <row r="1878" spans="2:4" ht="13" x14ac:dyDescent="0.15">
      <c r="B1878" s="2">
        <v>44515.894830949866</v>
      </c>
      <c r="C1878" s="2">
        <f t="shared" si="81"/>
        <v>44515</v>
      </c>
      <c r="D1878" s="1">
        <v>6978</v>
      </c>
    </row>
    <row r="1879" spans="2:4" ht="13" x14ac:dyDescent="0.15">
      <c r="B1879" s="2">
        <v>44515.466639369602</v>
      </c>
      <c r="C1879" s="2">
        <f t="shared" si="81"/>
        <v>44515</v>
      </c>
      <c r="D1879" s="1">
        <v>7378</v>
      </c>
    </row>
    <row r="1880" spans="2:4" ht="13" x14ac:dyDescent="0.15">
      <c r="B1880" s="2">
        <v>44515.05002230125</v>
      </c>
      <c r="C1880" s="2">
        <f t="shared" si="81"/>
        <v>44515</v>
      </c>
      <c r="D1880" s="1">
        <v>6936</v>
      </c>
    </row>
    <row r="1881" spans="2:4" ht="13" x14ac:dyDescent="0.15">
      <c r="B1881" s="2">
        <v>44512.990087473219</v>
      </c>
      <c r="C1881" s="2">
        <f t="shared" si="81"/>
        <v>44512</v>
      </c>
      <c r="D1881" s="1">
        <v>6361</v>
      </c>
    </row>
    <row r="1882" spans="2:4" ht="13" x14ac:dyDescent="0.15">
      <c r="B1882" s="2">
        <v>44512.580600312969</v>
      </c>
      <c r="C1882" s="2">
        <f t="shared" si="81"/>
        <v>44512</v>
      </c>
      <c r="D1882" s="1">
        <v>6608</v>
      </c>
    </row>
    <row r="1883" spans="2:4" ht="13" x14ac:dyDescent="0.15">
      <c r="B1883" s="2">
        <v>44512.176595374469</v>
      </c>
      <c r="C1883" s="2">
        <f t="shared" si="81"/>
        <v>44512</v>
      </c>
      <c r="D1883" s="1">
        <v>6338</v>
      </c>
    </row>
    <row r="1884" spans="2:4" ht="13" x14ac:dyDescent="0.15">
      <c r="B1884" s="2">
        <v>44511.7655637793</v>
      </c>
      <c r="C1884" s="2">
        <f t="shared" si="81"/>
        <v>44511</v>
      </c>
      <c r="D1884" s="1">
        <v>6712</v>
      </c>
    </row>
    <row r="1885" spans="2:4" ht="13" x14ac:dyDescent="0.15">
      <c r="B1885" s="2">
        <v>44511.366844131808</v>
      </c>
      <c r="C1885" s="2">
        <f t="shared" si="81"/>
        <v>44511</v>
      </c>
      <c r="D1885" s="1">
        <v>7159</v>
      </c>
    </row>
    <row r="1886" spans="2:4" ht="13" x14ac:dyDescent="0.15">
      <c r="B1886" s="2">
        <v>44510.951533022017</v>
      </c>
      <c r="C1886" s="2">
        <f t="shared" si="81"/>
        <v>44510</v>
      </c>
      <c r="D1886" s="1">
        <v>6105</v>
      </c>
    </row>
    <row r="1887" spans="2:4" ht="13" x14ac:dyDescent="0.15">
      <c r="B1887" s="2">
        <v>44510.546983668326</v>
      </c>
      <c r="C1887" s="2">
        <f t="shared" si="81"/>
        <v>44510</v>
      </c>
      <c r="D1887" s="1">
        <v>6145</v>
      </c>
    </row>
    <row r="1888" spans="2:4" ht="13" x14ac:dyDescent="0.15">
      <c r="B1888" s="2">
        <v>44510.139308187609</v>
      </c>
      <c r="C1888" s="2">
        <f t="shared" si="81"/>
        <v>44510</v>
      </c>
      <c r="D1888" s="1">
        <v>6485</v>
      </c>
    </row>
    <row r="1889" spans="2:4" ht="13" x14ac:dyDescent="0.15">
      <c r="B1889" s="2">
        <v>44509.734965118158</v>
      </c>
      <c r="C1889" s="2">
        <f t="shared" si="81"/>
        <v>44509</v>
      </c>
      <c r="D1889" s="1">
        <v>6404</v>
      </c>
    </row>
    <row r="1890" spans="2:4" ht="13" x14ac:dyDescent="0.15">
      <c r="B1890" s="2">
        <v>44509.313153206647</v>
      </c>
      <c r="C1890" s="2">
        <f t="shared" si="81"/>
        <v>44509</v>
      </c>
      <c r="D1890" s="1">
        <v>6701</v>
      </c>
    </row>
    <row r="1891" spans="2:4" ht="13" x14ac:dyDescent="0.15">
      <c r="B1891" s="2">
        <v>44508.910791260241</v>
      </c>
      <c r="C1891" s="2">
        <f t="shared" si="81"/>
        <v>44508</v>
      </c>
      <c r="D1891" s="1">
        <v>5900</v>
      </c>
    </row>
    <row r="1892" spans="2:4" ht="13" x14ac:dyDescent="0.15">
      <c r="B1892" s="2">
        <v>44508.512846960133</v>
      </c>
      <c r="C1892" s="2">
        <f t="shared" si="81"/>
        <v>44508</v>
      </c>
      <c r="D1892" s="1">
        <v>5932</v>
      </c>
    </row>
    <row r="1893" spans="2:4" ht="13" x14ac:dyDescent="0.15">
      <c r="B1893" s="2">
        <v>44508.141255007424</v>
      </c>
      <c r="C1893" s="2">
        <f t="shared" si="81"/>
        <v>44508</v>
      </c>
      <c r="D1893" s="1">
        <v>6885</v>
      </c>
    </row>
    <row r="1894" spans="2:4" ht="13" x14ac:dyDescent="0.15">
      <c r="B1894" s="2">
        <v>44505.72587957936</v>
      </c>
      <c r="C1894" s="2">
        <f t="shared" si="81"/>
        <v>44505</v>
      </c>
      <c r="D1894" s="1">
        <v>6932</v>
      </c>
    </row>
    <row r="1895" spans="2:4" ht="13" x14ac:dyDescent="0.15">
      <c r="B1895" s="2">
        <v>44505.353444660897</v>
      </c>
      <c r="C1895" s="2">
        <f t="shared" si="81"/>
        <v>44505</v>
      </c>
      <c r="D1895" s="1">
        <v>6458</v>
      </c>
    </row>
    <row r="1896" spans="2:4" ht="13" x14ac:dyDescent="0.15">
      <c r="B1896" s="2">
        <v>44504.951626824033</v>
      </c>
      <c r="C1896" s="2">
        <f t="shared" si="81"/>
        <v>44504</v>
      </c>
      <c r="D1896" s="1">
        <v>5402</v>
      </c>
    </row>
    <row r="1897" spans="2:4" ht="13" x14ac:dyDescent="0.15">
      <c r="B1897" s="2">
        <v>44504.551665042432</v>
      </c>
      <c r="C1897" s="2">
        <f t="shared" si="81"/>
        <v>44504</v>
      </c>
      <c r="D1897" s="1">
        <v>6846</v>
      </c>
    </row>
    <row r="1898" spans="2:4" ht="13" x14ac:dyDescent="0.15">
      <c r="B1898" s="2">
        <v>44504.140296998172</v>
      </c>
      <c r="C1898" s="2">
        <f t="shared" si="81"/>
        <v>44504</v>
      </c>
      <c r="D1898" s="1">
        <v>5449</v>
      </c>
    </row>
    <row r="1899" spans="2:4" ht="13" x14ac:dyDescent="0.15">
      <c r="B1899" s="2">
        <v>44503.721313845199</v>
      </c>
      <c r="C1899" s="2">
        <f t="shared" si="81"/>
        <v>44503</v>
      </c>
      <c r="D1899" s="1">
        <v>5836</v>
      </c>
    </row>
    <row r="1900" spans="2:4" ht="13" x14ac:dyDescent="0.15">
      <c r="B1900" s="2">
        <v>44503.332993973541</v>
      </c>
      <c r="C1900" s="2">
        <f t="shared" si="81"/>
        <v>44503</v>
      </c>
      <c r="D1900" s="1">
        <v>6314</v>
      </c>
    </row>
    <row r="1901" spans="2:4" ht="13" x14ac:dyDescent="0.15">
      <c r="B1901" s="2">
        <v>44502.920941018143</v>
      </c>
      <c r="C1901" s="2">
        <f t="shared" si="81"/>
        <v>44502</v>
      </c>
      <c r="D1901" s="1">
        <v>6686</v>
      </c>
    </row>
    <row r="1902" spans="2:4" ht="13" x14ac:dyDescent="0.15">
      <c r="B1902" s="2">
        <v>44502.539415687483</v>
      </c>
      <c r="C1902" s="2">
        <f t="shared" si="81"/>
        <v>44502</v>
      </c>
      <c r="D1902" s="1">
        <v>6367</v>
      </c>
    </row>
    <row r="1903" spans="2:4" ht="13" x14ac:dyDescent="0.15">
      <c r="B1903" s="2">
        <v>44502.151041773715</v>
      </c>
      <c r="C1903" s="2">
        <f t="shared" si="81"/>
        <v>44502</v>
      </c>
      <c r="D1903" s="1">
        <v>6667</v>
      </c>
    </row>
    <row r="1904" spans="2:4" ht="13" x14ac:dyDescent="0.15">
      <c r="B1904" s="2">
        <v>44501.773209302672</v>
      </c>
      <c r="C1904" s="2">
        <f t="shared" si="81"/>
        <v>44501</v>
      </c>
      <c r="D1904" s="1">
        <v>6385</v>
      </c>
    </row>
    <row r="1905" spans="2:4" ht="13" x14ac:dyDescent="0.15">
      <c r="B1905" s="2">
        <v>44501.371123803889</v>
      </c>
      <c r="C1905" s="2">
        <f t="shared" si="81"/>
        <v>44501</v>
      </c>
      <c r="D1905" s="1">
        <v>6650</v>
      </c>
    </row>
    <row r="1906" spans="2:4" ht="13" x14ac:dyDescent="0.15">
      <c r="B1906" s="2">
        <v>44498.992562287887</v>
      </c>
      <c r="C1906" s="2">
        <f t="shared" si="81"/>
        <v>44498</v>
      </c>
      <c r="D1906" s="1">
        <v>5457</v>
      </c>
    </row>
    <row r="1907" spans="2:4" ht="13" x14ac:dyDescent="0.15">
      <c r="B1907" s="2">
        <v>44498.565064011629</v>
      </c>
      <c r="C1907" s="2">
        <f t="shared" si="81"/>
        <v>44498</v>
      </c>
      <c r="D1907" s="1">
        <v>6223</v>
      </c>
    </row>
    <row r="1908" spans="2:4" ht="13" x14ac:dyDescent="0.15">
      <c r="B1908" s="2">
        <v>44498.135224337282</v>
      </c>
      <c r="C1908" s="2">
        <f t="shared" si="81"/>
        <v>44498</v>
      </c>
      <c r="D1908" s="1">
        <v>6512</v>
      </c>
    </row>
    <row r="1909" spans="2:4" ht="13" x14ac:dyDescent="0.15">
      <c r="B1909" s="2">
        <v>44497.758416853692</v>
      </c>
      <c r="C1909" s="2">
        <f t="shared" si="81"/>
        <v>44497</v>
      </c>
      <c r="D1909" s="1">
        <v>6364</v>
      </c>
    </row>
    <row r="1910" spans="2:4" ht="13" x14ac:dyDescent="0.15">
      <c r="B1910" s="2">
        <v>44497.350672802924</v>
      </c>
      <c r="C1910" s="2">
        <f t="shared" si="81"/>
        <v>44497</v>
      </c>
      <c r="D1910" s="1">
        <v>5551</v>
      </c>
    </row>
    <row r="1911" spans="2:4" ht="13" x14ac:dyDescent="0.15">
      <c r="B1911" s="2">
        <v>44496.934397807476</v>
      </c>
      <c r="C1911" s="2">
        <f t="shared" si="81"/>
        <v>44496</v>
      </c>
      <c r="D1911" s="1">
        <v>6269</v>
      </c>
    </row>
    <row r="1912" spans="2:4" ht="13" x14ac:dyDescent="0.15">
      <c r="B1912" s="2">
        <v>44496.541734371734</v>
      </c>
      <c r="C1912" s="2">
        <f t="shared" si="81"/>
        <v>44496</v>
      </c>
      <c r="D1912" s="1">
        <v>5058</v>
      </c>
    </row>
    <row r="1913" spans="2:4" ht="13" x14ac:dyDescent="0.15">
      <c r="B1913" s="2">
        <v>44496.155235041515</v>
      </c>
      <c r="C1913" s="2">
        <f t="shared" si="81"/>
        <v>44496</v>
      </c>
      <c r="D1913" s="1">
        <v>6538</v>
      </c>
    </row>
    <row r="1914" spans="2:4" ht="13" x14ac:dyDescent="0.15">
      <c r="B1914" s="2">
        <v>44495.730559449483</v>
      </c>
      <c r="C1914" s="2">
        <f t="shared" si="81"/>
        <v>44495</v>
      </c>
      <c r="D1914" s="1">
        <v>5614</v>
      </c>
    </row>
    <row r="1915" spans="2:4" ht="13" x14ac:dyDescent="0.15">
      <c r="B1915" s="2">
        <v>44495.301069154892</v>
      </c>
      <c r="C1915" s="2">
        <f t="shared" si="81"/>
        <v>44495</v>
      </c>
      <c r="D1915" s="1">
        <v>5550</v>
      </c>
    </row>
    <row r="1916" spans="2:4" ht="13" x14ac:dyDescent="0.15">
      <c r="B1916" s="2">
        <v>44494.930202850155</v>
      </c>
      <c r="C1916" s="2">
        <f t="shared" si="81"/>
        <v>44494</v>
      </c>
      <c r="D1916" s="1">
        <v>5507</v>
      </c>
    </row>
    <row r="1917" spans="2:4" ht="13" x14ac:dyDescent="0.15">
      <c r="B1917" s="2">
        <v>44494.518793555078</v>
      </c>
      <c r="C1917" s="2">
        <f t="shared" si="81"/>
        <v>44494</v>
      </c>
      <c r="D1917" s="1">
        <v>5105</v>
      </c>
    </row>
    <row r="1918" spans="2:4" ht="13" x14ac:dyDescent="0.15">
      <c r="B1918" s="2">
        <v>44494.102744928663</v>
      </c>
      <c r="C1918" s="2">
        <f t="shared" si="81"/>
        <v>44494</v>
      </c>
      <c r="D1918" s="1">
        <v>5653</v>
      </c>
    </row>
    <row r="1919" spans="2:4" ht="13" x14ac:dyDescent="0.15">
      <c r="B1919" s="2">
        <v>44491.681712532765</v>
      </c>
      <c r="C1919" s="2">
        <f t="shared" si="81"/>
        <v>44491</v>
      </c>
      <c r="D1919" s="1">
        <v>5661</v>
      </c>
    </row>
    <row r="1920" spans="2:4" ht="13" x14ac:dyDescent="0.15">
      <c r="B1920" s="2">
        <v>44491.308714212602</v>
      </c>
      <c r="C1920" s="2">
        <f t="shared" si="81"/>
        <v>44491</v>
      </c>
      <c r="D1920" s="1">
        <v>6207</v>
      </c>
    </row>
    <row r="1921" spans="2:4" ht="13" x14ac:dyDescent="0.15">
      <c r="B1921" s="2">
        <v>44490.902546279664</v>
      </c>
      <c r="C1921" s="2">
        <f t="shared" si="81"/>
        <v>44490</v>
      </c>
      <c r="D1921" s="1">
        <v>4874</v>
      </c>
    </row>
    <row r="1922" spans="2:4" ht="13" x14ac:dyDescent="0.15">
      <c r="B1922" s="2">
        <v>44490.485789597136</v>
      </c>
      <c r="C1922" s="2">
        <f t="shared" si="81"/>
        <v>44490</v>
      </c>
      <c r="D1922" s="1">
        <v>6195</v>
      </c>
    </row>
    <row r="1923" spans="2:4" ht="13" x14ac:dyDescent="0.15">
      <c r="B1923" s="2">
        <v>44490.059551038925</v>
      </c>
      <c r="C1923" s="2">
        <f t="shared" si="81"/>
        <v>44490</v>
      </c>
      <c r="D1923" s="1">
        <v>5030</v>
      </c>
    </row>
    <row r="1924" spans="2:4" ht="13" x14ac:dyDescent="0.15">
      <c r="B1924" s="2">
        <v>44489.686226186874</v>
      </c>
      <c r="C1924" s="2">
        <f t="shared" ref="C1924:C1987" si="82">INT(B1924)</f>
        <v>44489</v>
      </c>
      <c r="D1924" s="1">
        <v>5748</v>
      </c>
    </row>
    <row r="1925" spans="2:4" ht="13" x14ac:dyDescent="0.15">
      <c r="B1925" s="2">
        <v>44489.265928624285</v>
      </c>
      <c r="C1925" s="2">
        <f t="shared" si="82"/>
        <v>44489</v>
      </c>
      <c r="D1925" s="1">
        <v>5769</v>
      </c>
    </row>
    <row r="1926" spans="2:4" ht="13" x14ac:dyDescent="0.15">
      <c r="B1926" s="2">
        <v>44488.884547570233</v>
      </c>
      <c r="C1926" s="2">
        <f t="shared" si="82"/>
        <v>44488</v>
      </c>
      <c r="D1926" s="1">
        <v>4701</v>
      </c>
    </row>
    <row r="1927" spans="2:4" ht="13" x14ac:dyDescent="0.15">
      <c r="B1927" s="2">
        <v>44488.458230494783</v>
      </c>
      <c r="C1927" s="2">
        <f t="shared" si="82"/>
        <v>44488</v>
      </c>
      <c r="D1927" s="1">
        <v>6028</v>
      </c>
    </row>
    <row r="1928" spans="2:4" ht="13" x14ac:dyDescent="0.15">
      <c r="B1928" s="2">
        <v>44488.039356986148</v>
      </c>
      <c r="C1928" s="2">
        <f t="shared" si="82"/>
        <v>44488</v>
      </c>
      <c r="D1928" s="1">
        <v>5991</v>
      </c>
    </row>
    <row r="1929" spans="2:4" ht="13" x14ac:dyDescent="0.15">
      <c r="B1929" s="2">
        <v>44487.621319873811</v>
      </c>
      <c r="C1929" s="2">
        <f t="shared" si="82"/>
        <v>44487</v>
      </c>
      <c r="D1929" s="1">
        <v>5841</v>
      </c>
    </row>
    <row r="1930" spans="2:4" ht="13" x14ac:dyDescent="0.15">
      <c r="B1930" s="2">
        <v>44487.242224019174</v>
      </c>
      <c r="C1930" s="2">
        <f t="shared" si="82"/>
        <v>44487</v>
      </c>
      <c r="D1930" s="1">
        <v>5289</v>
      </c>
    </row>
    <row r="1931" spans="2:4" ht="13" x14ac:dyDescent="0.15">
      <c r="B1931" s="2">
        <v>44484.843044054433</v>
      </c>
      <c r="C1931" s="2">
        <f t="shared" si="82"/>
        <v>44484</v>
      </c>
      <c r="D1931" s="1">
        <v>4753</v>
      </c>
    </row>
    <row r="1932" spans="2:4" ht="13" x14ac:dyDescent="0.15">
      <c r="B1932" s="2">
        <v>44484.444340360496</v>
      </c>
      <c r="C1932" s="2">
        <f t="shared" si="82"/>
        <v>44484</v>
      </c>
      <c r="D1932" s="1">
        <v>5831</v>
      </c>
    </row>
    <row r="1933" spans="2:4" ht="13" x14ac:dyDescent="0.15">
      <c r="B1933" s="2">
        <v>44484.073558422351</v>
      </c>
      <c r="C1933" s="2">
        <f t="shared" si="82"/>
        <v>44484</v>
      </c>
      <c r="D1933" s="1">
        <v>4821</v>
      </c>
    </row>
    <row r="1934" spans="2:4" ht="13" x14ac:dyDescent="0.15">
      <c r="B1934" s="2">
        <v>44483.645600723976</v>
      </c>
      <c r="C1934" s="2">
        <f t="shared" si="82"/>
        <v>44483</v>
      </c>
      <c r="D1934" s="1">
        <v>5717</v>
      </c>
    </row>
    <row r="1935" spans="2:4" ht="13" x14ac:dyDescent="0.15">
      <c r="B1935" s="2">
        <v>44483.272087662728</v>
      </c>
      <c r="C1935" s="2">
        <f t="shared" si="82"/>
        <v>44483</v>
      </c>
      <c r="D1935" s="1">
        <v>5735</v>
      </c>
    </row>
    <row r="1936" spans="2:4" ht="13" x14ac:dyDescent="0.15">
      <c r="B1936" s="2">
        <v>44482.845986396482</v>
      </c>
      <c r="C1936" s="2">
        <f t="shared" si="82"/>
        <v>44482</v>
      </c>
      <c r="D1936" s="1">
        <v>5248</v>
      </c>
    </row>
    <row r="1937" spans="2:4" ht="13" x14ac:dyDescent="0.15">
      <c r="B1937" s="2">
        <v>44482.469666563273</v>
      </c>
      <c r="C1937" s="2">
        <f t="shared" si="82"/>
        <v>44482</v>
      </c>
      <c r="D1937" s="1">
        <v>4973</v>
      </c>
    </row>
    <row r="1938" spans="2:4" ht="13" x14ac:dyDescent="0.15">
      <c r="B1938" s="2">
        <v>44482.064104182762</v>
      </c>
      <c r="C1938" s="2">
        <f t="shared" si="82"/>
        <v>44482</v>
      </c>
      <c r="D1938" s="1">
        <v>5722</v>
      </c>
    </row>
    <row r="1939" spans="2:4" ht="13" x14ac:dyDescent="0.15">
      <c r="B1939" s="2">
        <v>44481.671470714587</v>
      </c>
      <c r="C1939" s="2">
        <f t="shared" si="82"/>
        <v>44481</v>
      </c>
      <c r="D1939" s="1">
        <v>5567</v>
      </c>
    </row>
    <row r="1940" spans="2:4" ht="13" x14ac:dyDescent="0.15">
      <c r="B1940" s="2">
        <v>44481.263831004653</v>
      </c>
      <c r="C1940" s="2">
        <f t="shared" si="82"/>
        <v>44481</v>
      </c>
      <c r="D1940" s="1">
        <v>4470</v>
      </c>
    </row>
    <row r="1941" spans="2:4" ht="13" x14ac:dyDescent="0.15">
      <c r="B1941" s="2">
        <v>44480.862620068787</v>
      </c>
      <c r="C1941" s="2">
        <f t="shared" si="82"/>
        <v>44480</v>
      </c>
      <c r="D1941" s="1">
        <v>5697</v>
      </c>
    </row>
    <row r="1942" spans="2:4" ht="13" x14ac:dyDescent="0.15">
      <c r="B1942" s="2">
        <v>44480.471679860144</v>
      </c>
      <c r="C1942" s="2">
        <f t="shared" si="82"/>
        <v>44480</v>
      </c>
      <c r="D1942" s="1">
        <v>5741</v>
      </c>
    </row>
    <row r="1943" spans="2:4" ht="13" x14ac:dyDescent="0.15">
      <c r="B1943" s="2">
        <v>44480.097170170986</v>
      </c>
      <c r="C1943" s="2">
        <f t="shared" si="82"/>
        <v>44480</v>
      </c>
      <c r="D1943" s="1">
        <v>4886</v>
      </c>
    </row>
    <row r="1944" spans="2:4" ht="13" x14ac:dyDescent="0.15">
      <c r="B1944" s="2">
        <v>44477.725088643143</v>
      </c>
      <c r="C1944" s="2">
        <f t="shared" si="82"/>
        <v>44477</v>
      </c>
      <c r="D1944" s="1">
        <v>5210</v>
      </c>
    </row>
    <row r="1945" spans="2:4" ht="13" x14ac:dyDescent="0.15">
      <c r="B1945" s="2">
        <v>44477.336996216727</v>
      </c>
      <c r="C1945" s="2">
        <f t="shared" si="82"/>
        <v>44477</v>
      </c>
      <c r="D1945" s="1">
        <v>5628</v>
      </c>
    </row>
    <row r="1946" spans="2:4" ht="13" x14ac:dyDescent="0.15">
      <c r="B1946" s="2">
        <v>44476.955014864056</v>
      </c>
      <c r="C1946" s="2">
        <f t="shared" si="82"/>
        <v>44476</v>
      </c>
      <c r="D1946" s="1">
        <v>5516</v>
      </c>
    </row>
    <row r="1947" spans="2:4" ht="13" x14ac:dyDescent="0.15">
      <c r="B1947" s="2">
        <v>44476.534795544263</v>
      </c>
      <c r="C1947" s="2">
        <f t="shared" si="82"/>
        <v>44476</v>
      </c>
      <c r="D1947" s="1">
        <v>4962</v>
      </c>
    </row>
    <row r="1948" spans="2:4" ht="13" x14ac:dyDescent="0.15">
      <c r="B1948" s="2">
        <v>44476.116035018895</v>
      </c>
      <c r="C1948" s="2">
        <f t="shared" si="82"/>
        <v>44476</v>
      </c>
      <c r="D1948" s="1">
        <v>4436</v>
      </c>
    </row>
    <row r="1949" spans="2:4" ht="13" x14ac:dyDescent="0.15">
      <c r="B1949" s="2">
        <v>44475.722124308944</v>
      </c>
      <c r="C1949" s="2">
        <f t="shared" si="82"/>
        <v>44475</v>
      </c>
      <c r="D1949" s="1">
        <v>5008</v>
      </c>
    </row>
    <row r="1950" spans="2:4" ht="13" x14ac:dyDescent="0.15">
      <c r="B1950" s="2">
        <v>44475.320619904596</v>
      </c>
      <c r="C1950" s="2">
        <f t="shared" si="82"/>
        <v>44475</v>
      </c>
      <c r="D1950" s="1">
        <v>5466</v>
      </c>
    </row>
    <row r="1951" spans="2:4" ht="13" x14ac:dyDescent="0.15">
      <c r="B1951" s="2">
        <v>44474.924562538174</v>
      </c>
      <c r="C1951" s="2">
        <f t="shared" si="82"/>
        <v>44474</v>
      </c>
      <c r="D1951" s="1">
        <v>4893</v>
      </c>
    </row>
    <row r="1952" spans="2:4" ht="13" x14ac:dyDescent="0.15">
      <c r="B1952" s="2">
        <v>44474.550548026367</v>
      </c>
      <c r="C1952" s="2">
        <f t="shared" si="82"/>
        <v>44474</v>
      </c>
      <c r="D1952" s="1">
        <v>4724</v>
      </c>
    </row>
    <row r="1953" spans="2:4" ht="13" x14ac:dyDescent="0.15">
      <c r="B1953" s="2">
        <v>44474.127907058661</v>
      </c>
      <c r="C1953" s="2">
        <f t="shared" si="82"/>
        <v>44474</v>
      </c>
      <c r="D1953" s="1">
        <v>5640</v>
      </c>
    </row>
    <row r="1954" spans="2:4" ht="13" x14ac:dyDescent="0.15">
      <c r="B1954" s="2">
        <v>44473.734790025126</v>
      </c>
      <c r="C1954" s="2">
        <f t="shared" si="82"/>
        <v>44473</v>
      </c>
      <c r="D1954" s="1">
        <v>5428</v>
      </c>
    </row>
    <row r="1955" spans="2:4" ht="13" x14ac:dyDescent="0.15">
      <c r="B1955" s="2">
        <v>44473.306516166602</v>
      </c>
      <c r="C1955" s="2">
        <f t="shared" si="82"/>
        <v>44473</v>
      </c>
      <c r="D1955" s="1">
        <v>5571</v>
      </c>
    </row>
    <row r="1956" spans="2:4" ht="13" x14ac:dyDescent="0.15">
      <c r="B1956" s="2">
        <v>44470.929403842783</v>
      </c>
      <c r="C1956" s="2">
        <f t="shared" si="82"/>
        <v>44470</v>
      </c>
      <c r="D1956" s="1">
        <v>5375</v>
      </c>
    </row>
    <row r="1957" spans="2:4" ht="13" x14ac:dyDescent="0.15">
      <c r="B1957" s="2">
        <v>44470.50675913888</v>
      </c>
      <c r="C1957" s="2">
        <f t="shared" si="82"/>
        <v>44470</v>
      </c>
      <c r="D1957" s="1">
        <v>4461</v>
      </c>
    </row>
    <row r="1958" spans="2:4" ht="13" x14ac:dyDescent="0.15">
      <c r="B1958" s="2">
        <v>44470.101650726196</v>
      </c>
      <c r="C1958" s="2">
        <f t="shared" si="82"/>
        <v>44470</v>
      </c>
      <c r="D1958" s="1">
        <v>5566</v>
      </c>
    </row>
    <row r="1959" spans="2:4" ht="13" x14ac:dyDescent="0.15">
      <c r="B1959" s="2">
        <v>44469.67487885119</v>
      </c>
      <c r="C1959" s="2">
        <f t="shared" si="82"/>
        <v>44469</v>
      </c>
      <c r="D1959" s="1">
        <v>4450</v>
      </c>
    </row>
    <row r="1960" spans="2:4" ht="13" x14ac:dyDescent="0.15">
      <c r="B1960" s="2">
        <v>44469.300283422963</v>
      </c>
      <c r="C1960" s="2">
        <f t="shared" si="82"/>
        <v>44469</v>
      </c>
      <c r="D1960" s="1">
        <v>5199</v>
      </c>
    </row>
    <row r="1961" spans="2:4" ht="13" x14ac:dyDescent="0.15">
      <c r="B1961" s="2">
        <v>44468.914206657333</v>
      </c>
      <c r="C1961" s="2">
        <f t="shared" si="82"/>
        <v>44468</v>
      </c>
      <c r="D1961" s="1">
        <v>5616</v>
      </c>
    </row>
    <row r="1962" spans="2:4" ht="13" x14ac:dyDescent="0.15">
      <c r="B1962" s="2">
        <v>44468.50401066061</v>
      </c>
      <c r="C1962" s="2">
        <f t="shared" si="82"/>
        <v>44468</v>
      </c>
      <c r="D1962" s="1">
        <v>4565</v>
      </c>
    </row>
    <row r="1963" spans="2:4" ht="13" x14ac:dyDescent="0.15">
      <c r="B1963" s="2">
        <v>44468.093832179409</v>
      </c>
      <c r="C1963" s="2">
        <f t="shared" si="82"/>
        <v>44468</v>
      </c>
      <c r="D1963" s="1">
        <v>4529</v>
      </c>
    </row>
    <row r="1964" spans="2:4" ht="13" x14ac:dyDescent="0.15">
      <c r="B1964" s="2">
        <v>44467.685402771291</v>
      </c>
      <c r="C1964" s="2">
        <f t="shared" si="82"/>
        <v>44467</v>
      </c>
      <c r="D1964" s="1">
        <v>5421</v>
      </c>
    </row>
    <row r="1965" spans="2:4" ht="13" x14ac:dyDescent="0.15">
      <c r="B1965" s="2">
        <v>44467.268497675941</v>
      </c>
      <c r="C1965" s="2">
        <f t="shared" si="82"/>
        <v>44467</v>
      </c>
      <c r="D1965" s="1">
        <v>5392</v>
      </c>
    </row>
    <row r="1966" spans="2:4" ht="13" x14ac:dyDescent="0.15">
      <c r="B1966" s="2">
        <v>44466.891880656636</v>
      </c>
      <c r="C1966" s="2">
        <f t="shared" si="82"/>
        <v>44466</v>
      </c>
      <c r="D1966" s="1">
        <v>5652</v>
      </c>
    </row>
    <row r="1967" spans="2:4" ht="13" x14ac:dyDescent="0.15">
      <c r="B1967" s="2">
        <v>44466.497464869375</v>
      </c>
      <c r="C1967" s="2">
        <f t="shared" si="82"/>
        <v>44466</v>
      </c>
      <c r="D1967" s="1">
        <v>5661</v>
      </c>
    </row>
    <row r="1968" spans="2:4" ht="13" x14ac:dyDescent="0.15">
      <c r="B1968" s="2">
        <v>44466.077877800119</v>
      </c>
      <c r="C1968" s="2">
        <f t="shared" si="82"/>
        <v>44466</v>
      </c>
      <c r="D1968" s="1">
        <v>4686</v>
      </c>
    </row>
    <row r="1969" spans="2:4" ht="13" x14ac:dyDescent="0.15">
      <c r="B1969" s="2">
        <v>44463.726208088068</v>
      </c>
      <c r="C1969" s="2">
        <f t="shared" si="82"/>
        <v>44463</v>
      </c>
      <c r="D1969" s="1">
        <v>5161</v>
      </c>
    </row>
    <row r="1970" spans="2:4" ht="13" x14ac:dyDescent="0.15">
      <c r="B1970" s="2">
        <v>44463.338485955515</v>
      </c>
      <c r="C1970" s="2">
        <f t="shared" si="82"/>
        <v>44463</v>
      </c>
      <c r="D1970" s="1">
        <v>5608</v>
      </c>
    </row>
    <row r="1971" spans="2:4" ht="13" x14ac:dyDescent="0.15">
      <c r="B1971" s="2">
        <v>44462.956437196568</v>
      </c>
      <c r="C1971" s="2">
        <f t="shared" si="82"/>
        <v>44462</v>
      </c>
      <c r="D1971" s="1">
        <v>5074</v>
      </c>
    </row>
    <row r="1972" spans="2:4" ht="13" x14ac:dyDescent="0.15">
      <c r="B1972" s="2">
        <v>44462.550215448056</v>
      </c>
      <c r="C1972" s="2">
        <f t="shared" si="82"/>
        <v>44462</v>
      </c>
      <c r="D1972" s="1">
        <v>5210</v>
      </c>
    </row>
    <row r="1973" spans="2:4" ht="13" x14ac:dyDescent="0.15">
      <c r="B1973" s="2">
        <v>44462.165184455385</v>
      </c>
      <c r="C1973" s="2">
        <f t="shared" si="82"/>
        <v>44462</v>
      </c>
      <c r="D1973" s="1">
        <v>4768</v>
      </c>
    </row>
    <row r="1974" spans="2:4" ht="13" x14ac:dyDescent="0.15">
      <c r="B1974" s="2">
        <v>44461.769695765943</v>
      </c>
      <c r="C1974" s="2">
        <f t="shared" si="82"/>
        <v>44461</v>
      </c>
      <c r="D1974" s="1">
        <v>5337</v>
      </c>
    </row>
    <row r="1975" spans="2:4" ht="13" x14ac:dyDescent="0.15">
      <c r="B1975" s="2">
        <v>44461.378737655155</v>
      </c>
      <c r="C1975" s="2">
        <f t="shared" si="82"/>
        <v>44461</v>
      </c>
      <c r="D1975" s="1">
        <v>5260</v>
      </c>
    </row>
    <row r="1976" spans="2:4" ht="13" x14ac:dyDescent="0.15">
      <c r="B1976" s="2">
        <v>44460.984603483252</v>
      </c>
      <c r="C1976" s="2">
        <f t="shared" si="82"/>
        <v>44460</v>
      </c>
      <c r="D1976" s="1">
        <v>5522</v>
      </c>
    </row>
    <row r="1977" spans="2:4" ht="13" x14ac:dyDescent="0.15">
      <c r="B1977" s="2">
        <v>44460.562156405394</v>
      </c>
      <c r="C1977" s="2">
        <f t="shared" si="82"/>
        <v>44460</v>
      </c>
      <c r="D1977" s="1">
        <v>4699</v>
      </c>
    </row>
    <row r="1978" spans="2:4" ht="13" x14ac:dyDescent="0.15">
      <c r="B1978" s="2">
        <v>44460.185309433211</v>
      </c>
      <c r="C1978" s="2">
        <f t="shared" si="82"/>
        <v>44460</v>
      </c>
      <c r="D1978" s="1">
        <v>5121</v>
      </c>
    </row>
    <row r="1979" spans="2:4" ht="13" x14ac:dyDescent="0.15">
      <c r="B1979" s="2">
        <v>44459.800052697283</v>
      </c>
      <c r="C1979" s="2">
        <f t="shared" si="82"/>
        <v>44459</v>
      </c>
      <c r="D1979" s="1">
        <v>4422</v>
      </c>
    </row>
    <row r="1980" spans="2:4" ht="13" x14ac:dyDescent="0.15">
      <c r="B1980" s="2">
        <v>44459.385921156405</v>
      </c>
      <c r="C1980" s="2">
        <f t="shared" si="82"/>
        <v>44459</v>
      </c>
      <c r="D1980" s="1">
        <v>4491</v>
      </c>
    </row>
    <row r="1981" spans="2:4" ht="13" x14ac:dyDescent="0.15">
      <c r="B1981" s="2">
        <v>44456.6292442587</v>
      </c>
      <c r="C1981" s="2">
        <f t="shared" si="82"/>
        <v>44456</v>
      </c>
      <c r="D1981" s="1">
        <v>5375</v>
      </c>
    </row>
    <row r="1982" spans="2:4" ht="13" x14ac:dyDescent="0.15">
      <c r="B1982" s="2">
        <v>44456.23015029166</v>
      </c>
      <c r="C1982" s="2">
        <f t="shared" si="82"/>
        <v>44456</v>
      </c>
      <c r="D1982" s="1">
        <v>4632</v>
      </c>
    </row>
    <row r="1983" spans="2:4" ht="13" x14ac:dyDescent="0.15">
      <c r="B1983" s="2">
        <v>44455.81596988516</v>
      </c>
      <c r="C1983" s="2">
        <f t="shared" si="82"/>
        <v>44455</v>
      </c>
      <c r="D1983" s="1">
        <v>4931</v>
      </c>
    </row>
    <row r="1984" spans="2:4" ht="13" x14ac:dyDescent="0.15">
      <c r="B1984" s="2">
        <v>44455.4251675329</v>
      </c>
      <c r="C1984" s="2">
        <f t="shared" si="82"/>
        <v>44455</v>
      </c>
      <c r="D1984" s="1">
        <v>5093</v>
      </c>
    </row>
    <row r="1985" spans="2:4" ht="13" x14ac:dyDescent="0.15">
      <c r="B1985" s="2">
        <v>44455.016433977486</v>
      </c>
      <c r="C1985" s="2">
        <f t="shared" si="82"/>
        <v>44455</v>
      </c>
      <c r="D1985" s="1">
        <v>5321</v>
      </c>
    </row>
    <row r="1986" spans="2:4" ht="13" x14ac:dyDescent="0.15">
      <c r="B1986" s="2">
        <v>44454.627425399995</v>
      </c>
      <c r="C1986" s="2">
        <f t="shared" si="82"/>
        <v>44454</v>
      </c>
      <c r="D1986" s="1">
        <v>4815</v>
      </c>
    </row>
    <row r="1987" spans="2:4" ht="13" x14ac:dyDescent="0.15">
      <c r="B1987" s="2">
        <v>44454.205092964883</v>
      </c>
      <c r="C1987" s="2">
        <f t="shared" si="82"/>
        <v>44454</v>
      </c>
      <c r="D1987" s="1">
        <v>5389</v>
      </c>
    </row>
    <row r="1988" spans="2:4" ht="13" x14ac:dyDescent="0.15">
      <c r="B1988" s="2">
        <v>44453.83174342008</v>
      </c>
      <c r="C1988" s="2">
        <f t="shared" ref="C1988:C2012" si="83">INT(B1988)</f>
        <v>44453</v>
      </c>
      <c r="D1988" s="1">
        <v>4261</v>
      </c>
    </row>
    <row r="1989" spans="2:4" ht="13" x14ac:dyDescent="0.15">
      <c r="B1989" s="2">
        <v>44453.416815935088</v>
      </c>
      <c r="C1989" s="2">
        <f t="shared" si="83"/>
        <v>44453</v>
      </c>
      <c r="D1989" s="1">
        <v>4689</v>
      </c>
    </row>
    <row r="1990" spans="2:4" ht="13" x14ac:dyDescent="0.15">
      <c r="B1990" s="2">
        <v>44453.043656037298</v>
      </c>
      <c r="C1990" s="2">
        <f t="shared" si="83"/>
        <v>44453</v>
      </c>
      <c r="D1990" s="1">
        <v>4772</v>
      </c>
    </row>
    <row r="1991" spans="2:4" ht="13" x14ac:dyDescent="0.15">
      <c r="B1991" s="2">
        <v>44452.662264627601</v>
      </c>
      <c r="C1991" s="2">
        <f t="shared" si="83"/>
        <v>44452</v>
      </c>
      <c r="D1991" s="1">
        <v>4716</v>
      </c>
    </row>
    <row r="1992" spans="2:4" ht="13" x14ac:dyDescent="0.15">
      <c r="B1992" s="2">
        <v>44452.26400124975</v>
      </c>
      <c r="C1992" s="2">
        <f t="shared" si="83"/>
        <v>44452</v>
      </c>
      <c r="D1992" s="1">
        <v>5149</v>
      </c>
    </row>
    <row r="1993" spans="2:4" ht="13" x14ac:dyDescent="0.15">
      <c r="B1993" s="2">
        <v>44449.869578594895</v>
      </c>
      <c r="C1993" s="2">
        <f t="shared" si="83"/>
        <v>44449</v>
      </c>
      <c r="D1993" s="1">
        <v>4273</v>
      </c>
    </row>
    <row r="1994" spans="2:4" ht="13" x14ac:dyDescent="0.15">
      <c r="B1994" s="2">
        <v>44449.496928838271</v>
      </c>
      <c r="C1994" s="2">
        <f t="shared" si="83"/>
        <v>44449</v>
      </c>
      <c r="D1994" s="1">
        <v>5110</v>
      </c>
    </row>
    <row r="1995" spans="2:4" ht="13" x14ac:dyDescent="0.15">
      <c r="B1995" s="2">
        <v>44449.126786413202</v>
      </c>
      <c r="C1995" s="2">
        <f t="shared" si="83"/>
        <v>44449</v>
      </c>
      <c r="D1995" s="1">
        <v>5130</v>
      </c>
    </row>
    <row r="1996" spans="2:4" ht="13" x14ac:dyDescent="0.15">
      <c r="B1996" s="2">
        <v>44448.710610342132</v>
      </c>
      <c r="C1996" s="2">
        <f t="shared" si="83"/>
        <v>44448</v>
      </c>
      <c r="D1996" s="1">
        <v>4744</v>
      </c>
    </row>
    <row r="1997" spans="2:4" ht="13" x14ac:dyDescent="0.15">
      <c r="B1997" s="2">
        <v>44448.284032250158</v>
      </c>
      <c r="C1997" s="2">
        <f t="shared" si="83"/>
        <v>44448</v>
      </c>
      <c r="D1997" s="1">
        <v>4628</v>
      </c>
    </row>
    <row r="1998" spans="2:4" ht="13" x14ac:dyDescent="0.15">
      <c r="B1998" s="2">
        <v>44447.902379624495</v>
      </c>
      <c r="C1998" s="2">
        <f t="shared" si="83"/>
        <v>44447</v>
      </c>
      <c r="D1998" s="1">
        <v>4677</v>
      </c>
    </row>
    <row r="1999" spans="2:4" ht="13" x14ac:dyDescent="0.15">
      <c r="B1999" s="2">
        <v>44447.486279224453</v>
      </c>
      <c r="C1999" s="2">
        <f t="shared" si="83"/>
        <v>44447</v>
      </c>
      <c r="D1999" s="1">
        <v>5404</v>
      </c>
    </row>
    <row r="2000" spans="2:4" ht="13" x14ac:dyDescent="0.15">
      <c r="B2000" s="2">
        <v>44447.114258752808</v>
      </c>
      <c r="C2000" s="2">
        <f t="shared" si="83"/>
        <v>44447</v>
      </c>
      <c r="D2000" s="1">
        <v>4339</v>
      </c>
    </row>
    <row r="2001" spans="2:4" ht="13" x14ac:dyDescent="0.15">
      <c r="B2001" s="2">
        <v>44446.724867917568</v>
      </c>
      <c r="C2001" s="2">
        <f t="shared" si="83"/>
        <v>44446</v>
      </c>
      <c r="D2001" s="1">
        <v>4598</v>
      </c>
    </row>
    <row r="2002" spans="2:4" ht="13" x14ac:dyDescent="0.15">
      <c r="B2002" s="2">
        <v>44446.34071229463</v>
      </c>
      <c r="C2002" s="2">
        <f t="shared" si="83"/>
        <v>44446</v>
      </c>
      <c r="D2002" s="1">
        <v>4948</v>
      </c>
    </row>
    <row r="2003" spans="2:4" ht="13" x14ac:dyDescent="0.15">
      <c r="B2003" s="2">
        <v>44445.920348214815</v>
      </c>
      <c r="C2003" s="2">
        <f t="shared" si="83"/>
        <v>44445</v>
      </c>
      <c r="D2003" s="1">
        <v>4298</v>
      </c>
    </row>
    <row r="2004" spans="2:4" ht="13" x14ac:dyDescent="0.15">
      <c r="B2004" s="2">
        <v>44445.497620284237</v>
      </c>
      <c r="C2004" s="2">
        <f t="shared" si="83"/>
        <v>44445</v>
      </c>
      <c r="D2004" s="1">
        <v>4584</v>
      </c>
    </row>
    <row r="2005" spans="2:4" ht="13" x14ac:dyDescent="0.15">
      <c r="B2005" s="2">
        <v>44445.111982316637</v>
      </c>
      <c r="C2005" s="2">
        <f t="shared" si="83"/>
        <v>44445</v>
      </c>
      <c r="D2005" s="1">
        <v>4259</v>
      </c>
    </row>
    <row r="2006" spans="2:4" ht="13" x14ac:dyDescent="0.15">
      <c r="B2006" s="2">
        <v>44442.729159325849</v>
      </c>
      <c r="C2006" s="2">
        <f t="shared" si="83"/>
        <v>44442</v>
      </c>
      <c r="D2006" s="1">
        <v>4086</v>
      </c>
    </row>
    <row r="2007" spans="2:4" ht="13" x14ac:dyDescent="0.15">
      <c r="B2007" s="2">
        <v>44442.311745895749</v>
      </c>
      <c r="C2007" s="2">
        <f t="shared" si="83"/>
        <v>44442</v>
      </c>
      <c r="D2007" s="1">
        <v>4327</v>
      </c>
    </row>
    <row r="2008" spans="2:4" ht="13" x14ac:dyDescent="0.15">
      <c r="B2008" s="2">
        <v>44441.940715694815</v>
      </c>
      <c r="C2008" s="2">
        <f t="shared" si="83"/>
        <v>44441</v>
      </c>
      <c r="D2008" s="1">
        <v>5279</v>
      </c>
    </row>
    <row r="2009" spans="2:4" ht="13" x14ac:dyDescent="0.15">
      <c r="B2009" s="2">
        <v>44441.550857128859</v>
      </c>
      <c r="C2009" s="2">
        <f t="shared" si="83"/>
        <v>44441</v>
      </c>
      <c r="D2009" s="1">
        <v>4359</v>
      </c>
    </row>
    <row r="2010" spans="2:4" ht="13" x14ac:dyDescent="0.15">
      <c r="B2010" s="2">
        <v>44441.125551073659</v>
      </c>
      <c r="C2010" s="2">
        <f t="shared" si="83"/>
        <v>44441</v>
      </c>
      <c r="D2010" s="1">
        <v>4863</v>
      </c>
    </row>
    <row r="2011" spans="2:4" ht="13" x14ac:dyDescent="0.15">
      <c r="B2011" s="2">
        <v>44440.729488144476</v>
      </c>
      <c r="C2011" s="2">
        <f t="shared" si="83"/>
        <v>44440</v>
      </c>
      <c r="D2011" s="1">
        <v>4382</v>
      </c>
    </row>
    <row r="2012" spans="2:4" ht="13" x14ac:dyDescent="0.15">
      <c r="B2012" s="2">
        <v>44440.337856482409</v>
      </c>
      <c r="C2012" s="2">
        <f t="shared" si="83"/>
        <v>44440</v>
      </c>
      <c r="D2012" s="1">
        <v>5132</v>
      </c>
    </row>
    <row r="2013" spans="2:4" ht="13" x14ac:dyDescent="0.15">
      <c r="B2013" s="2"/>
      <c r="C2013" s="2"/>
    </row>
    <row r="2014" spans="2:4" ht="13" x14ac:dyDescent="0.15">
      <c r="B2014" s="2"/>
      <c r="C2014" s="2"/>
    </row>
    <row r="2015" spans="2:4" ht="13" x14ac:dyDescent="0.15">
      <c r="B2015" s="2"/>
      <c r="C2015" s="2"/>
    </row>
    <row r="2016" spans="2:4" ht="13" x14ac:dyDescent="0.15">
      <c r="B2016" s="2"/>
      <c r="C2016" s="2"/>
    </row>
    <row r="2017" spans="2:3" ht="13" x14ac:dyDescent="0.15">
      <c r="B2017" s="2"/>
      <c r="C2017" s="2"/>
    </row>
    <row r="2018" spans="2:3" ht="13" x14ac:dyDescent="0.15">
      <c r="B2018" s="2"/>
      <c r="C2018" s="2"/>
    </row>
    <row r="2019" spans="2:3" ht="13" x14ac:dyDescent="0.15">
      <c r="B2019" s="2"/>
      <c r="C2019" s="2"/>
    </row>
    <row r="2020" spans="2:3" ht="13" x14ac:dyDescent="0.15">
      <c r="B2020" s="2"/>
      <c r="C2020" s="2"/>
    </row>
    <row r="2021" spans="2:3" ht="13" x14ac:dyDescent="0.15">
      <c r="B2021" s="2"/>
      <c r="C2021" s="2"/>
    </row>
    <row r="2022" spans="2:3" ht="13" x14ac:dyDescent="0.15">
      <c r="B2022" s="2"/>
      <c r="C2022" s="2"/>
    </row>
    <row r="2023" spans="2:3" ht="13" x14ac:dyDescent="0.15">
      <c r="B2023" s="2"/>
      <c r="C2023" s="2"/>
    </row>
    <row r="2024" spans="2:3" ht="13" x14ac:dyDescent="0.15">
      <c r="B2024" s="2"/>
      <c r="C2024" s="2"/>
    </row>
    <row r="2025" spans="2:3" ht="13" x14ac:dyDescent="0.15">
      <c r="B2025" s="2"/>
      <c r="C2025" s="2"/>
    </row>
    <row r="2026" spans="2:3" ht="13" x14ac:dyDescent="0.15">
      <c r="B2026" s="2"/>
      <c r="C2026" s="2"/>
    </row>
    <row r="2027" spans="2:3" ht="13" x14ac:dyDescent="0.15">
      <c r="B2027" s="2"/>
      <c r="C2027" s="2"/>
    </row>
    <row r="2028" spans="2:3" ht="13" x14ac:dyDescent="0.15">
      <c r="B2028" s="2"/>
      <c r="C2028" s="2"/>
    </row>
    <row r="2029" spans="2:3" ht="13" x14ac:dyDescent="0.15">
      <c r="B2029" s="2"/>
      <c r="C2029" s="2"/>
    </row>
    <row r="2030" spans="2:3" ht="13" x14ac:dyDescent="0.15">
      <c r="B2030" s="2"/>
      <c r="C2030" s="2"/>
    </row>
    <row r="2031" spans="2:3" ht="13" x14ac:dyDescent="0.15">
      <c r="B2031" s="2"/>
      <c r="C2031" s="2"/>
    </row>
    <row r="2032" spans="2:3" ht="13" x14ac:dyDescent="0.15">
      <c r="B2032" s="2"/>
      <c r="C2032" s="2"/>
    </row>
    <row r="2033" spans="2:3" ht="13" x14ac:dyDescent="0.15">
      <c r="B2033" s="2"/>
      <c r="C2033" s="2"/>
    </row>
    <row r="2034" spans="2:3" ht="13" x14ac:dyDescent="0.15">
      <c r="B2034" s="2"/>
      <c r="C2034" s="2"/>
    </row>
    <row r="2035" spans="2:3" ht="13" x14ac:dyDescent="0.15">
      <c r="B2035" s="2"/>
      <c r="C2035" s="2"/>
    </row>
    <row r="2036" spans="2:3" ht="13" x14ac:dyDescent="0.15">
      <c r="B2036" s="2"/>
      <c r="C2036" s="2"/>
    </row>
    <row r="2037" spans="2:3" ht="13" x14ac:dyDescent="0.15">
      <c r="B2037" s="2"/>
      <c r="C2037" s="2"/>
    </row>
    <row r="2038" spans="2:3" ht="13" x14ac:dyDescent="0.15">
      <c r="B2038" s="2"/>
      <c r="C2038" s="2"/>
    </row>
    <row r="2039" spans="2:3" ht="13" x14ac:dyDescent="0.15">
      <c r="B2039" s="2"/>
      <c r="C2039" s="2"/>
    </row>
    <row r="2040" spans="2:3" ht="13" x14ac:dyDescent="0.15">
      <c r="B2040" s="2"/>
      <c r="C2040" s="2"/>
    </row>
    <row r="2041" spans="2:3" ht="13" x14ac:dyDescent="0.15">
      <c r="B2041" s="2"/>
      <c r="C2041" s="2"/>
    </row>
    <row r="2042" spans="2:3" ht="13" x14ac:dyDescent="0.15">
      <c r="B2042" s="2"/>
      <c r="C2042" s="2"/>
    </row>
    <row r="2043" spans="2:3" ht="13" x14ac:dyDescent="0.15">
      <c r="B2043" s="2"/>
      <c r="C2043" s="2"/>
    </row>
    <row r="2044" spans="2:3" ht="13" x14ac:dyDescent="0.15">
      <c r="B2044" s="2"/>
      <c r="C2044" s="2"/>
    </row>
    <row r="2045" spans="2:3" ht="13" x14ac:dyDescent="0.15">
      <c r="B2045" s="2"/>
      <c r="C2045" s="2"/>
    </row>
    <row r="2046" spans="2:3" ht="13" x14ac:dyDescent="0.15">
      <c r="B2046" s="2"/>
      <c r="C2046" s="2"/>
    </row>
    <row r="2047" spans="2:3" ht="13" x14ac:dyDescent="0.15">
      <c r="B2047" s="2"/>
      <c r="C2047" s="2"/>
    </row>
    <row r="2048" spans="2:3" ht="13" x14ac:dyDescent="0.15">
      <c r="B2048" s="2"/>
      <c r="C2048" s="2"/>
    </row>
    <row r="2049" spans="2:3" ht="13" x14ac:dyDescent="0.15">
      <c r="B2049" s="2"/>
      <c r="C2049" s="2"/>
    </row>
    <row r="2050" spans="2:3" ht="13" x14ac:dyDescent="0.15">
      <c r="B2050" s="2"/>
      <c r="C2050" s="2"/>
    </row>
    <row r="2051" spans="2:3" ht="13" x14ac:dyDescent="0.15">
      <c r="B2051" s="2"/>
      <c r="C2051" s="2"/>
    </row>
    <row r="2052" spans="2:3" ht="13" x14ac:dyDescent="0.15">
      <c r="B2052" s="2"/>
      <c r="C2052" s="2"/>
    </row>
    <row r="2053" spans="2:3" ht="13" x14ac:dyDescent="0.15">
      <c r="B2053" s="2"/>
      <c r="C2053" s="2"/>
    </row>
    <row r="2054" spans="2:3" ht="13" x14ac:dyDescent="0.15">
      <c r="B2054" s="2"/>
      <c r="C2054" s="2"/>
    </row>
    <row r="2055" spans="2:3" ht="13" x14ac:dyDescent="0.15">
      <c r="B2055" s="2"/>
      <c r="C2055" s="2"/>
    </row>
    <row r="2056" spans="2:3" ht="13" x14ac:dyDescent="0.15">
      <c r="B2056" s="2"/>
      <c r="C2056" s="2"/>
    </row>
    <row r="2057" spans="2:3" ht="13" x14ac:dyDescent="0.15">
      <c r="B2057" s="2"/>
      <c r="C2057" s="2"/>
    </row>
    <row r="2058" spans="2:3" ht="13" x14ac:dyDescent="0.15">
      <c r="B2058" s="2"/>
      <c r="C2058" s="2"/>
    </row>
    <row r="2059" spans="2:3" ht="13" x14ac:dyDescent="0.15">
      <c r="B2059" s="2"/>
      <c r="C2059" s="2"/>
    </row>
    <row r="2060" spans="2:3" ht="13" x14ac:dyDescent="0.15">
      <c r="B2060" s="2"/>
      <c r="C2060" s="2"/>
    </row>
    <row r="2061" spans="2:3" ht="13" x14ac:dyDescent="0.15">
      <c r="B2061" s="2"/>
      <c r="C2061" s="2"/>
    </row>
    <row r="2062" spans="2:3" ht="13" x14ac:dyDescent="0.15">
      <c r="B2062" s="2"/>
      <c r="C2062" s="2"/>
    </row>
    <row r="2063" spans="2:3" ht="13" x14ac:dyDescent="0.15">
      <c r="B2063" s="2"/>
      <c r="C2063" s="2"/>
    </row>
    <row r="2064" spans="2:3" ht="13" x14ac:dyDescent="0.15">
      <c r="B2064" s="2"/>
      <c r="C2064" s="2"/>
    </row>
    <row r="2065" spans="2:3" ht="13" x14ac:dyDescent="0.15">
      <c r="B2065" s="2"/>
      <c r="C2065" s="2"/>
    </row>
    <row r="2066" spans="2:3" ht="13" x14ac:dyDescent="0.15">
      <c r="B2066" s="2"/>
      <c r="C2066" s="2"/>
    </row>
    <row r="2067" spans="2:3" ht="13" x14ac:dyDescent="0.15">
      <c r="B2067" s="2"/>
      <c r="C2067" s="2"/>
    </row>
    <row r="2068" spans="2:3" ht="13" x14ac:dyDescent="0.15">
      <c r="B2068" s="2"/>
      <c r="C2068" s="2"/>
    </row>
    <row r="2069" spans="2:3" ht="13" x14ac:dyDescent="0.15">
      <c r="B2069" s="2"/>
      <c r="C2069" s="2"/>
    </row>
    <row r="2070" spans="2:3" ht="13" x14ac:dyDescent="0.15">
      <c r="B2070" s="2"/>
      <c r="C2070" s="2"/>
    </row>
    <row r="2071" spans="2:3" ht="13" x14ac:dyDescent="0.15">
      <c r="B2071" s="2"/>
      <c r="C2071" s="2"/>
    </row>
    <row r="2072" spans="2:3" ht="13" x14ac:dyDescent="0.15">
      <c r="B2072" s="2"/>
      <c r="C2072" s="2"/>
    </row>
    <row r="2073" spans="2:3" ht="13" x14ac:dyDescent="0.15">
      <c r="B2073" s="2"/>
      <c r="C2073" s="2"/>
    </row>
    <row r="2074" spans="2:3" ht="13" x14ac:dyDescent="0.15">
      <c r="B2074" s="2"/>
      <c r="C2074" s="2"/>
    </row>
    <row r="2075" spans="2:3" ht="13" x14ac:dyDescent="0.15">
      <c r="B2075" s="2"/>
      <c r="C2075" s="2"/>
    </row>
    <row r="2076" spans="2:3" ht="13" x14ac:dyDescent="0.15">
      <c r="B2076" s="2"/>
      <c r="C2076" s="2"/>
    </row>
    <row r="2077" spans="2:3" ht="13" x14ac:dyDescent="0.15">
      <c r="B2077" s="2"/>
      <c r="C2077" s="2"/>
    </row>
    <row r="2078" spans="2:3" ht="13" x14ac:dyDescent="0.15">
      <c r="B2078" s="2"/>
      <c r="C2078" s="2"/>
    </row>
    <row r="2079" spans="2:3" ht="13" x14ac:dyDescent="0.15">
      <c r="B2079" s="2"/>
      <c r="C2079" s="2"/>
    </row>
    <row r="2080" spans="2:3" ht="13" x14ac:dyDescent="0.15">
      <c r="B2080" s="2"/>
      <c r="C2080" s="2"/>
    </row>
    <row r="2081" spans="2:3" ht="13" x14ac:dyDescent="0.15">
      <c r="B2081" s="2"/>
      <c r="C2081" s="2"/>
    </row>
    <row r="2082" spans="2:3" ht="13" x14ac:dyDescent="0.15">
      <c r="B2082" s="2"/>
      <c r="C2082" s="2"/>
    </row>
    <row r="2083" spans="2:3" ht="13" x14ac:dyDescent="0.15">
      <c r="B2083" s="2"/>
      <c r="C2083" s="2"/>
    </row>
    <row r="2084" spans="2:3" ht="13" x14ac:dyDescent="0.15">
      <c r="B2084" s="2"/>
      <c r="C2084" s="2"/>
    </row>
    <row r="2085" spans="2:3" ht="13" x14ac:dyDescent="0.15">
      <c r="B2085" s="2"/>
      <c r="C2085" s="2"/>
    </row>
    <row r="2086" spans="2:3" ht="13" x14ac:dyDescent="0.15">
      <c r="B2086" s="2"/>
      <c r="C2086" s="2"/>
    </row>
    <row r="2087" spans="2:3" ht="13" x14ac:dyDescent="0.15">
      <c r="B2087" s="2"/>
      <c r="C2087" s="2"/>
    </row>
    <row r="2088" spans="2:3" ht="13" x14ac:dyDescent="0.15">
      <c r="B2088" s="2"/>
      <c r="C2088" s="2"/>
    </row>
    <row r="2089" spans="2:3" ht="13" x14ac:dyDescent="0.15">
      <c r="B2089" s="2"/>
      <c r="C2089" s="2"/>
    </row>
    <row r="2090" spans="2:3" ht="13" x14ac:dyDescent="0.15">
      <c r="B2090" s="2"/>
      <c r="C2090" s="2"/>
    </row>
    <row r="2091" spans="2:3" ht="13" x14ac:dyDescent="0.15">
      <c r="B2091" s="2"/>
      <c r="C2091" s="2"/>
    </row>
    <row r="2092" spans="2:3" ht="13" x14ac:dyDescent="0.15">
      <c r="B2092" s="2"/>
      <c r="C2092" s="2"/>
    </row>
    <row r="2093" spans="2:3" ht="13" x14ac:dyDescent="0.15">
      <c r="B2093" s="2"/>
      <c r="C2093" s="2"/>
    </row>
    <row r="2094" spans="2:3" ht="13" x14ac:dyDescent="0.15">
      <c r="B2094" s="2"/>
      <c r="C2094" s="2"/>
    </row>
    <row r="2095" spans="2:3" ht="13" x14ac:dyDescent="0.15">
      <c r="B2095" s="2"/>
      <c r="C2095" s="2"/>
    </row>
    <row r="2096" spans="2:3" ht="13" x14ac:dyDescent="0.15">
      <c r="B2096" s="2"/>
      <c r="C2096" s="2"/>
    </row>
    <row r="2097" spans="2:3" ht="13" x14ac:dyDescent="0.15">
      <c r="B2097" s="2"/>
      <c r="C2097" s="2"/>
    </row>
    <row r="2098" spans="2:3" ht="13" x14ac:dyDescent="0.15">
      <c r="B2098" s="2"/>
      <c r="C2098" s="2"/>
    </row>
    <row r="2099" spans="2:3" ht="13" x14ac:dyDescent="0.15">
      <c r="B2099" s="2"/>
      <c r="C2099" s="2"/>
    </row>
    <row r="2100" spans="2:3" ht="13" x14ac:dyDescent="0.15">
      <c r="B2100" s="2"/>
      <c r="C2100" s="2"/>
    </row>
    <row r="2101" spans="2:3" ht="13" x14ac:dyDescent="0.15">
      <c r="B2101" s="2"/>
      <c r="C2101" s="2"/>
    </row>
    <row r="2102" spans="2:3" ht="13" x14ac:dyDescent="0.15">
      <c r="B2102" s="2"/>
      <c r="C2102" s="2"/>
    </row>
    <row r="2103" spans="2:3" ht="13" x14ac:dyDescent="0.15">
      <c r="B2103" s="2"/>
      <c r="C2103" s="2"/>
    </row>
    <row r="2104" spans="2:3" ht="13" x14ac:dyDescent="0.15">
      <c r="B2104" s="2"/>
      <c r="C2104" s="2"/>
    </row>
    <row r="2105" spans="2:3" ht="13" x14ac:dyDescent="0.15">
      <c r="B2105" s="2"/>
      <c r="C2105" s="2"/>
    </row>
    <row r="2106" spans="2:3" ht="13" x14ac:dyDescent="0.15">
      <c r="B2106" s="2"/>
      <c r="C2106" s="2"/>
    </row>
    <row r="2107" spans="2:3" ht="13" x14ac:dyDescent="0.15">
      <c r="B2107" s="2"/>
      <c r="C2107" s="2"/>
    </row>
    <row r="2108" spans="2:3" ht="13" x14ac:dyDescent="0.15">
      <c r="B2108" s="2"/>
      <c r="C2108" s="2"/>
    </row>
    <row r="2109" spans="2:3" ht="13" x14ac:dyDescent="0.15">
      <c r="B2109" s="2"/>
      <c r="C2109" s="2"/>
    </row>
    <row r="2110" spans="2:3" ht="13" x14ac:dyDescent="0.15">
      <c r="B2110" s="2"/>
      <c r="C2110" s="2"/>
    </row>
    <row r="2111" spans="2:3" ht="13" x14ac:dyDescent="0.15">
      <c r="B2111" s="2"/>
      <c r="C2111" s="2"/>
    </row>
    <row r="2112" spans="2:3" ht="13" x14ac:dyDescent="0.15">
      <c r="B2112" s="2"/>
      <c r="C2112" s="2"/>
    </row>
    <row r="2113" spans="2:3" ht="13" x14ac:dyDescent="0.15">
      <c r="B2113" s="2"/>
      <c r="C2113" s="2"/>
    </row>
    <row r="2114" spans="2:3" ht="13" x14ac:dyDescent="0.15">
      <c r="B2114" s="2"/>
      <c r="C2114" s="2"/>
    </row>
    <row r="2115" spans="2:3" ht="13" x14ac:dyDescent="0.15">
      <c r="B2115" s="2"/>
      <c r="C2115" s="2"/>
    </row>
    <row r="2116" spans="2:3" ht="13" x14ac:dyDescent="0.15">
      <c r="B2116" s="2"/>
      <c r="C2116" s="2"/>
    </row>
    <row r="2117" spans="2:3" ht="13" x14ac:dyDescent="0.15">
      <c r="B2117" s="2"/>
      <c r="C2117" s="2"/>
    </row>
    <row r="2118" spans="2:3" ht="13" x14ac:dyDescent="0.15">
      <c r="B2118" s="2"/>
      <c r="C2118" s="2"/>
    </row>
    <row r="2119" spans="2:3" ht="13" x14ac:dyDescent="0.15">
      <c r="B2119" s="2"/>
      <c r="C2119" s="2"/>
    </row>
    <row r="2120" spans="2:3" ht="13" x14ac:dyDescent="0.15">
      <c r="B2120" s="2"/>
      <c r="C2120" s="2"/>
    </row>
    <row r="2121" spans="2:3" ht="13" x14ac:dyDescent="0.15">
      <c r="B2121" s="2"/>
      <c r="C2121" s="2"/>
    </row>
    <row r="2122" spans="2:3" ht="13" x14ac:dyDescent="0.15">
      <c r="B2122" s="2"/>
      <c r="C2122" s="2"/>
    </row>
    <row r="2123" spans="2:3" ht="13" x14ac:dyDescent="0.15">
      <c r="B2123" s="2"/>
      <c r="C2123" s="2"/>
    </row>
    <row r="2124" spans="2:3" ht="13" x14ac:dyDescent="0.15">
      <c r="B2124" s="2"/>
      <c r="C2124" s="2"/>
    </row>
    <row r="2125" spans="2:3" ht="13" x14ac:dyDescent="0.15">
      <c r="B2125" s="2"/>
      <c r="C2125" s="2"/>
    </row>
    <row r="2126" spans="2:3" ht="13" x14ac:dyDescent="0.15">
      <c r="B2126" s="2"/>
      <c r="C2126" s="2"/>
    </row>
    <row r="2127" spans="2:3" ht="13" x14ac:dyDescent="0.15">
      <c r="B2127" s="2"/>
      <c r="C2127" s="2"/>
    </row>
    <row r="2128" spans="2:3" ht="13" x14ac:dyDescent="0.15">
      <c r="B2128" s="2"/>
      <c r="C2128" s="2"/>
    </row>
    <row r="2129" spans="2:3" ht="13" x14ac:dyDescent="0.15">
      <c r="B2129" s="2"/>
      <c r="C2129" s="2"/>
    </row>
    <row r="2130" spans="2:3" ht="13" x14ac:dyDescent="0.15">
      <c r="B2130" s="2"/>
      <c r="C2130" s="2"/>
    </row>
    <row r="2131" spans="2:3" ht="13" x14ac:dyDescent="0.15">
      <c r="B2131" s="2"/>
      <c r="C2131" s="2"/>
    </row>
    <row r="2132" spans="2:3" ht="13" x14ac:dyDescent="0.15">
      <c r="B2132" s="2"/>
      <c r="C2132" s="2"/>
    </row>
    <row r="2133" spans="2:3" ht="13" x14ac:dyDescent="0.15">
      <c r="B2133" s="2"/>
      <c r="C2133" s="2"/>
    </row>
    <row r="2134" spans="2:3" ht="13" x14ac:dyDescent="0.15">
      <c r="B2134" s="2"/>
      <c r="C2134" s="2"/>
    </row>
    <row r="2135" spans="2:3" ht="13" x14ac:dyDescent="0.15">
      <c r="B2135" s="2"/>
      <c r="C2135" s="2"/>
    </row>
    <row r="2136" spans="2:3" ht="13" x14ac:dyDescent="0.15">
      <c r="B2136" s="2"/>
      <c r="C2136" s="2"/>
    </row>
    <row r="2137" spans="2:3" ht="13" x14ac:dyDescent="0.15">
      <c r="B2137" s="2"/>
      <c r="C2137" s="2"/>
    </row>
    <row r="2138" spans="2:3" ht="13" x14ac:dyDescent="0.15">
      <c r="B2138" s="2"/>
      <c r="C2138" s="2"/>
    </row>
    <row r="2139" spans="2:3" ht="13" x14ac:dyDescent="0.15">
      <c r="B2139" s="2"/>
      <c r="C2139" s="2"/>
    </row>
    <row r="2140" spans="2:3" ht="13" x14ac:dyDescent="0.15">
      <c r="B2140" s="2"/>
      <c r="C2140" s="2"/>
    </row>
    <row r="2141" spans="2:3" ht="13" x14ac:dyDescent="0.15">
      <c r="B2141" s="2"/>
      <c r="C2141" s="2"/>
    </row>
    <row r="2142" spans="2:3" ht="13" x14ac:dyDescent="0.15">
      <c r="B2142" s="2"/>
      <c r="C2142" s="2"/>
    </row>
    <row r="2143" spans="2:3" ht="13" x14ac:dyDescent="0.15">
      <c r="B2143" s="2"/>
      <c r="C2143" s="2"/>
    </row>
    <row r="2144" spans="2:3" ht="13" x14ac:dyDescent="0.15">
      <c r="B2144" s="2"/>
      <c r="C2144" s="2"/>
    </row>
    <row r="2145" spans="2:3" ht="13" x14ac:dyDescent="0.15">
      <c r="B2145" s="2"/>
      <c r="C2145" s="2"/>
    </row>
    <row r="2146" spans="2:3" ht="13" x14ac:dyDescent="0.15">
      <c r="B2146" s="2"/>
      <c r="C2146" s="2"/>
    </row>
    <row r="2147" spans="2:3" ht="13" x14ac:dyDescent="0.15">
      <c r="B2147" s="2"/>
      <c r="C2147" s="2"/>
    </row>
    <row r="2148" spans="2:3" ht="13" x14ac:dyDescent="0.15">
      <c r="B2148" s="2"/>
      <c r="C2148" s="2"/>
    </row>
    <row r="2149" spans="2:3" ht="13" x14ac:dyDescent="0.15">
      <c r="B2149" s="2"/>
      <c r="C2149" s="2"/>
    </row>
    <row r="2150" spans="2:3" ht="13" x14ac:dyDescent="0.15">
      <c r="B2150" s="2"/>
      <c r="C2150" s="2"/>
    </row>
    <row r="2151" spans="2:3" ht="13" x14ac:dyDescent="0.15">
      <c r="B2151" s="2"/>
      <c r="C2151" s="2"/>
    </row>
    <row r="2152" spans="2:3" ht="13" x14ac:dyDescent="0.15">
      <c r="B2152" s="2"/>
      <c r="C2152" s="2"/>
    </row>
    <row r="2153" spans="2:3" ht="13" x14ac:dyDescent="0.15">
      <c r="B2153" s="2"/>
      <c r="C2153" s="2"/>
    </row>
    <row r="2154" spans="2:3" ht="13" x14ac:dyDescent="0.15">
      <c r="B2154" s="2"/>
      <c r="C2154" s="2"/>
    </row>
    <row r="2155" spans="2:3" ht="13" x14ac:dyDescent="0.15">
      <c r="B2155" s="2"/>
      <c r="C2155" s="2"/>
    </row>
    <row r="2156" spans="2:3" ht="13" x14ac:dyDescent="0.15">
      <c r="B2156" s="2"/>
      <c r="C2156" s="2"/>
    </row>
    <row r="2157" spans="2:3" ht="13" x14ac:dyDescent="0.15">
      <c r="B2157" s="2"/>
      <c r="C2157" s="2"/>
    </row>
    <row r="2158" spans="2:3" ht="13" x14ac:dyDescent="0.15">
      <c r="B2158" s="2"/>
      <c r="C2158" s="2"/>
    </row>
    <row r="2159" spans="2:3" ht="13" x14ac:dyDescent="0.15">
      <c r="B2159" s="2"/>
      <c r="C2159" s="2"/>
    </row>
    <row r="2160" spans="2:3" ht="13" x14ac:dyDescent="0.15">
      <c r="B2160" s="2"/>
      <c r="C2160" s="2"/>
    </row>
    <row r="2161" spans="2:3" ht="13" x14ac:dyDescent="0.15">
      <c r="B2161" s="2"/>
      <c r="C2161" s="2"/>
    </row>
    <row r="2162" spans="2:3" ht="13" x14ac:dyDescent="0.15">
      <c r="B2162" s="2"/>
      <c r="C2162" s="2"/>
    </row>
    <row r="2163" spans="2:3" ht="13" x14ac:dyDescent="0.15">
      <c r="B2163" s="2"/>
      <c r="C2163" s="2"/>
    </row>
    <row r="2164" spans="2:3" ht="13" x14ac:dyDescent="0.15">
      <c r="B2164" s="2"/>
      <c r="C2164" s="2"/>
    </row>
    <row r="2165" spans="2:3" ht="13" x14ac:dyDescent="0.15">
      <c r="B2165" s="2"/>
      <c r="C2165" s="2"/>
    </row>
    <row r="2166" spans="2:3" ht="13" x14ac:dyDescent="0.15">
      <c r="B2166" s="2"/>
      <c r="C2166" s="2"/>
    </row>
    <row r="2167" spans="2:3" ht="13" x14ac:dyDescent="0.15">
      <c r="B2167" s="2"/>
      <c r="C2167" s="2"/>
    </row>
    <row r="2168" spans="2:3" ht="13" x14ac:dyDescent="0.15">
      <c r="B2168" s="2"/>
      <c r="C2168" s="2"/>
    </row>
    <row r="2169" spans="2:3" ht="13" x14ac:dyDescent="0.15">
      <c r="B2169" s="2"/>
      <c r="C2169" s="2"/>
    </row>
    <row r="2170" spans="2:3" ht="13" x14ac:dyDescent="0.15">
      <c r="B2170" s="2"/>
      <c r="C2170" s="2"/>
    </row>
    <row r="2171" spans="2:3" ht="13" x14ac:dyDescent="0.15">
      <c r="B2171" s="2"/>
      <c r="C2171" s="2"/>
    </row>
    <row r="2172" spans="2:3" ht="13" x14ac:dyDescent="0.15">
      <c r="B2172" s="2"/>
      <c r="C2172" s="2"/>
    </row>
    <row r="2173" spans="2:3" ht="13" x14ac:dyDescent="0.15">
      <c r="B2173" s="2"/>
      <c r="C2173" s="2"/>
    </row>
    <row r="2174" spans="2:3" ht="13" x14ac:dyDescent="0.15">
      <c r="B2174" s="2"/>
      <c r="C2174" s="2"/>
    </row>
    <row r="2175" spans="2:3" ht="13" x14ac:dyDescent="0.15">
      <c r="B2175" s="2"/>
      <c r="C2175" s="2"/>
    </row>
    <row r="2176" spans="2:3" ht="13" x14ac:dyDescent="0.15">
      <c r="B2176" s="2"/>
      <c r="C2176" s="2"/>
    </row>
    <row r="2177" spans="2:3" ht="13" x14ac:dyDescent="0.15">
      <c r="B2177" s="2"/>
      <c r="C2177" s="2"/>
    </row>
    <row r="2178" spans="2:3" ht="13" x14ac:dyDescent="0.15">
      <c r="B2178" s="2"/>
      <c r="C2178" s="2"/>
    </row>
    <row r="2179" spans="2:3" ht="13" x14ac:dyDescent="0.15">
      <c r="B2179" s="2"/>
      <c r="C2179" s="2"/>
    </row>
    <row r="2180" spans="2:3" ht="13" x14ac:dyDescent="0.15">
      <c r="B2180" s="2"/>
      <c r="C2180" s="2"/>
    </row>
    <row r="2181" spans="2:3" ht="13" x14ac:dyDescent="0.15">
      <c r="B2181" s="2"/>
      <c r="C2181" s="2"/>
    </row>
    <row r="2182" spans="2:3" ht="13" x14ac:dyDescent="0.15">
      <c r="B2182" s="2"/>
      <c r="C2182" s="2"/>
    </row>
    <row r="2183" spans="2:3" ht="13" x14ac:dyDescent="0.15">
      <c r="B2183" s="2"/>
      <c r="C2183" s="2"/>
    </row>
    <row r="2184" spans="2:3" ht="13" x14ac:dyDescent="0.15">
      <c r="B2184" s="2"/>
      <c r="C2184" s="2"/>
    </row>
    <row r="2185" spans="2:3" ht="13" x14ac:dyDescent="0.15">
      <c r="B2185" s="2"/>
      <c r="C2185" s="2"/>
    </row>
    <row r="2186" spans="2:3" ht="13" x14ac:dyDescent="0.15">
      <c r="B2186" s="2"/>
      <c r="C2186" s="2"/>
    </row>
    <row r="2187" spans="2:3" ht="13" x14ac:dyDescent="0.15">
      <c r="B2187" s="2"/>
      <c r="C2187" s="2"/>
    </row>
    <row r="2188" spans="2:3" ht="13" x14ac:dyDescent="0.15">
      <c r="B2188" s="2"/>
      <c r="C2188" s="2"/>
    </row>
    <row r="2189" spans="2:3" ht="13" x14ac:dyDescent="0.15">
      <c r="B2189" s="2"/>
      <c r="C2189" s="2"/>
    </row>
    <row r="2190" spans="2:3" ht="13" x14ac:dyDescent="0.15">
      <c r="B2190" s="2"/>
      <c r="C2190" s="2"/>
    </row>
    <row r="2191" spans="2:3" ht="13" x14ac:dyDescent="0.15">
      <c r="B2191" s="2"/>
      <c r="C2191" s="2"/>
    </row>
    <row r="2192" spans="2:3" ht="13" x14ac:dyDescent="0.15">
      <c r="B2192" s="2"/>
      <c r="C2192" s="2"/>
    </row>
    <row r="2193" spans="2:3" ht="13" x14ac:dyDescent="0.15">
      <c r="B2193" s="2"/>
      <c r="C2193" s="2"/>
    </row>
    <row r="2194" spans="2:3" ht="13" x14ac:dyDescent="0.15">
      <c r="B2194" s="2"/>
      <c r="C2194" s="2"/>
    </row>
    <row r="2195" spans="2:3" ht="13" x14ac:dyDescent="0.15">
      <c r="B2195" s="2"/>
      <c r="C2195" s="2"/>
    </row>
    <row r="2196" spans="2:3" ht="13" x14ac:dyDescent="0.15">
      <c r="B2196" s="2"/>
      <c r="C2196" s="2"/>
    </row>
    <row r="2197" spans="2:3" ht="13" x14ac:dyDescent="0.15">
      <c r="B2197" s="2"/>
      <c r="C2197" s="2"/>
    </row>
    <row r="2198" spans="2:3" ht="13" x14ac:dyDescent="0.15">
      <c r="B2198" s="2"/>
      <c r="C2198" s="2"/>
    </row>
    <row r="2199" spans="2:3" ht="13" x14ac:dyDescent="0.15">
      <c r="B2199" s="2"/>
      <c r="C2199" s="2"/>
    </row>
    <row r="2200" spans="2:3" ht="13" x14ac:dyDescent="0.15">
      <c r="B2200" s="2"/>
      <c r="C2200" s="2"/>
    </row>
    <row r="2201" spans="2:3" ht="13" x14ac:dyDescent="0.15">
      <c r="B2201" s="2"/>
      <c r="C2201" s="2"/>
    </row>
    <row r="2202" spans="2:3" ht="13" x14ac:dyDescent="0.15">
      <c r="B2202" s="2"/>
      <c r="C2202" s="2"/>
    </row>
    <row r="2203" spans="2:3" ht="13" x14ac:dyDescent="0.15">
      <c r="B2203" s="2"/>
      <c r="C2203" s="2"/>
    </row>
    <row r="2204" spans="2:3" ht="13" x14ac:dyDescent="0.15">
      <c r="B2204" s="2"/>
      <c r="C2204" s="2"/>
    </row>
    <row r="2205" spans="2:3" ht="13" x14ac:dyDescent="0.15">
      <c r="B2205" s="2"/>
      <c r="C2205" s="2"/>
    </row>
    <row r="2206" spans="2:3" ht="13" x14ac:dyDescent="0.15">
      <c r="B2206" s="2"/>
      <c r="C2206" s="2"/>
    </row>
    <row r="2207" spans="2:3" ht="13" x14ac:dyDescent="0.15">
      <c r="B2207" s="2"/>
      <c r="C2207" s="2"/>
    </row>
    <row r="2208" spans="2:3" ht="13" x14ac:dyDescent="0.15">
      <c r="B2208" s="2"/>
      <c r="C2208" s="2"/>
    </row>
    <row r="2209" spans="2:3" ht="13" x14ac:dyDescent="0.15">
      <c r="B2209" s="2"/>
      <c r="C2209" s="2"/>
    </row>
    <row r="2210" spans="2:3" ht="13" x14ac:dyDescent="0.15">
      <c r="B2210" s="2"/>
      <c r="C2210" s="2"/>
    </row>
    <row r="2211" spans="2:3" ht="13" x14ac:dyDescent="0.15">
      <c r="B2211" s="2"/>
      <c r="C2211" s="2"/>
    </row>
    <row r="2212" spans="2:3" ht="13" x14ac:dyDescent="0.15">
      <c r="B2212" s="2"/>
      <c r="C2212" s="2"/>
    </row>
    <row r="2213" spans="2:3" ht="13" x14ac:dyDescent="0.15">
      <c r="B2213" s="2"/>
      <c r="C2213" s="2"/>
    </row>
    <row r="2214" spans="2:3" ht="13" x14ac:dyDescent="0.15">
      <c r="B2214" s="2"/>
      <c r="C2214" s="2"/>
    </row>
    <row r="2215" spans="2:3" ht="13" x14ac:dyDescent="0.15">
      <c r="B2215" s="2"/>
      <c r="C2215" s="2"/>
    </row>
    <row r="2216" spans="2:3" ht="13" x14ac:dyDescent="0.15">
      <c r="B2216" s="2"/>
      <c r="C2216" s="2"/>
    </row>
    <row r="2217" spans="2:3" ht="13" x14ac:dyDescent="0.15">
      <c r="B2217" s="2"/>
      <c r="C2217" s="2"/>
    </row>
    <row r="2218" spans="2:3" ht="13" x14ac:dyDescent="0.15">
      <c r="B2218" s="2"/>
      <c r="C2218" s="2"/>
    </row>
    <row r="2219" spans="2:3" ht="13" x14ac:dyDescent="0.15">
      <c r="B2219" s="2"/>
      <c r="C2219" s="2"/>
    </row>
    <row r="2220" spans="2:3" ht="13" x14ac:dyDescent="0.15">
      <c r="B2220" s="2"/>
      <c r="C2220" s="2"/>
    </row>
    <row r="2221" spans="2:3" ht="13" x14ac:dyDescent="0.15">
      <c r="B2221" s="2"/>
      <c r="C2221" s="2"/>
    </row>
    <row r="2222" spans="2:3" ht="13" x14ac:dyDescent="0.15">
      <c r="B2222" s="2"/>
      <c r="C2222" s="2"/>
    </row>
    <row r="2223" spans="2:3" ht="13" x14ac:dyDescent="0.15">
      <c r="B2223" s="2"/>
      <c r="C2223" s="2"/>
    </row>
    <row r="2224" spans="2:3" ht="13" x14ac:dyDescent="0.15">
      <c r="B2224" s="2"/>
      <c r="C2224" s="2"/>
    </row>
    <row r="2225" spans="2:3" ht="13" x14ac:dyDescent="0.15">
      <c r="B2225" s="2"/>
      <c r="C2225" s="2"/>
    </row>
    <row r="2226" spans="2:3" ht="13" x14ac:dyDescent="0.15">
      <c r="B2226" s="2"/>
      <c r="C2226" s="2"/>
    </row>
    <row r="2227" spans="2:3" ht="13" x14ac:dyDescent="0.15">
      <c r="B2227" s="2"/>
      <c r="C2227" s="2"/>
    </row>
    <row r="2228" spans="2:3" ht="13" x14ac:dyDescent="0.15">
      <c r="B2228" s="2"/>
      <c r="C2228" s="2"/>
    </row>
    <row r="2229" spans="2:3" ht="13" x14ac:dyDescent="0.15">
      <c r="B2229" s="2"/>
      <c r="C2229" s="2"/>
    </row>
    <row r="2230" spans="2:3" ht="13" x14ac:dyDescent="0.15">
      <c r="B2230" s="2"/>
      <c r="C2230" s="2"/>
    </row>
    <row r="2231" spans="2:3" ht="13" x14ac:dyDescent="0.15">
      <c r="B2231" s="2"/>
      <c r="C2231" s="2"/>
    </row>
    <row r="2232" spans="2:3" ht="13" x14ac:dyDescent="0.15">
      <c r="B2232" s="2"/>
      <c r="C2232" s="2"/>
    </row>
    <row r="2233" spans="2:3" ht="13" x14ac:dyDescent="0.15">
      <c r="B2233" s="2"/>
      <c r="C2233" s="2"/>
    </row>
    <row r="2234" spans="2:3" ht="13" x14ac:dyDescent="0.15">
      <c r="B2234" s="2"/>
      <c r="C2234" s="2"/>
    </row>
    <row r="2235" spans="2:3" ht="13" x14ac:dyDescent="0.15">
      <c r="B2235" s="2"/>
      <c r="C2235" s="2"/>
    </row>
    <row r="2236" spans="2:3" ht="13" x14ac:dyDescent="0.15">
      <c r="B2236" s="2"/>
      <c r="C2236" s="2"/>
    </row>
    <row r="2237" spans="2:3" ht="13" x14ac:dyDescent="0.15">
      <c r="B2237" s="2"/>
      <c r="C2237" s="2"/>
    </row>
    <row r="2238" spans="2:3" ht="13" x14ac:dyDescent="0.15">
      <c r="B2238" s="2"/>
      <c r="C2238" s="2"/>
    </row>
    <row r="2239" spans="2:3" ht="13" x14ac:dyDescent="0.15">
      <c r="B2239" s="2"/>
      <c r="C2239" s="2"/>
    </row>
    <row r="2240" spans="2:3" ht="13" x14ac:dyDescent="0.15">
      <c r="B2240" s="2"/>
      <c r="C2240" s="2"/>
    </row>
    <row r="2241" spans="2:3" ht="13" x14ac:dyDescent="0.15">
      <c r="B2241" s="2"/>
      <c r="C2241" s="2"/>
    </row>
    <row r="2242" spans="2:3" ht="13" x14ac:dyDescent="0.15">
      <c r="B2242" s="2"/>
      <c r="C2242" s="2"/>
    </row>
    <row r="2243" spans="2:3" ht="13" x14ac:dyDescent="0.15">
      <c r="B2243" s="2"/>
      <c r="C2243" s="2"/>
    </row>
    <row r="2244" spans="2:3" ht="13" x14ac:dyDescent="0.15">
      <c r="B2244" s="2"/>
      <c r="C2244" s="2"/>
    </row>
    <row r="2245" spans="2:3" ht="13" x14ac:dyDescent="0.15">
      <c r="B2245" s="2"/>
      <c r="C2245" s="2"/>
    </row>
    <row r="2246" spans="2:3" ht="13" x14ac:dyDescent="0.15">
      <c r="B2246" s="2"/>
      <c r="C2246" s="2"/>
    </row>
    <row r="2247" spans="2:3" ht="13" x14ac:dyDescent="0.15">
      <c r="B2247" s="2"/>
      <c r="C2247" s="2"/>
    </row>
    <row r="2248" spans="2:3" ht="13" x14ac:dyDescent="0.15">
      <c r="B2248" s="2"/>
      <c r="C2248" s="2"/>
    </row>
    <row r="2249" spans="2:3" ht="13" x14ac:dyDescent="0.15">
      <c r="B2249" s="2"/>
      <c r="C2249" s="2"/>
    </row>
    <row r="2250" spans="2:3" ht="13" x14ac:dyDescent="0.15">
      <c r="B2250" s="2"/>
      <c r="C2250" s="2"/>
    </row>
    <row r="2251" spans="2:3" ht="13" x14ac:dyDescent="0.15">
      <c r="B2251" s="2"/>
      <c r="C2251" s="2"/>
    </row>
    <row r="2252" spans="2:3" ht="13" x14ac:dyDescent="0.15">
      <c r="B2252" s="2"/>
      <c r="C2252" s="2"/>
    </row>
    <row r="2253" spans="2:3" ht="13" x14ac:dyDescent="0.15">
      <c r="B2253" s="2"/>
      <c r="C2253" s="2"/>
    </row>
    <row r="2254" spans="2:3" ht="13" x14ac:dyDescent="0.15">
      <c r="B2254" s="2"/>
      <c r="C2254" s="2"/>
    </row>
    <row r="2255" spans="2:3" ht="13" x14ac:dyDescent="0.15">
      <c r="B2255" s="2"/>
      <c r="C2255" s="2"/>
    </row>
    <row r="2256" spans="2:3" ht="13" x14ac:dyDescent="0.15">
      <c r="B2256" s="2"/>
      <c r="C2256" s="2"/>
    </row>
    <row r="2257" spans="2:3" ht="13" x14ac:dyDescent="0.15">
      <c r="B2257" s="2"/>
      <c r="C2257" s="2"/>
    </row>
    <row r="2258" spans="2:3" ht="13" x14ac:dyDescent="0.15">
      <c r="B2258" s="2"/>
      <c r="C2258" s="2"/>
    </row>
    <row r="2259" spans="2:3" ht="13" x14ac:dyDescent="0.15">
      <c r="B2259" s="2"/>
      <c r="C2259" s="2"/>
    </row>
    <row r="2260" spans="2:3" ht="13" x14ac:dyDescent="0.15">
      <c r="B2260" s="2"/>
      <c r="C2260" s="2"/>
    </row>
    <row r="2261" spans="2:3" ht="13" x14ac:dyDescent="0.15">
      <c r="B2261" s="2"/>
      <c r="C2261" s="2"/>
    </row>
    <row r="2262" spans="2:3" ht="13" x14ac:dyDescent="0.15">
      <c r="B2262" s="2"/>
      <c r="C2262" s="2"/>
    </row>
    <row r="2263" spans="2:3" ht="13" x14ac:dyDescent="0.15">
      <c r="B2263" s="2"/>
      <c r="C2263" s="2"/>
    </row>
    <row r="2264" spans="2:3" ht="13" x14ac:dyDescent="0.15">
      <c r="B2264" s="2"/>
      <c r="C2264" s="2"/>
    </row>
    <row r="2265" spans="2:3" ht="13" x14ac:dyDescent="0.15">
      <c r="B2265" s="2"/>
      <c r="C2265" s="2"/>
    </row>
    <row r="2266" spans="2:3" ht="13" x14ac:dyDescent="0.15">
      <c r="B2266" s="2"/>
      <c r="C2266" s="2"/>
    </row>
    <row r="2267" spans="2:3" ht="13" x14ac:dyDescent="0.15">
      <c r="B2267" s="2"/>
      <c r="C2267" s="2"/>
    </row>
    <row r="2268" spans="2:3" ht="13" x14ac:dyDescent="0.15">
      <c r="B2268" s="2"/>
      <c r="C2268" s="2"/>
    </row>
    <row r="2269" spans="2:3" ht="13" x14ac:dyDescent="0.15">
      <c r="B2269" s="2"/>
      <c r="C2269" s="2"/>
    </row>
    <row r="2270" spans="2:3" ht="13" x14ac:dyDescent="0.15">
      <c r="B2270" s="2"/>
      <c r="C2270" s="2"/>
    </row>
    <row r="2271" spans="2:3" ht="13" x14ac:dyDescent="0.15">
      <c r="B2271" s="2"/>
      <c r="C2271" s="2"/>
    </row>
    <row r="2272" spans="2:3" ht="13" x14ac:dyDescent="0.15">
      <c r="B2272" s="2"/>
      <c r="C2272" s="2"/>
    </row>
    <row r="2273" spans="2:3" ht="13" x14ac:dyDescent="0.15">
      <c r="B2273" s="2"/>
      <c r="C2273" s="2"/>
    </row>
    <row r="2274" spans="2:3" ht="13" x14ac:dyDescent="0.15">
      <c r="B2274" s="2"/>
      <c r="C2274" s="2"/>
    </row>
    <row r="2275" spans="2:3" ht="13" x14ac:dyDescent="0.15">
      <c r="B2275" s="2"/>
      <c r="C2275" s="2"/>
    </row>
    <row r="2276" spans="2:3" ht="13" x14ac:dyDescent="0.15">
      <c r="B2276" s="2"/>
      <c r="C2276" s="2"/>
    </row>
    <row r="2277" spans="2:3" ht="13" x14ac:dyDescent="0.15">
      <c r="B2277" s="2"/>
      <c r="C2277" s="2"/>
    </row>
    <row r="2278" spans="2:3" ht="13" x14ac:dyDescent="0.15">
      <c r="B2278" s="2"/>
      <c r="C2278" s="2"/>
    </row>
    <row r="2279" spans="2:3" ht="13" x14ac:dyDescent="0.15">
      <c r="B2279" s="2"/>
      <c r="C2279" s="2"/>
    </row>
    <row r="2280" spans="2:3" ht="13" x14ac:dyDescent="0.15">
      <c r="B2280" s="2"/>
      <c r="C2280" s="2"/>
    </row>
    <row r="2281" spans="2:3" ht="13" x14ac:dyDescent="0.15">
      <c r="B2281" s="2"/>
      <c r="C2281" s="2"/>
    </row>
    <row r="2282" spans="2:3" ht="13" x14ac:dyDescent="0.15">
      <c r="B2282" s="2"/>
      <c r="C2282" s="2"/>
    </row>
    <row r="2283" spans="2:3" ht="13" x14ac:dyDescent="0.15">
      <c r="B2283" s="2"/>
      <c r="C2283" s="2"/>
    </row>
    <row r="2284" spans="2:3" ht="13" x14ac:dyDescent="0.15">
      <c r="B2284" s="2"/>
      <c r="C2284" s="2"/>
    </row>
    <row r="2285" spans="2:3" ht="13" x14ac:dyDescent="0.15">
      <c r="B2285" s="2"/>
      <c r="C2285" s="2"/>
    </row>
    <row r="2286" spans="2:3" ht="13" x14ac:dyDescent="0.15">
      <c r="B2286" s="2"/>
      <c r="C2286" s="2"/>
    </row>
    <row r="2287" spans="2:3" ht="13" x14ac:dyDescent="0.15">
      <c r="B2287" s="2"/>
      <c r="C2287" s="2"/>
    </row>
    <row r="2288" spans="2:3" ht="13" x14ac:dyDescent="0.15">
      <c r="B2288" s="2"/>
      <c r="C2288" s="2"/>
    </row>
    <row r="2289" spans="2:3" ht="13" x14ac:dyDescent="0.15">
      <c r="B2289" s="2"/>
      <c r="C2289" s="2"/>
    </row>
    <row r="2290" spans="2:3" ht="13" x14ac:dyDescent="0.15">
      <c r="B2290" s="2"/>
      <c r="C2290" s="2"/>
    </row>
    <row r="2291" spans="2:3" ht="13" x14ac:dyDescent="0.15">
      <c r="B2291" s="2"/>
      <c r="C2291" s="2"/>
    </row>
    <row r="2292" spans="2:3" ht="13" x14ac:dyDescent="0.15">
      <c r="B2292" s="2"/>
      <c r="C2292" s="2"/>
    </row>
    <row r="2293" spans="2:3" ht="13" x14ac:dyDescent="0.15">
      <c r="B2293" s="2"/>
      <c r="C2293" s="2"/>
    </row>
    <row r="2294" spans="2:3" ht="13" x14ac:dyDescent="0.15">
      <c r="B2294" s="2"/>
      <c r="C2294" s="2"/>
    </row>
    <row r="2295" spans="2:3" ht="13" x14ac:dyDescent="0.15">
      <c r="B2295" s="2"/>
      <c r="C2295" s="2"/>
    </row>
    <row r="2296" spans="2:3" ht="13" x14ac:dyDescent="0.15">
      <c r="B2296" s="2"/>
      <c r="C2296" s="2"/>
    </row>
    <row r="2297" spans="2:3" ht="13" x14ac:dyDescent="0.15">
      <c r="B2297" s="2"/>
      <c r="C2297" s="2"/>
    </row>
    <row r="2298" spans="2:3" ht="13" x14ac:dyDescent="0.15">
      <c r="B2298" s="2"/>
      <c r="C2298" s="2"/>
    </row>
    <row r="2299" spans="2:3" ht="13" x14ac:dyDescent="0.15">
      <c r="B2299" s="2"/>
      <c r="C2299" s="2"/>
    </row>
    <row r="2300" spans="2:3" ht="13" x14ac:dyDescent="0.15">
      <c r="B2300" s="2"/>
      <c r="C2300" s="2"/>
    </row>
    <row r="2301" spans="2:3" ht="13" x14ac:dyDescent="0.15">
      <c r="B2301" s="2"/>
      <c r="C2301" s="2"/>
    </row>
    <row r="2302" spans="2:3" ht="13" x14ac:dyDescent="0.15">
      <c r="B2302" s="2"/>
      <c r="C2302" s="2"/>
    </row>
    <row r="2303" spans="2:3" ht="13" x14ac:dyDescent="0.15">
      <c r="B2303" s="2"/>
      <c r="C2303" s="2"/>
    </row>
    <row r="2304" spans="2:3" ht="13" x14ac:dyDescent="0.15">
      <c r="B2304" s="2"/>
      <c r="C2304" s="2"/>
    </row>
    <row r="2305" spans="2:3" ht="13" x14ac:dyDescent="0.15">
      <c r="B2305" s="2"/>
      <c r="C2305" s="2"/>
    </row>
    <row r="2306" spans="2:3" ht="13" x14ac:dyDescent="0.15">
      <c r="B2306" s="2"/>
      <c r="C2306" s="2"/>
    </row>
    <row r="2307" spans="2:3" ht="13" x14ac:dyDescent="0.15">
      <c r="B2307" s="2"/>
      <c r="C2307" s="2"/>
    </row>
    <row r="2308" spans="2:3" ht="13" x14ac:dyDescent="0.15">
      <c r="B2308" s="2"/>
      <c r="C2308" s="2"/>
    </row>
    <row r="2309" spans="2:3" ht="13" x14ac:dyDescent="0.15">
      <c r="B2309" s="2"/>
      <c r="C2309" s="2"/>
    </row>
    <row r="2310" spans="2:3" ht="13" x14ac:dyDescent="0.15">
      <c r="B2310" s="2"/>
      <c r="C2310" s="2"/>
    </row>
    <row r="2311" spans="2:3" ht="13" x14ac:dyDescent="0.15">
      <c r="B2311" s="2"/>
      <c r="C2311" s="2"/>
    </row>
    <row r="2312" spans="2:3" ht="13" x14ac:dyDescent="0.15">
      <c r="B2312" s="2"/>
      <c r="C2312" s="2"/>
    </row>
    <row r="2313" spans="2:3" ht="13" x14ac:dyDescent="0.15">
      <c r="B2313" s="2"/>
      <c r="C2313" s="2"/>
    </row>
    <row r="2314" spans="2:3" ht="13" x14ac:dyDescent="0.15">
      <c r="B2314" s="2"/>
      <c r="C2314" s="2"/>
    </row>
    <row r="2315" spans="2:3" ht="13" x14ac:dyDescent="0.15">
      <c r="B2315" s="2"/>
      <c r="C2315" s="2"/>
    </row>
    <row r="2316" spans="2:3" ht="13" x14ac:dyDescent="0.15">
      <c r="B2316" s="2"/>
      <c r="C2316" s="2"/>
    </row>
    <row r="2317" spans="2:3" ht="13" x14ac:dyDescent="0.15">
      <c r="B2317" s="2"/>
      <c r="C2317" s="2"/>
    </row>
    <row r="2318" spans="2:3" ht="13" x14ac:dyDescent="0.15">
      <c r="B2318" s="2"/>
      <c r="C2318" s="2"/>
    </row>
    <row r="2319" spans="2:3" ht="13" x14ac:dyDescent="0.15">
      <c r="B2319" s="2"/>
      <c r="C2319" s="2"/>
    </row>
    <row r="2320" spans="2:3" ht="13" x14ac:dyDescent="0.15">
      <c r="B2320" s="2"/>
      <c r="C2320" s="2"/>
    </row>
    <row r="2321" spans="2:3" ht="13" x14ac:dyDescent="0.15">
      <c r="B2321" s="2"/>
      <c r="C2321" s="2"/>
    </row>
    <row r="2322" spans="2:3" ht="13" x14ac:dyDescent="0.15">
      <c r="B2322" s="2"/>
      <c r="C2322" s="2"/>
    </row>
    <row r="2323" spans="2:3" ht="13" x14ac:dyDescent="0.15">
      <c r="B2323" s="2"/>
      <c r="C2323" s="2"/>
    </row>
    <row r="2324" spans="2:3" ht="13" x14ac:dyDescent="0.15">
      <c r="B2324" s="2"/>
      <c r="C2324" s="2"/>
    </row>
    <row r="2325" spans="2:3" ht="13" x14ac:dyDescent="0.15">
      <c r="B2325" s="2"/>
      <c r="C2325" s="2"/>
    </row>
    <row r="2326" spans="2:3" ht="13" x14ac:dyDescent="0.15">
      <c r="B2326" s="2"/>
      <c r="C2326" s="2"/>
    </row>
    <row r="2327" spans="2:3" ht="13" x14ac:dyDescent="0.15">
      <c r="B2327" s="2"/>
      <c r="C2327" s="2"/>
    </row>
    <row r="2328" spans="2:3" ht="13" x14ac:dyDescent="0.15">
      <c r="B2328" s="2"/>
      <c r="C2328" s="2"/>
    </row>
    <row r="2329" spans="2:3" ht="13" x14ac:dyDescent="0.15">
      <c r="B2329" s="2"/>
      <c r="C2329" s="2"/>
    </row>
    <row r="2330" spans="2:3" ht="13" x14ac:dyDescent="0.15">
      <c r="B2330" s="2"/>
      <c r="C2330" s="2"/>
    </row>
    <row r="2331" spans="2:3" ht="13" x14ac:dyDescent="0.15">
      <c r="B2331" s="2"/>
      <c r="C2331" s="2"/>
    </row>
    <row r="2332" spans="2:3" ht="13" x14ac:dyDescent="0.15">
      <c r="B2332" s="2"/>
      <c r="C2332" s="2"/>
    </row>
    <row r="2333" spans="2:3" ht="13" x14ac:dyDescent="0.15">
      <c r="B2333" s="2"/>
      <c r="C2333" s="2"/>
    </row>
    <row r="2334" spans="2:3" ht="13" x14ac:dyDescent="0.15">
      <c r="B2334" s="2"/>
      <c r="C2334" s="2"/>
    </row>
    <row r="2335" spans="2:3" ht="13" x14ac:dyDescent="0.15">
      <c r="B2335" s="2"/>
      <c r="C2335" s="2"/>
    </row>
    <row r="2336" spans="2:3" ht="13" x14ac:dyDescent="0.15">
      <c r="B2336" s="2"/>
      <c r="C2336" s="2"/>
    </row>
    <row r="2337" spans="2:3" ht="13" x14ac:dyDescent="0.15">
      <c r="B2337" s="2"/>
      <c r="C2337" s="2"/>
    </row>
    <row r="2338" spans="2:3" ht="13" x14ac:dyDescent="0.15">
      <c r="B2338" s="2"/>
      <c r="C2338" s="2"/>
    </row>
    <row r="2339" spans="2:3" ht="13" x14ac:dyDescent="0.15">
      <c r="B2339" s="2"/>
      <c r="C2339" s="2"/>
    </row>
    <row r="2340" spans="2:3" ht="13" x14ac:dyDescent="0.15">
      <c r="B2340" s="2"/>
      <c r="C2340" s="2"/>
    </row>
    <row r="2341" spans="2:3" ht="13" x14ac:dyDescent="0.15">
      <c r="B2341" s="2"/>
      <c r="C2341" s="2"/>
    </row>
    <row r="2342" spans="2:3" ht="13" x14ac:dyDescent="0.15">
      <c r="B2342" s="2"/>
      <c r="C2342" s="2"/>
    </row>
    <row r="2343" spans="2:3" ht="13" x14ac:dyDescent="0.15">
      <c r="B2343" s="2"/>
      <c r="C2343" s="2"/>
    </row>
    <row r="2344" spans="2:3" ht="13" x14ac:dyDescent="0.15">
      <c r="B2344" s="2"/>
      <c r="C2344" s="2"/>
    </row>
    <row r="2345" spans="2:3" ht="13" x14ac:dyDescent="0.15">
      <c r="B2345" s="2"/>
      <c r="C2345" s="2"/>
    </row>
    <row r="2346" spans="2:3" ht="13" x14ac:dyDescent="0.15">
      <c r="B2346" s="2"/>
      <c r="C2346" s="2"/>
    </row>
    <row r="2347" spans="2:3" ht="13" x14ac:dyDescent="0.15">
      <c r="B2347" s="2"/>
      <c r="C2347" s="2"/>
    </row>
    <row r="2348" spans="2:3" ht="13" x14ac:dyDescent="0.15">
      <c r="B2348" s="2"/>
      <c r="C2348" s="2"/>
    </row>
    <row r="2349" spans="2:3" ht="13" x14ac:dyDescent="0.15">
      <c r="B2349" s="2"/>
      <c r="C2349" s="2"/>
    </row>
    <row r="2350" spans="2:3" ht="13" x14ac:dyDescent="0.15">
      <c r="B2350" s="2"/>
      <c r="C2350" s="2"/>
    </row>
    <row r="2351" spans="2:3" ht="13" x14ac:dyDescent="0.15">
      <c r="B2351" s="2"/>
      <c r="C2351" s="2"/>
    </row>
    <row r="2352" spans="2:3" ht="13" x14ac:dyDescent="0.15">
      <c r="B2352" s="2"/>
      <c r="C2352" s="2"/>
    </row>
    <row r="2353" spans="2:3" ht="13" x14ac:dyDescent="0.15">
      <c r="B2353" s="2"/>
      <c r="C2353" s="2"/>
    </row>
    <row r="2354" spans="2:3" ht="13" x14ac:dyDescent="0.15">
      <c r="B2354" s="2"/>
      <c r="C2354" s="2"/>
    </row>
    <row r="2355" spans="2:3" ht="13" x14ac:dyDescent="0.15">
      <c r="B2355" s="2"/>
      <c r="C2355" s="2"/>
    </row>
    <row r="2356" spans="2:3" ht="13" x14ac:dyDescent="0.15">
      <c r="B2356" s="2"/>
      <c r="C2356" s="2"/>
    </row>
    <row r="2357" spans="2:3" ht="13" x14ac:dyDescent="0.15">
      <c r="B2357" s="2"/>
      <c r="C2357" s="2"/>
    </row>
    <row r="2358" spans="2:3" ht="13" x14ac:dyDescent="0.15">
      <c r="B2358" s="2"/>
      <c r="C2358" s="2"/>
    </row>
    <row r="2359" spans="2:3" ht="13" x14ac:dyDescent="0.15">
      <c r="B2359" s="2"/>
      <c r="C2359" s="2"/>
    </row>
    <row r="2360" spans="2:3" ht="13" x14ac:dyDescent="0.15">
      <c r="B2360" s="2"/>
      <c r="C2360" s="2"/>
    </row>
    <row r="2361" spans="2:3" ht="13" x14ac:dyDescent="0.15">
      <c r="B2361" s="2"/>
      <c r="C2361" s="2"/>
    </row>
    <row r="2362" spans="2:3" ht="13" x14ac:dyDescent="0.15">
      <c r="B2362" s="2"/>
      <c r="C2362" s="2"/>
    </row>
    <row r="2363" spans="2:3" ht="13" x14ac:dyDescent="0.15">
      <c r="B2363" s="2"/>
      <c r="C2363" s="2"/>
    </row>
    <row r="2364" spans="2:3" ht="13" x14ac:dyDescent="0.15">
      <c r="B2364" s="2"/>
      <c r="C2364" s="2"/>
    </row>
    <row r="2365" spans="2:3" ht="13" x14ac:dyDescent="0.15">
      <c r="B2365" s="2"/>
      <c r="C2365" s="2"/>
    </row>
    <row r="2366" spans="2:3" ht="13" x14ac:dyDescent="0.15">
      <c r="B2366" s="2"/>
      <c r="C2366" s="2"/>
    </row>
    <row r="2367" spans="2:3" ht="13" x14ac:dyDescent="0.15">
      <c r="B2367" s="2"/>
      <c r="C2367" s="2"/>
    </row>
    <row r="2368" spans="2:3" ht="13" x14ac:dyDescent="0.15">
      <c r="B2368" s="2"/>
      <c r="C2368" s="2"/>
    </row>
    <row r="2369" spans="2:3" ht="13" x14ac:dyDescent="0.15">
      <c r="B2369" s="2"/>
      <c r="C2369" s="2"/>
    </row>
    <row r="2370" spans="2:3" ht="13" x14ac:dyDescent="0.15">
      <c r="B2370" s="2"/>
      <c r="C2370" s="2"/>
    </row>
    <row r="2371" spans="2:3" ht="13" x14ac:dyDescent="0.15">
      <c r="B2371" s="2"/>
      <c r="C2371" s="2"/>
    </row>
    <row r="2372" spans="2:3" ht="13" x14ac:dyDescent="0.15">
      <c r="B2372" s="2"/>
      <c r="C2372" s="2"/>
    </row>
    <row r="2373" spans="2:3" ht="13" x14ac:dyDescent="0.15">
      <c r="B2373" s="2"/>
      <c r="C2373" s="2"/>
    </row>
    <row r="2374" spans="2:3" ht="13" x14ac:dyDescent="0.15">
      <c r="B2374" s="2"/>
      <c r="C2374" s="2"/>
    </row>
    <row r="2375" spans="2:3" ht="13" x14ac:dyDescent="0.15">
      <c r="B2375" s="2"/>
      <c r="C2375" s="2"/>
    </row>
    <row r="2376" spans="2:3" ht="13" x14ac:dyDescent="0.15">
      <c r="B2376" s="2"/>
      <c r="C2376" s="2"/>
    </row>
    <row r="2377" spans="2:3" ht="13" x14ac:dyDescent="0.15">
      <c r="B2377" s="2"/>
      <c r="C2377" s="2"/>
    </row>
    <row r="2378" spans="2:3" ht="13" x14ac:dyDescent="0.15">
      <c r="B2378" s="2"/>
      <c r="C2378" s="2"/>
    </row>
    <row r="2379" spans="2:3" ht="13" x14ac:dyDescent="0.15">
      <c r="B2379" s="2"/>
      <c r="C2379" s="2"/>
    </row>
    <row r="2380" spans="2:3" ht="13" x14ac:dyDescent="0.15">
      <c r="B2380" s="2"/>
      <c r="C2380" s="2"/>
    </row>
    <row r="2381" spans="2:3" ht="13" x14ac:dyDescent="0.15">
      <c r="B2381" s="2"/>
      <c r="C2381" s="2"/>
    </row>
    <row r="2382" spans="2:3" ht="13" x14ac:dyDescent="0.15">
      <c r="B2382" s="2"/>
      <c r="C2382" s="2"/>
    </row>
    <row r="2383" spans="2:3" ht="13" x14ac:dyDescent="0.15">
      <c r="B2383" s="2"/>
      <c r="C2383" s="2"/>
    </row>
    <row r="2384" spans="2:3" ht="13" x14ac:dyDescent="0.15">
      <c r="B2384" s="2"/>
      <c r="C2384" s="2"/>
    </row>
    <row r="2385" spans="2:3" ht="13" x14ac:dyDescent="0.15">
      <c r="B2385" s="2"/>
      <c r="C2385" s="2"/>
    </row>
    <row r="2386" spans="2:3" ht="13" x14ac:dyDescent="0.15">
      <c r="B2386" s="2"/>
      <c r="C2386" s="2"/>
    </row>
    <row r="2387" spans="2:3" ht="13" x14ac:dyDescent="0.15">
      <c r="B2387" s="2"/>
      <c r="C2387" s="2"/>
    </row>
    <row r="2388" spans="2:3" ht="13" x14ac:dyDescent="0.15">
      <c r="B2388" s="2"/>
      <c r="C2388" s="2"/>
    </row>
    <row r="2389" spans="2:3" ht="13" x14ac:dyDescent="0.15">
      <c r="B2389" s="2"/>
      <c r="C2389" s="2"/>
    </row>
    <row r="2390" spans="2:3" ht="13" x14ac:dyDescent="0.15">
      <c r="B2390" s="2"/>
      <c r="C2390" s="2"/>
    </row>
    <row r="2391" spans="2:3" ht="13" x14ac:dyDescent="0.15">
      <c r="B2391" s="2"/>
      <c r="C2391" s="2"/>
    </row>
    <row r="2392" spans="2:3" ht="13" x14ac:dyDescent="0.15">
      <c r="B2392" s="2"/>
      <c r="C2392" s="2"/>
    </row>
    <row r="2393" spans="2:3" ht="13" x14ac:dyDescent="0.15">
      <c r="B2393" s="2"/>
      <c r="C2393" s="2"/>
    </row>
    <row r="2394" spans="2:3" ht="13" x14ac:dyDescent="0.15">
      <c r="B2394" s="2"/>
      <c r="C2394" s="2"/>
    </row>
    <row r="2395" spans="2:3" ht="13" x14ac:dyDescent="0.15">
      <c r="B2395" s="2"/>
      <c r="C2395" s="2"/>
    </row>
    <row r="2396" spans="2:3" ht="13" x14ac:dyDescent="0.15">
      <c r="B2396" s="2"/>
      <c r="C2396" s="2"/>
    </row>
    <row r="2397" spans="2:3" ht="13" x14ac:dyDescent="0.15">
      <c r="B2397" s="2"/>
      <c r="C2397" s="2"/>
    </row>
    <row r="2398" spans="2:3" ht="13" x14ac:dyDescent="0.15">
      <c r="B2398" s="2"/>
      <c r="C2398" s="2"/>
    </row>
    <row r="2399" spans="2:3" ht="13" x14ac:dyDescent="0.15">
      <c r="B2399" s="2"/>
      <c r="C2399" s="2"/>
    </row>
    <row r="2400" spans="2:3" ht="13" x14ac:dyDescent="0.15">
      <c r="B2400" s="2"/>
      <c r="C2400" s="2"/>
    </row>
    <row r="2401" spans="2:3" ht="13" x14ac:dyDescent="0.15">
      <c r="B2401" s="2"/>
      <c r="C2401" s="2"/>
    </row>
    <row r="2402" spans="2:3" ht="13" x14ac:dyDescent="0.15">
      <c r="B2402" s="2"/>
      <c r="C2402" s="2"/>
    </row>
    <row r="2403" spans="2:3" ht="13" x14ac:dyDescent="0.15">
      <c r="B2403" s="2"/>
      <c r="C2403" s="2"/>
    </row>
    <row r="2404" spans="2:3" ht="13" x14ac:dyDescent="0.15">
      <c r="B2404" s="2"/>
      <c r="C2404" s="2"/>
    </row>
    <row r="2405" spans="2:3" ht="13" x14ac:dyDescent="0.15">
      <c r="B2405" s="2"/>
      <c r="C2405" s="2"/>
    </row>
    <row r="2406" spans="2:3" ht="13" x14ac:dyDescent="0.15">
      <c r="B2406" s="2"/>
      <c r="C2406" s="2"/>
    </row>
    <row r="2407" spans="2:3" ht="13" x14ac:dyDescent="0.15">
      <c r="B2407" s="2"/>
      <c r="C2407" s="2"/>
    </row>
    <row r="2408" spans="2:3" ht="13" x14ac:dyDescent="0.15">
      <c r="B2408" s="2"/>
      <c r="C2408" s="2"/>
    </row>
    <row r="2409" spans="2:3" ht="13" x14ac:dyDescent="0.15">
      <c r="B2409" s="2"/>
      <c r="C2409" s="2"/>
    </row>
    <row r="2410" spans="2:3" ht="13" x14ac:dyDescent="0.15">
      <c r="B2410" s="2"/>
      <c r="C2410" s="2"/>
    </row>
    <row r="2411" spans="2:3" ht="13" x14ac:dyDescent="0.15">
      <c r="B2411" s="2"/>
      <c r="C2411" s="2"/>
    </row>
    <row r="2412" spans="2:3" ht="13" x14ac:dyDescent="0.15">
      <c r="B2412" s="2"/>
      <c r="C2412" s="2"/>
    </row>
    <row r="2413" spans="2:3" ht="13" x14ac:dyDescent="0.15">
      <c r="B2413" s="2"/>
      <c r="C2413" s="2"/>
    </row>
    <row r="2414" spans="2:3" ht="13" x14ac:dyDescent="0.15">
      <c r="B2414" s="2"/>
      <c r="C2414" s="2"/>
    </row>
    <row r="2415" spans="2:3" ht="13" x14ac:dyDescent="0.15">
      <c r="B2415" s="2"/>
      <c r="C2415" s="2"/>
    </row>
    <row r="2416" spans="2:3" ht="13" x14ac:dyDescent="0.15">
      <c r="B2416" s="2"/>
      <c r="C2416" s="2"/>
    </row>
    <row r="2417" spans="2:3" ht="13" x14ac:dyDescent="0.15">
      <c r="B2417" s="2"/>
      <c r="C2417" s="2"/>
    </row>
    <row r="2418" spans="2:3" ht="13" x14ac:dyDescent="0.15">
      <c r="B2418" s="2"/>
      <c r="C2418" s="2"/>
    </row>
    <row r="2419" spans="2:3" ht="13" x14ac:dyDescent="0.15">
      <c r="B2419" s="2"/>
      <c r="C2419" s="2"/>
    </row>
    <row r="2420" spans="2:3" ht="13" x14ac:dyDescent="0.15">
      <c r="B2420" s="2"/>
      <c r="C2420" s="2"/>
    </row>
    <row r="2421" spans="2:3" ht="13" x14ac:dyDescent="0.15">
      <c r="B2421" s="2"/>
      <c r="C2421" s="2"/>
    </row>
    <row r="2422" spans="2:3" ht="13" x14ac:dyDescent="0.15">
      <c r="B2422" s="2"/>
      <c r="C2422" s="2"/>
    </row>
    <row r="2423" spans="2:3" ht="13" x14ac:dyDescent="0.15">
      <c r="B2423" s="2"/>
      <c r="C2423" s="2"/>
    </row>
    <row r="2424" spans="2:3" ht="13" x14ac:dyDescent="0.15">
      <c r="B2424" s="2"/>
      <c r="C2424" s="2"/>
    </row>
    <row r="2425" spans="2:3" ht="13" x14ac:dyDescent="0.15">
      <c r="B2425" s="2"/>
      <c r="C2425" s="2"/>
    </row>
    <row r="2426" spans="2:3" ht="13" x14ac:dyDescent="0.15">
      <c r="B2426" s="2"/>
      <c r="C2426" s="2"/>
    </row>
    <row r="2427" spans="2:3" ht="13" x14ac:dyDescent="0.15">
      <c r="B2427" s="2"/>
      <c r="C2427" s="2"/>
    </row>
    <row r="2428" spans="2:3" ht="13" x14ac:dyDescent="0.15">
      <c r="B2428" s="2"/>
      <c r="C2428" s="2"/>
    </row>
    <row r="2429" spans="2:3" ht="13" x14ac:dyDescent="0.15">
      <c r="B2429" s="2"/>
      <c r="C2429" s="2"/>
    </row>
    <row r="2430" spans="2:3" ht="13" x14ac:dyDescent="0.15">
      <c r="B2430" s="2"/>
      <c r="C2430" s="2"/>
    </row>
    <row r="2431" spans="2:3" ht="13" x14ac:dyDescent="0.15">
      <c r="B2431" s="2"/>
      <c r="C2431" s="2"/>
    </row>
    <row r="2432" spans="2:3" ht="13" x14ac:dyDescent="0.15">
      <c r="B2432" s="2"/>
      <c r="C2432" s="2"/>
    </row>
    <row r="2433" spans="2:3" ht="13" x14ac:dyDescent="0.15">
      <c r="B2433" s="2"/>
      <c r="C2433" s="2"/>
    </row>
    <row r="2434" spans="2:3" ht="13" x14ac:dyDescent="0.15">
      <c r="B2434" s="2"/>
      <c r="C2434" s="2"/>
    </row>
    <row r="2435" spans="2:3" ht="13" x14ac:dyDescent="0.15">
      <c r="B2435" s="2"/>
      <c r="C2435" s="2"/>
    </row>
    <row r="2436" spans="2:3" ht="13" x14ac:dyDescent="0.15">
      <c r="B2436" s="2"/>
      <c r="C2436" s="2"/>
    </row>
    <row r="2437" spans="2:3" ht="13" x14ac:dyDescent="0.15">
      <c r="B2437" s="2"/>
      <c r="C2437" s="2"/>
    </row>
    <row r="2438" spans="2:3" ht="13" x14ac:dyDescent="0.15">
      <c r="B2438" s="2"/>
      <c r="C2438" s="2"/>
    </row>
    <row r="2439" spans="2:3" ht="13" x14ac:dyDescent="0.15">
      <c r="B2439" s="2"/>
      <c r="C2439" s="2"/>
    </row>
    <row r="2440" spans="2:3" ht="13" x14ac:dyDescent="0.15">
      <c r="B2440" s="2"/>
      <c r="C2440" s="2"/>
    </row>
    <row r="2441" spans="2:3" ht="13" x14ac:dyDescent="0.15">
      <c r="B2441" s="2"/>
      <c r="C2441" s="2"/>
    </row>
    <row r="2442" spans="2:3" ht="13" x14ac:dyDescent="0.15">
      <c r="B2442" s="2"/>
      <c r="C2442" s="2"/>
    </row>
    <row r="2443" spans="2:3" ht="13" x14ac:dyDescent="0.15">
      <c r="B2443" s="2"/>
      <c r="C2443" s="2"/>
    </row>
    <row r="2444" spans="2:3" ht="13" x14ac:dyDescent="0.15">
      <c r="B2444" s="2"/>
      <c r="C2444" s="2"/>
    </row>
    <row r="2445" spans="2:3" ht="13" x14ac:dyDescent="0.15">
      <c r="B2445" s="2"/>
      <c r="C2445" s="2"/>
    </row>
    <row r="2446" spans="2:3" ht="13" x14ac:dyDescent="0.15">
      <c r="B2446" s="2"/>
      <c r="C2446" s="2"/>
    </row>
    <row r="2447" spans="2:3" ht="13" x14ac:dyDescent="0.15">
      <c r="B2447" s="2"/>
      <c r="C2447" s="2"/>
    </row>
    <row r="2448" spans="2:3" ht="13" x14ac:dyDescent="0.15">
      <c r="B2448" s="2"/>
      <c r="C2448" s="2"/>
    </row>
    <row r="2449" spans="2:3" ht="13" x14ac:dyDescent="0.15">
      <c r="B2449" s="2"/>
      <c r="C2449" s="2"/>
    </row>
    <row r="2450" spans="2:3" ht="13" x14ac:dyDescent="0.15">
      <c r="B2450" s="2"/>
      <c r="C2450" s="2"/>
    </row>
    <row r="2451" spans="2:3" ht="13" x14ac:dyDescent="0.15">
      <c r="B2451" s="2"/>
      <c r="C2451" s="2"/>
    </row>
    <row r="2452" spans="2:3" ht="13" x14ac:dyDescent="0.15">
      <c r="B2452" s="2"/>
      <c r="C2452" s="2"/>
    </row>
    <row r="2453" spans="2:3" ht="13" x14ac:dyDescent="0.15">
      <c r="B2453" s="2"/>
      <c r="C2453" s="2"/>
    </row>
    <row r="2454" spans="2:3" ht="13" x14ac:dyDescent="0.15">
      <c r="B2454" s="2"/>
      <c r="C2454" s="2"/>
    </row>
    <row r="2455" spans="2:3" ht="13" x14ac:dyDescent="0.15">
      <c r="B2455" s="2"/>
      <c r="C2455" s="2"/>
    </row>
    <row r="2456" spans="2:3" ht="13" x14ac:dyDescent="0.15">
      <c r="B2456" s="2"/>
      <c r="C2456" s="2"/>
    </row>
    <row r="2457" spans="2:3" ht="13" x14ac:dyDescent="0.15">
      <c r="B2457" s="2"/>
      <c r="C2457" s="2"/>
    </row>
    <row r="2458" spans="2:3" ht="13" x14ac:dyDescent="0.15">
      <c r="B2458" s="2"/>
      <c r="C2458" s="2"/>
    </row>
    <row r="2459" spans="2:3" ht="13" x14ac:dyDescent="0.15">
      <c r="B2459" s="2"/>
      <c r="C2459" s="2"/>
    </row>
    <row r="2460" spans="2:3" ht="13" x14ac:dyDescent="0.15">
      <c r="B2460" s="2"/>
      <c r="C2460" s="2"/>
    </row>
    <row r="2461" spans="2:3" ht="13" x14ac:dyDescent="0.15">
      <c r="B2461" s="2"/>
      <c r="C2461" s="2"/>
    </row>
    <row r="2462" spans="2:3" ht="13" x14ac:dyDescent="0.15">
      <c r="B2462" s="2"/>
      <c r="C2462" s="2"/>
    </row>
    <row r="2463" spans="2:3" ht="13" x14ac:dyDescent="0.15">
      <c r="B2463" s="2"/>
      <c r="C2463" s="2"/>
    </row>
    <row r="2464" spans="2:3" ht="13" x14ac:dyDescent="0.15">
      <c r="B2464" s="2"/>
      <c r="C2464" s="2"/>
    </row>
    <row r="2465" spans="2:3" ht="13" x14ac:dyDescent="0.15">
      <c r="B2465" s="2"/>
      <c r="C2465" s="2"/>
    </row>
    <row r="2466" spans="2:3" ht="13" x14ac:dyDescent="0.15">
      <c r="B2466" s="2"/>
      <c r="C2466" s="2"/>
    </row>
    <row r="2467" spans="2:3" ht="13" x14ac:dyDescent="0.15">
      <c r="B2467" s="2"/>
      <c r="C2467" s="2"/>
    </row>
    <row r="2468" spans="2:3" ht="13" x14ac:dyDescent="0.15">
      <c r="B2468" s="2"/>
      <c r="C2468" s="2"/>
    </row>
    <row r="2469" spans="2:3" ht="13" x14ac:dyDescent="0.15">
      <c r="B2469" s="2"/>
      <c r="C2469" s="2"/>
    </row>
    <row r="2470" spans="2:3" ht="13" x14ac:dyDescent="0.15">
      <c r="B2470" s="2"/>
      <c r="C2470" s="2"/>
    </row>
    <row r="2471" spans="2:3" ht="13" x14ac:dyDescent="0.15">
      <c r="B2471" s="2"/>
      <c r="C2471" s="2"/>
    </row>
    <row r="2472" spans="2:3" ht="13" x14ac:dyDescent="0.15">
      <c r="B2472" s="2"/>
      <c r="C2472" s="2"/>
    </row>
    <row r="2473" spans="2:3" ht="13" x14ac:dyDescent="0.15">
      <c r="B2473" s="2"/>
      <c r="C2473" s="2"/>
    </row>
    <row r="2474" spans="2:3" ht="13" x14ac:dyDescent="0.15">
      <c r="B2474" s="2"/>
      <c r="C2474" s="2"/>
    </row>
    <row r="2475" spans="2:3" ht="13" x14ac:dyDescent="0.15">
      <c r="B2475" s="2"/>
      <c r="C2475" s="2"/>
    </row>
    <row r="2476" spans="2:3" ht="13" x14ac:dyDescent="0.15">
      <c r="B2476" s="2"/>
      <c r="C2476" s="2"/>
    </row>
    <row r="2477" spans="2:3" ht="13" x14ac:dyDescent="0.15">
      <c r="B2477" s="2"/>
      <c r="C2477" s="2"/>
    </row>
    <row r="2478" spans="2:3" ht="13" x14ac:dyDescent="0.15">
      <c r="B2478" s="2"/>
      <c r="C2478" s="2"/>
    </row>
    <row r="2479" spans="2:3" ht="13" x14ac:dyDescent="0.15">
      <c r="B2479" s="2"/>
      <c r="C2479" s="2"/>
    </row>
    <row r="2480" spans="2:3" ht="13" x14ac:dyDescent="0.15">
      <c r="B2480" s="2"/>
      <c r="C2480" s="2"/>
    </row>
    <row r="2481" spans="2:3" ht="13" x14ac:dyDescent="0.15">
      <c r="B2481" s="2"/>
      <c r="C2481" s="2"/>
    </row>
    <row r="2482" spans="2:3" ht="13" x14ac:dyDescent="0.15">
      <c r="B2482" s="2"/>
      <c r="C2482" s="2"/>
    </row>
    <row r="2483" spans="2:3" ht="13" x14ac:dyDescent="0.15">
      <c r="B2483" s="2"/>
      <c r="C2483" s="2"/>
    </row>
    <row r="2484" spans="2:3" ht="13" x14ac:dyDescent="0.15">
      <c r="B2484" s="2"/>
      <c r="C2484" s="2"/>
    </row>
    <row r="2485" spans="2:3" ht="13" x14ac:dyDescent="0.15">
      <c r="B2485" s="2"/>
      <c r="C2485" s="2"/>
    </row>
    <row r="2486" spans="2:3" ht="13" x14ac:dyDescent="0.15">
      <c r="B2486" s="2"/>
      <c r="C2486" s="2"/>
    </row>
    <row r="2487" spans="2:3" ht="13" x14ac:dyDescent="0.15">
      <c r="B2487" s="2"/>
      <c r="C2487" s="2"/>
    </row>
    <row r="2488" spans="2:3" ht="13" x14ac:dyDescent="0.15">
      <c r="B2488" s="2"/>
      <c r="C2488" s="2"/>
    </row>
    <row r="2489" spans="2:3" ht="13" x14ac:dyDescent="0.15">
      <c r="B2489" s="2"/>
      <c r="C2489" s="2"/>
    </row>
    <row r="2490" spans="2:3" ht="13" x14ac:dyDescent="0.15">
      <c r="B2490" s="2"/>
      <c r="C2490" s="2"/>
    </row>
    <row r="2491" spans="2:3" ht="13" x14ac:dyDescent="0.15">
      <c r="B2491" s="2"/>
      <c r="C2491" s="2"/>
    </row>
    <row r="2492" spans="2:3" ht="13" x14ac:dyDescent="0.15">
      <c r="B2492" s="2"/>
      <c r="C2492" s="2"/>
    </row>
    <row r="2493" spans="2:3" ht="13" x14ac:dyDescent="0.15">
      <c r="B2493" s="2"/>
      <c r="C2493" s="2"/>
    </row>
    <row r="2494" spans="2:3" ht="13" x14ac:dyDescent="0.15">
      <c r="B2494" s="2"/>
      <c r="C2494" s="2"/>
    </row>
    <row r="2495" spans="2:3" ht="13" x14ac:dyDescent="0.15">
      <c r="B2495" s="2"/>
      <c r="C2495" s="2"/>
    </row>
    <row r="2496" spans="2:3" ht="13" x14ac:dyDescent="0.15">
      <c r="B2496" s="2"/>
      <c r="C2496" s="2"/>
    </row>
    <row r="2497" spans="2:3" ht="13" x14ac:dyDescent="0.15">
      <c r="B2497" s="2"/>
      <c r="C2497" s="2"/>
    </row>
    <row r="2498" spans="2:3" ht="13" x14ac:dyDescent="0.15">
      <c r="B2498" s="2"/>
      <c r="C2498" s="2"/>
    </row>
    <row r="2499" spans="2:3" ht="13" x14ac:dyDescent="0.15">
      <c r="B2499" s="2"/>
      <c r="C2499" s="2"/>
    </row>
    <row r="2500" spans="2:3" ht="13" x14ac:dyDescent="0.15">
      <c r="B2500" s="2"/>
      <c r="C2500" s="2"/>
    </row>
    <row r="2501" spans="2:3" ht="13" x14ac:dyDescent="0.15">
      <c r="B2501" s="2"/>
      <c r="C2501" s="2"/>
    </row>
    <row r="2502" spans="2:3" ht="13" x14ac:dyDescent="0.15">
      <c r="B2502" s="2"/>
      <c r="C2502" s="2"/>
    </row>
    <row r="2503" spans="2:3" ht="13" x14ac:dyDescent="0.15">
      <c r="B2503" s="2"/>
      <c r="C2503" s="2"/>
    </row>
    <row r="2504" spans="2:3" ht="13" x14ac:dyDescent="0.15">
      <c r="B2504" s="2"/>
      <c r="C2504" s="2"/>
    </row>
    <row r="2505" spans="2:3" ht="13" x14ac:dyDescent="0.15">
      <c r="B2505" s="2"/>
      <c r="C2505" s="2"/>
    </row>
    <row r="2506" spans="2:3" ht="13" x14ac:dyDescent="0.15">
      <c r="B2506" s="2"/>
      <c r="C2506" s="2"/>
    </row>
    <row r="2507" spans="2:3" ht="13" x14ac:dyDescent="0.15">
      <c r="B2507" s="2"/>
      <c r="C2507" s="2"/>
    </row>
    <row r="2508" spans="2:3" ht="13" x14ac:dyDescent="0.15">
      <c r="B2508" s="2"/>
      <c r="C2508" s="2"/>
    </row>
    <row r="2509" spans="2:3" ht="13" x14ac:dyDescent="0.15">
      <c r="B2509" s="2"/>
      <c r="C2509" s="2"/>
    </row>
    <row r="2510" spans="2:3" ht="13" x14ac:dyDescent="0.15">
      <c r="B2510" s="2"/>
      <c r="C2510" s="2"/>
    </row>
    <row r="2511" spans="2:3" ht="13" x14ac:dyDescent="0.15">
      <c r="B2511" s="2"/>
      <c r="C2511" s="2"/>
    </row>
    <row r="2512" spans="2:3" ht="13" x14ac:dyDescent="0.15">
      <c r="B2512" s="2"/>
      <c r="C2512" s="2"/>
    </row>
    <row r="2513" spans="2:3" ht="13" x14ac:dyDescent="0.15">
      <c r="B2513" s="2"/>
      <c r="C2513" s="2"/>
    </row>
    <row r="2514" spans="2:3" ht="13" x14ac:dyDescent="0.15">
      <c r="B2514" s="2"/>
      <c r="C2514" s="2"/>
    </row>
    <row r="2515" spans="2:3" ht="13" x14ac:dyDescent="0.15">
      <c r="B2515" s="2"/>
      <c r="C2515" s="2"/>
    </row>
    <row r="2516" spans="2:3" ht="13" x14ac:dyDescent="0.15">
      <c r="B2516" s="2"/>
      <c r="C2516" s="2"/>
    </row>
    <row r="2517" spans="2:3" ht="13" x14ac:dyDescent="0.15">
      <c r="B2517" s="2"/>
      <c r="C2517" s="2"/>
    </row>
    <row r="2518" spans="2:3" ht="13" x14ac:dyDescent="0.15">
      <c r="B2518" s="2"/>
      <c r="C2518" s="2"/>
    </row>
    <row r="2519" spans="2:3" ht="13" x14ac:dyDescent="0.15">
      <c r="B2519" s="2"/>
      <c r="C2519" s="2"/>
    </row>
    <row r="2520" spans="2:3" ht="13" x14ac:dyDescent="0.15">
      <c r="B2520" s="2"/>
      <c r="C2520" s="2"/>
    </row>
    <row r="2521" spans="2:3" ht="13" x14ac:dyDescent="0.15">
      <c r="B2521" s="2"/>
      <c r="C2521" s="2"/>
    </row>
    <row r="2522" spans="2:3" ht="13" x14ac:dyDescent="0.15">
      <c r="B2522" s="2"/>
      <c r="C2522" s="2"/>
    </row>
    <row r="2523" spans="2:3" ht="13" x14ac:dyDescent="0.15">
      <c r="B2523" s="2"/>
      <c r="C2523" s="2"/>
    </row>
    <row r="2524" spans="2:3" ht="13" x14ac:dyDescent="0.15">
      <c r="B2524" s="2"/>
      <c r="C2524" s="2"/>
    </row>
    <row r="2525" spans="2:3" ht="13" x14ac:dyDescent="0.15">
      <c r="B2525" s="2"/>
      <c r="C2525" s="2"/>
    </row>
    <row r="2526" spans="2:3" ht="13" x14ac:dyDescent="0.15">
      <c r="B2526" s="2"/>
      <c r="C2526" s="2"/>
    </row>
    <row r="2527" spans="2:3" ht="13" x14ac:dyDescent="0.15">
      <c r="B2527" s="2"/>
      <c r="C2527" s="2"/>
    </row>
    <row r="2528" spans="2:3" ht="13" x14ac:dyDescent="0.15">
      <c r="B2528" s="2"/>
      <c r="C2528" s="2"/>
    </row>
    <row r="2529" spans="2:3" ht="13" x14ac:dyDescent="0.15">
      <c r="B2529" s="2"/>
      <c r="C2529" s="2"/>
    </row>
    <row r="2530" spans="2:3" ht="13" x14ac:dyDescent="0.15">
      <c r="B2530" s="2"/>
      <c r="C2530" s="2"/>
    </row>
    <row r="2531" spans="2:3" ht="13" x14ac:dyDescent="0.15">
      <c r="B2531" s="2"/>
      <c r="C2531" s="2"/>
    </row>
    <row r="2532" spans="2:3" ht="13" x14ac:dyDescent="0.15">
      <c r="B2532" s="2"/>
      <c r="C2532" s="2"/>
    </row>
    <row r="2533" spans="2:3" ht="13" x14ac:dyDescent="0.15">
      <c r="B2533" s="2"/>
      <c r="C2533" s="2"/>
    </row>
    <row r="2534" spans="2:3" ht="13" x14ac:dyDescent="0.15">
      <c r="B2534" s="2"/>
      <c r="C2534" s="2"/>
    </row>
    <row r="2535" spans="2:3" ht="13" x14ac:dyDescent="0.15">
      <c r="B2535" s="2"/>
      <c r="C2535" s="2"/>
    </row>
    <row r="2536" spans="2:3" ht="13" x14ac:dyDescent="0.15">
      <c r="B2536" s="2"/>
      <c r="C2536" s="2"/>
    </row>
    <row r="2537" spans="2:3" ht="13" x14ac:dyDescent="0.15">
      <c r="B2537" s="2"/>
      <c r="C2537" s="2"/>
    </row>
    <row r="2538" spans="2:3" ht="13" x14ac:dyDescent="0.15">
      <c r="B2538" s="2"/>
      <c r="C2538" s="2"/>
    </row>
    <row r="2539" spans="2:3" ht="13" x14ac:dyDescent="0.15">
      <c r="B2539" s="2"/>
      <c r="C2539" s="2"/>
    </row>
    <row r="2540" spans="2:3" ht="13" x14ac:dyDescent="0.15">
      <c r="B2540" s="2"/>
      <c r="C2540" s="2"/>
    </row>
    <row r="2541" spans="2:3" ht="13" x14ac:dyDescent="0.15">
      <c r="B2541" s="2"/>
      <c r="C2541" s="2"/>
    </row>
    <row r="2542" spans="2:3" ht="13" x14ac:dyDescent="0.15">
      <c r="B2542" s="2"/>
      <c r="C2542" s="2"/>
    </row>
    <row r="2543" spans="2:3" ht="13" x14ac:dyDescent="0.15">
      <c r="B2543" s="2"/>
      <c r="C2543" s="2"/>
    </row>
    <row r="2544" spans="2:3" ht="13" x14ac:dyDescent="0.15">
      <c r="B2544" s="2"/>
      <c r="C2544" s="2"/>
    </row>
    <row r="2545" spans="2:3" ht="13" x14ac:dyDescent="0.15">
      <c r="B2545" s="2"/>
      <c r="C2545" s="2"/>
    </row>
    <row r="2546" spans="2:3" ht="13" x14ac:dyDescent="0.15">
      <c r="B2546" s="2"/>
      <c r="C2546" s="2"/>
    </row>
    <row r="2547" spans="2:3" ht="13" x14ac:dyDescent="0.15">
      <c r="B2547" s="2"/>
      <c r="C2547" s="2"/>
    </row>
    <row r="2548" spans="2:3" ht="13" x14ac:dyDescent="0.15">
      <c r="B2548" s="2"/>
      <c r="C2548" s="2"/>
    </row>
    <row r="2549" spans="2:3" ht="13" x14ac:dyDescent="0.15">
      <c r="B2549" s="2"/>
      <c r="C2549" s="2"/>
    </row>
    <row r="2550" spans="2:3" ht="13" x14ac:dyDescent="0.15">
      <c r="B2550" s="2"/>
      <c r="C2550" s="2"/>
    </row>
    <row r="2551" spans="2:3" ht="13" x14ac:dyDescent="0.15">
      <c r="B2551" s="2"/>
      <c r="C2551" s="2"/>
    </row>
    <row r="2552" spans="2:3" ht="13" x14ac:dyDescent="0.15">
      <c r="B2552" s="2"/>
      <c r="C2552" s="2"/>
    </row>
    <row r="2553" spans="2:3" ht="13" x14ac:dyDescent="0.15">
      <c r="B2553" s="2"/>
      <c r="C2553" s="2"/>
    </row>
    <row r="2554" spans="2:3" ht="13" x14ac:dyDescent="0.15">
      <c r="B2554" s="2"/>
      <c r="C2554" s="2"/>
    </row>
    <row r="2555" spans="2:3" ht="13" x14ac:dyDescent="0.15">
      <c r="B2555" s="2"/>
      <c r="C2555" s="2"/>
    </row>
    <row r="2556" spans="2:3" ht="13" x14ac:dyDescent="0.15">
      <c r="B2556" s="2"/>
      <c r="C2556" s="2"/>
    </row>
    <row r="2557" spans="2:3" ht="13" x14ac:dyDescent="0.15">
      <c r="B2557" s="2"/>
      <c r="C2557" s="2"/>
    </row>
    <row r="2558" spans="2:3" ht="13" x14ac:dyDescent="0.15">
      <c r="B2558" s="2"/>
      <c r="C2558" s="2"/>
    </row>
    <row r="2559" spans="2:3" ht="13" x14ac:dyDescent="0.15">
      <c r="B2559" s="2"/>
      <c r="C2559" s="2"/>
    </row>
    <row r="2560" spans="2:3" ht="13" x14ac:dyDescent="0.15">
      <c r="B2560" s="2"/>
      <c r="C2560" s="2"/>
    </row>
    <row r="2561" spans="2:3" ht="13" x14ac:dyDescent="0.15">
      <c r="B2561" s="2"/>
      <c r="C2561" s="2"/>
    </row>
    <row r="2562" spans="2:3" ht="13" x14ac:dyDescent="0.15">
      <c r="B2562" s="2"/>
      <c r="C2562" s="2"/>
    </row>
    <row r="2563" spans="2:3" ht="13" x14ac:dyDescent="0.15">
      <c r="B2563" s="2"/>
      <c r="C2563" s="2"/>
    </row>
    <row r="2564" spans="2:3" ht="13" x14ac:dyDescent="0.15">
      <c r="B2564" s="2"/>
      <c r="C2564" s="2"/>
    </row>
    <row r="2565" spans="2:3" ht="13" x14ac:dyDescent="0.15">
      <c r="B2565" s="2"/>
      <c r="C2565" s="2"/>
    </row>
    <row r="2566" spans="2:3" ht="13" x14ac:dyDescent="0.15">
      <c r="B2566" s="2"/>
      <c r="C2566" s="2"/>
    </row>
    <row r="2567" spans="2:3" ht="13" x14ac:dyDescent="0.15">
      <c r="B2567" s="2"/>
      <c r="C2567" s="2"/>
    </row>
    <row r="2568" spans="2:3" ht="13" x14ac:dyDescent="0.15">
      <c r="B2568" s="2"/>
      <c r="C2568" s="2"/>
    </row>
    <row r="2569" spans="2:3" ht="13" x14ac:dyDescent="0.15">
      <c r="B2569" s="2"/>
      <c r="C2569" s="2"/>
    </row>
    <row r="2570" spans="2:3" ht="13" x14ac:dyDescent="0.15">
      <c r="B2570" s="2"/>
      <c r="C2570" s="2"/>
    </row>
    <row r="2571" spans="2:3" ht="13" x14ac:dyDescent="0.15">
      <c r="B2571" s="2"/>
      <c r="C2571" s="2"/>
    </row>
    <row r="2572" spans="2:3" ht="13" x14ac:dyDescent="0.15">
      <c r="B2572" s="2"/>
      <c r="C2572" s="2"/>
    </row>
    <row r="2573" spans="2:3" ht="13" x14ac:dyDescent="0.15">
      <c r="B2573" s="2"/>
      <c r="C2573" s="2"/>
    </row>
    <row r="2574" spans="2:3" ht="13" x14ac:dyDescent="0.15">
      <c r="B2574" s="2"/>
      <c r="C2574" s="2"/>
    </row>
    <row r="2575" spans="2:3" ht="13" x14ac:dyDescent="0.15">
      <c r="B2575" s="2"/>
      <c r="C2575" s="2"/>
    </row>
    <row r="2576" spans="2:3" ht="13" x14ac:dyDescent="0.15">
      <c r="B2576" s="2"/>
      <c r="C2576" s="2"/>
    </row>
    <row r="2577" spans="2:3" ht="13" x14ac:dyDescent="0.15">
      <c r="B2577" s="2"/>
      <c r="C2577" s="2"/>
    </row>
    <row r="2578" spans="2:3" ht="13" x14ac:dyDescent="0.15">
      <c r="B2578" s="2"/>
      <c r="C2578" s="2"/>
    </row>
    <row r="2579" spans="2:3" ht="13" x14ac:dyDescent="0.15">
      <c r="B2579" s="2"/>
      <c r="C2579" s="2"/>
    </row>
    <row r="2580" spans="2:3" ht="13" x14ac:dyDescent="0.15">
      <c r="B2580" s="2"/>
      <c r="C2580" s="2"/>
    </row>
    <row r="2581" spans="2:3" ht="13" x14ac:dyDescent="0.15">
      <c r="B2581" s="2"/>
      <c r="C2581" s="2"/>
    </row>
    <row r="2582" spans="2:3" ht="13" x14ac:dyDescent="0.15">
      <c r="B2582" s="2"/>
      <c r="C2582" s="2"/>
    </row>
    <row r="2583" spans="2:3" ht="13" x14ac:dyDescent="0.15">
      <c r="B2583" s="2"/>
      <c r="C2583" s="2"/>
    </row>
    <row r="2584" spans="2:3" ht="13" x14ac:dyDescent="0.15">
      <c r="B2584" s="2"/>
      <c r="C2584" s="2"/>
    </row>
    <row r="2585" spans="2:3" ht="13" x14ac:dyDescent="0.15">
      <c r="B2585" s="2"/>
      <c r="C2585" s="2"/>
    </row>
    <row r="2586" spans="2:3" ht="13" x14ac:dyDescent="0.15">
      <c r="B2586" s="2"/>
      <c r="C2586" s="2"/>
    </row>
    <row r="2587" spans="2:3" ht="13" x14ac:dyDescent="0.15">
      <c r="B2587" s="2"/>
      <c r="C2587" s="2"/>
    </row>
    <row r="2588" spans="2:3" ht="13" x14ac:dyDescent="0.15">
      <c r="B2588" s="2"/>
      <c r="C2588" s="2"/>
    </row>
    <row r="2589" spans="2:3" ht="13" x14ac:dyDescent="0.15">
      <c r="B2589" s="2"/>
      <c r="C2589" s="2"/>
    </row>
    <row r="2590" spans="2:3" ht="13" x14ac:dyDescent="0.15">
      <c r="B2590" s="2"/>
      <c r="C2590" s="2"/>
    </row>
    <row r="2591" spans="2:3" ht="13" x14ac:dyDescent="0.15">
      <c r="B2591" s="2"/>
      <c r="C2591" s="2"/>
    </row>
    <row r="2592" spans="2:3" ht="13" x14ac:dyDescent="0.15">
      <c r="B2592" s="2"/>
      <c r="C2592" s="2"/>
    </row>
    <row r="2593" spans="2:3" ht="13" x14ac:dyDescent="0.15">
      <c r="B2593" s="2"/>
      <c r="C2593" s="2"/>
    </row>
    <row r="2594" spans="2:3" ht="13" x14ac:dyDescent="0.15">
      <c r="B2594" s="2"/>
      <c r="C2594" s="2"/>
    </row>
    <row r="2595" spans="2:3" ht="13" x14ac:dyDescent="0.15">
      <c r="B2595" s="2"/>
      <c r="C2595" s="2"/>
    </row>
    <row r="2596" spans="2:3" ht="13" x14ac:dyDescent="0.15">
      <c r="B2596" s="2"/>
      <c r="C2596" s="2"/>
    </row>
    <row r="2597" spans="2:3" ht="13" x14ac:dyDescent="0.15">
      <c r="B2597" s="2"/>
      <c r="C2597" s="2"/>
    </row>
    <row r="2598" spans="2:3" ht="13" x14ac:dyDescent="0.15">
      <c r="B2598" s="2"/>
      <c r="C2598" s="2"/>
    </row>
    <row r="2599" spans="2:3" ht="13" x14ac:dyDescent="0.15">
      <c r="B2599" s="2"/>
      <c r="C2599" s="2"/>
    </row>
    <row r="2600" spans="2:3" ht="13" x14ac:dyDescent="0.15">
      <c r="B2600" s="2"/>
      <c r="C2600" s="2"/>
    </row>
    <row r="2601" spans="2:3" ht="13" x14ac:dyDescent="0.15">
      <c r="B2601" s="2"/>
      <c r="C2601" s="2"/>
    </row>
    <row r="2602" spans="2:3" ht="13" x14ac:dyDescent="0.15">
      <c r="B2602" s="2"/>
      <c r="C2602" s="2"/>
    </row>
    <row r="2603" spans="2:3" ht="13" x14ac:dyDescent="0.15">
      <c r="B2603" s="2"/>
      <c r="C2603" s="2"/>
    </row>
    <row r="2604" spans="2:3" ht="13" x14ac:dyDescent="0.15">
      <c r="B2604" s="2"/>
      <c r="C2604" s="2"/>
    </row>
    <row r="2605" spans="2:3" ht="13" x14ac:dyDescent="0.15">
      <c r="B2605" s="2"/>
      <c r="C2605" s="2"/>
    </row>
    <row r="2606" spans="2:3" ht="13" x14ac:dyDescent="0.15">
      <c r="B2606" s="2"/>
      <c r="C2606" s="2"/>
    </row>
    <row r="2607" spans="2:3" ht="13" x14ac:dyDescent="0.15">
      <c r="B2607" s="2"/>
      <c r="C2607" s="2"/>
    </row>
    <row r="2608" spans="2:3" ht="13" x14ac:dyDescent="0.15">
      <c r="B2608" s="2"/>
      <c r="C2608" s="2"/>
    </row>
    <row r="2609" spans="2:3" ht="13" x14ac:dyDescent="0.15">
      <c r="B2609" s="2"/>
      <c r="C2609" s="2"/>
    </row>
    <row r="2610" spans="2:3" ht="13" x14ac:dyDescent="0.15">
      <c r="B2610" s="2"/>
      <c r="C2610" s="2"/>
    </row>
    <row r="2611" spans="2:3" ht="13" x14ac:dyDescent="0.15">
      <c r="B2611" s="2"/>
      <c r="C2611" s="2"/>
    </row>
    <row r="2612" spans="2:3" ht="13" x14ac:dyDescent="0.15">
      <c r="B2612" s="2"/>
      <c r="C2612" s="2"/>
    </row>
    <row r="2613" spans="2:3" ht="13" x14ac:dyDescent="0.15">
      <c r="B2613" s="2"/>
      <c r="C2613" s="2"/>
    </row>
    <row r="2614" spans="2:3" ht="13" x14ac:dyDescent="0.15">
      <c r="B2614" s="2"/>
      <c r="C2614" s="2"/>
    </row>
    <row r="2615" spans="2:3" ht="13" x14ac:dyDescent="0.15">
      <c r="B2615" s="2"/>
      <c r="C2615" s="2"/>
    </row>
    <row r="2616" spans="2:3" ht="13" x14ac:dyDescent="0.15">
      <c r="B2616" s="2"/>
      <c r="C2616" s="2"/>
    </row>
    <row r="2617" spans="2:3" ht="13" x14ac:dyDescent="0.15">
      <c r="B2617" s="2"/>
      <c r="C2617" s="2"/>
    </row>
    <row r="2618" spans="2:3" ht="13" x14ac:dyDescent="0.15">
      <c r="B2618" s="2"/>
      <c r="C2618" s="2"/>
    </row>
    <row r="2619" spans="2:3" ht="13" x14ac:dyDescent="0.15">
      <c r="B2619" s="2"/>
      <c r="C2619" s="2"/>
    </row>
    <row r="2620" spans="2:3" ht="13" x14ac:dyDescent="0.15">
      <c r="B2620" s="2"/>
      <c r="C2620" s="2"/>
    </row>
    <row r="2621" spans="2:3" ht="13" x14ac:dyDescent="0.15">
      <c r="B2621" s="2"/>
      <c r="C2621" s="2"/>
    </row>
    <row r="2622" spans="2:3" ht="13" x14ac:dyDescent="0.15">
      <c r="B2622" s="2"/>
      <c r="C2622" s="2"/>
    </row>
    <row r="2623" spans="2:3" ht="13" x14ac:dyDescent="0.15">
      <c r="B2623" s="2"/>
      <c r="C2623" s="2"/>
    </row>
    <row r="2624" spans="2:3" ht="13" x14ac:dyDescent="0.15">
      <c r="B2624" s="2"/>
      <c r="C2624" s="2"/>
    </row>
    <row r="2625" spans="2:3" ht="13" x14ac:dyDescent="0.15">
      <c r="B2625" s="2"/>
      <c r="C2625" s="2"/>
    </row>
    <row r="2626" spans="2:3" ht="13" x14ac:dyDescent="0.15">
      <c r="B2626" s="2"/>
      <c r="C2626" s="2"/>
    </row>
    <row r="2627" spans="2:3" ht="13" x14ac:dyDescent="0.15">
      <c r="B2627" s="2"/>
      <c r="C2627" s="2"/>
    </row>
    <row r="2628" spans="2:3" ht="13" x14ac:dyDescent="0.15">
      <c r="B2628" s="2"/>
      <c r="C2628" s="2"/>
    </row>
    <row r="2629" spans="2:3" ht="13" x14ac:dyDescent="0.15">
      <c r="B2629" s="2"/>
      <c r="C2629" s="2"/>
    </row>
    <row r="2630" spans="2:3" ht="13" x14ac:dyDescent="0.15">
      <c r="B2630" s="2"/>
      <c r="C2630" s="2"/>
    </row>
    <row r="2631" spans="2:3" ht="13" x14ac:dyDescent="0.15">
      <c r="B2631" s="2"/>
      <c r="C2631" s="2"/>
    </row>
    <row r="2632" spans="2:3" ht="13" x14ac:dyDescent="0.15">
      <c r="B2632" s="2"/>
      <c r="C2632" s="2"/>
    </row>
    <row r="2633" spans="2:3" ht="13" x14ac:dyDescent="0.15">
      <c r="B2633" s="2"/>
      <c r="C2633" s="2"/>
    </row>
    <row r="2634" spans="2:3" ht="13" x14ac:dyDescent="0.15">
      <c r="B2634" s="2"/>
      <c r="C2634" s="2"/>
    </row>
    <row r="2635" spans="2:3" ht="13" x14ac:dyDescent="0.15">
      <c r="B2635" s="2"/>
      <c r="C2635" s="2"/>
    </row>
    <row r="2636" spans="2:3" ht="13" x14ac:dyDescent="0.15">
      <c r="B2636" s="2"/>
      <c r="C2636" s="2"/>
    </row>
    <row r="2637" spans="2:3" ht="13" x14ac:dyDescent="0.15">
      <c r="B2637" s="2"/>
      <c r="C2637" s="2"/>
    </row>
    <row r="2638" spans="2:3" ht="13" x14ac:dyDescent="0.15">
      <c r="B2638" s="2"/>
      <c r="C2638" s="2"/>
    </row>
    <row r="2639" spans="2:3" ht="13" x14ac:dyDescent="0.15">
      <c r="B2639" s="2"/>
      <c r="C2639" s="2"/>
    </row>
    <row r="2640" spans="2:3" ht="13" x14ac:dyDescent="0.15">
      <c r="B2640" s="2"/>
      <c r="C2640" s="2"/>
    </row>
    <row r="2641" spans="2:3" ht="13" x14ac:dyDescent="0.15">
      <c r="B2641" s="2"/>
      <c r="C2641" s="2"/>
    </row>
    <row r="2642" spans="2:3" ht="13" x14ac:dyDescent="0.15">
      <c r="B2642" s="2"/>
      <c r="C2642" s="2"/>
    </row>
    <row r="2643" spans="2:3" ht="13" x14ac:dyDescent="0.15">
      <c r="B2643" s="2"/>
      <c r="C2643" s="2"/>
    </row>
    <row r="2644" spans="2:3" ht="13" x14ac:dyDescent="0.15">
      <c r="B2644" s="2"/>
      <c r="C2644" s="2"/>
    </row>
    <row r="2645" spans="2:3" ht="13" x14ac:dyDescent="0.15">
      <c r="B2645" s="2"/>
      <c r="C2645" s="2"/>
    </row>
    <row r="2646" spans="2:3" ht="13" x14ac:dyDescent="0.15">
      <c r="B2646" s="2"/>
      <c r="C2646" s="2"/>
    </row>
    <row r="2647" spans="2:3" ht="13" x14ac:dyDescent="0.15">
      <c r="B2647" s="2"/>
      <c r="C2647" s="2"/>
    </row>
    <row r="2648" spans="2:3" ht="13" x14ac:dyDescent="0.15">
      <c r="B2648" s="2"/>
      <c r="C2648" s="2"/>
    </row>
    <row r="2649" spans="2:3" ht="13" x14ac:dyDescent="0.15">
      <c r="B2649" s="2"/>
      <c r="C2649" s="2"/>
    </row>
    <row r="2650" spans="2:3" ht="13" x14ac:dyDescent="0.15">
      <c r="B2650" s="2"/>
      <c r="C2650" s="2"/>
    </row>
    <row r="2651" spans="2:3" ht="13" x14ac:dyDescent="0.15">
      <c r="B2651" s="2"/>
      <c r="C2651" s="2"/>
    </row>
    <row r="2652" spans="2:3" ht="13" x14ac:dyDescent="0.15">
      <c r="B2652" s="2"/>
      <c r="C2652" s="2"/>
    </row>
    <row r="2653" spans="2:3" ht="13" x14ac:dyDescent="0.15">
      <c r="B2653" s="2"/>
      <c r="C2653" s="2"/>
    </row>
    <row r="2654" spans="2:3" ht="13" x14ac:dyDescent="0.15">
      <c r="B2654" s="2"/>
      <c r="C2654" s="2"/>
    </row>
    <row r="2655" spans="2:3" ht="13" x14ac:dyDescent="0.15">
      <c r="B2655" s="2"/>
      <c r="C2655" s="2"/>
    </row>
    <row r="2656" spans="2:3" ht="13" x14ac:dyDescent="0.15">
      <c r="B2656" s="2"/>
      <c r="C2656" s="2"/>
    </row>
    <row r="2657" spans="2:3" ht="13" x14ac:dyDescent="0.15">
      <c r="B2657" s="2"/>
      <c r="C2657" s="2"/>
    </row>
    <row r="2658" spans="2:3" ht="13" x14ac:dyDescent="0.15">
      <c r="B2658" s="2"/>
      <c r="C2658" s="2"/>
    </row>
    <row r="2659" spans="2:3" ht="13" x14ac:dyDescent="0.15">
      <c r="B2659" s="2"/>
      <c r="C2659" s="2"/>
    </row>
    <row r="2660" spans="2:3" ht="13" x14ac:dyDescent="0.15">
      <c r="B2660" s="2"/>
      <c r="C2660" s="2"/>
    </row>
    <row r="2661" spans="2:3" ht="13" x14ac:dyDescent="0.15">
      <c r="B2661" s="2"/>
      <c r="C2661" s="2"/>
    </row>
    <row r="2662" spans="2:3" ht="13" x14ac:dyDescent="0.15">
      <c r="B2662" s="2"/>
      <c r="C2662" s="2"/>
    </row>
    <row r="2663" spans="2:3" ht="13" x14ac:dyDescent="0.15">
      <c r="B2663" s="2"/>
      <c r="C2663" s="2"/>
    </row>
    <row r="2664" spans="2:3" ht="13" x14ac:dyDescent="0.15">
      <c r="B2664" s="2"/>
      <c r="C2664" s="2"/>
    </row>
    <row r="2665" spans="2:3" ht="13" x14ac:dyDescent="0.15">
      <c r="B2665" s="2"/>
      <c r="C2665" s="2"/>
    </row>
    <row r="2666" spans="2:3" ht="13" x14ac:dyDescent="0.15">
      <c r="B2666" s="2"/>
      <c r="C2666" s="2"/>
    </row>
    <row r="2667" spans="2:3" ht="13" x14ac:dyDescent="0.15">
      <c r="B2667" s="2"/>
      <c r="C2667" s="2"/>
    </row>
    <row r="2668" spans="2:3" ht="13" x14ac:dyDescent="0.15">
      <c r="B2668" s="2"/>
      <c r="C2668" s="2"/>
    </row>
    <row r="2669" spans="2:3" ht="13" x14ac:dyDescent="0.15">
      <c r="B2669" s="2"/>
      <c r="C2669" s="2"/>
    </row>
    <row r="2670" spans="2:3" ht="13" x14ac:dyDescent="0.15">
      <c r="B2670" s="2"/>
      <c r="C2670" s="2"/>
    </row>
    <row r="2671" spans="2:3" ht="13" x14ac:dyDescent="0.15">
      <c r="B2671" s="2"/>
      <c r="C2671" s="2"/>
    </row>
    <row r="2672" spans="2:3" ht="13" x14ac:dyDescent="0.15">
      <c r="B2672" s="2"/>
      <c r="C2672" s="2"/>
    </row>
    <row r="2673" spans="2:3" ht="13" x14ac:dyDescent="0.15">
      <c r="B2673" s="2"/>
      <c r="C2673" s="2"/>
    </row>
    <row r="2674" spans="2:3" ht="13" x14ac:dyDescent="0.15">
      <c r="B2674" s="2"/>
      <c r="C2674" s="2"/>
    </row>
    <row r="2675" spans="2:3" ht="13" x14ac:dyDescent="0.15">
      <c r="B2675" s="2"/>
      <c r="C2675" s="2"/>
    </row>
    <row r="2676" spans="2:3" ht="13" x14ac:dyDescent="0.15">
      <c r="B2676" s="2"/>
      <c r="C2676" s="2"/>
    </row>
    <row r="2677" spans="2:3" ht="13" x14ac:dyDescent="0.15">
      <c r="B2677" s="2"/>
      <c r="C2677" s="2"/>
    </row>
    <row r="2678" spans="2:3" ht="13" x14ac:dyDescent="0.15">
      <c r="B2678" s="2"/>
      <c r="C2678" s="2"/>
    </row>
    <row r="2679" spans="2:3" ht="13" x14ac:dyDescent="0.15">
      <c r="B2679" s="2"/>
      <c r="C2679" s="2"/>
    </row>
    <row r="2680" spans="2:3" ht="13" x14ac:dyDescent="0.15">
      <c r="B2680" s="2"/>
      <c r="C2680" s="2"/>
    </row>
    <row r="2681" spans="2:3" ht="13" x14ac:dyDescent="0.15">
      <c r="B2681" s="2"/>
      <c r="C2681" s="2"/>
    </row>
    <row r="2682" spans="2:3" ht="13" x14ac:dyDescent="0.15">
      <c r="B2682" s="2"/>
      <c r="C2682" s="2"/>
    </row>
    <row r="2683" spans="2:3" ht="13" x14ac:dyDescent="0.15">
      <c r="B2683" s="2"/>
      <c r="C2683" s="2"/>
    </row>
    <row r="2684" spans="2:3" ht="13" x14ac:dyDescent="0.15">
      <c r="B2684" s="2"/>
      <c r="C2684" s="2"/>
    </row>
    <row r="2685" spans="2:3" ht="13" x14ac:dyDescent="0.15">
      <c r="B2685" s="2"/>
      <c r="C2685" s="2"/>
    </row>
    <row r="2686" spans="2:3" ht="13" x14ac:dyDescent="0.15">
      <c r="B2686" s="2"/>
      <c r="C2686" s="2"/>
    </row>
    <row r="2687" spans="2:3" ht="13" x14ac:dyDescent="0.15">
      <c r="B2687" s="2"/>
      <c r="C2687" s="2"/>
    </row>
    <row r="2688" spans="2:3" ht="13" x14ac:dyDescent="0.15">
      <c r="B2688" s="2"/>
      <c r="C2688" s="2"/>
    </row>
    <row r="2689" spans="2:3" ht="13" x14ac:dyDescent="0.15">
      <c r="B2689" s="2"/>
      <c r="C2689" s="2"/>
    </row>
    <row r="2690" spans="2:3" ht="13" x14ac:dyDescent="0.15">
      <c r="B2690" s="2"/>
      <c r="C2690" s="2"/>
    </row>
    <row r="2691" spans="2:3" ht="13" x14ac:dyDescent="0.15">
      <c r="B2691" s="2"/>
      <c r="C2691" s="2"/>
    </row>
    <row r="2692" spans="2:3" ht="13" x14ac:dyDescent="0.15">
      <c r="B2692" s="2"/>
      <c r="C2692" s="2"/>
    </row>
    <row r="2693" spans="2:3" ht="13" x14ac:dyDescent="0.15">
      <c r="B2693" s="2"/>
      <c r="C2693" s="2"/>
    </row>
    <row r="2694" spans="2:3" ht="13" x14ac:dyDescent="0.15">
      <c r="B2694" s="2"/>
      <c r="C2694" s="2"/>
    </row>
    <row r="2695" spans="2:3" ht="13" x14ac:dyDescent="0.15">
      <c r="B2695" s="2"/>
      <c r="C2695" s="2"/>
    </row>
    <row r="2696" spans="2:3" ht="13" x14ac:dyDescent="0.15">
      <c r="B2696" s="2"/>
      <c r="C2696" s="2"/>
    </row>
    <row r="2697" spans="2:3" ht="13" x14ac:dyDescent="0.15">
      <c r="B2697" s="2"/>
      <c r="C2697" s="2"/>
    </row>
    <row r="2698" spans="2:3" ht="13" x14ac:dyDescent="0.15">
      <c r="B2698" s="2"/>
      <c r="C2698" s="2"/>
    </row>
    <row r="2699" spans="2:3" ht="13" x14ac:dyDescent="0.15">
      <c r="B2699" s="2"/>
      <c r="C2699" s="2"/>
    </row>
    <row r="2700" spans="2:3" ht="13" x14ac:dyDescent="0.15">
      <c r="B2700" s="2"/>
      <c r="C2700" s="2"/>
    </row>
    <row r="2701" spans="2:3" ht="13" x14ac:dyDescent="0.15">
      <c r="B2701" s="2"/>
      <c r="C2701" s="2"/>
    </row>
    <row r="2702" spans="2:3" ht="13" x14ac:dyDescent="0.15">
      <c r="B2702" s="2"/>
      <c r="C2702" s="2"/>
    </row>
    <row r="2703" spans="2:3" ht="13" x14ac:dyDescent="0.15">
      <c r="B2703" s="2"/>
      <c r="C2703" s="2"/>
    </row>
    <row r="2704" spans="2:3" ht="13" x14ac:dyDescent="0.15">
      <c r="B2704" s="2"/>
      <c r="C2704" s="2"/>
    </row>
    <row r="2705" spans="2:3" ht="13" x14ac:dyDescent="0.15">
      <c r="B2705" s="2"/>
      <c r="C2705" s="2"/>
    </row>
    <row r="2706" spans="2:3" ht="13" x14ac:dyDescent="0.15">
      <c r="B2706" s="2"/>
      <c r="C2706" s="2"/>
    </row>
    <row r="2707" spans="2:3" ht="13" x14ac:dyDescent="0.15">
      <c r="B2707" s="2"/>
      <c r="C2707" s="2"/>
    </row>
    <row r="2708" spans="2:3" ht="13" x14ac:dyDescent="0.15">
      <c r="B2708" s="2"/>
      <c r="C2708" s="2"/>
    </row>
    <row r="2709" spans="2:3" ht="13" x14ac:dyDescent="0.15">
      <c r="B2709" s="2"/>
      <c r="C2709" s="2"/>
    </row>
    <row r="2710" spans="2:3" ht="13" x14ac:dyDescent="0.15">
      <c r="B2710" s="2"/>
      <c r="C2710" s="2"/>
    </row>
    <row r="2711" spans="2:3" ht="13" x14ac:dyDescent="0.15">
      <c r="B2711" s="2"/>
      <c r="C2711" s="2"/>
    </row>
    <row r="2712" spans="2:3" ht="13" x14ac:dyDescent="0.15">
      <c r="B2712" s="2"/>
      <c r="C2712" s="2"/>
    </row>
    <row r="2713" spans="2:3" ht="13" x14ac:dyDescent="0.15">
      <c r="B2713" s="2"/>
      <c r="C2713" s="2"/>
    </row>
    <row r="2714" spans="2:3" ht="13" x14ac:dyDescent="0.15">
      <c r="B2714" s="2"/>
      <c r="C2714" s="2"/>
    </row>
    <row r="2715" spans="2:3" ht="13" x14ac:dyDescent="0.15">
      <c r="B2715" s="2"/>
      <c r="C2715" s="2"/>
    </row>
    <row r="2716" spans="2:3" ht="13" x14ac:dyDescent="0.15">
      <c r="B2716" s="2"/>
      <c r="C2716" s="2"/>
    </row>
    <row r="2717" spans="2:3" ht="13" x14ac:dyDescent="0.15">
      <c r="B2717" s="2"/>
      <c r="C2717" s="2"/>
    </row>
    <row r="2718" spans="2:3" ht="13" x14ac:dyDescent="0.15">
      <c r="B2718" s="2"/>
      <c r="C2718" s="2"/>
    </row>
    <row r="2719" spans="2:3" ht="13" x14ac:dyDescent="0.15">
      <c r="B2719" s="2"/>
      <c r="C2719" s="2"/>
    </row>
    <row r="2720" spans="2:3" ht="13" x14ac:dyDescent="0.15">
      <c r="B2720" s="2"/>
      <c r="C2720" s="2"/>
    </row>
    <row r="2721" spans="2:3" ht="13" x14ac:dyDescent="0.15">
      <c r="B2721" s="2"/>
      <c r="C2721" s="2"/>
    </row>
    <row r="2722" spans="2:3" ht="13" x14ac:dyDescent="0.15">
      <c r="B2722" s="2"/>
      <c r="C2722" s="2"/>
    </row>
    <row r="2723" spans="2:3" ht="13" x14ac:dyDescent="0.15">
      <c r="B2723" s="2"/>
      <c r="C2723" s="2"/>
    </row>
    <row r="2724" spans="2:3" ht="13" x14ac:dyDescent="0.15">
      <c r="B2724" s="2"/>
      <c r="C2724" s="2"/>
    </row>
    <row r="2725" spans="2:3" ht="13" x14ac:dyDescent="0.15">
      <c r="B2725" s="2"/>
      <c r="C2725" s="2"/>
    </row>
    <row r="2726" spans="2:3" ht="13" x14ac:dyDescent="0.15">
      <c r="B2726" s="2"/>
      <c r="C2726" s="2"/>
    </row>
    <row r="2727" spans="2:3" ht="13" x14ac:dyDescent="0.15">
      <c r="B2727" s="2"/>
      <c r="C2727" s="2"/>
    </row>
    <row r="2728" spans="2:3" ht="13" x14ac:dyDescent="0.15">
      <c r="B2728" s="2"/>
      <c r="C2728" s="2"/>
    </row>
    <row r="2729" spans="2:3" ht="13" x14ac:dyDescent="0.15">
      <c r="B2729" s="2"/>
      <c r="C2729" s="2"/>
    </row>
    <row r="2730" spans="2:3" ht="13" x14ac:dyDescent="0.15">
      <c r="B2730" s="2"/>
      <c r="C2730" s="2"/>
    </row>
    <row r="2731" spans="2:3" ht="13" x14ac:dyDescent="0.15">
      <c r="B2731" s="2"/>
      <c r="C2731" s="2"/>
    </row>
    <row r="2732" spans="2:3" ht="13" x14ac:dyDescent="0.15">
      <c r="B2732" s="2"/>
      <c r="C2732" s="2"/>
    </row>
    <row r="2733" spans="2:3" ht="13" x14ac:dyDescent="0.15">
      <c r="B2733" s="2"/>
      <c r="C2733" s="2"/>
    </row>
    <row r="2734" spans="2:3" ht="13" x14ac:dyDescent="0.15">
      <c r="B2734" s="2"/>
      <c r="C2734" s="2"/>
    </row>
    <row r="2735" spans="2:3" ht="13" x14ac:dyDescent="0.15">
      <c r="B2735" s="2"/>
      <c r="C2735" s="2"/>
    </row>
    <row r="2736" spans="2:3" ht="13" x14ac:dyDescent="0.15">
      <c r="B2736" s="2"/>
      <c r="C2736" s="2"/>
    </row>
    <row r="2737" spans="2:3" ht="13" x14ac:dyDescent="0.15">
      <c r="B2737" s="2"/>
      <c r="C2737" s="2"/>
    </row>
    <row r="2738" spans="2:3" ht="13" x14ac:dyDescent="0.15">
      <c r="B2738" s="2"/>
      <c r="C2738" s="2"/>
    </row>
    <row r="2739" spans="2:3" ht="13" x14ac:dyDescent="0.15">
      <c r="B2739" s="2"/>
      <c r="C2739" s="2"/>
    </row>
    <row r="2740" spans="2:3" ht="13" x14ac:dyDescent="0.15">
      <c r="B2740" s="2"/>
      <c r="C2740" s="2"/>
    </row>
    <row r="2741" spans="2:3" ht="13" x14ac:dyDescent="0.15">
      <c r="B2741" s="2"/>
      <c r="C2741" s="2"/>
    </row>
    <row r="2742" spans="2:3" ht="13" x14ac:dyDescent="0.15">
      <c r="B2742" s="2"/>
      <c r="C2742" s="2"/>
    </row>
    <row r="2743" spans="2:3" ht="13" x14ac:dyDescent="0.15">
      <c r="B2743" s="2"/>
      <c r="C2743" s="2"/>
    </row>
    <row r="2744" spans="2:3" ht="13" x14ac:dyDescent="0.15">
      <c r="B2744" s="2"/>
      <c r="C2744" s="2"/>
    </row>
    <row r="2745" spans="2:3" ht="13" x14ac:dyDescent="0.15">
      <c r="B2745" s="2"/>
      <c r="C2745" s="2"/>
    </row>
    <row r="2746" spans="2:3" ht="13" x14ac:dyDescent="0.15">
      <c r="B2746" s="2"/>
      <c r="C2746" s="2"/>
    </row>
    <row r="2747" spans="2:3" ht="13" x14ac:dyDescent="0.15">
      <c r="B2747" s="2"/>
      <c r="C2747" s="2"/>
    </row>
    <row r="2748" spans="2:3" ht="13" x14ac:dyDescent="0.15">
      <c r="B2748" s="2"/>
      <c r="C2748" s="2"/>
    </row>
    <row r="2749" spans="2:3" ht="13" x14ac:dyDescent="0.15">
      <c r="B2749" s="2"/>
      <c r="C2749" s="2"/>
    </row>
    <row r="2750" spans="2:3" ht="13" x14ac:dyDescent="0.15">
      <c r="B2750" s="2"/>
      <c r="C2750" s="2"/>
    </row>
    <row r="2751" spans="2:3" ht="13" x14ac:dyDescent="0.15">
      <c r="B2751" s="2"/>
      <c r="C2751" s="2"/>
    </row>
    <row r="2752" spans="2:3" ht="13" x14ac:dyDescent="0.15">
      <c r="B2752" s="2"/>
      <c r="C2752" s="2"/>
    </row>
    <row r="2753" spans="2:3" ht="13" x14ac:dyDescent="0.15">
      <c r="B2753" s="2"/>
      <c r="C2753" s="2"/>
    </row>
    <row r="2754" spans="2:3" ht="13" x14ac:dyDescent="0.15">
      <c r="B2754" s="2"/>
      <c r="C2754" s="2"/>
    </row>
    <row r="2755" spans="2:3" ht="13" x14ac:dyDescent="0.15">
      <c r="B2755" s="2"/>
      <c r="C2755" s="2"/>
    </row>
    <row r="2756" spans="2:3" ht="13" x14ac:dyDescent="0.15">
      <c r="B2756" s="2"/>
      <c r="C2756" s="2"/>
    </row>
    <row r="2757" spans="2:3" ht="13" x14ac:dyDescent="0.15">
      <c r="B2757" s="2"/>
      <c r="C2757" s="2"/>
    </row>
    <row r="2758" spans="2:3" ht="13" x14ac:dyDescent="0.15">
      <c r="B2758" s="2"/>
      <c r="C2758" s="2"/>
    </row>
    <row r="2759" spans="2:3" ht="13" x14ac:dyDescent="0.15">
      <c r="B2759" s="2"/>
      <c r="C2759" s="2"/>
    </row>
    <row r="2760" spans="2:3" ht="13" x14ac:dyDescent="0.15">
      <c r="B2760" s="2"/>
      <c r="C2760" s="2"/>
    </row>
    <row r="2761" spans="2:3" ht="13" x14ac:dyDescent="0.15">
      <c r="B2761" s="2"/>
      <c r="C2761" s="2"/>
    </row>
    <row r="2762" spans="2:3" ht="13" x14ac:dyDescent="0.15">
      <c r="B2762" s="2"/>
      <c r="C2762" s="2"/>
    </row>
    <row r="2763" spans="2:3" ht="13" x14ac:dyDescent="0.15">
      <c r="B2763" s="2"/>
      <c r="C2763" s="2"/>
    </row>
    <row r="2764" spans="2:3" ht="13" x14ac:dyDescent="0.15">
      <c r="B2764" s="2"/>
      <c r="C2764" s="2"/>
    </row>
    <row r="2765" spans="2:3" ht="13" x14ac:dyDescent="0.15">
      <c r="B2765" s="2"/>
      <c r="C2765" s="2"/>
    </row>
    <row r="2766" spans="2:3" ht="13" x14ac:dyDescent="0.15">
      <c r="B2766" s="2"/>
      <c r="C2766" s="2"/>
    </row>
    <row r="2767" spans="2:3" ht="13" x14ac:dyDescent="0.15">
      <c r="B2767" s="2"/>
      <c r="C2767" s="2"/>
    </row>
    <row r="2768" spans="2:3" ht="13" x14ac:dyDescent="0.15">
      <c r="B2768" s="2"/>
      <c r="C2768" s="2"/>
    </row>
    <row r="2769" spans="2:3" ht="13" x14ac:dyDescent="0.15">
      <c r="B2769" s="2"/>
      <c r="C2769" s="2"/>
    </row>
    <row r="2770" spans="2:3" ht="13" x14ac:dyDescent="0.15">
      <c r="B2770" s="2"/>
      <c r="C2770" s="2"/>
    </row>
    <row r="2771" spans="2:3" ht="13" x14ac:dyDescent="0.15">
      <c r="B2771" s="2"/>
      <c r="C2771" s="2"/>
    </row>
    <row r="2772" spans="2:3" ht="13" x14ac:dyDescent="0.15">
      <c r="B2772" s="2"/>
      <c r="C2772" s="2"/>
    </row>
    <row r="2773" spans="2:3" ht="13" x14ac:dyDescent="0.15">
      <c r="B2773" s="2"/>
      <c r="C2773" s="2"/>
    </row>
    <row r="2774" spans="2:3" ht="13" x14ac:dyDescent="0.15">
      <c r="B2774" s="2"/>
      <c r="C2774" s="2"/>
    </row>
    <row r="2775" spans="2:3" ht="13" x14ac:dyDescent="0.15">
      <c r="B2775" s="2"/>
      <c r="C2775" s="2"/>
    </row>
    <row r="2776" spans="2:3" ht="13" x14ac:dyDescent="0.15">
      <c r="B2776" s="2"/>
      <c r="C2776" s="2"/>
    </row>
    <row r="2777" spans="2:3" ht="13" x14ac:dyDescent="0.15">
      <c r="B2777" s="2"/>
      <c r="C2777" s="2"/>
    </row>
    <row r="2778" spans="2:3" ht="13" x14ac:dyDescent="0.15">
      <c r="B2778" s="2"/>
      <c r="C2778" s="2"/>
    </row>
    <row r="2779" spans="2:3" ht="13" x14ac:dyDescent="0.15">
      <c r="B2779" s="2"/>
      <c r="C2779" s="2"/>
    </row>
    <row r="2780" spans="2:3" ht="13" x14ac:dyDescent="0.15">
      <c r="B2780" s="2"/>
      <c r="C2780" s="2"/>
    </row>
    <row r="2781" spans="2:3" ht="13" x14ac:dyDescent="0.15">
      <c r="B2781" s="2"/>
      <c r="C2781" s="2"/>
    </row>
    <row r="2782" spans="2:3" ht="13" x14ac:dyDescent="0.15">
      <c r="B2782" s="2"/>
      <c r="C2782" s="2"/>
    </row>
    <row r="2783" spans="2:3" ht="13" x14ac:dyDescent="0.15">
      <c r="B2783" s="2"/>
      <c r="C2783" s="2"/>
    </row>
    <row r="2784" spans="2:3" ht="13" x14ac:dyDescent="0.15">
      <c r="B2784" s="2"/>
      <c r="C2784" s="2"/>
    </row>
    <row r="2785" spans="2:3" ht="13" x14ac:dyDescent="0.15">
      <c r="B2785" s="2"/>
      <c r="C2785" s="2"/>
    </row>
    <row r="2786" spans="2:3" ht="13" x14ac:dyDescent="0.15">
      <c r="B2786" s="2"/>
      <c r="C2786" s="2"/>
    </row>
    <row r="2787" spans="2:3" ht="13" x14ac:dyDescent="0.15">
      <c r="B2787" s="2"/>
      <c r="C2787" s="2"/>
    </row>
    <row r="2788" spans="2:3" ht="13" x14ac:dyDescent="0.15">
      <c r="B2788" s="2"/>
      <c r="C2788" s="2"/>
    </row>
    <row r="2789" spans="2:3" ht="13" x14ac:dyDescent="0.15">
      <c r="B2789" s="2"/>
      <c r="C2789" s="2"/>
    </row>
    <row r="2790" spans="2:3" ht="13" x14ac:dyDescent="0.15">
      <c r="B2790" s="2"/>
      <c r="C2790" s="2"/>
    </row>
    <row r="2791" spans="2:3" ht="13" x14ac:dyDescent="0.15">
      <c r="B2791" s="2"/>
      <c r="C2791" s="2"/>
    </row>
    <row r="2792" spans="2:3" ht="13" x14ac:dyDescent="0.15">
      <c r="B2792" s="2"/>
      <c r="C2792" s="2"/>
    </row>
    <row r="2793" spans="2:3" ht="13" x14ac:dyDescent="0.15">
      <c r="B2793" s="2"/>
      <c r="C2793" s="2"/>
    </row>
    <row r="2794" spans="2:3" ht="13" x14ac:dyDescent="0.15">
      <c r="B2794" s="2"/>
      <c r="C2794" s="2"/>
    </row>
    <row r="2795" spans="2:3" ht="13" x14ac:dyDescent="0.15">
      <c r="B2795" s="2"/>
      <c r="C2795" s="2"/>
    </row>
    <row r="2796" spans="2:3" ht="13" x14ac:dyDescent="0.15">
      <c r="B2796" s="2"/>
      <c r="C2796" s="2"/>
    </row>
    <row r="2797" spans="2:3" ht="13" x14ac:dyDescent="0.15">
      <c r="B2797" s="2"/>
      <c r="C2797" s="2"/>
    </row>
    <row r="2798" spans="2:3" ht="13" x14ac:dyDescent="0.15">
      <c r="B2798" s="2"/>
      <c r="C2798" s="2"/>
    </row>
    <row r="2799" spans="2:3" ht="13" x14ac:dyDescent="0.15">
      <c r="B2799" s="2"/>
      <c r="C2799" s="2"/>
    </row>
    <row r="2800" spans="2:3" ht="13" x14ac:dyDescent="0.15">
      <c r="B2800" s="2"/>
      <c r="C2800" s="2"/>
    </row>
    <row r="2801" spans="2:3" ht="13" x14ac:dyDescent="0.15">
      <c r="B2801" s="2"/>
      <c r="C2801" s="2"/>
    </row>
    <row r="2802" spans="2:3" ht="13" x14ac:dyDescent="0.15">
      <c r="B2802" s="2"/>
      <c r="C2802" s="2"/>
    </row>
    <row r="2803" spans="2:3" ht="13" x14ac:dyDescent="0.15">
      <c r="B2803" s="2"/>
      <c r="C2803" s="2"/>
    </row>
    <row r="2804" spans="2:3" ht="13" x14ac:dyDescent="0.15">
      <c r="B2804" s="2"/>
      <c r="C2804" s="2"/>
    </row>
    <row r="2805" spans="2:3" ht="13" x14ac:dyDescent="0.15">
      <c r="B2805" s="2"/>
      <c r="C2805" s="2"/>
    </row>
    <row r="2806" spans="2:3" ht="13" x14ac:dyDescent="0.15">
      <c r="B2806" s="2"/>
      <c r="C2806" s="2"/>
    </row>
    <row r="2807" spans="2:3" ht="13" x14ac:dyDescent="0.15">
      <c r="B2807" s="2"/>
      <c r="C2807" s="2"/>
    </row>
    <row r="2808" spans="2:3" ht="13" x14ac:dyDescent="0.15">
      <c r="B2808" s="2"/>
      <c r="C2808" s="2"/>
    </row>
    <row r="2809" spans="2:3" ht="13" x14ac:dyDescent="0.15">
      <c r="B2809" s="2"/>
      <c r="C2809" s="2"/>
    </row>
    <row r="2810" spans="2:3" ht="13" x14ac:dyDescent="0.15">
      <c r="B2810" s="2"/>
      <c r="C2810" s="2"/>
    </row>
    <row r="2811" spans="2:3" ht="13" x14ac:dyDescent="0.15">
      <c r="B2811" s="2"/>
      <c r="C2811" s="2"/>
    </row>
    <row r="2812" spans="2:3" ht="13" x14ac:dyDescent="0.15">
      <c r="B2812" s="2"/>
      <c r="C2812" s="2"/>
    </row>
    <row r="2813" spans="2:3" ht="13" x14ac:dyDescent="0.15">
      <c r="B2813" s="2"/>
      <c r="C2813" s="2"/>
    </row>
    <row r="2814" spans="2:3" ht="13" x14ac:dyDescent="0.15">
      <c r="B2814" s="2"/>
      <c r="C2814" s="2"/>
    </row>
    <row r="2815" spans="2:3" ht="13" x14ac:dyDescent="0.15">
      <c r="B2815" s="2"/>
      <c r="C2815" s="2"/>
    </row>
    <row r="2816" spans="2:3" ht="13" x14ac:dyDescent="0.15">
      <c r="B2816" s="2"/>
      <c r="C2816" s="2"/>
    </row>
    <row r="2817" spans="2:3" ht="13" x14ac:dyDescent="0.15">
      <c r="B2817" s="2"/>
      <c r="C2817" s="2"/>
    </row>
    <row r="2818" spans="2:3" ht="13" x14ac:dyDescent="0.15">
      <c r="B2818" s="2"/>
      <c r="C2818" s="2"/>
    </row>
    <row r="2819" spans="2:3" ht="13" x14ac:dyDescent="0.15">
      <c r="B2819" s="2"/>
      <c r="C2819" s="2"/>
    </row>
    <row r="2820" spans="2:3" ht="13" x14ac:dyDescent="0.15">
      <c r="B2820" s="2"/>
      <c r="C2820" s="2"/>
    </row>
    <row r="2821" spans="2:3" ht="13" x14ac:dyDescent="0.15">
      <c r="B2821" s="2"/>
      <c r="C2821" s="2"/>
    </row>
    <row r="2822" spans="2:3" ht="13" x14ac:dyDescent="0.15">
      <c r="B2822" s="2"/>
      <c r="C2822" s="2"/>
    </row>
    <row r="2823" spans="2:3" ht="13" x14ac:dyDescent="0.15">
      <c r="B2823" s="2"/>
      <c r="C2823" s="2"/>
    </row>
    <row r="2824" spans="2:3" ht="13" x14ac:dyDescent="0.15">
      <c r="B2824" s="2"/>
      <c r="C2824" s="2"/>
    </row>
    <row r="2825" spans="2:3" ht="13" x14ac:dyDescent="0.15">
      <c r="B2825" s="2"/>
      <c r="C2825" s="2"/>
    </row>
    <row r="2826" spans="2:3" ht="13" x14ac:dyDescent="0.15">
      <c r="B2826" s="2"/>
      <c r="C2826" s="2"/>
    </row>
    <row r="2827" spans="2:3" ht="13" x14ac:dyDescent="0.15">
      <c r="B2827" s="2"/>
      <c r="C2827" s="2"/>
    </row>
    <row r="2828" spans="2:3" ht="13" x14ac:dyDescent="0.15">
      <c r="B2828" s="2"/>
      <c r="C2828" s="2"/>
    </row>
    <row r="2829" spans="2:3" ht="13" x14ac:dyDescent="0.15">
      <c r="B2829" s="2"/>
      <c r="C2829" s="2"/>
    </row>
    <row r="2830" spans="2:3" ht="13" x14ac:dyDescent="0.15">
      <c r="B2830" s="2"/>
      <c r="C2830" s="2"/>
    </row>
    <row r="2831" spans="2:3" ht="13" x14ac:dyDescent="0.15">
      <c r="B2831" s="2"/>
      <c r="C2831" s="2"/>
    </row>
    <row r="2832" spans="2:3" ht="13" x14ac:dyDescent="0.15">
      <c r="B2832" s="2"/>
      <c r="C2832" s="2"/>
    </row>
    <row r="2833" spans="2:3" ht="13" x14ac:dyDescent="0.15">
      <c r="B2833" s="2"/>
      <c r="C2833" s="2"/>
    </row>
    <row r="2834" spans="2:3" ht="13" x14ac:dyDescent="0.15">
      <c r="B2834" s="2"/>
      <c r="C2834" s="2"/>
    </row>
    <row r="2835" spans="2:3" ht="13" x14ac:dyDescent="0.15">
      <c r="B2835" s="2"/>
      <c r="C2835" s="2"/>
    </row>
    <row r="2836" spans="2:3" ht="13" x14ac:dyDescent="0.15">
      <c r="B2836" s="2"/>
      <c r="C2836" s="2"/>
    </row>
  </sheetData>
  <mergeCells count="13">
    <mergeCell ref="A1:AD1"/>
    <mergeCell ref="V58:Y59"/>
    <mergeCell ref="T60:U60"/>
    <mergeCell ref="V60:W60"/>
    <mergeCell ref="X60:Y60"/>
    <mergeCell ref="Z60:AA60"/>
    <mergeCell ref="S54:T54"/>
    <mergeCell ref="U54:V54"/>
    <mergeCell ref="W54:X54"/>
    <mergeCell ref="Y54:Z54"/>
    <mergeCell ref="S41:X42"/>
    <mergeCell ref="S45:X46"/>
    <mergeCell ref="S52:Z53"/>
  </mergeCells>
  <phoneticPr fontId="11" type="noConversion"/>
  <conditionalFormatting sqref="G4:G68">
    <cfRule type="cellIs" dxfId="17" priority="66" operator="notBetween">
      <formula>$Z$64</formula>
      <formula>$AA$64</formula>
    </cfRule>
  </conditionalFormatting>
  <conditionalFormatting sqref="G4:G198">
    <cfRule type="cellIs" dxfId="16" priority="100" operator="notBetween">
      <formula>$Y$56</formula>
      <formula>$Z$56</formula>
    </cfRule>
  </conditionalFormatting>
  <conditionalFormatting sqref="G15:G795">
    <cfRule type="expression" dxfId="15" priority="1">
      <formula>OR(G15&lt;J15,G15&gt;K15)</formula>
    </cfRule>
  </conditionalFormatting>
  <conditionalFormatting sqref="G69:G133">
    <cfRule type="cellIs" dxfId="14" priority="67" operator="notBetween">
      <formula>$Z$63</formula>
      <formula>$AA$63</formula>
    </cfRule>
  </conditionalFormatting>
  <conditionalFormatting sqref="G134:G198">
    <cfRule type="cellIs" dxfId="13" priority="68" operator="notBetween">
      <formula>$Z$62</formula>
      <formula>$AA$62</formula>
    </cfRule>
  </conditionalFormatting>
  <conditionalFormatting sqref="G199:G263">
    <cfRule type="cellIs" dxfId="12" priority="69" operator="notBetween">
      <formula>$X$65</formula>
      <formula>$Y$65</formula>
    </cfRule>
  </conditionalFormatting>
  <conditionalFormatting sqref="G199:G458">
    <cfRule type="cellIs" dxfId="11" priority="101" operator="notBetween">
      <formula>$W$56</formula>
      <formula>$X$56</formula>
    </cfRule>
  </conditionalFormatting>
  <conditionalFormatting sqref="G264:G328">
    <cfRule type="cellIs" dxfId="10" priority="70" operator="notBetween">
      <formula>$X$64</formula>
      <formula>$Y$64</formula>
    </cfRule>
  </conditionalFormatting>
  <conditionalFormatting sqref="G329:G393">
    <cfRule type="cellIs" dxfId="9" priority="71" operator="notBetween">
      <formula>$X$63</formula>
      <formula>$Y$63</formula>
    </cfRule>
  </conditionalFormatting>
  <conditionalFormatting sqref="G394:G458">
    <cfRule type="cellIs" dxfId="8" priority="72" operator="notBetween">
      <formula>$X$62</formula>
      <formula>$Y$62</formula>
    </cfRule>
  </conditionalFormatting>
  <conditionalFormatting sqref="G459:G523">
    <cfRule type="cellIs" dxfId="7" priority="73" operator="notBetween">
      <formula>$V$65</formula>
      <formula>$W$65</formula>
    </cfRule>
  </conditionalFormatting>
  <conditionalFormatting sqref="G459:G718">
    <cfRule type="cellIs" dxfId="6" priority="102" operator="notBetween">
      <formula>$U$56</formula>
      <formula>$V$56</formula>
    </cfRule>
  </conditionalFormatting>
  <conditionalFormatting sqref="G524:G589">
    <cfRule type="cellIs" dxfId="5" priority="74" operator="notBetween">
      <formula>$V$64</formula>
      <formula>$W$64</formula>
    </cfRule>
  </conditionalFormatting>
  <conditionalFormatting sqref="G590:G654">
    <cfRule type="cellIs" dxfId="4" priority="75" operator="notBetween">
      <formula>$V$63</formula>
      <formula>$W$63</formula>
    </cfRule>
  </conditionalFormatting>
  <conditionalFormatting sqref="G655:G718">
    <cfRule type="cellIs" dxfId="3" priority="76" operator="notBetween">
      <formula>$V$62</formula>
      <formula>$W$62</formula>
    </cfRule>
  </conditionalFormatting>
  <conditionalFormatting sqref="G719:G784">
    <cfRule type="cellIs" dxfId="2" priority="77" operator="notBetween">
      <formula>$T$65</formula>
      <formula>$U$65</formula>
    </cfRule>
  </conditionalFormatting>
  <conditionalFormatting sqref="G719:G806">
    <cfRule type="cellIs" dxfId="1" priority="103" operator="notBetween">
      <formula>$S$56</formula>
      <formula>$T$56</formula>
    </cfRule>
  </conditionalFormatting>
  <conditionalFormatting sqref="G785:G806">
    <cfRule type="cellIs" dxfId="0" priority="78" operator="notBetween">
      <formula>$T$64</formula>
      <formula>$U$64</formula>
    </cfRule>
  </conditionalFormatting>
  <pageMargins left="0.7" right="0.7" top="0.75" bottom="0.75" header="0.3" footer="0.3"/>
  <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652EA-93DF-4176-96EE-778150797A14}">
  <sheetPr>
    <tabColor rgb="FF156082"/>
  </sheetPr>
  <dimension ref="A1:AEB2834"/>
  <sheetViews>
    <sheetView zoomScaleNormal="100" workbookViewId="0">
      <selection activeCell="P783" sqref="P783"/>
    </sheetView>
  </sheetViews>
  <sheetFormatPr baseColWidth="10" defaultColWidth="10.6640625" defaultRowHeight="12.75" customHeight="1" x14ac:dyDescent="0.15"/>
  <cols>
    <col min="1" max="1" width="14.33203125" style="4" customWidth="1"/>
    <col min="2" max="2" width="14.6640625" style="4" customWidth="1"/>
    <col min="3" max="3" width="16.6640625" style="4" customWidth="1"/>
    <col min="4" max="4" width="15" style="4" customWidth="1"/>
    <col min="5" max="5" width="15.1640625" style="4" customWidth="1"/>
    <col min="6" max="6" width="19.5" style="4" customWidth="1"/>
    <col min="7" max="14" width="7.6640625" style="4" customWidth="1"/>
    <col min="15" max="15" width="9.6640625" style="4" customWidth="1"/>
    <col min="16" max="18" width="7.6640625" style="4" customWidth="1"/>
    <col min="19" max="20" width="10.6640625" style="4"/>
    <col min="21" max="21" width="16.5" style="4" customWidth="1"/>
    <col min="22" max="22" width="15.33203125" style="4" customWidth="1"/>
    <col min="23" max="23" width="8.1640625" style="4" customWidth="1"/>
    <col min="24" max="446" width="6" style="4" customWidth="1"/>
    <col min="447" max="447" width="8" style="4" customWidth="1"/>
    <col min="448" max="451" width="6" style="4" customWidth="1"/>
    <col min="452" max="452" width="8" style="4" customWidth="1"/>
    <col min="453" max="459" width="6" style="4" customWidth="1"/>
    <col min="460" max="460" width="8" style="4" customWidth="1"/>
    <col min="461" max="488" width="6" style="4" customWidth="1"/>
    <col min="489" max="489" width="8" style="4" customWidth="1"/>
    <col min="490" max="709" width="6" style="4" customWidth="1"/>
    <col min="710" max="710" width="8" style="4" customWidth="1"/>
    <col min="711" max="736" width="6" style="4" customWidth="1"/>
    <col min="737" max="737" width="8" style="4" customWidth="1"/>
    <col min="738" max="806" width="6" style="4" customWidth="1"/>
    <col min="807" max="807" width="10.33203125" style="4" customWidth="1"/>
    <col min="808" max="808" width="11.5" style="4" customWidth="1"/>
    <col min="809" max="16384" width="10.6640625" style="4"/>
  </cols>
  <sheetData>
    <row r="1" spans="1:808" ht="48.75" customHeight="1" x14ac:dyDescent="0.15">
      <c r="A1" s="368" t="s">
        <v>70</v>
      </c>
      <c r="B1" s="368"/>
      <c r="C1" s="368"/>
      <c r="D1" s="368"/>
      <c r="E1" s="368"/>
      <c r="F1" s="368"/>
      <c r="G1" s="368"/>
      <c r="H1" s="368"/>
      <c r="I1" s="368"/>
      <c r="J1" s="368"/>
      <c r="K1" s="368"/>
      <c r="L1" s="368"/>
      <c r="M1" s="368"/>
      <c r="N1" s="368"/>
      <c r="O1" s="368"/>
      <c r="P1" s="368"/>
      <c r="Q1" s="368"/>
      <c r="R1" s="368"/>
      <c r="S1" s="368"/>
      <c r="T1" s="368"/>
      <c r="U1" s="368"/>
    </row>
    <row r="3" spans="1:808" ht="15" x14ac:dyDescent="0.2">
      <c r="B3" s="34" t="s">
        <v>7</v>
      </c>
      <c r="C3" s="34" t="s">
        <v>71</v>
      </c>
      <c r="D3" s="34" t="s">
        <v>72</v>
      </c>
      <c r="E3" s="34" t="s">
        <v>73</v>
      </c>
      <c r="F3" s="35" t="s">
        <v>74</v>
      </c>
      <c r="G3"/>
    </row>
    <row r="4" spans="1:808" ht="15" x14ac:dyDescent="0.2">
      <c r="A4"/>
      <c r="B4" s="5">
        <v>45562</v>
      </c>
      <c r="C4" s="4">
        <f>Table3[[#This Row],[Combined
Daily order]]</f>
        <v>25910</v>
      </c>
      <c r="D4" s="4">
        <f>Table5[[#This Row],[Combined 
Daily Order]]</f>
        <v>12033</v>
      </c>
      <c r="E4">
        <f t="shared" ref="E4:E67" si="0">C4+D4</f>
        <v>37943</v>
      </c>
      <c r="F4"/>
      <c r="G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row>
    <row r="5" spans="1:808" ht="15" x14ac:dyDescent="0.2">
      <c r="A5"/>
      <c r="B5" s="5">
        <v>45561</v>
      </c>
      <c r="C5" s="4">
        <f>Table3[[#This Row],[Combined
Daily order]]</f>
        <v>36491</v>
      </c>
      <c r="D5" s="4">
        <f>Table5[[#This Row],[Combined 
Daily Order]]</f>
        <v>18563</v>
      </c>
      <c r="E5">
        <f t="shared" si="0"/>
        <v>55054</v>
      </c>
      <c r="F5"/>
      <c r="G5"/>
      <c r="H5"/>
      <c r="I5"/>
      <c r="J5"/>
      <c r="K5"/>
      <c r="L5"/>
      <c r="M5"/>
      <c r="N5"/>
      <c r="O5"/>
      <c r="P5"/>
      <c r="Q5"/>
      <c r="R5"/>
      <c r="S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row>
    <row r="6" spans="1:808" ht="15" x14ac:dyDescent="0.2">
      <c r="A6"/>
      <c r="B6" s="5">
        <v>45560</v>
      </c>
      <c r="C6" s="4">
        <f>Table3[[#This Row],[Combined
Daily order]]</f>
        <v>26068</v>
      </c>
      <c r="D6" s="4">
        <f>Table5[[#This Row],[Combined 
Daily Order]]</f>
        <v>12821</v>
      </c>
      <c r="E6">
        <f t="shared" si="0"/>
        <v>38889</v>
      </c>
      <c r="F6"/>
      <c r="G6"/>
      <c r="H6"/>
      <c r="I6"/>
      <c r="J6"/>
      <c r="K6"/>
      <c r="L6"/>
      <c r="M6"/>
      <c r="N6"/>
      <c r="O6"/>
      <c r="P6"/>
      <c r="Q6"/>
      <c r="R6"/>
      <c r="S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row>
    <row r="7" spans="1:808" ht="15" x14ac:dyDescent="0.2">
      <c r="A7"/>
      <c r="B7" s="5">
        <v>45559</v>
      </c>
      <c r="C7" s="4">
        <f>Table3[[#This Row],[Combined
Daily order]]</f>
        <v>40865</v>
      </c>
      <c r="D7" s="4">
        <f>Table5[[#This Row],[Combined 
Daily Order]]</f>
        <v>19276</v>
      </c>
      <c r="E7">
        <f t="shared" si="0"/>
        <v>60141</v>
      </c>
      <c r="F7"/>
      <c r="G7"/>
      <c r="H7"/>
      <c r="I7"/>
      <c r="J7"/>
      <c r="K7"/>
      <c r="L7"/>
      <c r="M7"/>
      <c r="N7"/>
      <c r="O7"/>
      <c r="P7"/>
      <c r="Q7"/>
      <c r="R7"/>
      <c r="S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row>
    <row r="8" spans="1:808" ht="15" x14ac:dyDescent="0.2">
      <c r="A8"/>
      <c r="B8" s="5">
        <v>45558</v>
      </c>
      <c r="C8" s="4">
        <f>Table3[[#This Row],[Combined
Daily order]]</f>
        <v>27032</v>
      </c>
      <c r="D8" s="4">
        <f>Table5[[#This Row],[Combined 
Daily Order]]</f>
        <v>12583</v>
      </c>
      <c r="E8">
        <f t="shared" si="0"/>
        <v>39615</v>
      </c>
      <c r="F8"/>
      <c r="G8"/>
      <c r="H8"/>
      <c r="I8"/>
      <c r="J8"/>
      <c r="K8"/>
      <c r="L8"/>
      <c r="M8"/>
      <c r="N8"/>
      <c r="O8"/>
      <c r="P8"/>
      <c r="Q8"/>
      <c r="R8"/>
      <c r="S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row>
    <row r="9" spans="1:808" ht="15" x14ac:dyDescent="0.2">
      <c r="A9"/>
      <c r="B9" s="5">
        <v>45555</v>
      </c>
      <c r="C9" s="4">
        <f>Table3[[#This Row],[Combined
Daily order]]</f>
        <v>25465</v>
      </c>
      <c r="D9" s="4">
        <f>Table5[[#This Row],[Combined 
Daily Order]]</f>
        <v>18787</v>
      </c>
      <c r="E9">
        <f t="shared" si="0"/>
        <v>44252</v>
      </c>
      <c r="F9"/>
      <c r="G9"/>
      <c r="H9"/>
      <c r="I9"/>
      <c r="J9"/>
      <c r="K9"/>
      <c r="L9"/>
      <c r="M9"/>
      <c r="N9"/>
      <c r="O9"/>
      <c r="P9"/>
      <c r="Q9"/>
      <c r="R9"/>
      <c r="S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row>
    <row r="10" spans="1:808" ht="15" x14ac:dyDescent="0.2">
      <c r="A10"/>
      <c r="B10" s="5">
        <v>45554</v>
      </c>
      <c r="C10" s="4">
        <f>Table3[[#This Row],[Combined
Daily order]]</f>
        <v>36114</v>
      </c>
      <c r="D10" s="4">
        <f>Table5[[#This Row],[Combined 
Daily Order]]</f>
        <v>11693</v>
      </c>
      <c r="E10">
        <f t="shared" si="0"/>
        <v>47807</v>
      </c>
      <c r="F10"/>
      <c r="G10"/>
      <c r="H10"/>
      <c r="I10"/>
      <c r="J10"/>
      <c r="K10"/>
      <c r="L10"/>
      <c r="M10"/>
      <c r="N10"/>
      <c r="O10"/>
      <c r="P10"/>
      <c r="Q10"/>
      <c r="R10"/>
      <c r="S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row>
    <row r="11" spans="1:808" ht="15" x14ac:dyDescent="0.2">
      <c r="A11"/>
      <c r="B11" s="5">
        <v>45553</v>
      </c>
      <c r="C11" s="4">
        <f>Table3[[#This Row],[Combined
Daily order]]</f>
        <v>25049</v>
      </c>
      <c r="D11" s="4">
        <f>Table5[[#This Row],[Combined 
Daily Order]]</f>
        <v>11473</v>
      </c>
      <c r="E11">
        <f t="shared" si="0"/>
        <v>36522</v>
      </c>
      <c r="F11"/>
      <c r="G11"/>
      <c r="H11"/>
      <c r="I11"/>
      <c r="J11"/>
      <c r="K11"/>
      <c r="L11"/>
      <c r="M11"/>
      <c r="N11"/>
      <c r="O11"/>
      <c r="P11"/>
      <c r="Q11"/>
      <c r="R11"/>
      <c r="S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row>
    <row r="12" spans="1:808" ht="15" x14ac:dyDescent="0.2">
      <c r="A12"/>
      <c r="B12" s="5">
        <v>45552</v>
      </c>
      <c r="C12" s="4">
        <f>Table3[[#This Row],[Combined
Daily order]]</f>
        <v>36767</v>
      </c>
      <c r="D12" s="4">
        <f>Table5[[#This Row],[Combined 
Daily Order]]</f>
        <v>18928</v>
      </c>
      <c r="E12">
        <f t="shared" si="0"/>
        <v>55695</v>
      </c>
      <c r="F12"/>
      <c r="G12"/>
      <c r="H12"/>
      <c r="I12"/>
      <c r="J12"/>
      <c r="K12"/>
      <c r="L12"/>
      <c r="M12"/>
      <c r="N12"/>
      <c r="O12"/>
      <c r="P12"/>
      <c r="Q12"/>
      <c r="R12"/>
      <c r="S12"/>
      <c r="U12"/>
      <c r="V12"/>
    </row>
    <row r="13" spans="1:808" ht="15" x14ac:dyDescent="0.2">
      <c r="A13"/>
      <c r="B13" s="5">
        <v>45551</v>
      </c>
      <c r="C13" s="4">
        <f>Table3[[#This Row],[Combined
Daily order]]</f>
        <v>27301</v>
      </c>
      <c r="D13" s="4">
        <f>Table5[[#This Row],[Combined 
Daily Order]]</f>
        <v>13779</v>
      </c>
      <c r="E13">
        <f t="shared" si="0"/>
        <v>41080</v>
      </c>
      <c r="F13"/>
      <c r="G13"/>
      <c r="U13"/>
      <c r="V13"/>
    </row>
    <row r="14" spans="1:808" ht="15" x14ac:dyDescent="0.2">
      <c r="A14"/>
      <c r="B14" s="5">
        <v>45548</v>
      </c>
      <c r="C14" s="4">
        <f>Table3[[#This Row],[Combined
Daily order]]</f>
        <v>35320</v>
      </c>
      <c r="D14" s="4">
        <f>Table5[[#This Row],[Combined 
Daily Order]]</f>
        <v>18795</v>
      </c>
      <c r="E14">
        <f>C14+D14</f>
        <v>54115</v>
      </c>
      <c r="F14"/>
      <c r="G14"/>
      <c r="U14"/>
      <c r="V14"/>
    </row>
    <row r="15" spans="1:808" ht="15" x14ac:dyDescent="0.2">
      <c r="A15"/>
      <c r="B15" s="5">
        <v>45547</v>
      </c>
      <c r="C15" s="4">
        <f>Table3[[#This Row],[Combined
Daily order]]</f>
        <v>25240</v>
      </c>
      <c r="D15" s="4">
        <f>Table5[[#This Row],[Combined 
Daily Order]]</f>
        <v>11667</v>
      </c>
      <c r="E15">
        <f t="shared" si="0"/>
        <v>36907</v>
      </c>
      <c r="F15"/>
      <c r="G15"/>
      <c r="U15"/>
      <c r="V15"/>
    </row>
    <row r="16" spans="1:808" ht="15" x14ac:dyDescent="0.2">
      <c r="A16"/>
      <c r="B16" s="5">
        <v>45546</v>
      </c>
      <c r="C16" s="4">
        <f>Table3[[#This Row],[Combined
Daily order]]</f>
        <v>39060</v>
      </c>
      <c r="D16" s="4">
        <f>Table5[[#This Row],[Combined 
Daily Order]]</f>
        <v>17317</v>
      </c>
      <c r="E16">
        <f t="shared" si="0"/>
        <v>56377</v>
      </c>
      <c r="F16"/>
      <c r="G16"/>
      <c r="U16"/>
      <c r="V16"/>
    </row>
    <row r="17" spans="1:22" ht="15" x14ac:dyDescent="0.2">
      <c r="A17"/>
      <c r="B17" s="5">
        <v>45545</v>
      </c>
      <c r="C17" s="4">
        <f>Table3[[#This Row],[Combined
Daily order]]</f>
        <v>24227</v>
      </c>
      <c r="D17" s="4">
        <f>Table5[[#This Row],[Combined 
Daily Order]]</f>
        <v>12128</v>
      </c>
      <c r="E17">
        <f t="shared" si="0"/>
        <v>36355</v>
      </c>
      <c r="F17"/>
      <c r="G17"/>
      <c r="U17"/>
      <c r="V17"/>
    </row>
    <row r="18" spans="1:22" ht="15" x14ac:dyDescent="0.2">
      <c r="A18"/>
      <c r="B18" s="5">
        <v>45544</v>
      </c>
      <c r="C18" s="4">
        <f>Table3[[#This Row],[Combined
Daily order]]</f>
        <v>26751</v>
      </c>
      <c r="D18" s="4">
        <f>Table5[[#This Row],[Combined 
Daily Order]]</f>
        <v>19007</v>
      </c>
      <c r="E18">
        <f t="shared" si="0"/>
        <v>45758</v>
      </c>
      <c r="F18"/>
      <c r="G18"/>
      <c r="U18"/>
      <c r="V18"/>
    </row>
    <row r="19" spans="1:22" ht="15" x14ac:dyDescent="0.2">
      <c r="A19"/>
      <c r="B19" s="5">
        <v>45541</v>
      </c>
      <c r="C19" s="4">
        <f>Table3[[#This Row],[Combined
Daily order]]</f>
        <v>42169</v>
      </c>
      <c r="D19" s="4">
        <f>Table5[[#This Row],[Combined 
Daily Order]]</f>
        <v>17738</v>
      </c>
      <c r="E19">
        <f t="shared" si="0"/>
        <v>59907</v>
      </c>
      <c r="F19"/>
      <c r="G19"/>
      <c r="U19"/>
      <c r="V19"/>
    </row>
    <row r="20" spans="1:22" ht="15" x14ac:dyDescent="0.2">
      <c r="A20"/>
      <c r="B20" s="5">
        <v>45540</v>
      </c>
      <c r="C20" s="4">
        <f>Table3[[#This Row],[Combined
Daily order]]</f>
        <v>24206</v>
      </c>
      <c r="D20" s="4">
        <f>Table5[[#This Row],[Combined 
Daily Order]]</f>
        <v>10845</v>
      </c>
      <c r="E20">
        <f t="shared" si="0"/>
        <v>35051</v>
      </c>
      <c r="F20"/>
      <c r="G20"/>
      <c r="U20"/>
      <c r="V20"/>
    </row>
    <row r="21" spans="1:22" ht="15" x14ac:dyDescent="0.2">
      <c r="A21"/>
      <c r="B21" s="5">
        <v>45539</v>
      </c>
      <c r="C21" s="4">
        <f>Table3[[#This Row],[Combined
Daily order]]</f>
        <v>39550</v>
      </c>
      <c r="D21" s="4">
        <f>Table5[[#This Row],[Combined 
Daily Order]]</f>
        <v>17695</v>
      </c>
      <c r="E21">
        <f t="shared" si="0"/>
        <v>57245</v>
      </c>
      <c r="U21"/>
      <c r="V21"/>
    </row>
    <row r="22" spans="1:22" ht="15" x14ac:dyDescent="0.2">
      <c r="A22"/>
      <c r="B22" s="5">
        <v>45538</v>
      </c>
      <c r="C22" s="4">
        <f>Table3[[#This Row],[Combined
Daily order]]</f>
        <v>24805</v>
      </c>
      <c r="D22" s="4">
        <f>Table5[[#This Row],[Combined 
Daily Order]]</f>
        <v>12392</v>
      </c>
      <c r="E22">
        <f t="shared" si="0"/>
        <v>37197</v>
      </c>
      <c r="U22"/>
      <c r="V22"/>
    </row>
    <row r="23" spans="1:22" ht="15" x14ac:dyDescent="0.2">
      <c r="A23"/>
      <c r="B23" s="5">
        <v>45537</v>
      </c>
      <c r="C23" s="4">
        <f>Table3[[#This Row],[Combined
Daily order]]</f>
        <v>38326</v>
      </c>
      <c r="D23" s="4">
        <f>Table5[[#This Row],[Combined 
Daily Order]]</f>
        <v>16595</v>
      </c>
      <c r="E23">
        <f t="shared" si="0"/>
        <v>54921</v>
      </c>
      <c r="U23"/>
      <c r="V23"/>
    </row>
    <row r="24" spans="1:22" ht="15" x14ac:dyDescent="0.2">
      <c r="A24"/>
      <c r="B24" s="5">
        <v>45534</v>
      </c>
      <c r="C24" s="4">
        <f>Table3[[#This Row],[Combined
Daily order]]</f>
        <v>23906</v>
      </c>
      <c r="D24" s="4">
        <f>Table5[[#This Row],[Combined 
Daily Order]]</f>
        <v>11528</v>
      </c>
      <c r="E24">
        <f t="shared" si="0"/>
        <v>35434</v>
      </c>
      <c r="U24"/>
      <c r="V24"/>
    </row>
    <row r="25" spans="1:22" ht="15" x14ac:dyDescent="0.2">
      <c r="A25"/>
      <c r="B25" s="5">
        <v>45533</v>
      </c>
      <c r="C25" s="4">
        <f>Table3[[#This Row],[Combined
Daily order]]</f>
        <v>35106</v>
      </c>
      <c r="D25" s="4">
        <f>Table5[[#This Row],[Combined 
Daily Order]]</f>
        <v>11871</v>
      </c>
      <c r="E25">
        <f t="shared" si="0"/>
        <v>46977</v>
      </c>
      <c r="U25"/>
      <c r="V25"/>
    </row>
    <row r="26" spans="1:22" ht="15" x14ac:dyDescent="0.2">
      <c r="A26"/>
      <c r="B26" s="5">
        <v>45532</v>
      </c>
      <c r="C26" s="4">
        <f>Table3[[#This Row],[Combined
Daily order]]</f>
        <v>22341</v>
      </c>
      <c r="D26" s="4">
        <f>Table5[[#This Row],[Combined 
Daily Order]]</f>
        <v>18509</v>
      </c>
      <c r="E26">
        <f t="shared" si="0"/>
        <v>40850</v>
      </c>
      <c r="U26"/>
      <c r="V26"/>
    </row>
    <row r="27" spans="1:22" ht="15" x14ac:dyDescent="0.2">
      <c r="A27"/>
      <c r="B27" s="5">
        <v>45531</v>
      </c>
      <c r="C27" s="4">
        <f>Table3[[#This Row],[Combined
Daily order]]</f>
        <v>36157</v>
      </c>
      <c r="D27" s="4">
        <f>Table5[[#This Row],[Combined 
Daily Order]]</f>
        <v>11886</v>
      </c>
      <c r="E27">
        <f t="shared" si="0"/>
        <v>48043</v>
      </c>
      <c r="U27"/>
      <c r="V27"/>
    </row>
    <row r="28" spans="1:22" ht="15" x14ac:dyDescent="0.2">
      <c r="A28"/>
      <c r="B28" s="5">
        <v>45530</v>
      </c>
      <c r="C28" s="4">
        <f>Table3[[#This Row],[Combined
Daily order]]</f>
        <v>24171</v>
      </c>
      <c r="D28" s="4">
        <f>Table5[[#This Row],[Combined 
Daily Order]]</f>
        <v>16893</v>
      </c>
      <c r="E28">
        <f t="shared" si="0"/>
        <v>41064</v>
      </c>
      <c r="U28"/>
      <c r="V28"/>
    </row>
    <row r="29" spans="1:22" ht="15" x14ac:dyDescent="0.2">
      <c r="A29"/>
      <c r="B29" s="5">
        <v>45527</v>
      </c>
      <c r="C29" s="4">
        <f>Table3[[#This Row],[Combined
Daily order]]</f>
        <v>33437</v>
      </c>
      <c r="D29" s="4">
        <f>Table5[[#This Row],[Combined 
Daily Order]]</f>
        <v>12189</v>
      </c>
      <c r="E29">
        <f t="shared" si="0"/>
        <v>45626</v>
      </c>
      <c r="U29"/>
      <c r="V29"/>
    </row>
    <row r="30" spans="1:22" ht="15" x14ac:dyDescent="0.2">
      <c r="A30"/>
      <c r="B30" s="5">
        <v>45526</v>
      </c>
      <c r="C30" s="4">
        <f>Table3[[#This Row],[Combined
Daily order]]</f>
        <v>24428</v>
      </c>
      <c r="D30" s="4">
        <f>Table5[[#This Row],[Combined 
Daily Order]]</f>
        <v>16463</v>
      </c>
      <c r="E30">
        <f t="shared" si="0"/>
        <v>40891</v>
      </c>
      <c r="U30"/>
      <c r="V30"/>
    </row>
    <row r="31" spans="1:22" ht="15" x14ac:dyDescent="0.2">
      <c r="A31"/>
      <c r="B31" s="5">
        <v>45525</v>
      </c>
      <c r="C31" s="4">
        <f>Table3[[#This Row],[Combined
Daily order]]</f>
        <v>34087</v>
      </c>
      <c r="D31" s="4">
        <f>Table5[[#This Row],[Combined 
Daily Order]]</f>
        <v>11188</v>
      </c>
      <c r="E31">
        <f t="shared" si="0"/>
        <v>45275</v>
      </c>
      <c r="U31"/>
      <c r="V31"/>
    </row>
    <row r="32" spans="1:22" ht="15" x14ac:dyDescent="0.2">
      <c r="A32"/>
      <c r="B32" s="5">
        <v>45524</v>
      </c>
      <c r="C32" s="4">
        <f>Table3[[#This Row],[Combined
Daily order]]</f>
        <v>23986</v>
      </c>
      <c r="D32" s="4">
        <f>Table5[[#This Row],[Combined 
Daily Order]]</f>
        <v>16932</v>
      </c>
      <c r="E32">
        <f t="shared" si="0"/>
        <v>40918</v>
      </c>
      <c r="U32"/>
      <c r="V32"/>
    </row>
    <row r="33" spans="1:22" ht="15" x14ac:dyDescent="0.2">
      <c r="A33"/>
      <c r="B33" s="5">
        <v>45523</v>
      </c>
      <c r="C33" s="4">
        <f>Table3[[#This Row],[Combined
Daily order]]</f>
        <v>32081</v>
      </c>
      <c r="D33" s="4">
        <f>Table5[[#This Row],[Combined 
Daily Order]]</f>
        <v>11730</v>
      </c>
      <c r="E33">
        <f t="shared" si="0"/>
        <v>43811</v>
      </c>
      <c r="U33"/>
      <c r="V33"/>
    </row>
    <row r="34" spans="1:22" ht="15" x14ac:dyDescent="0.2">
      <c r="A34"/>
      <c r="B34" s="5">
        <v>45520</v>
      </c>
      <c r="C34" s="4">
        <f>Table3[[#This Row],[Combined
Daily order]]</f>
        <v>20663</v>
      </c>
      <c r="D34" s="4">
        <f>Table5[[#This Row],[Combined 
Daily Order]]</f>
        <v>16885</v>
      </c>
      <c r="E34">
        <f t="shared" si="0"/>
        <v>37548</v>
      </c>
      <c r="U34"/>
      <c r="V34"/>
    </row>
    <row r="35" spans="1:22" ht="15" x14ac:dyDescent="0.2">
      <c r="A35"/>
      <c r="B35" s="5">
        <v>45519</v>
      </c>
      <c r="C35" s="4">
        <f>Table3[[#This Row],[Combined
Daily order]]</f>
        <v>33098</v>
      </c>
      <c r="D35" s="4">
        <f>Table5[[#This Row],[Combined 
Daily Order]]</f>
        <v>10249</v>
      </c>
      <c r="E35">
        <f t="shared" si="0"/>
        <v>43347</v>
      </c>
      <c r="U35"/>
      <c r="V35"/>
    </row>
    <row r="36" spans="1:22" ht="15" x14ac:dyDescent="0.2">
      <c r="B36" s="5">
        <v>45518</v>
      </c>
      <c r="C36" s="4">
        <f>Table3[[#This Row],[Combined
Daily order]]</f>
        <v>21747</v>
      </c>
      <c r="D36" s="4">
        <f>Table5[[#This Row],[Combined 
Daily Order]]</f>
        <v>15808</v>
      </c>
      <c r="E36">
        <f t="shared" si="0"/>
        <v>37555</v>
      </c>
      <c r="U36"/>
    </row>
    <row r="37" spans="1:22" ht="15" x14ac:dyDescent="0.2">
      <c r="B37" s="5">
        <v>45517</v>
      </c>
      <c r="C37" s="4">
        <f>Table3[[#This Row],[Combined
Daily order]]</f>
        <v>31923</v>
      </c>
      <c r="D37" s="4">
        <f>Table5[[#This Row],[Combined 
Daily Order]]</f>
        <v>14079</v>
      </c>
      <c r="E37">
        <f t="shared" si="0"/>
        <v>46002</v>
      </c>
      <c r="U37"/>
    </row>
    <row r="38" spans="1:22" ht="15" x14ac:dyDescent="0.2">
      <c r="B38" s="5">
        <v>45516</v>
      </c>
      <c r="C38" s="4">
        <f>Table3[[#This Row],[Combined
Daily order]]</f>
        <v>19960</v>
      </c>
      <c r="D38" s="4">
        <f>Table5[[#This Row],[Combined 
Daily Order]]</f>
        <v>10354</v>
      </c>
      <c r="E38">
        <f t="shared" si="0"/>
        <v>30314</v>
      </c>
      <c r="U38"/>
    </row>
    <row r="39" spans="1:22" ht="15" x14ac:dyDescent="0.2">
      <c r="B39" s="5">
        <v>45513</v>
      </c>
      <c r="C39" s="4">
        <f>Table3[[#This Row],[Combined
Daily order]]</f>
        <v>33096</v>
      </c>
      <c r="D39" s="4">
        <f>Table5[[#This Row],[Combined 
Daily Order]]</f>
        <v>14539</v>
      </c>
      <c r="E39">
        <f t="shared" si="0"/>
        <v>47635</v>
      </c>
      <c r="U39"/>
    </row>
    <row r="40" spans="1:22" ht="15" x14ac:dyDescent="0.2">
      <c r="B40" s="5">
        <v>45512</v>
      </c>
      <c r="C40" s="4">
        <f>Table3[[#This Row],[Combined
Daily order]]</f>
        <v>30740</v>
      </c>
      <c r="D40" s="4">
        <f>Table5[[#This Row],[Combined 
Daily Order]]</f>
        <v>9372</v>
      </c>
      <c r="E40">
        <f t="shared" si="0"/>
        <v>40112</v>
      </c>
      <c r="U40"/>
    </row>
    <row r="41" spans="1:22" ht="15" x14ac:dyDescent="0.2">
      <c r="B41" s="5">
        <v>45511</v>
      </c>
      <c r="C41" s="4">
        <f>Table3[[#This Row],[Combined
Daily order]]</f>
        <v>19252</v>
      </c>
      <c r="D41" s="4">
        <f>Table5[[#This Row],[Combined 
Daily Order]]</f>
        <v>9242</v>
      </c>
      <c r="E41">
        <f t="shared" si="0"/>
        <v>28494</v>
      </c>
      <c r="U41"/>
    </row>
    <row r="42" spans="1:22" ht="15" x14ac:dyDescent="0.2">
      <c r="B42" s="5">
        <v>45510</v>
      </c>
      <c r="C42" s="4">
        <f>Table3[[#This Row],[Combined
Daily order]]</f>
        <v>28224</v>
      </c>
      <c r="D42" s="4">
        <f>Table5[[#This Row],[Combined 
Daily Order]]</f>
        <v>14792</v>
      </c>
      <c r="E42">
        <f t="shared" si="0"/>
        <v>43016</v>
      </c>
      <c r="U42"/>
    </row>
    <row r="43" spans="1:22" ht="15" x14ac:dyDescent="0.2">
      <c r="B43" s="5">
        <v>45509</v>
      </c>
      <c r="C43" s="4">
        <f>Table3[[#This Row],[Combined
Daily order]]</f>
        <v>19855</v>
      </c>
      <c r="D43" s="4">
        <f>Table5[[#This Row],[Combined 
Daily Order]]</f>
        <v>8842</v>
      </c>
      <c r="E43">
        <f t="shared" si="0"/>
        <v>28697</v>
      </c>
      <c r="U43"/>
    </row>
    <row r="44" spans="1:22" ht="15" x14ac:dyDescent="0.2">
      <c r="B44" s="5">
        <v>45506</v>
      </c>
      <c r="C44" s="4">
        <f>Table3[[#This Row],[Combined
Daily order]]</f>
        <v>18323</v>
      </c>
      <c r="D44" s="4">
        <f>Table5[[#This Row],[Combined 
Daily Order]]</f>
        <v>13816</v>
      </c>
      <c r="E44">
        <f t="shared" si="0"/>
        <v>32139</v>
      </c>
      <c r="U44"/>
    </row>
    <row r="45" spans="1:22" ht="15" x14ac:dyDescent="0.2">
      <c r="B45" s="5">
        <v>45505</v>
      </c>
      <c r="C45" s="4">
        <f>Table3[[#This Row],[Combined
Daily order]]</f>
        <v>26878</v>
      </c>
      <c r="D45" s="4">
        <f>Table5[[#This Row],[Combined 
Daily Order]]</f>
        <v>8437</v>
      </c>
      <c r="E45">
        <f t="shared" si="0"/>
        <v>35315</v>
      </c>
      <c r="U45"/>
    </row>
    <row r="46" spans="1:22" ht="15" x14ac:dyDescent="0.2">
      <c r="B46" s="5">
        <v>45504</v>
      </c>
      <c r="C46" s="4">
        <f>Table3[[#This Row],[Combined
Daily order]]</f>
        <v>18550</v>
      </c>
      <c r="D46" s="4">
        <f>Table5[[#This Row],[Combined 
Daily Order]]</f>
        <v>12711</v>
      </c>
      <c r="E46">
        <f t="shared" si="0"/>
        <v>31261</v>
      </c>
      <c r="U46"/>
    </row>
    <row r="47" spans="1:22" ht="15" x14ac:dyDescent="0.2">
      <c r="B47" s="5">
        <v>45503</v>
      </c>
      <c r="C47" s="4">
        <f>Table3[[#This Row],[Combined
Daily order]]</f>
        <v>27300</v>
      </c>
      <c r="D47" s="4">
        <f>Table5[[#This Row],[Combined 
Daily Order]]</f>
        <v>8729</v>
      </c>
      <c r="E47">
        <f t="shared" si="0"/>
        <v>36029</v>
      </c>
      <c r="U47"/>
    </row>
    <row r="48" spans="1:22" ht="15" x14ac:dyDescent="0.2">
      <c r="B48" s="5">
        <v>45502</v>
      </c>
      <c r="C48" s="4">
        <f>Table3[[#This Row],[Combined
Daily order]]</f>
        <v>16609</v>
      </c>
      <c r="D48" s="4">
        <f>Table5[[#This Row],[Combined 
Daily Order]]</f>
        <v>12264</v>
      </c>
      <c r="E48">
        <f t="shared" si="0"/>
        <v>28873</v>
      </c>
      <c r="U48"/>
    </row>
    <row r="49" spans="2:21" ht="15" x14ac:dyDescent="0.2">
      <c r="B49" s="5">
        <v>45499</v>
      </c>
      <c r="C49" s="4">
        <f>Table3[[#This Row],[Combined
Daily order]]</f>
        <v>25310</v>
      </c>
      <c r="D49" s="4">
        <f>Table5[[#This Row],[Combined 
Daily Order]]</f>
        <v>12629</v>
      </c>
      <c r="E49">
        <f t="shared" si="0"/>
        <v>37939</v>
      </c>
      <c r="U49"/>
    </row>
    <row r="50" spans="2:21" ht="15" x14ac:dyDescent="0.2">
      <c r="B50" s="5">
        <v>45498</v>
      </c>
      <c r="C50" s="4">
        <f>Table3[[#This Row],[Combined
Daily order]]</f>
        <v>17112</v>
      </c>
      <c r="D50" s="4">
        <f>Table5[[#This Row],[Combined 
Daily Order]]</f>
        <v>8391</v>
      </c>
      <c r="E50">
        <f t="shared" si="0"/>
        <v>25503</v>
      </c>
      <c r="U50"/>
    </row>
    <row r="51" spans="2:21" ht="15" x14ac:dyDescent="0.2">
      <c r="B51" s="5">
        <v>45497</v>
      </c>
      <c r="C51" s="4">
        <f>Table3[[#This Row],[Combined
Daily order]]</f>
        <v>23316</v>
      </c>
      <c r="D51" s="4">
        <f>Table5[[#This Row],[Combined 
Daily Order]]</f>
        <v>12118</v>
      </c>
      <c r="E51">
        <f t="shared" si="0"/>
        <v>35434</v>
      </c>
      <c r="U51"/>
    </row>
    <row r="52" spans="2:21" ht="15" x14ac:dyDescent="0.2">
      <c r="B52" s="5">
        <v>45496</v>
      </c>
      <c r="C52" s="4">
        <f>Table3[[#This Row],[Combined
Daily order]]</f>
        <v>15130</v>
      </c>
      <c r="D52" s="4">
        <f>Table5[[#This Row],[Combined 
Daily Order]]</f>
        <v>8541</v>
      </c>
      <c r="E52">
        <f t="shared" si="0"/>
        <v>23671</v>
      </c>
      <c r="U52"/>
    </row>
    <row r="53" spans="2:21" ht="15" x14ac:dyDescent="0.2">
      <c r="B53" s="5">
        <v>45495</v>
      </c>
      <c r="C53" s="4">
        <f>Table3[[#This Row],[Combined
Daily order]]</f>
        <v>22197</v>
      </c>
      <c r="D53" s="4">
        <f>Table5[[#This Row],[Combined 
Daily Order]]</f>
        <v>11675</v>
      </c>
      <c r="E53">
        <f t="shared" si="0"/>
        <v>33872</v>
      </c>
      <c r="U53"/>
    </row>
    <row r="54" spans="2:21" ht="15" x14ac:dyDescent="0.2">
      <c r="B54" s="5">
        <v>45492</v>
      </c>
      <c r="C54" s="4">
        <f>Table3[[#This Row],[Combined
Daily order]]</f>
        <v>13948</v>
      </c>
      <c r="D54" s="4">
        <f>Table5[[#This Row],[Combined 
Daily Order]]</f>
        <v>7658</v>
      </c>
      <c r="E54">
        <f t="shared" si="0"/>
        <v>21606</v>
      </c>
      <c r="U54"/>
    </row>
    <row r="55" spans="2:21" ht="15" x14ac:dyDescent="0.2">
      <c r="B55" s="5">
        <v>45491</v>
      </c>
      <c r="C55" s="4">
        <f>Table3[[#This Row],[Combined
Daily order]]</f>
        <v>21952</v>
      </c>
      <c r="D55" s="4">
        <f>Table5[[#This Row],[Combined 
Daily Order]]</f>
        <v>10787</v>
      </c>
      <c r="E55">
        <f t="shared" si="0"/>
        <v>32739</v>
      </c>
      <c r="U55"/>
    </row>
    <row r="56" spans="2:21" ht="15" x14ac:dyDescent="0.2">
      <c r="B56" s="5">
        <v>45490</v>
      </c>
      <c r="C56" s="4">
        <f>Table3[[#This Row],[Combined
Daily order]]</f>
        <v>14458</v>
      </c>
      <c r="D56" s="4">
        <f>Table5[[#This Row],[Combined 
Daily Order]]</f>
        <v>6622</v>
      </c>
      <c r="E56">
        <f t="shared" si="0"/>
        <v>21080</v>
      </c>
      <c r="U56"/>
    </row>
    <row r="57" spans="2:21" ht="15" x14ac:dyDescent="0.2">
      <c r="B57" s="5">
        <v>45489</v>
      </c>
      <c r="C57" s="4">
        <f>Table3[[#This Row],[Combined
Daily order]]</f>
        <v>20693</v>
      </c>
      <c r="D57" s="4">
        <f>Table5[[#This Row],[Combined 
Daily Order]]</f>
        <v>10144</v>
      </c>
      <c r="E57">
        <f t="shared" si="0"/>
        <v>30837</v>
      </c>
      <c r="U57"/>
    </row>
    <row r="58" spans="2:21" ht="15" x14ac:dyDescent="0.2">
      <c r="B58" s="5">
        <v>45488</v>
      </c>
      <c r="C58" s="4">
        <f>Table3[[#This Row],[Combined
Daily order]]</f>
        <v>13335</v>
      </c>
      <c r="D58" s="4">
        <f>Table5[[#This Row],[Combined 
Daily Order]]</f>
        <v>7493</v>
      </c>
      <c r="E58">
        <f t="shared" si="0"/>
        <v>20828</v>
      </c>
      <c r="U58"/>
    </row>
    <row r="59" spans="2:21" ht="15" x14ac:dyDescent="0.2">
      <c r="B59" s="5">
        <v>45485</v>
      </c>
      <c r="C59" s="4">
        <f>Table3[[#This Row],[Combined
Daily order]]</f>
        <v>20776</v>
      </c>
      <c r="D59" s="4">
        <f>Table5[[#This Row],[Combined 
Daily Order]]</f>
        <v>10492</v>
      </c>
      <c r="E59">
        <f t="shared" si="0"/>
        <v>31268</v>
      </c>
      <c r="U59"/>
    </row>
    <row r="60" spans="2:21" ht="15" x14ac:dyDescent="0.2">
      <c r="B60" s="5">
        <v>45484</v>
      </c>
      <c r="C60" s="4">
        <f>Table3[[#This Row],[Combined
Daily order]]</f>
        <v>15005</v>
      </c>
      <c r="D60" s="4">
        <f>Table5[[#This Row],[Combined 
Daily Order]]</f>
        <v>6389</v>
      </c>
      <c r="E60">
        <f t="shared" si="0"/>
        <v>21394</v>
      </c>
      <c r="U60"/>
    </row>
    <row r="61" spans="2:21" ht="15" x14ac:dyDescent="0.2">
      <c r="B61" s="5">
        <v>45483</v>
      </c>
      <c r="C61" s="4">
        <f>Table3[[#This Row],[Combined
Daily order]]</f>
        <v>21943</v>
      </c>
      <c r="D61" s="4">
        <f>Table5[[#This Row],[Combined 
Daily Order]]</f>
        <v>11695</v>
      </c>
      <c r="E61">
        <f t="shared" si="0"/>
        <v>33638</v>
      </c>
      <c r="U61"/>
    </row>
    <row r="62" spans="2:21" ht="15" x14ac:dyDescent="0.2">
      <c r="B62" s="5">
        <v>45482</v>
      </c>
      <c r="C62" s="4">
        <f>Table3[[#This Row],[Combined
Daily order]]</f>
        <v>14519</v>
      </c>
      <c r="D62" s="4">
        <f>Table5[[#This Row],[Combined 
Daily Order]]</f>
        <v>6735</v>
      </c>
      <c r="E62">
        <f t="shared" si="0"/>
        <v>21254</v>
      </c>
      <c r="U62"/>
    </row>
    <row r="63" spans="2:21" ht="15" x14ac:dyDescent="0.2">
      <c r="B63" s="5">
        <v>45481</v>
      </c>
      <c r="C63" s="4">
        <f>Table3[[#This Row],[Combined
Daily order]]</f>
        <v>21416</v>
      </c>
      <c r="D63" s="4">
        <f>Table5[[#This Row],[Combined 
Daily Order]]</f>
        <v>11371</v>
      </c>
      <c r="E63">
        <f t="shared" si="0"/>
        <v>32787</v>
      </c>
      <c r="U63"/>
    </row>
    <row r="64" spans="2:21" ht="15" x14ac:dyDescent="0.2">
      <c r="B64" s="5">
        <v>45478</v>
      </c>
      <c r="C64" s="4">
        <f>Table3[[#This Row],[Combined
Daily order]]</f>
        <v>13990</v>
      </c>
      <c r="D64" s="4">
        <f>Table5[[#This Row],[Combined 
Daily Order]]</f>
        <v>7414</v>
      </c>
      <c r="E64">
        <f t="shared" si="0"/>
        <v>21404</v>
      </c>
      <c r="U64"/>
    </row>
    <row r="65" spans="2:21" ht="15" x14ac:dyDescent="0.2">
      <c r="B65" s="5">
        <v>45477</v>
      </c>
      <c r="C65" s="4">
        <f>Table3[[#This Row],[Combined
Daily order]]</f>
        <v>22843</v>
      </c>
      <c r="D65" s="4">
        <f>Table5[[#This Row],[Combined 
Daily Order]]</f>
        <v>11192</v>
      </c>
      <c r="E65">
        <f t="shared" si="0"/>
        <v>34035</v>
      </c>
      <c r="U65"/>
    </row>
    <row r="66" spans="2:21" ht="15" x14ac:dyDescent="0.2">
      <c r="B66" s="5">
        <v>45476</v>
      </c>
      <c r="C66" s="4">
        <f>Table3[[#This Row],[Combined
Daily order]]</f>
        <v>15901</v>
      </c>
      <c r="D66" s="4">
        <f>Table5[[#This Row],[Combined 
Daily Order]]</f>
        <v>7397</v>
      </c>
      <c r="E66">
        <f t="shared" si="0"/>
        <v>23298</v>
      </c>
      <c r="U66"/>
    </row>
    <row r="67" spans="2:21" ht="15" x14ac:dyDescent="0.2">
      <c r="B67" s="5">
        <v>45475</v>
      </c>
      <c r="C67" s="4">
        <f>Table3[[#This Row],[Combined
Daily order]]</f>
        <v>22666</v>
      </c>
      <c r="D67" s="4">
        <f>Table5[[#This Row],[Combined 
Daily Order]]</f>
        <v>10799</v>
      </c>
      <c r="E67">
        <f t="shared" si="0"/>
        <v>33465</v>
      </c>
      <c r="U67"/>
    </row>
    <row r="68" spans="2:21" ht="15" x14ac:dyDescent="0.2">
      <c r="B68" s="5">
        <v>45474</v>
      </c>
      <c r="C68" s="4">
        <f>Table3[[#This Row],[Combined
Daily order]]</f>
        <v>22105</v>
      </c>
      <c r="D68" s="4">
        <f>Table5[[#This Row],[Combined 
Daily Order]]</f>
        <v>7780</v>
      </c>
      <c r="E68">
        <f t="shared" ref="E68:E131" si="1">C68+D68</f>
        <v>29885</v>
      </c>
      <c r="U68"/>
    </row>
    <row r="69" spans="2:21" ht="15" x14ac:dyDescent="0.2">
      <c r="B69" s="5">
        <v>45471</v>
      </c>
      <c r="C69" s="4">
        <f>Table3[[#This Row],[Combined
Daily order]]</f>
        <v>16911</v>
      </c>
      <c r="D69" s="4">
        <f>Table5[[#This Row],[Combined 
Daily Order]]</f>
        <v>12079</v>
      </c>
      <c r="E69">
        <f t="shared" si="1"/>
        <v>28990</v>
      </c>
      <c r="U69"/>
    </row>
    <row r="70" spans="2:21" ht="15" x14ac:dyDescent="0.2">
      <c r="B70" s="5">
        <v>45470</v>
      </c>
      <c r="C70" s="4">
        <f>Table3[[#This Row],[Combined
Daily order]]</f>
        <v>23820</v>
      </c>
      <c r="D70" s="4">
        <f>Table5[[#This Row],[Combined 
Daily Order]]</f>
        <v>8424</v>
      </c>
      <c r="E70">
        <f t="shared" si="1"/>
        <v>32244</v>
      </c>
      <c r="U70"/>
    </row>
    <row r="71" spans="2:21" ht="15" x14ac:dyDescent="0.2">
      <c r="B71" s="5">
        <v>45469</v>
      </c>
      <c r="C71" s="4">
        <f>Table3[[#This Row],[Combined
Daily order]]</f>
        <v>17037</v>
      </c>
      <c r="D71" s="4">
        <f>Table5[[#This Row],[Combined 
Daily Order]]</f>
        <v>11926</v>
      </c>
      <c r="E71">
        <f t="shared" si="1"/>
        <v>28963</v>
      </c>
      <c r="U71"/>
    </row>
    <row r="72" spans="2:21" ht="15" x14ac:dyDescent="0.2">
      <c r="B72" s="5">
        <v>45468</v>
      </c>
      <c r="C72" s="4">
        <f>Table3[[#This Row],[Combined
Daily order]]</f>
        <v>24073</v>
      </c>
      <c r="D72" s="4">
        <f>Table5[[#This Row],[Combined 
Daily Order]]</f>
        <v>8050</v>
      </c>
      <c r="E72">
        <f t="shared" si="1"/>
        <v>32123</v>
      </c>
      <c r="U72"/>
    </row>
    <row r="73" spans="2:21" ht="15" x14ac:dyDescent="0.2">
      <c r="B73" s="5">
        <v>45467</v>
      </c>
      <c r="C73" s="4">
        <f>Table3[[#This Row],[Combined
Daily order]]</f>
        <v>17779</v>
      </c>
      <c r="D73" s="4">
        <f>Table5[[#This Row],[Combined 
Daily Order]]</f>
        <v>12825</v>
      </c>
      <c r="E73">
        <f t="shared" si="1"/>
        <v>30604</v>
      </c>
      <c r="U73"/>
    </row>
    <row r="74" spans="2:21" ht="15" x14ac:dyDescent="0.2">
      <c r="B74" s="5">
        <v>45464</v>
      </c>
      <c r="C74" s="4">
        <f>Table3[[#This Row],[Combined
Daily order]]</f>
        <v>25669</v>
      </c>
      <c r="D74" s="4">
        <f>Table5[[#This Row],[Combined 
Daily Order]]</f>
        <v>12226</v>
      </c>
      <c r="E74">
        <f t="shared" si="1"/>
        <v>37895</v>
      </c>
      <c r="U74"/>
    </row>
    <row r="75" spans="2:21" ht="15" x14ac:dyDescent="0.2">
      <c r="B75" s="5">
        <v>45463</v>
      </c>
      <c r="C75" s="4">
        <f>Table3[[#This Row],[Combined
Daily order]]</f>
        <v>18334</v>
      </c>
      <c r="D75" s="4">
        <f>Table5[[#This Row],[Combined 
Daily Order]]</f>
        <v>13483</v>
      </c>
      <c r="E75">
        <f t="shared" si="1"/>
        <v>31817</v>
      </c>
      <c r="U75"/>
    </row>
    <row r="76" spans="2:21" ht="15" x14ac:dyDescent="0.2">
      <c r="B76" s="5">
        <v>45462</v>
      </c>
      <c r="C76" s="4">
        <f>Table3[[#This Row],[Combined
Daily order]]</f>
        <v>25203</v>
      </c>
      <c r="D76" s="4">
        <f>Table5[[#This Row],[Combined 
Daily Order]]</f>
        <v>7606</v>
      </c>
      <c r="E76">
        <f t="shared" si="1"/>
        <v>32809</v>
      </c>
      <c r="U76"/>
    </row>
    <row r="77" spans="2:21" ht="15" x14ac:dyDescent="0.2">
      <c r="B77" s="5">
        <v>45461</v>
      </c>
      <c r="C77" s="4">
        <f>Table3[[#This Row],[Combined
Daily order]]</f>
        <v>18041</v>
      </c>
      <c r="D77" s="4">
        <f>Table5[[#This Row],[Combined 
Daily Order]]</f>
        <v>8642</v>
      </c>
      <c r="E77">
        <f t="shared" si="1"/>
        <v>26683</v>
      </c>
      <c r="U77"/>
    </row>
    <row r="78" spans="2:21" ht="15" x14ac:dyDescent="0.2">
      <c r="B78" s="5">
        <v>45460</v>
      </c>
      <c r="C78" s="4">
        <f>Table3[[#This Row],[Combined
Daily order]]</f>
        <v>27417</v>
      </c>
      <c r="D78" s="4">
        <f>Table5[[#This Row],[Combined 
Daily Order]]</f>
        <v>12725</v>
      </c>
      <c r="E78">
        <f t="shared" si="1"/>
        <v>40142</v>
      </c>
      <c r="U78"/>
    </row>
    <row r="79" spans="2:21" ht="15" x14ac:dyDescent="0.2">
      <c r="B79" s="5">
        <v>45457</v>
      </c>
      <c r="C79" s="4">
        <f>Table3[[#This Row],[Combined
Daily order]]</f>
        <v>17813</v>
      </c>
      <c r="D79" s="4">
        <f>Table5[[#This Row],[Combined 
Daily Order]]</f>
        <v>11785</v>
      </c>
      <c r="E79">
        <f t="shared" si="1"/>
        <v>29598</v>
      </c>
      <c r="U79"/>
    </row>
    <row r="80" spans="2:21" ht="15" x14ac:dyDescent="0.2">
      <c r="B80" s="5">
        <v>45456</v>
      </c>
      <c r="C80" s="4">
        <f>Table3[[#This Row],[Combined
Daily order]]</f>
        <v>25711</v>
      </c>
      <c r="D80" s="4">
        <f>Table5[[#This Row],[Combined 
Daily Order]]</f>
        <v>9363</v>
      </c>
      <c r="E80">
        <f t="shared" si="1"/>
        <v>35074</v>
      </c>
      <c r="U80"/>
    </row>
    <row r="81" spans="2:21" ht="15" x14ac:dyDescent="0.2">
      <c r="B81" s="5">
        <v>45455</v>
      </c>
      <c r="C81" s="4">
        <f>Table3[[#This Row],[Combined
Daily order]]</f>
        <v>16870</v>
      </c>
      <c r="D81" s="4">
        <f>Table5[[#This Row],[Combined 
Daily Order]]</f>
        <v>13596</v>
      </c>
      <c r="E81">
        <f t="shared" si="1"/>
        <v>30466</v>
      </c>
      <c r="U81"/>
    </row>
    <row r="82" spans="2:21" ht="15" x14ac:dyDescent="0.2">
      <c r="B82" s="5">
        <v>45454</v>
      </c>
      <c r="C82" s="4">
        <f>Table3[[#This Row],[Combined
Daily order]]</f>
        <v>24567</v>
      </c>
      <c r="D82" s="4">
        <f>Table5[[#This Row],[Combined 
Daily Order]]</f>
        <v>8300</v>
      </c>
      <c r="E82">
        <f t="shared" si="1"/>
        <v>32867</v>
      </c>
      <c r="U82"/>
    </row>
    <row r="83" spans="2:21" ht="15" x14ac:dyDescent="0.2">
      <c r="B83" s="5">
        <v>45453</v>
      </c>
      <c r="C83" s="4">
        <f>Table3[[#This Row],[Combined
Daily order]]</f>
        <v>17281</v>
      </c>
      <c r="D83" s="4">
        <f>Table5[[#This Row],[Combined 
Daily Order]]</f>
        <v>8967</v>
      </c>
      <c r="E83">
        <f t="shared" si="1"/>
        <v>26248</v>
      </c>
      <c r="U83"/>
    </row>
    <row r="84" spans="2:21" ht="15" x14ac:dyDescent="0.2">
      <c r="B84" s="5">
        <v>45450</v>
      </c>
      <c r="C84" s="4">
        <f>Table3[[#This Row],[Combined
Daily order]]</f>
        <v>26440</v>
      </c>
      <c r="D84" s="4">
        <f>Table5[[#This Row],[Combined 
Daily Order]]</f>
        <v>13554</v>
      </c>
      <c r="E84">
        <f t="shared" si="1"/>
        <v>39994</v>
      </c>
      <c r="U84"/>
    </row>
    <row r="85" spans="2:21" ht="15" x14ac:dyDescent="0.2">
      <c r="B85" s="5">
        <v>45449</v>
      </c>
      <c r="C85" s="4">
        <f>Table3[[#This Row],[Combined
Daily order]]</f>
        <v>16966</v>
      </c>
      <c r="D85" s="4">
        <f>Table5[[#This Row],[Combined 
Daily Order]]</f>
        <v>13334</v>
      </c>
      <c r="E85">
        <f t="shared" si="1"/>
        <v>30300</v>
      </c>
      <c r="U85"/>
    </row>
    <row r="86" spans="2:21" ht="15" x14ac:dyDescent="0.2">
      <c r="B86" s="5">
        <v>45448</v>
      </c>
      <c r="C86" s="4">
        <f>Table3[[#This Row],[Combined
Daily order]]</f>
        <v>29723</v>
      </c>
      <c r="D86" s="4">
        <f>Table5[[#This Row],[Combined 
Daily Order]]</f>
        <v>8600</v>
      </c>
      <c r="E86">
        <f t="shared" si="1"/>
        <v>38323</v>
      </c>
      <c r="U86"/>
    </row>
    <row r="87" spans="2:21" ht="15" x14ac:dyDescent="0.2">
      <c r="B87" s="5">
        <v>45447</v>
      </c>
      <c r="C87" s="4">
        <f>Table3[[#This Row],[Combined
Daily order]]</f>
        <v>18976</v>
      </c>
      <c r="D87" s="4">
        <f>Table5[[#This Row],[Combined 
Daily Order]]</f>
        <v>9232</v>
      </c>
      <c r="E87">
        <f t="shared" si="1"/>
        <v>28208</v>
      </c>
      <c r="U87"/>
    </row>
    <row r="88" spans="2:21" ht="15" x14ac:dyDescent="0.2">
      <c r="B88" s="5">
        <v>45446</v>
      </c>
      <c r="C88" s="4">
        <f>Table3[[#This Row],[Combined
Daily order]]</f>
        <v>28601</v>
      </c>
      <c r="D88" s="4">
        <f>Table5[[#This Row],[Combined 
Daily Order]]</f>
        <v>14816</v>
      </c>
      <c r="E88">
        <f t="shared" si="1"/>
        <v>43417</v>
      </c>
      <c r="U88"/>
    </row>
    <row r="89" spans="2:21" ht="15" x14ac:dyDescent="0.2">
      <c r="B89" s="5">
        <v>45443</v>
      </c>
      <c r="C89" s="4">
        <f>Table3[[#This Row],[Combined
Daily order]]</f>
        <v>28261</v>
      </c>
      <c r="D89" s="4">
        <f>Table5[[#This Row],[Combined 
Daily Order]]</f>
        <v>14358</v>
      </c>
      <c r="E89">
        <f t="shared" si="1"/>
        <v>42619</v>
      </c>
      <c r="U89"/>
    </row>
    <row r="90" spans="2:21" ht="15" x14ac:dyDescent="0.2">
      <c r="B90" s="5">
        <v>45442</v>
      </c>
      <c r="C90" s="4">
        <f>Table3[[#This Row],[Combined
Daily order]]</f>
        <v>18124</v>
      </c>
      <c r="D90" s="4">
        <f>Table5[[#This Row],[Combined 
Daily Order]]</f>
        <v>9305</v>
      </c>
      <c r="E90">
        <f t="shared" si="1"/>
        <v>27429</v>
      </c>
      <c r="U90"/>
    </row>
    <row r="91" spans="2:21" ht="15" x14ac:dyDescent="0.2">
      <c r="B91" s="5">
        <v>45441</v>
      </c>
      <c r="C91" s="4">
        <f>Table3[[#This Row],[Combined
Daily order]]</f>
        <v>28075</v>
      </c>
      <c r="D91" s="4">
        <f>Table5[[#This Row],[Combined 
Daily Order]]</f>
        <v>13861</v>
      </c>
      <c r="E91">
        <f t="shared" si="1"/>
        <v>41936</v>
      </c>
      <c r="U91"/>
    </row>
    <row r="92" spans="2:21" ht="15" x14ac:dyDescent="0.2">
      <c r="B92" s="5">
        <v>45440</v>
      </c>
      <c r="C92" s="4">
        <f>Table3[[#This Row],[Combined
Daily order]]</f>
        <v>17865</v>
      </c>
      <c r="D92" s="4">
        <f>Table5[[#This Row],[Combined 
Daily Order]]</f>
        <v>8949</v>
      </c>
      <c r="E92">
        <f t="shared" si="1"/>
        <v>26814</v>
      </c>
      <c r="U92"/>
    </row>
    <row r="93" spans="2:21" ht="15" x14ac:dyDescent="0.2">
      <c r="B93" s="5">
        <v>45439</v>
      </c>
      <c r="C93" s="4">
        <f>Table3[[#This Row],[Combined
Daily order]]</f>
        <v>28751</v>
      </c>
      <c r="D93" s="4">
        <f>Table5[[#This Row],[Combined 
Daily Order]]</f>
        <v>14424</v>
      </c>
      <c r="E93">
        <f t="shared" si="1"/>
        <v>43175</v>
      </c>
      <c r="U93"/>
    </row>
    <row r="94" spans="2:21" ht="15" x14ac:dyDescent="0.2">
      <c r="B94" s="5">
        <v>45436</v>
      </c>
      <c r="C94" s="4">
        <f>Table3[[#This Row],[Combined
Daily order]]</f>
        <v>19996</v>
      </c>
      <c r="D94" s="4">
        <f>Table5[[#This Row],[Combined 
Daily Order]]</f>
        <v>8718</v>
      </c>
      <c r="E94">
        <f t="shared" si="1"/>
        <v>28714</v>
      </c>
      <c r="U94"/>
    </row>
    <row r="95" spans="2:21" ht="15" x14ac:dyDescent="0.2">
      <c r="B95" s="5">
        <v>45435</v>
      </c>
      <c r="C95" s="4">
        <f>Table3[[#This Row],[Combined
Daily order]]</f>
        <v>29402</v>
      </c>
      <c r="D95" s="4">
        <f>Table5[[#This Row],[Combined 
Daily Order]]</f>
        <v>13534</v>
      </c>
      <c r="E95">
        <f t="shared" si="1"/>
        <v>42936</v>
      </c>
      <c r="U95"/>
    </row>
    <row r="96" spans="2:21" ht="15" x14ac:dyDescent="0.2">
      <c r="B96" s="5">
        <v>45434</v>
      </c>
      <c r="C96" s="4">
        <f>Table3[[#This Row],[Combined
Daily order]]</f>
        <v>18011</v>
      </c>
      <c r="D96" s="4">
        <f>Table5[[#This Row],[Combined 
Daily Order]]</f>
        <v>9608</v>
      </c>
      <c r="E96">
        <f t="shared" si="1"/>
        <v>27619</v>
      </c>
      <c r="U96"/>
    </row>
    <row r="97" spans="2:21" ht="15" x14ac:dyDescent="0.2">
      <c r="B97" s="5">
        <v>45433</v>
      </c>
      <c r="C97" s="4">
        <f>Table3[[#This Row],[Combined
Daily order]]</f>
        <v>28659</v>
      </c>
      <c r="D97" s="4">
        <f>Table5[[#This Row],[Combined 
Daily Order]]</f>
        <v>15692</v>
      </c>
      <c r="E97">
        <f t="shared" si="1"/>
        <v>44351</v>
      </c>
      <c r="U97"/>
    </row>
    <row r="98" spans="2:21" ht="15" x14ac:dyDescent="0.2">
      <c r="B98" s="5">
        <v>45432</v>
      </c>
      <c r="C98" s="4">
        <f>Table3[[#This Row],[Combined
Daily order]]</f>
        <v>17437</v>
      </c>
      <c r="D98" s="4">
        <f>Table5[[#This Row],[Combined 
Daily Order]]</f>
        <v>9351</v>
      </c>
      <c r="E98">
        <f t="shared" si="1"/>
        <v>26788</v>
      </c>
      <c r="U98"/>
    </row>
    <row r="99" spans="2:21" ht="15" x14ac:dyDescent="0.2">
      <c r="B99" s="5">
        <v>45429</v>
      </c>
      <c r="C99" s="4">
        <f>Table3[[#This Row],[Combined
Daily order]]</f>
        <v>29233</v>
      </c>
      <c r="D99" s="4">
        <f>Table5[[#This Row],[Combined 
Daily Order]]</f>
        <v>14435</v>
      </c>
      <c r="E99">
        <f t="shared" si="1"/>
        <v>43668</v>
      </c>
      <c r="U99"/>
    </row>
    <row r="100" spans="2:21" ht="15" x14ac:dyDescent="0.2">
      <c r="B100" s="5">
        <v>45428</v>
      </c>
      <c r="C100" s="4">
        <f>Table3[[#This Row],[Combined
Daily order]]</f>
        <v>19215</v>
      </c>
      <c r="D100" s="4">
        <f>Table5[[#This Row],[Combined 
Daily Order]]</f>
        <v>10931</v>
      </c>
      <c r="E100">
        <f t="shared" si="1"/>
        <v>30146</v>
      </c>
      <c r="U100"/>
    </row>
    <row r="101" spans="2:21" ht="15" x14ac:dyDescent="0.2">
      <c r="B101" s="5">
        <v>45427</v>
      </c>
      <c r="C101" s="4">
        <f>Table3[[#This Row],[Combined
Daily order]]</f>
        <v>28978</v>
      </c>
      <c r="D101" s="4">
        <f>Table5[[#This Row],[Combined 
Daily Order]]</f>
        <v>16030</v>
      </c>
      <c r="E101">
        <f t="shared" si="1"/>
        <v>45008</v>
      </c>
      <c r="U101"/>
    </row>
    <row r="102" spans="2:21" ht="15" x14ac:dyDescent="0.2">
      <c r="B102" s="5">
        <v>45426</v>
      </c>
      <c r="C102" s="4">
        <f>Table3[[#This Row],[Combined
Daily order]]</f>
        <v>18957</v>
      </c>
      <c r="D102" s="4">
        <f>Table5[[#This Row],[Combined 
Daily Order]]</f>
        <v>9897</v>
      </c>
      <c r="E102">
        <f t="shared" si="1"/>
        <v>28854</v>
      </c>
      <c r="U102"/>
    </row>
    <row r="103" spans="2:21" ht="15" x14ac:dyDescent="0.2">
      <c r="B103" s="5">
        <v>45425</v>
      </c>
      <c r="C103" s="4">
        <f>Table3[[#This Row],[Combined
Daily order]]</f>
        <v>27362</v>
      </c>
      <c r="D103" s="4">
        <f>Table5[[#This Row],[Combined 
Daily Order]]</f>
        <v>14461</v>
      </c>
      <c r="E103">
        <f t="shared" si="1"/>
        <v>41823</v>
      </c>
      <c r="U103"/>
    </row>
    <row r="104" spans="2:21" ht="15" x14ac:dyDescent="0.2">
      <c r="B104" s="5">
        <v>45422</v>
      </c>
      <c r="C104" s="4">
        <f>Table3[[#This Row],[Combined
Daily order]]</f>
        <v>18591</v>
      </c>
      <c r="D104" s="4">
        <f>Table5[[#This Row],[Combined 
Daily Order]]</f>
        <v>10690</v>
      </c>
      <c r="E104">
        <f t="shared" si="1"/>
        <v>29281</v>
      </c>
      <c r="U104"/>
    </row>
    <row r="105" spans="2:21" ht="15" x14ac:dyDescent="0.2">
      <c r="B105" s="5">
        <v>45421</v>
      </c>
      <c r="C105" s="4">
        <f>Table3[[#This Row],[Combined
Daily order]]</f>
        <v>27161</v>
      </c>
      <c r="D105" s="4">
        <f>Table5[[#This Row],[Combined 
Daily Order]]</f>
        <v>15635</v>
      </c>
      <c r="E105">
        <f t="shared" si="1"/>
        <v>42796</v>
      </c>
      <c r="U105"/>
    </row>
    <row r="106" spans="2:21" ht="15" x14ac:dyDescent="0.2">
      <c r="B106" s="5">
        <v>45420</v>
      </c>
      <c r="C106" s="4">
        <f>Table3[[#This Row],[Combined
Daily order]]</f>
        <v>17787</v>
      </c>
      <c r="D106" s="4">
        <f>Table5[[#This Row],[Combined 
Daily Order]]</f>
        <v>9358</v>
      </c>
      <c r="E106">
        <f t="shared" si="1"/>
        <v>27145</v>
      </c>
      <c r="U106"/>
    </row>
    <row r="107" spans="2:21" ht="15" x14ac:dyDescent="0.2">
      <c r="B107" s="5">
        <v>45419</v>
      </c>
      <c r="C107" s="4">
        <f>Table3[[#This Row],[Combined
Daily order]]</f>
        <v>28939</v>
      </c>
      <c r="D107" s="4">
        <f>Table5[[#This Row],[Combined 
Daily Order]]</f>
        <v>14108</v>
      </c>
      <c r="E107">
        <f t="shared" si="1"/>
        <v>43047</v>
      </c>
      <c r="U107"/>
    </row>
    <row r="108" spans="2:21" ht="15" x14ac:dyDescent="0.2">
      <c r="B108" s="5">
        <v>45418</v>
      </c>
      <c r="C108" s="4">
        <f>Table3[[#This Row],[Combined
Daily order]]</f>
        <v>17133</v>
      </c>
      <c r="D108" s="4">
        <f>Table5[[#This Row],[Combined 
Daily Order]]</f>
        <v>10763</v>
      </c>
      <c r="E108">
        <f t="shared" si="1"/>
        <v>27896</v>
      </c>
      <c r="U108"/>
    </row>
    <row r="109" spans="2:21" ht="15" x14ac:dyDescent="0.2">
      <c r="B109" s="5">
        <v>45415</v>
      </c>
      <c r="C109" s="4">
        <f>Table3[[#This Row],[Combined
Daily order]]</f>
        <v>28589</v>
      </c>
      <c r="D109" s="4">
        <f>Table5[[#This Row],[Combined 
Daily Order]]</f>
        <v>14105</v>
      </c>
      <c r="E109">
        <f t="shared" si="1"/>
        <v>42694</v>
      </c>
      <c r="U109"/>
    </row>
    <row r="110" spans="2:21" ht="15" x14ac:dyDescent="0.2">
      <c r="B110" s="5">
        <v>45414</v>
      </c>
      <c r="C110" s="4">
        <f>Table3[[#This Row],[Combined
Daily order]]</f>
        <v>30537</v>
      </c>
      <c r="D110" s="4">
        <f>Table5[[#This Row],[Combined 
Daily Order]]</f>
        <v>8833</v>
      </c>
      <c r="E110">
        <f t="shared" si="1"/>
        <v>39370</v>
      </c>
      <c r="U110"/>
    </row>
    <row r="111" spans="2:21" ht="15" x14ac:dyDescent="0.2">
      <c r="B111" s="5">
        <v>45413</v>
      </c>
      <c r="C111" s="4">
        <f>Table3[[#This Row],[Combined
Daily order]]</f>
        <v>18989</v>
      </c>
      <c r="D111" s="4">
        <f>Table5[[#This Row],[Combined 
Daily Order]]</f>
        <v>14450</v>
      </c>
      <c r="E111">
        <f t="shared" si="1"/>
        <v>33439</v>
      </c>
      <c r="U111"/>
    </row>
    <row r="112" spans="2:21" ht="15" x14ac:dyDescent="0.2">
      <c r="B112" s="5">
        <v>45412</v>
      </c>
      <c r="C112" s="4">
        <f>Table3[[#This Row],[Combined
Daily order]]</f>
        <v>27741</v>
      </c>
      <c r="D112" s="4">
        <f>Table5[[#This Row],[Combined 
Daily Order]]</f>
        <v>10373</v>
      </c>
      <c r="E112">
        <f t="shared" si="1"/>
        <v>38114</v>
      </c>
      <c r="U112"/>
    </row>
    <row r="113" spans="2:21" ht="15" x14ac:dyDescent="0.2">
      <c r="B113" s="5">
        <v>45411</v>
      </c>
      <c r="C113" s="4">
        <f>Table3[[#This Row],[Combined
Daily order]]</f>
        <v>19332</v>
      </c>
      <c r="D113" s="4">
        <f>Table5[[#This Row],[Combined 
Daily Order]]</f>
        <v>14902</v>
      </c>
      <c r="E113">
        <f t="shared" si="1"/>
        <v>34234</v>
      </c>
      <c r="U113"/>
    </row>
    <row r="114" spans="2:21" ht="15" x14ac:dyDescent="0.2">
      <c r="B114" s="5">
        <v>45408</v>
      </c>
      <c r="C114" s="4">
        <f>Table3[[#This Row],[Combined
Daily order]]</f>
        <v>28193</v>
      </c>
      <c r="D114" s="4">
        <f>Table5[[#This Row],[Combined 
Daily Order]]</f>
        <v>9503</v>
      </c>
      <c r="E114">
        <f t="shared" si="1"/>
        <v>37696</v>
      </c>
      <c r="U114"/>
    </row>
    <row r="115" spans="2:21" ht="15" x14ac:dyDescent="0.2">
      <c r="B115" s="5">
        <v>45407</v>
      </c>
      <c r="C115" s="4">
        <f>Table3[[#This Row],[Combined
Daily order]]</f>
        <v>17945</v>
      </c>
      <c r="D115" s="4">
        <f>Table5[[#This Row],[Combined 
Daily Order]]</f>
        <v>12835</v>
      </c>
      <c r="E115">
        <f t="shared" si="1"/>
        <v>30780</v>
      </c>
      <c r="U115"/>
    </row>
    <row r="116" spans="2:21" ht="15" x14ac:dyDescent="0.2">
      <c r="B116" s="5">
        <v>45406</v>
      </c>
      <c r="C116" s="4">
        <f>Table3[[#This Row],[Combined
Daily order]]</f>
        <v>28287</v>
      </c>
      <c r="D116" s="4">
        <f>Table5[[#This Row],[Combined 
Daily Order]]</f>
        <v>9222</v>
      </c>
      <c r="E116">
        <f t="shared" si="1"/>
        <v>37509</v>
      </c>
      <c r="U116"/>
    </row>
    <row r="117" spans="2:21" ht="15" x14ac:dyDescent="0.2">
      <c r="B117" s="5">
        <v>45405</v>
      </c>
      <c r="C117" s="4">
        <f>Table3[[#This Row],[Combined
Daily order]]</f>
        <v>18799</v>
      </c>
      <c r="D117" s="4">
        <f>Table5[[#This Row],[Combined 
Daily Order]]</f>
        <v>14294</v>
      </c>
      <c r="E117">
        <f t="shared" si="1"/>
        <v>33093</v>
      </c>
      <c r="U117"/>
    </row>
    <row r="118" spans="2:21" ht="15" x14ac:dyDescent="0.2">
      <c r="B118" s="5">
        <v>45404</v>
      </c>
      <c r="C118" s="4">
        <f>Table3[[#This Row],[Combined
Daily order]]</f>
        <v>26891</v>
      </c>
      <c r="D118" s="4">
        <f>Table5[[#This Row],[Combined 
Daily Order]]</f>
        <v>8820</v>
      </c>
      <c r="E118">
        <f t="shared" si="1"/>
        <v>35711</v>
      </c>
      <c r="U118"/>
    </row>
    <row r="119" spans="2:21" ht="15" x14ac:dyDescent="0.2">
      <c r="B119" s="5">
        <v>45401</v>
      </c>
      <c r="C119" s="4">
        <f>Table3[[#This Row],[Combined
Daily order]]</f>
        <v>17761</v>
      </c>
      <c r="D119" s="4">
        <f>Table5[[#This Row],[Combined 
Daily Order]]</f>
        <v>13233</v>
      </c>
      <c r="E119">
        <f t="shared" si="1"/>
        <v>30994</v>
      </c>
      <c r="U119"/>
    </row>
    <row r="120" spans="2:21" ht="15" x14ac:dyDescent="0.2">
      <c r="B120" s="5">
        <v>45400</v>
      </c>
      <c r="C120" s="4">
        <f>Table3[[#This Row],[Combined
Daily order]]</f>
        <v>27987</v>
      </c>
      <c r="D120" s="4">
        <f>Table5[[#This Row],[Combined 
Daily Order]]</f>
        <v>8844</v>
      </c>
      <c r="E120">
        <f t="shared" si="1"/>
        <v>36831</v>
      </c>
      <c r="U120"/>
    </row>
    <row r="121" spans="2:21" ht="15" x14ac:dyDescent="0.2">
      <c r="B121" s="5">
        <v>45399</v>
      </c>
      <c r="C121" s="4">
        <f>Table3[[#This Row],[Combined
Daily order]]</f>
        <v>19234</v>
      </c>
      <c r="D121" s="4">
        <f>Table5[[#This Row],[Combined 
Daily Order]]</f>
        <v>13300</v>
      </c>
      <c r="E121">
        <f t="shared" si="1"/>
        <v>32534</v>
      </c>
      <c r="U121"/>
    </row>
    <row r="122" spans="2:21" ht="15" x14ac:dyDescent="0.2">
      <c r="B122" s="5">
        <v>45398</v>
      </c>
      <c r="C122" s="4">
        <f>Table3[[#This Row],[Combined
Daily order]]</f>
        <v>29538</v>
      </c>
      <c r="D122" s="4">
        <f>Table5[[#This Row],[Combined 
Daily Order]]</f>
        <v>8726</v>
      </c>
      <c r="E122">
        <f t="shared" si="1"/>
        <v>38264</v>
      </c>
      <c r="U122"/>
    </row>
    <row r="123" spans="2:21" ht="15" x14ac:dyDescent="0.2">
      <c r="B123" s="5">
        <v>45397</v>
      </c>
      <c r="C123" s="4">
        <f>Table3[[#This Row],[Combined
Daily order]]</f>
        <v>18614</v>
      </c>
      <c r="D123" s="4">
        <f>Table5[[#This Row],[Combined 
Daily Order]]</f>
        <v>12448</v>
      </c>
      <c r="E123">
        <f t="shared" si="1"/>
        <v>31062</v>
      </c>
      <c r="U123"/>
    </row>
    <row r="124" spans="2:21" ht="15" x14ac:dyDescent="0.2">
      <c r="B124" s="5">
        <v>45394</v>
      </c>
      <c r="C124" s="4">
        <f>Table3[[#This Row],[Combined
Daily order]]</f>
        <v>29119</v>
      </c>
      <c r="D124" s="4">
        <f>Table5[[#This Row],[Combined 
Daily Order]]</f>
        <v>8105</v>
      </c>
      <c r="E124">
        <f t="shared" si="1"/>
        <v>37224</v>
      </c>
      <c r="U124"/>
    </row>
    <row r="125" spans="2:21" ht="15" x14ac:dyDescent="0.2">
      <c r="B125" s="5">
        <v>45393</v>
      </c>
      <c r="C125" s="4">
        <f>Table3[[#This Row],[Combined
Daily order]]</f>
        <v>19350</v>
      </c>
      <c r="D125" s="4">
        <f>Table5[[#This Row],[Combined 
Daily Order]]</f>
        <v>12810</v>
      </c>
      <c r="E125">
        <f t="shared" si="1"/>
        <v>32160</v>
      </c>
      <c r="U125"/>
    </row>
    <row r="126" spans="2:21" ht="15" x14ac:dyDescent="0.2">
      <c r="B126" s="5">
        <v>45392</v>
      </c>
      <c r="C126" s="4">
        <f>Table3[[#This Row],[Combined
Daily order]]</f>
        <v>25303</v>
      </c>
      <c r="D126" s="4">
        <f>Table5[[#This Row],[Combined 
Daily Order]]</f>
        <v>9231</v>
      </c>
      <c r="E126">
        <f t="shared" si="1"/>
        <v>34534</v>
      </c>
      <c r="U126"/>
    </row>
    <row r="127" spans="2:21" ht="15" x14ac:dyDescent="0.2">
      <c r="B127" s="5">
        <v>45391</v>
      </c>
      <c r="C127" s="4">
        <f>Table3[[#This Row],[Combined
Daily order]]</f>
        <v>18102</v>
      </c>
      <c r="D127" s="4">
        <f>Table5[[#This Row],[Combined 
Daily Order]]</f>
        <v>12990</v>
      </c>
      <c r="E127">
        <f t="shared" si="1"/>
        <v>31092</v>
      </c>
      <c r="U127"/>
    </row>
    <row r="128" spans="2:21" ht="15" x14ac:dyDescent="0.2">
      <c r="B128" s="5">
        <v>45390</v>
      </c>
      <c r="C128" s="4">
        <f>Table3[[#This Row],[Combined
Daily order]]</f>
        <v>27527</v>
      </c>
      <c r="D128" s="4">
        <f>Table5[[#This Row],[Combined 
Daily Order]]</f>
        <v>9259</v>
      </c>
      <c r="E128">
        <f t="shared" si="1"/>
        <v>36786</v>
      </c>
      <c r="U128"/>
    </row>
    <row r="129" spans="2:21" ht="15" x14ac:dyDescent="0.2">
      <c r="B129" s="5">
        <v>45387</v>
      </c>
      <c r="C129" s="4">
        <f>Table3[[#This Row],[Combined
Daily order]]</f>
        <v>18277</v>
      </c>
      <c r="D129" s="4">
        <f>Table5[[#This Row],[Combined 
Daily Order]]</f>
        <v>8960</v>
      </c>
      <c r="E129">
        <f t="shared" si="1"/>
        <v>27237</v>
      </c>
      <c r="U129"/>
    </row>
    <row r="130" spans="2:21" ht="15" x14ac:dyDescent="0.2">
      <c r="B130" s="5">
        <v>45386</v>
      </c>
      <c r="C130" s="4">
        <f>Table3[[#This Row],[Combined
Daily order]]</f>
        <v>29041</v>
      </c>
      <c r="D130" s="4">
        <f>Table5[[#This Row],[Combined 
Daily Order]]</f>
        <v>13271</v>
      </c>
      <c r="E130">
        <f t="shared" si="1"/>
        <v>42312</v>
      </c>
      <c r="U130"/>
    </row>
    <row r="131" spans="2:21" ht="15" x14ac:dyDescent="0.2">
      <c r="B131" s="5">
        <v>45385</v>
      </c>
      <c r="C131" s="4">
        <f>Table3[[#This Row],[Combined
Daily order]]</f>
        <v>17942</v>
      </c>
      <c r="D131" s="4">
        <f>Table5[[#This Row],[Combined 
Daily Order]]</f>
        <v>13691</v>
      </c>
      <c r="E131">
        <f t="shared" si="1"/>
        <v>31633</v>
      </c>
      <c r="U131"/>
    </row>
    <row r="132" spans="2:21" ht="15" x14ac:dyDescent="0.2">
      <c r="B132" s="5">
        <v>45384</v>
      </c>
      <c r="C132" s="4">
        <f>Table3[[#This Row],[Combined
Daily order]]</f>
        <v>25508</v>
      </c>
      <c r="D132" s="4">
        <f>Table5[[#This Row],[Combined 
Daily Order]]</f>
        <v>8586</v>
      </c>
      <c r="E132">
        <f t="shared" ref="E132:E195" si="2">C132+D132</f>
        <v>34094</v>
      </c>
      <c r="U132"/>
    </row>
    <row r="133" spans="2:21" ht="15" x14ac:dyDescent="0.2">
      <c r="B133" s="5">
        <v>45383</v>
      </c>
      <c r="C133" s="4">
        <f>Table3[[#This Row],[Combined
Daily order]]</f>
        <v>18310</v>
      </c>
      <c r="D133" s="4">
        <f>Table5[[#This Row],[Combined 
Daily Order]]</f>
        <v>13521</v>
      </c>
      <c r="E133">
        <f t="shared" si="2"/>
        <v>31831</v>
      </c>
      <c r="U133"/>
    </row>
    <row r="134" spans="2:21" ht="15" x14ac:dyDescent="0.2">
      <c r="B134" s="5">
        <v>45380</v>
      </c>
      <c r="C134" s="4">
        <f>Table3[[#This Row],[Combined
Daily order]]</f>
        <v>26303</v>
      </c>
      <c r="D134" s="4">
        <f>Table5[[#This Row],[Combined 
Daily Order]]</f>
        <v>9684</v>
      </c>
      <c r="E134">
        <f t="shared" si="2"/>
        <v>35987</v>
      </c>
      <c r="U134"/>
    </row>
    <row r="135" spans="2:21" ht="15" x14ac:dyDescent="0.2">
      <c r="B135" s="5">
        <v>45379</v>
      </c>
      <c r="C135" s="4">
        <f>Table3[[#This Row],[Combined
Daily order]]</f>
        <v>17864</v>
      </c>
      <c r="D135" s="4">
        <f>Table5[[#This Row],[Combined 
Daily Order]]</f>
        <v>14451</v>
      </c>
      <c r="E135">
        <f t="shared" si="2"/>
        <v>32315</v>
      </c>
      <c r="U135"/>
    </row>
    <row r="136" spans="2:21" ht="15" x14ac:dyDescent="0.2">
      <c r="B136" s="5">
        <v>45378</v>
      </c>
      <c r="C136" s="4">
        <f>Table3[[#This Row],[Combined
Daily order]]</f>
        <v>27650</v>
      </c>
      <c r="D136" s="4">
        <f>Table5[[#This Row],[Combined 
Daily Order]]</f>
        <v>9035</v>
      </c>
      <c r="E136">
        <f t="shared" si="2"/>
        <v>36685</v>
      </c>
      <c r="U136"/>
    </row>
    <row r="137" spans="2:21" ht="15" x14ac:dyDescent="0.2">
      <c r="B137" s="5">
        <v>45377</v>
      </c>
      <c r="C137" s="4">
        <f>Table3[[#This Row],[Combined
Daily order]]</f>
        <v>17106</v>
      </c>
      <c r="D137" s="4">
        <f>Table5[[#This Row],[Combined 
Daily Order]]</f>
        <v>14178</v>
      </c>
      <c r="E137">
        <f t="shared" si="2"/>
        <v>31284</v>
      </c>
      <c r="U137"/>
    </row>
    <row r="138" spans="2:21" ht="15" x14ac:dyDescent="0.2">
      <c r="B138" s="5">
        <v>45376</v>
      </c>
      <c r="C138" s="4">
        <f>Table3[[#This Row],[Combined
Daily order]]</f>
        <v>27116</v>
      </c>
      <c r="D138" s="4">
        <f>Table5[[#This Row],[Combined 
Daily Order]]</f>
        <v>9124</v>
      </c>
      <c r="E138">
        <f t="shared" si="2"/>
        <v>36240</v>
      </c>
      <c r="U138"/>
    </row>
    <row r="139" spans="2:21" ht="15" x14ac:dyDescent="0.2">
      <c r="B139" s="5">
        <v>45373</v>
      </c>
      <c r="C139" s="4">
        <f>Table3[[#This Row],[Combined
Daily order]]</f>
        <v>26838</v>
      </c>
      <c r="D139" s="4">
        <f>Table5[[#This Row],[Combined 
Daily Order]]</f>
        <v>13981</v>
      </c>
      <c r="E139">
        <f t="shared" si="2"/>
        <v>40819</v>
      </c>
      <c r="U139"/>
    </row>
    <row r="140" spans="2:21" ht="15" x14ac:dyDescent="0.2">
      <c r="B140" s="5">
        <v>45372</v>
      </c>
      <c r="C140" s="4">
        <f>Table3[[#This Row],[Combined
Daily order]]</f>
        <v>17106</v>
      </c>
      <c r="D140" s="4">
        <f>Table5[[#This Row],[Combined 
Daily Order]]</f>
        <v>10796</v>
      </c>
      <c r="E140">
        <f t="shared" si="2"/>
        <v>27902</v>
      </c>
      <c r="U140"/>
    </row>
    <row r="141" spans="2:21" ht="15" x14ac:dyDescent="0.2">
      <c r="B141" s="5">
        <v>45371</v>
      </c>
      <c r="C141" s="4">
        <f>Table3[[#This Row],[Combined
Daily order]]</f>
        <v>27911</v>
      </c>
      <c r="D141" s="4">
        <f>Table5[[#This Row],[Combined 
Daily Order]]</f>
        <v>14068</v>
      </c>
      <c r="E141">
        <f t="shared" si="2"/>
        <v>41979</v>
      </c>
      <c r="U141"/>
    </row>
    <row r="142" spans="2:21" ht="15" x14ac:dyDescent="0.2">
      <c r="B142" s="5">
        <v>45370</v>
      </c>
      <c r="C142" s="4">
        <f>Table3[[#This Row],[Combined
Daily order]]</f>
        <v>17103</v>
      </c>
      <c r="D142" s="4">
        <f>Table5[[#This Row],[Combined 
Daily Order]]</f>
        <v>8977</v>
      </c>
      <c r="E142">
        <f t="shared" si="2"/>
        <v>26080</v>
      </c>
      <c r="U142"/>
    </row>
    <row r="143" spans="2:21" ht="15" x14ac:dyDescent="0.2">
      <c r="B143" s="5">
        <v>45369</v>
      </c>
      <c r="C143" s="4">
        <f>Table3[[#This Row],[Combined
Daily order]]</f>
        <v>25628</v>
      </c>
      <c r="D143" s="4">
        <f>Table5[[#This Row],[Combined 
Daily Order]]</f>
        <v>15001</v>
      </c>
      <c r="E143">
        <f t="shared" si="2"/>
        <v>40629</v>
      </c>
      <c r="U143"/>
    </row>
    <row r="144" spans="2:21" ht="15" x14ac:dyDescent="0.2">
      <c r="B144" s="5">
        <v>45366</v>
      </c>
      <c r="C144" s="4">
        <f>Table3[[#This Row],[Combined
Daily order]]</f>
        <v>16320</v>
      </c>
      <c r="D144" s="4">
        <f>Table5[[#This Row],[Combined 
Daily Order]]</f>
        <v>10197</v>
      </c>
      <c r="E144">
        <f t="shared" si="2"/>
        <v>26517</v>
      </c>
      <c r="U144"/>
    </row>
    <row r="145" spans="2:21" ht="15" x14ac:dyDescent="0.2">
      <c r="B145" s="5">
        <v>45365</v>
      </c>
      <c r="C145" s="4">
        <f>Table3[[#This Row],[Combined
Daily order]]</f>
        <v>27338</v>
      </c>
      <c r="D145" s="4">
        <f>Table5[[#This Row],[Combined 
Daily Order]]</f>
        <v>14290</v>
      </c>
      <c r="E145">
        <f t="shared" si="2"/>
        <v>41628</v>
      </c>
      <c r="U145"/>
    </row>
    <row r="146" spans="2:21" ht="15" x14ac:dyDescent="0.2">
      <c r="B146" s="5">
        <v>45364</v>
      </c>
      <c r="C146" s="4">
        <f>Table3[[#This Row],[Combined
Daily order]]</f>
        <v>18728</v>
      </c>
      <c r="D146" s="4">
        <f>Table5[[#This Row],[Combined 
Daily Order]]</f>
        <v>14359</v>
      </c>
      <c r="E146">
        <f t="shared" si="2"/>
        <v>33087</v>
      </c>
      <c r="U146"/>
    </row>
    <row r="147" spans="2:21" ht="15" x14ac:dyDescent="0.2">
      <c r="B147" s="5">
        <v>45363</v>
      </c>
      <c r="C147" s="4">
        <f>Table3[[#This Row],[Combined
Daily order]]</f>
        <v>24925</v>
      </c>
      <c r="D147" s="4">
        <f>Table5[[#This Row],[Combined 
Daily Order]]</f>
        <v>10959</v>
      </c>
      <c r="E147">
        <f t="shared" si="2"/>
        <v>35884</v>
      </c>
      <c r="U147"/>
    </row>
    <row r="148" spans="2:21" ht="15" x14ac:dyDescent="0.2">
      <c r="B148" s="5">
        <v>45362</v>
      </c>
      <c r="C148" s="4">
        <f>Table3[[#This Row],[Combined
Daily order]]</f>
        <v>16544</v>
      </c>
      <c r="D148" s="4">
        <f>Table5[[#This Row],[Combined 
Daily Order]]</f>
        <v>9501</v>
      </c>
      <c r="E148">
        <f t="shared" si="2"/>
        <v>26045</v>
      </c>
      <c r="U148"/>
    </row>
    <row r="149" spans="2:21" ht="15" x14ac:dyDescent="0.2">
      <c r="B149" s="5">
        <v>45359</v>
      </c>
      <c r="C149" s="4">
        <f>Table3[[#This Row],[Combined
Daily order]]</f>
        <v>24017</v>
      </c>
      <c r="D149" s="4">
        <f>Table5[[#This Row],[Combined 
Daily Order]]</f>
        <v>13299</v>
      </c>
      <c r="E149">
        <f t="shared" si="2"/>
        <v>37316</v>
      </c>
      <c r="U149"/>
    </row>
    <row r="150" spans="2:21" ht="15" x14ac:dyDescent="0.2">
      <c r="B150" s="5">
        <v>45358</v>
      </c>
      <c r="C150" s="4">
        <f>Table3[[#This Row],[Combined
Daily order]]</f>
        <v>24205</v>
      </c>
      <c r="D150" s="4">
        <f>Table5[[#This Row],[Combined 
Daily Order]]</f>
        <v>9091</v>
      </c>
      <c r="E150">
        <f t="shared" si="2"/>
        <v>33296</v>
      </c>
      <c r="U150"/>
    </row>
    <row r="151" spans="2:21" ht="15" x14ac:dyDescent="0.2">
      <c r="B151" s="5">
        <v>45357</v>
      </c>
      <c r="C151" s="4">
        <f>Table3[[#This Row],[Combined
Daily order]]</f>
        <v>17874</v>
      </c>
      <c r="D151" s="4">
        <f>Table5[[#This Row],[Combined 
Daily Order]]</f>
        <v>14277</v>
      </c>
      <c r="E151">
        <f t="shared" si="2"/>
        <v>32151</v>
      </c>
      <c r="U151"/>
    </row>
    <row r="152" spans="2:21" ht="15" x14ac:dyDescent="0.2">
      <c r="B152" s="5">
        <v>45356</v>
      </c>
      <c r="C152" s="4">
        <f>Table3[[#This Row],[Combined
Daily order]]</f>
        <v>26114</v>
      </c>
      <c r="D152" s="4">
        <f>Table5[[#This Row],[Combined 
Daily Order]]</f>
        <v>12583</v>
      </c>
      <c r="E152">
        <f t="shared" si="2"/>
        <v>38697</v>
      </c>
      <c r="U152"/>
    </row>
    <row r="153" spans="2:21" ht="15" x14ac:dyDescent="0.2">
      <c r="B153" s="5">
        <v>45355</v>
      </c>
      <c r="C153" s="4">
        <f>Table3[[#This Row],[Combined
Daily order]]</f>
        <v>17542</v>
      </c>
      <c r="D153" s="4">
        <f>Table5[[#This Row],[Combined 
Daily Order]]</f>
        <v>9768</v>
      </c>
      <c r="E153">
        <f t="shared" si="2"/>
        <v>27310</v>
      </c>
      <c r="U153"/>
    </row>
    <row r="154" spans="2:21" ht="15" x14ac:dyDescent="0.2">
      <c r="B154" s="5">
        <v>45352</v>
      </c>
      <c r="C154" s="4">
        <f>Table3[[#This Row],[Combined
Daily order]]</f>
        <v>27099</v>
      </c>
      <c r="D154" s="4">
        <f>Table5[[#This Row],[Combined 
Daily Order]]</f>
        <v>8369</v>
      </c>
      <c r="E154">
        <f t="shared" si="2"/>
        <v>35468</v>
      </c>
      <c r="U154"/>
    </row>
    <row r="155" spans="2:21" ht="15" x14ac:dyDescent="0.2">
      <c r="B155" s="5">
        <v>45351</v>
      </c>
      <c r="C155" s="4">
        <f>Table3[[#This Row],[Combined
Daily order]]</f>
        <v>16782</v>
      </c>
      <c r="D155" s="4">
        <f>Table5[[#This Row],[Combined 
Daily Order]]</f>
        <v>12335</v>
      </c>
      <c r="E155">
        <f t="shared" si="2"/>
        <v>29117</v>
      </c>
      <c r="U155"/>
    </row>
    <row r="156" spans="2:21" ht="15" x14ac:dyDescent="0.2">
      <c r="B156" s="5">
        <v>45350</v>
      </c>
      <c r="C156" s="4">
        <f>Table3[[#This Row],[Combined
Daily order]]</f>
        <v>26792</v>
      </c>
      <c r="D156" s="4">
        <f>Table5[[#This Row],[Combined 
Daily Order]]</f>
        <v>13162</v>
      </c>
      <c r="E156">
        <f t="shared" si="2"/>
        <v>39954</v>
      </c>
      <c r="U156"/>
    </row>
    <row r="157" spans="2:21" ht="15" x14ac:dyDescent="0.2">
      <c r="B157" s="5">
        <v>45349</v>
      </c>
      <c r="C157" s="4">
        <f>Table3[[#This Row],[Combined
Daily order]]</f>
        <v>18362</v>
      </c>
      <c r="D157" s="4">
        <f>Table5[[#This Row],[Combined 
Daily Order]]</f>
        <v>9251</v>
      </c>
      <c r="E157">
        <f t="shared" si="2"/>
        <v>27613</v>
      </c>
      <c r="U157"/>
    </row>
    <row r="158" spans="2:21" ht="15" x14ac:dyDescent="0.2">
      <c r="B158" s="5">
        <v>45348</v>
      </c>
      <c r="C158" s="4">
        <f>Table3[[#This Row],[Combined
Daily order]]</f>
        <v>25070</v>
      </c>
      <c r="D158" s="4">
        <f>Table5[[#This Row],[Combined 
Daily Order]]</f>
        <v>8492</v>
      </c>
      <c r="E158">
        <f t="shared" si="2"/>
        <v>33562</v>
      </c>
      <c r="U158"/>
    </row>
    <row r="159" spans="2:21" ht="15" x14ac:dyDescent="0.2">
      <c r="B159" s="5">
        <v>45345</v>
      </c>
      <c r="C159" s="4">
        <f>Table3[[#This Row],[Combined
Daily order]]</f>
        <v>24034</v>
      </c>
      <c r="D159" s="4">
        <f>Table5[[#This Row],[Combined 
Daily Order]]</f>
        <v>13412</v>
      </c>
      <c r="E159">
        <f t="shared" si="2"/>
        <v>37446</v>
      </c>
      <c r="U159"/>
    </row>
    <row r="160" spans="2:21" ht="15" x14ac:dyDescent="0.2">
      <c r="B160" s="5">
        <v>45344</v>
      </c>
      <c r="C160" s="4">
        <f>Table3[[#This Row],[Combined
Daily order]]</f>
        <v>17331</v>
      </c>
      <c r="D160" s="4">
        <f>Table5[[#This Row],[Combined 
Daily Order]]</f>
        <v>7663</v>
      </c>
      <c r="E160">
        <f t="shared" si="2"/>
        <v>24994</v>
      </c>
      <c r="U160"/>
    </row>
    <row r="161" spans="2:21" ht="15" x14ac:dyDescent="0.2">
      <c r="B161" s="5">
        <v>45343</v>
      </c>
      <c r="C161" s="4">
        <f>Table3[[#This Row],[Combined
Daily order]]</f>
        <v>24665</v>
      </c>
      <c r="D161" s="4">
        <f>Table5[[#This Row],[Combined 
Daily Order]]</f>
        <v>12550</v>
      </c>
      <c r="E161">
        <f t="shared" si="2"/>
        <v>37215</v>
      </c>
      <c r="U161"/>
    </row>
    <row r="162" spans="2:21" ht="15" x14ac:dyDescent="0.2">
      <c r="B162" s="5">
        <v>45342</v>
      </c>
      <c r="C162" s="4">
        <f>Table3[[#This Row],[Combined
Daily order]]</f>
        <v>17863</v>
      </c>
      <c r="D162" s="4">
        <f>Table5[[#This Row],[Combined 
Daily Order]]</f>
        <v>12958</v>
      </c>
      <c r="E162">
        <f t="shared" si="2"/>
        <v>30821</v>
      </c>
      <c r="U162"/>
    </row>
    <row r="163" spans="2:21" ht="15" x14ac:dyDescent="0.2">
      <c r="B163" s="5">
        <v>45341</v>
      </c>
      <c r="C163" s="4">
        <f>Table3[[#This Row],[Combined
Daily order]]</f>
        <v>25491</v>
      </c>
      <c r="D163" s="4">
        <f>Table5[[#This Row],[Combined 
Daily Order]]</f>
        <v>7878</v>
      </c>
      <c r="E163">
        <f t="shared" si="2"/>
        <v>33369</v>
      </c>
      <c r="U163"/>
    </row>
    <row r="164" spans="2:21" ht="15" x14ac:dyDescent="0.2">
      <c r="B164" s="5">
        <v>45338</v>
      </c>
      <c r="C164" s="4">
        <f>Table3[[#This Row],[Combined
Daily order]]</f>
        <v>16829</v>
      </c>
      <c r="D164" s="4">
        <f>Table5[[#This Row],[Combined 
Daily Order]]</f>
        <v>7229</v>
      </c>
      <c r="E164">
        <f t="shared" si="2"/>
        <v>24058</v>
      </c>
      <c r="U164"/>
    </row>
    <row r="165" spans="2:21" ht="15" x14ac:dyDescent="0.2">
      <c r="B165" s="5">
        <v>45337</v>
      </c>
      <c r="C165" s="4">
        <f>Table3[[#This Row],[Combined
Daily order]]</f>
        <v>23045</v>
      </c>
      <c r="D165" s="4">
        <f>Table5[[#This Row],[Combined 
Daily Order]]</f>
        <v>11790</v>
      </c>
      <c r="E165">
        <f t="shared" si="2"/>
        <v>34835</v>
      </c>
      <c r="U165"/>
    </row>
    <row r="166" spans="2:21" ht="15" x14ac:dyDescent="0.2">
      <c r="B166" s="5">
        <v>45336</v>
      </c>
      <c r="C166" s="4">
        <f>Table3[[#This Row],[Combined
Daily order]]</f>
        <v>16169</v>
      </c>
      <c r="D166" s="4">
        <f>Table5[[#This Row],[Combined 
Daily Order]]</f>
        <v>7673</v>
      </c>
      <c r="E166">
        <f t="shared" si="2"/>
        <v>23842</v>
      </c>
      <c r="U166"/>
    </row>
    <row r="167" spans="2:21" ht="15" x14ac:dyDescent="0.2">
      <c r="B167" s="5">
        <v>45335</v>
      </c>
      <c r="C167" s="4">
        <f>Table3[[#This Row],[Combined
Daily order]]</f>
        <v>23269</v>
      </c>
      <c r="D167" s="4">
        <f>Table5[[#This Row],[Combined 
Daily Order]]</f>
        <v>11378</v>
      </c>
      <c r="E167">
        <f t="shared" si="2"/>
        <v>34647</v>
      </c>
      <c r="U167"/>
    </row>
    <row r="168" spans="2:21" ht="15" x14ac:dyDescent="0.2">
      <c r="B168" s="5">
        <v>45334</v>
      </c>
      <c r="C168" s="4">
        <f>Table3[[#This Row],[Combined
Daily order]]</f>
        <v>16152</v>
      </c>
      <c r="D168" s="4">
        <f>Table5[[#This Row],[Combined 
Daily Order]]</f>
        <v>7650</v>
      </c>
      <c r="E168">
        <f t="shared" si="2"/>
        <v>23802</v>
      </c>
      <c r="U168"/>
    </row>
    <row r="169" spans="2:21" ht="15" x14ac:dyDescent="0.2">
      <c r="B169" s="5">
        <v>45331</v>
      </c>
      <c r="C169" s="4">
        <f>Table3[[#This Row],[Combined
Daily order]]</f>
        <v>25461</v>
      </c>
      <c r="D169" s="4">
        <f>Table5[[#This Row],[Combined 
Daily Order]]</f>
        <v>10752</v>
      </c>
      <c r="E169">
        <f t="shared" si="2"/>
        <v>36213</v>
      </c>
      <c r="U169"/>
    </row>
    <row r="170" spans="2:21" ht="15" x14ac:dyDescent="0.2">
      <c r="B170" s="5">
        <v>45330</v>
      </c>
      <c r="C170" s="4">
        <f>Table3[[#This Row],[Combined
Daily order]]</f>
        <v>17460</v>
      </c>
      <c r="D170" s="4">
        <f>Table5[[#This Row],[Combined 
Daily Order]]</f>
        <v>7658</v>
      </c>
      <c r="E170">
        <f t="shared" si="2"/>
        <v>25118</v>
      </c>
      <c r="U170"/>
    </row>
    <row r="171" spans="2:21" ht="15" x14ac:dyDescent="0.2">
      <c r="B171" s="5">
        <v>45329</v>
      </c>
      <c r="C171" s="4">
        <f>Table3[[#This Row],[Combined
Daily order]]</f>
        <v>24664</v>
      </c>
      <c r="D171" s="4">
        <f>Table5[[#This Row],[Combined 
Daily Order]]</f>
        <v>11127</v>
      </c>
      <c r="E171">
        <f t="shared" si="2"/>
        <v>35791</v>
      </c>
      <c r="U171"/>
    </row>
    <row r="172" spans="2:21" ht="15" x14ac:dyDescent="0.2">
      <c r="B172" s="5">
        <v>45328</v>
      </c>
      <c r="C172" s="4">
        <f>Table3[[#This Row],[Combined
Daily order]]</f>
        <v>16736</v>
      </c>
      <c r="D172" s="4">
        <f>Table5[[#This Row],[Combined 
Daily Order]]</f>
        <v>7162</v>
      </c>
      <c r="E172">
        <f t="shared" si="2"/>
        <v>23898</v>
      </c>
      <c r="U172"/>
    </row>
    <row r="173" spans="2:21" ht="15" x14ac:dyDescent="0.2">
      <c r="B173" s="5">
        <v>45327</v>
      </c>
      <c r="C173" s="4">
        <f>Table3[[#This Row],[Combined
Daily order]]</f>
        <v>23223</v>
      </c>
      <c r="D173" s="4">
        <f>Table5[[#This Row],[Combined 
Daily Order]]</f>
        <v>11463</v>
      </c>
      <c r="E173">
        <f t="shared" si="2"/>
        <v>34686</v>
      </c>
      <c r="U173"/>
    </row>
    <row r="174" spans="2:21" ht="15" x14ac:dyDescent="0.2">
      <c r="B174" s="5">
        <v>45324</v>
      </c>
      <c r="C174" s="4">
        <f>Table3[[#This Row],[Combined
Daily order]]</f>
        <v>16556</v>
      </c>
      <c r="D174" s="4">
        <f>Table5[[#This Row],[Combined 
Daily Order]]</f>
        <v>12205</v>
      </c>
      <c r="E174">
        <f t="shared" si="2"/>
        <v>28761</v>
      </c>
      <c r="U174"/>
    </row>
    <row r="175" spans="2:21" ht="15" x14ac:dyDescent="0.2">
      <c r="B175" s="5">
        <v>45323</v>
      </c>
      <c r="C175" s="4">
        <f>Table3[[#This Row],[Combined
Daily order]]</f>
        <v>25508</v>
      </c>
      <c r="D175" s="4">
        <f>Table5[[#This Row],[Combined 
Daily Order]]</f>
        <v>7146</v>
      </c>
      <c r="E175">
        <f t="shared" si="2"/>
        <v>32654</v>
      </c>
      <c r="U175"/>
    </row>
    <row r="176" spans="2:21" ht="15" x14ac:dyDescent="0.2">
      <c r="B176" s="5">
        <v>45322</v>
      </c>
      <c r="C176" s="4">
        <f>Table3[[#This Row],[Combined
Daily order]]</f>
        <v>24693</v>
      </c>
      <c r="D176" s="4">
        <f>Table5[[#This Row],[Combined 
Daily Order]]</f>
        <v>12656</v>
      </c>
      <c r="E176">
        <f t="shared" si="2"/>
        <v>37349</v>
      </c>
      <c r="U176"/>
    </row>
    <row r="177" spans="2:21" ht="15" x14ac:dyDescent="0.2">
      <c r="B177" s="5">
        <v>45321</v>
      </c>
      <c r="C177" s="4">
        <f>Table3[[#This Row],[Combined
Daily order]]</f>
        <v>14640</v>
      </c>
      <c r="D177" s="4">
        <f>Table5[[#This Row],[Combined 
Daily Order]]</f>
        <v>7566</v>
      </c>
      <c r="E177">
        <f t="shared" si="2"/>
        <v>22206</v>
      </c>
      <c r="U177"/>
    </row>
    <row r="178" spans="2:21" ht="15" x14ac:dyDescent="0.2">
      <c r="B178" s="5">
        <v>45320</v>
      </c>
      <c r="C178" s="4">
        <f>Table3[[#This Row],[Combined
Daily order]]</f>
        <v>16295</v>
      </c>
      <c r="D178" s="4">
        <f>Table5[[#This Row],[Combined 
Daily Order]]</f>
        <v>12352</v>
      </c>
      <c r="E178">
        <f t="shared" si="2"/>
        <v>28647</v>
      </c>
      <c r="U178"/>
    </row>
    <row r="179" spans="2:21" ht="15" x14ac:dyDescent="0.2">
      <c r="B179" s="5">
        <v>45317</v>
      </c>
      <c r="C179" s="4">
        <f>Table3[[#This Row],[Combined
Daily order]]</f>
        <v>25498</v>
      </c>
      <c r="D179" s="4">
        <f>Table5[[#This Row],[Combined 
Daily Order]]</f>
        <v>7728</v>
      </c>
      <c r="E179">
        <f t="shared" si="2"/>
        <v>33226</v>
      </c>
      <c r="U179"/>
    </row>
    <row r="180" spans="2:21" ht="15" x14ac:dyDescent="0.2">
      <c r="B180" s="5">
        <v>45316</v>
      </c>
      <c r="C180" s="4">
        <f>Table3[[#This Row],[Combined
Daily order]]</f>
        <v>16029</v>
      </c>
      <c r="D180" s="4">
        <f>Table5[[#This Row],[Combined 
Daily Order]]</f>
        <v>7897</v>
      </c>
      <c r="E180">
        <f t="shared" si="2"/>
        <v>23926</v>
      </c>
      <c r="U180"/>
    </row>
    <row r="181" spans="2:21" ht="15" x14ac:dyDescent="0.2">
      <c r="B181" s="5">
        <v>45315</v>
      </c>
      <c r="C181" s="4">
        <f>Table3[[#This Row],[Combined
Daily order]]</f>
        <v>24497</v>
      </c>
      <c r="D181" s="4">
        <f>Table5[[#This Row],[Combined 
Daily Order]]</f>
        <v>11600</v>
      </c>
      <c r="E181">
        <f t="shared" si="2"/>
        <v>36097</v>
      </c>
      <c r="U181"/>
    </row>
    <row r="182" spans="2:21" ht="15" x14ac:dyDescent="0.2">
      <c r="B182" s="5">
        <v>45314</v>
      </c>
      <c r="C182" s="4">
        <f>Table3[[#This Row],[Combined
Daily order]]</f>
        <v>25816</v>
      </c>
      <c r="D182" s="4">
        <f>Table5[[#This Row],[Combined 
Daily Order]]</f>
        <v>12280</v>
      </c>
      <c r="E182">
        <f t="shared" si="2"/>
        <v>38096</v>
      </c>
      <c r="U182"/>
    </row>
    <row r="183" spans="2:21" ht="15" x14ac:dyDescent="0.2">
      <c r="B183" s="5">
        <v>45313</v>
      </c>
      <c r="C183" s="4">
        <f>Table3[[#This Row],[Combined
Daily order]]</f>
        <v>15778</v>
      </c>
      <c r="D183" s="4">
        <f>Table5[[#This Row],[Combined 
Daily Order]]</f>
        <v>7719</v>
      </c>
      <c r="E183">
        <f t="shared" si="2"/>
        <v>23497</v>
      </c>
      <c r="U183"/>
    </row>
    <row r="184" spans="2:21" ht="15" x14ac:dyDescent="0.2">
      <c r="B184" s="5">
        <v>45310</v>
      </c>
      <c r="C184" s="4">
        <f>Table3[[#This Row],[Combined
Daily order]]</f>
        <v>25076</v>
      </c>
      <c r="D184" s="4">
        <f>Table5[[#This Row],[Combined 
Daily Order]]</f>
        <v>12174</v>
      </c>
      <c r="E184">
        <f t="shared" si="2"/>
        <v>37250</v>
      </c>
      <c r="U184"/>
    </row>
    <row r="185" spans="2:21" ht="15" x14ac:dyDescent="0.2">
      <c r="B185" s="5">
        <v>45309</v>
      </c>
      <c r="C185" s="4">
        <f>Table3[[#This Row],[Combined
Daily order]]</f>
        <v>17494</v>
      </c>
      <c r="D185" s="4">
        <f>Table5[[#This Row],[Combined 
Daily Order]]</f>
        <v>7239</v>
      </c>
      <c r="E185">
        <f t="shared" si="2"/>
        <v>24733</v>
      </c>
      <c r="U185"/>
    </row>
    <row r="186" spans="2:21" ht="15" x14ac:dyDescent="0.2">
      <c r="B186" s="5">
        <v>45308</v>
      </c>
      <c r="C186" s="4">
        <f>Table3[[#This Row],[Combined
Daily order]]</f>
        <v>25759</v>
      </c>
      <c r="D186" s="4">
        <f>Table5[[#This Row],[Combined 
Daily Order]]</f>
        <v>12560</v>
      </c>
      <c r="E186">
        <f t="shared" si="2"/>
        <v>38319</v>
      </c>
      <c r="U186"/>
    </row>
    <row r="187" spans="2:21" ht="15" x14ac:dyDescent="0.2">
      <c r="B187" s="5">
        <v>45307</v>
      </c>
      <c r="C187" s="4">
        <f>Table3[[#This Row],[Combined
Daily order]]</f>
        <v>16259</v>
      </c>
      <c r="D187" s="4">
        <f>Table5[[#This Row],[Combined 
Daily Order]]</f>
        <v>7412</v>
      </c>
      <c r="E187">
        <f t="shared" si="2"/>
        <v>23671</v>
      </c>
      <c r="U187"/>
    </row>
    <row r="188" spans="2:21" ht="15" x14ac:dyDescent="0.2">
      <c r="B188" s="5">
        <v>45306</v>
      </c>
      <c r="C188" s="4">
        <f>Table3[[#This Row],[Combined
Daily order]]</f>
        <v>24238</v>
      </c>
      <c r="D188" s="4">
        <f>Table5[[#This Row],[Combined 
Daily Order]]</f>
        <v>12006</v>
      </c>
      <c r="E188">
        <f t="shared" si="2"/>
        <v>36244</v>
      </c>
      <c r="U188"/>
    </row>
    <row r="189" spans="2:21" ht="15" x14ac:dyDescent="0.2">
      <c r="B189" s="5">
        <v>45303</v>
      </c>
      <c r="C189" s="4">
        <f>Table3[[#This Row],[Combined
Daily order]]</f>
        <v>18036</v>
      </c>
      <c r="D189" s="4">
        <f>Table5[[#This Row],[Combined 
Daily Order]]</f>
        <v>8379</v>
      </c>
      <c r="E189">
        <f t="shared" si="2"/>
        <v>26415</v>
      </c>
      <c r="U189"/>
    </row>
    <row r="190" spans="2:21" ht="15" x14ac:dyDescent="0.2">
      <c r="B190" s="5">
        <v>45302</v>
      </c>
      <c r="C190" s="4">
        <f>Table3[[#This Row],[Combined
Daily order]]</f>
        <v>27833</v>
      </c>
      <c r="D190" s="4">
        <f>Table5[[#This Row],[Combined 
Daily Order]]</f>
        <v>14930</v>
      </c>
      <c r="E190">
        <f t="shared" si="2"/>
        <v>42763</v>
      </c>
      <c r="U190"/>
    </row>
    <row r="191" spans="2:21" ht="15" x14ac:dyDescent="0.2">
      <c r="B191" s="5">
        <v>45301</v>
      </c>
      <c r="C191" s="4">
        <f>Table3[[#This Row],[Combined
Daily order]]</f>
        <v>21954</v>
      </c>
      <c r="D191" s="4">
        <f>Table5[[#This Row],[Combined 
Daily Order]]</f>
        <v>10460</v>
      </c>
      <c r="E191">
        <f t="shared" si="2"/>
        <v>32414</v>
      </c>
      <c r="U191"/>
    </row>
    <row r="192" spans="2:21" ht="15" x14ac:dyDescent="0.2">
      <c r="B192" s="5">
        <v>45300</v>
      </c>
      <c r="C192" s="4">
        <f>Table3[[#This Row],[Combined
Daily order]]</f>
        <v>30258</v>
      </c>
      <c r="D192" s="4">
        <f>Table5[[#This Row],[Combined 
Daily Order]]</f>
        <v>15840</v>
      </c>
      <c r="E192">
        <f t="shared" si="2"/>
        <v>46098</v>
      </c>
      <c r="U192"/>
    </row>
    <row r="193" spans="2:21" ht="15" x14ac:dyDescent="0.2">
      <c r="B193" s="5">
        <v>45299</v>
      </c>
      <c r="C193" s="4">
        <f>Table3[[#This Row],[Combined
Daily order]]</f>
        <v>22551</v>
      </c>
      <c r="D193" s="4">
        <f>Table5[[#This Row],[Combined 
Daily Order]]</f>
        <v>10706</v>
      </c>
      <c r="E193">
        <f t="shared" si="2"/>
        <v>33257</v>
      </c>
      <c r="U193"/>
    </row>
    <row r="194" spans="2:21" ht="15" x14ac:dyDescent="0.2">
      <c r="B194" s="5">
        <v>45296</v>
      </c>
      <c r="C194" s="4">
        <f>Table3[[#This Row],[Combined
Daily order]]</f>
        <v>37373</v>
      </c>
      <c r="D194" s="4">
        <f>Table5[[#This Row],[Combined 
Daily Order]]</f>
        <v>20229</v>
      </c>
      <c r="E194">
        <f t="shared" si="2"/>
        <v>57602</v>
      </c>
      <c r="U194"/>
    </row>
    <row r="195" spans="2:21" ht="15" x14ac:dyDescent="0.2">
      <c r="B195" s="5">
        <v>45295</v>
      </c>
      <c r="C195" s="4">
        <f>Table3[[#This Row],[Combined
Daily order]]</f>
        <v>25641</v>
      </c>
      <c r="D195" s="4">
        <f>Table5[[#This Row],[Combined 
Daily Order]]</f>
        <v>14168</v>
      </c>
      <c r="E195">
        <f t="shared" si="2"/>
        <v>39809</v>
      </c>
      <c r="U195"/>
    </row>
    <row r="196" spans="2:21" ht="15" x14ac:dyDescent="0.2">
      <c r="B196" s="5">
        <v>45294</v>
      </c>
      <c r="C196" s="4">
        <f>Table3[[#This Row],[Combined
Daily order]]</f>
        <v>40101</v>
      </c>
      <c r="D196" s="4">
        <f>Table5[[#This Row],[Combined 
Daily Order]]</f>
        <v>20801</v>
      </c>
      <c r="E196">
        <f t="shared" ref="E196:E259" si="3">C196+D196</f>
        <v>60902</v>
      </c>
      <c r="U196"/>
    </row>
    <row r="197" spans="2:21" ht="15" x14ac:dyDescent="0.2">
      <c r="B197" s="5">
        <v>45293</v>
      </c>
      <c r="C197" s="4">
        <f>Table3[[#This Row],[Combined
Daily order]]</f>
        <v>28461</v>
      </c>
      <c r="D197" s="4">
        <f>Table5[[#This Row],[Combined 
Daily Order]]</f>
        <v>14383</v>
      </c>
      <c r="E197">
        <f t="shared" si="3"/>
        <v>42844</v>
      </c>
      <c r="U197"/>
    </row>
    <row r="198" spans="2:21" ht="15" x14ac:dyDescent="0.2">
      <c r="B198" s="5">
        <v>45292</v>
      </c>
      <c r="C198" s="4">
        <f>Table3[[#This Row],[Combined
Daily order]]</f>
        <v>42191</v>
      </c>
      <c r="D198" s="4">
        <f>Table5[[#This Row],[Combined 
Daily Order]]</f>
        <v>23719</v>
      </c>
      <c r="E198">
        <f t="shared" si="3"/>
        <v>65910</v>
      </c>
      <c r="U198"/>
    </row>
    <row r="199" spans="2:21" ht="15" x14ac:dyDescent="0.2">
      <c r="B199" s="5">
        <v>45289</v>
      </c>
      <c r="C199" s="4">
        <f>Table3[[#This Row],[Combined
Daily order]]</f>
        <v>32667</v>
      </c>
      <c r="D199" s="4">
        <f>Table5[[#This Row],[Combined 
Daily Order]]</f>
        <v>17075</v>
      </c>
      <c r="E199">
        <f t="shared" si="3"/>
        <v>49742</v>
      </c>
      <c r="U199"/>
    </row>
    <row r="200" spans="2:21" ht="15" x14ac:dyDescent="0.2">
      <c r="B200" s="5">
        <v>45288</v>
      </c>
      <c r="C200" s="4">
        <f>Table3[[#This Row],[Combined
Daily order]]</f>
        <v>46651</v>
      </c>
      <c r="D200" s="4">
        <f>Table5[[#This Row],[Combined 
Daily Order]]</f>
        <v>24266</v>
      </c>
      <c r="E200">
        <f t="shared" si="3"/>
        <v>70917</v>
      </c>
      <c r="U200"/>
    </row>
    <row r="201" spans="2:21" ht="15" x14ac:dyDescent="0.2">
      <c r="B201" s="5">
        <v>45287</v>
      </c>
      <c r="C201" s="4">
        <f>Table3[[#This Row],[Combined
Daily order]]</f>
        <v>33123</v>
      </c>
      <c r="D201" s="4">
        <f>Table5[[#This Row],[Combined 
Daily Order]]</f>
        <v>18959</v>
      </c>
      <c r="E201">
        <f t="shared" si="3"/>
        <v>52082</v>
      </c>
      <c r="U201"/>
    </row>
    <row r="202" spans="2:21" ht="15" x14ac:dyDescent="0.2">
      <c r="B202" s="5">
        <v>45286</v>
      </c>
      <c r="C202" s="4">
        <f>Table3[[#This Row],[Combined
Daily order]]</f>
        <v>52401</v>
      </c>
      <c r="D202" s="4">
        <f>Table5[[#This Row],[Combined 
Daily Order]]</f>
        <v>27940</v>
      </c>
      <c r="E202">
        <f t="shared" si="3"/>
        <v>80341</v>
      </c>
      <c r="U202"/>
    </row>
    <row r="203" spans="2:21" ht="15" x14ac:dyDescent="0.2">
      <c r="B203" s="5">
        <v>45285</v>
      </c>
      <c r="C203" s="4">
        <f>Table3[[#This Row],[Combined
Daily order]]</f>
        <v>34112</v>
      </c>
      <c r="D203" s="4">
        <f>Table5[[#This Row],[Combined 
Daily Order]]</f>
        <v>17741</v>
      </c>
      <c r="E203">
        <f t="shared" si="3"/>
        <v>51853</v>
      </c>
      <c r="U203"/>
    </row>
    <row r="204" spans="2:21" ht="15" x14ac:dyDescent="0.2">
      <c r="B204" s="5">
        <v>45282</v>
      </c>
      <c r="C204" s="4">
        <f>Table3[[#This Row],[Combined
Daily order]]</f>
        <v>58062</v>
      </c>
      <c r="D204" s="4">
        <f>Table5[[#This Row],[Combined 
Daily Order]]</f>
        <v>31027</v>
      </c>
      <c r="E204">
        <f t="shared" si="3"/>
        <v>89089</v>
      </c>
      <c r="U204"/>
    </row>
    <row r="205" spans="2:21" ht="15" x14ac:dyDescent="0.2">
      <c r="B205" s="5">
        <v>45281</v>
      </c>
      <c r="C205" s="4">
        <f>Table3[[#This Row],[Combined
Daily order]]</f>
        <v>35552</v>
      </c>
      <c r="D205" s="4">
        <f>Table5[[#This Row],[Combined 
Daily Order]]</f>
        <v>19190</v>
      </c>
      <c r="E205">
        <f t="shared" si="3"/>
        <v>54742</v>
      </c>
      <c r="U205"/>
    </row>
    <row r="206" spans="2:21" ht="15" x14ac:dyDescent="0.2">
      <c r="B206" s="5">
        <v>45280</v>
      </c>
      <c r="C206" s="4">
        <f>Table3[[#This Row],[Combined
Daily order]]</f>
        <v>59942</v>
      </c>
      <c r="D206" s="4">
        <f>Table5[[#This Row],[Combined 
Daily Order]]</f>
        <v>32636</v>
      </c>
      <c r="E206">
        <f t="shared" si="3"/>
        <v>92578</v>
      </c>
      <c r="U206"/>
    </row>
    <row r="207" spans="2:21" ht="15" x14ac:dyDescent="0.2">
      <c r="B207" s="5">
        <v>45279</v>
      </c>
      <c r="C207" s="4">
        <f>Table3[[#This Row],[Combined
Daily order]]</f>
        <v>40854</v>
      </c>
      <c r="D207" s="4">
        <f>Table5[[#This Row],[Combined 
Daily Order]]</f>
        <v>21896</v>
      </c>
      <c r="E207">
        <f t="shared" si="3"/>
        <v>62750</v>
      </c>
      <c r="U207"/>
    </row>
    <row r="208" spans="2:21" ht="15" x14ac:dyDescent="0.2">
      <c r="B208" s="5">
        <v>45278</v>
      </c>
      <c r="C208" s="4">
        <f>Table3[[#This Row],[Combined
Daily order]]</f>
        <v>62931</v>
      </c>
      <c r="D208" s="4">
        <f>Table5[[#This Row],[Combined 
Daily Order]]</f>
        <v>31054</v>
      </c>
      <c r="E208">
        <f t="shared" si="3"/>
        <v>93985</v>
      </c>
      <c r="U208"/>
    </row>
    <row r="209" spans="2:21" ht="15" x14ac:dyDescent="0.2">
      <c r="B209" s="5">
        <v>45275</v>
      </c>
      <c r="C209" s="4">
        <f>Table3[[#This Row],[Combined
Daily order]]</f>
        <v>47159</v>
      </c>
      <c r="D209" s="4">
        <f>Table5[[#This Row],[Combined 
Daily Order]]</f>
        <v>23503</v>
      </c>
      <c r="E209">
        <f t="shared" si="3"/>
        <v>70662</v>
      </c>
      <c r="U209"/>
    </row>
    <row r="210" spans="2:21" ht="15" x14ac:dyDescent="0.2">
      <c r="B210" s="5">
        <v>45274</v>
      </c>
      <c r="C210" s="4">
        <f>Table3[[#This Row],[Combined
Daily order]]</f>
        <v>68328</v>
      </c>
      <c r="D210" s="4">
        <f>Table5[[#This Row],[Combined 
Daily Order]]</f>
        <v>34282</v>
      </c>
      <c r="E210">
        <f t="shared" si="3"/>
        <v>102610</v>
      </c>
      <c r="U210"/>
    </row>
    <row r="211" spans="2:21" ht="15" x14ac:dyDescent="0.2">
      <c r="B211" s="5">
        <v>45273</v>
      </c>
      <c r="C211" s="4">
        <f>Table3[[#This Row],[Combined
Daily order]]</f>
        <v>44155</v>
      </c>
      <c r="D211" s="4">
        <f>Table5[[#This Row],[Combined 
Daily Order]]</f>
        <v>22101</v>
      </c>
      <c r="E211">
        <f t="shared" si="3"/>
        <v>66256</v>
      </c>
      <c r="U211"/>
    </row>
    <row r="212" spans="2:21" ht="15" x14ac:dyDescent="0.2">
      <c r="B212" s="5">
        <v>45272</v>
      </c>
      <c r="C212" s="4">
        <f>Table3[[#This Row],[Combined
Daily order]]</f>
        <v>57283</v>
      </c>
      <c r="D212" s="4">
        <f>Table5[[#This Row],[Combined 
Daily Order]]</f>
        <v>33181</v>
      </c>
      <c r="E212">
        <f t="shared" si="3"/>
        <v>90464</v>
      </c>
      <c r="U212"/>
    </row>
    <row r="213" spans="2:21" ht="15" x14ac:dyDescent="0.2">
      <c r="B213" s="5">
        <v>45271</v>
      </c>
      <c r="C213" s="4">
        <f>Table3[[#This Row],[Combined
Daily order]]</f>
        <v>44001</v>
      </c>
      <c r="D213" s="4">
        <f>Table5[[#This Row],[Combined 
Daily Order]]</f>
        <v>23218</v>
      </c>
      <c r="E213">
        <f t="shared" si="3"/>
        <v>67219</v>
      </c>
      <c r="U213"/>
    </row>
    <row r="214" spans="2:21" ht="15" x14ac:dyDescent="0.2">
      <c r="B214" s="5">
        <v>45268</v>
      </c>
      <c r="C214" s="4">
        <f>Table3[[#This Row],[Combined
Daily order]]</f>
        <v>63744</v>
      </c>
      <c r="D214" s="4">
        <f>Table5[[#This Row],[Combined 
Daily Order]]</f>
        <v>30552</v>
      </c>
      <c r="E214">
        <f t="shared" si="3"/>
        <v>94296</v>
      </c>
      <c r="U214"/>
    </row>
    <row r="215" spans="2:21" ht="15" x14ac:dyDescent="0.2">
      <c r="B215" s="5">
        <v>45267</v>
      </c>
      <c r="C215" s="4">
        <f>Table3[[#This Row],[Combined
Daily order]]</f>
        <v>38632</v>
      </c>
      <c r="D215" s="4">
        <f>Table5[[#This Row],[Combined 
Daily Order]]</f>
        <v>19611</v>
      </c>
      <c r="E215">
        <f t="shared" si="3"/>
        <v>58243</v>
      </c>
      <c r="U215"/>
    </row>
    <row r="216" spans="2:21" ht="15" x14ac:dyDescent="0.2">
      <c r="B216" s="5">
        <v>45266</v>
      </c>
      <c r="C216" s="4">
        <f>Table3[[#This Row],[Combined
Daily order]]</f>
        <v>60173</v>
      </c>
      <c r="D216" s="4">
        <f>Table5[[#This Row],[Combined 
Daily Order]]</f>
        <v>31505</v>
      </c>
      <c r="E216">
        <f t="shared" si="3"/>
        <v>91678</v>
      </c>
      <c r="U216"/>
    </row>
    <row r="217" spans="2:21" ht="15" x14ac:dyDescent="0.2">
      <c r="B217" s="5">
        <v>45265</v>
      </c>
      <c r="C217" s="4">
        <f>Table3[[#This Row],[Combined
Daily order]]</f>
        <v>41855</v>
      </c>
      <c r="D217" s="4">
        <f>Table5[[#This Row],[Combined 
Daily Order]]</f>
        <v>21414</v>
      </c>
      <c r="E217">
        <f t="shared" si="3"/>
        <v>63269</v>
      </c>
      <c r="U217"/>
    </row>
    <row r="218" spans="2:21" ht="15" x14ac:dyDescent="0.2">
      <c r="B218" s="5">
        <v>45264</v>
      </c>
      <c r="C218" s="4">
        <f>Table3[[#This Row],[Combined
Daily order]]</f>
        <v>61216</v>
      </c>
      <c r="D218" s="4">
        <f>Table5[[#This Row],[Combined 
Daily Order]]</f>
        <v>31054</v>
      </c>
      <c r="E218">
        <f t="shared" si="3"/>
        <v>92270</v>
      </c>
      <c r="U218"/>
    </row>
    <row r="219" spans="2:21" ht="15" x14ac:dyDescent="0.2">
      <c r="B219" s="5">
        <v>45261</v>
      </c>
      <c r="C219" s="4">
        <f>Table3[[#This Row],[Combined
Daily order]]</f>
        <v>41329</v>
      </c>
      <c r="D219" s="4">
        <f>Table5[[#This Row],[Combined 
Daily Order]]</f>
        <v>20596</v>
      </c>
      <c r="E219">
        <f t="shared" si="3"/>
        <v>61925</v>
      </c>
      <c r="U219"/>
    </row>
    <row r="220" spans="2:21" ht="15" x14ac:dyDescent="0.2">
      <c r="B220" s="5">
        <v>45260</v>
      </c>
      <c r="C220" s="4">
        <f>Table3[[#This Row],[Combined
Daily order]]</f>
        <v>62400</v>
      </c>
      <c r="D220" s="4">
        <f>Table5[[#This Row],[Combined 
Daily Order]]</f>
        <v>28033</v>
      </c>
      <c r="E220">
        <f t="shared" si="3"/>
        <v>90433</v>
      </c>
      <c r="U220"/>
    </row>
    <row r="221" spans="2:21" ht="15" x14ac:dyDescent="0.2">
      <c r="B221" s="5">
        <v>45259</v>
      </c>
      <c r="C221" s="4">
        <f>Table3[[#This Row],[Combined
Daily order]]</f>
        <v>54037</v>
      </c>
      <c r="D221" s="4">
        <f>Table5[[#This Row],[Combined 
Daily Order]]</f>
        <v>19869</v>
      </c>
      <c r="E221">
        <f t="shared" si="3"/>
        <v>73906</v>
      </c>
      <c r="U221"/>
    </row>
    <row r="222" spans="2:21" ht="15" x14ac:dyDescent="0.2">
      <c r="B222" s="5">
        <v>45258</v>
      </c>
      <c r="C222" s="4">
        <f>Table3[[#This Row],[Combined
Daily order]]</f>
        <v>41760</v>
      </c>
      <c r="D222" s="4">
        <f>Table5[[#This Row],[Combined 
Daily Order]]</f>
        <v>29156</v>
      </c>
      <c r="E222">
        <f t="shared" si="3"/>
        <v>70916</v>
      </c>
      <c r="U222"/>
    </row>
    <row r="223" spans="2:21" ht="15" x14ac:dyDescent="0.2">
      <c r="B223" s="5">
        <v>45257</v>
      </c>
      <c r="C223" s="4">
        <f>Table3[[#This Row],[Combined
Daily order]]</f>
        <v>55530</v>
      </c>
      <c r="D223" s="4">
        <f>Table5[[#This Row],[Combined 
Daily Order]]</f>
        <v>19694</v>
      </c>
      <c r="E223">
        <f t="shared" si="3"/>
        <v>75224</v>
      </c>
      <c r="U223"/>
    </row>
    <row r="224" spans="2:21" ht="15" x14ac:dyDescent="0.2">
      <c r="B224" s="5">
        <v>45254</v>
      </c>
      <c r="C224" s="4">
        <f>Table3[[#This Row],[Combined
Daily order]]</f>
        <v>37040</v>
      </c>
      <c r="D224" s="4">
        <f>Table5[[#This Row],[Combined 
Daily Order]]</f>
        <v>18650</v>
      </c>
      <c r="E224">
        <f t="shared" si="3"/>
        <v>55690</v>
      </c>
      <c r="U224"/>
    </row>
    <row r="225" spans="2:21" ht="15" x14ac:dyDescent="0.2">
      <c r="B225" s="5">
        <v>45253</v>
      </c>
      <c r="C225" s="4">
        <f>Table3[[#This Row],[Combined
Daily order]]</f>
        <v>59515</v>
      </c>
      <c r="D225" s="4">
        <f>Table5[[#This Row],[Combined 
Daily Order]]</f>
        <v>30236</v>
      </c>
      <c r="E225">
        <f t="shared" si="3"/>
        <v>89751</v>
      </c>
      <c r="U225"/>
    </row>
    <row r="226" spans="2:21" ht="15" x14ac:dyDescent="0.2">
      <c r="B226" s="5">
        <v>45252</v>
      </c>
      <c r="C226" s="4">
        <f>Table3[[#This Row],[Combined
Daily order]]</f>
        <v>34289</v>
      </c>
      <c r="D226" s="4">
        <f>Table5[[#This Row],[Combined 
Daily Order]]</f>
        <v>16550</v>
      </c>
      <c r="E226">
        <f t="shared" si="3"/>
        <v>50839</v>
      </c>
      <c r="U226"/>
    </row>
    <row r="227" spans="2:21" ht="15" x14ac:dyDescent="0.2">
      <c r="B227" s="5">
        <v>45251</v>
      </c>
      <c r="C227" s="4">
        <f>Table3[[#This Row],[Combined
Daily order]]</f>
        <v>32433</v>
      </c>
      <c r="D227" s="4">
        <f>Table5[[#This Row],[Combined 
Daily Order]]</f>
        <v>25676</v>
      </c>
      <c r="E227">
        <f t="shared" si="3"/>
        <v>58109</v>
      </c>
      <c r="U227"/>
    </row>
    <row r="228" spans="2:21" ht="15" x14ac:dyDescent="0.2">
      <c r="B228" s="5">
        <v>45250</v>
      </c>
      <c r="C228" s="4">
        <f>Table3[[#This Row],[Combined
Daily order]]</f>
        <v>53625</v>
      </c>
      <c r="D228" s="4">
        <f>Table5[[#This Row],[Combined 
Daily Order]]</f>
        <v>17633</v>
      </c>
      <c r="E228">
        <f t="shared" si="3"/>
        <v>71258</v>
      </c>
      <c r="U228"/>
    </row>
    <row r="229" spans="2:21" ht="15" x14ac:dyDescent="0.2">
      <c r="B229" s="5">
        <v>45247</v>
      </c>
      <c r="C229" s="4">
        <f>Table3[[#This Row],[Combined
Daily order]]</f>
        <v>54360</v>
      </c>
      <c r="D229" s="4">
        <f>Table5[[#This Row],[Combined 
Daily Order]]</f>
        <v>27613</v>
      </c>
      <c r="E229">
        <f t="shared" si="3"/>
        <v>81973</v>
      </c>
      <c r="U229"/>
    </row>
    <row r="230" spans="2:21" ht="15" x14ac:dyDescent="0.2">
      <c r="B230" s="5">
        <v>45246</v>
      </c>
      <c r="C230" s="4">
        <f>Table3[[#This Row],[Combined
Daily order]]</f>
        <v>35114</v>
      </c>
      <c r="D230" s="4">
        <f>Table5[[#This Row],[Combined 
Daily Order]]</f>
        <v>27367</v>
      </c>
      <c r="E230">
        <f t="shared" si="3"/>
        <v>62481</v>
      </c>
      <c r="U230"/>
    </row>
    <row r="231" spans="2:21" ht="15" x14ac:dyDescent="0.2">
      <c r="B231" s="5">
        <v>45245</v>
      </c>
      <c r="C231" s="4">
        <f>Table3[[#This Row],[Combined
Daily order]]</f>
        <v>53288</v>
      </c>
      <c r="D231" s="4">
        <f>Table5[[#This Row],[Combined 
Daily Order]]</f>
        <v>17601</v>
      </c>
      <c r="E231">
        <f t="shared" si="3"/>
        <v>70889</v>
      </c>
      <c r="U231"/>
    </row>
    <row r="232" spans="2:21" ht="15" x14ac:dyDescent="0.2">
      <c r="B232" s="5">
        <v>45244</v>
      </c>
      <c r="C232" s="4">
        <f>Table3[[#This Row],[Combined
Daily order]]</f>
        <v>33220</v>
      </c>
      <c r="D232" s="4">
        <f>Table5[[#This Row],[Combined 
Daily Order]]</f>
        <v>25538</v>
      </c>
      <c r="E232">
        <f t="shared" si="3"/>
        <v>58758</v>
      </c>
      <c r="U232"/>
    </row>
    <row r="233" spans="2:21" ht="15" x14ac:dyDescent="0.2">
      <c r="B233" s="5">
        <v>45243</v>
      </c>
      <c r="C233" s="4">
        <f>Table3[[#This Row],[Combined
Daily order]]</f>
        <v>33806</v>
      </c>
      <c r="D233" s="4">
        <f>Table5[[#This Row],[Combined 
Daily Order]]</f>
        <v>16477</v>
      </c>
      <c r="E233">
        <f t="shared" si="3"/>
        <v>50283</v>
      </c>
      <c r="U233"/>
    </row>
    <row r="234" spans="2:21" ht="15" x14ac:dyDescent="0.2">
      <c r="B234" s="5">
        <v>45240</v>
      </c>
      <c r="C234" s="4">
        <f>Table3[[#This Row],[Combined
Daily order]]</f>
        <v>46016</v>
      </c>
      <c r="D234" s="4">
        <f>Table5[[#This Row],[Combined 
Daily Order]]</f>
        <v>14940</v>
      </c>
      <c r="E234">
        <f t="shared" si="3"/>
        <v>60956</v>
      </c>
      <c r="U234"/>
    </row>
    <row r="235" spans="2:21" ht="15" x14ac:dyDescent="0.2">
      <c r="B235" s="5">
        <v>45239</v>
      </c>
      <c r="C235" s="4">
        <f>Table3[[#This Row],[Combined
Daily order]]</f>
        <v>32882</v>
      </c>
      <c r="D235" s="4">
        <f>Table5[[#This Row],[Combined 
Daily Order]]</f>
        <v>23684</v>
      </c>
      <c r="E235">
        <f t="shared" si="3"/>
        <v>56566</v>
      </c>
      <c r="U235"/>
    </row>
    <row r="236" spans="2:21" ht="15" x14ac:dyDescent="0.2">
      <c r="B236" s="5">
        <v>45238</v>
      </c>
      <c r="C236" s="4">
        <f>Table3[[#This Row],[Combined
Daily order]]</f>
        <v>49687</v>
      </c>
      <c r="D236" s="4">
        <f>Table5[[#This Row],[Combined 
Daily Order]]</f>
        <v>15683</v>
      </c>
      <c r="E236">
        <f t="shared" si="3"/>
        <v>65370</v>
      </c>
      <c r="U236"/>
    </row>
    <row r="237" spans="2:21" ht="15" x14ac:dyDescent="0.2">
      <c r="B237" s="5">
        <v>45237</v>
      </c>
      <c r="C237" s="4">
        <f>Table3[[#This Row],[Combined
Daily order]]</f>
        <v>32256</v>
      </c>
      <c r="D237" s="4">
        <f>Table5[[#This Row],[Combined 
Daily Order]]</f>
        <v>22686</v>
      </c>
      <c r="E237">
        <f t="shared" si="3"/>
        <v>54942</v>
      </c>
      <c r="U237"/>
    </row>
    <row r="238" spans="2:21" ht="15" x14ac:dyDescent="0.2">
      <c r="B238" s="5">
        <v>45236</v>
      </c>
      <c r="C238" s="4">
        <f>Table3[[#This Row],[Combined
Daily order]]</f>
        <v>48069</v>
      </c>
      <c r="D238" s="4">
        <f>Table5[[#This Row],[Combined 
Daily Order]]</f>
        <v>14615</v>
      </c>
      <c r="E238">
        <f t="shared" si="3"/>
        <v>62684</v>
      </c>
      <c r="U238"/>
    </row>
    <row r="239" spans="2:21" ht="15" x14ac:dyDescent="0.2">
      <c r="B239" s="5">
        <v>45233</v>
      </c>
      <c r="C239" s="4">
        <f>Table3[[#This Row],[Combined
Daily order]]</f>
        <v>28387</v>
      </c>
      <c r="D239" s="4">
        <f>Table5[[#This Row],[Combined 
Daily Order]]</f>
        <v>13685</v>
      </c>
      <c r="E239">
        <f t="shared" si="3"/>
        <v>42072</v>
      </c>
      <c r="U239"/>
    </row>
    <row r="240" spans="2:21" ht="15" x14ac:dyDescent="0.2">
      <c r="B240" s="5">
        <v>45232</v>
      </c>
      <c r="C240" s="4">
        <f>Table3[[#This Row],[Combined
Daily order]]</f>
        <v>43498</v>
      </c>
      <c r="D240" s="4">
        <f>Table5[[#This Row],[Combined 
Daily Order]]</f>
        <v>21552</v>
      </c>
      <c r="E240">
        <f t="shared" si="3"/>
        <v>65050</v>
      </c>
      <c r="U240"/>
    </row>
    <row r="241" spans="2:21" ht="15" x14ac:dyDescent="0.2">
      <c r="B241" s="5">
        <v>45231</v>
      </c>
      <c r="C241" s="4">
        <f>Table3[[#This Row],[Combined
Daily order]]</f>
        <v>27108</v>
      </c>
      <c r="D241" s="4">
        <f>Table5[[#This Row],[Combined 
Daily Order]]</f>
        <v>15588</v>
      </c>
      <c r="E241">
        <f t="shared" si="3"/>
        <v>42696</v>
      </c>
      <c r="U241"/>
    </row>
    <row r="242" spans="2:21" ht="15" x14ac:dyDescent="0.2">
      <c r="B242" s="5">
        <v>45230</v>
      </c>
      <c r="C242" s="4">
        <f>Table3[[#This Row],[Combined
Daily order]]</f>
        <v>45808</v>
      </c>
      <c r="D242" s="4">
        <f>Table5[[#This Row],[Combined 
Daily Order]]</f>
        <v>14257</v>
      </c>
      <c r="E242">
        <f t="shared" si="3"/>
        <v>60065</v>
      </c>
      <c r="U242"/>
    </row>
    <row r="243" spans="2:21" ht="15" x14ac:dyDescent="0.2">
      <c r="B243" s="5">
        <v>45229</v>
      </c>
      <c r="C243" s="4">
        <f>Table3[[#This Row],[Combined
Daily order]]</f>
        <v>28689</v>
      </c>
      <c r="D243" s="4">
        <f>Table5[[#This Row],[Combined 
Daily Order]]</f>
        <v>22041</v>
      </c>
      <c r="E243">
        <f t="shared" si="3"/>
        <v>50730</v>
      </c>
      <c r="U243"/>
    </row>
    <row r="244" spans="2:21" ht="15" x14ac:dyDescent="0.2">
      <c r="B244" s="5">
        <v>45226</v>
      </c>
      <c r="C244" s="4">
        <f>Table3[[#This Row],[Combined
Daily order]]</f>
        <v>25458</v>
      </c>
      <c r="D244" s="4">
        <f>Table5[[#This Row],[Combined 
Daily Order]]</f>
        <v>20695</v>
      </c>
      <c r="E244">
        <f t="shared" si="3"/>
        <v>46153</v>
      </c>
      <c r="U244"/>
    </row>
    <row r="245" spans="2:21" ht="15" x14ac:dyDescent="0.2">
      <c r="B245" s="5">
        <v>45225</v>
      </c>
      <c r="C245" s="4">
        <f>Table3[[#This Row],[Combined
Daily order]]</f>
        <v>41637</v>
      </c>
      <c r="D245" s="4">
        <f>Table5[[#This Row],[Combined 
Daily Order]]</f>
        <v>13352</v>
      </c>
      <c r="E245">
        <f t="shared" si="3"/>
        <v>54989</v>
      </c>
      <c r="U245"/>
    </row>
    <row r="246" spans="2:21" ht="15" x14ac:dyDescent="0.2">
      <c r="B246" s="5">
        <v>45224</v>
      </c>
      <c r="C246" s="4">
        <f>Table3[[#This Row],[Combined
Daily order]]</f>
        <v>26322</v>
      </c>
      <c r="D246" s="4">
        <f>Table5[[#This Row],[Combined 
Daily Order]]</f>
        <v>20160</v>
      </c>
      <c r="E246">
        <f t="shared" si="3"/>
        <v>46482</v>
      </c>
      <c r="U246"/>
    </row>
    <row r="247" spans="2:21" ht="15" x14ac:dyDescent="0.2">
      <c r="B247" s="5">
        <v>45223</v>
      </c>
      <c r="C247" s="4">
        <f>Table3[[#This Row],[Combined
Daily order]]</f>
        <v>42657</v>
      </c>
      <c r="D247" s="4">
        <f>Table5[[#This Row],[Combined 
Daily Order]]</f>
        <v>12824</v>
      </c>
      <c r="E247">
        <f t="shared" si="3"/>
        <v>55481</v>
      </c>
      <c r="U247"/>
    </row>
    <row r="248" spans="2:21" ht="15" x14ac:dyDescent="0.2">
      <c r="B248" s="5">
        <v>45222</v>
      </c>
      <c r="C248" s="4">
        <f>Table3[[#This Row],[Combined
Daily order]]</f>
        <v>26466</v>
      </c>
      <c r="D248" s="4">
        <f>Table5[[#This Row],[Combined 
Daily Order]]</f>
        <v>19256</v>
      </c>
      <c r="E248">
        <f t="shared" si="3"/>
        <v>45722</v>
      </c>
      <c r="U248"/>
    </row>
    <row r="249" spans="2:21" ht="15" x14ac:dyDescent="0.2">
      <c r="B249" s="5">
        <v>45219</v>
      </c>
      <c r="C249" s="4">
        <f>Table3[[#This Row],[Combined
Daily order]]</f>
        <v>24039</v>
      </c>
      <c r="D249" s="4">
        <f>Table5[[#This Row],[Combined 
Daily Order]]</f>
        <v>12974</v>
      </c>
      <c r="E249">
        <f t="shared" si="3"/>
        <v>37013</v>
      </c>
      <c r="U249"/>
    </row>
    <row r="250" spans="2:21" ht="15" x14ac:dyDescent="0.2">
      <c r="B250" s="5">
        <v>45218</v>
      </c>
      <c r="C250" s="4">
        <f>Table3[[#This Row],[Combined
Daily order]]</f>
        <v>38939</v>
      </c>
      <c r="D250" s="4">
        <f>Table5[[#This Row],[Combined 
Daily Order]]</f>
        <v>19135</v>
      </c>
      <c r="E250">
        <f t="shared" si="3"/>
        <v>58074</v>
      </c>
      <c r="U250"/>
    </row>
    <row r="251" spans="2:21" ht="15" x14ac:dyDescent="0.2">
      <c r="B251" s="5">
        <v>45217</v>
      </c>
      <c r="C251" s="4">
        <f>Table3[[#This Row],[Combined
Daily order]]</f>
        <v>23123</v>
      </c>
      <c r="D251" s="4">
        <f>Table5[[#This Row],[Combined 
Daily Order]]</f>
        <v>11523</v>
      </c>
      <c r="E251">
        <f t="shared" si="3"/>
        <v>34646</v>
      </c>
      <c r="U251"/>
    </row>
    <row r="252" spans="2:21" ht="15" x14ac:dyDescent="0.2">
      <c r="B252" s="5">
        <v>45216</v>
      </c>
      <c r="C252" s="4">
        <f>Table3[[#This Row],[Combined
Daily order]]</f>
        <v>30327</v>
      </c>
      <c r="D252" s="4">
        <f>Table5[[#This Row],[Combined 
Daily Order]]</f>
        <v>16457</v>
      </c>
      <c r="E252">
        <f t="shared" si="3"/>
        <v>46784</v>
      </c>
      <c r="U252"/>
    </row>
    <row r="253" spans="2:21" ht="15" x14ac:dyDescent="0.2">
      <c r="B253" s="5">
        <v>45215</v>
      </c>
      <c r="C253" s="4">
        <f>Table3[[#This Row],[Combined
Daily order]]</f>
        <v>24055</v>
      </c>
      <c r="D253" s="4">
        <f>Table5[[#This Row],[Combined 
Daily Order]]</f>
        <v>11168</v>
      </c>
      <c r="E253">
        <f t="shared" si="3"/>
        <v>35223</v>
      </c>
      <c r="U253"/>
    </row>
    <row r="254" spans="2:21" ht="15" x14ac:dyDescent="0.2">
      <c r="B254" s="5">
        <v>45212</v>
      </c>
      <c r="C254" s="4">
        <f>Table3[[#This Row],[Combined
Daily order]]</f>
        <v>25064</v>
      </c>
      <c r="D254" s="4">
        <f>Table5[[#This Row],[Combined 
Daily Order]]</f>
        <v>17746</v>
      </c>
      <c r="E254">
        <f t="shared" si="3"/>
        <v>42810</v>
      </c>
      <c r="U254"/>
    </row>
    <row r="255" spans="2:21" ht="15" x14ac:dyDescent="0.2">
      <c r="B255" s="5">
        <v>45211</v>
      </c>
      <c r="C255" s="4">
        <f>Table3[[#This Row],[Combined
Daily order]]</f>
        <v>35743</v>
      </c>
      <c r="D255" s="4">
        <f>Table5[[#This Row],[Combined 
Daily Order]]</f>
        <v>11320</v>
      </c>
      <c r="E255">
        <f t="shared" si="3"/>
        <v>47063</v>
      </c>
      <c r="U255"/>
    </row>
    <row r="256" spans="2:21" ht="15" x14ac:dyDescent="0.2">
      <c r="B256" s="5">
        <v>45210</v>
      </c>
      <c r="C256" s="4">
        <f>Table3[[#This Row],[Combined
Daily order]]</f>
        <v>25372</v>
      </c>
      <c r="D256" s="4">
        <f>Table5[[#This Row],[Combined 
Daily Order]]</f>
        <v>16918</v>
      </c>
      <c r="E256">
        <f t="shared" si="3"/>
        <v>42290</v>
      </c>
      <c r="U256"/>
    </row>
    <row r="257" spans="2:21" ht="15" x14ac:dyDescent="0.2">
      <c r="B257" s="5">
        <v>45209</v>
      </c>
      <c r="C257" s="4">
        <f>Table3[[#This Row],[Combined
Daily order]]</f>
        <v>38086</v>
      </c>
      <c r="D257" s="4">
        <f>Table5[[#This Row],[Combined 
Daily Order]]</f>
        <v>9770</v>
      </c>
      <c r="E257">
        <f t="shared" si="3"/>
        <v>47856</v>
      </c>
      <c r="U257"/>
    </row>
    <row r="258" spans="2:21" ht="15" x14ac:dyDescent="0.2">
      <c r="B258" s="5">
        <v>45208</v>
      </c>
      <c r="C258" s="4">
        <f>Table3[[#This Row],[Combined
Daily order]]</f>
        <v>25570</v>
      </c>
      <c r="D258" s="4">
        <f>Table5[[#This Row],[Combined 
Daily Order]]</f>
        <v>16282</v>
      </c>
      <c r="E258">
        <f t="shared" si="3"/>
        <v>41852</v>
      </c>
      <c r="U258"/>
    </row>
    <row r="259" spans="2:21" ht="15" x14ac:dyDescent="0.2">
      <c r="B259" s="5">
        <v>45205</v>
      </c>
      <c r="C259" s="4">
        <f>Table3[[#This Row],[Combined
Daily order]]</f>
        <v>37671</v>
      </c>
      <c r="D259" s="4">
        <f>Table5[[#This Row],[Combined 
Daily Order]]</f>
        <v>12534</v>
      </c>
      <c r="E259">
        <f t="shared" si="3"/>
        <v>50205</v>
      </c>
      <c r="U259"/>
    </row>
    <row r="260" spans="2:21" ht="15" x14ac:dyDescent="0.2">
      <c r="B260" s="5">
        <v>45204</v>
      </c>
      <c r="C260" s="4">
        <f>Table3[[#This Row],[Combined
Daily order]]</f>
        <v>25040</v>
      </c>
      <c r="D260" s="4">
        <f>Table5[[#This Row],[Combined 
Daily Order]]</f>
        <v>16865</v>
      </c>
      <c r="E260">
        <f t="shared" ref="E260:E323" si="4">C260+D260</f>
        <v>41905</v>
      </c>
      <c r="U260"/>
    </row>
    <row r="261" spans="2:21" ht="15" x14ac:dyDescent="0.2">
      <c r="B261" s="5">
        <v>45203</v>
      </c>
      <c r="C261" s="4">
        <f>Table3[[#This Row],[Combined
Daily order]]</f>
        <v>38783</v>
      </c>
      <c r="D261" s="4">
        <f>Table5[[#This Row],[Combined 
Daily Order]]</f>
        <v>16047</v>
      </c>
      <c r="E261">
        <f t="shared" si="4"/>
        <v>54830</v>
      </c>
      <c r="U261"/>
    </row>
    <row r="262" spans="2:21" ht="15" x14ac:dyDescent="0.2">
      <c r="B262" s="5">
        <v>45202</v>
      </c>
      <c r="C262" s="4">
        <f>Table3[[#This Row],[Combined
Daily order]]</f>
        <v>24408</v>
      </c>
      <c r="D262" s="4">
        <f>Table5[[#This Row],[Combined 
Daily Order]]</f>
        <v>10869</v>
      </c>
      <c r="E262">
        <f t="shared" si="4"/>
        <v>35277</v>
      </c>
      <c r="U262"/>
    </row>
    <row r="263" spans="2:21" ht="15" x14ac:dyDescent="0.2">
      <c r="B263" s="5">
        <v>45201</v>
      </c>
      <c r="C263" s="4">
        <f>Table3[[#This Row],[Combined
Daily order]]</f>
        <v>38018</v>
      </c>
      <c r="D263" s="4">
        <f>Table5[[#This Row],[Combined 
Daily Order]]</f>
        <v>16374</v>
      </c>
      <c r="E263">
        <f t="shared" si="4"/>
        <v>54392</v>
      </c>
      <c r="U263"/>
    </row>
    <row r="264" spans="2:21" ht="15" x14ac:dyDescent="0.2">
      <c r="B264" s="5">
        <v>45198</v>
      </c>
      <c r="C264" s="4">
        <f>Table3[[#This Row],[Combined
Daily order]]</f>
        <v>37646</v>
      </c>
      <c r="D264" s="4">
        <f>Table5[[#This Row],[Combined 
Daily Order]]</f>
        <v>11826</v>
      </c>
      <c r="E264">
        <f t="shared" si="4"/>
        <v>49472</v>
      </c>
      <c r="U264"/>
    </row>
    <row r="265" spans="2:21" ht="15" x14ac:dyDescent="0.2">
      <c r="B265" s="5">
        <v>45197</v>
      </c>
      <c r="C265" s="4">
        <f>Table3[[#This Row],[Combined
Daily order]]</f>
        <v>26049</v>
      </c>
      <c r="D265" s="4">
        <f>Table5[[#This Row],[Combined 
Daily Order]]</f>
        <v>16693</v>
      </c>
      <c r="E265">
        <f t="shared" si="4"/>
        <v>42742</v>
      </c>
      <c r="U265"/>
    </row>
    <row r="266" spans="2:21" ht="15" x14ac:dyDescent="0.2">
      <c r="B266" s="5">
        <v>45196</v>
      </c>
      <c r="C266" s="4">
        <f>Table3[[#This Row],[Combined
Daily order]]</f>
        <v>22494</v>
      </c>
      <c r="D266" s="4">
        <f>Table5[[#This Row],[Combined 
Daily Order]]</f>
        <v>11395</v>
      </c>
      <c r="E266">
        <f t="shared" si="4"/>
        <v>33889</v>
      </c>
      <c r="U266"/>
    </row>
    <row r="267" spans="2:21" ht="15" x14ac:dyDescent="0.2">
      <c r="B267" s="5">
        <v>45195</v>
      </c>
      <c r="C267" s="4">
        <f>Table3[[#This Row],[Combined
Daily order]]</f>
        <v>36053</v>
      </c>
      <c r="D267" s="4">
        <f>Table5[[#This Row],[Combined 
Daily Order]]</f>
        <v>11608</v>
      </c>
      <c r="E267">
        <f t="shared" si="4"/>
        <v>47661</v>
      </c>
      <c r="U267"/>
    </row>
    <row r="268" spans="2:21" ht="15" x14ac:dyDescent="0.2">
      <c r="B268" s="5">
        <v>45194</v>
      </c>
      <c r="C268" s="4">
        <f>Table3[[#This Row],[Combined
Daily order]]</f>
        <v>22750</v>
      </c>
      <c r="D268" s="4">
        <f>Table5[[#This Row],[Combined 
Daily Order]]</f>
        <v>16792</v>
      </c>
      <c r="E268">
        <f t="shared" si="4"/>
        <v>39542</v>
      </c>
      <c r="U268"/>
    </row>
    <row r="269" spans="2:21" ht="15" x14ac:dyDescent="0.2">
      <c r="B269" s="5">
        <v>45191</v>
      </c>
      <c r="C269" s="4">
        <f>Table3[[#This Row],[Combined
Daily order]]</f>
        <v>34131</v>
      </c>
      <c r="D269" s="4">
        <f>Table5[[#This Row],[Combined 
Daily Order]]</f>
        <v>11052</v>
      </c>
      <c r="E269">
        <f t="shared" si="4"/>
        <v>45183</v>
      </c>
      <c r="U269"/>
    </row>
    <row r="270" spans="2:21" ht="15" x14ac:dyDescent="0.2">
      <c r="B270" s="5">
        <v>45190</v>
      </c>
      <c r="C270" s="4">
        <f>Table3[[#This Row],[Combined
Daily order]]</f>
        <v>25679</v>
      </c>
      <c r="D270" s="4">
        <f>Table5[[#This Row],[Combined 
Daily Order]]</f>
        <v>17072</v>
      </c>
      <c r="E270">
        <f t="shared" si="4"/>
        <v>42751</v>
      </c>
      <c r="U270"/>
    </row>
    <row r="271" spans="2:21" ht="15" x14ac:dyDescent="0.2">
      <c r="B271" s="5">
        <v>45189</v>
      </c>
      <c r="C271" s="4">
        <f>Table3[[#This Row],[Combined
Daily order]]</f>
        <v>33779</v>
      </c>
      <c r="D271" s="4">
        <f>Table5[[#This Row],[Combined 
Daily Order]]</f>
        <v>11618</v>
      </c>
      <c r="E271">
        <f t="shared" si="4"/>
        <v>45397</v>
      </c>
      <c r="U271"/>
    </row>
    <row r="272" spans="2:21" ht="15" x14ac:dyDescent="0.2">
      <c r="B272" s="5">
        <v>45188</v>
      </c>
      <c r="C272" s="4">
        <f>Table3[[#This Row],[Combined
Daily order]]</f>
        <v>25798</v>
      </c>
      <c r="D272" s="4">
        <f>Table5[[#This Row],[Combined 
Daily Order]]</f>
        <v>18095</v>
      </c>
      <c r="E272">
        <f t="shared" si="4"/>
        <v>43893</v>
      </c>
      <c r="U272"/>
    </row>
    <row r="273" spans="2:21" ht="15" x14ac:dyDescent="0.2">
      <c r="B273" s="5">
        <v>45187</v>
      </c>
      <c r="C273" s="4">
        <f>Table3[[#This Row],[Combined
Daily order]]</f>
        <v>37317</v>
      </c>
      <c r="D273" s="4">
        <f>Table5[[#This Row],[Combined 
Daily Order]]</f>
        <v>12610</v>
      </c>
      <c r="E273">
        <f t="shared" si="4"/>
        <v>49927</v>
      </c>
      <c r="U273"/>
    </row>
    <row r="274" spans="2:21" ht="15" x14ac:dyDescent="0.2">
      <c r="B274" s="5">
        <v>45184</v>
      </c>
      <c r="C274" s="4">
        <f>Table3[[#This Row],[Combined
Daily order]]</f>
        <v>25703</v>
      </c>
      <c r="D274" s="4">
        <f>Table5[[#This Row],[Combined 
Daily Order]]</f>
        <v>11556</v>
      </c>
      <c r="E274">
        <f t="shared" si="4"/>
        <v>37259</v>
      </c>
      <c r="U274"/>
    </row>
    <row r="275" spans="2:21" ht="15" x14ac:dyDescent="0.2">
      <c r="B275" s="5">
        <v>45183</v>
      </c>
      <c r="C275" s="4">
        <f>Table3[[#This Row],[Combined
Daily order]]</f>
        <v>37706</v>
      </c>
      <c r="D275" s="4">
        <f>Table5[[#This Row],[Combined 
Daily Order]]</f>
        <v>17240</v>
      </c>
      <c r="E275">
        <f t="shared" si="4"/>
        <v>54946</v>
      </c>
      <c r="U275"/>
    </row>
    <row r="276" spans="2:21" ht="15" x14ac:dyDescent="0.2">
      <c r="B276" s="5">
        <v>45182</v>
      </c>
      <c r="C276" s="4">
        <f>Table3[[#This Row],[Combined
Daily order]]</f>
        <v>23896</v>
      </c>
      <c r="D276" s="4">
        <f>Table5[[#This Row],[Combined 
Daily Order]]</f>
        <v>17635</v>
      </c>
      <c r="E276">
        <f t="shared" si="4"/>
        <v>41531</v>
      </c>
      <c r="U276"/>
    </row>
    <row r="277" spans="2:21" ht="15" x14ac:dyDescent="0.2">
      <c r="B277" s="5">
        <v>45181</v>
      </c>
      <c r="C277" s="4">
        <f>Table3[[#This Row],[Combined
Daily order]]</f>
        <v>34757</v>
      </c>
      <c r="D277" s="4">
        <f>Table5[[#This Row],[Combined 
Daily Order]]</f>
        <v>11697</v>
      </c>
      <c r="E277">
        <f t="shared" si="4"/>
        <v>46454</v>
      </c>
      <c r="U277"/>
    </row>
    <row r="278" spans="2:21" ht="15" x14ac:dyDescent="0.2">
      <c r="B278" s="5">
        <v>45180</v>
      </c>
      <c r="C278" s="4">
        <f>Table3[[#This Row],[Combined
Daily order]]</f>
        <v>25036</v>
      </c>
      <c r="D278" s="4">
        <f>Table5[[#This Row],[Combined 
Daily Order]]</f>
        <v>16345</v>
      </c>
      <c r="E278">
        <f t="shared" si="4"/>
        <v>41381</v>
      </c>
      <c r="U278"/>
    </row>
    <row r="279" spans="2:21" ht="15" x14ac:dyDescent="0.2">
      <c r="B279" s="5">
        <v>45177</v>
      </c>
      <c r="C279" s="4">
        <f>Table3[[#This Row],[Combined
Daily order]]</f>
        <v>31665</v>
      </c>
      <c r="D279" s="4">
        <f>Table5[[#This Row],[Combined 
Daily Order]]</f>
        <v>12223</v>
      </c>
      <c r="E279">
        <f t="shared" si="4"/>
        <v>43888</v>
      </c>
      <c r="U279"/>
    </row>
    <row r="280" spans="2:21" ht="15" x14ac:dyDescent="0.2">
      <c r="B280" s="5">
        <v>45176</v>
      </c>
      <c r="C280" s="4">
        <f>Table3[[#This Row],[Combined
Daily order]]</f>
        <v>22356</v>
      </c>
      <c r="D280" s="4">
        <f>Table5[[#This Row],[Combined 
Daily Order]]</f>
        <v>17510</v>
      </c>
      <c r="E280">
        <f t="shared" si="4"/>
        <v>39866</v>
      </c>
      <c r="U280"/>
    </row>
    <row r="281" spans="2:21" ht="15" x14ac:dyDescent="0.2">
      <c r="B281" s="5">
        <v>45175</v>
      </c>
      <c r="C281" s="4">
        <f>Table3[[#This Row],[Combined
Daily order]]</f>
        <v>35420</v>
      </c>
      <c r="D281" s="4">
        <f>Table5[[#This Row],[Combined 
Daily Order]]</f>
        <v>11760</v>
      </c>
      <c r="E281">
        <f t="shared" si="4"/>
        <v>47180</v>
      </c>
      <c r="U281"/>
    </row>
    <row r="282" spans="2:21" ht="15" x14ac:dyDescent="0.2">
      <c r="B282" s="5">
        <v>45174</v>
      </c>
      <c r="C282" s="4">
        <f>Table3[[#This Row],[Combined
Daily order]]</f>
        <v>22205</v>
      </c>
      <c r="D282" s="4">
        <f>Table5[[#This Row],[Combined 
Daily Order]]</f>
        <v>15892</v>
      </c>
      <c r="E282">
        <f t="shared" si="4"/>
        <v>38097</v>
      </c>
      <c r="U282"/>
    </row>
    <row r="283" spans="2:21" ht="15" x14ac:dyDescent="0.2">
      <c r="B283" s="5">
        <v>45173</v>
      </c>
      <c r="C283" s="4">
        <f>Table3[[#This Row],[Combined
Daily order]]</f>
        <v>35437</v>
      </c>
      <c r="D283" s="4">
        <f>Table5[[#This Row],[Combined 
Daily Order]]</f>
        <v>11931</v>
      </c>
      <c r="E283">
        <f t="shared" si="4"/>
        <v>47368</v>
      </c>
      <c r="U283"/>
    </row>
    <row r="284" spans="2:21" ht="15" x14ac:dyDescent="0.2">
      <c r="B284" s="5">
        <v>45170</v>
      </c>
      <c r="C284" s="4">
        <f>Table3[[#This Row],[Combined
Daily order]]</f>
        <v>22149</v>
      </c>
      <c r="D284" s="4">
        <f>Table5[[#This Row],[Combined 
Daily Order]]</f>
        <v>16100</v>
      </c>
      <c r="E284">
        <f t="shared" si="4"/>
        <v>38249</v>
      </c>
      <c r="U284"/>
    </row>
    <row r="285" spans="2:21" ht="15" x14ac:dyDescent="0.2">
      <c r="B285" s="5">
        <v>45169</v>
      </c>
      <c r="C285" s="4">
        <f>Table3[[#This Row],[Combined
Daily order]]</f>
        <v>33615</v>
      </c>
      <c r="D285" s="4">
        <f>Table5[[#This Row],[Combined 
Daily Order]]</f>
        <v>15866</v>
      </c>
      <c r="E285">
        <f t="shared" si="4"/>
        <v>49481</v>
      </c>
      <c r="U285"/>
    </row>
    <row r="286" spans="2:21" ht="15" x14ac:dyDescent="0.2">
      <c r="B286" s="5">
        <v>45168</v>
      </c>
      <c r="C286" s="4">
        <f>Table3[[#This Row],[Combined
Daily order]]</f>
        <v>20097</v>
      </c>
      <c r="D286" s="4">
        <f>Table5[[#This Row],[Combined 
Daily Order]]</f>
        <v>12268</v>
      </c>
      <c r="E286">
        <f t="shared" si="4"/>
        <v>32365</v>
      </c>
      <c r="U286"/>
    </row>
    <row r="287" spans="2:21" ht="15" x14ac:dyDescent="0.2">
      <c r="B287" s="5">
        <v>45167</v>
      </c>
      <c r="C287" s="4">
        <f>Table3[[#This Row],[Combined
Daily order]]</f>
        <v>34921</v>
      </c>
      <c r="D287" s="4">
        <f>Table5[[#This Row],[Combined 
Daily Order]]</f>
        <v>16825</v>
      </c>
      <c r="E287">
        <f t="shared" si="4"/>
        <v>51746</v>
      </c>
      <c r="U287"/>
    </row>
    <row r="288" spans="2:21" ht="15" x14ac:dyDescent="0.2">
      <c r="B288" s="5">
        <v>45166</v>
      </c>
      <c r="C288" s="4">
        <f>Table3[[#This Row],[Combined
Daily order]]</f>
        <v>21033</v>
      </c>
      <c r="D288" s="4">
        <f>Table5[[#This Row],[Combined 
Daily Order]]</f>
        <v>10071</v>
      </c>
      <c r="E288">
        <f t="shared" si="4"/>
        <v>31104</v>
      </c>
      <c r="U288"/>
    </row>
    <row r="289" spans="2:21" ht="15" x14ac:dyDescent="0.2">
      <c r="B289" s="5">
        <v>45163</v>
      </c>
      <c r="C289" s="4">
        <f>Table3[[#This Row],[Combined
Daily order]]</f>
        <v>32132</v>
      </c>
      <c r="D289" s="4">
        <f>Table5[[#This Row],[Combined 
Daily Order]]</f>
        <v>15958</v>
      </c>
      <c r="E289">
        <f t="shared" si="4"/>
        <v>48090</v>
      </c>
      <c r="U289"/>
    </row>
    <row r="290" spans="2:21" ht="15" x14ac:dyDescent="0.2">
      <c r="B290" s="5">
        <v>45162</v>
      </c>
      <c r="C290" s="4">
        <f>Table3[[#This Row],[Combined
Daily order]]</f>
        <v>23267</v>
      </c>
      <c r="D290" s="4">
        <f>Table5[[#This Row],[Combined 
Daily Order]]</f>
        <v>10371</v>
      </c>
      <c r="E290">
        <f t="shared" si="4"/>
        <v>33638</v>
      </c>
      <c r="U290"/>
    </row>
    <row r="291" spans="2:21" ht="15" x14ac:dyDescent="0.2">
      <c r="B291" s="5">
        <v>45161</v>
      </c>
      <c r="C291" s="4">
        <f>Table3[[#This Row],[Combined
Daily order]]</f>
        <v>31406</v>
      </c>
      <c r="D291" s="4">
        <f>Table5[[#This Row],[Combined 
Daily Order]]</f>
        <v>15711</v>
      </c>
      <c r="E291">
        <f t="shared" si="4"/>
        <v>47117</v>
      </c>
      <c r="U291"/>
    </row>
    <row r="292" spans="2:21" ht="15" x14ac:dyDescent="0.2">
      <c r="B292" s="5">
        <v>45160</v>
      </c>
      <c r="C292" s="4">
        <f>Table3[[#This Row],[Combined
Daily order]]</f>
        <v>21873</v>
      </c>
      <c r="D292" s="4">
        <f>Table5[[#This Row],[Combined 
Daily Order]]</f>
        <v>11282</v>
      </c>
      <c r="E292">
        <f t="shared" si="4"/>
        <v>33155</v>
      </c>
      <c r="U292"/>
    </row>
    <row r="293" spans="2:21" ht="15" x14ac:dyDescent="0.2">
      <c r="B293" s="5">
        <v>45159</v>
      </c>
      <c r="C293" s="4">
        <f>Table3[[#This Row],[Combined
Daily order]]</f>
        <v>32305</v>
      </c>
      <c r="D293" s="4">
        <f>Table5[[#This Row],[Combined 
Daily Order]]</f>
        <v>9391</v>
      </c>
      <c r="E293">
        <f t="shared" si="4"/>
        <v>41696</v>
      </c>
      <c r="U293"/>
    </row>
    <row r="294" spans="2:21" ht="15" x14ac:dyDescent="0.2">
      <c r="B294" s="5">
        <v>45156</v>
      </c>
      <c r="C294" s="4">
        <f>Table3[[#This Row],[Combined
Daily order]]</f>
        <v>33093</v>
      </c>
      <c r="D294" s="4">
        <f>Table5[[#This Row],[Combined 
Daily Order]]</f>
        <v>10271</v>
      </c>
      <c r="E294">
        <f t="shared" si="4"/>
        <v>43364</v>
      </c>
      <c r="U294"/>
    </row>
    <row r="295" spans="2:21" ht="15" x14ac:dyDescent="0.2">
      <c r="B295" s="5">
        <v>45155</v>
      </c>
      <c r="C295" s="4">
        <f>Table3[[#This Row],[Combined
Daily order]]</f>
        <v>20116</v>
      </c>
      <c r="D295" s="4">
        <f>Table5[[#This Row],[Combined 
Daily Order]]</f>
        <v>9138</v>
      </c>
      <c r="E295">
        <f t="shared" si="4"/>
        <v>29254</v>
      </c>
      <c r="U295"/>
    </row>
    <row r="296" spans="2:21" ht="15" x14ac:dyDescent="0.2">
      <c r="B296" s="5">
        <v>45154</v>
      </c>
      <c r="C296" s="4">
        <f>Table3[[#This Row],[Combined
Daily order]]</f>
        <v>31308</v>
      </c>
      <c r="D296" s="4">
        <f>Table5[[#This Row],[Combined 
Daily Order]]</f>
        <v>15866</v>
      </c>
      <c r="E296">
        <f t="shared" si="4"/>
        <v>47174</v>
      </c>
      <c r="U296"/>
    </row>
    <row r="297" spans="2:21" ht="15" x14ac:dyDescent="0.2">
      <c r="B297" s="5">
        <v>45153</v>
      </c>
      <c r="C297" s="4">
        <f>Table3[[#This Row],[Combined
Daily order]]</f>
        <v>19043</v>
      </c>
      <c r="D297" s="4">
        <f>Table5[[#This Row],[Combined 
Daily Order]]</f>
        <v>10579</v>
      </c>
      <c r="E297">
        <f t="shared" si="4"/>
        <v>29622</v>
      </c>
      <c r="U297"/>
    </row>
    <row r="298" spans="2:21" ht="15" x14ac:dyDescent="0.2">
      <c r="B298" s="5">
        <v>45152</v>
      </c>
      <c r="C298" s="4">
        <f>Table3[[#This Row],[Combined
Daily order]]</f>
        <v>32989</v>
      </c>
      <c r="D298" s="4">
        <f>Table5[[#This Row],[Combined 
Daily Order]]</f>
        <v>14174</v>
      </c>
      <c r="E298">
        <f t="shared" si="4"/>
        <v>47163</v>
      </c>
      <c r="U298"/>
    </row>
    <row r="299" spans="2:21" ht="15" x14ac:dyDescent="0.2">
      <c r="B299" s="5">
        <v>45149</v>
      </c>
      <c r="C299" s="4">
        <f>Table3[[#This Row],[Combined
Daily order]]</f>
        <v>19799</v>
      </c>
      <c r="D299" s="4">
        <f>Table5[[#This Row],[Combined 
Daily Order]]</f>
        <v>8914</v>
      </c>
      <c r="E299">
        <f t="shared" si="4"/>
        <v>28713</v>
      </c>
      <c r="U299"/>
    </row>
    <row r="300" spans="2:21" ht="15" x14ac:dyDescent="0.2">
      <c r="B300" s="5">
        <v>45148</v>
      </c>
      <c r="C300" s="4">
        <f>Table3[[#This Row],[Combined
Daily order]]</f>
        <v>29655</v>
      </c>
      <c r="D300" s="4">
        <f>Table5[[#This Row],[Combined 
Daily Order]]</f>
        <v>13286</v>
      </c>
      <c r="E300">
        <f t="shared" si="4"/>
        <v>42941</v>
      </c>
      <c r="U300"/>
    </row>
    <row r="301" spans="2:21" ht="15" x14ac:dyDescent="0.2">
      <c r="B301" s="5">
        <v>45147</v>
      </c>
      <c r="C301" s="4">
        <f>Table3[[#This Row],[Combined
Daily order]]</f>
        <v>19181</v>
      </c>
      <c r="D301" s="4">
        <f>Table5[[#This Row],[Combined 
Daily Order]]</f>
        <v>9050</v>
      </c>
      <c r="E301">
        <f t="shared" si="4"/>
        <v>28231</v>
      </c>
      <c r="U301"/>
    </row>
    <row r="302" spans="2:21" ht="15" x14ac:dyDescent="0.2">
      <c r="B302" s="5">
        <v>45146</v>
      </c>
      <c r="C302" s="4">
        <f>Table3[[#This Row],[Combined
Daily order]]</f>
        <v>25689</v>
      </c>
      <c r="D302" s="4">
        <f>Table5[[#This Row],[Combined 
Daily Order]]</f>
        <v>13710</v>
      </c>
      <c r="E302">
        <f t="shared" si="4"/>
        <v>39399</v>
      </c>
      <c r="U302"/>
    </row>
    <row r="303" spans="2:21" ht="15" x14ac:dyDescent="0.2">
      <c r="B303" s="5">
        <v>45145</v>
      </c>
      <c r="C303" s="4">
        <f>Table3[[#This Row],[Combined
Daily order]]</f>
        <v>16992</v>
      </c>
      <c r="D303" s="4">
        <f>Table5[[#This Row],[Combined 
Daily Order]]</f>
        <v>8939</v>
      </c>
      <c r="E303">
        <f t="shared" si="4"/>
        <v>25931</v>
      </c>
      <c r="U303"/>
    </row>
    <row r="304" spans="2:21" ht="15" x14ac:dyDescent="0.2">
      <c r="B304" s="5">
        <v>45142</v>
      </c>
      <c r="C304" s="4">
        <f>Table3[[#This Row],[Combined
Daily order]]</f>
        <v>24754</v>
      </c>
      <c r="D304" s="4">
        <f>Table5[[#This Row],[Combined 
Daily Order]]</f>
        <v>12800</v>
      </c>
      <c r="E304">
        <f t="shared" si="4"/>
        <v>37554</v>
      </c>
      <c r="U304"/>
    </row>
    <row r="305" spans="2:21" ht="15" x14ac:dyDescent="0.2">
      <c r="B305" s="5">
        <v>45141</v>
      </c>
      <c r="C305" s="4">
        <f>Table3[[#This Row],[Combined
Daily order]]</f>
        <v>17042</v>
      </c>
      <c r="D305" s="4">
        <f>Table5[[#This Row],[Combined 
Daily Order]]</f>
        <v>8660</v>
      </c>
      <c r="E305">
        <f t="shared" si="4"/>
        <v>25702</v>
      </c>
      <c r="U305"/>
    </row>
    <row r="306" spans="2:21" ht="15" x14ac:dyDescent="0.2">
      <c r="B306" s="5">
        <v>45140</v>
      </c>
      <c r="C306" s="4">
        <f>Table3[[#This Row],[Combined
Daily order]]</f>
        <v>25938</v>
      </c>
      <c r="D306" s="4">
        <f>Table5[[#This Row],[Combined 
Daily Order]]</f>
        <v>12822</v>
      </c>
      <c r="E306">
        <f t="shared" si="4"/>
        <v>38760</v>
      </c>
      <c r="U306"/>
    </row>
    <row r="307" spans="2:21" ht="15" x14ac:dyDescent="0.2">
      <c r="B307" s="5">
        <v>45139</v>
      </c>
      <c r="C307" s="4">
        <f>Table3[[#This Row],[Combined
Daily order]]</f>
        <v>16422</v>
      </c>
      <c r="D307" s="4">
        <f>Table5[[#This Row],[Combined 
Daily Order]]</f>
        <v>8123</v>
      </c>
      <c r="E307">
        <f t="shared" si="4"/>
        <v>24545</v>
      </c>
      <c r="U307"/>
    </row>
    <row r="308" spans="2:21" ht="15" x14ac:dyDescent="0.2">
      <c r="B308" s="5">
        <v>45138</v>
      </c>
      <c r="C308" s="4">
        <f>Table3[[#This Row],[Combined
Daily order]]</f>
        <v>25520</v>
      </c>
      <c r="D308" s="4">
        <f>Table5[[#This Row],[Combined 
Daily Order]]</f>
        <v>11484</v>
      </c>
      <c r="E308">
        <f t="shared" si="4"/>
        <v>37004</v>
      </c>
      <c r="U308"/>
    </row>
    <row r="309" spans="2:21" ht="15" x14ac:dyDescent="0.2">
      <c r="B309" s="5">
        <v>45135</v>
      </c>
      <c r="C309" s="4">
        <f>Table3[[#This Row],[Combined
Daily order]]</f>
        <v>22239</v>
      </c>
      <c r="D309" s="4">
        <f>Table5[[#This Row],[Combined 
Daily Order]]</f>
        <v>8187</v>
      </c>
      <c r="E309">
        <f t="shared" si="4"/>
        <v>30426</v>
      </c>
      <c r="U309"/>
    </row>
    <row r="310" spans="2:21" ht="15" x14ac:dyDescent="0.2">
      <c r="B310" s="5">
        <v>45134</v>
      </c>
      <c r="C310" s="4">
        <f>Table3[[#This Row],[Combined
Daily order]]</f>
        <v>14515</v>
      </c>
      <c r="D310" s="4">
        <f>Table5[[#This Row],[Combined 
Daily Order]]</f>
        <v>11453</v>
      </c>
      <c r="E310">
        <f t="shared" si="4"/>
        <v>25968</v>
      </c>
      <c r="U310"/>
    </row>
    <row r="311" spans="2:21" ht="15" x14ac:dyDescent="0.2">
      <c r="B311" s="5">
        <v>45133</v>
      </c>
      <c r="C311" s="4">
        <f>Table3[[#This Row],[Combined
Daily order]]</f>
        <v>22104</v>
      </c>
      <c r="D311" s="4">
        <f>Table5[[#This Row],[Combined 
Daily Order]]</f>
        <v>8453</v>
      </c>
      <c r="E311">
        <f t="shared" si="4"/>
        <v>30557</v>
      </c>
      <c r="U311"/>
    </row>
    <row r="312" spans="2:21" ht="15" x14ac:dyDescent="0.2">
      <c r="B312" s="5">
        <v>45132</v>
      </c>
      <c r="C312" s="4">
        <f>Table3[[#This Row],[Combined
Daily order]]</f>
        <v>14036</v>
      </c>
      <c r="D312" s="4">
        <f>Table5[[#This Row],[Combined 
Daily Order]]</f>
        <v>7811</v>
      </c>
      <c r="E312">
        <f t="shared" si="4"/>
        <v>21847</v>
      </c>
      <c r="U312"/>
    </row>
    <row r="313" spans="2:21" ht="15" x14ac:dyDescent="0.2">
      <c r="B313" s="5">
        <v>45131</v>
      </c>
      <c r="C313" s="4">
        <f>Table3[[#This Row],[Combined
Daily order]]</f>
        <v>21108</v>
      </c>
      <c r="D313" s="4">
        <f>Table5[[#This Row],[Combined 
Daily Order]]</f>
        <v>11826</v>
      </c>
      <c r="E313">
        <f t="shared" si="4"/>
        <v>32934</v>
      </c>
      <c r="U313"/>
    </row>
    <row r="314" spans="2:21" ht="15" x14ac:dyDescent="0.2">
      <c r="B314" s="5">
        <v>45128</v>
      </c>
      <c r="C314" s="4">
        <f>Table3[[#This Row],[Combined
Daily order]]</f>
        <v>13938</v>
      </c>
      <c r="D314" s="4">
        <f>Table5[[#This Row],[Combined 
Daily Order]]</f>
        <v>7842</v>
      </c>
      <c r="E314">
        <f t="shared" si="4"/>
        <v>21780</v>
      </c>
      <c r="U314"/>
    </row>
    <row r="315" spans="2:21" ht="15" x14ac:dyDescent="0.2">
      <c r="B315" s="5">
        <v>45127</v>
      </c>
      <c r="C315" s="4">
        <f>Table3[[#This Row],[Combined
Daily order]]</f>
        <v>21249</v>
      </c>
      <c r="D315" s="4">
        <f>Table5[[#This Row],[Combined 
Daily Order]]</f>
        <v>10806</v>
      </c>
      <c r="E315">
        <f t="shared" si="4"/>
        <v>32055</v>
      </c>
      <c r="U315"/>
    </row>
    <row r="316" spans="2:21" ht="15" x14ac:dyDescent="0.2">
      <c r="B316" s="5">
        <v>45126</v>
      </c>
      <c r="C316" s="4">
        <f>Table3[[#This Row],[Combined
Daily order]]</f>
        <v>14292</v>
      </c>
      <c r="D316" s="4">
        <f>Table5[[#This Row],[Combined 
Daily Order]]</f>
        <v>6738</v>
      </c>
      <c r="E316">
        <f t="shared" si="4"/>
        <v>21030</v>
      </c>
      <c r="U316"/>
    </row>
    <row r="317" spans="2:21" ht="15" x14ac:dyDescent="0.2">
      <c r="B317" s="5">
        <v>45125</v>
      </c>
      <c r="C317" s="4">
        <f>Table3[[#This Row],[Combined
Daily order]]</f>
        <v>18621</v>
      </c>
      <c r="D317" s="4">
        <f>Table5[[#This Row],[Combined 
Daily Order]]</f>
        <v>10296</v>
      </c>
      <c r="E317">
        <f t="shared" si="4"/>
        <v>28917</v>
      </c>
      <c r="U317"/>
    </row>
    <row r="318" spans="2:21" ht="15" x14ac:dyDescent="0.2">
      <c r="B318" s="5">
        <v>45124</v>
      </c>
      <c r="C318" s="4">
        <f>Table3[[#This Row],[Combined
Daily order]]</f>
        <v>12504</v>
      </c>
      <c r="D318" s="4">
        <f>Table5[[#This Row],[Combined 
Daily Order]]</f>
        <v>7112</v>
      </c>
      <c r="E318">
        <f t="shared" si="4"/>
        <v>19616</v>
      </c>
      <c r="U318"/>
    </row>
    <row r="319" spans="2:21" ht="15" x14ac:dyDescent="0.2">
      <c r="B319" s="5">
        <v>45121</v>
      </c>
      <c r="C319" s="4">
        <f>Table3[[#This Row],[Combined
Daily order]]</f>
        <v>17345</v>
      </c>
      <c r="D319" s="4">
        <f>Table5[[#This Row],[Combined 
Daily Order]]</f>
        <v>9951</v>
      </c>
      <c r="E319">
        <f t="shared" si="4"/>
        <v>27296</v>
      </c>
      <c r="U319"/>
    </row>
    <row r="320" spans="2:21" ht="15" x14ac:dyDescent="0.2">
      <c r="B320" s="5">
        <v>45120</v>
      </c>
      <c r="C320" s="4">
        <f>Table3[[#This Row],[Combined
Daily order]]</f>
        <v>11536</v>
      </c>
      <c r="D320" s="4">
        <f>Table5[[#This Row],[Combined 
Daily Order]]</f>
        <v>7039</v>
      </c>
      <c r="E320">
        <f t="shared" si="4"/>
        <v>18575</v>
      </c>
      <c r="U320"/>
    </row>
    <row r="321" spans="2:21" ht="15" x14ac:dyDescent="0.2">
      <c r="B321" s="5">
        <v>45119</v>
      </c>
      <c r="C321" s="4">
        <f>Table3[[#This Row],[Combined
Daily order]]</f>
        <v>17062</v>
      </c>
      <c r="D321" s="4">
        <f>Table5[[#This Row],[Combined 
Daily Order]]</f>
        <v>10588</v>
      </c>
      <c r="E321">
        <f t="shared" si="4"/>
        <v>27650</v>
      </c>
      <c r="U321"/>
    </row>
    <row r="322" spans="2:21" ht="15" x14ac:dyDescent="0.2">
      <c r="B322" s="5">
        <v>45118</v>
      </c>
      <c r="C322" s="4">
        <f>Table3[[#This Row],[Combined
Daily order]]</f>
        <v>12476</v>
      </c>
      <c r="D322" s="4">
        <f>Table5[[#This Row],[Combined 
Daily Order]]</f>
        <v>6911</v>
      </c>
      <c r="E322">
        <f t="shared" si="4"/>
        <v>19387</v>
      </c>
      <c r="U322"/>
    </row>
    <row r="323" spans="2:21" ht="15" x14ac:dyDescent="0.2">
      <c r="B323" s="5">
        <v>45117</v>
      </c>
      <c r="C323" s="4">
        <f>Table3[[#This Row],[Combined
Daily order]]</f>
        <v>18615</v>
      </c>
      <c r="D323" s="4">
        <f>Table5[[#This Row],[Combined 
Daily Order]]</f>
        <v>10425</v>
      </c>
      <c r="E323">
        <f t="shared" si="4"/>
        <v>29040</v>
      </c>
      <c r="U323"/>
    </row>
    <row r="324" spans="2:21" ht="15" x14ac:dyDescent="0.2">
      <c r="B324" s="5">
        <v>45114</v>
      </c>
      <c r="C324" s="4">
        <f>Table3[[#This Row],[Combined
Daily order]]</f>
        <v>12399</v>
      </c>
      <c r="D324" s="4">
        <f>Table5[[#This Row],[Combined 
Daily Order]]</f>
        <v>7003</v>
      </c>
      <c r="E324">
        <f t="shared" ref="E324:E387" si="5">C324+D324</f>
        <v>19402</v>
      </c>
      <c r="U324"/>
    </row>
    <row r="325" spans="2:21" ht="15" x14ac:dyDescent="0.2">
      <c r="B325" s="5">
        <v>45113</v>
      </c>
      <c r="C325" s="4">
        <f>Table3[[#This Row],[Combined
Daily order]]</f>
        <v>18448</v>
      </c>
      <c r="D325" s="4">
        <f>Table5[[#This Row],[Combined 
Daily Order]]</f>
        <v>10289</v>
      </c>
      <c r="E325">
        <f t="shared" si="5"/>
        <v>28737</v>
      </c>
      <c r="U325"/>
    </row>
    <row r="326" spans="2:21" ht="15" x14ac:dyDescent="0.2">
      <c r="B326" s="5">
        <v>45112</v>
      </c>
      <c r="C326" s="4">
        <f>Table3[[#This Row],[Combined
Daily order]]</f>
        <v>10966</v>
      </c>
      <c r="D326" s="4">
        <f>Table5[[#This Row],[Combined 
Daily Order]]</f>
        <v>7396</v>
      </c>
      <c r="E326">
        <f t="shared" si="5"/>
        <v>18362</v>
      </c>
      <c r="U326"/>
    </row>
    <row r="327" spans="2:21" ht="15" x14ac:dyDescent="0.2">
      <c r="B327" s="5">
        <v>45111</v>
      </c>
      <c r="C327" s="4">
        <f>Table3[[#This Row],[Combined
Daily order]]</f>
        <v>18011</v>
      </c>
      <c r="D327" s="4">
        <f>Table5[[#This Row],[Combined 
Daily Order]]</f>
        <v>10392</v>
      </c>
      <c r="E327">
        <f t="shared" si="5"/>
        <v>28403</v>
      </c>
      <c r="U327"/>
    </row>
    <row r="328" spans="2:21" ht="15" x14ac:dyDescent="0.2">
      <c r="B328" s="5">
        <v>45110</v>
      </c>
      <c r="C328" s="4">
        <f>Table3[[#This Row],[Combined
Daily order]]</f>
        <v>13611</v>
      </c>
      <c r="D328" s="4">
        <f>Table5[[#This Row],[Combined 
Daily Order]]</f>
        <v>6974</v>
      </c>
      <c r="E328">
        <f t="shared" si="5"/>
        <v>20585</v>
      </c>
      <c r="U328"/>
    </row>
    <row r="329" spans="2:21" ht="15" x14ac:dyDescent="0.2">
      <c r="B329" s="5">
        <v>45107</v>
      </c>
      <c r="C329" s="4">
        <f>Table3[[#This Row],[Combined
Daily order]]</f>
        <v>19953</v>
      </c>
      <c r="D329" s="4">
        <f>Table5[[#This Row],[Combined 
Daily Order]]</f>
        <v>10244</v>
      </c>
      <c r="E329">
        <f t="shared" si="5"/>
        <v>30197</v>
      </c>
      <c r="U329"/>
    </row>
    <row r="330" spans="2:21" ht="15" x14ac:dyDescent="0.2">
      <c r="B330" s="5">
        <v>45106</v>
      </c>
      <c r="C330" s="4">
        <f>Table3[[#This Row],[Combined
Daily order]]</f>
        <v>14184</v>
      </c>
      <c r="D330" s="4">
        <f>Table5[[#This Row],[Combined 
Daily Order]]</f>
        <v>10703</v>
      </c>
      <c r="E330">
        <f t="shared" si="5"/>
        <v>24887</v>
      </c>
      <c r="U330"/>
    </row>
    <row r="331" spans="2:21" ht="15" x14ac:dyDescent="0.2">
      <c r="B331" s="5">
        <v>45105</v>
      </c>
      <c r="C331" s="4">
        <f>Table3[[#This Row],[Combined
Daily order]]</f>
        <v>21249</v>
      </c>
      <c r="D331" s="4">
        <f>Table5[[#This Row],[Combined 
Daily Order]]</f>
        <v>6887</v>
      </c>
      <c r="E331">
        <f t="shared" si="5"/>
        <v>28136</v>
      </c>
      <c r="U331"/>
    </row>
    <row r="332" spans="2:21" ht="15" x14ac:dyDescent="0.2">
      <c r="B332" s="5">
        <v>45104</v>
      </c>
      <c r="C332" s="4">
        <f>Table3[[#This Row],[Combined
Daily order]]</f>
        <v>12059</v>
      </c>
      <c r="D332" s="4">
        <f>Table5[[#This Row],[Combined 
Daily Order]]</f>
        <v>10898</v>
      </c>
      <c r="E332">
        <f t="shared" si="5"/>
        <v>22957</v>
      </c>
      <c r="U332"/>
    </row>
    <row r="333" spans="2:21" ht="15" x14ac:dyDescent="0.2">
      <c r="B333" s="5">
        <v>45103</v>
      </c>
      <c r="C333" s="4">
        <f>Table3[[#This Row],[Combined
Daily order]]</f>
        <v>20165</v>
      </c>
      <c r="D333" s="4">
        <f>Table5[[#This Row],[Combined 
Daily Order]]</f>
        <v>7064</v>
      </c>
      <c r="E333">
        <f t="shared" si="5"/>
        <v>27229</v>
      </c>
      <c r="U333"/>
    </row>
    <row r="334" spans="2:21" ht="15" x14ac:dyDescent="0.2">
      <c r="B334" s="5">
        <v>45100</v>
      </c>
      <c r="C334" s="4">
        <f>Table3[[#This Row],[Combined
Daily order]]</f>
        <v>12876</v>
      </c>
      <c r="D334" s="4">
        <f>Table5[[#This Row],[Combined 
Daily Order]]</f>
        <v>11430</v>
      </c>
      <c r="E334">
        <f t="shared" si="5"/>
        <v>24306</v>
      </c>
      <c r="U334"/>
    </row>
    <row r="335" spans="2:21" ht="15" x14ac:dyDescent="0.2">
      <c r="B335" s="5">
        <v>45099</v>
      </c>
      <c r="C335" s="4">
        <f>Table3[[#This Row],[Combined
Daily order]]</f>
        <v>22688</v>
      </c>
      <c r="D335" s="4">
        <f>Table5[[#This Row],[Combined 
Daily Order]]</f>
        <v>7525</v>
      </c>
      <c r="E335">
        <f t="shared" si="5"/>
        <v>30213</v>
      </c>
      <c r="U335"/>
    </row>
    <row r="336" spans="2:21" ht="15" x14ac:dyDescent="0.2">
      <c r="B336" s="5">
        <v>45098</v>
      </c>
      <c r="C336" s="4">
        <f>Table3[[#This Row],[Combined
Daily order]]</f>
        <v>12554</v>
      </c>
      <c r="D336" s="4">
        <f>Table5[[#This Row],[Combined 
Daily Order]]</f>
        <v>11777</v>
      </c>
      <c r="E336">
        <f t="shared" si="5"/>
        <v>24331</v>
      </c>
      <c r="U336"/>
    </row>
    <row r="337" spans="2:21" ht="15" x14ac:dyDescent="0.2">
      <c r="B337" s="5">
        <v>45097</v>
      </c>
      <c r="C337" s="4">
        <f>Table3[[#This Row],[Combined
Daily order]]</f>
        <v>22587</v>
      </c>
      <c r="D337" s="4">
        <f>Table5[[#This Row],[Combined 
Daily Order]]</f>
        <v>7831</v>
      </c>
      <c r="E337">
        <f t="shared" si="5"/>
        <v>30418</v>
      </c>
      <c r="U337"/>
    </row>
    <row r="338" spans="2:21" ht="15" x14ac:dyDescent="0.2">
      <c r="B338" s="5">
        <v>45096</v>
      </c>
      <c r="C338" s="4">
        <f>Table3[[#This Row],[Combined
Daily order]]</f>
        <v>14718</v>
      </c>
      <c r="D338" s="4">
        <f>Table5[[#This Row],[Combined 
Daily Order]]</f>
        <v>11328</v>
      </c>
      <c r="E338">
        <f t="shared" si="5"/>
        <v>26046</v>
      </c>
      <c r="U338"/>
    </row>
    <row r="339" spans="2:21" ht="15" x14ac:dyDescent="0.2">
      <c r="B339" s="5">
        <v>45093</v>
      </c>
      <c r="C339" s="4">
        <f>Table3[[#This Row],[Combined
Daily order]]</f>
        <v>21128</v>
      </c>
      <c r="D339" s="4">
        <f>Table5[[#This Row],[Combined 
Daily Order]]</f>
        <v>11206</v>
      </c>
      <c r="E339">
        <f t="shared" si="5"/>
        <v>32334</v>
      </c>
      <c r="U339"/>
    </row>
    <row r="340" spans="2:21" ht="15" x14ac:dyDescent="0.2">
      <c r="B340" s="5">
        <v>45092</v>
      </c>
      <c r="C340" s="4">
        <f>Table3[[#This Row],[Combined
Daily order]]</f>
        <v>15008</v>
      </c>
      <c r="D340" s="4">
        <f>Table5[[#This Row],[Combined 
Daily Order]]</f>
        <v>7366</v>
      </c>
      <c r="E340">
        <f t="shared" si="5"/>
        <v>22374</v>
      </c>
      <c r="U340"/>
    </row>
    <row r="341" spans="2:21" ht="15" x14ac:dyDescent="0.2">
      <c r="B341" s="5">
        <v>45091</v>
      </c>
      <c r="C341" s="4">
        <f>Table3[[#This Row],[Combined
Daily order]]</f>
        <v>20377</v>
      </c>
      <c r="D341" s="4">
        <f>Table5[[#This Row],[Combined 
Daily Order]]</f>
        <v>12095</v>
      </c>
      <c r="E341">
        <f t="shared" si="5"/>
        <v>32472</v>
      </c>
      <c r="U341"/>
    </row>
    <row r="342" spans="2:21" ht="15" x14ac:dyDescent="0.2">
      <c r="B342" s="5">
        <v>45090</v>
      </c>
      <c r="C342" s="4">
        <f>Table3[[#This Row],[Combined
Daily order]]</f>
        <v>16187</v>
      </c>
      <c r="D342" s="4">
        <f>Table5[[#This Row],[Combined 
Daily Order]]</f>
        <v>7668</v>
      </c>
      <c r="E342">
        <f t="shared" si="5"/>
        <v>23855</v>
      </c>
      <c r="U342"/>
    </row>
    <row r="343" spans="2:21" ht="15" x14ac:dyDescent="0.2">
      <c r="B343" s="5">
        <v>45089</v>
      </c>
      <c r="C343" s="4">
        <f>Table3[[#This Row],[Combined
Daily order]]</f>
        <v>21799</v>
      </c>
      <c r="D343" s="4">
        <f>Table5[[#This Row],[Combined 
Daily Order]]</f>
        <v>12376</v>
      </c>
      <c r="E343">
        <f t="shared" si="5"/>
        <v>34175</v>
      </c>
      <c r="U343"/>
    </row>
    <row r="344" spans="2:21" ht="15" x14ac:dyDescent="0.2">
      <c r="B344" s="5">
        <v>45086</v>
      </c>
      <c r="C344" s="4">
        <f>Table3[[#This Row],[Combined
Daily order]]</f>
        <v>15844</v>
      </c>
      <c r="D344" s="4">
        <f>Table5[[#This Row],[Combined 
Daily Order]]</f>
        <v>7807</v>
      </c>
      <c r="E344">
        <f t="shared" si="5"/>
        <v>23651</v>
      </c>
      <c r="U344"/>
    </row>
    <row r="345" spans="2:21" ht="15" x14ac:dyDescent="0.2">
      <c r="B345" s="5">
        <v>45085</v>
      </c>
      <c r="C345" s="4">
        <f>Table3[[#This Row],[Combined
Daily order]]</f>
        <v>25117</v>
      </c>
      <c r="D345" s="4">
        <f>Table5[[#This Row],[Combined 
Daily Order]]</f>
        <v>11514</v>
      </c>
      <c r="E345">
        <f t="shared" si="5"/>
        <v>36631</v>
      </c>
      <c r="U345"/>
    </row>
    <row r="346" spans="2:21" ht="15" x14ac:dyDescent="0.2">
      <c r="B346" s="5">
        <v>45084</v>
      </c>
      <c r="C346" s="4">
        <f>Table3[[#This Row],[Combined
Daily order]]</f>
        <v>15992</v>
      </c>
      <c r="D346" s="4">
        <f>Table5[[#This Row],[Combined 
Daily Order]]</f>
        <v>8667</v>
      </c>
      <c r="E346">
        <f t="shared" si="5"/>
        <v>24659</v>
      </c>
      <c r="U346"/>
    </row>
    <row r="347" spans="2:21" ht="15" x14ac:dyDescent="0.2">
      <c r="B347" s="5">
        <v>45083</v>
      </c>
      <c r="C347" s="4">
        <f>Table3[[#This Row],[Combined
Daily order]]</f>
        <v>23534</v>
      </c>
      <c r="D347" s="4">
        <f>Table5[[#This Row],[Combined 
Daily Order]]</f>
        <v>7968</v>
      </c>
      <c r="E347">
        <f t="shared" si="5"/>
        <v>31502</v>
      </c>
      <c r="U347"/>
    </row>
    <row r="348" spans="2:21" ht="15" x14ac:dyDescent="0.2">
      <c r="B348" s="5">
        <v>45082</v>
      </c>
      <c r="C348" s="4">
        <f>Table3[[#This Row],[Combined
Daily order]]</f>
        <v>14356</v>
      </c>
      <c r="D348" s="4">
        <f>Table5[[#This Row],[Combined 
Daily Order]]</f>
        <v>13051</v>
      </c>
      <c r="E348">
        <f t="shared" si="5"/>
        <v>27407</v>
      </c>
      <c r="U348"/>
    </row>
    <row r="349" spans="2:21" ht="15" x14ac:dyDescent="0.2">
      <c r="B349" s="5">
        <v>45079</v>
      </c>
      <c r="C349" s="4">
        <f>Table3[[#This Row],[Combined
Daily order]]</f>
        <v>16346</v>
      </c>
      <c r="D349" s="4">
        <f>Table5[[#This Row],[Combined 
Daily Order]]</f>
        <v>7883</v>
      </c>
      <c r="E349">
        <f t="shared" si="5"/>
        <v>24229</v>
      </c>
      <c r="U349"/>
    </row>
    <row r="350" spans="2:21" ht="15" x14ac:dyDescent="0.2">
      <c r="B350" s="5">
        <v>45078</v>
      </c>
      <c r="C350" s="4">
        <f>Table3[[#This Row],[Combined
Daily order]]</f>
        <v>23588</v>
      </c>
      <c r="D350" s="4">
        <f>Table5[[#This Row],[Combined 
Daily Order]]</f>
        <v>12135</v>
      </c>
      <c r="E350">
        <f t="shared" si="5"/>
        <v>35723</v>
      </c>
      <c r="U350"/>
    </row>
    <row r="351" spans="2:21" ht="15" x14ac:dyDescent="0.2">
      <c r="B351" s="5">
        <v>45077</v>
      </c>
      <c r="C351" s="4">
        <f>Table3[[#This Row],[Combined
Daily order]]</f>
        <v>23644</v>
      </c>
      <c r="D351" s="4">
        <f>Table5[[#This Row],[Combined 
Daily Order]]</f>
        <v>8383</v>
      </c>
      <c r="E351">
        <f t="shared" si="5"/>
        <v>32027</v>
      </c>
      <c r="U351"/>
    </row>
    <row r="352" spans="2:21" ht="15" x14ac:dyDescent="0.2">
      <c r="B352" s="5">
        <v>45076</v>
      </c>
      <c r="C352" s="4">
        <f>Table3[[#This Row],[Combined
Daily order]]</f>
        <v>16515</v>
      </c>
      <c r="D352" s="4">
        <f>Table5[[#This Row],[Combined 
Daily Order]]</f>
        <v>12785</v>
      </c>
      <c r="E352">
        <f t="shared" si="5"/>
        <v>29300</v>
      </c>
      <c r="U352"/>
    </row>
    <row r="353" spans="2:21" ht="15" x14ac:dyDescent="0.2">
      <c r="B353" s="5">
        <v>45075</v>
      </c>
      <c r="C353" s="4">
        <f>Table3[[#This Row],[Combined
Daily order]]</f>
        <v>25453</v>
      </c>
      <c r="D353" s="4">
        <f>Table5[[#This Row],[Combined 
Daily Order]]</f>
        <v>8279</v>
      </c>
      <c r="E353">
        <f t="shared" si="5"/>
        <v>33732</v>
      </c>
      <c r="U353"/>
    </row>
    <row r="354" spans="2:21" ht="15" x14ac:dyDescent="0.2">
      <c r="B354" s="5">
        <v>45072</v>
      </c>
      <c r="C354" s="4">
        <f>Table3[[#This Row],[Combined
Daily order]]</f>
        <v>17381</v>
      </c>
      <c r="D354" s="4">
        <f>Table5[[#This Row],[Combined 
Daily Order]]</f>
        <v>11873</v>
      </c>
      <c r="E354">
        <f t="shared" si="5"/>
        <v>29254</v>
      </c>
      <c r="U354"/>
    </row>
    <row r="355" spans="2:21" ht="15" x14ac:dyDescent="0.2">
      <c r="B355" s="5">
        <v>45071</v>
      </c>
      <c r="C355" s="4">
        <f>Table3[[#This Row],[Combined
Daily order]]</f>
        <v>25730</v>
      </c>
      <c r="D355" s="4">
        <f>Table5[[#This Row],[Combined 
Daily Order]]</f>
        <v>8499</v>
      </c>
      <c r="E355">
        <f t="shared" si="5"/>
        <v>34229</v>
      </c>
      <c r="U355"/>
    </row>
    <row r="356" spans="2:21" ht="15" x14ac:dyDescent="0.2">
      <c r="B356" s="5">
        <v>45070</v>
      </c>
      <c r="C356" s="4">
        <f>Table3[[#This Row],[Combined
Daily order]]</f>
        <v>17251</v>
      </c>
      <c r="D356" s="4">
        <f>Table5[[#This Row],[Combined 
Daily Order]]</f>
        <v>14660</v>
      </c>
      <c r="E356">
        <f t="shared" si="5"/>
        <v>31911</v>
      </c>
      <c r="U356"/>
    </row>
    <row r="357" spans="2:21" ht="15" x14ac:dyDescent="0.2">
      <c r="B357" s="5">
        <v>45069</v>
      </c>
      <c r="C357" s="4">
        <f>Table3[[#This Row],[Combined
Daily order]]</f>
        <v>26916</v>
      </c>
      <c r="D357" s="4">
        <f>Table5[[#This Row],[Combined 
Daily Order]]</f>
        <v>12210</v>
      </c>
      <c r="E357">
        <f t="shared" si="5"/>
        <v>39126</v>
      </c>
      <c r="U357"/>
    </row>
    <row r="358" spans="2:21" ht="15" x14ac:dyDescent="0.2">
      <c r="B358" s="5">
        <v>45068</v>
      </c>
      <c r="C358" s="4">
        <f>Table3[[#This Row],[Combined
Daily order]]</f>
        <v>19346</v>
      </c>
      <c r="D358" s="4">
        <f>Table5[[#This Row],[Combined 
Daily Order]]</f>
        <v>8662</v>
      </c>
      <c r="E358">
        <f t="shared" si="5"/>
        <v>28008</v>
      </c>
      <c r="U358"/>
    </row>
    <row r="359" spans="2:21" ht="15" x14ac:dyDescent="0.2">
      <c r="B359" s="5">
        <v>45065</v>
      </c>
      <c r="C359" s="4">
        <f>Table3[[#This Row],[Combined
Daily order]]</f>
        <v>18348</v>
      </c>
      <c r="D359" s="4">
        <f>Table5[[#This Row],[Combined 
Daily Order]]</f>
        <v>13607</v>
      </c>
      <c r="E359">
        <f t="shared" si="5"/>
        <v>31955</v>
      </c>
      <c r="U359"/>
    </row>
    <row r="360" spans="2:21" ht="15" x14ac:dyDescent="0.2">
      <c r="B360" s="5">
        <v>45064</v>
      </c>
      <c r="C360" s="4">
        <f>Table3[[#This Row],[Combined
Daily order]]</f>
        <v>25938</v>
      </c>
      <c r="D360" s="4">
        <f>Table5[[#This Row],[Combined 
Daily Order]]</f>
        <v>8619</v>
      </c>
      <c r="E360">
        <f t="shared" si="5"/>
        <v>34557</v>
      </c>
      <c r="U360"/>
    </row>
    <row r="361" spans="2:21" ht="15" x14ac:dyDescent="0.2">
      <c r="B361" s="5">
        <v>45063</v>
      </c>
      <c r="C361" s="4">
        <f>Table3[[#This Row],[Combined
Daily order]]</f>
        <v>17059</v>
      </c>
      <c r="D361" s="4">
        <f>Table5[[#This Row],[Combined 
Daily Order]]</f>
        <v>14942</v>
      </c>
      <c r="E361">
        <f t="shared" si="5"/>
        <v>32001</v>
      </c>
      <c r="U361"/>
    </row>
    <row r="362" spans="2:21" ht="15" x14ac:dyDescent="0.2">
      <c r="B362" s="5">
        <v>45062</v>
      </c>
      <c r="C362" s="4">
        <f>Table3[[#This Row],[Combined
Daily order]]</f>
        <v>28434</v>
      </c>
      <c r="D362" s="4">
        <f>Table5[[#This Row],[Combined 
Daily Order]]</f>
        <v>10010</v>
      </c>
      <c r="E362">
        <f t="shared" si="5"/>
        <v>38444</v>
      </c>
      <c r="U362"/>
    </row>
    <row r="363" spans="2:21" ht="15" x14ac:dyDescent="0.2">
      <c r="B363" s="5">
        <v>45061</v>
      </c>
      <c r="C363" s="4">
        <f>Table3[[#This Row],[Combined
Daily order]]</f>
        <v>18182</v>
      </c>
      <c r="D363" s="4">
        <f>Table5[[#This Row],[Combined 
Daily Order]]</f>
        <v>13903</v>
      </c>
      <c r="E363">
        <f t="shared" si="5"/>
        <v>32085</v>
      </c>
      <c r="U363"/>
    </row>
    <row r="364" spans="2:21" ht="15" x14ac:dyDescent="0.2">
      <c r="B364" s="5">
        <v>45058</v>
      </c>
      <c r="C364" s="4">
        <f>Table3[[#This Row],[Combined
Daily order]]</f>
        <v>27012</v>
      </c>
      <c r="D364" s="4">
        <f>Table5[[#This Row],[Combined 
Daily Order]]</f>
        <v>13245</v>
      </c>
      <c r="E364">
        <f t="shared" si="5"/>
        <v>40257</v>
      </c>
      <c r="U364"/>
    </row>
    <row r="365" spans="2:21" ht="15" x14ac:dyDescent="0.2">
      <c r="B365" s="5">
        <v>45057</v>
      </c>
      <c r="C365" s="4">
        <f>Table3[[#This Row],[Combined
Daily order]]</f>
        <v>18422</v>
      </c>
      <c r="D365" s="4">
        <f>Table5[[#This Row],[Combined 
Daily Order]]</f>
        <v>8852</v>
      </c>
      <c r="E365">
        <f t="shared" si="5"/>
        <v>27274</v>
      </c>
      <c r="U365"/>
    </row>
    <row r="366" spans="2:21" ht="15" x14ac:dyDescent="0.2">
      <c r="B366" s="5">
        <v>45056</v>
      </c>
      <c r="C366" s="4">
        <f>Table3[[#This Row],[Combined
Daily order]]</f>
        <v>27949</v>
      </c>
      <c r="D366" s="4">
        <f>Table5[[#This Row],[Combined 
Daily Order]]</f>
        <v>13653</v>
      </c>
      <c r="E366">
        <f t="shared" si="5"/>
        <v>41602</v>
      </c>
      <c r="U366"/>
    </row>
    <row r="367" spans="2:21" ht="15" x14ac:dyDescent="0.2">
      <c r="B367" s="5">
        <v>45055</v>
      </c>
      <c r="C367" s="4">
        <f>Table3[[#This Row],[Combined
Daily order]]</f>
        <v>19283</v>
      </c>
      <c r="D367" s="4">
        <f>Table5[[#This Row],[Combined 
Daily Order]]</f>
        <v>9828</v>
      </c>
      <c r="E367">
        <f t="shared" si="5"/>
        <v>29111</v>
      </c>
      <c r="U367"/>
    </row>
    <row r="368" spans="2:21" ht="15" x14ac:dyDescent="0.2">
      <c r="B368" s="5">
        <v>45054</v>
      </c>
      <c r="C368" s="4">
        <f>Table3[[#This Row],[Combined
Daily order]]</f>
        <v>27004</v>
      </c>
      <c r="D368" s="4">
        <f>Table5[[#This Row],[Combined 
Daily Order]]</f>
        <v>13366</v>
      </c>
      <c r="E368">
        <f t="shared" si="5"/>
        <v>40370</v>
      </c>
      <c r="U368"/>
    </row>
    <row r="369" spans="2:21" ht="15" x14ac:dyDescent="0.2">
      <c r="B369" s="5">
        <v>45051</v>
      </c>
      <c r="C369" s="4">
        <f>Table3[[#This Row],[Combined
Daily order]]</f>
        <v>19775</v>
      </c>
      <c r="D369" s="4">
        <f>Table5[[#This Row],[Combined 
Daily Order]]</f>
        <v>9520</v>
      </c>
      <c r="E369">
        <f t="shared" si="5"/>
        <v>29295</v>
      </c>
      <c r="U369"/>
    </row>
    <row r="370" spans="2:21" ht="15" x14ac:dyDescent="0.2">
      <c r="B370" s="5">
        <v>45050</v>
      </c>
      <c r="C370" s="4">
        <f>Table3[[#This Row],[Combined
Daily order]]</f>
        <v>29075</v>
      </c>
      <c r="D370" s="4">
        <f>Table5[[#This Row],[Combined 
Daily Order]]</f>
        <v>14297</v>
      </c>
      <c r="E370">
        <f t="shared" si="5"/>
        <v>43372</v>
      </c>
      <c r="U370"/>
    </row>
    <row r="371" spans="2:21" ht="15" x14ac:dyDescent="0.2">
      <c r="B371" s="5">
        <v>45049</v>
      </c>
      <c r="C371" s="4">
        <f>Table3[[#This Row],[Combined
Daily order]]</f>
        <v>18648</v>
      </c>
      <c r="D371" s="4">
        <f>Table5[[#This Row],[Combined 
Daily Order]]</f>
        <v>9536</v>
      </c>
      <c r="E371">
        <f t="shared" si="5"/>
        <v>28184</v>
      </c>
      <c r="U371"/>
    </row>
    <row r="372" spans="2:21" ht="15" x14ac:dyDescent="0.2">
      <c r="B372" s="5">
        <v>45048</v>
      </c>
      <c r="C372" s="4">
        <f>Table3[[#This Row],[Combined
Daily order]]</f>
        <v>28009</v>
      </c>
      <c r="D372" s="4">
        <f>Table5[[#This Row],[Combined 
Daily Order]]</f>
        <v>13423</v>
      </c>
      <c r="E372">
        <f t="shared" si="5"/>
        <v>41432</v>
      </c>
      <c r="U372"/>
    </row>
    <row r="373" spans="2:21" ht="15" x14ac:dyDescent="0.2">
      <c r="B373" s="5">
        <v>45047</v>
      </c>
      <c r="C373" s="4">
        <f>Table3[[#This Row],[Combined
Daily order]]</f>
        <v>20026</v>
      </c>
      <c r="D373" s="4">
        <f>Table5[[#This Row],[Combined 
Daily Order]]</f>
        <v>8495</v>
      </c>
      <c r="E373">
        <f t="shared" si="5"/>
        <v>28521</v>
      </c>
      <c r="U373"/>
    </row>
    <row r="374" spans="2:21" ht="15" x14ac:dyDescent="0.2">
      <c r="B374" s="5">
        <v>45044</v>
      </c>
      <c r="C374" s="4">
        <f>Table3[[#This Row],[Combined
Daily order]]</f>
        <v>28049</v>
      </c>
      <c r="D374" s="4">
        <f>Table5[[#This Row],[Combined 
Daily Order]]</f>
        <v>13941</v>
      </c>
      <c r="E374">
        <f t="shared" si="5"/>
        <v>41990</v>
      </c>
      <c r="U374"/>
    </row>
    <row r="375" spans="2:21" ht="15" x14ac:dyDescent="0.2">
      <c r="B375" s="5">
        <v>45043</v>
      </c>
      <c r="C375" s="4">
        <f>Table3[[#This Row],[Combined
Daily order]]</f>
        <v>18823</v>
      </c>
      <c r="D375" s="4">
        <f>Table5[[#This Row],[Combined 
Daily Order]]</f>
        <v>8870</v>
      </c>
      <c r="E375">
        <f t="shared" si="5"/>
        <v>27693</v>
      </c>
      <c r="U375"/>
    </row>
    <row r="376" spans="2:21" ht="15" x14ac:dyDescent="0.2">
      <c r="B376" s="5">
        <v>45042</v>
      </c>
      <c r="C376" s="4">
        <f>Table3[[#This Row],[Combined
Daily order]]</f>
        <v>25804</v>
      </c>
      <c r="D376" s="4">
        <f>Table5[[#This Row],[Combined 
Daily Order]]</f>
        <v>13942</v>
      </c>
      <c r="E376">
        <f t="shared" si="5"/>
        <v>39746</v>
      </c>
      <c r="U376"/>
    </row>
    <row r="377" spans="2:21" ht="15" x14ac:dyDescent="0.2">
      <c r="B377" s="5">
        <v>45041</v>
      </c>
      <c r="C377" s="4">
        <f>Table3[[#This Row],[Combined
Daily order]]</f>
        <v>18404</v>
      </c>
      <c r="D377" s="4">
        <f>Table5[[#This Row],[Combined 
Daily Order]]</f>
        <v>9793</v>
      </c>
      <c r="E377">
        <f t="shared" si="5"/>
        <v>28197</v>
      </c>
      <c r="U377"/>
    </row>
    <row r="378" spans="2:21" ht="15" x14ac:dyDescent="0.2">
      <c r="B378" s="5">
        <v>45040</v>
      </c>
      <c r="C378" s="4">
        <f>Table3[[#This Row],[Combined
Daily order]]</f>
        <v>27486</v>
      </c>
      <c r="D378" s="4">
        <f>Table5[[#This Row],[Combined 
Daily Order]]</f>
        <v>13494</v>
      </c>
      <c r="E378">
        <f t="shared" si="5"/>
        <v>40980</v>
      </c>
      <c r="U378"/>
    </row>
    <row r="379" spans="2:21" ht="15" x14ac:dyDescent="0.2">
      <c r="B379" s="5">
        <v>45037</v>
      </c>
      <c r="C379" s="4">
        <f>Table3[[#This Row],[Combined
Daily order]]</f>
        <v>18007</v>
      </c>
      <c r="D379" s="4">
        <f>Table5[[#This Row],[Combined 
Daily Order]]</f>
        <v>9024</v>
      </c>
      <c r="E379">
        <f t="shared" si="5"/>
        <v>27031</v>
      </c>
      <c r="U379"/>
    </row>
    <row r="380" spans="2:21" ht="15" x14ac:dyDescent="0.2">
      <c r="B380" s="5">
        <v>45036</v>
      </c>
      <c r="C380" s="4">
        <f>Table3[[#This Row],[Combined
Daily order]]</f>
        <v>28853</v>
      </c>
      <c r="D380" s="4">
        <f>Table5[[#This Row],[Combined 
Daily Order]]</f>
        <v>13063</v>
      </c>
      <c r="E380">
        <f t="shared" si="5"/>
        <v>41916</v>
      </c>
      <c r="U380"/>
    </row>
    <row r="381" spans="2:21" ht="15" x14ac:dyDescent="0.2">
      <c r="B381" s="5">
        <v>45035</v>
      </c>
      <c r="C381" s="4">
        <f>Table3[[#This Row],[Combined
Daily order]]</f>
        <v>17195</v>
      </c>
      <c r="D381" s="4">
        <f>Table5[[#This Row],[Combined 
Daily Order]]</f>
        <v>12759</v>
      </c>
      <c r="E381">
        <f t="shared" si="5"/>
        <v>29954</v>
      </c>
      <c r="U381"/>
    </row>
    <row r="382" spans="2:21" ht="15" x14ac:dyDescent="0.2">
      <c r="B382" s="5">
        <v>45034</v>
      </c>
      <c r="C382" s="4">
        <f>Table3[[#This Row],[Combined
Daily order]]</f>
        <v>24913</v>
      </c>
      <c r="D382" s="4">
        <f>AVERAGE(D383,D381)</f>
        <v>13237</v>
      </c>
      <c r="E382">
        <f t="shared" si="5"/>
        <v>38150</v>
      </c>
      <c r="U382"/>
    </row>
    <row r="383" spans="2:21" ht="15" x14ac:dyDescent="0.2">
      <c r="B383" s="5">
        <v>45033</v>
      </c>
      <c r="C383" s="4">
        <f>Table3[[#This Row],[Combined
Daily order]]</f>
        <v>18956</v>
      </c>
      <c r="D383" s="4">
        <f>Table5[[#This Row],[Combined 
Daily Order]]</f>
        <v>13715</v>
      </c>
      <c r="E383">
        <f t="shared" si="5"/>
        <v>32671</v>
      </c>
      <c r="U383"/>
    </row>
    <row r="384" spans="2:21" ht="15" x14ac:dyDescent="0.2">
      <c r="B384" s="5">
        <v>45030</v>
      </c>
      <c r="C384" s="4">
        <f>Table3[[#This Row],[Combined
Daily order]]</f>
        <v>25647</v>
      </c>
      <c r="D384" s="4">
        <f>Table5[[#This Row],[Combined 
Daily Order]]</f>
        <v>8264</v>
      </c>
      <c r="E384">
        <f t="shared" si="5"/>
        <v>33911</v>
      </c>
      <c r="U384"/>
    </row>
    <row r="385" spans="2:21" ht="15" x14ac:dyDescent="0.2">
      <c r="B385" s="5">
        <v>45029</v>
      </c>
      <c r="C385" s="4">
        <f>Table3[[#This Row],[Combined
Daily order]]</f>
        <v>18341</v>
      </c>
      <c r="D385" s="4">
        <f>Table5[[#This Row],[Combined 
Daily Order]]</f>
        <v>8391</v>
      </c>
      <c r="E385">
        <f t="shared" si="5"/>
        <v>26732</v>
      </c>
      <c r="U385"/>
    </row>
    <row r="386" spans="2:21" ht="15" x14ac:dyDescent="0.2">
      <c r="B386" s="5">
        <v>45028</v>
      </c>
      <c r="C386" s="4">
        <f>Table3[[#This Row],[Combined
Daily order]]</f>
        <v>28519</v>
      </c>
      <c r="D386" s="4">
        <f>Table5[[#This Row],[Combined 
Daily Order]]</f>
        <v>12803</v>
      </c>
      <c r="E386">
        <f t="shared" si="5"/>
        <v>41322</v>
      </c>
      <c r="U386"/>
    </row>
    <row r="387" spans="2:21" ht="15" x14ac:dyDescent="0.2">
      <c r="B387" s="5">
        <v>45027</v>
      </c>
      <c r="C387" s="4">
        <f>Table3[[#This Row],[Combined
Daily order]]</f>
        <v>19879</v>
      </c>
      <c r="D387" s="4">
        <f>Table5[[#This Row],[Combined 
Daily Order]]</f>
        <v>9795</v>
      </c>
      <c r="E387">
        <f t="shared" si="5"/>
        <v>29674</v>
      </c>
      <c r="U387"/>
    </row>
    <row r="388" spans="2:21" ht="15" x14ac:dyDescent="0.2">
      <c r="B388" s="5">
        <v>45026</v>
      </c>
      <c r="C388" s="4">
        <f>Table3[[#This Row],[Combined
Daily order]]</f>
        <v>27733</v>
      </c>
      <c r="D388" s="4">
        <f>Table5[[#This Row],[Combined 
Daily Order]]</f>
        <v>13783</v>
      </c>
      <c r="E388">
        <f t="shared" ref="E388:E451" si="6">C388+D388</f>
        <v>41516</v>
      </c>
      <c r="U388"/>
    </row>
    <row r="389" spans="2:21" ht="15" x14ac:dyDescent="0.2">
      <c r="B389" s="5">
        <v>45023</v>
      </c>
      <c r="C389" s="4">
        <f>Table3[[#This Row],[Combined
Daily order]]</f>
        <v>20034</v>
      </c>
      <c r="D389" s="4">
        <f>Table5[[#This Row],[Combined 
Daily Order]]</f>
        <v>13237</v>
      </c>
      <c r="E389">
        <f t="shared" si="6"/>
        <v>33271</v>
      </c>
      <c r="U389"/>
    </row>
    <row r="390" spans="2:21" ht="15" x14ac:dyDescent="0.2">
      <c r="B390" s="5">
        <v>45022</v>
      </c>
      <c r="C390" s="4">
        <f>Table3[[#This Row],[Combined
Daily order]]</f>
        <v>28303</v>
      </c>
      <c r="D390" s="4">
        <f>Table5[[#This Row],[Combined 
Daily Order]]</f>
        <v>9698</v>
      </c>
      <c r="E390">
        <f t="shared" si="6"/>
        <v>38001</v>
      </c>
      <c r="U390"/>
    </row>
    <row r="391" spans="2:21" ht="15" x14ac:dyDescent="0.2">
      <c r="B391" s="5">
        <v>45021</v>
      </c>
      <c r="C391" s="4">
        <f>Table3[[#This Row],[Combined
Daily order]]</f>
        <v>18037</v>
      </c>
      <c r="D391" s="4">
        <f>Table5[[#This Row],[Combined 
Daily Order]]</f>
        <v>8536</v>
      </c>
      <c r="E391">
        <f t="shared" si="6"/>
        <v>26573</v>
      </c>
      <c r="U391"/>
    </row>
    <row r="392" spans="2:21" ht="15" x14ac:dyDescent="0.2">
      <c r="B392" s="5">
        <v>45020</v>
      </c>
      <c r="C392" s="4">
        <f>Table3[[#This Row],[Combined
Daily order]]</f>
        <v>26882</v>
      </c>
      <c r="D392" s="4">
        <f>Table5[[#This Row],[Combined 
Daily Order]]</f>
        <v>12896</v>
      </c>
      <c r="E392">
        <f t="shared" si="6"/>
        <v>39778</v>
      </c>
      <c r="U392"/>
    </row>
    <row r="393" spans="2:21" ht="15" x14ac:dyDescent="0.2">
      <c r="B393" s="5">
        <v>45019</v>
      </c>
      <c r="C393" s="4">
        <f>Table3[[#This Row],[Combined
Daily order]]</f>
        <v>17677</v>
      </c>
      <c r="D393" s="4">
        <f>Table5[[#This Row],[Combined 
Daily Order]]</f>
        <v>12616</v>
      </c>
      <c r="E393">
        <f t="shared" si="6"/>
        <v>30293</v>
      </c>
      <c r="U393"/>
    </row>
    <row r="394" spans="2:21" ht="15" x14ac:dyDescent="0.2">
      <c r="B394" s="5">
        <v>45016</v>
      </c>
      <c r="C394" s="4">
        <f>Table3[[#This Row],[Combined
Daily order]]</f>
        <v>27964</v>
      </c>
      <c r="D394" s="4">
        <f>Table5[[#This Row],[Combined 
Daily Order]]</f>
        <v>14343</v>
      </c>
      <c r="E394">
        <f t="shared" si="6"/>
        <v>42307</v>
      </c>
      <c r="U394"/>
    </row>
    <row r="395" spans="2:21" ht="15" x14ac:dyDescent="0.2">
      <c r="B395" s="5">
        <v>45015</v>
      </c>
      <c r="C395" s="4">
        <f>Table3[[#This Row],[Combined
Daily order]]</f>
        <v>18855</v>
      </c>
      <c r="D395" s="4">
        <f>Table5[[#This Row],[Combined 
Daily Order]]</f>
        <v>9211</v>
      </c>
      <c r="E395">
        <f t="shared" si="6"/>
        <v>28066</v>
      </c>
      <c r="U395"/>
    </row>
    <row r="396" spans="2:21" ht="15" x14ac:dyDescent="0.2">
      <c r="B396" s="5">
        <v>45014</v>
      </c>
      <c r="C396" s="4">
        <f>Table3[[#This Row],[Combined
Daily order]]</f>
        <v>27277</v>
      </c>
      <c r="D396" s="4">
        <f>Table5[[#This Row],[Combined 
Daily Order]]</f>
        <v>13834</v>
      </c>
      <c r="E396">
        <f t="shared" si="6"/>
        <v>41111</v>
      </c>
      <c r="U396"/>
    </row>
    <row r="397" spans="2:21" ht="15" x14ac:dyDescent="0.2">
      <c r="B397" s="5">
        <v>45013</v>
      </c>
      <c r="C397" s="4">
        <f>Table3[[#This Row],[Combined
Daily order]]</f>
        <v>18445</v>
      </c>
      <c r="D397" s="4">
        <f>Table5[[#This Row],[Combined 
Daily Order]]</f>
        <v>8528</v>
      </c>
      <c r="E397">
        <f t="shared" si="6"/>
        <v>26973</v>
      </c>
      <c r="U397"/>
    </row>
    <row r="398" spans="2:21" ht="15" x14ac:dyDescent="0.2">
      <c r="B398" s="5">
        <v>45012</v>
      </c>
      <c r="C398" s="4">
        <f>Table3[[#This Row],[Combined
Daily order]]</f>
        <v>28040</v>
      </c>
      <c r="D398" s="4">
        <f>Table5[[#This Row],[Combined 
Daily Order]]</f>
        <v>13240</v>
      </c>
      <c r="E398">
        <f t="shared" si="6"/>
        <v>41280</v>
      </c>
      <c r="U398"/>
    </row>
    <row r="399" spans="2:21" ht="15" x14ac:dyDescent="0.2">
      <c r="B399" s="5">
        <v>45009</v>
      </c>
      <c r="C399" s="4">
        <f>Table3[[#This Row],[Combined
Daily order]]</f>
        <v>17988</v>
      </c>
      <c r="D399" s="4">
        <f>Table5[[#This Row],[Combined 
Daily Order]]</f>
        <v>14371</v>
      </c>
      <c r="E399">
        <f t="shared" si="6"/>
        <v>32359</v>
      </c>
      <c r="U399"/>
    </row>
    <row r="400" spans="2:21" ht="15" x14ac:dyDescent="0.2">
      <c r="B400" s="5">
        <v>45008</v>
      </c>
      <c r="C400" s="4">
        <f>Table3[[#This Row],[Combined
Daily order]]</f>
        <v>28372</v>
      </c>
      <c r="D400" s="4">
        <f>Table5[[#This Row],[Combined 
Daily Order]]</f>
        <v>9222</v>
      </c>
      <c r="E400">
        <f t="shared" si="6"/>
        <v>37594</v>
      </c>
      <c r="U400"/>
    </row>
    <row r="401" spans="2:21" ht="15" x14ac:dyDescent="0.2">
      <c r="B401" s="5">
        <v>45007</v>
      </c>
      <c r="C401" s="4">
        <f>Table3[[#This Row],[Combined
Daily order]]</f>
        <v>28293</v>
      </c>
      <c r="D401" s="4">
        <f>Table5[[#This Row],[Combined 
Daily Order]]</f>
        <v>9497</v>
      </c>
      <c r="E401">
        <f t="shared" si="6"/>
        <v>37790</v>
      </c>
      <c r="U401"/>
    </row>
    <row r="402" spans="2:21" ht="15" x14ac:dyDescent="0.2">
      <c r="B402" s="5">
        <v>45006</v>
      </c>
      <c r="C402" s="4">
        <f>Table3[[#This Row],[Combined
Daily order]]</f>
        <v>18998</v>
      </c>
      <c r="D402" s="4">
        <f>Table5[[#This Row],[Combined 
Daily Order]]</f>
        <v>13697</v>
      </c>
      <c r="E402">
        <f t="shared" si="6"/>
        <v>32695</v>
      </c>
      <c r="U402"/>
    </row>
    <row r="403" spans="2:21" ht="15" x14ac:dyDescent="0.2">
      <c r="B403" s="5">
        <v>45005</v>
      </c>
      <c r="C403" s="4">
        <f>Table3[[#This Row],[Combined
Daily order]]</f>
        <v>27364</v>
      </c>
      <c r="D403" s="4">
        <f>Table5[[#This Row],[Combined 
Daily Order]]</f>
        <v>8265</v>
      </c>
      <c r="E403">
        <f t="shared" si="6"/>
        <v>35629</v>
      </c>
      <c r="U403"/>
    </row>
    <row r="404" spans="2:21" ht="15" x14ac:dyDescent="0.2">
      <c r="B404" s="5">
        <v>45002</v>
      </c>
      <c r="C404" s="4">
        <f>Table3[[#This Row],[Combined
Daily order]]</f>
        <v>19089</v>
      </c>
      <c r="D404" s="4">
        <f>Table5[[#This Row],[Combined 
Daily Order]]</f>
        <v>14167</v>
      </c>
      <c r="E404">
        <f t="shared" si="6"/>
        <v>33256</v>
      </c>
      <c r="U404"/>
    </row>
    <row r="405" spans="2:21" ht="15" x14ac:dyDescent="0.2">
      <c r="B405" s="5">
        <v>45001</v>
      </c>
      <c r="C405" s="4">
        <f>Table3[[#This Row],[Combined
Daily order]]</f>
        <v>27780</v>
      </c>
      <c r="D405" s="4">
        <f>Table5[[#This Row],[Combined 
Daily Order]]</f>
        <v>9149</v>
      </c>
      <c r="E405">
        <f t="shared" si="6"/>
        <v>36929</v>
      </c>
      <c r="U405"/>
    </row>
    <row r="406" spans="2:21" ht="15" x14ac:dyDescent="0.2">
      <c r="B406" s="5">
        <v>45000</v>
      </c>
      <c r="C406" s="4">
        <f>Table3[[#This Row],[Combined
Daily order]]</f>
        <v>18375</v>
      </c>
      <c r="D406" s="4">
        <f>Table5[[#This Row],[Combined 
Daily Order]]</f>
        <v>13806</v>
      </c>
      <c r="E406">
        <f t="shared" si="6"/>
        <v>32181</v>
      </c>
      <c r="U406"/>
    </row>
    <row r="407" spans="2:21" ht="15" x14ac:dyDescent="0.2">
      <c r="B407" s="5">
        <v>44999</v>
      </c>
      <c r="C407" s="4">
        <f>Table3[[#This Row],[Combined
Daily order]]</f>
        <v>25982</v>
      </c>
      <c r="D407" s="4">
        <f>Table5[[#This Row],[Combined 
Daily Order]]</f>
        <v>13393</v>
      </c>
      <c r="E407">
        <f t="shared" si="6"/>
        <v>39375</v>
      </c>
      <c r="U407"/>
    </row>
    <row r="408" spans="2:21" ht="15" x14ac:dyDescent="0.2">
      <c r="B408" s="5">
        <v>44998</v>
      </c>
      <c r="C408" s="4">
        <f>Table3[[#This Row],[Combined
Daily order]]</f>
        <v>19694</v>
      </c>
      <c r="D408" s="4">
        <f>Table5[[#This Row],[Combined 
Daily Order]]</f>
        <v>8587</v>
      </c>
      <c r="E408">
        <f t="shared" si="6"/>
        <v>28281</v>
      </c>
      <c r="U408"/>
    </row>
    <row r="409" spans="2:21" ht="15" x14ac:dyDescent="0.2">
      <c r="B409" s="5">
        <v>44995</v>
      </c>
      <c r="C409" s="4">
        <f>Table3[[#This Row],[Combined
Daily order]]</f>
        <v>26818</v>
      </c>
      <c r="D409" s="4">
        <f>Table5[[#This Row],[Combined 
Daily Order]]</f>
        <v>12596</v>
      </c>
      <c r="E409">
        <f t="shared" si="6"/>
        <v>39414</v>
      </c>
      <c r="U409"/>
    </row>
    <row r="410" spans="2:21" ht="15" x14ac:dyDescent="0.2">
      <c r="B410" s="5">
        <v>44994</v>
      </c>
      <c r="C410" s="4">
        <f>Table3[[#This Row],[Combined
Daily order]]</f>
        <v>17677</v>
      </c>
      <c r="D410" s="4">
        <f>Table5[[#This Row],[Combined 
Daily Order]]</f>
        <v>9150</v>
      </c>
      <c r="E410">
        <f t="shared" si="6"/>
        <v>26827</v>
      </c>
      <c r="U410"/>
    </row>
    <row r="411" spans="2:21" ht="15" x14ac:dyDescent="0.2">
      <c r="B411" s="5">
        <v>44993</v>
      </c>
      <c r="C411" s="4">
        <f>Table3[[#This Row],[Combined
Daily order]]</f>
        <v>24371</v>
      </c>
      <c r="D411" s="4">
        <f>Table5[[#This Row],[Combined 
Daily Order]]</f>
        <v>12198</v>
      </c>
      <c r="E411">
        <f t="shared" si="6"/>
        <v>36569</v>
      </c>
      <c r="U411"/>
    </row>
    <row r="412" spans="2:21" ht="15" x14ac:dyDescent="0.2">
      <c r="B412" s="5">
        <v>44992</v>
      </c>
      <c r="C412" s="4">
        <f>Table3[[#This Row],[Combined
Daily order]]</f>
        <v>15606</v>
      </c>
      <c r="D412" s="4">
        <f>Table5[[#This Row],[Combined 
Daily Order]]</f>
        <v>8075</v>
      </c>
      <c r="E412">
        <f t="shared" si="6"/>
        <v>23681</v>
      </c>
      <c r="U412"/>
    </row>
    <row r="413" spans="2:21" ht="15" x14ac:dyDescent="0.2">
      <c r="B413" s="5">
        <v>44991</v>
      </c>
      <c r="C413" s="4">
        <f>Table3[[#This Row],[Combined
Daily order]]</f>
        <v>24613</v>
      </c>
      <c r="D413" s="4">
        <f>Table5[[#This Row],[Combined 
Daily Order]]</f>
        <v>12215</v>
      </c>
      <c r="E413">
        <f t="shared" si="6"/>
        <v>36828</v>
      </c>
      <c r="U413"/>
    </row>
    <row r="414" spans="2:21" ht="15" x14ac:dyDescent="0.2">
      <c r="B414" s="5">
        <v>44988</v>
      </c>
      <c r="C414" s="4">
        <f>Table3[[#This Row],[Combined
Daily order]]</f>
        <v>23984</v>
      </c>
      <c r="D414" s="4">
        <f>Table5[[#This Row],[Combined 
Daily Order]]</f>
        <v>7594</v>
      </c>
      <c r="E414">
        <f t="shared" si="6"/>
        <v>31578</v>
      </c>
      <c r="U414"/>
    </row>
    <row r="415" spans="2:21" ht="15" x14ac:dyDescent="0.2">
      <c r="B415" s="5">
        <v>44987</v>
      </c>
      <c r="C415" s="4">
        <f>Table3[[#This Row],[Combined
Daily order]]</f>
        <v>14673</v>
      </c>
      <c r="D415" s="4">
        <f>Table5[[#This Row],[Combined 
Daily Order]]</f>
        <v>11877</v>
      </c>
      <c r="E415">
        <f t="shared" si="6"/>
        <v>26550</v>
      </c>
      <c r="U415"/>
    </row>
    <row r="416" spans="2:21" ht="15" x14ac:dyDescent="0.2">
      <c r="B416" s="5">
        <v>44986</v>
      </c>
      <c r="C416" s="4">
        <f>Table3[[#This Row],[Combined
Daily order]]</f>
        <v>17121</v>
      </c>
      <c r="D416" s="4">
        <f>Table5[[#This Row],[Combined 
Daily Order]]</f>
        <v>7486</v>
      </c>
      <c r="E416">
        <f t="shared" si="6"/>
        <v>24607</v>
      </c>
      <c r="U416"/>
    </row>
    <row r="417" spans="2:21" ht="15" x14ac:dyDescent="0.2">
      <c r="B417" s="5">
        <v>44985</v>
      </c>
      <c r="C417" s="4">
        <f>Table3[[#This Row],[Combined
Daily order]]</f>
        <v>23022</v>
      </c>
      <c r="D417" s="4">
        <f>Table5[[#This Row],[Combined 
Daily Order]]</f>
        <v>11288</v>
      </c>
      <c r="E417">
        <f t="shared" si="6"/>
        <v>34310</v>
      </c>
      <c r="U417"/>
    </row>
    <row r="418" spans="2:21" ht="15" x14ac:dyDescent="0.2">
      <c r="B418" s="5">
        <v>44984</v>
      </c>
      <c r="C418" s="4">
        <f>Table3[[#This Row],[Combined
Daily order]]</f>
        <v>14506</v>
      </c>
      <c r="D418" s="4">
        <f>Table5[[#This Row],[Combined 
Daily Order]]</f>
        <v>8184</v>
      </c>
      <c r="E418">
        <f t="shared" si="6"/>
        <v>22690</v>
      </c>
      <c r="U418"/>
    </row>
    <row r="419" spans="2:21" ht="15" x14ac:dyDescent="0.2">
      <c r="B419" s="5">
        <v>44981</v>
      </c>
      <c r="C419" s="4">
        <f>Table3[[#This Row],[Combined
Daily order]]</f>
        <v>23775</v>
      </c>
      <c r="D419" s="4">
        <f>Table5[[#This Row],[Combined 
Daily Order]]</f>
        <v>10368</v>
      </c>
      <c r="E419">
        <f t="shared" si="6"/>
        <v>34143</v>
      </c>
      <c r="U419"/>
    </row>
    <row r="420" spans="2:21" ht="15" x14ac:dyDescent="0.2">
      <c r="B420" s="5">
        <v>44980</v>
      </c>
      <c r="C420" s="4">
        <f>Table3[[#This Row],[Combined
Daily order]]</f>
        <v>22488</v>
      </c>
      <c r="D420" s="4">
        <f>Table5[[#This Row],[Combined 
Daily Order]]</f>
        <v>7372</v>
      </c>
      <c r="E420">
        <f t="shared" si="6"/>
        <v>29860</v>
      </c>
      <c r="U420"/>
    </row>
    <row r="421" spans="2:21" ht="15" x14ac:dyDescent="0.2">
      <c r="B421" s="5">
        <v>44979</v>
      </c>
      <c r="C421" s="4">
        <f>Table3[[#This Row],[Combined
Daily order]]</f>
        <v>13115</v>
      </c>
      <c r="D421" s="4">
        <f>Table5[[#This Row],[Combined 
Daily Order]]</f>
        <v>11061</v>
      </c>
      <c r="E421">
        <f t="shared" si="6"/>
        <v>24176</v>
      </c>
      <c r="U421"/>
    </row>
    <row r="422" spans="2:21" ht="15" x14ac:dyDescent="0.2">
      <c r="B422" s="5">
        <v>44978</v>
      </c>
      <c r="C422" s="4">
        <f>Table3[[#This Row],[Combined
Daily order]]</f>
        <v>15712</v>
      </c>
      <c r="D422" s="4">
        <f>Table5[[#This Row],[Combined 
Daily Order]]</f>
        <v>7265</v>
      </c>
      <c r="E422">
        <f t="shared" si="6"/>
        <v>22977</v>
      </c>
      <c r="U422"/>
    </row>
    <row r="423" spans="2:21" ht="15" x14ac:dyDescent="0.2">
      <c r="B423" s="5">
        <v>44977</v>
      </c>
      <c r="C423" s="4">
        <f>Table3[[#This Row],[Combined
Daily order]]</f>
        <v>22344</v>
      </c>
      <c r="D423" s="4">
        <f>Table5[[#This Row],[Combined 
Daily Order]]</f>
        <v>10750</v>
      </c>
      <c r="E423">
        <f t="shared" si="6"/>
        <v>33094</v>
      </c>
      <c r="U423"/>
    </row>
    <row r="424" spans="2:21" ht="15" x14ac:dyDescent="0.2">
      <c r="B424" s="5">
        <v>44974</v>
      </c>
      <c r="C424" s="4">
        <f>Table3[[#This Row],[Combined
Daily order]]</f>
        <v>14426</v>
      </c>
      <c r="D424" s="4">
        <f>Table5[[#This Row],[Combined 
Daily Order]]</f>
        <v>6717</v>
      </c>
      <c r="E424">
        <f t="shared" si="6"/>
        <v>21143</v>
      </c>
      <c r="U424"/>
    </row>
    <row r="425" spans="2:21" ht="15" x14ac:dyDescent="0.2">
      <c r="B425" s="5">
        <v>44973</v>
      </c>
      <c r="C425" s="4">
        <f>Table3[[#This Row],[Combined
Daily order]]</f>
        <v>20267</v>
      </c>
      <c r="D425" s="4">
        <f>Table5[[#This Row],[Combined 
Daily Order]]</f>
        <v>9843</v>
      </c>
      <c r="E425">
        <f t="shared" si="6"/>
        <v>30110</v>
      </c>
      <c r="U425"/>
    </row>
    <row r="426" spans="2:21" ht="15" x14ac:dyDescent="0.2">
      <c r="B426" s="5">
        <v>44972</v>
      </c>
      <c r="C426" s="4">
        <f>Table3[[#This Row],[Combined
Daily order]]</f>
        <v>14431</v>
      </c>
      <c r="D426" s="4">
        <f>Table5[[#This Row],[Combined 
Daily Order]]</f>
        <v>7458</v>
      </c>
      <c r="E426">
        <f t="shared" si="6"/>
        <v>21889</v>
      </c>
      <c r="U426"/>
    </row>
    <row r="427" spans="2:21" ht="15" x14ac:dyDescent="0.2">
      <c r="B427" s="5">
        <v>44971</v>
      </c>
      <c r="C427" s="4">
        <f>Table3[[#This Row],[Combined
Daily order]]</f>
        <v>19720</v>
      </c>
      <c r="D427" s="4">
        <f>Table5[[#This Row],[Combined 
Daily Order]]</f>
        <v>10630</v>
      </c>
      <c r="E427">
        <f t="shared" si="6"/>
        <v>30350</v>
      </c>
      <c r="U427"/>
    </row>
    <row r="428" spans="2:21" ht="15" x14ac:dyDescent="0.2">
      <c r="B428" s="5">
        <v>44970</v>
      </c>
      <c r="C428" s="4">
        <f>Table3[[#This Row],[Combined
Daily order]]</f>
        <v>13220</v>
      </c>
      <c r="D428" s="4">
        <f>Table5[[#This Row],[Combined 
Daily Order]]</f>
        <v>6989</v>
      </c>
      <c r="E428">
        <f t="shared" si="6"/>
        <v>20209</v>
      </c>
      <c r="U428"/>
    </row>
    <row r="429" spans="2:21" ht="15" x14ac:dyDescent="0.2">
      <c r="B429" s="5">
        <v>44967</v>
      </c>
      <c r="C429" s="4">
        <f>Table3[[#This Row],[Combined
Daily order]]</f>
        <v>13566</v>
      </c>
      <c r="D429" s="4">
        <f>Table5[[#This Row],[Combined 
Daily Order]]</f>
        <v>11439</v>
      </c>
      <c r="E429">
        <f t="shared" si="6"/>
        <v>25005</v>
      </c>
      <c r="U429"/>
    </row>
    <row r="430" spans="2:21" ht="15" x14ac:dyDescent="0.2">
      <c r="B430" s="5">
        <v>44966</v>
      </c>
      <c r="C430" s="4">
        <f>Table3[[#This Row],[Combined
Daily order]]</f>
        <v>21936</v>
      </c>
      <c r="D430" s="4">
        <f>Table5[[#This Row],[Combined 
Daily Order]]</f>
        <v>6359</v>
      </c>
      <c r="E430">
        <f t="shared" si="6"/>
        <v>28295</v>
      </c>
      <c r="U430"/>
    </row>
    <row r="431" spans="2:21" ht="15" x14ac:dyDescent="0.2">
      <c r="B431" s="5">
        <v>44965</v>
      </c>
      <c r="C431" s="4">
        <f>Table3[[#This Row],[Combined
Daily order]]</f>
        <v>12638</v>
      </c>
      <c r="D431" s="4">
        <f>Table5[[#This Row],[Combined 
Daily Order]]</f>
        <v>11106</v>
      </c>
      <c r="E431">
        <f t="shared" si="6"/>
        <v>23744</v>
      </c>
      <c r="U431"/>
    </row>
    <row r="432" spans="2:21" ht="15" x14ac:dyDescent="0.2">
      <c r="B432" s="5">
        <v>44964</v>
      </c>
      <c r="C432" s="4">
        <f>Table3[[#This Row],[Combined
Daily order]]</f>
        <v>21536</v>
      </c>
      <c r="D432" s="4">
        <f>Table5[[#This Row],[Combined 
Daily Order]]</f>
        <v>6699</v>
      </c>
      <c r="E432">
        <f t="shared" si="6"/>
        <v>28235</v>
      </c>
      <c r="U432"/>
    </row>
    <row r="433" spans="2:21" ht="15" x14ac:dyDescent="0.2">
      <c r="B433" s="5">
        <v>44963</v>
      </c>
      <c r="C433" s="4">
        <f>Table3[[#This Row],[Combined
Daily order]]</f>
        <v>12259</v>
      </c>
      <c r="D433" s="4">
        <f>Table5[[#This Row],[Combined 
Daily Order]]</f>
        <v>11176</v>
      </c>
      <c r="E433">
        <f t="shared" si="6"/>
        <v>23435</v>
      </c>
      <c r="U433"/>
    </row>
    <row r="434" spans="2:21" ht="15" x14ac:dyDescent="0.2">
      <c r="B434" s="5">
        <v>44960</v>
      </c>
      <c r="C434" s="4">
        <f>Table3[[#This Row],[Combined
Daily order]]</f>
        <v>13449</v>
      </c>
      <c r="D434" s="4">
        <f>Table5[[#This Row],[Combined 
Daily Order]]</f>
        <v>7186</v>
      </c>
      <c r="E434">
        <f t="shared" si="6"/>
        <v>20635</v>
      </c>
      <c r="U434"/>
    </row>
    <row r="435" spans="2:21" ht="15" x14ac:dyDescent="0.2">
      <c r="B435" s="5">
        <v>44959</v>
      </c>
      <c r="C435" s="4">
        <f>Table3[[#This Row],[Combined
Daily order]]</f>
        <v>20719</v>
      </c>
      <c r="D435" s="4">
        <f>Table5[[#This Row],[Combined 
Daily Order]]</f>
        <v>10158</v>
      </c>
      <c r="E435">
        <f t="shared" si="6"/>
        <v>30877</v>
      </c>
      <c r="U435"/>
    </row>
    <row r="436" spans="2:21" ht="15" x14ac:dyDescent="0.2">
      <c r="B436" s="5">
        <v>44958</v>
      </c>
      <c r="C436" s="4">
        <f>Table3[[#This Row],[Combined
Daily order]]</f>
        <v>20633</v>
      </c>
      <c r="D436" s="4">
        <f>Table5[[#This Row],[Combined 
Daily Order]]</f>
        <v>7090</v>
      </c>
      <c r="E436">
        <f t="shared" si="6"/>
        <v>27723</v>
      </c>
      <c r="U436"/>
    </row>
    <row r="437" spans="2:21" ht="15" x14ac:dyDescent="0.2">
      <c r="B437" s="5">
        <v>44957</v>
      </c>
      <c r="C437" s="4">
        <f>Table3[[#This Row],[Combined
Daily order]]</f>
        <v>12777</v>
      </c>
      <c r="D437" s="4">
        <f>Table5[[#This Row],[Combined 
Daily Order]]</f>
        <v>10326</v>
      </c>
      <c r="E437">
        <f t="shared" si="6"/>
        <v>23103</v>
      </c>
      <c r="U437"/>
    </row>
    <row r="438" spans="2:21" ht="15" x14ac:dyDescent="0.2">
      <c r="B438" s="5">
        <v>44956</v>
      </c>
      <c r="C438" s="4">
        <f>Table3[[#This Row],[Combined
Daily order]]</f>
        <v>14241</v>
      </c>
      <c r="D438" s="4">
        <f>Table5[[#This Row],[Combined 
Daily Order]]</f>
        <v>6947</v>
      </c>
      <c r="E438">
        <f t="shared" si="6"/>
        <v>21188</v>
      </c>
      <c r="U438"/>
    </row>
    <row r="439" spans="2:21" ht="15" x14ac:dyDescent="0.2">
      <c r="B439" s="5">
        <v>44953</v>
      </c>
      <c r="C439" s="4">
        <f>Table3[[#This Row],[Combined
Daily order]]</f>
        <v>14697</v>
      </c>
      <c r="D439" s="4">
        <f>Table5[[#This Row],[Combined 
Daily Order]]</f>
        <v>11685</v>
      </c>
      <c r="E439">
        <f t="shared" si="6"/>
        <v>26382</v>
      </c>
      <c r="U439"/>
    </row>
    <row r="440" spans="2:21" ht="15" x14ac:dyDescent="0.2">
      <c r="B440" s="5">
        <v>44952</v>
      </c>
      <c r="C440" s="4">
        <f>Table3[[#This Row],[Combined
Daily order]]</f>
        <v>19321</v>
      </c>
      <c r="D440" s="4">
        <f>Table5[[#This Row],[Combined 
Daily Order]]</f>
        <v>7930</v>
      </c>
      <c r="E440">
        <f t="shared" si="6"/>
        <v>27251</v>
      </c>
      <c r="U440"/>
    </row>
    <row r="441" spans="2:21" ht="15" x14ac:dyDescent="0.2">
      <c r="B441" s="5">
        <v>44951</v>
      </c>
      <c r="C441" s="4">
        <f>Table3[[#This Row],[Combined
Daily order]]</f>
        <v>12735</v>
      </c>
      <c r="D441" s="4">
        <f>Table5[[#This Row],[Combined 
Daily Order]]</f>
        <v>7701</v>
      </c>
      <c r="E441">
        <f t="shared" si="6"/>
        <v>20436</v>
      </c>
      <c r="U441"/>
    </row>
    <row r="442" spans="2:21" ht="15" x14ac:dyDescent="0.2">
      <c r="B442" s="5">
        <v>44950</v>
      </c>
      <c r="C442" s="4">
        <f>Table3[[#This Row],[Combined
Daily order]]</f>
        <v>20687</v>
      </c>
      <c r="D442" s="4">
        <f>Table5[[#This Row],[Combined 
Daily Order]]</f>
        <v>11027</v>
      </c>
      <c r="E442">
        <f t="shared" si="6"/>
        <v>31714</v>
      </c>
      <c r="U442"/>
    </row>
    <row r="443" spans="2:21" ht="15" x14ac:dyDescent="0.2">
      <c r="B443" s="5">
        <v>44949</v>
      </c>
      <c r="C443" s="4">
        <f>Table3[[#This Row],[Combined
Daily order]]</f>
        <v>12739</v>
      </c>
      <c r="D443" s="4">
        <f>Table5[[#This Row],[Combined 
Daily Order]]</f>
        <v>7582</v>
      </c>
      <c r="E443">
        <f t="shared" si="6"/>
        <v>20321</v>
      </c>
      <c r="U443"/>
    </row>
    <row r="444" spans="2:21" ht="15" x14ac:dyDescent="0.2">
      <c r="B444" s="5">
        <v>44946</v>
      </c>
      <c r="C444" s="4">
        <f>Table3[[#This Row],[Combined
Daily order]]</f>
        <v>20419</v>
      </c>
      <c r="D444" s="4">
        <f>Table5[[#This Row],[Combined 
Daily Order]]</f>
        <v>7415</v>
      </c>
      <c r="E444">
        <f t="shared" si="6"/>
        <v>27834</v>
      </c>
      <c r="U444"/>
    </row>
    <row r="445" spans="2:21" ht="15" x14ac:dyDescent="0.2">
      <c r="B445" s="5">
        <v>44945</v>
      </c>
      <c r="C445" s="4">
        <f>Table3[[#This Row],[Combined
Daily order]]</f>
        <v>12941</v>
      </c>
      <c r="D445" s="4">
        <f>Table5[[#This Row],[Combined 
Daily Order]]</f>
        <v>11602</v>
      </c>
      <c r="E445">
        <f t="shared" si="6"/>
        <v>24543</v>
      </c>
      <c r="U445"/>
    </row>
    <row r="446" spans="2:21" ht="15" x14ac:dyDescent="0.2">
      <c r="B446" s="5">
        <v>44944</v>
      </c>
      <c r="C446" s="4">
        <f>Table3[[#This Row],[Combined
Daily order]]</f>
        <v>18915</v>
      </c>
      <c r="D446" s="4">
        <f>Table5[[#This Row],[Combined 
Daily Order]]</f>
        <v>7096</v>
      </c>
      <c r="E446">
        <f t="shared" si="6"/>
        <v>26011</v>
      </c>
      <c r="U446"/>
    </row>
    <row r="447" spans="2:21" ht="15" x14ac:dyDescent="0.2">
      <c r="B447" s="5">
        <v>44943</v>
      </c>
      <c r="C447" s="4">
        <f>Table3[[#This Row],[Combined
Daily order]]</f>
        <v>14727</v>
      </c>
      <c r="D447" s="4">
        <f>Table5[[#This Row],[Combined 
Daily Order]]</f>
        <v>11562</v>
      </c>
      <c r="E447">
        <f t="shared" si="6"/>
        <v>26289</v>
      </c>
      <c r="U447"/>
    </row>
    <row r="448" spans="2:21" ht="15" x14ac:dyDescent="0.2">
      <c r="B448" s="5">
        <v>44942</v>
      </c>
      <c r="C448" s="4">
        <f>Table3[[#This Row],[Combined
Daily order]]</f>
        <v>20188</v>
      </c>
      <c r="D448" s="4">
        <f>Table5[[#This Row],[Combined 
Daily Order]]</f>
        <v>7101</v>
      </c>
      <c r="E448">
        <f t="shared" si="6"/>
        <v>27289</v>
      </c>
      <c r="U448"/>
    </row>
    <row r="449" spans="2:21" ht="15" x14ac:dyDescent="0.2">
      <c r="B449" s="5">
        <v>44939</v>
      </c>
      <c r="C449" s="4">
        <f>Table3[[#This Row],[Combined
Daily order]]</f>
        <v>16077</v>
      </c>
      <c r="D449" s="4">
        <f>Table5[[#This Row],[Combined 
Daily Order]]</f>
        <v>11981</v>
      </c>
      <c r="E449">
        <f t="shared" si="6"/>
        <v>28058</v>
      </c>
      <c r="U449"/>
    </row>
    <row r="450" spans="2:21" ht="15" x14ac:dyDescent="0.2">
      <c r="B450" s="5">
        <v>44938</v>
      </c>
      <c r="C450" s="4">
        <f>Table3[[#This Row],[Combined
Daily order]]</f>
        <v>23051</v>
      </c>
      <c r="D450" s="4">
        <f>Table5[[#This Row],[Combined 
Daily Order]]</f>
        <v>9745</v>
      </c>
      <c r="E450">
        <f t="shared" si="6"/>
        <v>32796</v>
      </c>
      <c r="U450"/>
    </row>
    <row r="451" spans="2:21" ht="15" x14ac:dyDescent="0.2">
      <c r="B451" s="5">
        <v>44937</v>
      </c>
      <c r="C451" s="4">
        <f>Table3[[#This Row],[Combined
Daily order]]</f>
        <v>18397</v>
      </c>
      <c r="D451" s="4">
        <f>Table5[[#This Row],[Combined 
Daily Order]]</f>
        <v>13653</v>
      </c>
      <c r="E451">
        <f t="shared" si="6"/>
        <v>32050</v>
      </c>
      <c r="U451"/>
    </row>
    <row r="452" spans="2:21" ht="15" x14ac:dyDescent="0.2">
      <c r="B452" s="5">
        <v>44936</v>
      </c>
      <c r="C452" s="4">
        <f>Table3[[#This Row],[Combined
Daily order]]</f>
        <v>27893</v>
      </c>
      <c r="D452" s="4">
        <f>Table5[[#This Row],[Combined 
Daily Order]]</f>
        <v>9722</v>
      </c>
      <c r="E452">
        <f t="shared" ref="E452:E515" si="7">C452+D452</f>
        <v>37615</v>
      </c>
      <c r="U452"/>
    </row>
    <row r="453" spans="2:21" ht="15" x14ac:dyDescent="0.2">
      <c r="B453" s="5">
        <v>44935</v>
      </c>
      <c r="C453" s="4">
        <f>Table3[[#This Row],[Combined
Daily order]]</f>
        <v>18850</v>
      </c>
      <c r="D453" s="4">
        <f>Table5[[#This Row],[Combined 
Daily Order]]</f>
        <v>15450</v>
      </c>
      <c r="E453">
        <f t="shared" si="7"/>
        <v>34300</v>
      </c>
      <c r="U453"/>
    </row>
    <row r="454" spans="2:21" ht="15" x14ac:dyDescent="0.2">
      <c r="B454" s="5">
        <v>44932</v>
      </c>
      <c r="C454" s="4">
        <f>Table3[[#This Row],[Combined
Daily order]]</f>
        <v>33415</v>
      </c>
      <c r="D454" s="4">
        <f>Table5[[#This Row],[Combined 
Daily Order]]</f>
        <v>12355</v>
      </c>
      <c r="E454">
        <f t="shared" si="7"/>
        <v>45770</v>
      </c>
      <c r="U454"/>
    </row>
    <row r="455" spans="2:21" ht="15" x14ac:dyDescent="0.2">
      <c r="B455" s="5">
        <v>44931</v>
      </c>
      <c r="C455" s="4">
        <f>Table3[[#This Row],[Combined
Daily order]]</f>
        <v>23292</v>
      </c>
      <c r="D455" s="4">
        <f>Table5[[#This Row],[Combined 
Daily Order]]</f>
        <v>18969</v>
      </c>
      <c r="E455">
        <f t="shared" si="7"/>
        <v>42261</v>
      </c>
      <c r="U455"/>
    </row>
    <row r="456" spans="2:21" ht="15" x14ac:dyDescent="0.2">
      <c r="B456" s="5">
        <v>44930</v>
      </c>
      <c r="C456" s="4">
        <f>Table3[[#This Row],[Combined
Daily order]]</f>
        <v>34914</v>
      </c>
      <c r="D456" s="4">
        <f>Table5[[#This Row],[Combined 
Daily Order]]</f>
        <v>13076</v>
      </c>
      <c r="E456">
        <f t="shared" si="7"/>
        <v>47990</v>
      </c>
      <c r="U456"/>
    </row>
    <row r="457" spans="2:21" ht="15" x14ac:dyDescent="0.2">
      <c r="B457" s="5">
        <v>44929</v>
      </c>
      <c r="C457" s="4">
        <f>Table3[[#This Row],[Combined
Daily order]]</f>
        <v>23722</v>
      </c>
      <c r="D457" s="4">
        <f>Table5[[#This Row],[Combined 
Daily Order]]</f>
        <v>17694</v>
      </c>
      <c r="E457">
        <f t="shared" si="7"/>
        <v>41416</v>
      </c>
      <c r="U457"/>
    </row>
    <row r="458" spans="2:21" ht="15" x14ac:dyDescent="0.2">
      <c r="B458" s="5">
        <v>44928</v>
      </c>
      <c r="C458" s="4">
        <f>Table3[[#This Row],[Combined
Daily order]]</f>
        <v>37002</v>
      </c>
      <c r="D458" s="4">
        <f>Table5[[#This Row],[Combined 
Daily Order]]</f>
        <v>20405</v>
      </c>
      <c r="E458">
        <f t="shared" si="7"/>
        <v>57407</v>
      </c>
      <c r="U458"/>
    </row>
    <row r="459" spans="2:21" ht="15" x14ac:dyDescent="0.2">
      <c r="B459" s="5">
        <v>44925</v>
      </c>
      <c r="C459" s="4">
        <f>Table3[[#This Row],[Combined
Daily order]]</f>
        <v>29322</v>
      </c>
      <c r="D459" s="4">
        <f>Table5[[#This Row],[Combined 
Daily Order]]</f>
        <v>15162</v>
      </c>
      <c r="E459">
        <f t="shared" si="7"/>
        <v>44484</v>
      </c>
      <c r="U459"/>
    </row>
    <row r="460" spans="2:21" ht="15" x14ac:dyDescent="0.2">
      <c r="B460" s="5">
        <v>44924</v>
      </c>
      <c r="C460" s="4">
        <f>Table3[[#This Row],[Combined
Daily order]]</f>
        <v>39595</v>
      </c>
      <c r="D460" s="4">
        <f>Table5[[#This Row],[Combined 
Daily Order]]</f>
        <v>24284</v>
      </c>
      <c r="E460">
        <f t="shared" si="7"/>
        <v>63879</v>
      </c>
      <c r="U460"/>
    </row>
    <row r="461" spans="2:21" ht="15" x14ac:dyDescent="0.2">
      <c r="B461" s="5">
        <v>44923</v>
      </c>
      <c r="C461" s="4">
        <f>Table3[[#This Row],[Combined
Daily order]]</f>
        <v>27749</v>
      </c>
      <c r="D461" s="4">
        <f>Table5[[#This Row],[Combined 
Daily Order]]</f>
        <v>17435</v>
      </c>
      <c r="E461">
        <f t="shared" si="7"/>
        <v>45184</v>
      </c>
      <c r="U461"/>
    </row>
    <row r="462" spans="2:21" ht="15" x14ac:dyDescent="0.2">
      <c r="B462" s="5">
        <v>44922</v>
      </c>
      <c r="C462" s="4">
        <f>Table3[[#This Row],[Combined
Daily order]]</f>
        <v>43851</v>
      </c>
      <c r="D462" s="4">
        <f>Table5[[#This Row],[Combined 
Daily Order]]</f>
        <v>24025</v>
      </c>
      <c r="E462">
        <f t="shared" si="7"/>
        <v>67876</v>
      </c>
      <c r="U462"/>
    </row>
    <row r="463" spans="2:21" ht="15" x14ac:dyDescent="0.2">
      <c r="B463" s="5">
        <v>44921</v>
      </c>
      <c r="C463" s="4">
        <f>Table3[[#This Row],[Combined
Daily order]]</f>
        <v>32542</v>
      </c>
      <c r="D463" s="4">
        <f>Table5[[#This Row],[Combined 
Daily Order]]</f>
        <v>17036</v>
      </c>
      <c r="E463">
        <f t="shared" si="7"/>
        <v>49578</v>
      </c>
      <c r="U463"/>
    </row>
    <row r="464" spans="2:21" ht="15" x14ac:dyDescent="0.2">
      <c r="B464" s="5">
        <v>44918</v>
      </c>
      <c r="C464" s="4">
        <f>Table3[[#This Row],[Combined
Daily order]]</f>
        <v>47760</v>
      </c>
      <c r="D464" s="4">
        <f>Table5[[#This Row],[Combined 
Daily Order]]</f>
        <v>27892</v>
      </c>
      <c r="E464">
        <f t="shared" si="7"/>
        <v>75652</v>
      </c>
      <c r="U464"/>
    </row>
    <row r="465" spans="2:21" ht="15" x14ac:dyDescent="0.2">
      <c r="B465" s="5">
        <v>44917</v>
      </c>
      <c r="C465" s="4">
        <f>Table3[[#This Row],[Combined
Daily order]]</f>
        <v>32344</v>
      </c>
      <c r="D465" s="4">
        <f>Table5[[#This Row],[Combined 
Daily Order]]</f>
        <v>18986</v>
      </c>
      <c r="E465">
        <f t="shared" si="7"/>
        <v>51330</v>
      </c>
      <c r="U465"/>
    </row>
    <row r="466" spans="2:21" ht="15" x14ac:dyDescent="0.2">
      <c r="B466" s="5">
        <v>44916</v>
      </c>
      <c r="C466" s="4">
        <f>Table3[[#This Row],[Combined
Daily order]]</f>
        <v>49552</v>
      </c>
      <c r="D466" s="4">
        <f>Table5[[#This Row],[Combined 
Daily Order]]</f>
        <v>26962</v>
      </c>
      <c r="E466">
        <f t="shared" si="7"/>
        <v>76514</v>
      </c>
      <c r="U466"/>
    </row>
    <row r="467" spans="2:21" ht="15" x14ac:dyDescent="0.2">
      <c r="B467" s="5">
        <v>44915</v>
      </c>
      <c r="C467" s="4">
        <f>Table3[[#This Row],[Combined
Daily order]]</f>
        <v>32709</v>
      </c>
      <c r="D467" s="4">
        <f>Table5[[#This Row],[Combined 
Daily Order]]</f>
        <v>20334</v>
      </c>
      <c r="E467">
        <f t="shared" si="7"/>
        <v>53043</v>
      </c>
      <c r="U467"/>
    </row>
    <row r="468" spans="2:21" ht="15" x14ac:dyDescent="0.2">
      <c r="B468" s="5">
        <v>44914</v>
      </c>
      <c r="C468" s="4">
        <f>Table3[[#This Row],[Combined
Daily order]]</f>
        <v>55407</v>
      </c>
      <c r="D468" s="4">
        <f>Table5[[#This Row],[Combined 
Daily Order]]</f>
        <v>29226</v>
      </c>
      <c r="E468">
        <f t="shared" si="7"/>
        <v>84633</v>
      </c>
      <c r="U468"/>
    </row>
    <row r="469" spans="2:21" ht="15" x14ac:dyDescent="0.2">
      <c r="B469" s="5">
        <v>44911</v>
      </c>
      <c r="C469" s="4">
        <f>Table3[[#This Row],[Combined
Daily order]]</f>
        <v>40198</v>
      </c>
      <c r="D469" s="4">
        <f>Table5[[#This Row],[Combined 
Daily Order]]</f>
        <v>20859</v>
      </c>
      <c r="E469">
        <f t="shared" si="7"/>
        <v>61057</v>
      </c>
      <c r="U469"/>
    </row>
    <row r="470" spans="2:21" ht="15" x14ac:dyDescent="0.2">
      <c r="B470" s="5">
        <v>44910</v>
      </c>
      <c r="C470" s="4">
        <f>Table3[[#This Row],[Combined
Daily order]]</f>
        <v>53370</v>
      </c>
      <c r="D470" s="4">
        <f>Table5[[#This Row],[Combined 
Daily Order]]</f>
        <v>30136</v>
      </c>
      <c r="E470">
        <f t="shared" si="7"/>
        <v>83506</v>
      </c>
      <c r="U470"/>
    </row>
    <row r="471" spans="2:21" ht="15" x14ac:dyDescent="0.2">
      <c r="B471" s="5">
        <v>44909</v>
      </c>
      <c r="C471" s="4">
        <f>Table3[[#This Row],[Combined
Daily order]]</f>
        <v>38245</v>
      </c>
      <c r="D471" s="4">
        <f>Table5[[#This Row],[Combined 
Daily Order]]</f>
        <v>19796</v>
      </c>
      <c r="E471">
        <f t="shared" si="7"/>
        <v>58041</v>
      </c>
      <c r="U471"/>
    </row>
    <row r="472" spans="2:21" ht="15" x14ac:dyDescent="0.2">
      <c r="B472" s="5">
        <v>44908</v>
      </c>
      <c r="C472" s="4">
        <f>Table3[[#This Row],[Combined
Daily order]]</f>
        <v>57775</v>
      </c>
      <c r="D472" s="4">
        <f>Table5[[#This Row],[Combined 
Daily Order]]</f>
        <v>31682</v>
      </c>
      <c r="E472">
        <f t="shared" si="7"/>
        <v>89457</v>
      </c>
      <c r="U472"/>
    </row>
    <row r="473" spans="2:21" ht="15" x14ac:dyDescent="0.2">
      <c r="B473" s="5">
        <v>44907</v>
      </c>
      <c r="C473" s="4">
        <f>Table3[[#This Row],[Combined
Daily order]]</f>
        <v>36123</v>
      </c>
      <c r="D473" s="4">
        <f>Table5[[#This Row],[Combined 
Daily Order]]</f>
        <v>20156</v>
      </c>
      <c r="E473">
        <f t="shared" si="7"/>
        <v>56279</v>
      </c>
      <c r="U473"/>
    </row>
    <row r="474" spans="2:21" ht="15" x14ac:dyDescent="0.2">
      <c r="B474" s="5">
        <v>44904</v>
      </c>
      <c r="C474" s="4">
        <f>Table3[[#This Row],[Combined
Daily order]]</f>
        <v>55526</v>
      </c>
      <c r="D474" s="4">
        <f>Table5[[#This Row],[Combined 
Daily Order]]</f>
        <v>30787</v>
      </c>
      <c r="E474">
        <f t="shared" si="7"/>
        <v>86313</v>
      </c>
      <c r="U474"/>
    </row>
    <row r="475" spans="2:21" ht="15" x14ac:dyDescent="0.2">
      <c r="B475" s="5">
        <v>44903</v>
      </c>
      <c r="C475" s="4">
        <f>Table3[[#This Row],[Combined
Daily order]]</f>
        <v>34011</v>
      </c>
      <c r="D475" s="4">
        <f>Table5[[#This Row],[Combined 
Daily Order]]</f>
        <v>20746</v>
      </c>
      <c r="E475">
        <f t="shared" si="7"/>
        <v>54757</v>
      </c>
      <c r="U475"/>
    </row>
    <row r="476" spans="2:21" ht="15" x14ac:dyDescent="0.2">
      <c r="B476" s="5">
        <v>44902</v>
      </c>
      <c r="C476" s="4">
        <f>Table3[[#This Row],[Combined
Daily order]]</f>
        <v>52585</v>
      </c>
      <c r="D476" s="4">
        <f>Table5[[#This Row],[Combined 
Daily Order]]</f>
        <v>31240</v>
      </c>
      <c r="E476">
        <f t="shared" si="7"/>
        <v>83825</v>
      </c>
      <c r="U476"/>
    </row>
    <row r="477" spans="2:21" ht="15" x14ac:dyDescent="0.2">
      <c r="B477" s="5">
        <v>44901</v>
      </c>
      <c r="C477" s="4">
        <f>Table3[[#This Row],[Combined
Daily order]]</f>
        <v>34283</v>
      </c>
      <c r="D477" s="4">
        <f>Table5[[#This Row],[Combined 
Daily Order]]</f>
        <v>17535</v>
      </c>
      <c r="E477">
        <f t="shared" si="7"/>
        <v>51818</v>
      </c>
      <c r="U477"/>
    </row>
    <row r="478" spans="2:21" ht="15" x14ac:dyDescent="0.2">
      <c r="B478" s="5">
        <v>44900</v>
      </c>
      <c r="C478" s="4">
        <f>Table3[[#This Row],[Combined
Daily order]]</f>
        <v>50603</v>
      </c>
      <c r="D478" s="4">
        <f>Table5[[#This Row],[Combined 
Daily Order]]</f>
        <v>28407</v>
      </c>
      <c r="E478">
        <f t="shared" si="7"/>
        <v>79010</v>
      </c>
      <c r="U478"/>
    </row>
    <row r="479" spans="2:21" ht="15" x14ac:dyDescent="0.2">
      <c r="B479" s="5">
        <v>44897</v>
      </c>
      <c r="C479" s="4">
        <f>Table3[[#This Row],[Combined
Daily order]]</f>
        <v>33381</v>
      </c>
      <c r="D479" s="4">
        <f>Table5[[#This Row],[Combined 
Daily Order]]</f>
        <v>28363</v>
      </c>
      <c r="E479">
        <f t="shared" si="7"/>
        <v>61744</v>
      </c>
      <c r="U479"/>
    </row>
    <row r="480" spans="2:21" ht="15" x14ac:dyDescent="0.2">
      <c r="B480" s="5">
        <v>44896</v>
      </c>
      <c r="C480" s="4">
        <f>Table3[[#This Row],[Combined
Daily order]]</f>
        <v>44791</v>
      </c>
      <c r="D480" s="4">
        <f>Table5[[#This Row],[Combined 
Daily Order]]</f>
        <v>18131</v>
      </c>
      <c r="E480">
        <f t="shared" si="7"/>
        <v>62922</v>
      </c>
      <c r="U480"/>
    </row>
    <row r="481" spans="2:21" ht="15" x14ac:dyDescent="0.2">
      <c r="B481" s="5">
        <v>44895</v>
      </c>
      <c r="C481" s="4">
        <f>Table3[[#This Row],[Combined
Daily order]]</f>
        <v>33786</v>
      </c>
      <c r="D481" s="4">
        <f>Table5[[#This Row],[Combined 
Daily Order]]</f>
        <v>29011</v>
      </c>
      <c r="E481">
        <f t="shared" si="7"/>
        <v>62797</v>
      </c>
      <c r="U481"/>
    </row>
    <row r="482" spans="2:21" ht="15" x14ac:dyDescent="0.2">
      <c r="B482" s="5">
        <v>44894</v>
      </c>
      <c r="C482" s="4">
        <f>Table3[[#This Row],[Combined
Daily order]]</f>
        <v>47807</v>
      </c>
      <c r="D482" s="4">
        <f>Table5[[#This Row],[Combined 
Daily Order]]</f>
        <v>20360</v>
      </c>
      <c r="E482">
        <f t="shared" si="7"/>
        <v>68167</v>
      </c>
      <c r="U482"/>
    </row>
    <row r="483" spans="2:21" ht="15" x14ac:dyDescent="0.2">
      <c r="B483" s="5">
        <v>44893</v>
      </c>
      <c r="C483" s="4">
        <f>Table3[[#This Row],[Combined
Daily order]]</f>
        <v>32127</v>
      </c>
      <c r="D483" s="4">
        <f>Table5[[#This Row],[Combined 
Daily Order]]</f>
        <v>28017</v>
      </c>
      <c r="E483">
        <f t="shared" si="7"/>
        <v>60144</v>
      </c>
      <c r="U483"/>
    </row>
    <row r="484" spans="2:21" ht="15" x14ac:dyDescent="0.2">
      <c r="B484" s="5">
        <v>44890</v>
      </c>
      <c r="C484" s="4">
        <f>Table3[[#This Row],[Combined
Daily order]]</f>
        <v>47318</v>
      </c>
      <c r="D484" s="4">
        <f>Table5[[#This Row],[Combined 
Daily Order]]</f>
        <v>17558</v>
      </c>
      <c r="E484">
        <f t="shared" si="7"/>
        <v>64876</v>
      </c>
      <c r="U484"/>
    </row>
    <row r="485" spans="2:21" ht="15" x14ac:dyDescent="0.2">
      <c r="B485" s="5">
        <v>44889</v>
      </c>
      <c r="C485" s="4">
        <f>Table3[[#This Row],[Combined
Daily order]]</f>
        <v>30185</v>
      </c>
      <c r="D485" s="4">
        <f>Table5[[#This Row],[Combined 
Daily Order]]</f>
        <v>25397</v>
      </c>
      <c r="E485">
        <f t="shared" si="7"/>
        <v>55582</v>
      </c>
      <c r="U485"/>
    </row>
    <row r="486" spans="2:21" ht="15" x14ac:dyDescent="0.2">
      <c r="B486" s="5">
        <v>44888</v>
      </c>
      <c r="C486" s="4">
        <f>Table3[[#This Row],[Combined
Daily order]]</f>
        <v>29848</v>
      </c>
      <c r="D486" s="4">
        <f>Table5[[#This Row],[Combined 
Daily Order]]</f>
        <v>16190</v>
      </c>
      <c r="E486">
        <f t="shared" si="7"/>
        <v>46038</v>
      </c>
      <c r="U486"/>
    </row>
    <row r="487" spans="2:21" ht="15" x14ac:dyDescent="0.2">
      <c r="B487" s="5">
        <v>44887</v>
      </c>
      <c r="C487" s="4">
        <f>Table3[[#This Row],[Combined
Daily order]]</f>
        <v>45971</v>
      </c>
      <c r="D487" s="4">
        <f>Table5[[#This Row],[Combined 
Daily Order]]</f>
        <v>25337</v>
      </c>
      <c r="E487">
        <f t="shared" si="7"/>
        <v>71308</v>
      </c>
      <c r="U487"/>
    </row>
    <row r="488" spans="2:21" ht="15" x14ac:dyDescent="0.2">
      <c r="B488" s="5">
        <v>44886</v>
      </c>
      <c r="C488" s="4">
        <f>Table3[[#This Row],[Combined
Daily order]]</f>
        <v>28479</v>
      </c>
      <c r="D488" s="4">
        <f>Table5[[#This Row],[Combined 
Daily Order]]</f>
        <v>15741</v>
      </c>
      <c r="E488">
        <f t="shared" si="7"/>
        <v>44220</v>
      </c>
      <c r="U488"/>
    </row>
    <row r="489" spans="2:21" ht="15" x14ac:dyDescent="0.2">
      <c r="B489" s="5">
        <v>44883</v>
      </c>
      <c r="C489" s="4">
        <f>Table3[[#This Row],[Combined
Daily order]]</f>
        <v>45783</v>
      </c>
      <c r="D489" s="4">
        <f>Table5[[#This Row],[Combined 
Daily Order]]</f>
        <v>24258</v>
      </c>
      <c r="E489">
        <f t="shared" si="7"/>
        <v>70041</v>
      </c>
      <c r="U489"/>
    </row>
    <row r="490" spans="2:21" ht="15" x14ac:dyDescent="0.2">
      <c r="B490" s="5">
        <v>44882</v>
      </c>
      <c r="C490" s="4">
        <f>Table3[[#This Row],[Combined
Daily order]]</f>
        <v>27909</v>
      </c>
      <c r="D490" s="4">
        <f>Table5[[#This Row],[Combined 
Daily Order]]</f>
        <v>16321</v>
      </c>
      <c r="E490">
        <f t="shared" si="7"/>
        <v>44230</v>
      </c>
      <c r="U490"/>
    </row>
    <row r="491" spans="2:21" ht="15" x14ac:dyDescent="0.2">
      <c r="B491" s="5">
        <v>44881</v>
      </c>
      <c r="C491" s="4">
        <f>Table3[[#This Row],[Combined
Daily order]]</f>
        <v>41901</v>
      </c>
      <c r="D491" s="4">
        <f>Table5[[#This Row],[Combined 
Daily Order]]</f>
        <v>22719</v>
      </c>
      <c r="E491">
        <f t="shared" si="7"/>
        <v>64620</v>
      </c>
      <c r="U491"/>
    </row>
    <row r="492" spans="2:21" ht="15" x14ac:dyDescent="0.2">
      <c r="B492" s="5">
        <v>44880</v>
      </c>
      <c r="C492" s="4">
        <f>Table3[[#This Row],[Combined
Daily order]]</f>
        <v>24931</v>
      </c>
      <c r="D492" s="4">
        <f>Table5[[#This Row],[Combined 
Daily Order]]</f>
        <v>13562</v>
      </c>
      <c r="E492">
        <f t="shared" si="7"/>
        <v>38493</v>
      </c>
      <c r="U492"/>
    </row>
    <row r="493" spans="2:21" ht="15" x14ac:dyDescent="0.2">
      <c r="B493" s="5">
        <v>44879</v>
      </c>
      <c r="C493" s="4">
        <f>Table3[[#This Row],[Combined
Daily order]]</f>
        <v>40072</v>
      </c>
      <c r="D493" s="4">
        <f>Table5[[#This Row],[Combined 
Daily Order]]</f>
        <v>22859</v>
      </c>
      <c r="E493">
        <f t="shared" si="7"/>
        <v>62931</v>
      </c>
      <c r="U493"/>
    </row>
    <row r="494" spans="2:21" ht="15" x14ac:dyDescent="0.2">
      <c r="B494" s="5">
        <v>44876</v>
      </c>
      <c r="C494" s="4">
        <f>Table3[[#This Row],[Combined
Daily order]]</f>
        <v>24931</v>
      </c>
      <c r="D494" s="4">
        <f>Table5[[#This Row],[Combined 
Daily Order]]</f>
        <v>22597</v>
      </c>
      <c r="E494">
        <f t="shared" si="7"/>
        <v>47528</v>
      </c>
      <c r="U494"/>
    </row>
    <row r="495" spans="2:21" ht="15" x14ac:dyDescent="0.2">
      <c r="B495" s="5">
        <v>44875</v>
      </c>
      <c r="C495" s="4">
        <f>Table3[[#This Row],[Combined
Daily order]]</f>
        <v>42824</v>
      </c>
      <c r="D495" s="4">
        <f>Table5[[#This Row],[Combined 
Daily Order]]</f>
        <v>14511</v>
      </c>
      <c r="E495">
        <f t="shared" si="7"/>
        <v>57335</v>
      </c>
      <c r="U495"/>
    </row>
    <row r="496" spans="2:21" ht="15" x14ac:dyDescent="0.2">
      <c r="B496" s="5">
        <v>44874</v>
      </c>
      <c r="C496" s="4">
        <f>Table3[[#This Row],[Combined
Daily order]]</f>
        <v>26087</v>
      </c>
      <c r="D496" s="4">
        <f>Table5[[#This Row],[Combined 
Daily Order]]</f>
        <v>20744</v>
      </c>
      <c r="E496">
        <f t="shared" si="7"/>
        <v>46831</v>
      </c>
      <c r="U496"/>
    </row>
    <row r="497" spans="2:21" ht="15" x14ac:dyDescent="0.2">
      <c r="B497" s="5">
        <v>44873</v>
      </c>
      <c r="C497" s="4">
        <f>Table3[[#This Row],[Combined
Daily order]]</f>
        <v>42243</v>
      </c>
      <c r="D497" s="4">
        <f>Table5[[#This Row],[Combined 
Daily Order]]</f>
        <v>15068</v>
      </c>
      <c r="E497">
        <f t="shared" si="7"/>
        <v>57311</v>
      </c>
      <c r="U497"/>
    </row>
    <row r="498" spans="2:21" ht="15" x14ac:dyDescent="0.2">
      <c r="B498" s="5">
        <v>44872</v>
      </c>
      <c r="C498" s="4">
        <f>Table3[[#This Row],[Combined
Daily order]]</f>
        <v>26655</v>
      </c>
      <c r="D498" s="4">
        <f>Table5[[#This Row],[Combined 
Daily Order]]</f>
        <v>14506</v>
      </c>
      <c r="E498">
        <f t="shared" si="7"/>
        <v>41161</v>
      </c>
      <c r="U498"/>
    </row>
    <row r="499" spans="2:21" ht="15" x14ac:dyDescent="0.2">
      <c r="B499" s="5">
        <v>44869</v>
      </c>
      <c r="C499" s="4">
        <f>Table3[[#This Row],[Combined
Daily order]]</f>
        <v>28036</v>
      </c>
      <c r="D499" s="4">
        <f>Table5[[#This Row],[Combined 
Daily Order]]</f>
        <v>19601</v>
      </c>
      <c r="E499">
        <f t="shared" si="7"/>
        <v>47637</v>
      </c>
      <c r="U499"/>
    </row>
    <row r="500" spans="2:21" ht="15" x14ac:dyDescent="0.2">
      <c r="B500" s="5">
        <v>44868</v>
      </c>
      <c r="C500" s="4">
        <f>Table3[[#This Row],[Combined
Daily order]]</f>
        <v>40311</v>
      </c>
      <c r="D500" s="4">
        <f>Table5[[#This Row],[Combined 
Daily Order]]</f>
        <v>14277</v>
      </c>
      <c r="E500">
        <f t="shared" si="7"/>
        <v>54588</v>
      </c>
      <c r="U500"/>
    </row>
    <row r="501" spans="2:21" ht="15" x14ac:dyDescent="0.2">
      <c r="B501" s="5">
        <v>44867</v>
      </c>
      <c r="C501" s="4">
        <f>Table3[[#This Row],[Combined
Daily order]]</f>
        <v>41234</v>
      </c>
      <c r="D501" s="4">
        <f>Table5[[#This Row],[Combined 
Daily Order]]</f>
        <v>19568</v>
      </c>
      <c r="E501">
        <f t="shared" si="7"/>
        <v>60802</v>
      </c>
      <c r="U501"/>
    </row>
    <row r="502" spans="2:21" ht="15" x14ac:dyDescent="0.2">
      <c r="B502" s="5">
        <v>44866</v>
      </c>
      <c r="C502" s="4">
        <f>Table3[[#This Row],[Combined
Daily order]]</f>
        <v>25521</v>
      </c>
      <c r="D502" s="4">
        <f>Table5[[#This Row],[Combined 
Daily Order]]</f>
        <v>12463</v>
      </c>
      <c r="E502">
        <f t="shared" si="7"/>
        <v>37984</v>
      </c>
      <c r="U502"/>
    </row>
    <row r="503" spans="2:21" ht="15" x14ac:dyDescent="0.2">
      <c r="B503" s="5">
        <v>44865</v>
      </c>
      <c r="C503" s="4">
        <f>Table3[[#This Row],[Combined
Daily order]]</f>
        <v>24315</v>
      </c>
      <c r="D503" s="4">
        <f>Table5[[#This Row],[Combined 
Daily Order]]</f>
        <v>20132</v>
      </c>
      <c r="E503">
        <f t="shared" si="7"/>
        <v>44447</v>
      </c>
      <c r="U503"/>
    </row>
    <row r="504" spans="2:21" ht="15" x14ac:dyDescent="0.2">
      <c r="B504" s="5">
        <v>44862</v>
      </c>
      <c r="C504" s="4">
        <f>Table3[[#This Row],[Combined
Daily order]]</f>
        <v>38190</v>
      </c>
      <c r="D504" s="4">
        <f>Table5[[#This Row],[Combined 
Daily Order]]</f>
        <v>18366</v>
      </c>
      <c r="E504">
        <f t="shared" si="7"/>
        <v>56556</v>
      </c>
      <c r="U504"/>
    </row>
    <row r="505" spans="2:21" ht="15" x14ac:dyDescent="0.2">
      <c r="B505" s="5">
        <v>44861</v>
      </c>
      <c r="C505" s="4">
        <f>Table3[[#This Row],[Combined
Daily order]]</f>
        <v>22726</v>
      </c>
      <c r="D505" s="4">
        <f>Table5[[#This Row],[Combined 
Daily Order]]</f>
        <v>13289</v>
      </c>
      <c r="E505">
        <f t="shared" si="7"/>
        <v>36015</v>
      </c>
      <c r="U505"/>
    </row>
    <row r="506" spans="2:21" ht="15" x14ac:dyDescent="0.2">
      <c r="B506" s="5">
        <v>44860</v>
      </c>
      <c r="C506" s="4">
        <f>Table3[[#This Row],[Combined
Daily order]]</f>
        <v>38131</v>
      </c>
      <c r="D506" s="4">
        <f>Table5[[#This Row],[Combined 
Daily Order]]</f>
        <v>19813</v>
      </c>
      <c r="E506">
        <f t="shared" si="7"/>
        <v>57944</v>
      </c>
      <c r="U506"/>
    </row>
    <row r="507" spans="2:21" ht="15" x14ac:dyDescent="0.2">
      <c r="B507" s="5">
        <v>44859</v>
      </c>
      <c r="C507" s="4">
        <f>Table3[[#This Row],[Combined
Daily order]]</f>
        <v>26054</v>
      </c>
      <c r="D507" s="4">
        <f>Table5[[#This Row],[Combined 
Daily Order]]</f>
        <v>12599</v>
      </c>
      <c r="E507">
        <f t="shared" si="7"/>
        <v>38653</v>
      </c>
      <c r="U507"/>
    </row>
    <row r="508" spans="2:21" ht="15" x14ac:dyDescent="0.2">
      <c r="B508" s="5">
        <v>44858</v>
      </c>
      <c r="C508" s="4">
        <f>Table3[[#This Row],[Combined
Daily order]]</f>
        <v>32518</v>
      </c>
      <c r="D508" s="4">
        <f>Table5[[#This Row],[Combined 
Daily Order]]</f>
        <v>17255</v>
      </c>
      <c r="E508">
        <f t="shared" si="7"/>
        <v>49773</v>
      </c>
      <c r="U508"/>
    </row>
    <row r="509" spans="2:21" ht="15" x14ac:dyDescent="0.2">
      <c r="B509" s="5">
        <v>44855</v>
      </c>
      <c r="C509" s="4">
        <f>Table3[[#This Row],[Combined
Daily order]]</f>
        <v>23448</v>
      </c>
      <c r="D509" s="4">
        <f>Table5[[#This Row],[Combined 
Daily Order]]</f>
        <v>12857</v>
      </c>
      <c r="E509">
        <f t="shared" si="7"/>
        <v>36305</v>
      </c>
      <c r="U509"/>
    </row>
    <row r="510" spans="2:21" ht="15" x14ac:dyDescent="0.2">
      <c r="B510" s="5">
        <v>44854</v>
      </c>
      <c r="C510" s="4">
        <f>Table3[[#This Row],[Combined
Daily order]]</f>
        <v>30923</v>
      </c>
      <c r="D510" s="4">
        <f>Table5[[#This Row],[Combined 
Daily Order]]</f>
        <v>18206</v>
      </c>
      <c r="E510">
        <f t="shared" si="7"/>
        <v>49129</v>
      </c>
      <c r="U510"/>
    </row>
    <row r="511" spans="2:21" ht="15" x14ac:dyDescent="0.2">
      <c r="B511" s="5">
        <v>44853</v>
      </c>
      <c r="C511" s="4">
        <f>Table3[[#This Row],[Combined
Daily order]]</f>
        <v>22329</v>
      </c>
      <c r="D511" s="4">
        <f>Table5[[#This Row],[Combined 
Daily Order]]</f>
        <v>11867</v>
      </c>
      <c r="E511">
        <f t="shared" si="7"/>
        <v>34196</v>
      </c>
      <c r="U511"/>
    </row>
    <row r="512" spans="2:21" ht="15" x14ac:dyDescent="0.2">
      <c r="B512" s="5">
        <v>44852</v>
      </c>
      <c r="C512" s="4">
        <f>Table3[[#This Row],[Combined
Daily order]]</f>
        <v>24533</v>
      </c>
      <c r="D512" s="4">
        <f>Table5[[#This Row],[Combined 
Daily Order]]</f>
        <v>16753</v>
      </c>
      <c r="E512">
        <f t="shared" si="7"/>
        <v>41286</v>
      </c>
      <c r="U512"/>
    </row>
    <row r="513" spans="2:21" ht="15" x14ac:dyDescent="0.2">
      <c r="B513" s="5">
        <v>44851</v>
      </c>
      <c r="C513" s="4">
        <f>Table3[[#This Row],[Combined
Daily order]]</f>
        <v>31601</v>
      </c>
      <c r="D513" s="4">
        <f>Table5[[#This Row],[Combined 
Daily Order]]</f>
        <v>11950</v>
      </c>
      <c r="E513">
        <f t="shared" si="7"/>
        <v>43551</v>
      </c>
      <c r="U513"/>
    </row>
    <row r="514" spans="2:21" ht="15" x14ac:dyDescent="0.2">
      <c r="B514" s="5">
        <v>44848</v>
      </c>
      <c r="C514" s="4">
        <f>Table3[[#This Row],[Combined
Daily order]]</f>
        <v>19945</v>
      </c>
      <c r="D514" s="4">
        <f>Table5[[#This Row],[Combined 
Daily Order]]</f>
        <v>16675</v>
      </c>
      <c r="E514">
        <f t="shared" si="7"/>
        <v>36620</v>
      </c>
      <c r="U514"/>
    </row>
    <row r="515" spans="2:21" ht="15" x14ac:dyDescent="0.2">
      <c r="B515" s="5">
        <v>44847</v>
      </c>
      <c r="C515" s="4">
        <f>Table3[[#This Row],[Combined
Daily order]]</f>
        <v>35395</v>
      </c>
      <c r="D515" s="4">
        <f>Table5[[#This Row],[Combined 
Daily Order]]</f>
        <v>11034</v>
      </c>
      <c r="E515">
        <f t="shared" si="7"/>
        <v>46429</v>
      </c>
      <c r="U515"/>
    </row>
    <row r="516" spans="2:21" ht="15" x14ac:dyDescent="0.2">
      <c r="B516" s="5">
        <v>44846</v>
      </c>
      <c r="C516" s="4">
        <f>Table3[[#This Row],[Combined
Daily order]]</f>
        <v>22864</v>
      </c>
      <c r="D516" s="4">
        <f>Table5[[#This Row],[Combined 
Daily Order]]</f>
        <v>15895</v>
      </c>
      <c r="E516">
        <f t="shared" ref="E516:E579" si="8">C516+D516</f>
        <v>38759</v>
      </c>
      <c r="U516"/>
    </row>
    <row r="517" spans="2:21" ht="15" x14ac:dyDescent="0.2">
      <c r="B517" s="5">
        <v>44845</v>
      </c>
      <c r="C517" s="4">
        <f>Table3[[#This Row],[Combined
Daily order]]</f>
        <v>31336</v>
      </c>
      <c r="D517" s="4">
        <f>Table5[[#This Row],[Combined 
Daily Order]]</f>
        <v>11065</v>
      </c>
      <c r="E517">
        <f t="shared" si="8"/>
        <v>42401</v>
      </c>
      <c r="U517"/>
    </row>
    <row r="518" spans="2:21" ht="15" x14ac:dyDescent="0.2">
      <c r="B518" s="5">
        <v>44844</v>
      </c>
      <c r="C518" s="4">
        <f>Table3[[#This Row],[Combined
Daily order]]</f>
        <v>19645</v>
      </c>
      <c r="D518" s="4">
        <f>Table5[[#This Row],[Combined 
Daily Order]]</f>
        <v>16099</v>
      </c>
      <c r="E518">
        <f t="shared" si="8"/>
        <v>35744</v>
      </c>
      <c r="U518"/>
    </row>
    <row r="519" spans="2:21" ht="15" x14ac:dyDescent="0.2">
      <c r="B519" s="5">
        <v>44841</v>
      </c>
      <c r="C519" s="4">
        <f>Table3[[#This Row],[Combined
Daily order]]</f>
        <v>20871</v>
      </c>
      <c r="D519" s="4">
        <f>Table5[[#This Row],[Combined 
Daily Order]]</f>
        <v>11753</v>
      </c>
      <c r="E519">
        <f t="shared" si="8"/>
        <v>32624</v>
      </c>
      <c r="U519"/>
    </row>
    <row r="520" spans="2:21" ht="15" x14ac:dyDescent="0.2">
      <c r="B520" s="5">
        <v>44840</v>
      </c>
      <c r="C520" s="4">
        <f>Table3[[#This Row],[Combined
Daily order]]</f>
        <v>32538</v>
      </c>
      <c r="D520" s="4">
        <f>Table5[[#This Row],[Combined 
Daily Order]]</f>
        <v>17561</v>
      </c>
      <c r="E520">
        <f t="shared" si="8"/>
        <v>50099</v>
      </c>
      <c r="U520"/>
    </row>
    <row r="521" spans="2:21" ht="15" x14ac:dyDescent="0.2">
      <c r="B521" s="5">
        <v>44839</v>
      </c>
      <c r="C521" s="4">
        <f>Table3[[#This Row],[Combined
Daily order]]</f>
        <v>19485</v>
      </c>
      <c r="D521" s="4">
        <f>Table5[[#This Row],[Combined 
Daily Order]]</f>
        <v>16836</v>
      </c>
      <c r="E521">
        <f t="shared" si="8"/>
        <v>36321</v>
      </c>
      <c r="U521"/>
    </row>
    <row r="522" spans="2:21" ht="15" x14ac:dyDescent="0.2">
      <c r="B522" s="5">
        <v>44838</v>
      </c>
      <c r="C522" s="4">
        <f>Table3[[#This Row],[Combined
Daily order]]</f>
        <v>28880</v>
      </c>
      <c r="D522" s="4">
        <f>Table5[[#This Row],[Combined 
Daily Order]]</f>
        <v>12211</v>
      </c>
      <c r="E522">
        <f t="shared" si="8"/>
        <v>41091</v>
      </c>
      <c r="U522"/>
    </row>
    <row r="523" spans="2:21" ht="15" x14ac:dyDescent="0.2">
      <c r="B523" s="5">
        <v>44837</v>
      </c>
      <c r="C523" s="4">
        <f>Table3[[#This Row],[Combined
Daily order]]</f>
        <v>21914</v>
      </c>
      <c r="D523" s="4">
        <f>Table5[[#This Row],[Combined 
Daily Order]]</f>
        <v>10945</v>
      </c>
      <c r="E523">
        <f t="shared" si="8"/>
        <v>32859</v>
      </c>
      <c r="U523"/>
    </row>
    <row r="524" spans="2:21" ht="15" x14ac:dyDescent="0.2">
      <c r="B524" s="5">
        <v>44834</v>
      </c>
      <c r="C524" s="4">
        <f>Table3[[#This Row],[Combined
Daily order]]</f>
        <v>29419</v>
      </c>
      <c r="D524" s="4">
        <f>Table5[[#This Row],[Combined 
Daily Order]]</f>
        <v>11548</v>
      </c>
      <c r="E524">
        <f t="shared" si="8"/>
        <v>40967</v>
      </c>
      <c r="U524"/>
    </row>
    <row r="525" spans="2:21" ht="15" x14ac:dyDescent="0.2">
      <c r="B525" s="5">
        <v>44833</v>
      </c>
      <c r="C525" s="4">
        <f>Table3[[#This Row],[Combined
Daily order]]</f>
        <v>19252</v>
      </c>
      <c r="D525" s="4">
        <f>Table5[[#This Row],[Combined 
Daily Order]]</f>
        <v>17062</v>
      </c>
      <c r="E525">
        <f t="shared" si="8"/>
        <v>36314</v>
      </c>
      <c r="U525"/>
    </row>
    <row r="526" spans="2:21" ht="15" x14ac:dyDescent="0.2">
      <c r="B526" s="5">
        <v>44832</v>
      </c>
      <c r="C526" s="4">
        <f>Table3[[#This Row],[Combined
Daily order]]</f>
        <v>31428</v>
      </c>
      <c r="D526" s="4">
        <f>Table5[[#This Row],[Combined 
Daily Order]]</f>
        <v>11367</v>
      </c>
      <c r="E526">
        <f t="shared" si="8"/>
        <v>42795</v>
      </c>
      <c r="U526"/>
    </row>
    <row r="527" spans="2:21" ht="15" x14ac:dyDescent="0.2">
      <c r="B527" s="5">
        <v>44831</v>
      </c>
      <c r="C527" s="4">
        <f>Table3[[#This Row],[Combined
Daily order]]</f>
        <v>19447</v>
      </c>
      <c r="D527" s="4">
        <f>Table5[[#This Row],[Combined 
Daily Order]]</f>
        <v>11647</v>
      </c>
      <c r="E527">
        <f t="shared" si="8"/>
        <v>31094</v>
      </c>
      <c r="U527"/>
    </row>
    <row r="528" spans="2:21" ht="15" x14ac:dyDescent="0.2">
      <c r="B528" s="5">
        <v>44830</v>
      </c>
      <c r="C528" s="4">
        <f>Table3[[#This Row],[Combined
Daily order]]</f>
        <v>30097</v>
      </c>
      <c r="D528" s="4">
        <f>Table5[[#This Row],[Combined 
Daily Order]]</f>
        <v>17658</v>
      </c>
      <c r="E528">
        <f t="shared" si="8"/>
        <v>47755</v>
      </c>
      <c r="U528"/>
    </row>
    <row r="529" spans="2:21" ht="15" x14ac:dyDescent="0.2">
      <c r="B529" s="5">
        <v>44827</v>
      </c>
      <c r="C529" s="4">
        <f>Table3[[#This Row],[Combined
Daily order]]</f>
        <v>21192</v>
      </c>
      <c r="D529" s="4">
        <f>Table5[[#This Row],[Combined 
Daily Order]]</f>
        <v>16753</v>
      </c>
      <c r="E529">
        <f t="shared" si="8"/>
        <v>37945</v>
      </c>
      <c r="U529"/>
    </row>
    <row r="530" spans="2:21" ht="15" x14ac:dyDescent="0.2">
      <c r="B530" s="5">
        <v>44826</v>
      </c>
      <c r="C530" s="4">
        <f>Table3[[#This Row],[Combined
Daily order]]</f>
        <v>29511</v>
      </c>
      <c r="D530" s="4">
        <f>Table5[[#This Row],[Combined 
Daily Order]]</f>
        <v>10455</v>
      </c>
      <c r="E530">
        <f t="shared" si="8"/>
        <v>39966</v>
      </c>
      <c r="U530"/>
    </row>
    <row r="531" spans="2:21" ht="15" x14ac:dyDescent="0.2">
      <c r="B531" s="5">
        <v>44825</v>
      </c>
      <c r="C531" s="4">
        <f>Table3[[#This Row],[Combined
Daily order]]</f>
        <v>20743</v>
      </c>
      <c r="D531" s="4">
        <f>Table5[[#This Row],[Combined 
Daily Order]]</f>
        <v>10340</v>
      </c>
      <c r="E531">
        <f t="shared" si="8"/>
        <v>31083</v>
      </c>
      <c r="U531"/>
    </row>
    <row r="532" spans="2:21" ht="15" x14ac:dyDescent="0.2">
      <c r="B532" s="5">
        <v>44824</v>
      </c>
      <c r="C532" s="4">
        <f>Table3[[#This Row],[Combined
Daily order]]</f>
        <v>30295</v>
      </c>
      <c r="D532" s="4">
        <f>Table5[[#This Row],[Combined 
Daily Order]]</f>
        <v>16652</v>
      </c>
      <c r="E532">
        <f t="shared" si="8"/>
        <v>46947</v>
      </c>
      <c r="U532"/>
    </row>
    <row r="533" spans="2:21" ht="15" x14ac:dyDescent="0.2">
      <c r="B533" s="5">
        <v>44823</v>
      </c>
      <c r="C533" s="4">
        <f>Table3[[#This Row],[Combined
Daily order]]</f>
        <v>21643</v>
      </c>
      <c r="D533" s="4">
        <f>Table5[[#This Row],[Combined 
Daily Order]]</f>
        <v>11058</v>
      </c>
      <c r="E533">
        <f t="shared" si="8"/>
        <v>32701</v>
      </c>
      <c r="U533"/>
    </row>
    <row r="534" spans="2:21" ht="15" x14ac:dyDescent="0.2">
      <c r="B534" s="5">
        <v>44820</v>
      </c>
      <c r="C534" s="4">
        <f>Table3[[#This Row],[Combined
Daily order]]</f>
        <v>30513</v>
      </c>
      <c r="D534" s="4">
        <f>Table5[[#This Row],[Combined 
Daily Order]]</f>
        <v>16160</v>
      </c>
      <c r="E534">
        <f t="shared" si="8"/>
        <v>46673</v>
      </c>
      <c r="U534"/>
    </row>
    <row r="535" spans="2:21" ht="15" x14ac:dyDescent="0.2">
      <c r="B535" s="5">
        <v>44819</v>
      </c>
      <c r="C535" s="4">
        <f>Table3[[#This Row],[Combined
Daily order]]</f>
        <v>18939</v>
      </c>
      <c r="D535" s="4">
        <f>Table5[[#This Row],[Combined 
Daily Order]]</f>
        <v>11761</v>
      </c>
      <c r="E535">
        <f t="shared" si="8"/>
        <v>30700</v>
      </c>
      <c r="U535"/>
    </row>
    <row r="536" spans="2:21" ht="15" x14ac:dyDescent="0.2">
      <c r="B536" s="5">
        <v>44818</v>
      </c>
      <c r="C536" s="4">
        <f>Table3[[#This Row],[Combined
Daily order]]</f>
        <v>28419</v>
      </c>
      <c r="D536" s="4">
        <f>Table5[[#This Row],[Combined 
Daily Order]]</f>
        <v>16482</v>
      </c>
      <c r="E536">
        <f t="shared" si="8"/>
        <v>44901</v>
      </c>
      <c r="U536"/>
    </row>
    <row r="537" spans="2:21" ht="15" x14ac:dyDescent="0.2">
      <c r="B537" s="5">
        <v>44817</v>
      </c>
      <c r="C537" s="4">
        <f>Table3[[#This Row],[Combined
Daily order]]</f>
        <v>20309</v>
      </c>
      <c r="D537" s="4">
        <f>Table5[[#This Row],[Combined 
Daily Order]]</f>
        <v>11770</v>
      </c>
      <c r="E537">
        <f t="shared" si="8"/>
        <v>32079</v>
      </c>
      <c r="U537"/>
    </row>
    <row r="538" spans="2:21" ht="15" x14ac:dyDescent="0.2">
      <c r="B538" s="5">
        <v>44816</v>
      </c>
      <c r="C538" s="4">
        <f>Table3[[#This Row],[Combined
Daily order]]</f>
        <v>30840</v>
      </c>
      <c r="D538" s="4">
        <f>Table5[[#This Row],[Combined 
Daily Order]]</f>
        <v>15889</v>
      </c>
      <c r="E538">
        <f t="shared" si="8"/>
        <v>46729</v>
      </c>
      <c r="U538"/>
    </row>
    <row r="539" spans="2:21" ht="15" x14ac:dyDescent="0.2">
      <c r="B539" s="5">
        <v>44813</v>
      </c>
      <c r="C539" s="4">
        <f>Table3[[#This Row],[Combined
Daily order]]</f>
        <v>20016</v>
      </c>
      <c r="D539" s="4">
        <f>Table5[[#This Row],[Combined 
Daily Order]]</f>
        <v>11614</v>
      </c>
      <c r="E539">
        <f t="shared" si="8"/>
        <v>31630</v>
      </c>
      <c r="U539"/>
    </row>
    <row r="540" spans="2:21" ht="15" x14ac:dyDescent="0.2">
      <c r="B540" s="5">
        <v>44812</v>
      </c>
      <c r="C540" s="4">
        <f>Table3[[#This Row],[Combined
Daily order]]</f>
        <v>28931</v>
      </c>
      <c r="D540" s="4">
        <f>Table5[[#This Row],[Combined 
Daily Order]]</f>
        <v>16726</v>
      </c>
      <c r="E540">
        <f t="shared" si="8"/>
        <v>45657</v>
      </c>
      <c r="U540"/>
    </row>
    <row r="541" spans="2:21" ht="15" x14ac:dyDescent="0.2">
      <c r="B541" s="5">
        <v>44811</v>
      </c>
      <c r="C541" s="4">
        <f>Table3[[#This Row],[Combined
Daily order]]</f>
        <v>19104</v>
      </c>
      <c r="D541" s="4">
        <f>Table5[[#This Row],[Combined 
Daily Order]]</f>
        <v>10475</v>
      </c>
      <c r="E541">
        <f t="shared" si="8"/>
        <v>29579</v>
      </c>
      <c r="U541"/>
    </row>
    <row r="542" spans="2:21" ht="15" x14ac:dyDescent="0.2">
      <c r="B542" s="5">
        <v>44810</v>
      </c>
      <c r="C542" s="4">
        <f>Table3[[#This Row],[Combined
Daily order]]</f>
        <v>28719</v>
      </c>
      <c r="D542" s="4">
        <f>Table5[[#This Row],[Combined 
Daily Order]]</f>
        <v>16895</v>
      </c>
      <c r="E542">
        <f t="shared" si="8"/>
        <v>45614</v>
      </c>
      <c r="U542"/>
    </row>
    <row r="543" spans="2:21" ht="15" x14ac:dyDescent="0.2">
      <c r="B543" s="5">
        <v>44809</v>
      </c>
      <c r="C543" s="4">
        <f>Table3[[#This Row],[Combined
Daily order]]</f>
        <v>19061</v>
      </c>
      <c r="D543" s="4">
        <f>Table5[[#This Row],[Combined 
Daily Order]]</f>
        <v>11125</v>
      </c>
      <c r="E543">
        <f t="shared" si="8"/>
        <v>30186</v>
      </c>
      <c r="U543"/>
    </row>
    <row r="544" spans="2:21" ht="15" x14ac:dyDescent="0.2">
      <c r="B544" s="5">
        <v>44806</v>
      </c>
      <c r="C544" s="4">
        <f>Table3[[#This Row],[Combined
Daily order]]</f>
        <v>30138</v>
      </c>
      <c r="D544" s="4">
        <f>Table5[[#This Row],[Combined 
Daily Order]]</f>
        <v>16428</v>
      </c>
      <c r="E544">
        <f t="shared" si="8"/>
        <v>46566</v>
      </c>
      <c r="U544"/>
    </row>
    <row r="545" spans="2:21" ht="15" x14ac:dyDescent="0.2">
      <c r="B545" s="5">
        <v>44805</v>
      </c>
      <c r="C545" s="4">
        <f>Table3[[#This Row],[Combined
Daily order]]</f>
        <v>18454</v>
      </c>
      <c r="D545" s="4">
        <f>Table5[[#This Row],[Combined 
Daily Order]]</f>
        <v>11437</v>
      </c>
      <c r="E545">
        <f t="shared" si="8"/>
        <v>29891</v>
      </c>
      <c r="U545"/>
    </row>
    <row r="546" spans="2:21" ht="15" x14ac:dyDescent="0.2">
      <c r="B546" s="5">
        <v>44804</v>
      </c>
      <c r="C546" s="4">
        <f>Table3[[#This Row],[Combined
Daily order]]</f>
        <v>27500</v>
      </c>
      <c r="D546" s="4">
        <f>Table5[[#This Row],[Combined 
Daily Order]]</f>
        <v>16211</v>
      </c>
      <c r="E546">
        <f t="shared" si="8"/>
        <v>43711</v>
      </c>
      <c r="U546"/>
    </row>
    <row r="547" spans="2:21" ht="15" x14ac:dyDescent="0.2">
      <c r="B547" s="5">
        <v>44803</v>
      </c>
      <c r="C547" s="4">
        <f>Table3[[#This Row],[Combined
Daily order]]</f>
        <v>19132</v>
      </c>
      <c r="D547" s="4">
        <f>Table5[[#This Row],[Combined 
Daily Order]]</f>
        <v>10021</v>
      </c>
      <c r="E547">
        <f t="shared" si="8"/>
        <v>29153</v>
      </c>
      <c r="U547"/>
    </row>
    <row r="548" spans="2:21" ht="15" x14ac:dyDescent="0.2">
      <c r="B548" s="5">
        <v>44802</v>
      </c>
      <c r="C548" s="4">
        <f>Table3[[#This Row],[Combined
Daily order]]</f>
        <v>28097</v>
      </c>
      <c r="D548" s="4">
        <f>Table5[[#This Row],[Combined 
Daily Order]]</f>
        <v>14736</v>
      </c>
      <c r="E548">
        <f t="shared" si="8"/>
        <v>42833</v>
      </c>
      <c r="U548"/>
    </row>
    <row r="549" spans="2:21" ht="15" x14ac:dyDescent="0.2">
      <c r="B549" s="5">
        <v>44799</v>
      </c>
      <c r="C549" s="4">
        <f>Table3[[#This Row],[Combined
Daily order]]</f>
        <v>17728</v>
      </c>
      <c r="D549" s="4">
        <f>Table5[[#This Row],[Combined 
Daily Order]]</f>
        <v>10365</v>
      </c>
      <c r="E549">
        <f t="shared" si="8"/>
        <v>28093</v>
      </c>
      <c r="U549"/>
    </row>
    <row r="550" spans="2:21" ht="15" x14ac:dyDescent="0.2">
      <c r="B550" s="5">
        <v>44798</v>
      </c>
      <c r="C550" s="4">
        <f>Table3[[#This Row],[Combined
Daily order]]</f>
        <v>28772</v>
      </c>
      <c r="D550" s="4">
        <f>Table5[[#This Row],[Combined 
Daily Order]]</f>
        <v>15945</v>
      </c>
      <c r="E550">
        <f t="shared" si="8"/>
        <v>44717</v>
      </c>
      <c r="U550"/>
    </row>
    <row r="551" spans="2:21" ht="15" x14ac:dyDescent="0.2">
      <c r="B551" s="5">
        <v>44797</v>
      </c>
      <c r="C551" s="4">
        <f>Table3[[#This Row],[Combined
Daily order]]</f>
        <v>18292</v>
      </c>
      <c r="D551" s="4">
        <f>Table5[[#This Row],[Combined 
Daily Order]]</f>
        <v>9484</v>
      </c>
      <c r="E551">
        <f t="shared" si="8"/>
        <v>27776</v>
      </c>
      <c r="U551"/>
    </row>
    <row r="552" spans="2:21" ht="15" x14ac:dyDescent="0.2">
      <c r="B552" s="5">
        <v>44796</v>
      </c>
      <c r="C552" s="4">
        <f>Table3[[#This Row],[Combined
Daily order]]</f>
        <v>27340</v>
      </c>
      <c r="D552" s="4">
        <f>Table5[[#This Row],[Combined 
Daily Order]]</f>
        <v>15709</v>
      </c>
      <c r="E552">
        <f t="shared" si="8"/>
        <v>43049</v>
      </c>
      <c r="U552"/>
    </row>
    <row r="553" spans="2:21" ht="15" x14ac:dyDescent="0.2">
      <c r="B553" s="5">
        <v>44795</v>
      </c>
      <c r="C553" s="4">
        <f>Table3[[#This Row],[Combined
Daily order]]</f>
        <v>18442</v>
      </c>
      <c r="D553" s="4">
        <f>Table5[[#This Row],[Combined 
Daily Order]]</f>
        <v>10577</v>
      </c>
      <c r="E553">
        <f t="shared" si="8"/>
        <v>29019</v>
      </c>
      <c r="U553"/>
    </row>
    <row r="554" spans="2:21" ht="15" x14ac:dyDescent="0.2">
      <c r="B554" s="5">
        <v>44792</v>
      </c>
      <c r="C554" s="4">
        <f>Table3[[#This Row],[Combined
Daily order]]</f>
        <v>19467</v>
      </c>
      <c r="D554" s="4">
        <f>Table5[[#This Row],[Combined 
Daily Order]]</f>
        <v>15481</v>
      </c>
      <c r="E554">
        <f t="shared" si="8"/>
        <v>34948</v>
      </c>
      <c r="U554"/>
    </row>
    <row r="555" spans="2:21" ht="15" x14ac:dyDescent="0.2">
      <c r="B555" s="5">
        <v>44791</v>
      </c>
      <c r="C555" s="4">
        <f>Table3[[#This Row],[Combined
Daily order]]</f>
        <v>26887</v>
      </c>
      <c r="D555" s="4">
        <f>Table5[[#This Row],[Combined 
Daily Order]]</f>
        <v>10474</v>
      </c>
      <c r="E555">
        <f t="shared" si="8"/>
        <v>37361</v>
      </c>
      <c r="U555"/>
    </row>
    <row r="556" spans="2:21" ht="15" x14ac:dyDescent="0.2">
      <c r="B556" s="5">
        <v>44790</v>
      </c>
      <c r="C556" s="4">
        <f>Table3[[#This Row],[Combined
Daily order]]</f>
        <v>18506</v>
      </c>
      <c r="D556" s="4">
        <f>Table5[[#This Row],[Combined 
Daily Order]]</f>
        <v>15035</v>
      </c>
      <c r="E556">
        <f t="shared" si="8"/>
        <v>33541</v>
      </c>
      <c r="U556"/>
    </row>
    <row r="557" spans="2:21" ht="15" x14ac:dyDescent="0.2">
      <c r="B557" s="5">
        <v>44789</v>
      </c>
      <c r="C557" s="4">
        <f>Table3[[#This Row],[Combined
Daily order]]</f>
        <v>26736</v>
      </c>
      <c r="D557" s="4">
        <f>Table5[[#This Row],[Combined 
Daily Order]]</f>
        <v>9249</v>
      </c>
      <c r="E557">
        <f t="shared" si="8"/>
        <v>35985</v>
      </c>
      <c r="U557"/>
    </row>
    <row r="558" spans="2:21" ht="15" x14ac:dyDescent="0.2">
      <c r="B558" s="5">
        <v>44788</v>
      </c>
      <c r="C558" s="4">
        <f>Table3[[#This Row],[Combined
Daily order]]</f>
        <v>17502</v>
      </c>
      <c r="D558" s="4">
        <f>Table5[[#This Row],[Combined 
Daily Order]]</f>
        <v>14880</v>
      </c>
      <c r="E558">
        <f t="shared" si="8"/>
        <v>32382</v>
      </c>
      <c r="U558"/>
    </row>
    <row r="559" spans="2:21" ht="15" x14ac:dyDescent="0.2">
      <c r="B559" s="5">
        <v>44785</v>
      </c>
      <c r="C559" s="4">
        <f>Table3[[#This Row],[Combined
Daily order]]</f>
        <v>24820</v>
      </c>
      <c r="D559" s="4">
        <f>Table5[[#This Row],[Combined 
Daily Order]]</f>
        <v>9162</v>
      </c>
      <c r="E559">
        <f t="shared" si="8"/>
        <v>33982</v>
      </c>
      <c r="U559"/>
    </row>
    <row r="560" spans="2:21" ht="15" x14ac:dyDescent="0.2">
      <c r="B560" s="5">
        <v>44784</v>
      </c>
      <c r="C560" s="4">
        <f>Table3[[#This Row],[Combined
Daily order]]</f>
        <v>15430</v>
      </c>
      <c r="D560" s="4">
        <f>Table5[[#This Row],[Combined 
Daily Order]]</f>
        <v>12910</v>
      </c>
      <c r="E560">
        <f t="shared" si="8"/>
        <v>28340</v>
      </c>
      <c r="U560"/>
    </row>
    <row r="561" spans="2:21" ht="15" x14ac:dyDescent="0.2">
      <c r="B561" s="5">
        <v>44783</v>
      </c>
      <c r="C561" s="4">
        <f>Table3[[#This Row],[Combined
Daily order]]</f>
        <v>15075</v>
      </c>
      <c r="D561" s="4">
        <f>Table5[[#This Row],[Combined 
Daily Order]]</f>
        <v>9728</v>
      </c>
      <c r="E561">
        <f t="shared" si="8"/>
        <v>24803</v>
      </c>
      <c r="U561"/>
    </row>
    <row r="562" spans="2:21" ht="15" x14ac:dyDescent="0.2">
      <c r="B562" s="5">
        <v>44782</v>
      </c>
      <c r="C562" s="4">
        <f>Table3[[#This Row],[Combined
Daily order]]</f>
        <v>25750</v>
      </c>
      <c r="D562" s="4">
        <f>Table5[[#This Row],[Combined 
Daily Order]]</f>
        <v>13859</v>
      </c>
      <c r="E562">
        <f t="shared" si="8"/>
        <v>39609</v>
      </c>
      <c r="U562"/>
    </row>
    <row r="563" spans="2:21" ht="15" x14ac:dyDescent="0.2">
      <c r="B563" s="5">
        <v>44781</v>
      </c>
      <c r="C563" s="4">
        <f>Table3[[#This Row],[Combined
Daily order]]</f>
        <v>16967</v>
      </c>
      <c r="D563" s="4">
        <f>Table5[[#This Row],[Combined 
Daily Order]]</f>
        <v>8124</v>
      </c>
      <c r="E563">
        <f t="shared" si="8"/>
        <v>25091</v>
      </c>
      <c r="U563"/>
    </row>
    <row r="564" spans="2:21" ht="15" x14ac:dyDescent="0.2">
      <c r="B564" s="5">
        <v>44778</v>
      </c>
      <c r="C564" s="4">
        <f>Table3[[#This Row],[Combined
Daily order]]</f>
        <v>23248</v>
      </c>
      <c r="D564" s="4">
        <f>Table5[[#This Row],[Combined 
Daily Order]]</f>
        <v>13857</v>
      </c>
      <c r="E564">
        <f t="shared" si="8"/>
        <v>37105</v>
      </c>
      <c r="U564"/>
    </row>
    <row r="565" spans="2:21" ht="15" x14ac:dyDescent="0.2">
      <c r="B565" s="5">
        <v>44777</v>
      </c>
      <c r="C565" s="4">
        <f>Table3[[#This Row],[Combined
Daily order]]</f>
        <v>15218</v>
      </c>
      <c r="D565" s="4">
        <f>Table5[[#This Row],[Combined 
Daily Order]]</f>
        <v>9244</v>
      </c>
      <c r="E565">
        <f t="shared" si="8"/>
        <v>24462</v>
      </c>
      <c r="U565"/>
    </row>
    <row r="566" spans="2:21" ht="15" x14ac:dyDescent="0.2">
      <c r="B566" s="5">
        <v>44776</v>
      </c>
      <c r="C566" s="4">
        <f>Table3[[#This Row],[Combined
Daily order]]</f>
        <v>23407</v>
      </c>
      <c r="D566" s="4">
        <f>Table5[[#This Row],[Combined 
Daily Order]]</f>
        <v>12390</v>
      </c>
      <c r="E566">
        <f t="shared" si="8"/>
        <v>35797</v>
      </c>
      <c r="U566"/>
    </row>
    <row r="567" spans="2:21" ht="15" x14ac:dyDescent="0.2">
      <c r="B567" s="5">
        <v>44775</v>
      </c>
      <c r="C567" s="4">
        <f>Table3[[#This Row],[Combined
Daily order]]</f>
        <v>15733</v>
      </c>
      <c r="D567" s="4">
        <f>Table5[[#This Row],[Combined 
Daily Order]]</f>
        <v>7380</v>
      </c>
      <c r="E567">
        <f t="shared" si="8"/>
        <v>23113</v>
      </c>
      <c r="U567"/>
    </row>
    <row r="568" spans="2:21" ht="15" x14ac:dyDescent="0.2">
      <c r="B568" s="5">
        <v>44774</v>
      </c>
      <c r="C568" s="4">
        <f>Table3[[#This Row],[Combined
Daily order]]</f>
        <v>21658</v>
      </c>
      <c r="D568" s="4">
        <f>Table5[[#This Row],[Combined 
Daily Order]]</f>
        <v>11329</v>
      </c>
      <c r="E568">
        <f t="shared" si="8"/>
        <v>32987</v>
      </c>
      <c r="U568"/>
    </row>
    <row r="569" spans="2:21" ht="15" x14ac:dyDescent="0.2">
      <c r="B569" s="5">
        <v>44771</v>
      </c>
      <c r="C569" s="4">
        <f>Table3[[#This Row],[Combined
Daily order]]</f>
        <v>14106</v>
      </c>
      <c r="D569" s="4">
        <f>Table5[[#This Row],[Combined 
Daily Order]]</f>
        <v>12018</v>
      </c>
      <c r="E569">
        <f t="shared" si="8"/>
        <v>26124</v>
      </c>
      <c r="U569"/>
    </row>
    <row r="570" spans="2:21" ht="15" x14ac:dyDescent="0.2">
      <c r="B570" s="5">
        <v>44770</v>
      </c>
      <c r="C570" s="4">
        <f>Table3[[#This Row],[Combined
Daily order]]</f>
        <v>20171</v>
      </c>
      <c r="D570" s="4">
        <f>Table5[[#This Row],[Combined 
Daily Order]]</f>
        <v>7582</v>
      </c>
      <c r="E570">
        <f t="shared" si="8"/>
        <v>27753</v>
      </c>
      <c r="U570"/>
    </row>
    <row r="571" spans="2:21" ht="15" x14ac:dyDescent="0.2">
      <c r="B571" s="5">
        <v>44769</v>
      </c>
      <c r="C571" s="4">
        <f>Table3[[#This Row],[Combined
Daily order]]</f>
        <v>14417</v>
      </c>
      <c r="D571" s="4">
        <f>Table5[[#This Row],[Combined 
Daily Order]]</f>
        <v>11442</v>
      </c>
      <c r="E571">
        <f t="shared" si="8"/>
        <v>25859</v>
      </c>
      <c r="U571"/>
    </row>
    <row r="572" spans="2:21" ht="15" x14ac:dyDescent="0.2">
      <c r="B572" s="5">
        <v>44768</v>
      </c>
      <c r="C572" s="4">
        <f>Table3[[#This Row],[Combined
Daily order]]</f>
        <v>21128</v>
      </c>
      <c r="D572" s="4">
        <f>Table5[[#This Row],[Combined 
Daily Order]]</f>
        <v>7313</v>
      </c>
      <c r="E572">
        <f t="shared" si="8"/>
        <v>28441</v>
      </c>
      <c r="U572"/>
    </row>
    <row r="573" spans="2:21" ht="15" x14ac:dyDescent="0.2">
      <c r="B573" s="5">
        <v>44767</v>
      </c>
      <c r="C573" s="4">
        <f>Table3[[#This Row],[Combined
Daily order]]</f>
        <v>13030</v>
      </c>
      <c r="D573" s="4">
        <f>Table5[[#This Row],[Combined 
Daily Order]]</f>
        <v>11007</v>
      </c>
      <c r="E573">
        <f t="shared" si="8"/>
        <v>24037</v>
      </c>
      <c r="U573"/>
    </row>
    <row r="574" spans="2:21" ht="15" x14ac:dyDescent="0.2">
      <c r="B574" s="5">
        <v>44764</v>
      </c>
      <c r="C574" s="4">
        <f>Table3[[#This Row],[Combined
Daily order]]</f>
        <v>18903</v>
      </c>
      <c r="D574" s="4">
        <f>Table5[[#This Row],[Combined 
Daily Order]]</f>
        <v>7130</v>
      </c>
      <c r="E574">
        <f t="shared" si="8"/>
        <v>26033</v>
      </c>
      <c r="U574"/>
    </row>
    <row r="575" spans="2:21" ht="15" x14ac:dyDescent="0.2">
      <c r="B575" s="5">
        <v>44763</v>
      </c>
      <c r="C575" s="4">
        <f>Table3[[#This Row],[Combined
Daily order]]</f>
        <v>13202</v>
      </c>
      <c r="D575" s="4">
        <f>Table5[[#This Row],[Combined 
Daily Order]]</f>
        <v>9417</v>
      </c>
      <c r="E575">
        <f t="shared" si="8"/>
        <v>22619</v>
      </c>
      <c r="U575"/>
    </row>
    <row r="576" spans="2:21" ht="15" x14ac:dyDescent="0.2">
      <c r="B576" s="5">
        <v>44762</v>
      </c>
      <c r="C576" s="4">
        <f>Table3[[#This Row],[Combined
Daily order]]</f>
        <v>18351</v>
      </c>
      <c r="D576" s="4">
        <f>Table5[[#This Row],[Combined 
Daily Order]]</f>
        <v>6857</v>
      </c>
      <c r="E576">
        <f t="shared" si="8"/>
        <v>25208</v>
      </c>
      <c r="U576"/>
    </row>
    <row r="577" spans="2:21" ht="15" x14ac:dyDescent="0.2">
      <c r="B577" s="5">
        <v>44761</v>
      </c>
      <c r="C577" s="4">
        <f>Table3[[#This Row],[Combined
Daily order]]</f>
        <v>12898</v>
      </c>
      <c r="D577" s="4">
        <f>Table5[[#This Row],[Combined 
Daily Order]]</f>
        <v>9319</v>
      </c>
      <c r="E577">
        <f t="shared" si="8"/>
        <v>22217</v>
      </c>
      <c r="U577"/>
    </row>
    <row r="578" spans="2:21" ht="15" x14ac:dyDescent="0.2">
      <c r="B578" s="5">
        <v>44760</v>
      </c>
      <c r="C578" s="4">
        <f>Table3[[#This Row],[Combined
Daily order]]</f>
        <v>16669</v>
      </c>
      <c r="D578" s="4">
        <f>Table5[[#This Row],[Combined 
Daily Order]]</f>
        <v>6766</v>
      </c>
      <c r="E578">
        <f t="shared" si="8"/>
        <v>23435</v>
      </c>
      <c r="U578"/>
    </row>
    <row r="579" spans="2:21" ht="15" x14ac:dyDescent="0.2">
      <c r="B579" s="5">
        <v>44757</v>
      </c>
      <c r="C579" s="4">
        <f>Table3[[#This Row],[Combined
Daily order]]</f>
        <v>10441</v>
      </c>
      <c r="D579" s="4">
        <f>Table5[[#This Row],[Combined 
Daily Order]]</f>
        <v>5943</v>
      </c>
      <c r="E579">
        <f t="shared" si="8"/>
        <v>16384</v>
      </c>
      <c r="U579"/>
    </row>
    <row r="580" spans="2:21" ht="15" x14ac:dyDescent="0.2">
      <c r="B580" s="5">
        <v>44756</v>
      </c>
      <c r="C580" s="4">
        <f>Table3[[#This Row],[Combined
Daily order]]</f>
        <v>15835</v>
      </c>
      <c r="D580" s="4">
        <f>Table5[[#This Row],[Combined 
Daily Order]]</f>
        <v>9055</v>
      </c>
      <c r="E580">
        <f t="shared" ref="E580:E643" si="9">C580+D580</f>
        <v>24890</v>
      </c>
      <c r="U580"/>
    </row>
    <row r="581" spans="2:21" ht="15" x14ac:dyDescent="0.2">
      <c r="B581" s="5">
        <v>44755</v>
      </c>
      <c r="C581" s="4">
        <f>Table3[[#This Row],[Combined
Daily order]]</f>
        <v>11404</v>
      </c>
      <c r="D581" s="4">
        <f>Table5[[#This Row],[Combined 
Daily Order]]</f>
        <v>5865</v>
      </c>
      <c r="E581">
        <f t="shared" si="9"/>
        <v>17269</v>
      </c>
      <c r="U581"/>
    </row>
    <row r="582" spans="2:21" ht="15" x14ac:dyDescent="0.2">
      <c r="B582" s="5">
        <v>44754</v>
      </c>
      <c r="C582" s="4">
        <f>Table3[[#This Row],[Combined
Daily order]]</f>
        <v>15743</v>
      </c>
      <c r="D582" s="4">
        <f>Table5[[#This Row],[Combined 
Daily Order]]</f>
        <v>8860</v>
      </c>
      <c r="E582">
        <f t="shared" si="9"/>
        <v>24603</v>
      </c>
      <c r="U582"/>
    </row>
    <row r="583" spans="2:21" ht="15" x14ac:dyDescent="0.2">
      <c r="B583" s="5">
        <v>44753</v>
      </c>
      <c r="C583" s="4">
        <f>Table3[[#This Row],[Combined
Daily order]]</f>
        <v>11714</v>
      </c>
      <c r="D583" s="4">
        <f>Table5[[#This Row],[Combined 
Daily Order]]</f>
        <v>8679</v>
      </c>
      <c r="E583">
        <f t="shared" si="9"/>
        <v>20393</v>
      </c>
      <c r="U583"/>
    </row>
    <row r="584" spans="2:21" ht="15" x14ac:dyDescent="0.2">
      <c r="B584" s="5">
        <v>44750</v>
      </c>
      <c r="C584" s="4">
        <f>Table3[[#This Row],[Combined
Daily order]]</f>
        <v>17470</v>
      </c>
      <c r="D584" s="4">
        <f>Table5[[#This Row],[Combined 
Daily Order]]</f>
        <v>5755</v>
      </c>
      <c r="E584">
        <f t="shared" si="9"/>
        <v>23225</v>
      </c>
      <c r="U584"/>
    </row>
    <row r="585" spans="2:21" ht="15" x14ac:dyDescent="0.2">
      <c r="B585" s="5">
        <v>44749</v>
      </c>
      <c r="C585" s="4">
        <f>Table3[[#This Row],[Combined
Daily order]]</f>
        <v>11720</v>
      </c>
      <c r="D585" s="4">
        <f>Table5[[#This Row],[Combined 
Daily Order]]</f>
        <v>9106</v>
      </c>
      <c r="E585">
        <f t="shared" si="9"/>
        <v>20826</v>
      </c>
      <c r="U585"/>
    </row>
    <row r="586" spans="2:21" ht="15" x14ac:dyDescent="0.2">
      <c r="B586" s="5">
        <v>44748</v>
      </c>
      <c r="C586" s="4">
        <f>Table3[[#This Row],[Combined
Daily order]]</f>
        <v>16281</v>
      </c>
      <c r="D586" s="4">
        <f>Table5[[#This Row],[Combined 
Daily Order]]</f>
        <v>6121</v>
      </c>
      <c r="E586">
        <f t="shared" si="9"/>
        <v>22402</v>
      </c>
      <c r="U586"/>
    </row>
    <row r="587" spans="2:21" ht="15" x14ac:dyDescent="0.2">
      <c r="B587" s="5">
        <v>44747</v>
      </c>
      <c r="C587" s="4">
        <f>Table3[[#This Row],[Combined
Daily order]]</f>
        <v>11954</v>
      </c>
      <c r="D587" s="4">
        <f>Table5[[#This Row],[Combined 
Daily Order]]</f>
        <v>9233</v>
      </c>
      <c r="E587">
        <f t="shared" si="9"/>
        <v>21187</v>
      </c>
      <c r="U587"/>
    </row>
    <row r="588" spans="2:21" ht="15" x14ac:dyDescent="0.2">
      <c r="B588" s="5">
        <v>44746</v>
      </c>
      <c r="C588" s="4">
        <f>Table3[[#This Row],[Combined
Daily order]]</f>
        <v>13180</v>
      </c>
      <c r="D588" s="4">
        <f>Table5[[#This Row],[Combined 
Daily Order]]</f>
        <v>5465</v>
      </c>
      <c r="E588">
        <f t="shared" si="9"/>
        <v>18645</v>
      </c>
      <c r="U588"/>
    </row>
    <row r="589" spans="2:21" ht="15" x14ac:dyDescent="0.2">
      <c r="B589" s="5">
        <v>44743</v>
      </c>
      <c r="C589" s="4">
        <f>Table3[[#This Row],[Combined
Daily order]]</f>
        <v>17714</v>
      </c>
      <c r="D589" s="4">
        <f>Table5[[#This Row],[Combined 
Daily Order]]</f>
        <v>9433</v>
      </c>
      <c r="E589">
        <f t="shared" si="9"/>
        <v>27147</v>
      </c>
      <c r="U589"/>
    </row>
    <row r="590" spans="2:21" ht="15" x14ac:dyDescent="0.2">
      <c r="B590" s="5">
        <v>44742</v>
      </c>
      <c r="C590" s="4">
        <f>Table3[[#This Row],[Combined
Daily order]]</f>
        <v>12679</v>
      </c>
      <c r="D590" s="4">
        <f>Table5[[#This Row],[Combined 
Daily Order]]</f>
        <v>5568</v>
      </c>
      <c r="E590">
        <f t="shared" si="9"/>
        <v>18247</v>
      </c>
      <c r="U590"/>
    </row>
    <row r="591" spans="2:21" ht="15" x14ac:dyDescent="0.2">
      <c r="B591" s="5">
        <v>44741</v>
      </c>
      <c r="C591" s="4">
        <f>Table3[[#This Row],[Combined
Daily order]]</f>
        <v>19377</v>
      </c>
      <c r="D591" s="4">
        <f>Table5[[#This Row],[Combined 
Daily Order]]</f>
        <v>9274</v>
      </c>
      <c r="E591">
        <f t="shared" si="9"/>
        <v>28651</v>
      </c>
      <c r="U591"/>
    </row>
    <row r="592" spans="2:21" ht="15" x14ac:dyDescent="0.2">
      <c r="B592" s="5">
        <v>44740</v>
      </c>
      <c r="C592" s="4">
        <f>Table3[[#This Row],[Combined
Daily order]]</f>
        <v>12315</v>
      </c>
      <c r="D592" s="4">
        <f>Table5[[#This Row],[Combined 
Daily Order]]</f>
        <v>6118</v>
      </c>
      <c r="E592">
        <f t="shared" si="9"/>
        <v>18433</v>
      </c>
      <c r="U592"/>
    </row>
    <row r="593" spans="2:21" ht="15" x14ac:dyDescent="0.2">
      <c r="B593" s="5">
        <v>44739</v>
      </c>
      <c r="C593" s="4">
        <f>Table3[[#This Row],[Combined
Daily order]]</f>
        <v>17810</v>
      </c>
      <c r="D593" s="4">
        <f>Table5[[#This Row],[Combined 
Daily Order]]</f>
        <v>9106</v>
      </c>
      <c r="E593">
        <f t="shared" si="9"/>
        <v>26916</v>
      </c>
      <c r="U593"/>
    </row>
    <row r="594" spans="2:21" ht="15" x14ac:dyDescent="0.2">
      <c r="B594" s="5">
        <v>44736</v>
      </c>
      <c r="C594" s="4">
        <f>Table3[[#This Row],[Combined
Daily order]]</f>
        <v>13242</v>
      </c>
      <c r="D594" s="4">
        <f>Table5[[#This Row],[Combined 
Daily Order]]</f>
        <v>6791</v>
      </c>
      <c r="E594">
        <f t="shared" si="9"/>
        <v>20033</v>
      </c>
      <c r="U594"/>
    </row>
    <row r="595" spans="2:21" ht="15" x14ac:dyDescent="0.2">
      <c r="B595" s="5">
        <v>44735</v>
      </c>
      <c r="C595" s="4">
        <f>Table3[[#This Row],[Combined
Daily order]]</f>
        <v>18647</v>
      </c>
      <c r="D595" s="4">
        <f>Table5[[#This Row],[Combined 
Daily Order]]</f>
        <v>6061</v>
      </c>
      <c r="E595">
        <f t="shared" si="9"/>
        <v>24708</v>
      </c>
      <c r="U595"/>
    </row>
    <row r="596" spans="2:21" ht="15" x14ac:dyDescent="0.2">
      <c r="B596" s="5">
        <v>44734</v>
      </c>
      <c r="C596" s="4">
        <f>Table3[[#This Row],[Combined
Daily order]]</f>
        <v>11933</v>
      </c>
      <c r="D596" s="4">
        <f>Table5[[#This Row],[Combined 
Daily Order]]</f>
        <v>9546</v>
      </c>
      <c r="E596">
        <f t="shared" si="9"/>
        <v>21479</v>
      </c>
      <c r="U596"/>
    </row>
    <row r="597" spans="2:21" ht="15" x14ac:dyDescent="0.2">
      <c r="B597" s="5">
        <v>44733</v>
      </c>
      <c r="C597" s="4">
        <f>Table3[[#This Row],[Combined
Daily order]]</f>
        <v>12168</v>
      </c>
      <c r="D597" s="4">
        <f>Table5[[#This Row],[Combined 
Daily Order]]</f>
        <v>6378</v>
      </c>
      <c r="E597">
        <f t="shared" si="9"/>
        <v>18546</v>
      </c>
      <c r="U597"/>
    </row>
    <row r="598" spans="2:21" ht="15" x14ac:dyDescent="0.2">
      <c r="B598" s="5">
        <v>44732</v>
      </c>
      <c r="C598" s="4">
        <f>Table3[[#This Row],[Combined
Daily order]]</f>
        <v>19305</v>
      </c>
      <c r="D598" s="4">
        <f>Table5[[#This Row],[Combined 
Daily Order]]</f>
        <v>9051</v>
      </c>
      <c r="E598">
        <f t="shared" si="9"/>
        <v>28356</v>
      </c>
      <c r="U598"/>
    </row>
    <row r="599" spans="2:21" ht="15" x14ac:dyDescent="0.2">
      <c r="B599" s="5">
        <v>44729</v>
      </c>
      <c r="C599" s="4">
        <f>Table3[[#This Row],[Combined
Daily order]]</f>
        <v>21133</v>
      </c>
      <c r="D599" s="4">
        <f>Table5[[#This Row],[Combined 
Daily Order]]</f>
        <v>9970</v>
      </c>
      <c r="E599">
        <f t="shared" si="9"/>
        <v>31103</v>
      </c>
      <c r="U599"/>
    </row>
    <row r="600" spans="2:21" ht="15" x14ac:dyDescent="0.2">
      <c r="B600" s="5">
        <v>44728</v>
      </c>
      <c r="C600" s="4">
        <f>Table3[[#This Row],[Combined
Daily order]]</f>
        <v>12421</v>
      </c>
      <c r="D600" s="4">
        <f>Table5[[#This Row],[Combined 
Daily Order]]</f>
        <v>6444</v>
      </c>
      <c r="E600">
        <f t="shared" si="9"/>
        <v>18865</v>
      </c>
      <c r="U600"/>
    </row>
    <row r="601" spans="2:21" ht="15" x14ac:dyDescent="0.2">
      <c r="B601" s="5">
        <v>44727</v>
      </c>
      <c r="C601" s="4">
        <f>Table3[[#This Row],[Combined
Daily order]]</f>
        <v>18205</v>
      </c>
      <c r="D601" s="4">
        <f>Table5[[#This Row],[Combined 
Daily Order]]</f>
        <v>10351</v>
      </c>
      <c r="E601">
        <f t="shared" si="9"/>
        <v>28556</v>
      </c>
      <c r="U601"/>
    </row>
    <row r="602" spans="2:21" ht="15" x14ac:dyDescent="0.2">
      <c r="B602" s="5">
        <v>44726</v>
      </c>
      <c r="C602" s="4">
        <f>Table3[[#This Row],[Combined
Daily order]]</f>
        <v>13626</v>
      </c>
      <c r="D602" s="4">
        <f>Table5[[#This Row],[Combined 
Daily Order]]</f>
        <v>6821</v>
      </c>
      <c r="E602">
        <f t="shared" si="9"/>
        <v>20447</v>
      </c>
      <c r="U602"/>
    </row>
    <row r="603" spans="2:21" ht="15" x14ac:dyDescent="0.2">
      <c r="B603" s="5">
        <v>44725</v>
      </c>
      <c r="C603" s="4">
        <f>Table3[[#This Row],[Combined
Daily order]]</f>
        <v>21622</v>
      </c>
      <c r="D603" s="4">
        <f>Table5[[#This Row],[Combined 
Daily Order]]</f>
        <v>6710</v>
      </c>
      <c r="E603">
        <f t="shared" si="9"/>
        <v>28332</v>
      </c>
      <c r="U603"/>
    </row>
    <row r="604" spans="2:21" ht="15" x14ac:dyDescent="0.2">
      <c r="B604" s="5">
        <v>44722</v>
      </c>
      <c r="C604" s="4">
        <f>Table3[[#This Row],[Combined
Daily order]]</f>
        <v>13548</v>
      </c>
      <c r="D604" s="4">
        <f>Table5[[#This Row],[Combined 
Daily Order]]</f>
        <v>9684</v>
      </c>
      <c r="E604">
        <f t="shared" si="9"/>
        <v>23232</v>
      </c>
      <c r="U604"/>
    </row>
    <row r="605" spans="2:21" ht="15" x14ac:dyDescent="0.2">
      <c r="B605" s="5">
        <v>44721</v>
      </c>
      <c r="C605" s="4">
        <f>Table3[[#This Row],[Combined
Daily order]]</f>
        <v>20355</v>
      </c>
      <c r="D605" s="4">
        <f>Table5[[#This Row],[Combined 
Daily Order]]</f>
        <v>6275</v>
      </c>
      <c r="E605">
        <f t="shared" si="9"/>
        <v>26630</v>
      </c>
      <c r="U605"/>
    </row>
    <row r="606" spans="2:21" ht="15" x14ac:dyDescent="0.2">
      <c r="B606" s="5">
        <v>44720</v>
      </c>
      <c r="C606" s="4">
        <f>Table3[[#This Row],[Combined
Daily order]]</f>
        <v>12727</v>
      </c>
      <c r="D606" s="4">
        <f>Table5[[#This Row],[Combined 
Daily Order]]</f>
        <v>10522</v>
      </c>
      <c r="E606">
        <f t="shared" si="9"/>
        <v>23249</v>
      </c>
      <c r="U606"/>
    </row>
    <row r="607" spans="2:21" ht="15" x14ac:dyDescent="0.2">
      <c r="B607" s="5">
        <v>44719</v>
      </c>
      <c r="C607" s="4">
        <f>Table3[[#This Row],[Combined
Daily order]]</f>
        <v>22149</v>
      </c>
      <c r="D607" s="4">
        <f>Table5[[#This Row],[Combined 
Daily Order]]</f>
        <v>6261</v>
      </c>
      <c r="E607">
        <f t="shared" si="9"/>
        <v>28410</v>
      </c>
      <c r="U607"/>
    </row>
    <row r="608" spans="2:21" ht="15" x14ac:dyDescent="0.2">
      <c r="B608" s="5">
        <v>44718</v>
      </c>
      <c r="C608" s="4">
        <f>Table3[[#This Row],[Combined
Daily order]]</f>
        <v>14971</v>
      </c>
      <c r="D608" s="4">
        <f>Table5[[#This Row],[Combined 
Daily Order]]</f>
        <v>10289</v>
      </c>
      <c r="E608">
        <f t="shared" si="9"/>
        <v>25260</v>
      </c>
      <c r="U608"/>
    </row>
    <row r="609" spans="2:21" ht="15" x14ac:dyDescent="0.2">
      <c r="B609" s="5">
        <v>44715</v>
      </c>
      <c r="C609" s="4">
        <f>Table3[[#This Row],[Combined
Daily order]]</f>
        <v>21733</v>
      </c>
      <c r="D609" s="4">
        <f>Table5[[#This Row],[Combined 
Daily Order]]</f>
        <v>6437</v>
      </c>
      <c r="E609">
        <f t="shared" si="9"/>
        <v>28170</v>
      </c>
      <c r="U609"/>
    </row>
    <row r="610" spans="2:21" ht="15" x14ac:dyDescent="0.2">
      <c r="B610" s="5">
        <v>44714</v>
      </c>
      <c r="C610" s="4">
        <f>Table3[[#This Row],[Combined
Daily order]]</f>
        <v>13791</v>
      </c>
      <c r="D610" s="4">
        <f>Table5[[#This Row],[Combined 
Daily Order]]</f>
        <v>10618</v>
      </c>
      <c r="E610">
        <f t="shared" si="9"/>
        <v>24409</v>
      </c>
      <c r="U610"/>
    </row>
    <row r="611" spans="2:21" ht="15" x14ac:dyDescent="0.2">
      <c r="B611" s="5">
        <v>44713</v>
      </c>
      <c r="C611" s="4">
        <f>Table3[[#This Row],[Combined
Daily order]]</f>
        <v>21490</v>
      </c>
      <c r="D611" s="4">
        <f>Table5[[#This Row],[Combined 
Daily Order]]</f>
        <v>7302</v>
      </c>
      <c r="E611">
        <f t="shared" si="9"/>
        <v>28792</v>
      </c>
      <c r="U611"/>
    </row>
    <row r="612" spans="2:21" ht="15" x14ac:dyDescent="0.2">
      <c r="B612" s="5">
        <v>44712</v>
      </c>
      <c r="C612" s="4">
        <f>Table3[[#This Row],[Combined
Daily order]]</f>
        <v>13893</v>
      </c>
      <c r="D612" s="4">
        <f>Table5[[#This Row],[Combined 
Daily Order]]</f>
        <v>10879</v>
      </c>
      <c r="E612">
        <f t="shared" si="9"/>
        <v>24772</v>
      </c>
      <c r="U612"/>
    </row>
    <row r="613" spans="2:21" ht="15" x14ac:dyDescent="0.2">
      <c r="B613" s="5">
        <v>44711</v>
      </c>
      <c r="C613" s="4">
        <f>Table3[[#This Row],[Combined
Daily order]]</f>
        <v>21762</v>
      </c>
      <c r="D613" s="4">
        <f>Table5[[#This Row],[Combined 
Daily Order]]</f>
        <v>6640</v>
      </c>
      <c r="E613">
        <f t="shared" si="9"/>
        <v>28402</v>
      </c>
      <c r="U613"/>
    </row>
    <row r="614" spans="2:21" ht="15" x14ac:dyDescent="0.2">
      <c r="B614" s="5">
        <v>44708</v>
      </c>
      <c r="C614" s="4">
        <f>Table3[[#This Row],[Combined
Daily order]]</f>
        <v>14736</v>
      </c>
      <c r="D614" s="4">
        <f>Table5[[#This Row],[Combined 
Daily Order]]</f>
        <v>11004</v>
      </c>
      <c r="E614">
        <f t="shared" si="9"/>
        <v>25740</v>
      </c>
      <c r="U614"/>
    </row>
    <row r="615" spans="2:21" ht="15" x14ac:dyDescent="0.2">
      <c r="B615" s="5">
        <v>44707</v>
      </c>
      <c r="C615" s="4">
        <f>Table3[[#This Row],[Combined
Daily order]]</f>
        <v>22409</v>
      </c>
      <c r="D615" s="4">
        <f>Table5[[#This Row],[Combined 
Daily Order]]</f>
        <v>8154</v>
      </c>
      <c r="E615">
        <f t="shared" si="9"/>
        <v>30563</v>
      </c>
      <c r="U615"/>
    </row>
    <row r="616" spans="2:21" ht="15" x14ac:dyDescent="0.2">
      <c r="B616" s="5">
        <v>44706</v>
      </c>
      <c r="C616" s="4">
        <f>Table3[[#This Row],[Combined
Daily order]]</f>
        <v>15903</v>
      </c>
      <c r="D616" s="4">
        <f>Table5[[#This Row],[Combined 
Daily Order]]</f>
        <v>12066</v>
      </c>
      <c r="E616">
        <f t="shared" si="9"/>
        <v>27969</v>
      </c>
      <c r="U616"/>
    </row>
    <row r="617" spans="2:21" ht="15" x14ac:dyDescent="0.2">
      <c r="B617" s="5">
        <v>44705</v>
      </c>
      <c r="C617" s="4">
        <f>Table3[[#This Row],[Combined
Daily order]]</f>
        <v>21254</v>
      </c>
      <c r="D617" s="4">
        <f>Table5[[#This Row],[Combined 
Daily Order]]</f>
        <v>8548</v>
      </c>
      <c r="E617">
        <f t="shared" si="9"/>
        <v>29802</v>
      </c>
      <c r="U617"/>
    </row>
    <row r="618" spans="2:21" ht="15" x14ac:dyDescent="0.2">
      <c r="B618" s="5">
        <v>44704</v>
      </c>
      <c r="C618" s="4">
        <f>Table3[[#This Row],[Combined
Daily order]]</f>
        <v>15555</v>
      </c>
      <c r="D618" s="4">
        <f>Table5[[#This Row],[Combined 
Daily Order]]</f>
        <v>7793</v>
      </c>
      <c r="E618">
        <f t="shared" si="9"/>
        <v>23348</v>
      </c>
      <c r="U618"/>
    </row>
    <row r="619" spans="2:21" ht="15" x14ac:dyDescent="0.2">
      <c r="B619" s="5">
        <v>44701</v>
      </c>
      <c r="C619" s="4">
        <f>Table3[[#This Row],[Combined
Daily order]]</f>
        <v>24238</v>
      </c>
      <c r="D619" s="4">
        <f>Table5[[#This Row],[Combined 
Daily Order]]</f>
        <v>12182</v>
      </c>
      <c r="E619">
        <f t="shared" si="9"/>
        <v>36420</v>
      </c>
      <c r="U619"/>
    </row>
    <row r="620" spans="2:21" ht="15" x14ac:dyDescent="0.2">
      <c r="B620" s="5">
        <v>44700</v>
      </c>
      <c r="C620" s="4">
        <f>Table3[[#This Row],[Combined
Daily order]]</f>
        <v>14678</v>
      </c>
      <c r="D620" s="4">
        <f>Table5[[#This Row],[Combined 
Daily Order]]</f>
        <v>8506</v>
      </c>
      <c r="E620">
        <f t="shared" si="9"/>
        <v>23184</v>
      </c>
      <c r="U620"/>
    </row>
    <row r="621" spans="2:21" ht="15" x14ac:dyDescent="0.2">
      <c r="B621" s="5">
        <v>44699</v>
      </c>
      <c r="C621" s="4">
        <f>Table3[[#This Row],[Combined
Daily order]]</f>
        <v>21453</v>
      </c>
      <c r="D621" s="4">
        <f>Table5[[#This Row],[Combined 
Daily Order]]</f>
        <v>12214</v>
      </c>
      <c r="E621">
        <f t="shared" si="9"/>
        <v>33667</v>
      </c>
      <c r="U621"/>
    </row>
    <row r="622" spans="2:21" ht="15" x14ac:dyDescent="0.2">
      <c r="B622" s="5">
        <v>44698</v>
      </c>
      <c r="C622" s="4">
        <f>Table3[[#This Row],[Combined
Daily order]]</f>
        <v>16006</v>
      </c>
      <c r="D622" s="4">
        <f>Table5[[#This Row],[Combined 
Daily Order]]</f>
        <v>8090</v>
      </c>
      <c r="E622">
        <f t="shared" si="9"/>
        <v>24096</v>
      </c>
      <c r="U622"/>
    </row>
    <row r="623" spans="2:21" ht="15" x14ac:dyDescent="0.2">
      <c r="B623" s="5">
        <v>44697</v>
      </c>
      <c r="C623" s="4">
        <f>Table3[[#This Row],[Combined
Daily order]]</f>
        <v>25002</v>
      </c>
      <c r="D623" s="4">
        <f>Table5[[#This Row],[Combined 
Daily Order]]</f>
        <v>13040</v>
      </c>
      <c r="E623">
        <f t="shared" si="9"/>
        <v>38042</v>
      </c>
      <c r="U623"/>
    </row>
    <row r="624" spans="2:21" ht="15" x14ac:dyDescent="0.2">
      <c r="B624" s="5">
        <v>44694</v>
      </c>
      <c r="C624" s="4">
        <f>Table3[[#This Row],[Combined
Daily order]]</f>
        <v>16100</v>
      </c>
      <c r="D624" s="4">
        <f>Table5[[#This Row],[Combined 
Daily Order]]</f>
        <v>12562</v>
      </c>
      <c r="E624">
        <f t="shared" si="9"/>
        <v>28662</v>
      </c>
      <c r="U624"/>
    </row>
    <row r="625" spans="2:21" ht="15" x14ac:dyDescent="0.2">
      <c r="B625" s="5">
        <v>44693</v>
      </c>
      <c r="C625" s="4">
        <f>Table3[[#This Row],[Combined
Daily order]]</f>
        <v>23363</v>
      </c>
      <c r="D625" s="4">
        <f>Table5[[#This Row],[Combined 
Daily Order]]</f>
        <v>7993</v>
      </c>
      <c r="E625">
        <f t="shared" si="9"/>
        <v>31356</v>
      </c>
      <c r="U625"/>
    </row>
    <row r="626" spans="2:21" ht="15" x14ac:dyDescent="0.2">
      <c r="B626" s="5">
        <v>44692</v>
      </c>
      <c r="C626" s="4">
        <f>Table3[[#This Row],[Combined
Daily order]]</f>
        <v>13927</v>
      </c>
      <c r="D626" s="4">
        <f>Table5[[#This Row],[Combined 
Daily Order]]</f>
        <v>7794</v>
      </c>
      <c r="E626">
        <f t="shared" si="9"/>
        <v>21721</v>
      </c>
      <c r="U626"/>
    </row>
    <row r="627" spans="2:21" ht="15" x14ac:dyDescent="0.2">
      <c r="B627" s="5">
        <v>44691</v>
      </c>
      <c r="C627" s="4">
        <f>Table3[[#This Row],[Combined
Daily order]]</f>
        <v>24132</v>
      </c>
      <c r="D627" s="4">
        <f>Table5[[#This Row],[Combined 
Daily Order]]</f>
        <v>11492</v>
      </c>
      <c r="E627">
        <f t="shared" si="9"/>
        <v>35624</v>
      </c>
      <c r="U627"/>
    </row>
    <row r="628" spans="2:21" ht="15" x14ac:dyDescent="0.2">
      <c r="B628" s="5">
        <v>44690</v>
      </c>
      <c r="C628" s="4">
        <f>Table3[[#This Row],[Combined
Daily order]]</f>
        <v>23449</v>
      </c>
      <c r="D628" s="4">
        <f>Table5[[#This Row],[Combined 
Daily Order]]</f>
        <v>8334</v>
      </c>
      <c r="E628">
        <f t="shared" si="9"/>
        <v>31783</v>
      </c>
      <c r="U628"/>
    </row>
    <row r="629" spans="2:21" ht="15" x14ac:dyDescent="0.2">
      <c r="B629" s="5">
        <v>44687</v>
      </c>
      <c r="C629" s="4">
        <f>Table3[[#This Row],[Combined
Daily order]]</f>
        <v>23815</v>
      </c>
      <c r="D629" s="4">
        <f>Table5[[#This Row],[Combined 
Daily Order]]</f>
        <v>11876</v>
      </c>
      <c r="E629">
        <f t="shared" si="9"/>
        <v>35691</v>
      </c>
      <c r="U629"/>
    </row>
    <row r="630" spans="2:21" ht="15" x14ac:dyDescent="0.2">
      <c r="B630" s="5">
        <v>44686</v>
      </c>
      <c r="C630" s="4">
        <f>Table3[[#This Row],[Combined
Daily order]]</f>
        <v>14165</v>
      </c>
      <c r="D630" s="4">
        <f>Table5[[#This Row],[Combined 
Daily Order]]</f>
        <v>7679</v>
      </c>
      <c r="E630">
        <f t="shared" si="9"/>
        <v>21844</v>
      </c>
      <c r="U630"/>
    </row>
    <row r="631" spans="2:21" ht="15" x14ac:dyDescent="0.2">
      <c r="B631" s="5">
        <v>44685</v>
      </c>
      <c r="C631" s="4">
        <f>Table3[[#This Row],[Combined
Daily order]]</f>
        <v>23449</v>
      </c>
      <c r="D631" s="4">
        <f>Table5[[#This Row],[Combined 
Daily Order]]</f>
        <v>11570</v>
      </c>
      <c r="E631">
        <f t="shared" si="9"/>
        <v>35019</v>
      </c>
      <c r="U631"/>
    </row>
    <row r="632" spans="2:21" ht="15" x14ac:dyDescent="0.2">
      <c r="B632" s="5">
        <v>44684</v>
      </c>
      <c r="C632" s="4">
        <f>Table3[[#This Row],[Combined
Daily order]]</f>
        <v>14474</v>
      </c>
      <c r="D632" s="4">
        <f>Table5[[#This Row],[Combined 
Daily Order]]</f>
        <v>8304</v>
      </c>
      <c r="E632">
        <f t="shared" si="9"/>
        <v>22778</v>
      </c>
      <c r="U632"/>
    </row>
    <row r="633" spans="2:21" ht="15" x14ac:dyDescent="0.2">
      <c r="B633" s="5">
        <v>44683</v>
      </c>
      <c r="C633" s="4">
        <f>Table3[[#This Row],[Combined
Daily order]]</f>
        <v>23585</v>
      </c>
      <c r="D633" s="4">
        <f>Table5[[#This Row],[Combined 
Daily Order]]</f>
        <v>11961</v>
      </c>
      <c r="E633">
        <f t="shared" si="9"/>
        <v>35546</v>
      </c>
      <c r="U633"/>
    </row>
    <row r="634" spans="2:21" ht="15" x14ac:dyDescent="0.2">
      <c r="B634" s="5">
        <v>44680</v>
      </c>
      <c r="C634" s="4">
        <f>Table3[[#This Row],[Combined
Daily order]]</f>
        <v>14842</v>
      </c>
      <c r="D634" s="4">
        <f>Table5[[#This Row],[Combined 
Daily Order]]</f>
        <v>11593</v>
      </c>
      <c r="E634">
        <f t="shared" si="9"/>
        <v>26435</v>
      </c>
      <c r="U634"/>
    </row>
    <row r="635" spans="2:21" ht="15" x14ac:dyDescent="0.2">
      <c r="B635" s="5">
        <v>44679</v>
      </c>
      <c r="C635" s="4">
        <f>Table3[[#This Row],[Combined
Daily order]]</f>
        <v>24044</v>
      </c>
      <c r="D635" s="4">
        <f>Table5[[#This Row],[Combined 
Daily Order]]</f>
        <v>8066</v>
      </c>
      <c r="E635">
        <f t="shared" si="9"/>
        <v>32110</v>
      </c>
      <c r="U635"/>
    </row>
    <row r="636" spans="2:21" ht="15" x14ac:dyDescent="0.2">
      <c r="B636" s="5">
        <v>44678</v>
      </c>
      <c r="C636" s="4">
        <f>Table3[[#This Row],[Combined
Daily order]]</f>
        <v>15916</v>
      </c>
      <c r="D636" s="4">
        <f>Table5[[#This Row],[Combined 
Daily Order]]</f>
        <v>11713</v>
      </c>
      <c r="E636">
        <f t="shared" si="9"/>
        <v>27629</v>
      </c>
      <c r="U636"/>
    </row>
    <row r="637" spans="2:21" ht="15" x14ac:dyDescent="0.2">
      <c r="B637" s="5">
        <v>44677</v>
      </c>
      <c r="C637" s="4">
        <f>Table3[[#This Row],[Combined
Daily order]]</f>
        <v>14104</v>
      </c>
      <c r="D637" s="4">
        <f>Table5[[#This Row],[Combined 
Daily Order]]</f>
        <v>8449</v>
      </c>
      <c r="E637">
        <f t="shared" si="9"/>
        <v>22553</v>
      </c>
      <c r="U637"/>
    </row>
    <row r="638" spans="2:21" ht="15" x14ac:dyDescent="0.2">
      <c r="B638" s="5">
        <v>44676</v>
      </c>
      <c r="C638" s="4">
        <f>Table3[[#This Row],[Combined
Daily order]]</f>
        <v>22685</v>
      </c>
      <c r="D638" s="4">
        <f>Table5[[#This Row],[Combined 
Daily Order]]</f>
        <v>7902</v>
      </c>
      <c r="E638">
        <f t="shared" si="9"/>
        <v>30587</v>
      </c>
      <c r="U638"/>
    </row>
    <row r="639" spans="2:21" ht="15" x14ac:dyDescent="0.2">
      <c r="B639" s="5">
        <v>44673</v>
      </c>
      <c r="C639" s="4">
        <f>Table3[[#This Row],[Combined
Daily order]]</f>
        <v>21863</v>
      </c>
      <c r="D639" s="4">
        <f>Table5[[#This Row],[Combined 
Daily Order]]</f>
        <v>12310</v>
      </c>
      <c r="E639">
        <f t="shared" si="9"/>
        <v>34173</v>
      </c>
      <c r="U639"/>
    </row>
    <row r="640" spans="2:21" ht="15" x14ac:dyDescent="0.2">
      <c r="B640" s="5">
        <v>44672</v>
      </c>
      <c r="C640" s="4">
        <f>Table3[[#This Row],[Combined
Daily order]]</f>
        <v>15398</v>
      </c>
      <c r="D640" s="4">
        <f>Table5[[#This Row],[Combined 
Daily Order]]</f>
        <v>7526</v>
      </c>
      <c r="E640">
        <f t="shared" si="9"/>
        <v>22924</v>
      </c>
      <c r="U640"/>
    </row>
    <row r="641" spans="2:21" ht="15" x14ac:dyDescent="0.2">
      <c r="B641" s="5">
        <v>44671</v>
      </c>
      <c r="C641" s="4">
        <f>Table3[[#This Row],[Combined
Daily order]]</f>
        <v>22631</v>
      </c>
      <c r="D641" s="4">
        <f>Table5[[#This Row],[Combined 
Daily Order]]</f>
        <v>12945</v>
      </c>
      <c r="E641">
        <f t="shared" si="9"/>
        <v>35576</v>
      </c>
      <c r="U641"/>
    </row>
    <row r="642" spans="2:21" ht="15" x14ac:dyDescent="0.2">
      <c r="B642" s="5">
        <v>44670</v>
      </c>
      <c r="C642" s="4">
        <f>Table3[[#This Row],[Combined
Daily order]]</f>
        <v>15946</v>
      </c>
      <c r="D642" s="4">
        <f>Table5[[#This Row],[Combined 
Daily Order]]</f>
        <v>7701</v>
      </c>
      <c r="E642">
        <f t="shared" si="9"/>
        <v>23647</v>
      </c>
      <c r="U642"/>
    </row>
    <row r="643" spans="2:21" ht="15" x14ac:dyDescent="0.2">
      <c r="B643" s="5">
        <v>44669</v>
      </c>
      <c r="C643" s="4">
        <f>Table3[[#This Row],[Combined
Daily order]]</f>
        <v>21721</v>
      </c>
      <c r="D643" s="4">
        <f>Table5[[#This Row],[Combined 
Daily Order]]</f>
        <v>12733</v>
      </c>
      <c r="E643">
        <f t="shared" si="9"/>
        <v>34454</v>
      </c>
      <c r="U643"/>
    </row>
    <row r="644" spans="2:21" ht="15" x14ac:dyDescent="0.2">
      <c r="B644" s="5">
        <v>44666</v>
      </c>
      <c r="C644" s="4">
        <f>Table3[[#This Row],[Combined
Daily order]]</f>
        <v>13562</v>
      </c>
      <c r="D644" s="4">
        <f>Table5[[#This Row],[Combined 
Daily Order]]</f>
        <v>7484</v>
      </c>
      <c r="E644">
        <f t="shared" ref="E644:E707" si="10">C644+D644</f>
        <v>21046</v>
      </c>
      <c r="U644"/>
    </row>
    <row r="645" spans="2:21" ht="15" x14ac:dyDescent="0.2">
      <c r="B645" s="5">
        <v>44665</v>
      </c>
      <c r="C645" s="4">
        <f>Table3[[#This Row],[Combined
Daily order]]</f>
        <v>23071</v>
      </c>
      <c r="D645" s="4">
        <f>Table5[[#This Row],[Combined 
Daily Order]]</f>
        <v>11673</v>
      </c>
      <c r="E645">
        <f t="shared" si="10"/>
        <v>34744</v>
      </c>
      <c r="U645"/>
    </row>
    <row r="646" spans="2:21" ht="15" x14ac:dyDescent="0.2">
      <c r="B646" s="5">
        <v>44664</v>
      </c>
      <c r="C646" s="4">
        <f>Table3[[#This Row],[Combined
Daily order]]</f>
        <v>16345</v>
      </c>
      <c r="D646" s="4">
        <f>Table5[[#This Row],[Combined 
Daily Order]]</f>
        <v>7298</v>
      </c>
      <c r="E646">
        <f t="shared" si="10"/>
        <v>23643</v>
      </c>
      <c r="U646"/>
    </row>
    <row r="647" spans="2:21" ht="15" x14ac:dyDescent="0.2">
      <c r="B647" s="5">
        <v>44663</v>
      </c>
      <c r="C647" s="4">
        <f>Table3[[#This Row],[Combined
Daily order]]</f>
        <v>22616</v>
      </c>
      <c r="D647" s="4">
        <f>Table5[[#This Row],[Combined 
Daily Order]]</f>
        <v>11132</v>
      </c>
      <c r="E647">
        <f t="shared" si="10"/>
        <v>33748</v>
      </c>
      <c r="U647"/>
    </row>
    <row r="648" spans="2:21" ht="15" x14ac:dyDescent="0.2">
      <c r="B648" s="5">
        <v>44662</v>
      </c>
      <c r="C648" s="4">
        <f>Table3[[#This Row],[Combined
Daily order]]</f>
        <v>22545</v>
      </c>
      <c r="D648" s="4">
        <f>Table5[[#This Row],[Combined 
Daily Order]]</f>
        <v>7730</v>
      </c>
      <c r="E648">
        <f t="shared" si="10"/>
        <v>30275</v>
      </c>
      <c r="U648"/>
    </row>
    <row r="649" spans="2:21" ht="15" x14ac:dyDescent="0.2">
      <c r="B649" s="5">
        <v>44659</v>
      </c>
      <c r="C649" s="4">
        <f>Table3[[#This Row],[Combined
Daily order]]</f>
        <v>14219</v>
      </c>
      <c r="D649" s="4">
        <f>Table5[[#This Row],[Combined 
Daily Order]]</f>
        <v>12051</v>
      </c>
      <c r="E649">
        <f t="shared" si="10"/>
        <v>26270</v>
      </c>
      <c r="U649"/>
    </row>
    <row r="650" spans="2:21" ht="15" x14ac:dyDescent="0.2">
      <c r="B650" s="5">
        <v>44658</v>
      </c>
      <c r="C650" s="4">
        <f>Table3[[#This Row],[Combined
Daily order]]</f>
        <v>22746</v>
      </c>
      <c r="D650" s="4">
        <f>Table5[[#This Row],[Combined 
Daily Order]]</f>
        <v>8308</v>
      </c>
      <c r="E650">
        <f t="shared" si="10"/>
        <v>31054</v>
      </c>
      <c r="U650"/>
    </row>
    <row r="651" spans="2:21" ht="15" x14ac:dyDescent="0.2">
      <c r="B651" s="5">
        <v>44657</v>
      </c>
      <c r="C651" s="4">
        <f>Table3[[#This Row],[Combined
Daily order]]</f>
        <v>16761</v>
      </c>
      <c r="D651" s="4">
        <f>Table5[[#This Row],[Combined 
Daily Order]]</f>
        <v>12732</v>
      </c>
      <c r="E651">
        <f t="shared" si="10"/>
        <v>29493</v>
      </c>
      <c r="U651"/>
    </row>
    <row r="652" spans="2:21" ht="15" x14ac:dyDescent="0.2">
      <c r="B652" s="5">
        <v>44656</v>
      </c>
      <c r="C652" s="4">
        <f>Table3[[#This Row],[Combined
Daily order]]</f>
        <v>24016</v>
      </c>
      <c r="D652" s="4">
        <f>Table5[[#This Row],[Combined 
Daily Order]]</f>
        <v>7251</v>
      </c>
      <c r="E652">
        <f t="shared" si="10"/>
        <v>31267</v>
      </c>
      <c r="U652"/>
    </row>
    <row r="653" spans="2:21" ht="15" x14ac:dyDescent="0.2">
      <c r="B653" s="5">
        <v>44655</v>
      </c>
      <c r="C653" s="4">
        <f>Table3[[#This Row],[Combined
Daily order]]</f>
        <v>15548</v>
      </c>
      <c r="D653" s="4">
        <f>Table5[[#This Row],[Combined 
Daily Order]]</f>
        <v>11575</v>
      </c>
      <c r="E653">
        <f t="shared" si="10"/>
        <v>27123</v>
      </c>
      <c r="U653"/>
    </row>
    <row r="654" spans="2:21" ht="15" x14ac:dyDescent="0.2">
      <c r="B654" s="5">
        <v>44652</v>
      </c>
      <c r="C654" s="4">
        <f>Table3[[#This Row],[Combined
Daily order]]</f>
        <v>23642</v>
      </c>
      <c r="D654" s="4">
        <f>Table5[[#This Row],[Combined 
Daily Order]]</f>
        <v>8396</v>
      </c>
      <c r="E654">
        <f t="shared" si="10"/>
        <v>32038</v>
      </c>
      <c r="U654"/>
    </row>
    <row r="655" spans="2:21" ht="15" x14ac:dyDescent="0.2">
      <c r="B655" s="5">
        <v>44651</v>
      </c>
      <c r="C655" s="4">
        <f>Table3[[#This Row],[Combined
Daily order]]</f>
        <v>16902</v>
      </c>
      <c r="D655" s="4">
        <f>Table5[[#This Row],[Combined 
Daily Order]]</f>
        <v>11067</v>
      </c>
      <c r="E655">
        <f t="shared" si="10"/>
        <v>27969</v>
      </c>
      <c r="U655"/>
    </row>
    <row r="656" spans="2:21" ht="15" x14ac:dyDescent="0.2">
      <c r="B656" s="5">
        <v>44650</v>
      </c>
      <c r="C656" s="4">
        <f>Table3[[#This Row],[Combined
Daily order]]</f>
        <v>25328</v>
      </c>
      <c r="D656" s="4">
        <f>Table5[[#This Row],[Combined 
Daily Order]]</f>
        <v>8016</v>
      </c>
      <c r="E656">
        <f t="shared" si="10"/>
        <v>33344</v>
      </c>
      <c r="U656"/>
    </row>
    <row r="657" spans="2:21" ht="15" x14ac:dyDescent="0.2">
      <c r="B657" s="5">
        <v>44649</v>
      </c>
      <c r="C657" s="4">
        <f>Table3[[#This Row],[Combined
Daily order]]</f>
        <v>15528</v>
      </c>
      <c r="D657" s="4">
        <f>Table5[[#This Row],[Combined 
Daily Order]]</f>
        <v>11937</v>
      </c>
      <c r="E657">
        <f t="shared" si="10"/>
        <v>27465</v>
      </c>
      <c r="U657"/>
    </row>
    <row r="658" spans="2:21" ht="15" x14ac:dyDescent="0.2">
      <c r="B658" s="5">
        <v>44648</v>
      </c>
      <c r="C658" s="4">
        <f>Table3[[#This Row],[Combined
Daily order]]</f>
        <v>25068</v>
      </c>
      <c r="D658" s="4">
        <f>Table5[[#This Row],[Combined 
Daily Order]]</f>
        <v>7078</v>
      </c>
      <c r="E658">
        <f t="shared" si="10"/>
        <v>32146</v>
      </c>
      <c r="U658"/>
    </row>
    <row r="659" spans="2:21" ht="15" x14ac:dyDescent="0.2">
      <c r="B659" s="5">
        <v>44645</v>
      </c>
      <c r="C659" s="4">
        <f>Table3[[#This Row],[Combined
Daily order]]</f>
        <v>16003</v>
      </c>
      <c r="D659" s="4">
        <f>Table5[[#This Row],[Combined 
Daily Order]]</f>
        <v>12468</v>
      </c>
      <c r="E659">
        <f t="shared" si="10"/>
        <v>28471</v>
      </c>
      <c r="U659"/>
    </row>
    <row r="660" spans="2:21" ht="15" x14ac:dyDescent="0.2">
      <c r="B660" s="5">
        <v>44644</v>
      </c>
      <c r="C660" s="4">
        <f>Table3[[#This Row],[Combined
Daily order]]</f>
        <v>26036</v>
      </c>
      <c r="D660" s="4">
        <f>Table5[[#This Row],[Combined 
Daily Order]]</f>
        <v>8668</v>
      </c>
      <c r="E660">
        <f t="shared" si="10"/>
        <v>34704</v>
      </c>
      <c r="U660"/>
    </row>
    <row r="661" spans="2:21" ht="15" x14ac:dyDescent="0.2">
      <c r="B661" s="5">
        <v>44643</v>
      </c>
      <c r="C661" s="4">
        <f>Table3[[#This Row],[Combined
Daily order]]</f>
        <v>14694</v>
      </c>
      <c r="D661" s="4">
        <f>Table5[[#This Row],[Combined 
Daily Order]]</f>
        <v>8690</v>
      </c>
      <c r="E661">
        <f t="shared" si="10"/>
        <v>23384</v>
      </c>
      <c r="U661"/>
    </row>
    <row r="662" spans="2:21" ht="15" x14ac:dyDescent="0.2">
      <c r="B662" s="5">
        <v>44642</v>
      </c>
      <c r="C662" s="4">
        <f>Table3[[#This Row],[Combined
Daily order]]</f>
        <v>23643</v>
      </c>
      <c r="D662" s="4">
        <f>Table5[[#This Row],[Combined 
Daily Order]]</f>
        <v>12718</v>
      </c>
      <c r="E662">
        <f t="shared" si="10"/>
        <v>36361</v>
      </c>
      <c r="U662"/>
    </row>
    <row r="663" spans="2:21" ht="15" x14ac:dyDescent="0.2">
      <c r="B663" s="5">
        <v>44641</v>
      </c>
      <c r="C663" s="4">
        <f>Table3[[#This Row],[Combined
Daily order]]</f>
        <v>15379</v>
      </c>
      <c r="D663" s="4">
        <f>Table5[[#This Row],[Combined 
Daily Order]]</f>
        <v>7379</v>
      </c>
      <c r="E663">
        <f t="shared" si="10"/>
        <v>22758</v>
      </c>
      <c r="U663"/>
    </row>
    <row r="664" spans="2:21" ht="15" x14ac:dyDescent="0.2">
      <c r="B664" s="5">
        <v>44638</v>
      </c>
      <c r="C664" s="4">
        <f>Table3[[#This Row],[Combined
Daily order]]</f>
        <v>24326</v>
      </c>
      <c r="D664" s="4">
        <f>Table5[[#This Row],[Combined 
Daily Order]]</f>
        <v>12302</v>
      </c>
      <c r="E664">
        <f t="shared" si="10"/>
        <v>36628</v>
      </c>
      <c r="U664"/>
    </row>
    <row r="665" spans="2:21" ht="15" x14ac:dyDescent="0.2">
      <c r="B665" s="5">
        <v>44637</v>
      </c>
      <c r="C665" s="4">
        <f>Table3[[#This Row],[Combined
Daily order]]</f>
        <v>15807</v>
      </c>
      <c r="D665" s="4">
        <f>Table5[[#This Row],[Combined 
Daily Order]]</f>
        <v>8541</v>
      </c>
      <c r="E665">
        <f t="shared" si="10"/>
        <v>24348</v>
      </c>
      <c r="U665"/>
    </row>
    <row r="666" spans="2:21" ht="15" x14ac:dyDescent="0.2">
      <c r="B666" s="5">
        <v>44636</v>
      </c>
      <c r="C666" s="4">
        <f>Table3[[#This Row],[Combined
Daily order]]</f>
        <v>23728</v>
      </c>
      <c r="D666" s="4">
        <f>Table5[[#This Row],[Combined 
Daily Order]]</f>
        <v>11878</v>
      </c>
      <c r="E666">
        <f t="shared" si="10"/>
        <v>35606</v>
      </c>
      <c r="U666"/>
    </row>
    <row r="667" spans="2:21" ht="15" x14ac:dyDescent="0.2">
      <c r="B667" s="5">
        <v>44635</v>
      </c>
      <c r="C667" s="4">
        <f>Table3[[#This Row],[Combined
Daily order]]</f>
        <v>17724</v>
      </c>
      <c r="D667" s="4">
        <f>Table5[[#This Row],[Combined 
Daily Order]]</f>
        <v>8168</v>
      </c>
      <c r="E667">
        <f t="shared" si="10"/>
        <v>25892</v>
      </c>
      <c r="U667"/>
    </row>
    <row r="668" spans="2:21" ht="15" x14ac:dyDescent="0.2">
      <c r="B668" s="5">
        <v>44634</v>
      </c>
      <c r="C668" s="4">
        <f>Table3[[#This Row],[Combined
Daily order]]</f>
        <v>22909</v>
      </c>
      <c r="D668" s="4">
        <f>Table5[[#This Row],[Combined 
Daily Order]]</f>
        <v>12074</v>
      </c>
      <c r="E668">
        <f t="shared" si="10"/>
        <v>34983</v>
      </c>
      <c r="U668"/>
    </row>
    <row r="669" spans="2:21" ht="15" x14ac:dyDescent="0.2">
      <c r="B669" s="5">
        <v>44631</v>
      </c>
      <c r="C669" s="4">
        <f>Table3[[#This Row],[Combined
Daily order]]</f>
        <v>16911</v>
      </c>
      <c r="D669" s="4">
        <f>Table5[[#This Row],[Combined 
Daily Order]]</f>
        <v>7809</v>
      </c>
      <c r="E669">
        <f t="shared" si="10"/>
        <v>24720</v>
      </c>
      <c r="U669"/>
    </row>
    <row r="670" spans="2:21" ht="15" x14ac:dyDescent="0.2">
      <c r="B670" s="5">
        <v>44630</v>
      </c>
      <c r="C670" s="4">
        <f>Table3[[#This Row],[Combined
Daily order]]</f>
        <v>16801</v>
      </c>
      <c r="D670" s="4">
        <f>Table5[[#This Row],[Combined 
Daily Order]]</f>
        <v>12105</v>
      </c>
      <c r="E670">
        <f t="shared" si="10"/>
        <v>28906</v>
      </c>
      <c r="U670"/>
    </row>
    <row r="671" spans="2:21" ht="15" x14ac:dyDescent="0.2">
      <c r="B671" s="5">
        <v>44629</v>
      </c>
      <c r="C671" s="4">
        <f>Table3[[#This Row],[Combined
Daily order]]</f>
        <v>23023</v>
      </c>
      <c r="D671" s="4">
        <f>Table5[[#This Row],[Combined 
Daily Order]]</f>
        <v>8184</v>
      </c>
      <c r="E671">
        <f t="shared" si="10"/>
        <v>31207</v>
      </c>
      <c r="U671"/>
    </row>
    <row r="672" spans="2:21" ht="15" x14ac:dyDescent="0.2">
      <c r="B672" s="5">
        <v>44628</v>
      </c>
      <c r="C672" s="4">
        <f>Table3[[#This Row],[Combined
Daily order]]</f>
        <v>14658</v>
      </c>
      <c r="D672" s="4">
        <f>Table5[[#This Row],[Combined 
Daily Order]]</f>
        <v>8966</v>
      </c>
      <c r="E672">
        <f t="shared" si="10"/>
        <v>23624</v>
      </c>
      <c r="U672"/>
    </row>
    <row r="673" spans="2:21" ht="15" x14ac:dyDescent="0.2">
      <c r="B673" s="5">
        <v>44627</v>
      </c>
      <c r="C673" s="4">
        <f>Table3[[#This Row],[Combined
Daily order]]</f>
        <v>22925</v>
      </c>
      <c r="D673" s="4">
        <f>Table5[[#This Row],[Combined 
Daily Order]]</f>
        <v>12068</v>
      </c>
      <c r="E673">
        <f t="shared" si="10"/>
        <v>34993</v>
      </c>
      <c r="U673"/>
    </row>
    <row r="674" spans="2:21" ht="15" x14ac:dyDescent="0.2">
      <c r="B674" s="5">
        <v>44624</v>
      </c>
      <c r="C674" s="4">
        <f>Table3[[#This Row],[Combined
Daily order]]</f>
        <v>16967</v>
      </c>
      <c r="D674" s="4">
        <f>Table5[[#This Row],[Combined 
Daily Order]]</f>
        <v>11812</v>
      </c>
      <c r="E674">
        <f t="shared" si="10"/>
        <v>28779</v>
      </c>
      <c r="U674"/>
    </row>
    <row r="675" spans="2:21" ht="15" x14ac:dyDescent="0.2">
      <c r="B675" s="5">
        <v>44623</v>
      </c>
      <c r="C675" s="4">
        <f>Table3[[#This Row],[Combined
Daily order]]</f>
        <v>23116</v>
      </c>
      <c r="D675" s="4">
        <f>Table5[[#This Row],[Combined 
Daily Order]]</f>
        <v>7510</v>
      </c>
      <c r="E675">
        <f t="shared" si="10"/>
        <v>30626</v>
      </c>
      <c r="U675"/>
    </row>
    <row r="676" spans="2:21" ht="15" x14ac:dyDescent="0.2">
      <c r="B676" s="5">
        <v>44622</v>
      </c>
      <c r="C676" s="4">
        <f>Table3[[#This Row],[Combined
Daily order]]</f>
        <v>23052</v>
      </c>
      <c r="D676" s="4">
        <f>Table5[[#This Row],[Combined 
Daily Order]]</f>
        <v>11604</v>
      </c>
      <c r="E676">
        <f t="shared" si="10"/>
        <v>34656</v>
      </c>
      <c r="U676"/>
    </row>
    <row r="677" spans="2:21" ht="15" x14ac:dyDescent="0.2">
      <c r="B677" s="5">
        <v>44621</v>
      </c>
      <c r="C677" s="4">
        <f>Table3[[#This Row],[Combined
Daily order]]</f>
        <v>14966</v>
      </c>
      <c r="D677" s="4">
        <f>Table5[[#This Row],[Combined 
Daily Order]]</f>
        <v>8458</v>
      </c>
      <c r="E677">
        <f t="shared" si="10"/>
        <v>23424</v>
      </c>
      <c r="U677"/>
    </row>
    <row r="678" spans="2:21" ht="15" x14ac:dyDescent="0.2">
      <c r="B678" s="5">
        <v>44620</v>
      </c>
      <c r="C678" s="4">
        <f>Table3[[#This Row],[Combined
Daily order]]</f>
        <v>24001</v>
      </c>
      <c r="D678" s="4">
        <f>Table5[[#This Row],[Combined 
Daily Order]]</f>
        <v>10838</v>
      </c>
      <c r="E678">
        <f t="shared" si="10"/>
        <v>34839</v>
      </c>
      <c r="U678"/>
    </row>
    <row r="679" spans="2:21" ht="15" x14ac:dyDescent="0.2">
      <c r="B679" s="5">
        <v>44617</v>
      </c>
      <c r="C679" s="4">
        <f>Table3[[#This Row],[Combined
Daily order]]</f>
        <v>21884</v>
      </c>
      <c r="D679" s="4">
        <f>Table5[[#This Row],[Combined 
Daily Order]]</f>
        <v>7600</v>
      </c>
      <c r="E679">
        <f t="shared" si="10"/>
        <v>29484</v>
      </c>
      <c r="U679"/>
    </row>
    <row r="680" spans="2:21" ht="15" x14ac:dyDescent="0.2">
      <c r="B680" s="5">
        <v>44616</v>
      </c>
      <c r="C680" s="4">
        <f>Table3[[#This Row],[Combined
Daily order]]</f>
        <v>16916</v>
      </c>
      <c r="D680" s="4">
        <f>Table5[[#This Row],[Combined 
Daily Order]]</f>
        <v>11683</v>
      </c>
      <c r="E680">
        <f t="shared" si="10"/>
        <v>28599</v>
      </c>
      <c r="U680"/>
    </row>
    <row r="681" spans="2:21" ht="15" x14ac:dyDescent="0.2">
      <c r="B681" s="5">
        <v>44615</v>
      </c>
      <c r="C681" s="4">
        <f>Table3[[#This Row],[Combined
Daily order]]</f>
        <v>21558</v>
      </c>
      <c r="D681" s="4">
        <f>Table5[[#This Row],[Combined 
Daily Order]]</f>
        <v>7985</v>
      </c>
      <c r="E681">
        <f t="shared" si="10"/>
        <v>29543</v>
      </c>
      <c r="U681"/>
    </row>
    <row r="682" spans="2:21" ht="15" x14ac:dyDescent="0.2">
      <c r="B682" s="5">
        <v>44614</v>
      </c>
      <c r="C682" s="4">
        <f>Table3[[#This Row],[Combined
Daily order]]</f>
        <v>15966</v>
      </c>
      <c r="D682" s="4">
        <f>Table5[[#This Row],[Combined 
Daily Order]]</f>
        <v>11487</v>
      </c>
      <c r="E682">
        <f t="shared" si="10"/>
        <v>27453</v>
      </c>
      <c r="U682"/>
    </row>
    <row r="683" spans="2:21" ht="15" x14ac:dyDescent="0.2">
      <c r="B683" s="5">
        <v>44613</v>
      </c>
      <c r="C683" s="4">
        <f>Table3[[#This Row],[Combined
Daily order]]</f>
        <v>22105</v>
      </c>
      <c r="D683" s="4">
        <f>Table5[[#This Row],[Combined 
Daily Order]]</f>
        <v>6588</v>
      </c>
      <c r="E683">
        <f t="shared" si="10"/>
        <v>28693</v>
      </c>
      <c r="U683"/>
    </row>
    <row r="684" spans="2:21" ht="15" x14ac:dyDescent="0.2">
      <c r="B684" s="5">
        <v>44610</v>
      </c>
      <c r="C684" s="4">
        <f>Table3[[#This Row],[Combined
Daily order]]</f>
        <v>15621</v>
      </c>
      <c r="D684" s="4">
        <f>Table5[[#This Row],[Combined 
Daily Order]]</f>
        <v>6765</v>
      </c>
      <c r="E684">
        <f t="shared" si="10"/>
        <v>22386</v>
      </c>
      <c r="U684"/>
    </row>
    <row r="685" spans="2:21" ht="15" x14ac:dyDescent="0.2">
      <c r="B685" s="5">
        <v>44609</v>
      </c>
      <c r="C685" s="4">
        <f>Table3[[#This Row],[Combined
Daily order]]</f>
        <v>21798</v>
      </c>
      <c r="D685" s="4">
        <f>Table5[[#This Row],[Combined 
Daily Order]]</f>
        <v>11125</v>
      </c>
      <c r="E685">
        <f t="shared" si="10"/>
        <v>32923</v>
      </c>
      <c r="U685"/>
    </row>
    <row r="686" spans="2:21" ht="15" x14ac:dyDescent="0.2">
      <c r="B686" s="5">
        <v>44608</v>
      </c>
      <c r="C686" s="4">
        <f>Table3[[#This Row],[Combined
Daily order]]</f>
        <v>14624</v>
      </c>
      <c r="D686" s="4">
        <f>Table5[[#This Row],[Combined 
Daily Order]]</f>
        <v>10909</v>
      </c>
      <c r="E686">
        <f t="shared" si="10"/>
        <v>25533</v>
      </c>
      <c r="U686"/>
    </row>
    <row r="687" spans="2:21" ht="15" x14ac:dyDescent="0.2">
      <c r="B687" s="5">
        <v>44607</v>
      </c>
      <c r="C687" s="4">
        <f>Table3[[#This Row],[Combined
Daily order]]</f>
        <v>23712</v>
      </c>
      <c r="D687" s="4">
        <f>Table5[[#This Row],[Combined 
Daily Order]]</f>
        <v>6342</v>
      </c>
      <c r="E687">
        <f t="shared" si="10"/>
        <v>30054</v>
      </c>
      <c r="U687"/>
    </row>
    <row r="688" spans="2:21" ht="15" x14ac:dyDescent="0.2">
      <c r="B688" s="5">
        <v>44606</v>
      </c>
      <c r="C688" s="4">
        <f>Table3[[#This Row],[Combined
Daily order]]</f>
        <v>15045</v>
      </c>
      <c r="D688" s="4">
        <f>Table5[[#This Row],[Combined 
Daily Order]]</f>
        <v>10944</v>
      </c>
      <c r="E688">
        <f t="shared" si="10"/>
        <v>25989</v>
      </c>
      <c r="U688"/>
    </row>
    <row r="689" spans="2:21" ht="15" x14ac:dyDescent="0.2">
      <c r="B689" s="5">
        <v>44603</v>
      </c>
      <c r="C689" s="4">
        <f>Table3[[#This Row],[Combined
Daily order]]</f>
        <v>22152</v>
      </c>
      <c r="D689" s="4">
        <f>Table5[[#This Row],[Combined 
Daily Order]]</f>
        <v>7016</v>
      </c>
      <c r="E689">
        <f t="shared" si="10"/>
        <v>29168</v>
      </c>
      <c r="U689"/>
    </row>
    <row r="690" spans="2:21" ht="15" x14ac:dyDescent="0.2">
      <c r="B690" s="5">
        <v>44602</v>
      </c>
      <c r="C690" s="4">
        <f>Table3[[#This Row],[Combined
Daily order]]</f>
        <v>14619</v>
      </c>
      <c r="D690" s="4">
        <f>Table5[[#This Row],[Combined 
Daily Order]]</f>
        <v>10677</v>
      </c>
      <c r="E690">
        <f t="shared" si="10"/>
        <v>25296</v>
      </c>
      <c r="U690"/>
    </row>
    <row r="691" spans="2:21" ht="15" x14ac:dyDescent="0.2">
      <c r="B691" s="5">
        <v>44601</v>
      </c>
      <c r="C691" s="4">
        <f>Table3[[#This Row],[Combined
Daily order]]</f>
        <v>21192</v>
      </c>
      <c r="D691" s="4">
        <f>Table5[[#This Row],[Combined 
Daily Order]]</f>
        <v>7110</v>
      </c>
      <c r="E691">
        <f t="shared" si="10"/>
        <v>28302</v>
      </c>
      <c r="U691"/>
    </row>
    <row r="692" spans="2:21" ht="15" x14ac:dyDescent="0.2">
      <c r="B692" s="5">
        <v>44600</v>
      </c>
      <c r="C692" s="4">
        <f>Table3[[#This Row],[Combined
Daily order]]</f>
        <v>22621</v>
      </c>
      <c r="D692" s="4">
        <f>Table5[[#This Row],[Combined 
Daily Order]]</f>
        <v>10555</v>
      </c>
      <c r="E692">
        <f t="shared" si="10"/>
        <v>33176</v>
      </c>
      <c r="U692"/>
    </row>
    <row r="693" spans="2:21" ht="15" x14ac:dyDescent="0.2">
      <c r="B693" s="5">
        <v>44599</v>
      </c>
      <c r="C693" s="4">
        <f>Table3[[#This Row],[Combined
Daily order]]</f>
        <v>14529</v>
      </c>
      <c r="D693" s="4">
        <f>Table5[[#This Row],[Combined 
Daily Order]]</f>
        <v>6830</v>
      </c>
      <c r="E693">
        <f t="shared" si="10"/>
        <v>21359</v>
      </c>
      <c r="U693"/>
    </row>
    <row r="694" spans="2:21" ht="15" x14ac:dyDescent="0.2">
      <c r="B694" s="5">
        <v>44596</v>
      </c>
      <c r="C694" s="4">
        <f>Table3[[#This Row],[Combined
Daily order]]</f>
        <v>14285</v>
      </c>
      <c r="D694" s="4">
        <f>Table5[[#This Row],[Combined 
Daily Order]]</f>
        <v>10030</v>
      </c>
      <c r="E694">
        <f t="shared" si="10"/>
        <v>24315</v>
      </c>
      <c r="U694"/>
    </row>
    <row r="695" spans="2:21" ht="15" x14ac:dyDescent="0.2">
      <c r="B695" s="5">
        <v>44595</v>
      </c>
      <c r="C695" s="4">
        <f>Table3[[#This Row],[Combined
Daily order]]</f>
        <v>21933</v>
      </c>
      <c r="D695" s="4">
        <f>Table5[[#This Row],[Combined 
Daily Order]]</f>
        <v>6685</v>
      </c>
      <c r="E695">
        <f t="shared" si="10"/>
        <v>28618</v>
      </c>
      <c r="U695"/>
    </row>
    <row r="696" spans="2:21" ht="15" x14ac:dyDescent="0.2">
      <c r="B696" s="5">
        <v>44594</v>
      </c>
      <c r="C696" s="4">
        <f>Table3[[#This Row],[Combined
Daily order]]</f>
        <v>14688</v>
      </c>
      <c r="D696" s="4">
        <f>Table5[[#This Row],[Combined 
Daily Order]]</f>
        <v>11394</v>
      </c>
      <c r="E696">
        <f t="shared" si="10"/>
        <v>26082</v>
      </c>
      <c r="U696"/>
    </row>
    <row r="697" spans="2:21" ht="15" x14ac:dyDescent="0.2">
      <c r="B697" s="5">
        <v>44593</v>
      </c>
      <c r="C697" s="4">
        <f>Table3[[#This Row],[Combined
Daily order]]</f>
        <v>20066</v>
      </c>
      <c r="D697" s="4">
        <f>Table5[[#This Row],[Combined 
Daily Order]]</f>
        <v>6993</v>
      </c>
      <c r="E697">
        <f t="shared" si="10"/>
        <v>27059</v>
      </c>
      <c r="U697"/>
    </row>
    <row r="698" spans="2:21" ht="15" x14ac:dyDescent="0.2">
      <c r="B698" s="5">
        <v>44592</v>
      </c>
      <c r="C698" s="4">
        <f>Table3[[#This Row],[Combined
Daily order]]</f>
        <v>15191</v>
      </c>
      <c r="D698" s="4">
        <f>Table5[[#This Row],[Combined 
Daily Order]]</f>
        <v>10373</v>
      </c>
      <c r="E698">
        <f t="shared" si="10"/>
        <v>25564</v>
      </c>
      <c r="U698"/>
    </row>
    <row r="699" spans="2:21" ht="15" x14ac:dyDescent="0.2">
      <c r="B699" s="5">
        <v>44589</v>
      </c>
      <c r="C699" s="4">
        <f>Table3[[#This Row],[Combined
Daily order]]</f>
        <v>21681</v>
      </c>
      <c r="D699" s="4">
        <f>Table5[[#This Row],[Combined 
Daily Order]]</f>
        <v>7502</v>
      </c>
      <c r="E699">
        <f t="shared" si="10"/>
        <v>29183</v>
      </c>
      <c r="U699"/>
    </row>
    <row r="700" spans="2:21" ht="15" x14ac:dyDescent="0.2">
      <c r="B700" s="5">
        <v>44588</v>
      </c>
      <c r="C700" s="4">
        <f>Table3[[#This Row],[Combined
Daily order]]</f>
        <v>13513</v>
      </c>
      <c r="D700" s="4">
        <f>Table5[[#This Row],[Combined 
Daily Order]]</f>
        <v>10460</v>
      </c>
      <c r="E700">
        <f t="shared" si="10"/>
        <v>23973</v>
      </c>
      <c r="U700"/>
    </row>
    <row r="701" spans="2:21" ht="15" x14ac:dyDescent="0.2">
      <c r="B701" s="5">
        <v>44587</v>
      </c>
      <c r="C701" s="4">
        <f>Table3[[#This Row],[Combined
Daily order]]</f>
        <v>19813</v>
      </c>
      <c r="D701" s="4">
        <f>Table5[[#This Row],[Combined 
Daily Order]]</f>
        <v>6779</v>
      </c>
      <c r="E701">
        <f t="shared" si="10"/>
        <v>26592</v>
      </c>
      <c r="U701"/>
    </row>
    <row r="702" spans="2:21" ht="15" x14ac:dyDescent="0.2">
      <c r="B702" s="5">
        <v>44586</v>
      </c>
      <c r="C702" s="4">
        <f>Table3[[#This Row],[Combined
Daily order]]</f>
        <v>12916</v>
      </c>
      <c r="D702" s="4">
        <f>Table5[[#This Row],[Combined 
Daily Order]]</f>
        <v>10583</v>
      </c>
      <c r="E702">
        <f t="shared" si="10"/>
        <v>23499</v>
      </c>
      <c r="U702"/>
    </row>
    <row r="703" spans="2:21" ht="15" x14ac:dyDescent="0.2">
      <c r="B703" s="5">
        <v>44585</v>
      </c>
      <c r="C703" s="4">
        <f>Table3[[#This Row],[Combined
Daily order]]</f>
        <v>19801</v>
      </c>
      <c r="D703" s="4">
        <f>Table5[[#This Row],[Combined 
Daily Order]]</f>
        <v>7537</v>
      </c>
      <c r="E703">
        <f t="shared" si="10"/>
        <v>27338</v>
      </c>
      <c r="U703"/>
    </row>
    <row r="704" spans="2:21" ht="15" x14ac:dyDescent="0.2">
      <c r="B704" s="5">
        <v>44582</v>
      </c>
      <c r="C704" s="4">
        <f>Table3[[#This Row],[Combined
Daily order]]</f>
        <v>14072</v>
      </c>
      <c r="D704" s="4">
        <f>Table5[[#This Row],[Combined 
Daily Order]]</f>
        <v>10210</v>
      </c>
      <c r="E704">
        <f t="shared" si="10"/>
        <v>24282</v>
      </c>
      <c r="U704"/>
    </row>
    <row r="705" spans="2:21" ht="15" x14ac:dyDescent="0.2">
      <c r="B705" s="5">
        <v>44581</v>
      </c>
      <c r="C705" s="4">
        <f>Table3[[#This Row],[Combined
Daily order]]</f>
        <v>19636</v>
      </c>
      <c r="D705" s="4">
        <f>Table5[[#This Row],[Combined 
Daily Order]]</f>
        <v>7441</v>
      </c>
      <c r="E705">
        <f t="shared" si="10"/>
        <v>27077</v>
      </c>
      <c r="U705"/>
    </row>
    <row r="706" spans="2:21" ht="15" x14ac:dyDescent="0.2">
      <c r="B706" s="5">
        <v>44580</v>
      </c>
      <c r="C706" s="4">
        <f>Table3[[#This Row],[Combined
Daily order]]</f>
        <v>13316</v>
      </c>
      <c r="D706" s="4">
        <f>Table5[[#This Row],[Combined 
Daily Order]]</f>
        <v>10577</v>
      </c>
      <c r="E706">
        <f t="shared" si="10"/>
        <v>23893</v>
      </c>
      <c r="U706"/>
    </row>
    <row r="707" spans="2:21" ht="15" x14ac:dyDescent="0.2">
      <c r="B707" s="5">
        <v>44579</v>
      </c>
      <c r="C707" s="4">
        <f>Table3[[#This Row],[Combined
Daily order]]</f>
        <v>18658</v>
      </c>
      <c r="D707" s="4">
        <f>Table5[[#This Row],[Combined 
Daily Order]]</f>
        <v>7266</v>
      </c>
      <c r="E707">
        <f t="shared" si="10"/>
        <v>25924</v>
      </c>
      <c r="U707"/>
    </row>
    <row r="708" spans="2:21" ht="15" x14ac:dyDescent="0.2">
      <c r="B708" s="5">
        <v>44578</v>
      </c>
      <c r="C708" s="4">
        <f>Table3[[#This Row],[Combined
Daily order]]</f>
        <v>13092</v>
      </c>
      <c r="D708" s="4">
        <f>Table5[[#This Row],[Combined 
Daily Order]]</f>
        <v>11481</v>
      </c>
      <c r="E708">
        <f t="shared" ref="E708:E771" si="11">C708+D708</f>
        <v>24573</v>
      </c>
      <c r="U708"/>
    </row>
    <row r="709" spans="2:21" ht="15" x14ac:dyDescent="0.2">
      <c r="B709" s="5">
        <v>44575</v>
      </c>
      <c r="C709" s="4">
        <f>Table3[[#This Row],[Combined
Daily order]]</f>
        <v>19463</v>
      </c>
      <c r="D709" s="4">
        <f>Table5[[#This Row],[Combined 
Daily Order]]</f>
        <v>7739</v>
      </c>
      <c r="E709">
        <f t="shared" si="11"/>
        <v>27202</v>
      </c>
      <c r="U709"/>
    </row>
    <row r="710" spans="2:21" ht="15" x14ac:dyDescent="0.2">
      <c r="B710" s="5">
        <v>44574</v>
      </c>
      <c r="C710" s="4">
        <f>Table3[[#This Row],[Combined
Daily order]]</f>
        <v>15293</v>
      </c>
      <c r="D710" s="4">
        <f>Table5[[#This Row],[Combined 
Daily Order]]</f>
        <v>12086</v>
      </c>
      <c r="E710">
        <f t="shared" si="11"/>
        <v>27379</v>
      </c>
      <c r="U710"/>
    </row>
    <row r="711" spans="2:21" ht="15" x14ac:dyDescent="0.2">
      <c r="B711" s="5">
        <v>44573</v>
      </c>
      <c r="C711" s="4">
        <f>Table3[[#This Row],[Combined
Daily order]]</f>
        <v>23801</v>
      </c>
      <c r="D711" s="4">
        <f>Table5[[#This Row],[Combined 
Daily Order]]</f>
        <v>7343</v>
      </c>
      <c r="E711">
        <f t="shared" si="11"/>
        <v>31144</v>
      </c>
      <c r="U711"/>
    </row>
    <row r="712" spans="2:21" ht="15" x14ac:dyDescent="0.2">
      <c r="B712" s="5">
        <v>44572</v>
      </c>
      <c r="C712" s="4">
        <f>Table3[[#This Row],[Combined
Daily order]]</f>
        <v>15911</v>
      </c>
      <c r="D712" s="4">
        <f>Table5[[#This Row],[Combined 
Daily Order]]</f>
        <v>12395</v>
      </c>
      <c r="E712">
        <f t="shared" si="11"/>
        <v>28306</v>
      </c>
      <c r="U712"/>
    </row>
    <row r="713" spans="2:21" ht="15" x14ac:dyDescent="0.2">
      <c r="B713" s="5">
        <v>44571</v>
      </c>
      <c r="C713" s="4">
        <f>Table3[[#This Row],[Combined
Daily order]]</f>
        <v>24548</v>
      </c>
      <c r="D713" s="4">
        <f>Table5[[#This Row],[Combined 
Daily Order]]</f>
        <v>8624</v>
      </c>
      <c r="E713">
        <f t="shared" si="11"/>
        <v>33172</v>
      </c>
      <c r="U713"/>
    </row>
    <row r="714" spans="2:21" ht="15" x14ac:dyDescent="0.2">
      <c r="B714" s="5">
        <v>44568</v>
      </c>
      <c r="C714" s="4">
        <f>Table3[[#This Row],[Combined
Daily order]]</f>
        <v>18670</v>
      </c>
      <c r="D714" s="4">
        <f>Table5[[#This Row],[Combined 
Daily Order]]</f>
        <v>15160</v>
      </c>
      <c r="E714">
        <f t="shared" si="11"/>
        <v>33830</v>
      </c>
      <c r="U714"/>
    </row>
    <row r="715" spans="2:21" ht="15" x14ac:dyDescent="0.2">
      <c r="B715" s="5">
        <v>44567</v>
      </c>
      <c r="C715" s="4">
        <f>Table3[[#This Row],[Combined
Daily order]]</f>
        <v>30885</v>
      </c>
      <c r="D715" s="4">
        <f>Table5[[#This Row],[Combined 
Daily Order]]</f>
        <v>10517</v>
      </c>
      <c r="E715">
        <f t="shared" si="11"/>
        <v>41402</v>
      </c>
      <c r="U715"/>
    </row>
    <row r="716" spans="2:21" ht="15" x14ac:dyDescent="0.2">
      <c r="B716" s="5">
        <v>44566</v>
      </c>
      <c r="C716" s="4">
        <f>Table3[[#This Row],[Combined
Daily order]]</f>
        <v>21261</v>
      </c>
      <c r="D716" s="4">
        <f>Table5[[#This Row],[Combined 
Daily Order]]</f>
        <v>16607</v>
      </c>
      <c r="E716">
        <f t="shared" si="11"/>
        <v>37868</v>
      </c>
      <c r="U716"/>
    </row>
    <row r="717" spans="2:21" ht="15" x14ac:dyDescent="0.2">
      <c r="B717" s="5">
        <v>44565</v>
      </c>
      <c r="C717" s="4">
        <f>Table3[[#This Row],[Combined
Daily order]]</f>
        <v>34090</v>
      </c>
      <c r="D717" s="4">
        <f>Table5[[#This Row],[Combined 
Daily Order]]</f>
        <v>12628</v>
      </c>
      <c r="E717">
        <f t="shared" si="11"/>
        <v>46718</v>
      </c>
      <c r="U717"/>
    </row>
    <row r="718" spans="2:21" ht="15" x14ac:dyDescent="0.2">
      <c r="B718" s="5">
        <v>44564</v>
      </c>
      <c r="C718" s="4">
        <f>Table3[[#This Row],[Combined
Daily order]]</f>
        <v>21738</v>
      </c>
      <c r="D718" s="4">
        <f>Table5[[#This Row],[Combined 
Daily Order]]</f>
        <v>18929</v>
      </c>
      <c r="E718">
        <f t="shared" si="11"/>
        <v>40667</v>
      </c>
      <c r="U718"/>
    </row>
    <row r="719" spans="2:21" ht="15" x14ac:dyDescent="0.2">
      <c r="B719" s="5">
        <v>44561</v>
      </c>
      <c r="C719" s="4">
        <f>Table3[[#This Row],[Combined
Daily order]]</f>
        <v>25441</v>
      </c>
      <c r="D719" s="4">
        <f>Table5[[#This Row],[Combined 
Daily Order]]</f>
        <v>11707</v>
      </c>
      <c r="E719">
        <f t="shared" si="11"/>
        <v>37148</v>
      </c>
      <c r="U719"/>
    </row>
    <row r="720" spans="2:21" ht="15" x14ac:dyDescent="0.2">
      <c r="B720" s="5">
        <v>44560</v>
      </c>
      <c r="C720" s="4">
        <f>Table3[[#This Row],[Combined
Daily order]]</f>
        <v>23324</v>
      </c>
      <c r="D720" s="4">
        <f>Table5[[#This Row],[Combined 
Daily Order]]</f>
        <v>19315</v>
      </c>
      <c r="E720">
        <f t="shared" si="11"/>
        <v>42639</v>
      </c>
      <c r="U720"/>
    </row>
    <row r="721" spans="2:21" ht="15" x14ac:dyDescent="0.2">
      <c r="B721" s="5">
        <v>44559</v>
      </c>
      <c r="C721" s="4">
        <f>Table3[[#This Row],[Combined
Daily order]]</f>
        <v>38333</v>
      </c>
      <c r="D721" s="4">
        <f>Table5[[#This Row],[Combined 
Daily Order]]</f>
        <v>12639</v>
      </c>
      <c r="E721">
        <f t="shared" si="11"/>
        <v>50972</v>
      </c>
      <c r="U721"/>
    </row>
    <row r="722" spans="2:21" ht="15" x14ac:dyDescent="0.2">
      <c r="B722" s="5">
        <v>44558</v>
      </c>
      <c r="C722" s="4">
        <f>Table3[[#This Row],[Combined
Daily order]]</f>
        <v>42066</v>
      </c>
      <c r="D722" s="4">
        <f>Table5[[#This Row],[Combined 
Daily Order]]</f>
        <v>21410</v>
      </c>
      <c r="E722">
        <f t="shared" si="11"/>
        <v>63476</v>
      </c>
      <c r="U722"/>
    </row>
    <row r="723" spans="2:21" ht="15" x14ac:dyDescent="0.2">
      <c r="B723" s="5">
        <v>44557</v>
      </c>
      <c r="C723" s="4">
        <f>Table3[[#This Row],[Combined
Daily order]]</f>
        <v>30405</v>
      </c>
      <c r="D723" s="4">
        <f>Table5[[#This Row],[Combined 
Daily Order]]</f>
        <v>14272</v>
      </c>
      <c r="E723">
        <f t="shared" si="11"/>
        <v>44677</v>
      </c>
      <c r="U723"/>
    </row>
    <row r="724" spans="2:21" ht="15" x14ac:dyDescent="0.2">
      <c r="B724" s="5">
        <v>44554</v>
      </c>
      <c r="C724" s="4">
        <f>Table3[[#This Row],[Combined
Daily order]]</f>
        <v>46110</v>
      </c>
      <c r="D724" s="4">
        <f>Table5[[#This Row],[Combined 
Daily Order]]</f>
        <v>22597</v>
      </c>
      <c r="E724">
        <f t="shared" si="11"/>
        <v>68707</v>
      </c>
      <c r="U724"/>
    </row>
    <row r="725" spans="2:21" ht="15" x14ac:dyDescent="0.2">
      <c r="B725" s="5">
        <v>44553</v>
      </c>
      <c r="C725" s="4">
        <f>Table3[[#This Row],[Combined
Daily order]]</f>
        <v>34218</v>
      </c>
      <c r="D725" s="4">
        <f>Table5[[#This Row],[Combined 
Daily Order]]</f>
        <v>15505</v>
      </c>
      <c r="E725">
        <f t="shared" si="11"/>
        <v>49723</v>
      </c>
      <c r="U725"/>
    </row>
    <row r="726" spans="2:21" ht="15" x14ac:dyDescent="0.2">
      <c r="B726" s="5">
        <v>44552</v>
      </c>
      <c r="C726" s="4">
        <f>Table3[[#This Row],[Combined
Daily order]]</f>
        <v>50873</v>
      </c>
      <c r="D726" s="4">
        <f>Table5[[#This Row],[Combined 
Daily Order]]</f>
        <v>23982</v>
      </c>
      <c r="E726">
        <f t="shared" si="11"/>
        <v>74855</v>
      </c>
      <c r="U726"/>
    </row>
    <row r="727" spans="2:21" ht="15" x14ac:dyDescent="0.2">
      <c r="B727" s="5">
        <v>44551</v>
      </c>
      <c r="C727" s="4">
        <f>Table3[[#This Row],[Combined
Daily order]]</f>
        <v>31671</v>
      </c>
      <c r="D727" s="4">
        <f>Table5[[#This Row],[Combined 
Daily Order]]</f>
        <v>25109</v>
      </c>
      <c r="E727">
        <f t="shared" si="11"/>
        <v>56780</v>
      </c>
      <c r="U727"/>
    </row>
    <row r="728" spans="2:21" ht="15" x14ac:dyDescent="0.2">
      <c r="B728" s="5">
        <v>44550</v>
      </c>
      <c r="C728" s="4">
        <f>Table3[[#This Row],[Combined
Daily order]]</f>
        <v>54864</v>
      </c>
      <c r="D728" s="4">
        <f>Table5[[#This Row],[Combined 
Daily Order]]</f>
        <v>17955</v>
      </c>
      <c r="E728">
        <f t="shared" si="11"/>
        <v>72819</v>
      </c>
      <c r="U728"/>
    </row>
    <row r="729" spans="2:21" ht="15" x14ac:dyDescent="0.2">
      <c r="B729" s="5">
        <v>44547</v>
      </c>
      <c r="C729" s="4">
        <f>Table3[[#This Row],[Combined
Daily order]]</f>
        <v>38024</v>
      </c>
      <c r="D729" s="4">
        <f>Table5[[#This Row],[Combined 
Daily Order]]</f>
        <v>29165</v>
      </c>
      <c r="E729">
        <f t="shared" si="11"/>
        <v>67189</v>
      </c>
      <c r="U729"/>
    </row>
    <row r="730" spans="2:21" ht="15" x14ac:dyDescent="0.2">
      <c r="B730" s="5">
        <v>44546</v>
      </c>
      <c r="C730" s="4">
        <f>Table3[[#This Row],[Combined
Daily order]]</f>
        <v>59103</v>
      </c>
      <c r="D730" s="4">
        <f>Table5[[#This Row],[Combined 
Daily Order]]</f>
        <v>19407</v>
      </c>
      <c r="E730">
        <f t="shared" si="11"/>
        <v>78510</v>
      </c>
      <c r="U730"/>
    </row>
    <row r="731" spans="2:21" ht="15" x14ac:dyDescent="0.2">
      <c r="B731" s="5">
        <v>44545</v>
      </c>
      <c r="C731" s="4">
        <f>Table3[[#This Row],[Combined
Daily order]]</f>
        <v>40718</v>
      </c>
      <c r="D731" s="4">
        <f>Table5[[#This Row],[Combined 
Daily Order]]</f>
        <v>30106</v>
      </c>
      <c r="E731">
        <f t="shared" si="11"/>
        <v>70824</v>
      </c>
      <c r="U731"/>
    </row>
    <row r="732" spans="2:21" ht="15" x14ac:dyDescent="0.2">
      <c r="B732" s="5">
        <v>44544</v>
      </c>
      <c r="C732" s="4">
        <f>Table3[[#This Row],[Combined
Daily order]]</f>
        <v>59668</v>
      </c>
      <c r="D732" s="4">
        <f>Table5[[#This Row],[Combined 
Daily Order]]</f>
        <v>18386</v>
      </c>
      <c r="E732">
        <f t="shared" si="11"/>
        <v>78054</v>
      </c>
      <c r="U732"/>
    </row>
    <row r="733" spans="2:21" ht="15" x14ac:dyDescent="0.2">
      <c r="B733" s="5">
        <v>44543</v>
      </c>
      <c r="C733" s="4">
        <f>Table3[[#This Row],[Combined
Daily order]]</f>
        <v>37767</v>
      </c>
      <c r="D733" s="4">
        <f>Table5[[#This Row],[Combined 
Daily Order]]</f>
        <v>17666</v>
      </c>
      <c r="E733">
        <f t="shared" si="11"/>
        <v>55433</v>
      </c>
      <c r="U733"/>
    </row>
    <row r="734" spans="2:21" ht="15" x14ac:dyDescent="0.2">
      <c r="B734" s="5">
        <v>44540</v>
      </c>
      <c r="C734" s="4">
        <f>Table3[[#This Row],[Combined
Daily order]]</f>
        <v>59609</v>
      </c>
      <c r="D734" s="4">
        <f>Table5[[#This Row],[Combined 
Daily Order]]</f>
        <v>28652</v>
      </c>
      <c r="E734">
        <f t="shared" si="11"/>
        <v>88261</v>
      </c>
      <c r="U734"/>
    </row>
    <row r="735" spans="2:21" ht="15" x14ac:dyDescent="0.2">
      <c r="B735" s="5">
        <v>44539</v>
      </c>
      <c r="C735" s="4">
        <f>Table3[[#This Row],[Combined
Daily order]]</f>
        <v>36879</v>
      </c>
      <c r="D735" s="4">
        <f>Table5[[#This Row],[Combined 
Daily Order]]</f>
        <v>19046</v>
      </c>
      <c r="E735">
        <f t="shared" si="11"/>
        <v>55925</v>
      </c>
      <c r="U735"/>
    </row>
    <row r="736" spans="2:21" ht="15" x14ac:dyDescent="0.2">
      <c r="B736" s="5">
        <v>44538</v>
      </c>
      <c r="C736" s="4">
        <f>Table3[[#This Row],[Combined
Daily order]]</f>
        <v>56799</v>
      </c>
      <c r="D736" s="4">
        <f>Table5[[#This Row],[Combined 
Daily Order]]</f>
        <v>24696</v>
      </c>
      <c r="E736">
        <f t="shared" si="11"/>
        <v>81495</v>
      </c>
      <c r="U736"/>
    </row>
    <row r="737" spans="2:21" ht="15" x14ac:dyDescent="0.2">
      <c r="B737" s="5">
        <v>44537</v>
      </c>
      <c r="C737" s="4">
        <f>Table3[[#This Row],[Combined
Daily order]]</f>
        <v>38127</v>
      </c>
      <c r="D737" s="4">
        <f>Table5[[#This Row],[Combined 
Daily Order]]</f>
        <v>27321</v>
      </c>
      <c r="E737">
        <f t="shared" si="11"/>
        <v>65448</v>
      </c>
      <c r="U737"/>
    </row>
    <row r="738" spans="2:21" ht="15" x14ac:dyDescent="0.2">
      <c r="B738" s="5">
        <v>44536</v>
      </c>
      <c r="C738" s="4">
        <f>Table3[[#This Row],[Combined
Daily order]]</f>
        <v>56804</v>
      </c>
      <c r="D738" s="4">
        <f>Table5[[#This Row],[Combined 
Daily Order]]</f>
        <v>15469</v>
      </c>
      <c r="E738">
        <f t="shared" si="11"/>
        <v>72273</v>
      </c>
      <c r="U738"/>
    </row>
    <row r="739" spans="2:21" ht="15" x14ac:dyDescent="0.2">
      <c r="B739" s="5">
        <v>44533</v>
      </c>
      <c r="C739" s="4">
        <f>Table3[[#This Row],[Combined
Daily order]]</f>
        <v>37187</v>
      </c>
      <c r="D739" s="4">
        <f>Table5[[#This Row],[Combined 
Daily Order]]</f>
        <v>24815</v>
      </c>
      <c r="E739">
        <f t="shared" si="11"/>
        <v>62002</v>
      </c>
      <c r="U739"/>
    </row>
    <row r="740" spans="2:21" ht="15" x14ac:dyDescent="0.2">
      <c r="B740" s="5">
        <v>44532</v>
      </c>
      <c r="C740" s="4">
        <f>Table3[[#This Row],[Combined
Daily order]]</f>
        <v>56249</v>
      </c>
      <c r="D740" s="4">
        <f>Table5[[#This Row],[Combined 
Daily Order]]</f>
        <v>16726</v>
      </c>
      <c r="E740">
        <f t="shared" si="11"/>
        <v>72975</v>
      </c>
      <c r="U740"/>
    </row>
    <row r="741" spans="2:21" ht="15" x14ac:dyDescent="0.2">
      <c r="B741" s="5">
        <v>44531</v>
      </c>
      <c r="C741" s="4">
        <f>Table3[[#This Row],[Combined
Daily order]]</f>
        <v>35444</v>
      </c>
      <c r="D741" s="4">
        <f>Table5[[#This Row],[Combined 
Daily Order]]</f>
        <v>25963</v>
      </c>
      <c r="E741">
        <f t="shared" si="11"/>
        <v>61407</v>
      </c>
      <c r="U741"/>
    </row>
    <row r="742" spans="2:21" ht="15" x14ac:dyDescent="0.2">
      <c r="B742" s="5">
        <v>44530</v>
      </c>
      <c r="C742" s="4">
        <f>Table3[[#This Row],[Combined
Daily order]]</f>
        <v>49137</v>
      </c>
      <c r="D742" s="4">
        <f>Table5[[#This Row],[Combined 
Daily Order]]</f>
        <v>15257</v>
      </c>
      <c r="E742">
        <f t="shared" si="11"/>
        <v>64394</v>
      </c>
      <c r="U742"/>
    </row>
    <row r="743" spans="2:21" ht="15" x14ac:dyDescent="0.2">
      <c r="B743" s="5">
        <v>44529</v>
      </c>
      <c r="C743" s="4">
        <f>Table3[[#This Row],[Combined
Daily order]]</f>
        <v>34877</v>
      </c>
      <c r="D743" s="4">
        <f>Table5[[#This Row],[Combined 
Daily Order]]</f>
        <v>23559</v>
      </c>
      <c r="E743">
        <f t="shared" si="11"/>
        <v>58436</v>
      </c>
      <c r="U743"/>
    </row>
    <row r="744" spans="2:21" ht="15" x14ac:dyDescent="0.2">
      <c r="B744" s="5">
        <v>44526</v>
      </c>
      <c r="C744" s="4">
        <f>Table3[[#This Row],[Combined
Daily order]]</f>
        <v>52909</v>
      </c>
      <c r="D744" s="4">
        <f>Table5[[#This Row],[Combined 
Daily Order]]</f>
        <v>16136</v>
      </c>
      <c r="E744">
        <f t="shared" si="11"/>
        <v>69045</v>
      </c>
      <c r="U744"/>
    </row>
    <row r="745" spans="2:21" ht="15" x14ac:dyDescent="0.2">
      <c r="B745" s="5">
        <v>44525</v>
      </c>
      <c r="C745" s="4">
        <f>Table3[[#This Row],[Combined
Daily order]]</f>
        <v>31381</v>
      </c>
      <c r="D745" s="4">
        <f>Table5[[#This Row],[Combined 
Daily Order]]</f>
        <v>24125</v>
      </c>
      <c r="E745">
        <f t="shared" si="11"/>
        <v>55506</v>
      </c>
      <c r="U745"/>
    </row>
    <row r="746" spans="2:21" ht="15" x14ac:dyDescent="0.2">
      <c r="B746" s="5">
        <v>44524</v>
      </c>
      <c r="C746" s="4">
        <f>Table3[[#This Row],[Combined
Daily order]]</f>
        <v>47836</v>
      </c>
      <c r="D746" s="4">
        <f>Table5[[#This Row],[Combined 
Daily Order]]</f>
        <v>16891</v>
      </c>
      <c r="E746">
        <f t="shared" si="11"/>
        <v>64727</v>
      </c>
      <c r="U746"/>
    </row>
    <row r="747" spans="2:21" ht="15" x14ac:dyDescent="0.2">
      <c r="B747" s="5">
        <v>44523</v>
      </c>
      <c r="C747" s="4">
        <f>Table3[[#This Row],[Combined
Daily order]]</f>
        <v>32687</v>
      </c>
      <c r="D747" s="4">
        <f>Table5[[#This Row],[Combined 
Daily Order]]</f>
        <v>13927</v>
      </c>
      <c r="E747">
        <f t="shared" si="11"/>
        <v>46614</v>
      </c>
      <c r="U747"/>
    </row>
    <row r="748" spans="2:21" ht="15" x14ac:dyDescent="0.2">
      <c r="B748" s="5">
        <v>44522</v>
      </c>
      <c r="C748" s="4">
        <f>Table3[[#This Row],[Combined
Daily order]]</f>
        <v>29972</v>
      </c>
      <c r="D748" s="4">
        <f>Table5[[#This Row],[Combined 
Daily Order]]</f>
        <v>20488</v>
      </c>
      <c r="E748">
        <f t="shared" si="11"/>
        <v>50460</v>
      </c>
      <c r="U748"/>
    </row>
    <row r="749" spans="2:21" ht="15" x14ac:dyDescent="0.2">
      <c r="B749" s="5">
        <v>44519</v>
      </c>
      <c r="C749" s="4">
        <f>Table3[[#This Row],[Combined
Daily order]]</f>
        <v>52886</v>
      </c>
      <c r="D749" s="4">
        <f>Table5[[#This Row],[Combined 
Daily Order]]</f>
        <v>20826</v>
      </c>
      <c r="E749">
        <f t="shared" si="11"/>
        <v>73712</v>
      </c>
      <c r="U749"/>
    </row>
    <row r="750" spans="2:21" ht="15" x14ac:dyDescent="0.2">
      <c r="B750" s="5">
        <v>44518</v>
      </c>
      <c r="C750" s="4">
        <f>Table3[[#This Row],[Combined
Daily order]]</f>
        <v>31834</v>
      </c>
      <c r="D750" s="4">
        <f>Table5[[#This Row],[Combined 
Daily Order]]</f>
        <v>12652</v>
      </c>
      <c r="E750">
        <f t="shared" si="11"/>
        <v>44486</v>
      </c>
      <c r="U750"/>
    </row>
    <row r="751" spans="2:21" ht="15" x14ac:dyDescent="0.2">
      <c r="B751" s="5">
        <v>44517</v>
      </c>
      <c r="C751" s="4">
        <f>Table3[[#This Row],[Combined
Daily order]]</f>
        <v>49384</v>
      </c>
      <c r="D751" s="4">
        <f>Table5[[#This Row],[Combined 
Daily Order]]</f>
        <v>19752</v>
      </c>
      <c r="E751">
        <f t="shared" si="11"/>
        <v>69136</v>
      </c>
      <c r="U751"/>
    </row>
    <row r="752" spans="2:21" ht="15" x14ac:dyDescent="0.2">
      <c r="B752" s="5">
        <v>44516</v>
      </c>
      <c r="C752" s="4">
        <f>Table3[[#This Row],[Combined
Daily order]]</f>
        <v>45045</v>
      </c>
      <c r="D752" s="4">
        <f>Table5[[#This Row],[Combined 
Daily Order]]</f>
        <v>12371</v>
      </c>
      <c r="E752">
        <f t="shared" si="11"/>
        <v>57416</v>
      </c>
      <c r="U752"/>
    </row>
    <row r="753" spans="2:21" ht="15" x14ac:dyDescent="0.2">
      <c r="B753" s="5">
        <v>44515</v>
      </c>
      <c r="C753" s="4">
        <f>Table3[[#This Row],[Combined
Daily order]]</f>
        <v>32169</v>
      </c>
      <c r="D753" s="4">
        <f>Table5[[#This Row],[Combined 
Daily Order]]</f>
        <v>21292</v>
      </c>
      <c r="E753">
        <f t="shared" si="11"/>
        <v>53461</v>
      </c>
      <c r="U753"/>
    </row>
    <row r="754" spans="2:21" ht="15" x14ac:dyDescent="0.2">
      <c r="B754" s="5">
        <v>44512</v>
      </c>
      <c r="C754" s="4">
        <f>Table3[[#This Row],[Combined
Daily order]]</f>
        <v>45786</v>
      </c>
      <c r="D754" s="4">
        <f>Table5[[#This Row],[Combined 
Daily Order]]</f>
        <v>19307</v>
      </c>
      <c r="E754">
        <f t="shared" si="11"/>
        <v>65093</v>
      </c>
      <c r="U754"/>
    </row>
    <row r="755" spans="2:21" ht="15" x14ac:dyDescent="0.2">
      <c r="B755" s="5">
        <v>44511</v>
      </c>
      <c r="C755" s="4">
        <f>Table3[[#This Row],[Combined
Daily order]]</f>
        <v>27948</v>
      </c>
      <c r="D755" s="4">
        <f>Table5[[#This Row],[Combined 
Daily Order]]</f>
        <v>13871</v>
      </c>
      <c r="E755">
        <f t="shared" si="11"/>
        <v>41819</v>
      </c>
      <c r="U755"/>
    </row>
    <row r="756" spans="2:21" ht="15" x14ac:dyDescent="0.2">
      <c r="B756" s="5">
        <v>44510</v>
      </c>
      <c r="C756" s="4">
        <f>Table3[[#This Row],[Combined
Daily order]]</f>
        <v>47213</v>
      </c>
      <c r="D756" s="4">
        <f>Table5[[#This Row],[Combined 
Daily Order]]</f>
        <v>18735</v>
      </c>
      <c r="E756">
        <f t="shared" si="11"/>
        <v>65948</v>
      </c>
      <c r="U756"/>
    </row>
    <row r="757" spans="2:21" ht="15" x14ac:dyDescent="0.2">
      <c r="B757" s="5">
        <v>44509</v>
      </c>
      <c r="C757" s="4">
        <f>Table3[[#This Row],[Combined
Daily order]]</f>
        <v>28106</v>
      </c>
      <c r="D757" s="4">
        <f>Table5[[#This Row],[Combined 
Daily Order]]</f>
        <v>13105</v>
      </c>
      <c r="E757">
        <f t="shared" si="11"/>
        <v>41211</v>
      </c>
      <c r="U757"/>
    </row>
    <row r="758" spans="2:21" ht="15" x14ac:dyDescent="0.2">
      <c r="B758" s="5">
        <v>44508</v>
      </c>
      <c r="C758" s="4">
        <f>Table3[[#This Row],[Combined
Daily order]]</f>
        <v>41973</v>
      </c>
      <c r="D758" s="4">
        <f>Table5[[#This Row],[Combined 
Daily Order]]</f>
        <v>18717</v>
      </c>
      <c r="E758">
        <f t="shared" si="11"/>
        <v>60690</v>
      </c>
      <c r="U758"/>
    </row>
    <row r="759" spans="2:21" ht="15" x14ac:dyDescent="0.2">
      <c r="B759" s="5">
        <v>44505</v>
      </c>
      <c r="C759" s="4">
        <f>Table3[[#This Row],[Combined
Daily order]]</f>
        <v>27526</v>
      </c>
      <c r="D759" s="4">
        <f>Table5[[#This Row],[Combined 
Daily Order]]</f>
        <v>13390</v>
      </c>
      <c r="E759">
        <f t="shared" si="11"/>
        <v>40916</v>
      </c>
      <c r="U759"/>
    </row>
    <row r="760" spans="2:21" ht="15" x14ac:dyDescent="0.2">
      <c r="B760" s="5">
        <v>44504</v>
      </c>
      <c r="C760" s="4">
        <f>Table3[[#This Row],[Combined
Daily order]]</f>
        <v>37274</v>
      </c>
      <c r="D760" s="4">
        <f>Table5[[#This Row],[Combined 
Daily Order]]</f>
        <v>17697</v>
      </c>
      <c r="E760">
        <f t="shared" si="11"/>
        <v>54971</v>
      </c>
      <c r="U760"/>
    </row>
    <row r="761" spans="2:21" ht="15" x14ac:dyDescent="0.2">
      <c r="B761" s="5">
        <v>44503</v>
      </c>
      <c r="C761" s="4">
        <f>Table3[[#This Row],[Combined
Daily order]]</f>
        <v>24967</v>
      </c>
      <c r="D761" s="4">
        <f>Table5[[#This Row],[Combined 
Daily Order]]</f>
        <v>12150</v>
      </c>
      <c r="E761">
        <f t="shared" si="11"/>
        <v>37117</v>
      </c>
      <c r="U761"/>
    </row>
    <row r="762" spans="2:21" ht="15" x14ac:dyDescent="0.2">
      <c r="B762" s="5">
        <v>44502</v>
      </c>
      <c r="C762" s="4">
        <f>Table3[[#This Row],[Combined
Daily order]]</f>
        <v>39861</v>
      </c>
      <c r="D762" s="4">
        <f>Table5[[#This Row],[Combined 
Daily Order]]</f>
        <v>19720</v>
      </c>
      <c r="E762">
        <f t="shared" si="11"/>
        <v>59581</v>
      </c>
      <c r="U762"/>
    </row>
    <row r="763" spans="2:21" ht="15" x14ac:dyDescent="0.2">
      <c r="B763" s="5">
        <v>44501</v>
      </c>
      <c r="C763" s="4">
        <f>Table3[[#This Row],[Combined
Daily order]]</f>
        <v>24065</v>
      </c>
      <c r="D763" s="4">
        <f>Table5[[#This Row],[Combined 
Daily Order]]</f>
        <v>13035</v>
      </c>
      <c r="E763">
        <f t="shared" si="11"/>
        <v>37100</v>
      </c>
      <c r="U763"/>
    </row>
    <row r="764" spans="2:21" ht="15" x14ac:dyDescent="0.2">
      <c r="B764" s="5">
        <v>44498</v>
      </c>
      <c r="C764" s="4">
        <f>Table3[[#This Row],[Combined
Daily order]]</f>
        <v>27230</v>
      </c>
      <c r="D764" s="4">
        <f>Table5[[#This Row],[Combined 
Daily Order]]</f>
        <v>18192</v>
      </c>
      <c r="E764">
        <f t="shared" si="11"/>
        <v>45422</v>
      </c>
      <c r="U764"/>
    </row>
    <row r="765" spans="2:21" ht="15" x14ac:dyDescent="0.2">
      <c r="B765" s="5">
        <v>44497</v>
      </c>
      <c r="C765" s="4">
        <f>Table3[[#This Row],[Combined
Daily order]]</f>
        <v>37638</v>
      </c>
      <c r="D765" s="4">
        <f>Table5[[#This Row],[Combined 
Daily Order]]</f>
        <v>11915</v>
      </c>
      <c r="E765">
        <f t="shared" si="11"/>
        <v>49553</v>
      </c>
      <c r="U765"/>
    </row>
    <row r="766" spans="2:21" ht="15" x14ac:dyDescent="0.2">
      <c r="B766" s="5">
        <v>44496</v>
      </c>
      <c r="C766" s="4">
        <f>Table3[[#This Row],[Combined
Daily order]]</f>
        <v>37998</v>
      </c>
      <c r="D766" s="4">
        <f>Table5[[#This Row],[Combined 
Daily Order]]</f>
        <v>17865</v>
      </c>
      <c r="E766">
        <f t="shared" si="11"/>
        <v>55863</v>
      </c>
      <c r="U766"/>
    </row>
    <row r="767" spans="2:21" ht="15" x14ac:dyDescent="0.2">
      <c r="B767" s="5">
        <v>44495</v>
      </c>
      <c r="C767" s="4">
        <f>Table3[[#This Row],[Combined
Daily order]]</f>
        <v>22265</v>
      </c>
      <c r="D767" s="4">
        <f>Table5[[#This Row],[Combined 
Daily Order]]</f>
        <v>11164</v>
      </c>
      <c r="E767">
        <f t="shared" si="11"/>
        <v>33429</v>
      </c>
      <c r="U767"/>
    </row>
    <row r="768" spans="2:21" ht="15" x14ac:dyDescent="0.2">
      <c r="B768" s="5">
        <v>44494</v>
      </c>
      <c r="C768" s="4">
        <f>Table3[[#This Row],[Combined
Daily order]]</f>
        <v>38159</v>
      </c>
      <c r="D768" s="4">
        <f>Table5[[#This Row],[Combined 
Daily Order]]</f>
        <v>16265</v>
      </c>
      <c r="E768">
        <f t="shared" si="11"/>
        <v>54424</v>
      </c>
      <c r="U768"/>
    </row>
    <row r="769" spans="2:21" ht="15" x14ac:dyDescent="0.2">
      <c r="B769" s="5">
        <v>44491</v>
      </c>
      <c r="C769" s="4">
        <f>Table3[[#This Row],[Combined
Daily order]]</f>
        <v>23380</v>
      </c>
      <c r="D769" s="4">
        <f>Table5[[#This Row],[Combined 
Daily Order]]</f>
        <v>11868</v>
      </c>
      <c r="E769">
        <f t="shared" si="11"/>
        <v>35248</v>
      </c>
      <c r="U769"/>
    </row>
    <row r="770" spans="2:21" ht="15" x14ac:dyDescent="0.2">
      <c r="B770" s="5">
        <v>44490</v>
      </c>
      <c r="C770" s="4">
        <f>Table3[[#This Row],[Combined
Daily order]]</f>
        <v>32190</v>
      </c>
      <c r="D770" s="4">
        <f>Table5[[#This Row],[Combined 
Daily Order]]</f>
        <v>16099</v>
      </c>
      <c r="E770">
        <f t="shared" si="11"/>
        <v>48289</v>
      </c>
      <c r="U770"/>
    </row>
    <row r="771" spans="2:21" ht="15" x14ac:dyDescent="0.2">
      <c r="B771" s="5">
        <v>44489</v>
      </c>
      <c r="C771" s="4">
        <f>Table3[[#This Row],[Combined
Daily order]]</f>
        <v>22924</v>
      </c>
      <c r="D771" s="4">
        <f>Table5[[#This Row],[Combined 
Daily Order]]</f>
        <v>11517</v>
      </c>
      <c r="E771">
        <f t="shared" si="11"/>
        <v>34441</v>
      </c>
      <c r="U771"/>
    </row>
    <row r="772" spans="2:21" ht="15" x14ac:dyDescent="0.2">
      <c r="B772" s="5">
        <v>44488</v>
      </c>
      <c r="C772" s="4">
        <f>Table3[[#This Row],[Combined
Daily order]]</f>
        <v>31723</v>
      </c>
      <c r="D772" s="4">
        <f>Table5[[#This Row],[Combined 
Daily Order]]</f>
        <v>16720</v>
      </c>
      <c r="E772">
        <f t="shared" ref="E772:E806" si="12">C772+D772</f>
        <v>48443</v>
      </c>
      <c r="U772"/>
    </row>
    <row r="773" spans="2:21" ht="15" x14ac:dyDescent="0.2">
      <c r="B773" s="5">
        <v>44487</v>
      </c>
      <c r="C773" s="4">
        <f>Table3[[#This Row],[Combined
Daily order]]</f>
        <v>21786</v>
      </c>
      <c r="D773" s="4">
        <f>Table5[[#This Row],[Combined 
Daily Order]]</f>
        <v>11130</v>
      </c>
      <c r="E773">
        <f t="shared" si="12"/>
        <v>32916</v>
      </c>
      <c r="U773"/>
    </row>
    <row r="774" spans="2:21" ht="15" x14ac:dyDescent="0.2">
      <c r="B774" s="5">
        <v>44484</v>
      </c>
      <c r="C774" s="4">
        <f>Table3[[#This Row],[Combined
Daily order]]</f>
        <v>19898</v>
      </c>
      <c r="D774" s="4">
        <f>Table5[[#This Row],[Combined 
Daily Order]]</f>
        <v>15405</v>
      </c>
      <c r="E774">
        <f t="shared" si="12"/>
        <v>35303</v>
      </c>
      <c r="U774"/>
    </row>
    <row r="775" spans="2:21" ht="15" x14ac:dyDescent="0.2">
      <c r="B775" s="5">
        <v>44483</v>
      </c>
      <c r="C775" s="4">
        <f>Table3[[#This Row],[Combined
Daily order]]</f>
        <v>31446</v>
      </c>
      <c r="D775" s="4">
        <f>Table5[[#This Row],[Combined 
Daily Order]]</f>
        <v>11452</v>
      </c>
      <c r="E775">
        <f t="shared" si="12"/>
        <v>42898</v>
      </c>
      <c r="U775"/>
    </row>
    <row r="776" spans="2:21" ht="15" x14ac:dyDescent="0.2">
      <c r="B776" s="5">
        <v>44482</v>
      </c>
      <c r="C776" s="4">
        <f>Table3[[#This Row],[Combined
Daily order]]</f>
        <v>20707</v>
      </c>
      <c r="D776" s="4">
        <f>Table5[[#This Row],[Combined 
Daily Order]]</f>
        <v>15943</v>
      </c>
      <c r="E776">
        <f t="shared" si="12"/>
        <v>36650</v>
      </c>
      <c r="U776"/>
    </row>
    <row r="777" spans="2:21" ht="15" x14ac:dyDescent="0.2">
      <c r="B777" s="5">
        <v>44481</v>
      </c>
      <c r="C777" s="4">
        <f>Table3[[#This Row],[Combined
Daily order]]</f>
        <v>28575</v>
      </c>
      <c r="D777" s="4">
        <f>Table5[[#This Row],[Combined 
Daily Order]]</f>
        <v>10037</v>
      </c>
      <c r="E777">
        <f t="shared" si="12"/>
        <v>38612</v>
      </c>
      <c r="U777"/>
    </row>
    <row r="778" spans="2:21" ht="15" x14ac:dyDescent="0.2">
      <c r="B778" s="5">
        <v>44480</v>
      </c>
      <c r="C778" s="4">
        <f>Table3[[#This Row],[Combined
Daily order]]</f>
        <v>21152</v>
      </c>
      <c r="D778" s="4">
        <f>Table5[[#This Row],[Combined 
Daily Order]]</f>
        <v>16324</v>
      </c>
      <c r="E778">
        <f t="shared" si="12"/>
        <v>37476</v>
      </c>
      <c r="U778"/>
    </row>
    <row r="779" spans="2:21" ht="15" x14ac:dyDescent="0.2">
      <c r="B779" s="5">
        <v>44477</v>
      </c>
      <c r="C779" s="4">
        <f>Table3[[#This Row],[Combined
Daily order]]</f>
        <v>28406</v>
      </c>
      <c r="D779" s="4">
        <f>Table5[[#This Row],[Combined 
Daily Order]]</f>
        <v>10838</v>
      </c>
      <c r="E779">
        <f t="shared" si="12"/>
        <v>39244</v>
      </c>
      <c r="U779"/>
    </row>
    <row r="780" spans="2:21" ht="15" x14ac:dyDescent="0.2">
      <c r="B780" s="5">
        <v>44476</v>
      </c>
      <c r="C780" s="4">
        <f>Table3[[#This Row],[Combined
Daily order]]</f>
        <v>18204</v>
      </c>
      <c r="D780" s="4">
        <f>Table5[[#This Row],[Combined 
Daily Order]]</f>
        <v>14914</v>
      </c>
      <c r="E780">
        <f t="shared" si="12"/>
        <v>33118</v>
      </c>
      <c r="U780"/>
    </row>
    <row r="781" spans="2:21" ht="15" x14ac:dyDescent="0.2">
      <c r="B781" s="5">
        <v>44475</v>
      </c>
      <c r="C781" s="4">
        <f>Table3[[#This Row],[Combined
Daily order]]</f>
        <v>28649</v>
      </c>
      <c r="D781" s="4">
        <f>Table5[[#This Row],[Combined 
Daily Order]]</f>
        <v>10474</v>
      </c>
      <c r="E781">
        <f t="shared" si="12"/>
        <v>39123</v>
      </c>
      <c r="U781"/>
    </row>
    <row r="782" spans="2:21" ht="15" x14ac:dyDescent="0.2">
      <c r="B782" s="5">
        <v>44474</v>
      </c>
      <c r="C782" s="4">
        <f>Table3[[#This Row],[Combined
Daily order]]</f>
        <v>17709</v>
      </c>
      <c r="D782" s="4">
        <f>Table5[[#This Row],[Combined 
Daily Order]]</f>
        <v>15257</v>
      </c>
      <c r="E782">
        <f t="shared" si="12"/>
        <v>32966</v>
      </c>
      <c r="U782"/>
    </row>
    <row r="783" spans="2:21" ht="15" x14ac:dyDescent="0.2">
      <c r="B783" s="5">
        <v>44473</v>
      </c>
      <c r="C783" s="4">
        <f>Table3[[#This Row],[Combined
Daily order]]</f>
        <v>29277</v>
      </c>
      <c r="D783" s="4">
        <f>Table5[[#This Row],[Combined 
Daily Order]]</f>
        <v>10999</v>
      </c>
      <c r="E783">
        <f t="shared" si="12"/>
        <v>40276</v>
      </c>
      <c r="U783"/>
    </row>
    <row r="784" spans="2:21" ht="15" x14ac:dyDescent="0.2">
      <c r="B784" s="5">
        <v>44470</v>
      </c>
      <c r="C784" s="4">
        <f>Table3[[#This Row],[Combined
Daily order]]</f>
        <v>19426</v>
      </c>
      <c r="D784" s="4">
        <f>Table5[[#This Row],[Combined 
Daily Order]]</f>
        <v>15402</v>
      </c>
      <c r="E784">
        <f t="shared" si="12"/>
        <v>34828</v>
      </c>
      <c r="U784"/>
    </row>
    <row r="785" spans="2:21" ht="15" x14ac:dyDescent="0.2">
      <c r="B785" s="5">
        <v>44469</v>
      </c>
      <c r="C785" s="4">
        <f>Table3[[#This Row],[Combined
Daily order]]</f>
        <v>29431</v>
      </c>
      <c r="D785" s="4">
        <f>Table5[[#This Row],[Combined 
Daily Order]]</f>
        <v>9649</v>
      </c>
      <c r="E785">
        <f t="shared" si="12"/>
        <v>39080</v>
      </c>
      <c r="U785"/>
    </row>
    <row r="786" spans="2:21" ht="15" x14ac:dyDescent="0.2">
      <c r="B786" s="5">
        <v>44468</v>
      </c>
      <c r="C786" s="4">
        <f>Table3[[#This Row],[Combined
Daily order]]</f>
        <v>20631</v>
      </c>
      <c r="D786" s="4">
        <f>Table5[[#This Row],[Combined 
Daily Order]]</f>
        <v>14710</v>
      </c>
      <c r="E786">
        <f t="shared" si="12"/>
        <v>35341</v>
      </c>
      <c r="U786"/>
    </row>
    <row r="787" spans="2:21" ht="15" x14ac:dyDescent="0.2">
      <c r="B787" s="5">
        <v>44467</v>
      </c>
      <c r="C787" s="4">
        <f>Table3[[#This Row],[Combined
Daily order]]</f>
        <v>29147</v>
      </c>
      <c r="D787" s="4">
        <f>Table5[[#This Row],[Combined 
Daily Order]]</f>
        <v>10813</v>
      </c>
      <c r="E787">
        <f t="shared" si="12"/>
        <v>39960</v>
      </c>
      <c r="U787"/>
    </row>
    <row r="788" spans="2:21" ht="15" x14ac:dyDescent="0.2">
      <c r="B788" s="5">
        <v>44466</v>
      </c>
      <c r="C788" s="4">
        <f>Table3[[#This Row],[Combined
Daily order]]</f>
        <v>20182</v>
      </c>
      <c r="D788" s="4">
        <f>Table5[[#This Row],[Combined 
Daily Order]]</f>
        <v>15999</v>
      </c>
      <c r="E788">
        <f t="shared" si="12"/>
        <v>36181</v>
      </c>
      <c r="U788"/>
    </row>
    <row r="789" spans="2:21" ht="15" x14ac:dyDescent="0.2">
      <c r="B789" s="5">
        <v>44463</v>
      </c>
      <c r="C789" s="4">
        <f>Table3[[#This Row],[Combined
Daily order]]</f>
        <v>29175</v>
      </c>
      <c r="D789" s="4">
        <f>Table5[[#This Row],[Combined 
Daily Order]]</f>
        <v>10769</v>
      </c>
      <c r="E789">
        <f t="shared" si="12"/>
        <v>39944</v>
      </c>
      <c r="U789"/>
    </row>
    <row r="790" spans="2:21" ht="15" x14ac:dyDescent="0.2">
      <c r="B790" s="5">
        <v>44462</v>
      </c>
      <c r="C790" s="4">
        <f>Table3[[#This Row],[Combined
Daily order]]</f>
        <v>22123</v>
      </c>
      <c r="D790" s="4">
        <f>Table5[[#This Row],[Combined 
Daily Order]]</f>
        <v>15052</v>
      </c>
      <c r="E790">
        <f t="shared" si="12"/>
        <v>37175</v>
      </c>
      <c r="U790"/>
    </row>
    <row r="791" spans="2:21" ht="15" x14ac:dyDescent="0.2">
      <c r="B791" s="5">
        <v>44461</v>
      </c>
      <c r="C791" s="4">
        <f>Table3[[#This Row],[Combined
Daily order]]</f>
        <v>29469</v>
      </c>
      <c r="D791" s="4">
        <f>Table5[[#This Row],[Combined 
Daily Order]]</f>
        <v>10597</v>
      </c>
      <c r="E791">
        <f t="shared" si="12"/>
        <v>40066</v>
      </c>
      <c r="U791"/>
    </row>
    <row r="792" spans="2:21" ht="15" x14ac:dyDescent="0.2">
      <c r="B792" s="5">
        <v>44460</v>
      </c>
      <c r="C792" s="4">
        <f>Table3[[#This Row],[Combined
Daily order]]</f>
        <v>18835</v>
      </c>
      <c r="D792" s="4">
        <f>Table5[[#This Row],[Combined 
Daily Order]]</f>
        <v>15342</v>
      </c>
      <c r="E792">
        <f t="shared" si="12"/>
        <v>34177</v>
      </c>
      <c r="U792"/>
    </row>
    <row r="793" spans="2:21" ht="15" x14ac:dyDescent="0.2">
      <c r="B793" s="5">
        <v>44459</v>
      </c>
      <c r="C793" s="4">
        <f>Table3[[#This Row],[Combined
Daily order]]</f>
        <v>31179</v>
      </c>
      <c r="D793" s="4">
        <f>Table5[[#This Row],[Combined 
Daily Order]]</f>
        <v>8913</v>
      </c>
      <c r="E793">
        <f t="shared" si="12"/>
        <v>40092</v>
      </c>
      <c r="U793"/>
    </row>
    <row r="794" spans="2:21" ht="15" x14ac:dyDescent="0.2">
      <c r="B794" s="5">
        <v>44456</v>
      </c>
      <c r="C794" s="4">
        <f>Table3[[#This Row],[Combined
Daily order]]</f>
        <v>21191</v>
      </c>
      <c r="D794" s="4">
        <f>Table5[[#This Row],[Combined 
Daily Order]]</f>
        <v>10007</v>
      </c>
      <c r="E794">
        <f t="shared" si="12"/>
        <v>31198</v>
      </c>
      <c r="U794"/>
    </row>
    <row r="795" spans="2:21" ht="15" x14ac:dyDescent="0.2">
      <c r="B795" s="5">
        <v>44455</v>
      </c>
      <c r="C795" s="4">
        <f>Table3[[#This Row],[Combined
Daily order]]</f>
        <v>20293</v>
      </c>
      <c r="D795" s="4">
        <f>Table5[[#This Row],[Combined 
Daily Order]]</f>
        <v>15345</v>
      </c>
      <c r="E795">
        <f t="shared" si="12"/>
        <v>35638</v>
      </c>
      <c r="U795"/>
    </row>
    <row r="796" spans="2:21" ht="15" x14ac:dyDescent="0.2">
      <c r="B796" s="5">
        <v>44454</v>
      </c>
      <c r="C796" s="4">
        <f>Table3[[#This Row],[Combined
Daily order]]</f>
        <v>29964</v>
      </c>
      <c r="D796" s="4">
        <f>Table5[[#This Row],[Combined 
Daily Order]]</f>
        <v>10204</v>
      </c>
      <c r="E796">
        <f t="shared" si="12"/>
        <v>40168</v>
      </c>
      <c r="U796"/>
    </row>
    <row r="797" spans="2:21" ht="15" x14ac:dyDescent="0.2">
      <c r="B797" s="5">
        <v>44453</v>
      </c>
      <c r="C797" s="4">
        <f>Table3[[#This Row],[Combined
Daily order]]</f>
        <v>18957</v>
      </c>
      <c r="D797" s="4">
        <f>Table5[[#This Row],[Combined 
Daily Order]]</f>
        <v>13722</v>
      </c>
      <c r="E797">
        <f t="shared" si="12"/>
        <v>32679</v>
      </c>
      <c r="U797"/>
    </row>
    <row r="798" spans="2:21" ht="15" x14ac:dyDescent="0.2">
      <c r="B798" s="5">
        <v>44452</v>
      </c>
      <c r="C798" s="4">
        <f>Table3[[#This Row],[Combined
Daily order]]</f>
        <v>27681</v>
      </c>
      <c r="D798" s="4">
        <f>Table5[[#This Row],[Combined 
Daily Order]]</f>
        <v>9865</v>
      </c>
      <c r="E798">
        <f t="shared" si="12"/>
        <v>37546</v>
      </c>
      <c r="U798"/>
    </row>
    <row r="799" spans="2:21" ht="15" x14ac:dyDescent="0.2">
      <c r="B799" s="5">
        <v>44449</v>
      </c>
      <c r="C799" s="4">
        <f>Table3[[#This Row],[Combined
Daily order]]</f>
        <v>19071</v>
      </c>
      <c r="D799" s="4">
        <f>Table5[[#This Row],[Combined 
Daily Order]]</f>
        <v>14513</v>
      </c>
      <c r="E799">
        <f t="shared" si="12"/>
        <v>33584</v>
      </c>
      <c r="U799"/>
    </row>
    <row r="800" spans="2:21" ht="15" x14ac:dyDescent="0.2">
      <c r="B800" s="5">
        <v>44448</v>
      </c>
      <c r="C800" s="4">
        <f>Table3[[#This Row],[Combined
Daily order]]</f>
        <v>31617</v>
      </c>
      <c r="D800" s="4">
        <f>Table5[[#This Row],[Combined 
Daily Order]]</f>
        <v>9372</v>
      </c>
      <c r="E800">
        <f t="shared" si="12"/>
        <v>40989</v>
      </c>
      <c r="U800"/>
    </row>
    <row r="801" spans="2:21" ht="15" x14ac:dyDescent="0.2">
      <c r="B801" s="5">
        <v>44447</v>
      </c>
      <c r="C801" s="4">
        <f>Table3[[#This Row],[Combined
Daily order]]</f>
        <v>18693</v>
      </c>
      <c r="D801" s="4">
        <f>Table5[[#This Row],[Combined 
Daily Order]]</f>
        <v>14420</v>
      </c>
      <c r="E801">
        <f t="shared" si="12"/>
        <v>33113</v>
      </c>
      <c r="U801"/>
    </row>
    <row r="802" spans="2:21" ht="15" x14ac:dyDescent="0.2">
      <c r="B802" s="5">
        <v>44446</v>
      </c>
      <c r="C802" s="4">
        <f>Table3[[#This Row],[Combined
Daily order]]</f>
        <v>29927</v>
      </c>
      <c r="D802" s="4">
        <f>Table5[[#This Row],[Combined 
Daily Order]]</f>
        <v>9546</v>
      </c>
      <c r="E802">
        <f t="shared" si="12"/>
        <v>39473</v>
      </c>
      <c r="U802"/>
    </row>
    <row r="803" spans="2:21" ht="15" x14ac:dyDescent="0.2">
      <c r="B803" s="5">
        <v>44445</v>
      </c>
      <c r="C803" s="4">
        <f>Table3[[#This Row],[Combined
Daily order]]</f>
        <v>19772</v>
      </c>
      <c r="D803" s="4">
        <f>Table5[[#This Row],[Combined 
Daily Order]]</f>
        <v>13141</v>
      </c>
      <c r="E803">
        <f t="shared" si="12"/>
        <v>32913</v>
      </c>
      <c r="U803"/>
    </row>
    <row r="804" spans="2:21" ht="15" x14ac:dyDescent="0.2">
      <c r="B804" s="5">
        <v>44442</v>
      </c>
      <c r="C804" s="4">
        <f>Table3[[#This Row],[Combined
Daily order]]</f>
        <v>29366</v>
      </c>
      <c r="D804" s="4">
        <f>Table5[[#This Row],[Combined 
Daily Order]]</f>
        <v>8413</v>
      </c>
      <c r="E804">
        <f t="shared" si="12"/>
        <v>37779</v>
      </c>
      <c r="U804"/>
    </row>
    <row r="805" spans="2:21" ht="15" x14ac:dyDescent="0.2">
      <c r="B805" s="5">
        <v>44441</v>
      </c>
      <c r="C805" s="4">
        <f>Table3[[#This Row],[Combined
Daily order]]</f>
        <v>21183</v>
      </c>
      <c r="D805" s="4">
        <f>Table5[[#This Row],[Combined 
Daily Order]]</f>
        <v>14501</v>
      </c>
      <c r="E805">
        <f t="shared" si="12"/>
        <v>35684</v>
      </c>
      <c r="U805"/>
    </row>
    <row r="806" spans="2:21" ht="15" x14ac:dyDescent="0.2">
      <c r="B806" s="5">
        <v>44440</v>
      </c>
      <c r="C806" s="4">
        <f>Table3[[#This Row],[Combined
Daily order]]</f>
        <v>30157</v>
      </c>
      <c r="D806" s="4">
        <f>Table5[[#This Row],[Combined 
Daily Order]]</f>
        <v>9514</v>
      </c>
      <c r="E806">
        <f t="shared" si="12"/>
        <v>39671</v>
      </c>
      <c r="U806"/>
    </row>
    <row r="807" spans="2:21" ht="15" x14ac:dyDescent="0.2">
      <c r="B807" s="5"/>
      <c r="E807"/>
      <c r="U807"/>
    </row>
    <row r="808" spans="2:21" ht="15" x14ac:dyDescent="0.2">
      <c r="B808" s="5"/>
      <c r="E808"/>
      <c r="U808"/>
    </row>
    <row r="809" spans="2:21" ht="15" x14ac:dyDescent="0.2">
      <c r="B809" s="5"/>
      <c r="E809"/>
      <c r="U809"/>
    </row>
    <row r="810" spans="2:21" ht="15" x14ac:dyDescent="0.2">
      <c r="B810" s="5"/>
      <c r="E810"/>
    </row>
    <row r="811" spans="2:21" ht="15" x14ac:dyDescent="0.2">
      <c r="B811" s="5"/>
      <c r="E811"/>
    </row>
    <row r="812" spans="2:21" ht="15" x14ac:dyDescent="0.2">
      <c r="B812" s="5"/>
      <c r="E812"/>
    </row>
    <row r="813" spans="2:21" ht="15" x14ac:dyDescent="0.2">
      <c r="B813" s="5"/>
      <c r="E813"/>
    </row>
    <row r="814" spans="2:21" ht="15" x14ac:dyDescent="0.2">
      <c r="B814" s="5"/>
      <c r="E814"/>
    </row>
    <row r="815" spans="2:21" ht="15" x14ac:dyDescent="0.2">
      <c r="B815" s="5"/>
      <c r="E815"/>
    </row>
    <row r="816" spans="2:21" ht="15" x14ac:dyDescent="0.2">
      <c r="B816" s="5"/>
      <c r="E816"/>
    </row>
    <row r="817" spans="2:5" ht="15" x14ac:dyDescent="0.2">
      <c r="B817" s="5"/>
      <c r="E817"/>
    </row>
    <row r="818" spans="2:5" ht="15" x14ac:dyDescent="0.2">
      <c r="B818" s="5"/>
      <c r="E818"/>
    </row>
    <row r="819" spans="2:5" ht="15" x14ac:dyDescent="0.2">
      <c r="B819" s="5"/>
      <c r="E819"/>
    </row>
    <row r="820" spans="2:5" ht="15" x14ac:dyDescent="0.2">
      <c r="B820" s="5"/>
      <c r="E820"/>
    </row>
    <row r="821" spans="2:5" ht="15" x14ac:dyDescent="0.2">
      <c r="B821" s="5"/>
      <c r="E821"/>
    </row>
    <row r="822" spans="2:5" ht="15" x14ac:dyDescent="0.2">
      <c r="B822" s="5"/>
      <c r="E822"/>
    </row>
    <row r="823" spans="2:5" ht="15" x14ac:dyDescent="0.2">
      <c r="B823" s="5"/>
      <c r="E823"/>
    </row>
    <row r="824" spans="2:5" ht="15" x14ac:dyDescent="0.2">
      <c r="B824" s="5"/>
      <c r="E824"/>
    </row>
    <row r="825" spans="2:5" ht="15" x14ac:dyDescent="0.2">
      <c r="B825" s="5"/>
      <c r="E825"/>
    </row>
    <row r="826" spans="2:5" ht="15" x14ac:dyDescent="0.2">
      <c r="B826" s="5"/>
      <c r="E826"/>
    </row>
    <row r="827" spans="2:5" ht="15" x14ac:dyDescent="0.2">
      <c r="B827" s="5"/>
      <c r="E827"/>
    </row>
    <row r="828" spans="2:5" ht="15" x14ac:dyDescent="0.2">
      <c r="B828" s="5"/>
      <c r="E828"/>
    </row>
    <row r="829" spans="2:5" ht="15" x14ac:dyDescent="0.2">
      <c r="B829" s="5"/>
      <c r="E829"/>
    </row>
    <row r="830" spans="2:5" ht="15" x14ac:dyDescent="0.2">
      <c r="B830" s="5"/>
      <c r="E830"/>
    </row>
    <row r="831" spans="2:5" ht="15" x14ac:dyDescent="0.2">
      <c r="B831" s="5"/>
      <c r="E831"/>
    </row>
    <row r="832" spans="2:5" ht="15" x14ac:dyDescent="0.2">
      <c r="B832" s="5"/>
      <c r="E832"/>
    </row>
    <row r="833" spans="2:5" ht="15" x14ac:dyDescent="0.2">
      <c r="B833" s="5"/>
      <c r="E833"/>
    </row>
    <row r="834" spans="2:5" ht="15" x14ac:dyDescent="0.2">
      <c r="B834" s="5"/>
      <c r="E834"/>
    </row>
    <row r="835" spans="2:5" ht="15" x14ac:dyDescent="0.2">
      <c r="B835" s="5"/>
      <c r="E835"/>
    </row>
    <row r="836" spans="2:5" ht="15" x14ac:dyDescent="0.2">
      <c r="B836" s="5"/>
      <c r="E836"/>
    </row>
    <row r="837" spans="2:5" ht="15" x14ac:dyDescent="0.2">
      <c r="B837" s="5"/>
      <c r="E837"/>
    </row>
    <row r="838" spans="2:5" ht="15" x14ac:dyDescent="0.2">
      <c r="B838" s="5"/>
      <c r="E838"/>
    </row>
    <row r="839" spans="2:5" ht="15" x14ac:dyDescent="0.2">
      <c r="B839" s="5"/>
      <c r="E839"/>
    </row>
    <row r="840" spans="2:5" ht="15" x14ac:dyDescent="0.2">
      <c r="B840" s="5"/>
      <c r="E840"/>
    </row>
    <row r="841" spans="2:5" ht="15" x14ac:dyDescent="0.2">
      <c r="B841" s="5"/>
      <c r="E841"/>
    </row>
    <row r="842" spans="2:5" ht="15" x14ac:dyDescent="0.2">
      <c r="B842" s="5"/>
      <c r="E842"/>
    </row>
    <row r="843" spans="2:5" ht="15" x14ac:dyDescent="0.2">
      <c r="B843" s="5"/>
      <c r="E843"/>
    </row>
    <row r="844" spans="2:5" ht="15" x14ac:dyDescent="0.2">
      <c r="B844" s="5"/>
      <c r="E844"/>
    </row>
    <row r="845" spans="2:5" ht="15" x14ac:dyDescent="0.2">
      <c r="B845" s="5"/>
      <c r="E845"/>
    </row>
    <row r="846" spans="2:5" ht="15" x14ac:dyDescent="0.2">
      <c r="B846" s="5"/>
      <c r="E846"/>
    </row>
    <row r="847" spans="2:5" ht="15" x14ac:dyDescent="0.2">
      <c r="B847" s="5"/>
      <c r="E847"/>
    </row>
    <row r="848" spans="2:5" ht="15" x14ac:dyDescent="0.2">
      <c r="B848" s="5"/>
      <c r="E848"/>
    </row>
    <row r="849" spans="2:5" ht="15" x14ac:dyDescent="0.2">
      <c r="B849" s="5"/>
      <c r="E849"/>
    </row>
    <row r="850" spans="2:5" ht="15" x14ac:dyDescent="0.2">
      <c r="B850" s="5"/>
      <c r="E850"/>
    </row>
    <row r="851" spans="2:5" ht="15" x14ac:dyDescent="0.2">
      <c r="B851" s="5"/>
      <c r="E851"/>
    </row>
    <row r="852" spans="2:5" ht="15" x14ac:dyDescent="0.2">
      <c r="B852" s="5"/>
      <c r="E852"/>
    </row>
    <row r="853" spans="2:5" ht="15" x14ac:dyDescent="0.2">
      <c r="B853" s="5"/>
      <c r="E853"/>
    </row>
    <row r="854" spans="2:5" ht="15" x14ac:dyDescent="0.2">
      <c r="B854" s="5"/>
      <c r="E854"/>
    </row>
    <row r="855" spans="2:5" ht="15" x14ac:dyDescent="0.2">
      <c r="B855" s="5"/>
      <c r="E855"/>
    </row>
    <row r="856" spans="2:5" ht="15" x14ac:dyDescent="0.2">
      <c r="B856" s="5"/>
      <c r="E856"/>
    </row>
    <row r="857" spans="2:5" ht="15" x14ac:dyDescent="0.2">
      <c r="B857" s="5"/>
      <c r="E857"/>
    </row>
    <row r="858" spans="2:5" ht="15" x14ac:dyDescent="0.2">
      <c r="B858" s="5"/>
      <c r="E858"/>
    </row>
    <row r="859" spans="2:5" ht="15" x14ac:dyDescent="0.2">
      <c r="B859" s="5"/>
      <c r="E859"/>
    </row>
    <row r="860" spans="2:5" ht="15" x14ac:dyDescent="0.2">
      <c r="B860" s="5"/>
      <c r="E860"/>
    </row>
    <row r="861" spans="2:5" ht="15" x14ac:dyDescent="0.2">
      <c r="B861" s="5"/>
      <c r="E861"/>
    </row>
    <row r="862" spans="2:5" ht="15" x14ac:dyDescent="0.2">
      <c r="B862" s="5"/>
      <c r="E862"/>
    </row>
    <row r="863" spans="2:5" ht="15" x14ac:dyDescent="0.2">
      <c r="B863" s="5"/>
      <c r="E863"/>
    </row>
    <row r="864" spans="2:5" ht="15" x14ac:dyDescent="0.2">
      <c r="B864" s="5"/>
      <c r="E864"/>
    </row>
    <row r="865" spans="2:5" ht="15" x14ac:dyDescent="0.2">
      <c r="B865" s="5"/>
      <c r="E865"/>
    </row>
    <row r="866" spans="2:5" ht="15" x14ac:dyDescent="0.2">
      <c r="B866" s="5"/>
      <c r="E866"/>
    </row>
    <row r="867" spans="2:5" ht="15" x14ac:dyDescent="0.2">
      <c r="B867" s="5"/>
      <c r="E867"/>
    </row>
    <row r="868" spans="2:5" ht="15" x14ac:dyDescent="0.2">
      <c r="B868" s="5"/>
      <c r="E868"/>
    </row>
    <row r="869" spans="2:5" ht="15" x14ac:dyDescent="0.2">
      <c r="B869" s="5"/>
      <c r="E869"/>
    </row>
    <row r="870" spans="2:5" ht="15" x14ac:dyDescent="0.2">
      <c r="B870" s="5"/>
      <c r="E870"/>
    </row>
    <row r="871" spans="2:5" ht="15" x14ac:dyDescent="0.2">
      <c r="B871" s="5"/>
      <c r="E871"/>
    </row>
    <row r="872" spans="2:5" ht="15" x14ac:dyDescent="0.2">
      <c r="B872" s="5"/>
      <c r="E872"/>
    </row>
    <row r="873" spans="2:5" ht="15" x14ac:dyDescent="0.2">
      <c r="B873" s="5"/>
      <c r="E873"/>
    </row>
    <row r="874" spans="2:5" ht="15" x14ac:dyDescent="0.2">
      <c r="B874" s="5"/>
      <c r="E874"/>
    </row>
    <row r="875" spans="2:5" ht="15" x14ac:dyDescent="0.2">
      <c r="B875" s="5"/>
      <c r="E875"/>
    </row>
    <row r="876" spans="2:5" ht="15" x14ac:dyDescent="0.2">
      <c r="B876" s="5"/>
      <c r="E876"/>
    </row>
    <row r="877" spans="2:5" ht="15" x14ac:dyDescent="0.2">
      <c r="B877" s="5"/>
      <c r="E877"/>
    </row>
    <row r="878" spans="2:5" ht="15" x14ac:dyDescent="0.2">
      <c r="B878" s="5"/>
      <c r="E878"/>
    </row>
    <row r="879" spans="2:5" ht="15" x14ac:dyDescent="0.2">
      <c r="B879" s="5"/>
      <c r="E879"/>
    </row>
    <row r="880" spans="2:5" ht="15" x14ac:dyDescent="0.2">
      <c r="B880" s="5"/>
      <c r="E880"/>
    </row>
    <row r="881" spans="2:5" ht="15" x14ac:dyDescent="0.2">
      <c r="B881" s="5"/>
      <c r="E881"/>
    </row>
    <row r="882" spans="2:5" ht="15" x14ac:dyDescent="0.2">
      <c r="B882" s="5"/>
      <c r="E882"/>
    </row>
    <row r="883" spans="2:5" ht="15" x14ac:dyDescent="0.2">
      <c r="B883" s="5"/>
      <c r="E883"/>
    </row>
    <row r="884" spans="2:5" ht="15" x14ac:dyDescent="0.2">
      <c r="B884" s="5"/>
      <c r="E884"/>
    </row>
    <row r="885" spans="2:5" ht="15" x14ac:dyDescent="0.2">
      <c r="B885" s="5"/>
      <c r="E885"/>
    </row>
    <row r="886" spans="2:5" ht="15" x14ac:dyDescent="0.2">
      <c r="B886" s="5"/>
      <c r="E886"/>
    </row>
    <row r="887" spans="2:5" ht="15" x14ac:dyDescent="0.2">
      <c r="B887" s="5"/>
      <c r="E887"/>
    </row>
    <row r="888" spans="2:5" ht="15" x14ac:dyDescent="0.2">
      <c r="B888" s="5"/>
      <c r="E888"/>
    </row>
    <row r="889" spans="2:5" ht="15" x14ac:dyDescent="0.2">
      <c r="B889" s="5"/>
      <c r="E889"/>
    </row>
    <row r="890" spans="2:5" ht="15" x14ac:dyDescent="0.2">
      <c r="B890" s="5"/>
      <c r="E890"/>
    </row>
    <row r="891" spans="2:5" ht="15" x14ac:dyDescent="0.2">
      <c r="B891" s="5"/>
      <c r="E891"/>
    </row>
    <row r="892" spans="2:5" ht="15" x14ac:dyDescent="0.2">
      <c r="B892" s="5"/>
      <c r="E892"/>
    </row>
    <row r="893" spans="2:5" ht="15" x14ac:dyDescent="0.2">
      <c r="B893" s="5"/>
      <c r="E893"/>
    </row>
    <row r="894" spans="2:5" ht="15" x14ac:dyDescent="0.2">
      <c r="B894" s="5"/>
      <c r="E894"/>
    </row>
    <row r="895" spans="2:5" ht="15" x14ac:dyDescent="0.2">
      <c r="B895" s="5"/>
      <c r="E895"/>
    </row>
    <row r="896" spans="2:5" ht="15" x14ac:dyDescent="0.2">
      <c r="B896" s="5"/>
      <c r="E896"/>
    </row>
    <row r="897" spans="2:5" ht="15" x14ac:dyDescent="0.2">
      <c r="B897" s="5"/>
      <c r="E897"/>
    </row>
    <row r="898" spans="2:5" ht="15" x14ac:dyDescent="0.2">
      <c r="B898" s="5"/>
      <c r="E898"/>
    </row>
    <row r="899" spans="2:5" ht="15" x14ac:dyDescent="0.2">
      <c r="B899" s="5"/>
      <c r="E899"/>
    </row>
    <row r="900" spans="2:5" ht="15" x14ac:dyDescent="0.2">
      <c r="B900" s="5"/>
      <c r="E900"/>
    </row>
    <row r="901" spans="2:5" ht="15" x14ac:dyDescent="0.2">
      <c r="B901" s="5"/>
      <c r="E901"/>
    </row>
    <row r="902" spans="2:5" ht="15" x14ac:dyDescent="0.2">
      <c r="B902" s="5"/>
      <c r="E902"/>
    </row>
    <row r="903" spans="2:5" ht="15" x14ac:dyDescent="0.2">
      <c r="B903" s="5"/>
      <c r="E903"/>
    </row>
    <row r="904" spans="2:5" ht="15" x14ac:dyDescent="0.2">
      <c r="B904" s="5"/>
      <c r="E904"/>
    </row>
    <row r="905" spans="2:5" ht="15" x14ac:dyDescent="0.2">
      <c r="B905" s="5"/>
      <c r="E905"/>
    </row>
    <row r="906" spans="2:5" ht="15" x14ac:dyDescent="0.2">
      <c r="B906" s="5"/>
      <c r="E906"/>
    </row>
    <row r="907" spans="2:5" ht="15" x14ac:dyDescent="0.2">
      <c r="B907" s="5"/>
      <c r="E907"/>
    </row>
    <row r="908" spans="2:5" ht="15" x14ac:dyDescent="0.2">
      <c r="B908" s="5"/>
      <c r="E908"/>
    </row>
    <row r="909" spans="2:5" ht="15" x14ac:dyDescent="0.2">
      <c r="B909" s="5"/>
      <c r="E909"/>
    </row>
    <row r="910" spans="2:5" ht="15" x14ac:dyDescent="0.2">
      <c r="B910" s="5"/>
      <c r="E910"/>
    </row>
    <row r="911" spans="2:5" ht="15" x14ac:dyDescent="0.2">
      <c r="B911" s="5"/>
      <c r="E911"/>
    </row>
    <row r="912" spans="2:5" ht="15" x14ac:dyDescent="0.2">
      <c r="B912" s="5"/>
      <c r="E912"/>
    </row>
    <row r="913" spans="2:5" ht="15" x14ac:dyDescent="0.2">
      <c r="B913" s="5"/>
      <c r="E913"/>
    </row>
    <row r="914" spans="2:5" ht="15" x14ac:dyDescent="0.2">
      <c r="B914" s="5"/>
      <c r="E914"/>
    </row>
    <row r="915" spans="2:5" ht="15" x14ac:dyDescent="0.2">
      <c r="B915" s="5"/>
      <c r="E915"/>
    </row>
    <row r="916" spans="2:5" ht="15" x14ac:dyDescent="0.2">
      <c r="B916" s="5"/>
      <c r="E916"/>
    </row>
    <row r="917" spans="2:5" ht="15" x14ac:dyDescent="0.2">
      <c r="B917" s="5"/>
      <c r="E917"/>
    </row>
    <row r="918" spans="2:5" ht="15" x14ac:dyDescent="0.2">
      <c r="B918" s="5"/>
      <c r="E918"/>
    </row>
    <row r="919" spans="2:5" ht="15" x14ac:dyDescent="0.2">
      <c r="B919" s="5"/>
      <c r="E919"/>
    </row>
    <row r="920" spans="2:5" ht="15" x14ac:dyDescent="0.2">
      <c r="B920" s="5"/>
      <c r="E920"/>
    </row>
    <row r="921" spans="2:5" ht="15" x14ac:dyDescent="0.2">
      <c r="B921" s="5"/>
      <c r="E921"/>
    </row>
    <row r="922" spans="2:5" ht="15" x14ac:dyDescent="0.2">
      <c r="B922" s="5"/>
      <c r="E922"/>
    </row>
    <row r="923" spans="2:5" ht="15" x14ac:dyDescent="0.2">
      <c r="B923" s="5"/>
      <c r="E923"/>
    </row>
    <row r="924" spans="2:5" ht="15" x14ac:dyDescent="0.2">
      <c r="B924" s="5"/>
      <c r="E924"/>
    </row>
    <row r="925" spans="2:5" ht="15" x14ac:dyDescent="0.2">
      <c r="B925" s="5"/>
      <c r="E925"/>
    </row>
    <row r="926" spans="2:5" ht="15" x14ac:dyDescent="0.2">
      <c r="B926" s="5"/>
      <c r="E926"/>
    </row>
    <row r="927" spans="2:5" ht="15" x14ac:dyDescent="0.2">
      <c r="B927" s="5"/>
      <c r="E927"/>
    </row>
    <row r="928" spans="2:5" ht="15" x14ac:dyDescent="0.2">
      <c r="B928" s="5"/>
      <c r="E928"/>
    </row>
    <row r="929" spans="2:5" ht="15" x14ac:dyDescent="0.2">
      <c r="B929" s="5"/>
      <c r="E929"/>
    </row>
    <row r="930" spans="2:5" ht="15" x14ac:dyDescent="0.2">
      <c r="B930" s="5"/>
      <c r="E930"/>
    </row>
    <row r="931" spans="2:5" ht="15" x14ac:dyDescent="0.2">
      <c r="B931" s="5"/>
      <c r="E931"/>
    </row>
    <row r="932" spans="2:5" ht="15" x14ac:dyDescent="0.2">
      <c r="B932" s="5"/>
      <c r="E932"/>
    </row>
    <row r="933" spans="2:5" ht="15" x14ac:dyDescent="0.2">
      <c r="B933" s="5"/>
      <c r="E933"/>
    </row>
    <row r="934" spans="2:5" ht="15" x14ac:dyDescent="0.2">
      <c r="B934" s="5"/>
      <c r="E934"/>
    </row>
    <row r="935" spans="2:5" ht="15" x14ac:dyDescent="0.2">
      <c r="B935" s="5"/>
      <c r="E935"/>
    </row>
    <row r="936" spans="2:5" ht="15" x14ac:dyDescent="0.2">
      <c r="B936" s="5"/>
      <c r="E936"/>
    </row>
    <row r="937" spans="2:5" ht="15" x14ac:dyDescent="0.2">
      <c r="B937" s="5"/>
      <c r="E937"/>
    </row>
    <row r="938" spans="2:5" ht="15" x14ac:dyDescent="0.2">
      <c r="B938" s="5"/>
      <c r="E938"/>
    </row>
    <row r="939" spans="2:5" ht="15" x14ac:dyDescent="0.2">
      <c r="B939" s="5"/>
      <c r="E939"/>
    </row>
    <row r="940" spans="2:5" ht="15" x14ac:dyDescent="0.2">
      <c r="B940" s="5"/>
      <c r="E940"/>
    </row>
    <row r="941" spans="2:5" ht="15" x14ac:dyDescent="0.2">
      <c r="B941" s="5"/>
      <c r="E941"/>
    </row>
    <row r="942" spans="2:5" ht="15" x14ac:dyDescent="0.2">
      <c r="B942" s="5"/>
      <c r="E942"/>
    </row>
    <row r="943" spans="2:5" ht="15" x14ac:dyDescent="0.2">
      <c r="B943" s="5"/>
      <c r="E943"/>
    </row>
    <row r="944" spans="2:5" ht="15" x14ac:dyDescent="0.2">
      <c r="B944" s="5"/>
      <c r="E944"/>
    </row>
    <row r="945" spans="2:5" ht="15" x14ac:dyDescent="0.2">
      <c r="B945" s="5"/>
      <c r="E945"/>
    </row>
    <row r="946" spans="2:5" ht="15" x14ac:dyDescent="0.2">
      <c r="B946" s="5"/>
      <c r="E946"/>
    </row>
    <row r="947" spans="2:5" ht="15" x14ac:dyDescent="0.2">
      <c r="B947" s="5"/>
      <c r="E947"/>
    </row>
    <row r="948" spans="2:5" ht="15" x14ac:dyDescent="0.2">
      <c r="B948" s="5"/>
      <c r="E948"/>
    </row>
    <row r="949" spans="2:5" ht="15" x14ac:dyDescent="0.2">
      <c r="B949" s="5"/>
      <c r="E949"/>
    </row>
    <row r="950" spans="2:5" ht="15" x14ac:dyDescent="0.2">
      <c r="B950" s="5"/>
      <c r="E950"/>
    </row>
    <row r="951" spans="2:5" ht="15" x14ac:dyDescent="0.2">
      <c r="B951" s="5"/>
      <c r="E951"/>
    </row>
    <row r="952" spans="2:5" ht="15" x14ac:dyDescent="0.2">
      <c r="B952" s="5"/>
      <c r="E952"/>
    </row>
    <row r="953" spans="2:5" ht="15" x14ac:dyDescent="0.2">
      <c r="B953" s="5"/>
      <c r="E953"/>
    </row>
    <row r="954" spans="2:5" ht="15" x14ac:dyDescent="0.2">
      <c r="B954" s="5"/>
      <c r="E954"/>
    </row>
    <row r="955" spans="2:5" ht="15" x14ac:dyDescent="0.2">
      <c r="B955" s="5"/>
      <c r="E955"/>
    </row>
    <row r="956" spans="2:5" ht="15" x14ac:dyDescent="0.2">
      <c r="B956" s="5"/>
      <c r="E956"/>
    </row>
    <row r="957" spans="2:5" ht="15" x14ac:dyDescent="0.2">
      <c r="B957" s="5"/>
      <c r="E957"/>
    </row>
    <row r="958" spans="2:5" ht="15" x14ac:dyDescent="0.2">
      <c r="B958" s="5"/>
      <c r="E958"/>
    </row>
    <row r="959" spans="2:5" ht="15" x14ac:dyDescent="0.2">
      <c r="B959" s="5"/>
      <c r="E959"/>
    </row>
    <row r="960" spans="2:5" ht="15" x14ac:dyDescent="0.2">
      <c r="B960" s="5"/>
      <c r="E960"/>
    </row>
    <row r="961" spans="2:5" ht="15" x14ac:dyDescent="0.2">
      <c r="B961" s="5"/>
      <c r="E961"/>
    </row>
    <row r="962" spans="2:5" ht="15" x14ac:dyDescent="0.2">
      <c r="B962" s="5"/>
      <c r="E962"/>
    </row>
    <row r="963" spans="2:5" ht="15" x14ac:dyDescent="0.2">
      <c r="B963" s="5"/>
      <c r="E963"/>
    </row>
    <row r="964" spans="2:5" ht="15" x14ac:dyDescent="0.2">
      <c r="B964" s="5"/>
      <c r="E964"/>
    </row>
    <row r="965" spans="2:5" ht="15" x14ac:dyDescent="0.2">
      <c r="B965" s="5"/>
      <c r="E965"/>
    </row>
    <row r="966" spans="2:5" ht="15" x14ac:dyDescent="0.2">
      <c r="B966" s="5"/>
      <c r="E966"/>
    </row>
    <row r="967" spans="2:5" ht="15" x14ac:dyDescent="0.2">
      <c r="B967" s="5"/>
      <c r="E967"/>
    </row>
    <row r="968" spans="2:5" ht="15" x14ac:dyDescent="0.2">
      <c r="B968" s="5"/>
      <c r="E968"/>
    </row>
    <row r="969" spans="2:5" ht="15" x14ac:dyDescent="0.2">
      <c r="B969" s="5"/>
      <c r="E969"/>
    </row>
    <row r="970" spans="2:5" ht="15" x14ac:dyDescent="0.2">
      <c r="B970" s="5"/>
      <c r="E970"/>
    </row>
    <row r="971" spans="2:5" ht="15" x14ac:dyDescent="0.2">
      <c r="B971" s="5"/>
      <c r="E971"/>
    </row>
    <row r="972" spans="2:5" ht="15" x14ac:dyDescent="0.2">
      <c r="B972" s="5"/>
      <c r="E972"/>
    </row>
    <row r="973" spans="2:5" ht="15" x14ac:dyDescent="0.2">
      <c r="B973" s="5"/>
      <c r="E973"/>
    </row>
    <row r="974" spans="2:5" ht="15" x14ac:dyDescent="0.2">
      <c r="B974" s="5"/>
      <c r="E974"/>
    </row>
    <row r="975" spans="2:5" ht="15" x14ac:dyDescent="0.2">
      <c r="B975" s="5"/>
      <c r="E975"/>
    </row>
    <row r="976" spans="2:5" ht="15" x14ac:dyDescent="0.2">
      <c r="B976" s="5"/>
      <c r="E976"/>
    </row>
    <row r="977" spans="2:5" ht="15" x14ac:dyDescent="0.2">
      <c r="B977" s="5"/>
      <c r="E977"/>
    </row>
    <row r="978" spans="2:5" ht="15" x14ac:dyDescent="0.2">
      <c r="B978" s="5"/>
      <c r="E978"/>
    </row>
    <row r="979" spans="2:5" ht="15" x14ac:dyDescent="0.2">
      <c r="B979" s="5"/>
      <c r="E979"/>
    </row>
    <row r="980" spans="2:5" ht="15" x14ac:dyDescent="0.2">
      <c r="B980" s="5"/>
      <c r="E980"/>
    </row>
    <row r="981" spans="2:5" ht="15" x14ac:dyDescent="0.2">
      <c r="B981" s="5"/>
      <c r="E981"/>
    </row>
    <row r="982" spans="2:5" ht="15" x14ac:dyDescent="0.2">
      <c r="B982" s="5"/>
      <c r="E982"/>
    </row>
    <row r="983" spans="2:5" ht="15" x14ac:dyDescent="0.2">
      <c r="B983" s="5"/>
      <c r="E983"/>
    </row>
    <row r="984" spans="2:5" ht="15" x14ac:dyDescent="0.2">
      <c r="B984" s="5"/>
      <c r="E984"/>
    </row>
    <row r="985" spans="2:5" ht="15" x14ac:dyDescent="0.2">
      <c r="B985" s="5"/>
      <c r="E985"/>
    </row>
    <row r="986" spans="2:5" ht="15" x14ac:dyDescent="0.2">
      <c r="B986" s="5"/>
      <c r="E986"/>
    </row>
    <row r="987" spans="2:5" ht="15" x14ac:dyDescent="0.2">
      <c r="B987" s="5"/>
      <c r="E987"/>
    </row>
    <row r="988" spans="2:5" ht="15" x14ac:dyDescent="0.2">
      <c r="B988" s="5"/>
      <c r="E988"/>
    </row>
    <row r="989" spans="2:5" ht="15" x14ac:dyDescent="0.2">
      <c r="B989" s="5"/>
      <c r="E989"/>
    </row>
    <row r="990" spans="2:5" ht="15" x14ac:dyDescent="0.2">
      <c r="B990" s="5"/>
      <c r="E990"/>
    </row>
    <row r="991" spans="2:5" ht="15" x14ac:dyDescent="0.2">
      <c r="B991" s="5"/>
      <c r="E991"/>
    </row>
    <row r="992" spans="2:5" ht="15" x14ac:dyDescent="0.2">
      <c r="B992" s="5"/>
      <c r="E992"/>
    </row>
    <row r="993" spans="2:5" ht="15" x14ac:dyDescent="0.2">
      <c r="B993" s="5"/>
      <c r="E993"/>
    </row>
    <row r="994" spans="2:5" ht="15" x14ac:dyDescent="0.2">
      <c r="B994" s="5"/>
      <c r="E994"/>
    </row>
    <row r="995" spans="2:5" ht="15" x14ac:dyDescent="0.2">
      <c r="B995" s="5"/>
      <c r="E995"/>
    </row>
    <row r="996" spans="2:5" ht="15" x14ac:dyDescent="0.2">
      <c r="B996" s="5"/>
      <c r="E996"/>
    </row>
    <row r="997" spans="2:5" ht="15" x14ac:dyDescent="0.2">
      <c r="B997" s="5"/>
      <c r="E997"/>
    </row>
    <row r="998" spans="2:5" ht="15" x14ac:dyDescent="0.2">
      <c r="B998" s="5"/>
      <c r="E998"/>
    </row>
    <row r="999" spans="2:5" ht="15" x14ac:dyDescent="0.2">
      <c r="B999" s="5"/>
      <c r="E999"/>
    </row>
    <row r="1000" spans="2:5" ht="15" x14ac:dyDescent="0.2">
      <c r="B1000" s="5"/>
      <c r="E1000"/>
    </row>
    <row r="1001" spans="2:5" ht="15" x14ac:dyDescent="0.2">
      <c r="B1001" s="5"/>
      <c r="E1001"/>
    </row>
    <row r="1002" spans="2:5" ht="15" x14ac:dyDescent="0.2">
      <c r="B1002" s="5"/>
      <c r="E1002"/>
    </row>
    <row r="1003" spans="2:5" ht="15" x14ac:dyDescent="0.2">
      <c r="B1003" s="5"/>
      <c r="E1003"/>
    </row>
    <row r="1004" spans="2:5" ht="15" x14ac:dyDescent="0.2">
      <c r="B1004" s="5"/>
      <c r="E1004"/>
    </row>
    <row r="1005" spans="2:5" ht="15" x14ac:dyDescent="0.2">
      <c r="B1005" s="5"/>
      <c r="E1005"/>
    </row>
    <row r="1006" spans="2:5" ht="15" x14ac:dyDescent="0.2">
      <c r="B1006" s="5"/>
      <c r="E1006"/>
    </row>
    <row r="1007" spans="2:5" ht="15" x14ac:dyDescent="0.2">
      <c r="B1007" s="5"/>
      <c r="E1007"/>
    </row>
    <row r="1008" spans="2:5" ht="15" x14ac:dyDescent="0.2">
      <c r="B1008" s="5"/>
      <c r="E1008"/>
    </row>
    <row r="1009" spans="2:5" ht="15" x14ac:dyDescent="0.2">
      <c r="B1009" s="5"/>
      <c r="E1009"/>
    </row>
    <row r="1010" spans="2:5" ht="15" x14ac:dyDescent="0.2">
      <c r="B1010" s="5"/>
      <c r="E1010"/>
    </row>
    <row r="1011" spans="2:5" ht="15" x14ac:dyDescent="0.2">
      <c r="B1011" s="5"/>
      <c r="E1011"/>
    </row>
    <row r="1012" spans="2:5" ht="15" x14ac:dyDescent="0.2">
      <c r="B1012" s="5"/>
      <c r="E1012"/>
    </row>
    <row r="1013" spans="2:5" ht="15" x14ac:dyDescent="0.2">
      <c r="B1013" s="5"/>
      <c r="E1013"/>
    </row>
    <row r="1014" spans="2:5" ht="15" x14ac:dyDescent="0.2">
      <c r="B1014" s="5"/>
      <c r="E1014"/>
    </row>
    <row r="1015" spans="2:5" ht="15" x14ac:dyDescent="0.2">
      <c r="B1015" s="5"/>
      <c r="E1015"/>
    </row>
    <row r="1016" spans="2:5" ht="15" x14ac:dyDescent="0.2">
      <c r="B1016" s="5"/>
      <c r="E1016"/>
    </row>
    <row r="1017" spans="2:5" ht="15" x14ac:dyDescent="0.2">
      <c r="B1017" s="5"/>
      <c r="E1017"/>
    </row>
    <row r="1018" spans="2:5" ht="15" x14ac:dyDescent="0.2">
      <c r="B1018" s="5"/>
      <c r="E1018"/>
    </row>
    <row r="1019" spans="2:5" ht="15" x14ac:dyDescent="0.2">
      <c r="B1019" s="5"/>
      <c r="E1019"/>
    </row>
    <row r="1020" spans="2:5" ht="15" x14ac:dyDescent="0.2">
      <c r="B1020" s="5"/>
      <c r="E1020"/>
    </row>
    <row r="1021" spans="2:5" ht="15" x14ac:dyDescent="0.2">
      <c r="B1021" s="5"/>
      <c r="E1021"/>
    </row>
    <row r="1022" spans="2:5" ht="15" x14ac:dyDescent="0.2">
      <c r="B1022" s="5"/>
      <c r="E1022"/>
    </row>
    <row r="1023" spans="2:5" ht="15" x14ac:dyDescent="0.2">
      <c r="B1023" s="5"/>
      <c r="E1023"/>
    </row>
    <row r="1024" spans="2:5" ht="15" x14ac:dyDescent="0.2">
      <c r="B1024" s="5"/>
      <c r="E1024"/>
    </row>
    <row r="1025" spans="2:5" ht="15" x14ac:dyDescent="0.2">
      <c r="B1025" s="5"/>
      <c r="E1025"/>
    </row>
    <row r="1026" spans="2:5" ht="15" x14ac:dyDescent="0.2">
      <c r="B1026" s="5"/>
      <c r="E1026"/>
    </row>
    <row r="1027" spans="2:5" ht="15" x14ac:dyDescent="0.2">
      <c r="B1027" s="5"/>
      <c r="E1027"/>
    </row>
    <row r="1028" spans="2:5" ht="15" x14ac:dyDescent="0.2">
      <c r="B1028" s="5"/>
      <c r="E1028"/>
    </row>
    <row r="1029" spans="2:5" ht="15" x14ac:dyDescent="0.2">
      <c r="B1029" s="5"/>
      <c r="E1029"/>
    </row>
    <row r="1030" spans="2:5" ht="15" x14ac:dyDescent="0.2">
      <c r="B1030" s="5"/>
      <c r="E1030"/>
    </row>
    <row r="1031" spans="2:5" ht="15" x14ac:dyDescent="0.2">
      <c r="B1031" s="5"/>
      <c r="E1031"/>
    </row>
    <row r="1032" spans="2:5" ht="15" x14ac:dyDescent="0.2">
      <c r="B1032" s="5"/>
      <c r="E1032"/>
    </row>
    <row r="1033" spans="2:5" ht="15" x14ac:dyDescent="0.2">
      <c r="B1033" s="5"/>
      <c r="E1033"/>
    </row>
    <row r="1034" spans="2:5" ht="15" x14ac:dyDescent="0.2">
      <c r="B1034" s="5"/>
      <c r="E1034"/>
    </row>
    <row r="1035" spans="2:5" ht="15" x14ac:dyDescent="0.2">
      <c r="B1035" s="5"/>
      <c r="E1035"/>
    </row>
    <row r="1036" spans="2:5" ht="15" x14ac:dyDescent="0.2">
      <c r="B1036" s="5"/>
      <c r="E1036"/>
    </row>
    <row r="1037" spans="2:5" ht="15" x14ac:dyDescent="0.2">
      <c r="B1037" s="5"/>
      <c r="E1037"/>
    </row>
    <row r="1038" spans="2:5" ht="15" x14ac:dyDescent="0.2">
      <c r="B1038" s="5"/>
      <c r="E1038"/>
    </row>
    <row r="1039" spans="2:5" ht="15" x14ac:dyDescent="0.2">
      <c r="B1039" s="5"/>
      <c r="E1039"/>
    </row>
    <row r="1040" spans="2:5" ht="15" x14ac:dyDescent="0.2">
      <c r="B1040" s="5"/>
      <c r="E1040"/>
    </row>
    <row r="1041" spans="2:5" ht="15" x14ac:dyDescent="0.2">
      <c r="B1041" s="5"/>
      <c r="E1041"/>
    </row>
    <row r="1042" spans="2:5" ht="15" x14ac:dyDescent="0.2">
      <c r="B1042" s="5"/>
      <c r="E1042"/>
    </row>
    <row r="1043" spans="2:5" ht="15" x14ac:dyDescent="0.2">
      <c r="B1043" s="5"/>
      <c r="E1043"/>
    </row>
    <row r="1044" spans="2:5" ht="15" x14ac:dyDescent="0.2">
      <c r="B1044" s="5"/>
      <c r="E1044"/>
    </row>
    <row r="1045" spans="2:5" ht="15" x14ac:dyDescent="0.2">
      <c r="B1045" s="5"/>
      <c r="E1045"/>
    </row>
    <row r="1046" spans="2:5" ht="15" x14ac:dyDescent="0.2">
      <c r="B1046" s="5"/>
      <c r="E1046"/>
    </row>
    <row r="1047" spans="2:5" ht="15" x14ac:dyDescent="0.2">
      <c r="B1047" s="5"/>
      <c r="E1047"/>
    </row>
    <row r="1048" spans="2:5" ht="15" x14ac:dyDescent="0.2">
      <c r="B1048" s="5"/>
      <c r="E1048"/>
    </row>
    <row r="1049" spans="2:5" ht="15" x14ac:dyDescent="0.2">
      <c r="B1049" s="5"/>
      <c r="E1049"/>
    </row>
    <row r="1050" spans="2:5" ht="15" x14ac:dyDescent="0.2">
      <c r="B1050" s="5"/>
      <c r="E1050"/>
    </row>
    <row r="1051" spans="2:5" ht="15" x14ac:dyDescent="0.2">
      <c r="B1051" s="5"/>
      <c r="E1051"/>
    </row>
    <row r="1052" spans="2:5" ht="15" x14ac:dyDescent="0.2">
      <c r="B1052" s="5"/>
      <c r="E1052"/>
    </row>
    <row r="1053" spans="2:5" ht="15" x14ac:dyDescent="0.2">
      <c r="B1053" s="5"/>
      <c r="E1053"/>
    </row>
    <row r="1054" spans="2:5" ht="15" x14ac:dyDescent="0.2">
      <c r="B1054" s="5"/>
      <c r="E1054"/>
    </row>
    <row r="1055" spans="2:5" ht="15" x14ac:dyDescent="0.2">
      <c r="B1055" s="5"/>
      <c r="E1055"/>
    </row>
    <row r="1056" spans="2:5" ht="15" x14ac:dyDescent="0.2">
      <c r="B1056" s="5"/>
      <c r="E1056"/>
    </row>
    <row r="1057" spans="2:5" ht="15" x14ac:dyDescent="0.2">
      <c r="B1057" s="5"/>
      <c r="E1057"/>
    </row>
    <row r="1058" spans="2:5" ht="15" x14ac:dyDescent="0.2">
      <c r="B1058" s="5"/>
      <c r="E1058"/>
    </row>
    <row r="1059" spans="2:5" ht="15" x14ac:dyDescent="0.2">
      <c r="B1059" s="5"/>
      <c r="E1059"/>
    </row>
    <row r="1060" spans="2:5" ht="15" x14ac:dyDescent="0.2">
      <c r="B1060" s="5"/>
      <c r="E1060"/>
    </row>
    <row r="1061" spans="2:5" ht="15" x14ac:dyDescent="0.2">
      <c r="B1061" s="5"/>
      <c r="E1061"/>
    </row>
    <row r="1062" spans="2:5" ht="15" x14ac:dyDescent="0.2">
      <c r="B1062" s="5"/>
      <c r="E1062"/>
    </row>
    <row r="1063" spans="2:5" ht="15" x14ac:dyDescent="0.2">
      <c r="B1063" s="5"/>
      <c r="E1063"/>
    </row>
    <row r="1064" spans="2:5" ht="15" x14ac:dyDescent="0.2">
      <c r="B1064" s="5"/>
      <c r="E1064"/>
    </row>
    <row r="1065" spans="2:5" ht="15" x14ac:dyDescent="0.2">
      <c r="B1065" s="5"/>
      <c r="E1065"/>
    </row>
    <row r="1066" spans="2:5" ht="15" x14ac:dyDescent="0.2">
      <c r="B1066" s="5"/>
      <c r="E1066"/>
    </row>
    <row r="1067" spans="2:5" ht="15" x14ac:dyDescent="0.2">
      <c r="B1067" s="5"/>
      <c r="E1067"/>
    </row>
    <row r="1068" spans="2:5" ht="15" x14ac:dyDescent="0.2">
      <c r="B1068" s="5"/>
      <c r="E1068"/>
    </row>
    <row r="1069" spans="2:5" ht="15" x14ac:dyDescent="0.2">
      <c r="B1069" s="5"/>
      <c r="E1069"/>
    </row>
    <row r="1070" spans="2:5" ht="15" x14ac:dyDescent="0.2">
      <c r="B1070" s="5"/>
      <c r="E1070"/>
    </row>
    <row r="1071" spans="2:5" ht="15" x14ac:dyDescent="0.2">
      <c r="B1071" s="5"/>
      <c r="E1071"/>
    </row>
    <row r="1072" spans="2:5" ht="15" x14ac:dyDescent="0.2">
      <c r="B1072" s="5"/>
      <c r="E1072"/>
    </row>
    <row r="1073" spans="2:5" ht="15" x14ac:dyDescent="0.2">
      <c r="B1073" s="5"/>
      <c r="E1073"/>
    </row>
    <row r="1074" spans="2:5" ht="15" x14ac:dyDescent="0.2">
      <c r="B1074" s="5"/>
      <c r="E1074"/>
    </row>
    <row r="1075" spans="2:5" ht="15" x14ac:dyDescent="0.2">
      <c r="B1075" s="5"/>
      <c r="E1075"/>
    </row>
    <row r="1076" spans="2:5" ht="15" x14ac:dyDescent="0.2">
      <c r="B1076" s="5"/>
      <c r="E1076"/>
    </row>
    <row r="1077" spans="2:5" ht="15" x14ac:dyDescent="0.2">
      <c r="B1077" s="5"/>
      <c r="E1077"/>
    </row>
    <row r="1078" spans="2:5" ht="15" x14ac:dyDescent="0.2">
      <c r="B1078" s="5"/>
      <c r="E1078"/>
    </row>
    <row r="1079" spans="2:5" ht="15" x14ac:dyDescent="0.2">
      <c r="B1079" s="5"/>
      <c r="E1079"/>
    </row>
    <row r="1080" spans="2:5" ht="15" x14ac:dyDescent="0.2">
      <c r="B1080" s="5"/>
      <c r="E1080"/>
    </row>
    <row r="1081" spans="2:5" ht="15" x14ac:dyDescent="0.2">
      <c r="B1081" s="5"/>
      <c r="E1081"/>
    </row>
    <row r="1082" spans="2:5" ht="15" x14ac:dyDescent="0.2">
      <c r="B1082" s="5"/>
      <c r="E1082"/>
    </row>
    <row r="1083" spans="2:5" ht="15" x14ac:dyDescent="0.2">
      <c r="B1083" s="5"/>
      <c r="E1083"/>
    </row>
    <row r="1084" spans="2:5" ht="15" x14ac:dyDescent="0.2">
      <c r="B1084" s="5"/>
      <c r="E1084"/>
    </row>
    <row r="1085" spans="2:5" ht="15" x14ac:dyDescent="0.2">
      <c r="B1085" s="5"/>
      <c r="E1085"/>
    </row>
    <row r="1086" spans="2:5" ht="15" x14ac:dyDescent="0.2">
      <c r="B1086" s="5"/>
      <c r="E1086"/>
    </row>
    <row r="1087" spans="2:5" ht="15" x14ac:dyDescent="0.2">
      <c r="B1087" s="5"/>
      <c r="E1087"/>
    </row>
    <row r="1088" spans="2:5" ht="15" x14ac:dyDescent="0.2">
      <c r="B1088" s="5"/>
      <c r="E1088"/>
    </row>
    <row r="1089" spans="2:5" ht="15" x14ac:dyDescent="0.2">
      <c r="B1089" s="5"/>
      <c r="E1089"/>
    </row>
    <row r="1090" spans="2:5" ht="15" x14ac:dyDescent="0.2">
      <c r="B1090" s="5"/>
      <c r="E1090"/>
    </row>
    <row r="1091" spans="2:5" ht="15" x14ac:dyDescent="0.2">
      <c r="B1091" s="5"/>
      <c r="E1091"/>
    </row>
    <row r="1092" spans="2:5" ht="15" x14ac:dyDescent="0.2">
      <c r="B1092" s="5"/>
      <c r="E1092"/>
    </row>
    <row r="1093" spans="2:5" ht="15" x14ac:dyDescent="0.2">
      <c r="B1093" s="5"/>
      <c r="E1093"/>
    </row>
    <row r="1094" spans="2:5" ht="15" x14ac:dyDescent="0.2">
      <c r="B1094" s="5"/>
      <c r="E1094"/>
    </row>
    <row r="1095" spans="2:5" ht="15" x14ac:dyDescent="0.2">
      <c r="B1095" s="5"/>
      <c r="E1095"/>
    </row>
    <row r="1096" spans="2:5" ht="15" x14ac:dyDescent="0.2">
      <c r="B1096" s="5"/>
      <c r="E1096"/>
    </row>
    <row r="1097" spans="2:5" ht="15" x14ac:dyDescent="0.2">
      <c r="B1097" s="5"/>
      <c r="E1097"/>
    </row>
    <row r="1098" spans="2:5" ht="15" x14ac:dyDescent="0.2">
      <c r="B1098" s="5"/>
      <c r="E1098"/>
    </row>
    <row r="1099" spans="2:5" ht="15" x14ac:dyDescent="0.2">
      <c r="B1099" s="5"/>
      <c r="E1099"/>
    </row>
    <row r="1100" spans="2:5" ht="15" x14ac:dyDescent="0.2">
      <c r="B1100" s="5"/>
      <c r="E1100"/>
    </row>
    <row r="1101" spans="2:5" ht="15" x14ac:dyDescent="0.2">
      <c r="B1101" s="5"/>
      <c r="E1101"/>
    </row>
    <row r="1102" spans="2:5" ht="15" x14ac:dyDescent="0.2">
      <c r="B1102" s="5"/>
      <c r="E1102"/>
    </row>
    <row r="1103" spans="2:5" ht="15" x14ac:dyDescent="0.2">
      <c r="B1103" s="5"/>
      <c r="E1103"/>
    </row>
    <row r="1104" spans="2:5" ht="15" x14ac:dyDescent="0.2">
      <c r="B1104" s="5"/>
      <c r="E1104"/>
    </row>
    <row r="1105" spans="2:5" ht="15" x14ac:dyDescent="0.2">
      <c r="B1105" s="5"/>
      <c r="E1105"/>
    </row>
    <row r="1106" spans="2:5" ht="15" x14ac:dyDescent="0.2">
      <c r="B1106" s="5"/>
      <c r="E1106"/>
    </row>
    <row r="1107" spans="2:5" ht="15" x14ac:dyDescent="0.2">
      <c r="B1107" s="5"/>
      <c r="E1107"/>
    </row>
    <row r="1108" spans="2:5" ht="15" x14ac:dyDescent="0.2">
      <c r="B1108" s="5"/>
      <c r="E1108"/>
    </row>
    <row r="1109" spans="2:5" ht="15" x14ac:dyDescent="0.2">
      <c r="B1109" s="5"/>
      <c r="E1109"/>
    </row>
    <row r="1110" spans="2:5" ht="15" x14ac:dyDescent="0.2">
      <c r="B1110" s="5"/>
      <c r="E1110"/>
    </row>
    <row r="1111" spans="2:5" ht="15" x14ac:dyDescent="0.2">
      <c r="B1111" s="5"/>
      <c r="E1111"/>
    </row>
    <row r="1112" spans="2:5" ht="15" x14ac:dyDescent="0.2">
      <c r="B1112" s="5"/>
      <c r="E1112"/>
    </row>
    <row r="1113" spans="2:5" ht="15" x14ac:dyDescent="0.2">
      <c r="B1113" s="5"/>
      <c r="E1113"/>
    </row>
    <row r="1114" spans="2:5" ht="15" x14ac:dyDescent="0.2">
      <c r="B1114" s="5"/>
      <c r="E1114"/>
    </row>
    <row r="1115" spans="2:5" ht="15" x14ac:dyDescent="0.2">
      <c r="B1115" s="5"/>
      <c r="E1115"/>
    </row>
    <row r="1116" spans="2:5" ht="15" x14ac:dyDescent="0.2">
      <c r="B1116" s="5"/>
      <c r="E1116"/>
    </row>
    <row r="1117" spans="2:5" ht="15" x14ac:dyDescent="0.2">
      <c r="B1117" s="5"/>
      <c r="E1117"/>
    </row>
    <row r="1118" spans="2:5" ht="15" x14ac:dyDescent="0.2">
      <c r="B1118" s="5"/>
      <c r="E1118"/>
    </row>
    <row r="1119" spans="2:5" ht="15" x14ac:dyDescent="0.2">
      <c r="B1119" s="5"/>
      <c r="E1119"/>
    </row>
    <row r="1120" spans="2:5" ht="15" x14ac:dyDescent="0.2">
      <c r="B1120" s="5"/>
      <c r="E1120"/>
    </row>
    <row r="1121" spans="2:5" ht="15" x14ac:dyDescent="0.2">
      <c r="B1121" s="5"/>
      <c r="E1121"/>
    </row>
    <row r="1122" spans="2:5" ht="15" x14ac:dyDescent="0.2">
      <c r="B1122" s="5"/>
      <c r="E1122"/>
    </row>
    <row r="1123" spans="2:5" ht="15" x14ac:dyDescent="0.2">
      <c r="B1123" s="5"/>
      <c r="E1123"/>
    </row>
    <row r="1124" spans="2:5" ht="15" x14ac:dyDescent="0.2">
      <c r="B1124" s="5"/>
      <c r="E1124"/>
    </row>
    <row r="1125" spans="2:5" ht="15" x14ac:dyDescent="0.2">
      <c r="B1125" s="5"/>
      <c r="E1125"/>
    </row>
    <row r="1126" spans="2:5" ht="15" x14ac:dyDescent="0.2">
      <c r="B1126" s="5"/>
      <c r="E1126"/>
    </row>
    <row r="1127" spans="2:5" ht="15" x14ac:dyDescent="0.2">
      <c r="B1127" s="5"/>
      <c r="E1127"/>
    </row>
    <row r="1128" spans="2:5" ht="15" x14ac:dyDescent="0.2">
      <c r="B1128" s="5"/>
      <c r="E1128"/>
    </row>
    <row r="1129" spans="2:5" ht="15" x14ac:dyDescent="0.2">
      <c r="B1129" s="5"/>
      <c r="E1129"/>
    </row>
    <row r="1130" spans="2:5" ht="15" x14ac:dyDescent="0.2">
      <c r="B1130" s="5"/>
      <c r="E1130"/>
    </row>
    <row r="1131" spans="2:5" ht="15" x14ac:dyDescent="0.2">
      <c r="B1131" s="5"/>
      <c r="E1131"/>
    </row>
    <row r="1132" spans="2:5" ht="15" x14ac:dyDescent="0.2">
      <c r="B1132" s="5"/>
      <c r="E1132"/>
    </row>
    <row r="1133" spans="2:5" ht="15" x14ac:dyDescent="0.2">
      <c r="B1133" s="5"/>
      <c r="E1133"/>
    </row>
    <row r="1134" spans="2:5" ht="15" x14ac:dyDescent="0.2">
      <c r="B1134" s="5"/>
      <c r="E1134"/>
    </row>
    <row r="1135" spans="2:5" ht="15" x14ac:dyDescent="0.2">
      <c r="B1135" s="5"/>
      <c r="E1135"/>
    </row>
    <row r="1136" spans="2:5" ht="15" x14ac:dyDescent="0.2">
      <c r="B1136" s="5"/>
      <c r="E1136"/>
    </row>
    <row r="1137" spans="2:5" ht="15" x14ac:dyDescent="0.2">
      <c r="B1137" s="5"/>
      <c r="E1137"/>
    </row>
    <row r="1138" spans="2:5" ht="15" x14ac:dyDescent="0.2">
      <c r="B1138" s="5"/>
      <c r="E1138"/>
    </row>
    <row r="1139" spans="2:5" ht="15" x14ac:dyDescent="0.2">
      <c r="B1139" s="5"/>
      <c r="E1139"/>
    </row>
    <row r="1140" spans="2:5" ht="15" x14ac:dyDescent="0.2">
      <c r="B1140" s="5"/>
      <c r="E1140"/>
    </row>
    <row r="1141" spans="2:5" ht="15" x14ac:dyDescent="0.2">
      <c r="B1141" s="5"/>
      <c r="E1141"/>
    </row>
    <row r="1142" spans="2:5" ht="15" x14ac:dyDescent="0.2">
      <c r="B1142" s="5"/>
      <c r="E1142"/>
    </row>
    <row r="1143" spans="2:5" ht="15" x14ac:dyDescent="0.2">
      <c r="B1143" s="5"/>
      <c r="E1143"/>
    </row>
    <row r="1144" spans="2:5" ht="15" x14ac:dyDescent="0.2">
      <c r="B1144" s="5"/>
      <c r="E1144"/>
    </row>
    <row r="1145" spans="2:5" ht="15" x14ac:dyDescent="0.2">
      <c r="B1145" s="5"/>
      <c r="E1145"/>
    </row>
    <row r="1146" spans="2:5" ht="15" x14ac:dyDescent="0.2">
      <c r="B1146" s="5"/>
      <c r="E1146"/>
    </row>
    <row r="1147" spans="2:5" ht="15" x14ac:dyDescent="0.2">
      <c r="B1147" s="5"/>
      <c r="E1147"/>
    </row>
    <row r="1148" spans="2:5" ht="15" x14ac:dyDescent="0.2">
      <c r="B1148" s="5"/>
      <c r="E1148"/>
    </row>
    <row r="1149" spans="2:5" ht="15" x14ac:dyDescent="0.2">
      <c r="B1149" s="5"/>
      <c r="E1149"/>
    </row>
    <row r="1150" spans="2:5" ht="15" x14ac:dyDescent="0.2">
      <c r="B1150" s="5"/>
      <c r="E1150"/>
    </row>
    <row r="1151" spans="2:5" ht="15" x14ac:dyDescent="0.2">
      <c r="B1151" s="5"/>
      <c r="E1151"/>
    </row>
    <row r="1152" spans="2:5" ht="15" x14ac:dyDescent="0.2">
      <c r="B1152" s="5"/>
      <c r="E1152"/>
    </row>
    <row r="1153" spans="2:5" ht="15" x14ac:dyDescent="0.2">
      <c r="B1153" s="5"/>
      <c r="E1153"/>
    </row>
    <row r="1154" spans="2:5" ht="15" x14ac:dyDescent="0.2">
      <c r="B1154" s="5"/>
      <c r="E1154"/>
    </row>
    <row r="1155" spans="2:5" ht="15" x14ac:dyDescent="0.2">
      <c r="B1155" s="5"/>
      <c r="E1155"/>
    </row>
    <row r="1156" spans="2:5" ht="15" x14ac:dyDescent="0.2">
      <c r="B1156" s="5"/>
      <c r="E1156"/>
    </row>
    <row r="1157" spans="2:5" ht="15" x14ac:dyDescent="0.2">
      <c r="B1157" s="5"/>
      <c r="E1157"/>
    </row>
    <row r="1158" spans="2:5" ht="15" x14ac:dyDescent="0.2">
      <c r="B1158" s="5"/>
      <c r="E1158"/>
    </row>
    <row r="1159" spans="2:5" ht="15" x14ac:dyDescent="0.2">
      <c r="B1159" s="5"/>
      <c r="E1159"/>
    </row>
    <row r="1160" spans="2:5" ht="15" x14ac:dyDescent="0.2">
      <c r="B1160" s="5"/>
      <c r="E1160"/>
    </row>
    <row r="1161" spans="2:5" ht="15" x14ac:dyDescent="0.2">
      <c r="B1161" s="5"/>
      <c r="E1161"/>
    </row>
    <row r="1162" spans="2:5" ht="15" x14ac:dyDescent="0.2">
      <c r="B1162" s="5"/>
      <c r="E1162"/>
    </row>
    <row r="1163" spans="2:5" ht="15" x14ac:dyDescent="0.2">
      <c r="B1163" s="5"/>
      <c r="E1163"/>
    </row>
    <row r="1164" spans="2:5" ht="15" x14ac:dyDescent="0.2">
      <c r="B1164" s="5"/>
      <c r="E1164"/>
    </row>
    <row r="1165" spans="2:5" ht="15" x14ac:dyDescent="0.2">
      <c r="B1165" s="5"/>
      <c r="E1165"/>
    </row>
    <row r="1166" spans="2:5" ht="15" x14ac:dyDescent="0.2">
      <c r="B1166" s="5"/>
      <c r="E1166"/>
    </row>
    <row r="1167" spans="2:5" ht="15" x14ac:dyDescent="0.2">
      <c r="B1167" s="5"/>
      <c r="E1167"/>
    </row>
    <row r="1168" spans="2:5" ht="15" x14ac:dyDescent="0.2">
      <c r="B1168" s="5"/>
      <c r="E1168"/>
    </row>
    <row r="1169" spans="2:5" ht="15" x14ac:dyDescent="0.2">
      <c r="B1169" s="5"/>
      <c r="E1169"/>
    </row>
    <row r="1170" spans="2:5" ht="15" x14ac:dyDescent="0.2">
      <c r="B1170" s="5"/>
      <c r="E1170"/>
    </row>
    <row r="1171" spans="2:5" ht="15" x14ac:dyDescent="0.2">
      <c r="B1171" s="5"/>
      <c r="E1171"/>
    </row>
    <row r="1172" spans="2:5" ht="15" x14ac:dyDescent="0.2">
      <c r="B1172" s="5"/>
      <c r="E1172"/>
    </row>
    <row r="1173" spans="2:5" ht="15" x14ac:dyDescent="0.2">
      <c r="B1173" s="5"/>
      <c r="E1173"/>
    </row>
    <row r="1174" spans="2:5" ht="15" x14ac:dyDescent="0.2">
      <c r="B1174" s="5"/>
      <c r="E1174"/>
    </row>
    <row r="1175" spans="2:5" ht="15" x14ac:dyDescent="0.2">
      <c r="B1175" s="5"/>
      <c r="E1175"/>
    </row>
    <row r="1176" spans="2:5" ht="15" x14ac:dyDescent="0.2">
      <c r="B1176" s="5"/>
      <c r="E1176"/>
    </row>
    <row r="1177" spans="2:5" ht="15" x14ac:dyDescent="0.2">
      <c r="B1177" s="5"/>
      <c r="E1177"/>
    </row>
    <row r="1178" spans="2:5" ht="15" x14ac:dyDescent="0.2">
      <c r="B1178" s="5"/>
      <c r="E1178"/>
    </row>
    <row r="1179" spans="2:5" ht="15" x14ac:dyDescent="0.2">
      <c r="B1179" s="5"/>
      <c r="E1179"/>
    </row>
    <row r="1180" spans="2:5" ht="15" x14ac:dyDescent="0.2">
      <c r="B1180" s="5"/>
      <c r="E1180"/>
    </row>
    <row r="1181" spans="2:5" ht="15" x14ac:dyDescent="0.2">
      <c r="B1181" s="5"/>
      <c r="E1181"/>
    </row>
    <row r="1182" spans="2:5" ht="15" x14ac:dyDescent="0.2">
      <c r="B1182" s="5"/>
      <c r="E1182"/>
    </row>
    <row r="1183" spans="2:5" ht="15" x14ac:dyDescent="0.2">
      <c r="B1183" s="5"/>
      <c r="E1183"/>
    </row>
    <row r="1184" spans="2:5" ht="15" x14ac:dyDescent="0.2">
      <c r="B1184" s="5"/>
      <c r="E1184"/>
    </row>
    <row r="1185" spans="2:5" ht="15" x14ac:dyDescent="0.2">
      <c r="B1185" s="5"/>
      <c r="E1185"/>
    </row>
    <row r="1186" spans="2:5" ht="15" x14ac:dyDescent="0.2">
      <c r="B1186" s="5"/>
      <c r="E1186"/>
    </row>
    <row r="1187" spans="2:5" ht="15" x14ac:dyDescent="0.2">
      <c r="B1187" s="5"/>
      <c r="E1187"/>
    </row>
    <row r="1188" spans="2:5" ht="15" x14ac:dyDescent="0.2">
      <c r="B1188" s="5"/>
      <c r="E1188"/>
    </row>
    <row r="1189" spans="2:5" ht="15" x14ac:dyDescent="0.2">
      <c r="B1189" s="5"/>
      <c r="E1189"/>
    </row>
    <row r="1190" spans="2:5" ht="15" x14ac:dyDescent="0.2">
      <c r="B1190" s="5"/>
      <c r="E1190"/>
    </row>
    <row r="1191" spans="2:5" ht="15" x14ac:dyDescent="0.2">
      <c r="B1191" s="5"/>
      <c r="E1191"/>
    </row>
    <row r="1192" spans="2:5" ht="15" x14ac:dyDescent="0.2">
      <c r="B1192" s="5"/>
      <c r="E1192"/>
    </row>
    <row r="1193" spans="2:5" ht="15" x14ac:dyDescent="0.2">
      <c r="B1193" s="5"/>
      <c r="E1193"/>
    </row>
    <row r="1194" spans="2:5" ht="15" x14ac:dyDescent="0.2">
      <c r="B1194" s="5"/>
      <c r="E1194"/>
    </row>
    <row r="1195" spans="2:5" ht="15" x14ac:dyDescent="0.2">
      <c r="B1195" s="5"/>
      <c r="E1195"/>
    </row>
    <row r="1196" spans="2:5" ht="15" x14ac:dyDescent="0.2">
      <c r="B1196" s="5"/>
      <c r="E1196"/>
    </row>
    <row r="1197" spans="2:5" ht="15" x14ac:dyDescent="0.2">
      <c r="B1197" s="5"/>
      <c r="E1197"/>
    </row>
    <row r="1198" spans="2:5" ht="15" x14ac:dyDescent="0.2">
      <c r="B1198" s="5"/>
      <c r="E1198"/>
    </row>
    <row r="1199" spans="2:5" ht="15" x14ac:dyDescent="0.2">
      <c r="B1199" s="5"/>
      <c r="E1199"/>
    </row>
    <row r="1200" spans="2:5" ht="15" x14ac:dyDescent="0.2">
      <c r="B1200" s="5"/>
      <c r="E1200"/>
    </row>
    <row r="1201" spans="2:5" ht="15" x14ac:dyDescent="0.2">
      <c r="B1201" s="5"/>
      <c r="E1201"/>
    </row>
    <row r="1202" spans="2:5" ht="15" x14ac:dyDescent="0.2">
      <c r="B1202" s="5"/>
      <c r="E1202"/>
    </row>
    <row r="1203" spans="2:5" ht="15" x14ac:dyDescent="0.2">
      <c r="B1203" s="5"/>
      <c r="E1203"/>
    </row>
    <row r="1204" spans="2:5" ht="15" x14ac:dyDescent="0.2">
      <c r="B1204" s="5"/>
      <c r="E1204"/>
    </row>
    <row r="1205" spans="2:5" ht="15" x14ac:dyDescent="0.2">
      <c r="B1205" s="5"/>
      <c r="E1205"/>
    </row>
    <row r="1206" spans="2:5" ht="15" x14ac:dyDescent="0.2">
      <c r="B1206" s="5"/>
      <c r="E1206"/>
    </row>
    <row r="1207" spans="2:5" ht="15" x14ac:dyDescent="0.2">
      <c r="B1207" s="5"/>
      <c r="E1207"/>
    </row>
    <row r="1208" spans="2:5" ht="15" x14ac:dyDescent="0.2">
      <c r="B1208" s="5"/>
      <c r="E1208"/>
    </row>
    <row r="1209" spans="2:5" ht="15" x14ac:dyDescent="0.2">
      <c r="B1209" s="5"/>
      <c r="E1209"/>
    </row>
    <row r="1210" spans="2:5" ht="15" x14ac:dyDescent="0.2">
      <c r="B1210" s="5"/>
      <c r="E1210"/>
    </row>
    <row r="1211" spans="2:5" ht="15" x14ac:dyDescent="0.2">
      <c r="B1211" s="5"/>
      <c r="E1211"/>
    </row>
    <row r="1212" spans="2:5" ht="15" x14ac:dyDescent="0.2">
      <c r="B1212" s="5"/>
      <c r="E1212"/>
    </row>
    <row r="1213" spans="2:5" ht="15" x14ac:dyDescent="0.2">
      <c r="B1213" s="5"/>
      <c r="E1213"/>
    </row>
    <row r="1214" spans="2:5" ht="15" x14ac:dyDescent="0.2">
      <c r="B1214" s="5"/>
      <c r="E1214"/>
    </row>
    <row r="1215" spans="2:5" ht="15" x14ac:dyDescent="0.2">
      <c r="B1215" s="5"/>
      <c r="E1215"/>
    </row>
    <row r="1216" spans="2:5" ht="15" x14ac:dyDescent="0.2">
      <c r="B1216" s="5"/>
      <c r="E1216"/>
    </row>
    <row r="1217" spans="2:5" ht="15" x14ac:dyDescent="0.2">
      <c r="B1217" s="5"/>
      <c r="E1217"/>
    </row>
    <row r="1218" spans="2:5" ht="15" x14ac:dyDescent="0.2">
      <c r="B1218" s="5"/>
      <c r="E1218"/>
    </row>
    <row r="1219" spans="2:5" ht="15" x14ac:dyDescent="0.2">
      <c r="B1219" s="5"/>
      <c r="E1219"/>
    </row>
    <row r="1220" spans="2:5" ht="15" x14ac:dyDescent="0.2">
      <c r="B1220" s="5"/>
      <c r="E1220"/>
    </row>
    <row r="1221" spans="2:5" ht="15" x14ac:dyDescent="0.2">
      <c r="B1221" s="5"/>
      <c r="E1221"/>
    </row>
    <row r="1222" spans="2:5" ht="15" x14ac:dyDescent="0.2">
      <c r="B1222" s="5"/>
      <c r="E1222"/>
    </row>
    <row r="1223" spans="2:5" ht="15" x14ac:dyDescent="0.2">
      <c r="B1223" s="5"/>
      <c r="E1223"/>
    </row>
    <row r="1224" spans="2:5" ht="15" x14ac:dyDescent="0.2">
      <c r="B1224" s="5"/>
      <c r="E1224"/>
    </row>
    <row r="1225" spans="2:5" ht="15" x14ac:dyDescent="0.2">
      <c r="B1225" s="5"/>
      <c r="E1225"/>
    </row>
    <row r="1226" spans="2:5" ht="15" x14ac:dyDescent="0.2">
      <c r="B1226" s="5"/>
      <c r="E1226"/>
    </row>
    <row r="1227" spans="2:5" ht="15" x14ac:dyDescent="0.2">
      <c r="B1227" s="5"/>
      <c r="E1227"/>
    </row>
    <row r="1228" spans="2:5" ht="15" x14ac:dyDescent="0.2">
      <c r="B1228" s="5"/>
      <c r="E1228"/>
    </row>
    <row r="1229" spans="2:5" ht="15" x14ac:dyDescent="0.2">
      <c r="B1229" s="5"/>
      <c r="E1229"/>
    </row>
    <row r="1230" spans="2:5" ht="15" x14ac:dyDescent="0.2">
      <c r="B1230" s="5"/>
      <c r="E1230"/>
    </row>
    <row r="1231" spans="2:5" ht="15" x14ac:dyDescent="0.2">
      <c r="B1231" s="5"/>
      <c r="E1231"/>
    </row>
    <row r="1232" spans="2:5" ht="15" x14ac:dyDescent="0.2">
      <c r="B1232" s="5"/>
      <c r="E1232"/>
    </row>
    <row r="1233" spans="2:5" ht="15" x14ac:dyDescent="0.2">
      <c r="B1233" s="5"/>
      <c r="E1233"/>
    </row>
    <row r="1234" spans="2:5" ht="15" x14ac:dyDescent="0.2">
      <c r="B1234" s="5"/>
      <c r="E1234"/>
    </row>
    <row r="1235" spans="2:5" ht="15" x14ac:dyDescent="0.2">
      <c r="B1235" s="5"/>
      <c r="E1235"/>
    </row>
    <row r="1236" spans="2:5" ht="15" x14ac:dyDescent="0.2">
      <c r="B1236" s="5"/>
      <c r="E1236"/>
    </row>
    <row r="1237" spans="2:5" ht="15" x14ac:dyDescent="0.2">
      <c r="B1237" s="5"/>
      <c r="E1237"/>
    </row>
    <row r="1238" spans="2:5" ht="15" x14ac:dyDescent="0.2">
      <c r="B1238" s="5"/>
      <c r="E1238"/>
    </row>
    <row r="1239" spans="2:5" ht="15" x14ac:dyDescent="0.2">
      <c r="B1239" s="5"/>
      <c r="E1239"/>
    </row>
    <row r="1240" spans="2:5" ht="15" x14ac:dyDescent="0.2">
      <c r="B1240" s="5"/>
      <c r="E1240"/>
    </row>
    <row r="1241" spans="2:5" ht="15" x14ac:dyDescent="0.2">
      <c r="B1241" s="5"/>
      <c r="E1241"/>
    </row>
    <row r="1242" spans="2:5" ht="15" x14ac:dyDescent="0.2">
      <c r="B1242" s="5"/>
      <c r="E1242"/>
    </row>
    <row r="1243" spans="2:5" ht="15" x14ac:dyDescent="0.2">
      <c r="B1243" s="5"/>
      <c r="E1243"/>
    </row>
    <row r="1244" spans="2:5" ht="15" x14ac:dyDescent="0.2">
      <c r="B1244" s="5"/>
      <c r="E1244"/>
    </row>
    <row r="1245" spans="2:5" ht="15" x14ac:dyDescent="0.2">
      <c r="B1245" s="5"/>
      <c r="E1245"/>
    </row>
    <row r="1246" spans="2:5" ht="15" x14ac:dyDescent="0.2">
      <c r="B1246" s="5"/>
      <c r="E1246"/>
    </row>
    <row r="1247" spans="2:5" ht="15" x14ac:dyDescent="0.2">
      <c r="B1247" s="5"/>
      <c r="E1247"/>
    </row>
    <row r="1248" spans="2:5" ht="15" x14ac:dyDescent="0.2">
      <c r="B1248" s="5"/>
      <c r="E1248"/>
    </row>
    <row r="1249" spans="2:5" ht="15" x14ac:dyDescent="0.2">
      <c r="B1249" s="5"/>
      <c r="E1249"/>
    </row>
    <row r="1250" spans="2:5" ht="15" x14ac:dyDescent="0.2">
      <c r="B1250" s="5"/>
      <c r="E1250"/>
    </row>
    <row r="1251" spans="2:5" ht="15" x14ac:dyDescent="0.2">
      <c r="B1251" s="5"/>
      <c r="E1251"/>
    </row>
    <row r="1252" spans="2:5" ht="15" x14ac:dyDescent="0.2">
      <c r="B1252" s="5"/>
      <c r="E1252"/>
    </row>
    <row r="1253" spans="2:5" ht="15" x14ac:dyDescent="0.2">
      <c r="B1253" s="5"/>
      <c r="E1253"/>
    </row>
    <row r="1254" spans="2:5" ht="15" x14ac:dyDescent="0.2">
      <c r="B1254" s="5"/>
      <c r="E1254"/>
    </row>
    <row r="1255" spans="2:5" ht="15" x14ac:dyDescent="0.2">
      <c r="B1255" s="5"/>
      <c r="E1255"/>
    </row>
    <row r="1256" spans="2:5" ht="15" x14ac:dyDescent="0.2">
      <c r="B1256" s="5"/>
      <c r="E1256"/>
    </row>
    <row r="1257" spans="2:5" ht="15" x14ac:dyDescent="0.2">
      <c r="B1257" s="5"/>
      <c r="E1257"/>
    </row>
    <row r="1258" spans="2:5" ht="15" x14ac:dyDescent="0.2">
      <c r="B1258" s="5"/>
      <c r="E1258"/>
    </row>
    <row r="1259" spans="2:5" ht="15" x14ac:dyDescent="0.2">
      <c r="B1259" s="5"/>
      <c r="E1259"/>
    </row>
    <row r="1260" spans="2:5" ht="15" x14ac:dyDescent="0.2">
      <c r="B1260" s="5"/>
      <c r="E1260"/>
    </row>
    <row r="1261" spans="2:5" ht="15" x14ac:dyDescent="0.2">
      <c r="B1261" s="5"/>
      <c r="E1261"/>
    </row>
    <row r="1262" spans="2:5" ht="15" x14ac:dyDescent="0.2">
      <c r="B1262" s="5"/>
      <c r="E1262"/>
    </row>
    <row r="1263" spans="2:5" ht="15" x14ac:dyDescent="0.2">
      <c r="B1263" s="5"/>
      <c r="E1263"/>
    </row>
    <row r="1264" spans="2:5" ht="15" x14ac:dyDescent="0.2">
      <c r="B1264" s="5"/>
      <c r="E1264"/>
    </row>
    <row r="1265" spans="2:5" ht="15" x14ac:dyDescent="0.2">
      <c r="B1265" s="5"/>
      <c r="E1265"/>
    </row>
    <row r="1266" spans="2:5" ht="15" x14ac:dyDescent="0.2">
      <c r="B1266" s="5"/>
      <c r="E1266"/>
    </row>
    <row r="1267" spans="2:5" ht="15" x14ac:dyDescent="0.2">
      <c r="B1267" s="5"/>
      <c r="E1267"/>
    </row>
    <row r="1268" spans="2:5" ht="15" x14ac:dyDescent="0.2">
      <c r="B1268" s="5"/>
      <c r="E1268"/>
    </row>
    <row r="1269" spans="2:5" ht="15" x14ac:dyDescent="0.2">
      <c r="B1269" s="5"/>
      <c r="E1269"/>
    </row>
    <row r="1270" spans="2:5" ht="15" x14ac:dyDescent="0.2">
      <c r="B1270" s="5"/>
      <c r="E1270"/>
    </row>
    <row r="1271" spans="2:5" ht="15" x14ac:dyDescent="0.2">
      <c r="B1271" s="5"/>
      <c r="E1271"/>
    </row>
    <row r="1272" spans="2:5" ht="15" x14ac:dyDescent="0.2">
      <c r="B1272" s="5"/>
      <c r="E1272"/>
    </row>
    <row r="1273" spans="2:5" ht="15" x14ac:dyDescent="0.2">
      <c r="B1273" s="5"/>
      <c r="E1273"/>
    </row>
    <row r="1274" spans="2:5" ht="15" x14ac:dyDescent="0.2">
      <c r="B1274" s="5"/>
      <c r="E1274"/>
    </row>
    <row r="1275" spans="2:5" ht="15" x14ac:dyDescent="0.2">
      <c r="B1275" s="5"/>
      <c r="E1275"/>
    </row>
    <row r="1276" spans="2:5" ht="15" x14ac:dyDescent="0.2">
      <c r="B1276" s="5"/>
      <c r="E1276"/>
    </row>
    <row r="1277" spans="2:5" ht="15" x14ac:dyDescent="0.2">
      <c r="B1277" s="5"/>
      <c r="E1277"/>
    </row>
    <row r="1278" spans="2:5" ht="15" x14ac:dyDescent="0.2">
      <c r="B1278" s="5"/>
      <c r="E1278"/>
    </row>
    <row r="1279" spans="2:5" ht="15" x14ac:dyDescent="0.2">
      <c r="B1279" s="5"/>
      <c r="E1279"/>
    </row>
    <row r="1280" spans="2:5" ht="15" x14ac:dyDescent="0.2">
      <c r="B1280" s="5"/>
      <c r="E1280"/>
    </row>
    <row r="1281" spans="2:5" ht="15" x14ac:dyDescent="0.2">
      <c r="B1281" s="5"/>
      <c r="E1281"/>
    </row>
    <row r="1282" spans="2:5" ht="15" x14ac:dyDescent="0.2">
      <c r="B1282" s="5"/>
      <c r="E1282"/>
    </row>
    <row r="1283" spans="2:5" ht="15" x14ac:dyDescent="0.2">
      <c r="B1283" s="5"/>
      <c r="E1283"/>
    </row>
    <row r="1284" spans="2:5" ht="15" x14ac:dyDescent="0.2">
      <c r="B1284" s="5"/>
      <c r="E1284"/>
    </row>
    <row r="1285" spans="2:5" ht="15" x14ac:dyDescent="0.2">
      <c r="B1285" s="5"/>
      <c r="E1285"/>
    </row>
    <row r="1286" spans="2:5" ht="15" x14ac:dyDescent="0.2">
      <c r="B1286" s="5"/>
      <c r="E1286"/>
    </row>
    <row r="1287" spans="2:5" ht="15" x14ac:dyDescent="0.2">
      <c r="B1287" s="5"/>
      <c r="E1287"/>
    </row>
    <row r="1288" spans="2:5" ht="15" x14ac:dyDescent="0.2">
      <c r="B1288" s="5"/>
      <c r="E1288"/>
    </row>
    <row r="1289" spans="2:5" ht="15" x14ac:dyDescent="0.2">
      <c r="B1289" s="5"/>
      <c r="E1289"/>
    </row>
    <row r="1290" spans="2:5" ht="15" x14ac:dyDescent="0.2">
      <c r="B1290" s="5"/>
      <c r="E1290"/>
    </row>
    <row r="1291" spans="2:5" ht="15" x14ac:dyDescent="0.2">
      <c r="B1291" s="5"/>
      <c r="E1291"/>
    </row>
    <row r="1292" spans="2:5" ht="15" x14ac:dyDescent="0.2">
      <c r="B1292" s="5"/>
      <c r="E1292"/>
    </row>
    <row r="1293" spans="2:5" ht="15" x14ac:dyDescent="0.2">
      <c r="B1293" s="5"/>
      <c r="E1293"/>
    </row>
    <row r="1294" spans="2:5" ht="15" x14ac:dyDescent="0.2">
      <c r="B1294" s="5"/>
      <c r="E1294"/>
    </row>
    <row r="1295" spans="2:5" ht="15" x14ac:dyDescent="0.2">
      <c r="B1295" s="5"/>
      <c r="E1295"/>
    </row>
    <row r="1296" spans="2:5" ht="15" x14ac:dyDescent="0.2">
      <c r="B1296" s="5"/>
      <c r="E1296"/>
    </row>
    <row r="1297" spans="2:5" ht="15" x14ac:dyDescent="0.2">
      <c r="B1297" s="5"/>
      <c r="E1297"/>
    </row>
    <row r="1298" spans="2:5" ht="15" x14ac:dyDescent="0.2">
      <c r="B1298" s="5"/>
      <c r="E1298"/>
    </row>
    <row r="1299" spans="2:5" ht="15" x14ac:dyDescent="0.2">
      <c r="B1299" s="5"/>
      <c r="E1299"/>
    </row>
    <row r="1300" spans="2:5" ht="15" x14ac:dyDescent="0.2">
      <c r="B1300" s="5"/>
      <c r="E1300"/>
    </row>
    <row r="1301" spans="2:5" ht="15" x14ac:dyDescent="0.2">
      <c r="B1301" s="5"/>
      <c r="E1301"/>
    </row>
    <row r="1302" spans="2:5" ht="15" x14ac:dyDescent="0.2">
      <c r="B1302" s="5"/>
      <c r="E1302"/>
    </row>
    <row r="1303" spans="2:5" ht="15" x14ac:dyDescent="0.2">
      <c r="B1303" s="5"/>
      <c r="E1303"/>
    </row>
    <row r="1304" spans="2:5" ht="15" x14ac:dyDescent="0.2">
      <c r="B1304" s="5"/>
      <c r="E1304"/>
    </row>
    <row r="1305" spans="2:5" ht="15" x14ac:dyDescent="0.2">
      <c r="B1305" s="5"/>
      <c r="E1305"/>
    </row>
    <row r="1306" spans="2:5" ht="15" x14ac:dyDescent="0.2">
      <c r="B1306" s="5"/>
      <c r="E1306"/>
    </row>
    <row r="1307" spans="2:5" ht="15" x14ac:dyDescent="0.2">
      <c r="B1307" s="5"/>
      <c r="E1307"/>
    </row>
    <row r="1308" spans="2:5" ht="15" x14ac:dyDescent="0.2">
      <c r="B1308" s="5"/>
      <c r="E1308"/>
    </row>
    <row r="1309" spans="2:5" ht="15" x14ac:dyDescent="0.2">
      <c r="B1309" s="5"/>
      <c r="E1309"/>
    </row>
    <row r="1310" spans="2:5" ht="15" x14ac:dyDescent="0.2">
      <c r="B1310" s="5"/>
      <c r="E1310"/>
    </row>
    <row r="1311" spans="2:5" ht="15" x14ac:dyDescent="0.2">
      <c r="B1311" s="5"/>
      <c r="E1311"/>
    </row>
    <row r="1312" spans="2:5" ht="15" x14ac:dyDescent="0.2">
      <c r="B1312" s="5"/>
      <c r="E1312"/>
    </row>
    <row r="1313" spans="2:5" ht="15" x14ac:dyDescent="0.2">
      <c r="B1313" s="5"/>
      <c r="E1313"/>
    </row>
    <row r="1314" spans="2:5" ht="15" x14ac:dyDescent="0.2">
      <c r="B1314" s="5"/>
      <c r="E1314"/>
    </row>
    <row r="1315" spans="2:5" ht="15" x14ac:dyDescent="0.2">
      <c r="B1315" s="5"/>
      <c r="E1315"/>
    </row>
    <row r="1316" spans="2:5" ht="15" x14ac:dyDescent="0.2">
      <c r="B1316" s="5"/>
      <c r="E1316"/>
    </row>
    <row r="1317" spans="2:5" ht="15" x14ac:dyDescent="0.2">
      <c r="B1317" s="5"/>
      <c r="E1317"/>
    </row>
    <row r="1318" spans="2:5" ht="15" x14ac:dyDescent="0.2">
      <c r="B1318" s="5"/>
      <c r="E1318"/>
    </row>
    <row r="1319" spans="2:5" ht="15" x14ac:dyDescent="0.2">
      <c r="B1319" s="5"/>
      <c r="E1319"/>
    </row>
    <row r="1320" spans="2:5" ht="15" x14ac:dyDescent="0.2">
      <c r="B1320" s="5"/>
      <c r="E1320"/>
    </row>
    <row r="1321" spans="2:5" ht="15" x14ac:dyDescent="0.2">
      <c r="B1321" s="5"/>
      <c r="E1321"/>
    </row>
    <row r="1322" spans="2:5" ht="15" x14ac:dyDescent="0.2">
      <c r="B1322" s="5"/>
      <c r="E1322"/>
    </row>
    <row r="1323" spans="2:5" ht="15" x14ac:dyDescent="0.2">
      <c r="B1323" s="5"/>
      <c r="E1323"/>
    </row>
    <row r="1324" spans="2:5" ht="15" x14ac:dyDescent="0.2">
      <c r="B1324" s="5"/>
      <c r="E1324"/>
    </row>
    <row r="1325" spans="2:5" ht="15" x14ac:dyDescent="0.2">
      <c r="B1325" s="5"/>
      <c r="E1325"/>
    </row>
    <row r="1326" spans="2:5" ht="15" x14ac:dyDescent="0.2">
      <c r="B1326" s="5"/>
      <c r="E1326"/>
    </row>
    <row r="1327" spans="2:5" ht="15" x14ac:dyDescent="0.2">
      <c r="B1327" s="5"/>
      <c r="E1327"/>
    </row>
    <row r="1328" spans="2:5" ht="15" x14ac:dyDescent="0.2">
      <c r="B1328" s="5"/>
      <c r="E1328"/>
    </row>
    <row r="1329" spans="2:5" ht="15" x14ac:dyDescent="0.2">
      <c r="B1329" s="5"/>
      <c r="E1329"/>
    </row>
    <row r="1330" spans="2:5" ht="15" x14ac:dyDescent="0.2">
      <c r="B1330" s="5"/>
      <c r="E1330"/>
    </row>
    <row r="1331" spans="2:5" ht="15" x14ac:dyDescent="0.2">
      <c r="B1331" s="5"/>
      <c r="E1331"/>
    </row>
    <row r="1332" spans="2:5" ht="15" x14ac:dyDescent="0.2">
      <c r="B1332" s="5"/>
      <c r="E1332"/>
    </row>
    <row r="1333" spans="2:5" ht="15" x14ac:dyDescent="0.2">
      <c r="B1333" s="5"/>
      <c r="E1333"/>
    </row>
    <row r="1334" spans="2:5" ht="15" x14ac:dyDescent="0.2">
      <c r="B1334" s="5"/>
      <c r="E1334"/>
    </row>
    <row r="1335" spans="2:5" ht="15" x14ac:dyDescent="0.2">
      <c r="B1335" s="5"/>
      <c r="E1335"/>
    </row>
    <row r="1336" spans="2:5" ht="15" x14ac:dyDescent="0.2">
      <c r="B1336" s="5"/>
      <c r="E1336"/>
    </row>
    <row r="1337" spans="2:5" ht="15" x14ac:dyDescent="0.2">
      <c r="B1337" s="5"/>
      <c r="E1337"/>
    </row>
    <row r="1338" spans="2:5" ht="15" x14ac:dyDescent="0.2">
      <c r="B1338" s="5"/>
      <c r="E1338"/>
    </row>
    <row r="1339" spans="2:5" ht="15" x14ac:dyDescent="0.2">
      <c r="B1339" s="5"/>
      <c r="E1339"/>
    </row>
    <row r="1340" spans="2:5" ht="15" x14ac:dyDescent="0.2">
      <c r="B1340" s="5"/>
      <c r="E1340"/>
    </row>
    <row r="1341" spans="2:5" ht="15" x14ac:dyDescent="0.2">
      <c r="B1341" s="5"/>
      <c r="E1341"/>
    </row>
    <row r="1342" spans="2:5" ht="15" x14ac:dyDescent="0.2">
      <c r="B1342" s="5"/>
      <c r="E1342"/>
    </row>
    <row r="1343" spans="2:5" ht="15" x14ac:dyDescent="0.2">
      <c r="B1343" s="5"/>
      <c r="E1343"/>
    </row>
    <row r="1344" spans="2:5" ht="15" x14ac:dyDescent="0.2">
      <c r="B1344" s="5"/>
      <c r="E1344"/>
    </row>
    <row r="1345" spans="2:5" ht="15" x14ac:dyDescent="0.2">
      <c r="B1345" s="5"/>
      <c r="E1345"/>
    </row>
    <row r="1346" spans="2:5" ht="15" x14ac:dyDescent="0.2">
      <c r="B1346" s="5"/>
      <c r="E1346"/>
    </row>
    <row r="1347" spans="2:5" ht="15" x14ac:dyDescent="0.2">
      <c r="B1347" s="5"/>
      <c r="E1347"/>
    </row>
    <row r="1348" spans="2:5" ht="15" x14ac:dyDescent="0.2">
      <c r="B1348" s="5"/>
      <c r="E1348"/>
    </row>
    <row r="1349" spans="2:5" ht="15" x14ac:dyDescent="0.2">
      <c r="B1349" s="5"/>
      <c r="E1349"/>
    </row>
    <row r="1350" spans="2:5" ht="15" x14ac:dyDescent="0.2">
      <c r="B1350" s="5"/>
      <c r="E1350"/>
    </row>
    <row r="1351" spans="2:5" ht="15" x14ac:dyDescent="0.2">
      <c r="B1351" s="5"/>
      <c r="E1351"/>
    </row>
    <row r="1352" spans="2:5" ht="15" x14ac:dyDescent="0.2">
      <c r="B1352" s="5"/>
      <c r="E1352"/>
    </row>
    <row r="1353" spans="2:5" ht="15" x14ac:dyDescent="0.2">
      <c r="B1353" s="5"/>
      <c r="E1353"/>
    </row>
    <row r="1354" spans="2:5" ht="15" x14ac:dyDescent="0.2">
      <c r="B1354" s="5"/>
      <c r="E1354"/>
    </row>
    <row r="1355" spans="2:5" ht="15" x14ac:dyDescent="0.2">
      <c r="B1355" s="5"/>
      <c r="E1355"/>
    </row>
    <row r="1356" spans="2:5" ht="15" x14ac:dyDescent="0.2">
      <c r="B1356" s="5"/>
      <c r="E1356"/>
    </row>
    <row r="1357" spans="2:5" ht="15" x14ac:dyDescent="0.2">
      <c r="B1357" s="5"/>
      <c r="E1357"/>
    </row>
    <row r="1358" spans="2:5" ht="15" x14ac:dyDescent="0.2">
      <c r="B1358" s="5"/>
      <c r="E1358"/>
    </row>
    <row r="1359" spans="2:5" ht="15" x14ac:dyDescent="0.2">
      <c r="B1359" s="5"/>
      <c r="E1359"/>
    </row>
    <row r="1360" spans="2:5" ht="15" x14ac:dyDescent="0.2">
      <c r="B1360" s="5"/>
      <c r="E1360"/>
    </row>
    <row r="1361" spans="2:5" ht="15" x14ac:dyDescent="0.2">
      <c r="B1361" s="5"/>
      <c r="E1361"/>
    </row>
    <row r="1362" spans="2:5" ht="15" x14ac:dyDescent="0.2">
      <c r="B1362" s="5"/>
      <c r="E1362"/>
    </row>
    <row r="1363" spans="2:5" ht="15" x14ac:dyDescent="0.2">
      <c r="B1363" s="5"/>
      <c r="E1363"/>
    </row>
    <row r="1364" spans="2:5" ht="15" x14ac:dyDescent="0.2">
      <c r="B1364" s="5"/>
      <c r="E1364"/>
    </row>
    <row r="1365" spans="2:5" ht="15" x14ac:dyDescent="0.2">
      <c r="B1365" s="5"/>
      <c r="E1365"/>
    </row>
    <row r="1366" spans="2:5" ht="15" x14ac:dyDescent="0.2">
      <c r="B1366" s="5"/>
      <c r="E1366"/>
    </row>
    <row r="1367" spans="2:5" ht="15" x14ac:dyDescent="0.2">
      <c r="B1367" s="5"/>
      <c r="E1367"/>
    </row>
    <row r="1368" spans="2:5" ht="15" x14ac:dyDescent="0.2">
      <c r="B1368" s="5"/>
      <c r="E1368"/>
    </row>
    <row r="1369" spans="2:5" ht="15" x14ac:dyDescent="0.2">
      <c r="B1369" s="5"/>
      <c r="E1369"/>
    </row>
    <row r="1370" spans="2:5" ht="15" x14ac:dyDescent="0.2">
      <c r="B1370" s="5"/>
      <c r="E1370"/>
    </row>
    <row r="1371" spans="2:5" ht="15" x14ac:dyDescent="0.2">
      <c r="B1371" s="5"/>
      <c r="E1371"/>
    </row>
    <row r="1372" spans="2:5" ht="15" x14ac:dyDescent="0.2">
      <c r="B1372" s="5"/>
      <c r="E1372"/>
    </row>
    <row r="1373" spans="2:5" ht="15" x14ac:dyDescent="0.2">
      <c r="B1373" s="5"/>
      <c r="E1373"/>
    </row>
    <row r="1374" spans="2:5" ht="15" x14ac:dyDescent="0.2">
      <c r="B1374" s="5"/>
      <c r="E1374"/>
    </row>
    <row r="1375" spans="2:5" ht="15" x14ac:dyDescent="0.2">
      <c r="B1375" s="5"/>
      <c r="E1375"/>
    </row>
    <row r="1376" spans="2:5" ht="15" x14ac:dyDescent="0.2">
      <c r="B1376" s="5"/>
      <c r="E1376"/>
    </row>
    <row r="1377" spans="2:5" ht="15" x14ac:dyDescent="0.2">
      <c r="B1377" s="5"/>
      <c r="E1377"/>
    </row>
    <row r="1378" spans="2:5" ht="15" x14ac:dyDescent="0.2">
      <c r="B1378" s="5"/>
      <c r="E1378"/>
    </row>
    <row r="1379" spans="2:5" ht="15" x14ac:dyDescent="0.2">
      <c r="B1379" s="5"/>
      <c r="E1379"/>
    </row>
    <row r="1380" spans="2:5" ht="15" x14ac:dyDescent="0.2">
      <c r="B1380" s="5"/>
      <c r="E1380"/>
    </row>
    <row r="1381" spans="2:5" ht="15" x14ac:dyDescent="0.2">
      <c r="B1381" s="5"/>
      <c r="E1381"/>
    </row>
    <row r="1382" spans="2:5" ht="15" x14ac:dyDescent="0.2">
      <c r="B1382" s="5"/>
      <c r="E1382"/>
    </row>
    <row r="1383" spans="2:5" ht="15" x14ac:dyDescent="0.2">
      <c r="B1383" s="5"/>
      <c r="E1383"/>
    </row>
    <row r="1384" spans="2:5" ht="15" x14ac:dyDescent="0.2">
      <c r="B1384" s="5"/>
      <c r="E1384"/>
    </row>
    <row r="1385" spans="2:5" ht="15" x14ac:dyDescent="0.2">
      <c r="B1385" s="5"/>
      <c r="E1385"/>
    </row>
    <row r="1386" spans="2:5" ht="15" x14ac:dyDescent="0.2">
      <c r="B1386" s="5"/>
      <c r="E1386"/>
    </row>
    <row r="1387" spans="2:5" ht="15" x14ac:dyDescent="0.2">
      <c r="B1387" s="5"/>
      <c r="E1387"/>
    </row>
    <row r="1388" spans="2:5" ht="15" x14ac:dyDescent="0.2">
      <c r="B1388" s="5"/>
      <c r="E1388"/>
    </row>
    <row r="1389" spans="2:5" ht="15" x14ac:dyDescent="0.2">
      <c r="B1389" s="5"/>
      <c r="E1389"/>
    </row>
    <row r="1390" spans="2:5" ht="15" x14ac:dyDescent="0.2">
      <c r="B1390" s="5"/>
      <c r="E1390"/>
    </row>
    <row r="1391" spans="2:5" ht="15" x14ac:dyDescent="0.2">
      <c r="B1391" s="5"/>
      <c r="E1391"/>
    </row>
    <row r="1392" spans="2:5" ht="15" x14ac:dyDescent="0.2">
      <c r="B1392" s="5"/>
      <c r="E1392"/>
    </row>
    <row r="1393" spans="2:5" ht="15" x14ac:dyDescent="0.2">
      <c r="B1393" s="5"/>
      <c r="E1393"/>
    </row>
    <row r="1394" spans="2:5" ht="15" x14ac:dyDescent="0.2">
      <c r="B1394" s="5"/>
      <c r="E1394"/>
    </row>
    <row r="1395" spans="2:5" ht="15" x14ac:dyDescent="0.2">
      <c r="B1395" s="5"/>
      <c r="E1395"/>
    </row>
    <row r="1396" spans="2:5" ht="15" x14ac:dyDescent="0.2">
      <c r="B1396" s="5"/>
      <c r="E1396"/>
    </row>
    <row r="1397" spans="2:5" ht="15" x14ac:dyDescent="0.2">
      <c r="B1397" s="5"/>
      <c r="E1397"/>
    </row>
    <row r="1398" spans="2:5" ht="15" x14ac:dyDescent="0.2">
      <c r="B1398" s="5"/>
      <c r="E1398"/>
    </row>
    <row r="1399" spans="2:5" ht="15" x14ac:dyDescent="0.2">
      <c r="B1399" s="5"/>
      <c r="E1399"/>
    </row>
    <row r="1400" spans="2:5" ht="15" x14ac:dyDescent="0.2">
      <c r="B1400" s="5"/>
      <c r="E1400"/>
    </row>
    <row r="1401" spans="2:5" ht="15" x14ac:dyDescent="0.2">
      <c r="B1401" s="5"/>
      <c r="E1401"/>
    </row>
    <row r="1402" spans="2:5" ht="15" x14ac:dyDescent="0.2">
      <c r="B1402" s="5"/>
      <c r="E1402"/>
    </row>
    <row r="1403" spans="2:5" ht="15" x14ac:dyDescent="0.2">
      <c r="B1403" s="5"/>
      <c r="E1403"/>
    </row>
    <row r="1404" spans="2:5" ht="15" x14ac:dyDescent="0.2">
      <c r="B1404" s="5"/>
      <c r="E1404"/>
    </row>
    <row r="1405" spans="2:5" ht="15" x14ac:dyDescent="0.2">
      <c r="B1405" s="5"/>
      <c r="E1405"/>
    </row>
    <row r="1406" spans="2:5" ht="15" x14ac:dyDescent="0.2">
      <c r="B1406" s="5"/>
      <c r="E1406"/>
    </row>
    <row r="1407" spans="2:5" ht="15" x14ac:dyDescent="0.2">
      <c r="B1407" s="5"/>
      <c r="E1407"/>
    </row>
    <row r="1408" spans="2:5" ht="15" x14ac:dyDescent="0.2">
      <c r="B1408" s="5"/>
      <c r="E1408"/>
    </row>
    <row r="1409" spans="2:5" ht="15" x14ac:dyDescent="0.2">
      <c r="B1409" s="5"/>
      <c r="E1409"/>
    </row>
    <row r="1410" spans="2:5" ht="15" x14ac:dyDescent="0.2">
      <c r="B1410" s="5"/>
      <c r="E1410"/>
    </row>
    <row r="1411" spans="2:5" ht="15" x14ac:dyDescent="0.2">
      <c r="B1411" s="5"/>
      <c r="E1411"/>
    </row>
    <row r="1412" spans="2:5" ht="15" x14ac:dyDescent="0.2">
      <c r="B1412" s="5"/>
      <c r="E1412"/>
    </row>
    <row r="1413" spans="2:5" ht="15" x14ac:dyDescent="0.2">
      <c r="B1413" s="5"/>
      <c r="E1413"/>
    </row>
    <row r="1414" spans="2:5" ht="15" x14ac:dyDescent="0.2">
      <c r="B1414" s="5"/>
      <c r="E1414"/>
    </row>
    <row r="1415" spans="2:5" ht="15" x14ac:dyDescent="0.2">
      <c r="B1415" s="5"/>
      <c r="E1415"/>
    </row>
    <row r="1416" spans="2:5" ht="15" x14ac:dyDescent="0.2">
      <c r="B1416" s="5"/>
      <c r="E1416"/>
    </row>
    <row r="1417" spans="2:5" ht="15" x14ac:dyDescent="0.2">
      <c r="B1417" s="5"/>
      <c r="E1417"/>
    </row>
    <row r="1418" spans="2:5" ht="15" x14ac:dyDescent="0.2">
      <c r="B1418" s="5"/>
      <c r="E1418"/>
    </row>
    <row r="1419" spans="2:5" ht="15" x14ac:dyDescent="0.2">
      <c r="B1419" s="5"/>
      <c r="E1419"/>
    </row>
    <row r="1420" spans="2:5" ht="15" x14ac:dyDescent="0.2">
      <c r="B1420" s="5"/>
      <c r="E1420"/>
    </row>
    <row r="1421" spans="2:5" ht="15" x14ac:dyDescent="0.2">
      <c r="B1421" s="5"/>
      <c r="E1421"/>
    </row>
    <row r="1422" spans="2:5" ht="15" x14ac:dyDescent="0.2">
      <c r="B1422" s="5"/>
      <c r="E1422"/>
    </row>
    <row r="1423" spans="2:5" ht="15" x14ac:dyDescent="0.2">
      <c r="B1423" s="5"/>
      <c r="E1423"/>
    </row>
    <row r="1424" spans="2:5" ht="15" x14ac:dyDescent="0.2">
      <c r="B1424" s="5"/>
      <c r="E1424"/>
    </row>
    <row r="1425" spans="2:5" ht="15" x14ac:dyDescent="0.2">
      <c r="B1425" s="5"/>
      <c r="E1425"/>
    </row>
    <row r="1426" spans="2:5" ht="15" x14ac:dyDescent="0.2">
      <c r="B1426" s="5"/>
      <c r="E1426"/>
    </row>
    <row r="1427" spans="2:5" ht="15" x14ac:dyDescent="0.2">
      <c r="B1427" s="5"/>
      <c r="E1427"/>
    </row>
    <row r="1428" spans="2:5" ht="15" x14ac:dyDescent="0.2">
      <c r="B1428" s="5"/>
      <c r="E1428"/>
    </row>
    <row r="1429" spans="2:5" ht="15" x14ac:dyDescent="0.2">
      <c r="B1429" s="5"/>
      <c r="E1429"/>
    </row>
    <row r="1430" spans="2:5" ht="15" x14ac:dyDescent="0.2">
      <c r="B1430" s="5"/>
      <c r="E1430"/>
    </row>
    <row r="1431" spans="2:5" ht="15" x14ac:dyDescent="0.2">
      <c r="B1431" s="5"/>
      <c r="E1431"/>
    </row>
    <row r="1432" spans="2:5" ht="15" x14ac:dyDescent="0.2">
      <c r="B1432" s="5"/>
      <c r="E1432"/>
    </row>
    <row r="1433" spans="2:5" ht="15" x14ac:dyDescent="0.2">
      <c r="B1433" s="5"/>
      <c r="E1433"/>
    </row>
    <row r="1434" spans="2:5" ht="15" x14ac:dyDescent="0.2">
      <c r="B1434" s="5"/>
      <c r="E1434"/>
    </row>
    <row r="1435" spans="2:5" ht="15" x14ac:dyDescent="0.2">
      <c r="B1435" s="5"/>
      <c r="E1435"/>
    </row>
    <row r="1436" spans="2:5" ht="15" x14ac:dyDescent="0.2">
      <c r="B1436" s="5"/>
      <c r="E1436"/>
    </row>
    <row r="1437" spans="2:5" ht="15" x14ac:dyDescent="0.2">
      <c r="B1437" s="5"/>
      <c r="E1437"/>
    </row>
    <row r="1438" spans="2:5" ht="15" x14ac:dyDescent="0.2">
      <c r="B1438" s="5"/>
      <c r="E1438"/>
    </row>
    <row r="1439" spans="2:5" ht="15" x14ac:dyDescent="0.2">
      <c r="B1439" s="5"/>
      <c r="E1439"/>
    </row>
    <row r="1440" spans="2:5" ht="15" x14ac:dyDescent="0.2">
      <c r="B1440" s="5"/>
      <c r="E1440"/>
    </row>
    <row r="1441" spans="2:5" ht="15" x14ac:dyDescent="0.2">
      <c r="B1441" s="5"/>
      <c r="E1441"/>
    </row>
    <row r="1442" spans="2:5" ht="15" x14ac:dyDescent="0.2">
      <c r="B1442" s="5"/>
      <c r="E1442"/>
    </row>
    <row r="1443" spans="2:5" ht="15" x14ac:dyDescent="0.2">
      <c r="B1443" s="5"/>
      <c r="E1443"/>
    </row>
    <row r="1444" spans="2:5" ht="15" x14ac:dyDescent="0.2">
      <c r="B1444" s="5"/>
      <c r="E1444"/>
    </row>
    <row r="1445" spans="2:5" ht="15" x14ac:dyDescent="0.2">
      <c r="B1445" s="5"/>
      <c r="E1445"/>
    </row>
    <row r="1446" spans="2:5" ht="15" x14ac:dyDescent="0.2">
      <c r="B1446" s="5"/>
      <c r="E1446"/>
    </row>
    <row r="1447" spans="2:5" ht="15" x14ac:dyDescent="0.2">
      <c r="B1447" s="5"/>
      <c r="E1447"/>
    </row>
    <row r="1448" spans="2:5" ht="15" x14ac:dyDescent="0.2">
      <c r="B1448" s="5"/>
      <c r="E1448"/>
    </row>
    <row r="1449" spans="2:5" ht="15" x14ac:dyDescent="0.2">
      <c r="B1449" s="5"/>
      <c r="E1449"/>
    </row>
    <row r="1450" spans="2:5" ht="15" x14ac:dyDescent="0.2">
      <c r="B1450" s="5"/>
      <c r="E1450"/>
    </row>
    <row r="1451" spans="2:5" ht="15" x14ac:dyDescent="0.2">
      <c r="B1451" s="5"/>
      <c r="E1451"/>
    </row>
    <row r="1452" spans="2:5" ht="15" x14ac:dyDescent="0.2">
      <c r="B1452" s="5"/>
      <c r="E1452"/>
    </row>
    <row r="1453" spans="2:5" ht="15" x14ac:dyDescent="0.2">
      <c r="B1453" s="5"/>
      <c r="E1453"/>
    </row>
    <row r="1454" spans="2:5" ht="15" x14ac:dyDescent="0.2">
      <c r="B1454" s="5"/>
      <c r="E1454"/>
    </row>
    <row r="1455" spans="2:5" ht="15" x14ac:dyDescent="0.2">
      <c r="B1455" s="5"/>
      <c r="E1455"/>
    </row>
    <row r="1456" spans="2:5" ht="15" x14ac:dyDescent="0.2">
      <c r="B1456" s="5"/>
      <c r="E1456"/>
    </row>
    <row r="1457" spans="2:5" ht="15" x14ac:dyDescent="0.2">
      <c r="B1457" s="5"/>
      <c r="E1457"/>
    </row>
    <row r="1458" spans="2:5" ht="15" x14ac:dyDescent="0.2">
      <c r="B1458" s="5"/>
      <c r="E1458"/>
    </row>
    <row r="1459" spans="2:5" ht="15" x14ac:dyDescent="0.2">
      <c r="B1459" s="5"/>
      <c r="E1459"/>
    </row>
    <row r="1460" spans="2:5" ht="15" x14ac:dyDescent="0.2">
      <c r="B1460" s="5"/>
      <c r="E1460"/>
    </row>
    <row r="1461" spans="2:5" ht="15" x14ac:dyDescent="0.2">
      <c r="B1461" s="5"/>
      <c r="E1461"/>
    </row>
    <row r="1462" spans="2:5" ht="15" x14ac:dyDescent="0.2">
      <c r="B1462" s="5"/>
      <c r="E1462"/>
    </row>
    <row r="1463" spans="2:5" ht="15" x14ac:dyDescent="0.2">
      <c r="B1463" s="5"/>
      <c r="E1463"/>
    </row>
    <row r="1464" spans="2:5" ht="15" x14ac:dyDescent="0.2">
      <c r="B1464" s="5"/>
      <c r="E1464"/>
    </row>
    <row r="1465" spans="2:5" ht="15" x14ac:dyDescent="0.2">
      <c r="B1465" s="5"/>
      <c r="E1465"/>
    </row>
    <row r="1466" spans="2:5" ht="15" x14ac:dyDescent="0.2">
      <c r="B1466" s="5"/>
      <c r="E1466"/>
    </row>
    <row r="1467" spans="2:5" ht="15" x14ac:dyDescent="0.2">
      <c r="B1467" s="5"/>
      <c r="E1467"/>
    </row>
    <row r="1468" spans="2:5" ht="15" x14ac:dyDescent="0.2">
      <c r="B1468" s="5"/>
      <c r="E1468"/>
    </row>
    <row r="1469" spans="2:5" ht="15" x14ac:dyDescent="0.2">
      <c r="B1469" s="5"/>
      <c r="E1469"/>
    </row>
    <row r="1470" spans="2:5" ht="15" x14ac:dyDescent="0.2">
      <c r="B1470" s="5"/>
      <c r="E1470"/>
    </row>
    <row r="1471" spans="2:5" ht="15" x14ac:dyDescent="0.2">
      <c r="B1471" s="5"/>
      <c r="E1471"/>
    </row>
    <row r="1472" spans="2:5" ht="15" x14ac:dyDescent="0.2">
      <c r="B1472" s="5"/>
      <c r="E1472"/>
    </row>
    <row r="1473" spans="2:5" ht="15" x14ac:dyDescent="0.2">
      <c r="B1473" s="5"/>
      <c r="E1473"/>
    </row>
    <row r="1474" spans="2:5" ht="15" x14ac:dyDescent="0.2">
      <c r="B1474" s="5"/>
      <c r="E1474"/>
    </row>
    <row r="1475" spans="2:5" ht="15" x14ac:dyDescent="0.2">
      <c r="B1475" s="5"/>
      <c r="E1475"/>
    </row>
    <row r="1476" spans="2:5" ht="15" x14ac:dyDescent="0.2">
      <c r="B1476" s="5"/>
      <c r="E1476"/>
    </row>
    <row r="1477" spans="2:5" ht="15" x14ac:dyDescent="0.2">
      <c r="B1477" s="5"/>
      <c r="E1477"/>
    </row>
    <row r="1478" spans="2:5" ht="15" x14ac:dyDescent="0.2">
      <c r="B1478" s="5"/>
      <c r="E1478"/>
    </row>
    <row r="1479" spans="2:5" ht="15" x14ac:dyDescent="0.2">
      <c r="B1479" s="5"/>
      <c r="E1479"/>
    </row>
    <row r="1480" spans="2:5" ht="15" x14ac:dyDescent="0.2">
      <c r="B1480" s="5"/>
      <c r="E1480"/>
    </row>
    <row r="1481" spans="2:5" ht="15" x14ac:dyDescent="0.2">
      <c r="B1481" s="5"/>
      <c r="E1481"/>
    </row>
    <row r="1482" spans="2:5" ht="15" x14ac:dyDescent="0.2">
      <c r="B1482" s="5"/>
      <c r="E1482"/>
    </row>
    <row r="1483" spans="2:5" ht="15" x14ac:dyDescent="0.2">
      <c r="B1483" s="5"/>
      <c r="E1483"/>
    </row>
    <row r="1484" spans="2:5" ht="15" x14ac:dyDescent="0.2">
      <c r="B1484" s="5"/>
      <c r="E1484"/>
    </row>
    <row r="1485" spans="2:5" ht="15" x14ac:dyDescent="0.2">
      <c r="B1485" s="5"/>
      <c r="E1485"/>
    </row>
    <row r="1486" spans="2:5" ht="15" x14ac:dyDescent="0.2">
      <c r="B1486" s="5"/>
      <c r="E1486"/>
    </row>
    <row r="1487" spans="2:5" ht="15" x14ac:dyDescent="0.2">
      <c r="B1487" s="5"/>
      <c r="E1487"/>
    </row>
    <row r="1488" spans="2:5" ht="15" x14ac:dyDescent="0.2">
      <c r="B1488" s="5"/>
      <c r="E1488"/>
    </row>
    <row r="1489" spans="2:5" ht="15" x14ac:dyDescent="0.2">
      <c r="B1489" s="5"/>
      <c r="E1489"/>
    </row>
    <row r="1490" spans="2:5" ht="15" x14ac:dyDescent="0.2">
      <c r="B1490" s="5"/>
      <c r="E1490"/>
    </row>
    <row r="1491" spans="2:5" ht="15" x14ac:dyDescent="0.2">
      <c r="B1491" s="5"/>
      <c r="E1491"/>
    </row>
    <row r="1492" spans="2:5" ht="15" x14ac:dyDescent="0.2">
      <c r="B1492" s="5"/>
      <c r="E1492"/>
    </row>
    <row r="1493" spans="2:5" ht="15" x14ac:dyDescent="0.2">
      <c r="B1493" s="5"/>
      <c r="E1493"/>
    </row>
    <row r="1494" spans="2:5" ht="15" x14ac:dyDescent="0.2">
      <c r="B1494" s="5"/>
      <c r="E1494"/>
    </row>
    <row r="1495" spans="2:5" ht="15" x14ac:dyDescent="0.2">
      <c r="B1495" s="5"/>
      <c r="E1495"/>
    </row>
    <row r="1496" spans="2:5" ht="15" x14ac:dyDescent="0.2">
      <c r="B1496" s="5"/>
      <c r="E1496"/>
    </row>
    <row r="1497" spans="2:5" ht="15" x14ac:dyDescent="0.2">
      <c r="B1497" s="5"/>
      <c r="E1497"/>
    </row>
    <row r="1498" spans="2:5" ht="15" x14ac:dyDescent="0.2">
      <c r="B1498" s="5"/>
      <c r="E1498"/>
    </row>
    <row r="1499" spans="2:5" ht="15" x14ac:dyDescent="0.2">
      <c r="B1499" s="5"/>
      <c r="E1499"/>
    </row>
    <row r="1500" spans="2:5" ht="15" x14ac:dyDescent="0.2">
      <c r="B1500" s="5"/>
      <c r="E1500"/>
    </row>
    <row r="1501" spans="2:5" ht="15" x14ac:dyDescent="0.2">
      <c r="B1501" s="5"/>
      <c r="E1501"/>
    </row>
    <row r="1502" spans="2:5" ht="15" x14ac:dyDescent="0.2">
      <c r="B1502" s="5"/>
      <c r="E1502"/>
    </row>
    <row r="1503" spans="2:5" ht="15" x14ac:dyDescent="0.2">
      <c r="B1503" s="5"/>
      <c r="E1503"/>
    </row>
    <row r="1504" spans="2:5" ht="15" x14ac:dyDescent="0.2">
      <c r="B1504" s="5"/>
      <c r="E1504"/>
    </row>
    <row r="1505" spans="2:5" ht="15" x14ac:dyDescent="0.2">
      <c r="B1505" s="5"/>
      <c r="E1505"/>
    </row>
    <row r="1506" spans="2:5" ht="15" x14ac:dyDescent="0.2">
      <c r="B1506" s="5"/>
      <c r="E1506"/>
    </row>
    <row r="1507" spans="2:5" ht="15" x14ac:dyDescent="0.2">
      <c r="B1507" s="5"/>
      <c r="E1507"/>
    </row>
    <row r="1508" spans="2:5" ht="15" x14ac:dyDescent="0.2">
      <c r="B1508" s="5"/>
      <c r="E1508"/>
    </row>
    <row r="1509" spans="2:5" ht="15" x14ac:dyDescent="0.2">
      <c r="B1509" s="5"/>
      <c r="E1509"/>
    </row>
    <row r="1510" spans="2:5" ht="15" x14ac:dyDescent="0.2">
      <c r="B1510" s="5"/>
      <c r="E1510"/>
    </row>
    <row r="1511" spans="2:5" ht="15" x14ac:dyDescent="0.2">
      <c r="B1511" s="5"/>
      <c r="E1511"/>
    </row>
    <row r="1512" spans="2:5" ht="15" x14ac:dyDescent="0.2">
      <c r="B1512" s="5"/>
      <c r="E1512"/>
    </row>
    <row r="1513" spans="2:5" ht="15" x14ac:dyDescent="0.2">
      <c r="B1513" s="5"/>
      <c r="E1513"/>
    </row>
    <row r="1514" spans="2:5" ht="15" x14ac:dyDescent="0.2">
      <c r="B1514" s="5"/>
      <c r="E1514"/>
    </row>
    <row r="1515" spans="2:5" ht="15" x14ac:dyDescent="0.2">
      <c r="B1515" s="5"/>
      <c r="E1515"/>
    </row>
    <row r="1516" spans="2:5" ht="15" x14ac:dyDescent="0.2">
      <c r="B1516" s="5"/>
      <c r="E1516"/>
    </row>
    <row r="1517" spans="2:5" ht="15" x14ac:dyDescent="0.2">
      <c r="B1517" s="5"/>
      <c r="E1517"/>
    </row>
    <row r="1518" spans="2:5" ht="15" x14ac:dyDescent="0.2">
      <c r="B1518" s="5"/>
      <c r="E1518"/>
    </row>
    <row r="1519" spans="2:5" ht="15" x14ac:dyDescent="0.2">
      <c r="B1519" s="5"/>
      <c r="E1519"/>
    </row>
    <row r="1520" spans="2:5" ht="15" x14ac:dyDescent="0.2">
      <c r="B1520" s="5"/>
      <c r="E1520"/>
    </row>
    <row r="1521" spans="2:5" ht="15" x14ac:dyDescent="0.2">
      <c r="B1521" s="5"/>
      <c r="E1521"/>
    </row>
    <row r="1522" spans="2:5" ht="15" x14ac:dyDescent="0.2">
      <c r="B1522" s="5"/>
      <c r="E1522"/>
    </row>
    <row r="1523" spans="2:5" ht="15" x14ac:dyDescent="0.2">
      <c r="B1523" s="5"/>
      <c r="E1523"/>
    </row>
    <row r="1524" spans="2:5" ht="15" x14ac:dyDescent="0.2">
      <c r="B1524" s="5"/>
      <c r="E1524"/>
    </row>
    <row r="1525" spans="2:5" ht="15" x14ac:dyDescent="0.2">
      <c r="B1525" s="5"/>
      <c r="E1525"/>
    </row>
    <row r="1526" spans="2:5" ht="15" x14ac:dyDescent="0.2">
      <c r="B1526" s="5"/>
      <c r="E1526"/>
    </row>
    <row r="1527" spans="2:5" ht="15" x14ac:dyDescent="0.2">
      <c r="B1527" s="5"/>
      <c r="E1527"/>
    </row>
    <row r="1528" spans="2:5" ht="15" x14ac:dyDescent="0.2">
      <c r="B1528" s="5"/>
      <c r="E1528"/>
    </row>
    <row r="1529" spans="2:5" ht="15" x14ac:dyDescent="0.2">
      <c r="B1529" s="5"/>
      <c r="E1529"/>
    </row>
    <row r="1530" spans="2:5" ht="15" x14ac:dyDescent="0.2">
      <c r="B1530" s="5"/>
      <c r="E1530"/>
    </row>
    <row r="1531" spans="2:5" ht="15" x14ac:dyDescent="0.2">
      <c r="B1531" s="5"/>
      <c r="E1531"/>
    </row>
    <row r="1532" spans="2:5" ht="15" x14ac:dyDescent="0.2">
      <c r="B1532" s="5"/>
      <c r="E1532"/>
    </row>
    <row r="1533" spans="2:5" ht="15" x14ac:dyDescent="0.2">
      <c r="B1533" s="5"/>
      <c r="E1533"/>
    </row>
    <row r="1534" spans="2:5" ht="15" x14ac:dyDescent="0.2">
      <c r="B1534" s="5"/>
      <c r="E1534"/>
    </row>
    <row r="1535" spans="2:5" ht="15" x14ac:dyDescent="0.2">
      <c r="B1535" s="5"/>
      <c r="E1535"/>
    </row>
    <row r="1536" spans="2:5" ht="15" x14ac:dyDescent="0.2">
      <c r="B1536" s="5"/>
      <c r="E1536"/>
    </row>
    <row r="1537" spans="2:5" ht="15" x14ac:dyDescent="0.2">
      <c r="B1537" s="5"/>
      <c r="E1537"/>
    </row>
    <row r="1538" spans="2:5" ht="15" x14ac:dyDescent="0.2">
      <c r="B1538" s="5"/>
      <c r="E1538"/>
    </row>
    <row r="1539" spans="2:5" ht="15" x14ac:dyDescent="0.2">
      <c r="B1539" s="5"/>
      <c r="E1539"/>
    </row>
    <row r="1540" spans="2:5" ht="15" x14ac:dyDescent="0.2">
      <c r="B1540" s="5"/>
      <c r="E1540"/>
    </row>
    <row r="1541" spans="2:5" ht="15" x14ac:dyDescent="0.2">
      <c r="B1541" s="5"/>
      <c r="E1541"/>
    </row>
    <row r="1542" spans="2:5" ht="15" x14ac:dyDescent="0.2">
      <c r="B1542" s="5"/>
      <c r="E1542"/>
    </row>
    <row r="1543" spans="2:5" ht="15" x14ac:dyDescent="0.2">
      <c r="B1543" s="5"/>
      <c r="E1543"/>
    </row>
    <row r="1544" spans="2:5" ht="15" x14ac:dyDescent="0.2">
      <c r="B1544" s="5"/>
      <c r="E1544"/>
    </row>
    <row r="1545" spans="2:5" ht="15" x14ac:dyDescent="0.2">
      <c r="B1545" s="5"/>
      <c r="E1545"/>
    </row>
    <row r="1546" spans="2:5" ht="15" x14ac:dyDescent="0.2">
      <c r="B1546" s="5"/>
      <c r="E1546"/>
    </row>
    <row r="1547" spans="2:5" ht="15" x14ac:dyDescent="0.2">
      <c r="B1547" s="5"/>
      <c r="E1547"/>
    </row>
    <row r="1548" spans="2:5" ht="15" x14ac:dyDescent="0.2">
      <c r="B1548" s="5"/>
      <c r="E1548"/>
    </row>
    <row r="1549" spans="2:5" ht="15" x14ac:dyDescent="0.2">
      <c r="B1549" s="5"/>
      <c r="E1549"/>
    </row>
    <row r="1550" spans="2:5" ht="15" x14ac:dyDescent="0.2">
      <c r="B1550" s="5"/>
      <c r="E1550"/>
    </row>
    <row r="1551" spans="2:5" ht="15" x14ac:dyDescent="0.2">
      <c r="B1551" s="5"/>
      <c r="E1551"/>
    </row>
    <row r="1552" spans="2:5" ht="15" x14ac:dyDescent="0.2">
      <c r="B1552" s="5"/>
      <c r="E1552"/>
    </row>
    <row r="1553" spans="2:5" ht="15" x14ac:dyDescent="0.2">
      <c r="B1553" s="5"/>
      <c r="E1553"/>
    </row>
    <row r="1554" spans="2:5" ht="15" x14ac:dyDescent="0.2">
      <c r="B1554" s="5"/>
      <c r="E1554"/>
    </row>
    <row r="1555" spans="2:5" ht="15" x14ac:dyDescent="0.2">
      <c r="B1555" s="5"/>
      <c r="E1555"/>
    </row>
    <row r="1556" spans="2:5" ht="15" x14ac:dyDescent="0.2">
      <c r="B1556" s="5"/>
      <c r="E1556"/>
    </row>
    <row r="1557" spans="2:5" ht="15" x14ac:dyDescent="0.2">
      <c r="B1557" s="5"/>
      <c r="E1557"/>
    </row>
    <row r="1558" spans="2:5" ht="15" x14ac:dyDescent="0.2">
      <c r="B1558" s="5"/>
      <c r="E1558"/>
    </row>
    <row r="1559" spans="2:5" ht="15" x14ac:dyDescent="0.2">
      <c r="B1559" s="5"/>
      <c r="E1559"/>
    </row>
    <row r="1560" spans="2:5" ht="15" x14ac:dyDescent="0.2">
      <c r="B1560" s="5"/>
      <c r="E1560"/>
    </row>
    <row r="1561" spans="2:5" ht="15" x14ac:dyDescent="0.2">
      <c r="B1561" s="5"/>
      <c r="E1561"/>
    </row>
    <row r="1562" spans="2:5" ht="15" x14ac:dyDescent="0.2">
      <c r="B1562" s="5"/>
      <c r="E1562"/>
    </row>
    <row r="1563" spans="2:5" ht="15" x14ac:dyDescent="0.2">
      <c r="B1563" s="5"/>
      <c r="E1563"/>
    </row>
    <row r="1564" spans="2:5" ht="15" x14ac:dyDescent="0.2">
      <c r="B1564" s="5"/>
      <c r="E1564"/>
    </row>
    <row r="1565" spans="2:5" ht="15" x14ac:dyDescent="0.2">
      <c r="B1565" s="5"/>
      <c r="E1565"/>
    </row>
    <row r="1566" spans="2:5" ht="15" x14ac:dyDescent="0.2">
      <c r="B1566" s="5"/>
      <c r="E1566"/>
    </row>
    <row r="1567" spans="2:5" ht="15" x14ac:dyDescent="0.2">
      <c r="B1567" s="5"/>
      <c r="E1567"/>
    </row>
    <row r="1568" spans="2:5" ht="15" x14ac:dyDescent="0.2">
      <c r="B1568" s="5"/>
      <c r="E1568"/>
    </row>
    <row r="1569" spans="2:5" ht="15" x14ac:dyDescent="0.2">
      <c r="B1569" s="5"/>
      <c r="E1569"/>
    </row>
    <row r="1570" spans="2:5" ht="15" x14ac:dyDescent="0.2">
      <c r="B1570" s="5"/>
      <c r="E1570"/>
    </row>
    <row r="1571" spans="2:5" ht="15" x14ac:dyDescent="0.2">
      <c r="B1571" s="5"/>
      <c r="E1571"/>
    </row>
    <row r="1572" spans="2:5" ht="15" x14ac:dyDescent="0.2">
      <c r="B1572" s="5"/>
      <c r="E1572"/>
    </row>
    <row r="1573" spans="2:5" ht="15" x14ac:dyDescent="0.2">
      <c r="B1573" s="5"/>
      <c r="E1573"/>
    </row>
    <row r="1574" spans="2:5" ht="15" x14ac:dyDescent="0.2">
      <c r="B1574" s="5"/>
      <c r="E1574"/>
    </row>
    <row r="1575" spans="2:5" ht="15" x14ac:dyDescent="0.2">
      <c r="B1575" s="5"/>
      <c r="E1575"/>
    </row>
    <row r="1576" spans="2:5" ht="15" x14ac:dyDescent="0.2">
      <c r="B1576" s="5"/>
      <c r="E1576"/>
    </row>
    <row r="1577" spans="2:5" ht="15" x14ac:dyDescent="0.2">
      <c r="B1577" s="5"/>
      <c r="E1577"/>
    </row>
    <row r="1578" spans="2:5" ht="15" x14ac:dyDescent="0.2">
      <c r="B1578" s="5"/>
      <c r="E1578"/>
    </row>
    <row r="1579" spans="2:5" ht="15" x14ac:dyDescent="0.2">
      <c r="B1579" s="5"/>
      <c r="E1579"/>
    </row>
    <row r="1580" spans="2:5" ht="15" x14ac:dyDescent="0.2">
      <c r="B1580" s="5"/>
      <c r="E1580"/>
    </row>
    <row r="1581" spans="2:5" ht="15" x14ac:dyDescent="0.2">
      <c r="B1581" s="5"/>
      <c r="E1581"/>
    </row>
    <row r="1582" spans="2:5" ht="15" x14ac:dyDescent="0.2">
      <c r="B1582" s="5"/>
      <c r="E1582"/>
    </row>
    <row r="1583" spans="2:5" ht="15" x14ac:dyDescent="0.2">
      <c r="B1583" s="5"/>
      <c r="E1583"/>
    </row>
    <row r="1584" spans="2:5" ht="15" x14ac:dyDescent="0.2">
      <c r="B1584" s="5"/>
      <c r="E1584"/>
    </row>
    <row r="1585" spans="2:5" ht="15" x14ac:dyDescent="0.2">
      <c r="B1585" s="5"/>
      <c r="E1585"/>
    </row>
    <row r="1586" spans="2:5" ht="15" x14ac:dyDescent="0.2">
      <c r="B1586" s="5"/>
      <c r="E1586"/>
    </row>
    <row r="1587" spans="2:5" ht="15" x14ac:dyDescent="0.2">
      <c r="B1587" s="5"/>
      <c r="E1587"/>
    </row>
    <row r="1588" spans="2:5" ht="15" x14ac:dyDescent="0.2">
      <c r="B1588" s="5"/>
      <c r="E1588"/>
    </row>
    <row r="1589" spans="2:5" ht="15" x14ac:dyDescent="0.2">
      <c r="B1589" s="5"/>
      <c r="E1589"/>
    </row>
    <row r="1590" spans="2:5" ht="15" x14ac:dyDescent="0.2">
      <c r="B1590" s="5"/>
      <c r="E1590"/>
    </row>
    <row r="1591" spans="2:5" ht="15" x14ac:dyDescent="0.2">
      <c r="B1591" s="5"/>
      <c r="E1591"/>
    </row>
    <row r="1592" spans="2:5" ht="15" x14ac:dyDescent="0.2">
      <c r="B1592" s="5"/>
      <c r="E1592"/>
    </row>
    <row r="1593" spans="2:5" ht="15" x14ac:dyDescent="0.2">
      <c r="B1593" s="5"/>
      <c r="E1593"/>
    </row>
    <row r="1594" spans="2:5" ht="15" x14ac:dyDescent="0.2">
      <c r="B1594" s="5"/>
      <c r="E1594"/>
    </row>
    <row r="1595" spans="2:5" ht="15" x14ac:dyDescent="0.2">
      <c r="B1595" s="5"/>
      <c r="E1595"/>
    </row>
    <row r="1596" spans="2:5" ht="15" x14ac:dyDescent="0.2">
      <c r="B1596" s="5"/>
      <c r="E1596"/>
    </row>
    <row r="1597" spans="2:5" ht="15" x14ac:dyDescent="0.2">
      <c r="B1597" s="5"/>
      <c r="E1597"/>
    </row>
    <row r="1598" spans="2:5" ht="15" x14ac:dyDescent="0.2">
      <c r="B1598" s="5"/>
      <c r="E1598"/>
    </row>
    <row r="1599" spans="2:5" ht="15" x14ac:dyDescent="0.2">
      <c r="B1599" s="5"/>
      <c r="E1599"/>
    </row>
    <row r="1600" spans="2:5" ht="15" x14ac:dyDescent="0.2">
      <c r="B1600" s="5"/>
      <c r="E1600"/>
    </row>
    <row r="1601" spans="2:5" ht="15" x14ac:dyDescent="0.2">
      <c r="B1601" s="5"/>
      <c r="E1601"/>
    </row>
    <row r="1602" spans="2:5" ht="15" x14ac:dyDescent="0.2">
      <c r="B1602" s="5"/>
      <c r="E1602"/>
    </row>
    <row r="1603" spans="2:5" ht="15" x14ac:dyDescent="0.2">
      <c r="B1603" s="5"/>
      <c r="E1603"/>
    </row>
    <row r="1604" spans="2:5" ht="15" x14ac:dyDescent="0.2">
      <c r="B1604" s="5"/>
      <c r="E1604"/>
    </row>
    <row r="1605" spans="2:5" ht="15" x14ac:dyDescent="0.2">
      <c r="B1605" s="5"/>
      <c r="E1605"/>
    </row>
    <row r="1606" spans="2:5" ht="15" x14ac:dyDescent="0.2">
      <c r="B1606" s="5"/>
      <c r="E1606"/>
    </row>
    <row r="1607" spans="2:5" ht="15" x14ac:dyDescent="0.2">
      <c r="B1607" s="5"/>
      <c r="E1607"/>
    </row>
    <row r="1608" spans="2:5" ht="15" x14ac:dyDescent="0.2">
      <c r="B1608" s="5"/>
      <c r="E1608"/>
    </row>
    <row r="1609" spans="2:5" ht="15" x14ac:dyDescent="0.2">
      <c r="B1609" s="5"/>
      <c r="E1609"/>
    </row>
    <row r="1610" spans="2:5" ht="15" x14ac:dyDescent="0.2">
      <c r="B1610" s="5"/>
      <c r="E1610"/>
    </row>
    <row r="1611" spans="2:5" ht="15" x14ac:dyDescent="0.2">
      <c r="B1611" s="5"/>
      <c r="E1611"/>
    </row>
    <row r="1612" spans="2:5" ht="15" x14ac:dyDescent="0.2">
      <c r="B1612" s="5"/>
      <c r="E1612"/>
    </row>
    <row r="1613" spans="2:5" ht="15" x14ac:dyDescent="0.2">
      <c r="B1613" s="5"/>
      <c r="E1613"/>
    </row>
    <row r="1614" spans="2:5" ht="15" x14ac:dyDescent="0.2">
      <c r="B1614" s="5"/>
      <c r="E1614"/>
    </row>
    <row r="1615" spans="2:5" ht="15" x14ac:dyDescent="0.2">
      <c r="B1615" s="5"/>
      <c r="E1615"/>
    </row>
    <row r="1616" spans="2:5" ht="15" x14ac:dyDescent="0.2">
      <c r="B1616" s="5"/>
      <c r="E1616"/>
    </row>
    <row r="1617" spans="2:5" ht="15" x14ac:dyDescent="0.2">
      <c r="B1617" s="5"/>
      <c r="E1617"/>
    </row>
    <row r="1618" spans="2:5" ht="15" x14ac:dyDescent="0.2">
      <c r="B1618" s="5"/>
      <c r="E1618"/>
    </row>
    <row r="1619" spans="2:5" ht="15" x14ac:dyDescent="0.2">
      <c r="B1619" s="5"/>
      <c r="E1619"/>
    </row>
    <row r="1620" spans="2:5" ht="15" x14ac:dyDescent="0.2">
      <c r="B1620" s="5"/>
      <c r="E1620"/>
    </row>
    <row r="1621" spans="2:5" ht="15" x14ac:dyDescent="0.2">
      <c r="B1621" s="5"/>
      <c r="E1621"/>
    </row>
    <row r="1622" spans="2:5" ht="15" x14ac:dyDescent="0.2">
      <c r="B1622" s="5"/>
      <c r="E1622"/>
    </row>
    <row r="1623" spans="2:5" ht="15" x14ac:dyDescent="0.2">
      <c r="B1623" s="5"/>
      <c r="E1623"/>
    </row>
    <row r="1624" spans="2:5" ht="15" x14ac:dyDescent="0.2">
      <c r="B1624" s="5"/>
      <c r="E1624"/>
    </row>
    <row r="1625" spans="2:5" ht="15" x14ac:dyDescent="0.2">
      <c r="B1625" s="5"/>
      <c r="E1625"/>
    </row>
    <row r="1626" spans="2:5" ht="15" x14ac:dyDescent="0.2">
      <c r="B1626" s="5"/>
      <c r="E1626"/>
    </row>
    <row r="1627" spans="2:5" ht="15" x14ac:dyDescent="0.2">
      <c r="B1627" s="5"/>
      <c r="E1627"/>
    </row>
    <row r="1628" spans="2:5" ht="15" x14ac:dyDescent="0.2">
      <c r="B1628" s="5"/>
      <c r="E1628"/>
    </row>
    <row r="1629" spans="2:5" ht="15" x14ac:dyDescent="0.2">
      <c r="B1629" s="5"/>
      <c r="E1629"/>
    </row>
    <row r="1630" spans="2:5" ht="15" x14ac:dyDescent="0.2">
      <c r="B1630" s="5"/>
      <c r="E1630"/>
    </row>
    <row r="1631" spans="2:5" ht="15" x14ac:dyDescent="0.2">
      <c r="B1631" s="5"/>
      <c r="E1631"/>
    </row>
    <row r="1632" spans="2:5" ht="15" x14ac:dyDescent="0.2">
      <c r="B1632" s="5"/>
      <c r="E1632"/>
    </row>
    <row r="1633" spans="2:5" ht="15" x14ac:dyDescent="0.2">
      <c r="B1633" s="5"/>
      <c r="E1633"/>
    </row>
    <row r="1634" spans="2:5" ht="15" x14ac:dyDescent="0.2">
      <c r="B1634" s="5"/>
      <c r="E1634"/>
    </row>
    <row r="1635" spans="2:5" ht="15" x14ac:dyDescent="0.2">
      <c r="B1635" s="5"/>
      <c r="E1635"/>
    </row>
    <row r="1636" spans="2:5" ht="15" x14ac:dyDescent="0.2">
      <c r="B1636" s="5"/>
      <c r="E1636"/>
    </row>
    <row r="1637" spans="2:5" ht="15" x14ac:dyDescent="0.2">
      <c r="B1637" s="5"/>
      <c r="E1637"/>
    </row>
    <row r="1638" spans="2:5" ht="15" x14ac:dyDescent="0.2">
      <c r="B1638" s="5"/>
      <c r="E1638"/>
    </row>
    <row r="1639" spans="2:5" ht="15" x14ac:dyDescent="0.2">
      <c r="B1639" s="5"/>
      <c r="E1639"/>
    </row>
    <row r="1640" spans="2:5" ht="15" x14ac:dyDescent="0.2">
      <c r="B1640" s="5"/>
      <c r="E1640"/>
    </row>
    <row r="1641" spans="2:5" ht="15" x14ac:dyDescent="0.2">
      <c r="B1641" s="5"/>
      <c r="E1641"/>
    </row>
    <row r="1642" spans="2:5" ht="15" x14ac:dyDescent="0.2">
      <c r="B1642" s="5"/>
      <c r="E1642"/>
    </row>
    <row r="1643" spans="2:5" ht="15" x14ac:dyDescent="0.2">
      <c r="B1643" s="5"/>
      <c r="E1643"/>
    </row>
    <row r="1644" spans="2:5" ht="15" x14ac:dyDescent="0.2">
      <c r="B1644" s="5"/>
      <c r="E1644"/>
    </row>
    <row r="1645" spans="2:5" ht="15" x14ac:dyDescent="0.2">
      <c r="B1645" s="5"/>
      <c r="E1645"/>
    </row>
    <row r="1646" spans="2:5" ht="15" x14ac:dyDescent="0.2">
      <c r="B1646" s="5"/>
      <c r="E1646"/>
    </row>
    <row r="1647" spans="2:5" ht="15" x14ac:dyDescent="0.2">
      <c r="B1647" s="5"/>
      <c r="E1647"/>
    </row>
    <row r="1648" spans="2:5" ht="15" x14ac:dyDescent="0.2">
      <c r="B1648" s="5"/>
      <c r="E1648"/>
    </row>
    <row r="1649" spans="2:5" ht="15" x14ac:dyDescent="0.2">
      <c r="B1649" s="5"/>
      <c r="E1649"/>
    </row>
    <row r="1650" spans="2:5" ht="15" x14ac:dyDescent="0.2">
      <c r="B1650" s="5"/>
      <c r="E1650"/>
    </row>
    <row r="1651" spans="2:5" ht="15" x14ac:dyDescent="0.2">
      <c r="B1651" s="5"/>
      <c r="E1651"/>
    </row>
    <row r="1652" spans="2:5" ht="15" x14ac:dyDescent="0.2">
      <c r="B1652" s="5"/>
      <c r="E1652"/>
    </row>
    <row r="1653" spans="2:5" ht="15" x14ac:dyDescent="0.2">
      <c r="B1653" s="5"/>
      <c r="E1653"/>
    </row>
    <row r="1654" spans="2:5" ht="15" x14ac:dyDescent="0.2">
      <c r="B1654" s="5"/>
      <c r="E1654"/>
    </row>
    <row r="1655" spans="2:5" ht="15" x14ac:dyDescent="0.2">
      <c r="B1655" s="5"/>
      <c r="E1655"/>
    </row>
    <row r="1656" spans="2:5" ht="15" x14ac:dyDescent="0.2">
      <c r="B1656" s="5"/>
      <c r="E1656"/>
    </row>
    <row r="1657" spans="2:5" ht="15" x14ac:dyDescent="0.2">
      <c r="B1657" s="5"/>
      <c r="E1657"/>
    </row>
    <row r="1658" spans="2:5" ht="15" x14ac:dyDescent="0.2">
      <c r="B1658" s="5"/>
      <c r="E1658"/>
    </row>
    <row r="1659" spans="2:5" ht="15" x14ac:dyDescent="0.2">
      <c r="B1659" s="5"/>
      <c r="E1659"/>
    </row>
    <row r="1660" spans="2:5" ht="15" x14ac:dyDescent="0.2">
      <c r="B1660" s="5"/>
      <c r="E1660"/>
    </row>
    <row r="1661" spans="2:5" ht="15" x14ac:dyDescent="0.2">
      <c r="B1661" s="5"/>
      <c r="E1661"/>
    </row>
    <row r="1662" spans="2:5" ht="15" x14ac:dyDescent="0.2">
      <c r="B1662" s="5"/>
      <c r="E1662"/>
    </row>
    <row r="1663" spans="2:5" ht="15" x14ac:dyDescent="0.2">
      <c r="B1663" s="5"/>
      <c r="E1663"/>
    </row>
    <row r="1664" spans="2:5" ht="15" x14ac:dyDescent="0.2">
      <c r="B1664" s="5"/>
      <c r="E1664"/>
    </row>
    <row r="1665" spans="2:5" ht="15" x14ac:dyDescent="0.2">
      <c r="B1665" s="5"/>
      <c r="E1665"/>
    </row>
    <row r="1666" spans="2:5" ht="15" x14ac:dyDescent="0.2">
      <c r="B1666" s="5"/>
      <c r="E1666"/>
    </row>
    <row r="1667" spans="2:5" ht="15" x14ac:dyDescent="0.2">
      <c r="B1667" s="5"/>
      <c r="E1667"/>
    </row>
    <row r="1668" spans="2:5" ht="15" x14ac:dyDescent="0.2">
      <c r="B1668" s="5"/>
      <c r="E1668"/>
    </row>
    <row r="1669" spans="2:5" ht="15" x14ac:dyDescent="0.2">
      <c r="B1669" s="5"/>
      <c r="E1669"/>
    </row>
    <row r="1670" spans="2:5" ht="15" x14ac:dyDescent="0.2">
      <c r="B1670" s="5"/>
      <c r="E1670"/>
    </row>
    <row r="1671" spans="2:5" ht="15" x14ac:dyDescent="0.2">
      <c r="B1671" s="5"/>
      <c r="E1671"/>
    </row>
    <row r="1672" spans="2:5" ht="15" x14ac:dyDescent="0.2">
      <c r="B1672" s="5"/>
      <c r="E1672"/>
    </row>
    <row r="1673" spans="2:5" ht="15" x14ac:dyDescent="0.2">
      <c r="B1673" s="5"/>
      <c r="E1673"/>
    </row>
    <row r="1674" spans="2:5" ht="15" x14ac:dyDescent="0.2">
      <c r="B1674" s="5"/>
      <c r="E1674"/>
    </row>
    <row r="1675" spans="2:5" ht="15" x14ac:dyDescent="0.2">
      <c r="B1675" s="5"/>
      <c r="E1675"/>
    </row>
    <row r="1676" spans="2:5" ht="15" x14ac:dyDescent="0.2">
      <c r="B1676" s="5"/>
      <c r="E1676"/>
    </row>
    <row r="1677" spans="2:5" ht="15" x14ac:dyDescent="0.2">
      <c r="B1677" s="5"/>
      <c r="E1677"/>
    </row>
    <row r="1678" spans="2:5" ht="15" x14ac:dyDescent="0.2">
      <c r="B1678" s="5"/>
      <c r="E1678"/>
    </row>
    <row r="1679" spans="2:5" ht="15" x14ac:dyDescent="0.2">
      <c r="B1679" s="5"/>
      <c r="E1679"/>
    </row>
    <row r="1680" spans="2:5" ht="15" x14ac:dyDescent="0.2">
      <c r="B1680" s="5"/>
      <c r="E1680"/>
    </row>
    <row r="1681" spans="2:5" ht="15" x14ac:dyDescent="0.2">
      <c r="B1681" s="5"/>
      <c r="E1681"/>
    </row>
    <row r="1682" spans="2:5" ht="15" x14ac:dyDescent="0.2">
      <c r="B1682" s="5"/>
      <c r="E1682"/>
    </row>
    <row r="1683" spans="2:5" ht="15" x14ac:dyDescent="0.2">
      <c r="B1683" s="5"/>
      <c r="E1683"/>
    </row>
    <row r="1684" spans="2:5" ht="15" x14ac:dyDescent="0.2">
      <c r="B1684" s="5"/>
      <c r="E1684"/>
    </row>
    <row r="1685" spans="2:5" ht="15" x14ac:dyDescent="0.2">
      <c r="B1685" s="5"/>
      <c r="E1685"/>
    </row>
    <row r="1686" spans="2:5" ht="15" x14ac:dyDescent="0.2">
      <c r="B1686" s="5"/>
      <c r="E1686"/>
    </row>
    <row r="1687" spans="2:5" ht="15" x14ac:dyDescent="0.2">
      <c r="B1687" s="5"/>
      <c r="E1687"/>
    </row>
    <row r="1688" spans="2:5" ht="15" x14ac:dyDescent="0.2">
      <c r="B1688" s="5"/>
      <c r="E1688"/>
    </row>
    <row r="1689" spans="2:5" ht="15" x14ac:dyDescent="0.2">
      <c r="B1689" s="5"/>
      <c r="E1689"/>
    </row>
    <row r="1690" spans="2:5" ht="15" x14ac:dyDescent="0.2">
      <c r="B1690" s="5"/>
      <c r="E1690"/>
    </row>
    <row r="1691" spans="2:5" ht="15" x14ac:dyDescent="0.2">
      <c r="B1691" s="5"/>
      <c r="E1691"/>
    </row>
    <row r="1692" spans="2:5" ht="15" x14ac:dyDescent="0.2">
      <c r="B1692" s="5"/>
      <c r="E1692"/>
    </row>
    <row r="1693" spans="2:5" ht="15" x14ac:dyDescent="0.2">
      <c r="B1693" s="5"/>
      <c r="E1693"/>
    </row>
    <row r="1694" spans="2:5" ht="15" x14ac:dyDescent="0.2">
      <c r="B1694" s="5"/>
      <c r="E1694"/>
    </row>
    <row r="1695" spans="2:5" ht="15" x14ac:dyDescent="0.2">
      <c r="B1695" s="5"/>
      <c r="E1695"/>
    </row>
    <row r="1696" spans="2:5" ht="15" x14ac:dyDescent="0.2">
      <c r="B1696" s="5"/>
      <c r="E1696"/>
    </row>
    <row r="1697" spans="2:5" ht="15" x14ac:dyDescent="0.2">
      <c r="B1697" s="5"/>
      <c r="E1697"/>
    </row>
    <row r="1698" spans="2:5" ht="15" x14ac:dyDescent="0.2">
      <c r="B1698" s="5"/>
      <c r="E1698"/>
    </row>
    <row r="1699" spans="2:5" ht="15" x14ac:dyDescent="0.2">
      <c r="B1699" s="5"/>
      <c r="E1699"/>
    </row>
    <row r="1700" spans="2:5" ht="15" x14ac:dyDescent="0.2">
      <c r="B1700" s="5"/>
      <c r="E1700"/>
    </row>
    <row r="1701" spans="2:5" ht="15" x14ac:dyDescent="0.2">
      <c r="B1701" s="5"/>
      <c r="E1701"/>
    </row>
    <row r="1702" spans="2:5" ht="15" x14ac:dyDescent="0.2">
      <c r="B1702" s="5"/>
      <c r="E1702"/>
    </row>
    <row r="1703" spans="2:5" ht="15" x14ac:dyDescent="0.2">
      <c r="B1703" s="5"/>
      <c r="E1703"/>
    </row>
    <row r="1704" spans="2:5" ht="15" x14ac:dyDescent="0.2">
      <c r="B1704" s="5"/>
      <c r="E1704"/>
    </row>
    <row r="1705" spans="2:5" ht="15" x14ac:dyDescent="0.2">
      <c r="B1705" s="5"/>
      <c r="E1705"/>
    </row>
    <row r="1706" spans="2:5" ht="15" x14ac:dyDescent="0.2">
      <c r="B1706" s="5"/>
      <c r="E1706"/>
    </row>
    <row r="1707" spans="2:5" ht="15" x14ac:dyDescent="0.2">
      <c r="B1707" s="5"/>
      <c r="E1707"/>
    </row>
    <row r="1708" spans="2:5" ht="15" x14ac:dyDescent="0.2">
      <c r="B1708" s="5"/>
      <c r="E1708"/>
    </row>
    <row r="1709" spans="2:5" ht="15" x14ac:dyDescent="0.2">
      <c r="B1709" s="5"/>
      <c r="E1709"/>
    </row>
    <row r="1710" spans="2:5" ht="15" x14ac:dyDescent="0.2">
      <c r="B1710" s="5"/>
      <c r="E1710"/>
    </row>
    <row r="1711" spans="2:5" ht="15" x14ac:dyDescent="0.2">
      <c r="B1711" s="5"/>
      <c r="E1711"/>
    </row>
    <row r="1712" spans="2:5" ht="15" x14ac:dyDescent="0.2">
      <c r="B1712" s="5"/>
      <c r="E1712"/>
    </row>
    <row r="1713" spans="2:5" ht="15" x14ac:dyDescent="0.2">
      <c r="B1713" s="5"/>
      <c r="E1713"/>
    </row>
    <row r="1714" spans="2:5" ht="15" x14ac:dyDescent="0.2">
      <c r="B1714" s="5"/>
      <c r="E1714"/>
    </row>
    <row r="1715" spans="2:5" ht="15" x14ac:dyDescent="0.2">
      <c r="B1715" s="5"/>
      <c r="E1715"/>
    </row>
    <row r="1716" spans="2:5" ht="15" x14ac:dyDescent="0.2">
      <c r="B1716" s="5"/>
      <c r="E1716"/>
    </row>
    <row r="1717" spans="2:5" ht="15" x14ac:dyDescent="0.2">
      <c r="B1717" s="5"/>
      <c r="E1717"/>
    </row>
    <row r="1718" spans="2:5" ht="15" x14ac:dyDescent="0.2">
      <c r="B1718" s="5"/>
      <c r="E1718"/>
    </row>
    <row r="1719" spans="2:5" ht="15" x14ac:dyDescent="0.2">
      <c r="B1719" s="5"/>
      <c r="E1719"/>
    </row>
    <row r="1720" spans="2:5" ht="15" x14ac:dyDescent="0.2">
      <c r="B1720" s="5"/>
      <c r="E1720"/>
    </row>
    <row r="1721" spans="2:5" ht="15" x14ac:dyDescent="0.2">
      <c r="B1721" s="5"/>
      <c r="E1721"/>
    </row>
    <row r="1722" spans="2:5" ht="15" x14ac:dyDescent="0.2">
      <c r="B1722" s="5"/>
      <c r="E1722"/>
    </row>
    <row r="1723" spans="2:5" ht="15" x14ac:dyDescent="0.2">
      <c r="B1723" s="5"/>
      <c r="E1723"/>
    </row>
    <row r="1724" spans="2:5" ht="15" x14ac:dyDescent="0.2">
      <c r="B1724" s="5"/>
      <c r="E1724"/>
    </row>
    <row r="1725" spans="2:5" ht="15" x14ac:dyDescent="0.2">
      <c r="B1725" s="5"/>
      <c r="E1725"/>
    </row>
    <row r="1726" spans="2:5" ht="15" x14ac:dyDescent="0.2">
      <c r="B1726" s="5"/>
      <c r="E1726"/>
    </row>
    <row r="1727" spans="2:5" ht="15" x14ac:dyDescent="0.2">
      <c r="B1727" s="5"/>
      <c r="E1727"/>
    </row>
    <row r="1728" spans="2:5" ht="15" x14ac:dyDescent="0.2">
      <c r="B1728" s="5"/>
      <c r="E1728"/>
    </row>
    <row r="1729" spans="2:5" ht="15" x14ac:dyDescent="0.2">
      <c r="B1729" s="5"/>
      <c r="E1729"/>
    </row>
    <row r="1730" spans="2:5" ht="15" x14ac:dyDescent="0.2">
      <c r="B1730" s="5"/>
      <c r="E1730"/>
    </row>
    <row r="1731" spans="2:5" ht="15" x14ac:dyDescent="0.2">
      <c r="B1731" s="5"/>
      <c r="E1731"/>
    </row>
    <row r="1732" spans="2:5" ht="15" x14ac:dyDescent="0.2">
      <c r="B1732" s="5"/>
      <c r="E1732"/>
    </row>
    <row r="1733" spans="2:5" ht="15" x14ac:dyDescent="0.2">
      <c r="B1733" s="5"/>
      <c r="E1733"/>
    </row>
    <row r="1734" spans="2:5" ht="15" x14ac:dyDescent="0.2">
      <c r="B1734" s="5"/>
      <c r="E1734"/>
    </row>
    <row r="1735" spans="2:5" ht="15" x14ac:dyDescent="0.2">
      <c r="B1735" s="5"/>
      <c r="E1735"/>
    </row>
    <row r="1736" spans="2:5" ht="15" x14ac:dyDescent="0.2">
      <c r="B1736" s="5"/>
      <c r="E1736"/>
    </row>
    <row r="1737" spans="2:5" ht="15" x14ac:dyDescent="0.2">
      <c r="B1737" s="5"/>
      <c r="E1737"/>
    </row>
    <row r="1738" spans="2:5" ht="15" x14ac:dyDescent="0.2">
      <c r="B1738" s="5"/>
      <c r="E1738"/>
    </row>
    <row r="1739" spans="2:5" ht="15" x14ac:dyDescent="0.2">
      <c r="B1739" s="5"/>
      <c r="E1739"/>
    </row>
    <row r="1740" spans="2:5" ht="15" x14ac:dyDescent="0.2">
      <c r="B1740" s="5"/>
      <c r="E1740"/>
    </row>
    <row r="1741" spans="2:5" ht="15" x14ac:dyDescent="0.2">
      <c r="B1741" s="5"/>
      <c r="E1741"/>
    </row>
    <row r="1742" spans="2:5" ht="15" x14ac:dyDescent="0.2">
      <c r="B1742" s="5"/>
      <c r="E1742"/>
    </row>
    <row r="1743" spans="2:5" ht="15" x14ac:dyDescent="0.2">
      <c r="B1743" s="5"/>
      <c r="E1743"/>
    </row>
    <row r="1744" spans="2:5" ht="15" x14ac:dyDescent="0.2">
      <c r="B1744" s="5"/>
      <c r="E1744"/>
    </row>
    <row r="1745" spans="2:5" ht="15" x14ac:dyDescent="0.2">
      <c r="B1745" s="5"/>
      <c r="E1745"/>
    </row>
    <row r="1746" spans="2:5" ht="15" x14ac:dyDescent="0.2">
      <c r="B1746" s="5"/>
      <c r="E1746"/>
    </row>
    <row r="1747" spans="2:5" ht="15" x14ac:dyDescent="0.2">
      <c r="B1747" s="5"/>
      <c r="E1747"/>
    </row>
    <row r="1748" spans="2:5" ht="15" x14ac:dyDescent="0.2">
      <c r="B1748" s="5"/>
      <c r="E1748"/>
    </row>
    <row r="1749" spans="2:5" ht="15" x14ac:dyDescent="0.2">
      <c r="B1749" s="5"/>
      <c r="E1749"/>
    </row>
    <row r="1750" spans="2:5" ht="15" x14ac:dyDescent="0.2">
      <c r="B1750" s="5"/>
      <c r="E1750"/>
    </row>
    <row r="1751" spans="2:5" ht="15" x14ac:dyDescent="0.2">
      <c r="B1751" s="5"/>
      <c r="E1751"/>
    </row>
    <row r="1752" spans="2:5" ht="15" x14ac:dyDescent="0.2">
      <c r="B1752" s="5"/>
      <c r="E1752"/>
    </row>
    <row r="1753" spans="2:5" ht="15" x14ac:dyDescent="0.2">
      <c r="B1753" s="5"/>
      <c r="E1753"/>
    </row>
    <row r="1754" spans="2:5" ht="15" x14ac:dyDescent="0.2">
      <c r="B1754" s="5"/>
      <c r="E1754"/>
    </row>
    <row r="1755" spans="2:5" ht="15" x14ac:dyDescent="0.2">
      <c r="B1755" s="5"/>
      <c r="E1755"/>
    </row>
    <row r="1756" spans="2:5" ht="15" x14ac:dyDescent="0.2">
      <c r="B1756" s="5"/>
      <c r="E1756"/>
    </row>
    <row r="1757" spans="2:5" ht="15" x14ac:dyDescent="0.2">
      <c r="B1757" s="5"/>
      <c r="E1757"/>
    </row>
    <row r="1758" spans="2:5" ht="15" x14ac:dyDescent="0.2">
      <c r="B1758" s="5"/>
      <c r="E1758"/>
    </row>
    <row r="1759" spans="2:5" ht="15" x14ac:dyDescent="0.2">
      <c r="B1759" s="5"/>
      <c r="E1759"/>
    </row>
    <row r="1760" spans="2:5" ht="15" x14ac:dyDescent="0.2">
      <c r="B1760" s="5"/>
      <c r="E1760"/>
    </row>
    <row r="1761" spans="2:5" ht="15" x14ac:dyDescent="0.2">
      <c r="B1761" s="5"/>
      <c r="E1761"/>
    </row>
    <row r="1762" spans="2:5" ht="15" x14ac:dyDescent="0.2">
      <c r="B1762" s="5"/>
      <c r="E1762"/>
    </row>
    <row r="1763" spans="2:5" ht="15" x14ac:dyDescent="0.2">
      <c r="B1763" s="5"/>
      <c r="E1763"/>
    </row>
    <row r="1764" spans="2:5" ht="15" x14ac:dyDescent="0.2">
      <c r="B1764" s="5"/>
      <c r="E1764"/>
    </row>
    <row r="1765" spans="2:5" ht="15" x14ac:dyDescent="0.2">
      <c r="B1765" s="5"/>
      <c r="E1765"/>
    </row>
    <row r="1766" spans="2:5" ht="15" x14ac:dyDescent="0.2">
      <c r="B1766" s="5"/>
      <c r="E1766"/>
    </row>
    <row r="1767" spans="2:5" ht="15" x14ac:dyDescent="0.2">
      <c r="B1767" s="5"/>
      <c r="E1767"/>
    </row>
    <row r="1768" spans="2:5" ht="15" x14ac:dyDescent="0.2">
      <c r="B1768" s="5"/>
      <c r="E1768"/>
    </row>
    <row r="1769" spans="2:5" ht="15" x14ac:dyDescent="0.2">
      <c r="B1769" s="5"/>
      <c r="E1769"/>
    </row>
    <row r="1770" spans="2:5" ht="15" x14ac:dyDescent="0.2">
      <c r="B1770" s="5"/>
      <c r="E1770"/>
    </row>
    <row r="1771" spans="2:5" ht="15" x14ac:dyDescent="0.2">
      <c r="B1771" s="5"/>
      <c r="E1771"/>
    </row>
    <row r="1772" spans="2:5" ht="15" x14ac:dyDescent="0.2">
      <c r="B1772" s="5"/>
      <c r="E1772"/>
    </row>
    <row r="1773" spans="2:5" ht="15" x14ac:dyDescent="0.2">
      <c r="B1773" s="5"/>
      <c r="E1773"/>
    </row>
    <row r="1774" spans="2:5" ht="15" x14ac:dyDescent="0.2">
      <c r="B1774" s="5"/>
      <c r="E1774"/>
    </row>
    <row r="1775" spans="2:5" ht="15" x14ac:dyDescent="0.2">
      <c r="B1775" s="5"/>
      <c r="E1775"/>
    </row>
    <row r="1776" spans="2:5" ht="15" x14ac:dyDescent="0.2">
      <c r="B1776" s="5"/>
      <c r="E1776"/>
    </row>
    <row r="1777" spans="2:5" ht="15" x14ac:dyDescent="0.2">
      <c r="B1777" s="5"/>
      <c r="E1777"/>
    </row>
    <row r="1778" spans="2:5" ht="15" x14ac:dyDescent="0.2">
      <c r="B1778" s="5"/>
      <c r="E1778"/>
    </row>
    <row r="1779" spans="2:5" ht="15" x14ac:dyDescent="0.2">
      <c r="B1779" s="5"/>
      <c r="E1779"/>
    </row>
    <row r="1780" spans="2:5" ht="15" x14ac:dyDescent="0.2">
      <c r="B1780" s="5"/>
      <c r="E1780"/>
    </row>
    <row r="1781" spans="2:5" ht="15" x14ac:dyDescent="0.2">
      <c r="B1781" s="5"/>
      <c r="E1781"/>
    </row>
    <row r="1782" spans="2:5" ht="15" x14ac:dyDescent="0.2">
      <c r="B1782" s="5"/>
      <c r="E1782"/>
    </row>
    <row r="1783" spans="2:5" ht="15" x14ac:dyDescent="0.2">
      <c r="B1783" s="5"/>
      <c r="E1783"/>
    </row>
    <row r="1784" spans="2:5" ht="15" x14ac:dyDescent="0.2">
      <c r="B1784" s="5"/>
      <c r="E1784"/>
    </row>
    <row r="1785" spans="2:5" ht="15" x14ac:dyDescent="0.2">
      <c r="B1785" s="5"/>
      <c r="E1785"/>
    </row>
    <row r="1786" spans="2:5" ht="15" x14ac:dyDescent="0.2">
      <c r="B1786" s="5"/>
      <c r="E1786"/>
    </row>
    <row r="1787" spans="2:5" ht="15" x14ac:dyDescent="0.2">
      <c r="B1787" s="5"/>
      <c r="E1787"/>
    </row>
    <row r="1788" spans="2:5" ht="15" x14ac:dyDescent="0.2">
      <c r="B1788" s="5"/>
      <c r="E1788"/>
    </row>
    <row r="1789" spans="2:5" ht="15" x14ac:dyDescent="0.2">
      <c r="B1789" s="5"/>
      <c r="E1789"/>
    </row>
    <row r="1790" spans="2:5" ht="15" x14ac:dyDescent="0.2">
      <c r="B1790" s="5"/>
      <c r="E1790"/>
    </row>
    <row r="1791" spans="2:5" ht="15" x14ac:dyDescent="0.2">
      <c r="B1791" s="5"/>
      <c r="E1791"/>
    </row>
    <row r="1792" spans="2:5" ht="15" x14ac:dyDescent="0.2">
      <c r="B1792" s="5"/>
      <c r="E1792"/>
    </row>
    <row r="1793" spans="2:5" ht="15" x14ac:dyDescent="0.2">
      <c r="B1793" s="5"/>
      <c r="E1793"/>
    </row>
    <row r="1794" spans="2:5" ht="15" x14ac:dyDescent="0.2">
      <c r="B1794" s="5"/>
      <c r="E1794"/>
    </row>
    <row r="1795" spans="2:5" ht="15" x14ac:dyDescent="0.2">
      <c r="B1795" s="5"/>
      <c r="E1795"/>
    </row>
    <row r="1796" spans="2:5" ht="15" x14ac:dyDescent="0.2">
      <c r="B1796" s="5"/>
      <c r="E1796"/>
    </row>
    <row r="1797" spans="2:5" ht="15" x14ac:dyDescent="0.2">
      <c r="B1797" s="5"/>
      <c r="E1797"/>
    </row>
    <row r="1798" spans="2:5" ht="15" x14ac:dyDescent="0.2">
      <c r="B1798" s="5"/>
      <c r="E1798"/>
    </row>
    <row r="1799" spans="2:5" ht="15" x14ac:dyDescent="0.2">
      <c r="B1799" s="5"/>
      <c r="E1799"/>
    </row>
    <row r="1800" spans="2:5" ht="15" x14ac:dyDescent="0.2">
      <c r="B1800" s="5"/>
      <c r="E1800"/>
    </row>
    <row r="1801" spans="2:5" ht="15" x14ac:dyDescent="0.2">
      <c r="B1801" s="5"/>
      <c r="E1801"/>
    </row>
    <row r="1802" spans="2:5" ht="15" x14ac:dyDescent="0.2">
      <c r="B1802" s="5"/>
      <c r="E1802"/>
    </row>
    <row r="1803" spans="2:5" ht="15" x14ac:dyDescent="0.2">
      <c r="B1803" s="5"/>
      <c r="E1803"/>
    </row>
    <row r="1804" spans="2:5" ht="15" x14ac:dyDescent="0.2">
      <c r="B1804" s="5"/>
      <c r="E1804"/>
    </row>
    <row r="1805" spans="2:5" ht="15" x14ac:dyDescent="0.2">
      <c r="B1805" s="5"/>
      <c r="E1805"/>
    </row>
    <row r="1806" spans="2:5" ht="15" x14ac:dyDescent="0.2">
      <c r="B1806" s="5"/>
      <c r="E1806"/>
    </row>
    <row r="1807" spans="2:5" ht="15" x14ac:dyDescent="0.2">
      <c r="B1807" s="5"/>
      <c r="E1807"/>
    </row>
    <row r="1808" spans="2:5" ht="15" x14ac:dyDescent="0.2">
      <c r="B1808" s="5"/>
      <c r="E1808"/>
    </row>
    <row r="1809" spans="2:5" ht="15" x14ac:dyDescent="0.2">
      <c r="B1809" s="5"/>
      <c r="E1809"/>
    </row>
    <row r="1810" spans="2:5" ht="15" x14ac:dyDescent="0.2">
      <c r="B1810" s="5"/>
      <c r="E1810"/>
    </row>
    <row r="1811" spans="2:5" ht="15" x14ac:dyDescent="0.2">
      <c r="B1811" s="5"/>
      <c r="E1811"/>
    </row>
    <row r="1812" spans="2:5" ht="15" x14ac:dyDescent="0.2">
      <c r="B1812" s="5"/>
      <c r="E1812"/>
    </row>
    <row r="1813" spans="2:5" ht="15" x14ac:dyDescent="0.2">
      <c r="B1813" s="5"/>
      <c r="E1813"/>
    </row>
    <row r="1814" spans="2:5" ht="15" x14ac:dyDescent="0.2">
      <c r="B1814" s="5"/>
      <c r="E1814"/>
    </row>
    <row r="1815" spans="2:5" ht="15" x14ac:dyDescent="0.2">
      <c r="B1815" s="5"/>
      <c r="E1815"/>
    </row>
    <row r="1816" spans="2:5" ht="15" x14ac:dyDescent="0.2">
      <c r="B1816" s="5"/>
      <c r="E1816"/>
    </row>
    <row r="1817" spans="2:5" ht="15" x14ac:dyDescent="0.2">
      <c r="B1817" s="5"/>
      <c r="E1817"/>
    </row>
    <row r="1818" spans="2:5" ht="15" x14ac:dyDescent="0.2">
      <c r="B1818" s="5"/>
      <c r="E1818"/>
    </row>
    <row r="1819" spans="2:5" ht="15" x14ac:dyDescent="0.2">
      <c r="B1819" s="5"/>
      <c r="E1819"/>
    </row>
    <row r="1820" spans="2:5" ht="15" x14ac:dyDescent="0.2">
      <c r="B1820" s="5"/>
      <c r="E1820"/>
    </row>
    <row r="1821" spans="2:5" ht="15" x14ac:dyDescent="0.2">
      <c r="B1821" s="5"/>
      <c r="E1821"/>
    </row>
    <row r="1822" spans="2:5" ht="15" x14ac:dyDescent="0.2">
      <c r="B1822" s="5"/>
      <c r="E1822"/>
    </row>
    <row r="1823" spans="2:5" ht="15" x14ac:dyDescent="0.2">
      <c r="B1823" s="5"/>
      <c r="E1823"/>
    </row>
    <row r="1824" spans="2:5" ht="15" x14ac:dyDescent="0.2">
      <c r="B1824" s="5"/>
      <c r="E1824"/>
    </row>
    <row r="1825" spans="2:5" ht="15" x14ac:dyDescent="0.2">
      <c r="B1825" s="5"/>
      <c r="E1825"/>
    </row>
    <row r="1826" spans="2:5" ht="15" x14ac:dyDescent="0.2">
      <c r="B1826" s="5"/>
      <c r="E1826"/>
    </row>
    <row r="1827" spans="2:5" ht="15" x14ac:dyDescent="0.2">
      <c r="B1827" s="5"/>
      <c r="E1827"/>
    </row>
    <row r="1828" spans="2:5" ht="15" x14ac:dyDescent="0.2">
      <c r="B1828" s="5"/>
      <c r="E1828"/>
    </row>
    <row r="1829" spans="2:5" ht="15" x14ac:dyDescent="0.2">
      <c r="B1829" s="5"/>
      <c r="E1829"/>
    </row>
    <row r="1830" spans="2:5" ht="15" x14ac:dyDescent="0.2">
      <c r="B1830" s="5"/>
      <c r="E1830"/>
    </row>
    <row r="1831" spans="2:5" ht="15" x14ac:dyDescent="0.2">
      <c r="B1831" s="5"/>
      <c r="E1831"/>
    </row>
    <row r="1832" spans="2:5" ht="15" x14ac:dyDescent="0.2">
      <c r="B1832" s="5"/>
      <c r="E1832"/>
    </row>
    <row r="1833" spans="2:5" ht="15" x14ac:dyDescent="0.2">
      <c r="B1833" s="5"/>
      <c r="E1833"/>
    </row>
    <row r="1834" spans="2:5" ht="15" x14ac:dyDescent="0.2">
      <c r="B1834" s="5"/>
      <c r="E1834"/>
    </row>
    <row r="1835" spans="2:5" ht="15" x14ac:dyDescent="0.2">
      <c r="B1835" s="5"/>
      <c r="E1835"/>
    </row>
    <row r="1836" spans="2:5" ht="15" x14ac:dyDescent="0.2">
      <c r="B1836" s="5"/>
      <c r="E1836"/>
    </row>
    <row r="1837" spans="2:5" ht="15" x14ac:dyDescent="0.2">
      <c r="B1837" s="5"/>
      <c r="E1837"/>
    </row>
    <row r="1838" spans="2:5" ht="15" x14ac:dyDescent="0.2">
      <c r="B1838" s="5"/>
      <c r="E1838"/>
    </row>
    <row r="1839" spans="2:5" ht="15" x14ac:dyDescent="0.2">
      <c r="B1839" s="5"/>
      <c r="E1839"/>
    </row>
    <row r="1840" spans="2:5" ht="15" x14ac:dyDescent="0.2">
      <c r="B1840" s="5"/>
      <c r="E1840"/>
    </row>
    <row r="1841" spans="2:5" ht="15" x14ac:dyDescent="0.2">
      <c r="B1841" s="5"/>
      <c r="E1841"/>
    </row>
    <row r="1842" spans="2:5" ht="15" x14ac:dyDescent="0.2">
      <c r="B1842" s="5"/>
      <c r="E1842"/>
    </row>
    <row r="1843" spans="2:5" ht="15" x14ac:dyDescent="0.2">
      <c r="B1843" s="5"/>
      <c r="E1843"/>
    </row>
    <row r="1844" spans="2:5" ht="15" x14ac:dyDescent="0.2">
      <c r="B1844" s="5"/>
      <c r="E1844"/>
    </row>
    <row r="1845" spans="2:5" ht="15" x14ac:dyDescent="0.2">
      <c r="B1845" s="5"/>
      <c r="E1845"/>
    </row>
    <row r="1846" spans="2:5" ht="15" x14ac:dyDescent="0.2">
      <c r="B1846" s="5"/>
      <c r="E1846"/>
    </row>
    <row r="1847" spans="2:5" ht="15" x14ac:dyDescent="0.2">
      <c r="B1847" s="5"/>
      <c r="E1847"/>
    </row>
    <row r="1848" spans="2:5" ht="15" x14ac:dyDescent="0.2">
      <c r="B1848" s="5"/>
      <c r="E1848"/>
    </row>
    <row r="1849" spans="2:5" ht="15" x14ac:dyDescent="0.2">
      <c r="B1849" s="5"/>
      <c r="E1849"/>
    </row>
    <row r="1850" spans="2:5" ht="15" x14ac:dyDescent="0.2">
      <c r="B1850" s="5"/>
      <c r="E1850"/>
    </row>
    <row r="1851" spans="2:5" ht="15" x14ac:dyDescent="0.2">
      <c r="B1851" s="5"/>
      <c r="E1851"/>
    </row>
    <row r="1852" spans="2:5" ht="15" x14ac:dyDescent="0.2">
      <c r="B1852" s="5"/>
      <c r="E1852"/>
    </row>
    <row r="1853" spans="2:5" ht="15" x14ac:dyDescent="0.2">
      <c r="B1853" s="5"/>
      <c r="E1853"/>
    </row>
    <row r="1854" spans="2:5" ht="15" x14ac:dyDescent="0.2">
      <c r="B1854" s="5"/>
      <c r="E1854"/>
    </row>
    <row r="1855" spans="2:5" ht="15" x14ac:dyDescent="0.2">
      <c r="B1855" s="5"/>
      <c r="E1855"/>
    </row>
    <row r="1856" spans="2:5" ht="15" x14ac:dyDescent="0.2">
      <c r="B1856" s="5"/>
      <c r="E1856"/>
    </row>
    <row r="1857" spans="2:5" ht="15" x14ac:dyDescent="0.2">
      <c r="B1857" s="5"/>
      <c r="E1857"/>
    </row>
    <row r="1858" spans="2:5" ht="15" x14ac:dyDescent="0.2">
      <c r="B1858" s="5"/>
      <c r="E1858"/>
    </row>
    <row r="1859" spans="2:5" ht="15" x14ac:dyDescent="0.2">
      <c r="B1859" s="5"/>
      <c r="E1859"/>
    </row>
    <row r="1860" spans="2:5" ht="15" x14ac:dyDescent="0.2">
      <c r="B1860" s="5"/>
      <c r="E1860"/>
    </row>
    <row r="1861" spans="2:5" ht="15" x14ac:dyDescent="0.2">
      <c r="B1861" s="5"/>
      <c r="E1861"/>
    </row>
    <row r="1862" spans="2:5" ht="15" x14ac:dyDescent="0.2">
      <c r="B1862" s="5"/>
      <c r="E1862"/>
    </row>
    <row r="1863" spans="2:5" ht="15" x14ac:dyDescent="0.2">
      <c r="B1863" s="5"/>
      <c r="E1863"/>
    </row>
    <row r="1864" spans="2:5" ht="15" x14ac:dyDescent="0.2">
      <c r="B1864" s="5"/>
      <c r="E1864"/>
    </row>
    <row r="1865" spans="2:5" ht="15" x14ac:dyDescent="0.2">
      <c r="B1865" s="5"/>
      <c r="E1865"/>
    </row>
    <row r="1866" spans="2:5" ht="15" x14ac:dyDescent="0.2">
      <c r="B1866" s="5"/>
      <c r="E1866"/>
    </row>
    <row r="1867" spans="2:5" ht="15" x14ac:dyDescent="0.2">
      <c r="B1867" s="5"/>
      <c r="E1867"/>
    </row>
    <row r="1868" spans="2:5" ht="15" x14ac:dyDescent="0.2">
      <c r="B1868" s="5"/>
      <c r="E1868"/>
    </row>
    <row r="1869" spans="2:5" ht="15" x14ac:dyDescent="0.2">
      <c r="B1869" s="5"/>
      <c r="E1869"/>
    </row>
    <row r="1870" spans="2:5" ht="15" x14ac:dyDescent="0.2">
      <c r="B1870" s="5"/>
      <c r="E1870"/>
    </row>
    <row r="1871" spans="2:5" ht="15" x14ac:dyDescent="0.2">
      <c r="B1871" s="5"/>
      <c r="E1871"/>
    </row>
    <row r="1872" spans="2:5" ht="15" x14ac:dyDescent="0.2">
      <c r="B1872" s="5"/>
      <c r="E1872"/>
    </row>
    <row r="1873" spans="2:5" ht="15" x14ac:dyDescent="0.2">
      <c r="B1873" s="5"/>
      <c r="E1873"/>
    </row>
    <row r="1874" spans="2:5" ht="15" x14ac:dyDescent="0.2">
      <c r="B1874" s="5"/>
      <c r="E1874"/>
    </row>
    <row r="1875" spans="2:5" ht="15" x14ac:dyDescent="0.2">
      <c r="B1875" s="5"/>
      <c r="E1875"/>
    </row>
    <row r="1876" spans="2:5" ht="15" x14ac:dyDescent="0.2">
      <c r="B1876" s="5"/>
      <c r="E1876"/>
    </row>
    <row r="1877" spans="2:5" ht="15" x14ac:dyDescent="0.2">
      <c r="B1877" s="5"/>
      <c r="E1877"/>
    </row>
    <row r="1878" spans="2:5" ht="15" x14ac:dyDescent="0.2">
      <c r="B1878" s="5"/>
      <c r="E1878"/>
    </row>
    <row r="1879" spans="2:5" ht="15" x14ac:dyDescent="0.2">
      <c r="B1879" s="5"/>
      <c r="E1879"/>
    </row>
    <row r="1880" spans="2:5" ht="15" x14ac:dyDescent="0.2">
      <c r="B1880" s="5"/>
      <c r="E1880"/>
    </row>
    <row r="1881" spans="2:5" ht="15" x14ac:dyDescent="0.2">
      <c r="B1881" s="5"/>
      <c r="E1881"/>
    </row>
    <row r="1882" spans="2:5" ht="15" x14ac:dyDescent="0.2">
      <c r="B1882" s="5"/>
      <c r="E1882"/>
    </row>
    <row r="1883" spans="2:5" ht="15" x14ac:dyDescent="0.2">
      <c r="B1883" s="5"/>
      <c r="E1883"/>
    </row>
    <row r="1884" spans="2:5" ht="15" x14ac:dyDescent="0.2">
      <c r="B1884" s="5"/>
      <c r="E1884"/>
    </row>
    <row r="1885" spans="2:5" ht="15" x14ac:dyDescent="0.2">
      <c r="B1885" s="5"/>
      <c r="E1885"/>
    </row>
    <row r="1886" spans="2:5" ht="15" x14ac:dyDescent="0.2">
      <c r="B1886" s="5"/>
      <c r="E1886"/>
    </row>
    <row r="1887" spans="2:5" ht="15" x14ac:dyDescent="0.2">
      <c r="B1887" s="5"/>
      <c r="E1887"/>
    </row>
    <row r="1888" spans="2:5" ht="15" x14ac:dyDescent="0.2">
      <c r="B1888" s="5"/>
      <c r="E1888"/>
    </row>
    <row r="1889" spans="2:5" ht="15" x14ac:dyDescent="0.2">
      <c r="B1889" s="5"/>
      <c r="E1889"/>
    </row>
    <row r="1890" spans="2:5" ht="15" x14ac:dyDescent="0.2">
      <c r="B1890" s="5"/>
      <c r="E1890"/>
    </row>
    <row r="1891" spans="2:5" ht="15" x14ac:dyDescent="0.2">
      <c r="B1891" s="5"/>
      <c r="E1891"/>
    </row>
    <row r="1892" spans="2:5" ht="15" x14ac:dyDescent="0.2">
      <c r="B1892" s="5"/>
      <c r="E1892"/>
    </row>
    <row r="1893" spans="2:5" ht="15" x14ac:dyDescent="0.2">
      <c r="B1893" s="5"/>
      <c r="E1893"/>
    </row>
    <row r="1894" spans="2:5" ht="15" x14ac:dyDescent="0.2">
      <c r="B1894" s="5"/>
      <c r="E1894"/>
    </row>
    <row r="1895" spans="2:5" ht="15" x14ac:dyDescent="0.2">
      <c r="B1895" s="5"/>
      <c r="E1895"/>
    </row>
    <row r="1896" spans="2:5" ht="15" x14ac:dyDescent="0.2">
      <c r="B1896" s="5"/>
      <c r="E1896"/>
    </row>
    <row r="1897" spans="2:5" ht="15" x14ac:dyDescent="0.2">
      <c r="B1897" s="5"/>
      <c r="E1897"/>
    </row>
    <row r="1898" spans="2:5" ht="15" x14ac:dyDescent="0.2">
      <c r="B1898" s="5"/>
      <c r="E1898"/>
    </row>
    <row r="1899" spans="2:5" ht="15" x14ac:dyDescent="0.2">
      <c r="B1899" s="5"/>
      <c r="E1899"/>
    </row>
    <row r="1900" spans="2:5" ht="15" x14ac:dyDescent="0.2">
      <c r="B1900" s="5"/>
      <c r="E1900"/>
    </row>
    <row r="1901" spans="2:5" ht="15" x14ac:dyDescent="0.2">
      <c r="B1901" s="5"/>
      <c r="E1901"/>
    </row>
    <row r="1902" spans="2:5" ht="15" x14ac:dyDescent="0.2">
      <c r="B1902" s="5"/>
      <c r="E1902"/>
    </row>
    <row r="1903" spans="2:5" ht="15" x14ac:dyDescent="0.2">
      <c r="B1903" s="5"/>
      <c r="E1903"/>
    </row>
    <row r="1904" spans="2:5" ht="15" x14ac:dyDescent="0.2">
      <c r="B1904" s="5"/>
      <c r="E1904"/>
    </row>
    <row r="1905" spans="2:5" ht="15" x14ac:dyDescent="0.2">
      <c r="B1905" s="5"/>
      <c r="E1905"/>
    </row>
    <row r="1906" spans="2:5" ht="15" x14ac:dyDescent="0.2">
      <c r="B1906" s="5"/>
      <c r="E1906"/>
    </row>
    <row r="1907" spans="2:5" ht="15" x14ac:dyDescent="0.2">
      <c r="B1907" s="5"/>
      <c r="E1907"/>
    </row>
    <row r="1908" spans="2:5" ht="15" x14ac:dyDescent="0.2">
      <c r="B1908" s="5"/>
      <c r="E1908"/>
    </row>
    <row r="1909" spans="2:5" ht="15" x14ac:dyDescent="0.2">
      <c r="B1909" s="5"/>
      <c r="E1909"/>
    </row>
    <row r="1910" spans="2:5" ht="15" x14ac:dyDescent="0.2">
      <c r="B1910" s="5"/>
      <c r="E1910"/>
    </row>
    <row r="1911" spans="2:5" ht="15" x14ac:dyDescent="0.2">
      <c r="B1911" s="5"/>
      <c r="E1911"/>
    </row>
    <row r="1912" spans="2:5" ht="15" x14ac:dyDescent="0.2">
      <c r="B1912" s="5"/>
      <c r="E1912"/>
    </row>
    <row r="1913" spans="2:5" ht="15" x14ac:dyDescent="0.2">
      <c r="B1913" s="5"/>
      <c r="E1913"/>
    </row>
    <row r="1914" spans="2:5" ht="15" x14ac:dyDescent="0.2">
      <c r="B1914" s="5"/>
      <c r="E1914"/>
    </row>
    <row r="1915" spans="2:5" ht="15" x14ac:dyDescent="0.2">
      <c r="B1915" s="5"/>
      <c r="E1915"/>
    </row>
    <row r="1916" spans="2:5" ht="15" x14ac:dyDescent="0.2">
      <c r="B1916" s="5"/>
      <c r="E1916"/>
    </row>
    <row r="1917" spans="2:5" ht="15" x14ac:dyDescent="0.2">
      <c r="B1917" s="5"/>
      <c r="E1917"/>
    </row>
    <row r="1918" spans="2:5" ht="15" x14ac:dyDescent="0.2">
      <c r="B1918" s="5"/>
      <c r="E1918"/>
    </row>
    <row r="1919" spans="2:5" ht="15" x14ac:dyDescent="0.2">
      <c r="B1919" s="5"/>
      <c r="E1919"/>
    </row>
    <row r="1920" spans="2:5" ht="15" x14ac:dyDescent="0.2">
      <c r="B1920" s="5"/>
      <c r="E1920"/>
    </row>
    <row r="1921" spans="2:5" ht="15" x14ac:dyDescent="0.2">
      <c r="B1921" s="5"/>
      <c r="E1921"/>
    </row>
    <row r="1922" spans="2:5" ht="15" x14ac:dyDescent="0.2">
      <c r="B1922" s="5"/>
      <c r="E1922"/>
    </row>
    <row r="1923" spans="2:5" ht="15" x14ac:dyDescent="0.2">
      <c r="B1923" s="5"/>
      <c r="E1923"/>
    </row>
    <row r="1924" spans="2:5" ht="15" x14ac:dyDescent="0.2">
      <c r="B1924" s="5"/>
      <c r="E1924"/>
    </row>
    <row r="1925" spans="2:5" ht="15" x14ac:dyDescent="0.2">
      <c r="B1925" s="5"/>
      <c r="E1925"/>
    </row>
    <row r="1926" spans="2:5" ht="15" x14ac:dyDescent="0.2">
      <c r="B1926" s="5"/>
      <c r="E1926"/>
    </row>
    <row r="1927" spans="2:5" ht="15" x14ac:dyDescent="0.2">
      <c r="B1927" s="5"/>
      <c r="E1927"/>
    </row>
    <row r="1928" spans="2:5" ht="15" x14ac:dyDescent="0.2">
      <c r="B1928" s="5"/>
      <c r="E1928"/>
    </row>
    <row r="1929" spans="2:5" ht="15" x14ac:dyDescent="0.2">
      <c r="B1929" s="5"/>
      <c r="E1929"/>
    </row>
    <row r="1930" spans="2:5" ht="15" x14ac:dyDescent="0.2">
      <c r="B1930" s="5"/>
      <c r="E1930"/>
    </row>
    <row r="1931" spans="2:5" ht="15" x14ac:dyDescent="0.2">
      <c r="B1931" s="5"/>
      <c r="E1931"/>
    </row>
    <row r="1932" spans="2:5" ht="15" x14ac:dyDescent="0.2">
      <c r="B1932" s="5"/>
      <c r="E1932"/>
    </row>
    <row r="1933" spans="2:5" ht="15" x14ac:dyDescent="0.2">
      <c r="B1933" s="5"/>
      <c r="E1933"/>
    </row>
    <row r="1934" spans="2:5" ht="15" x14ac:dyDescent="0.2">
      <c r="B1934" s="5"/>
      <c r="E1934"/>
    </row>
    <row r="1935" spans="2:5" ht="15" x14ac:dyDescent="0.2">
      <c r="B1935" s="5"/>
      <c r="E1935"/>
    </row>
    <row r="1936" spans="2:5" ht="15" x14ac:dyDescent="0.2">
      <c r="B1936" s="5"/>
      <c r="E1936"/>
    </row>
    <row r="1937" spans="2:5" ht="15" x14ac:dyDescent="0.2">
      <c r="B1937" s="5"/>
      <c r="E1937"/>
    </row>
    <row r="1938" spans="2:5" ht="15" x14ac:dyDescent="0.2">
      <c r="B1938" s="5"/>
      <c r="E1938"/>
    </row>
    <row r="1939" spans="2:5" ht="15" x14ac:dyDescent="0.2">
      <c r="B1939" s="5"/>
      <c r="E1939"/>
    </row>
    <row r="1940" spans="2:5" ht="15" x14ac:dyDescent="0.2">
      <c r="B1940" s="5"/>
      <c r="E1940"/>
    </row>
    <row r="1941" spans="2:5" ht="15" x14ac:dyDescent="0.2">
      <c r="B1941" s="5"/>
      <c r="E1941"/>
    </row>
    <row r="1942" spans="2:5" ht="15" x14ac:dyDescent="0.2">
      <c r="B1942" s="5"/>
      <c r="E1942"/>
    </row>
    <row r="1943" spans="2:5" ht="15" x14ac:dyDescent="0.2">
      <c r="B1943" s="5"/>
      <c r="E1943"/>
    </row>
    <row r="1944" spans="2:5" ht="15" x14ac:dyDescent="0.2">
      <c r="B1944" s="5"/>
      <c r="E1944"/>
    </row>
    <row r="1945" spans="2:5" ht="15" x14ac:dyDescent="0.2">
      <c r="B1945" s="5"/>
      <c r="E1945"/>
    </row>
    <row r="1946" spans="2:5" ht="15" x14ac:dyDescent="0.2">
      <c r="B1946" s="5"/>
      <c r="E1946"/>
    </row>
    <row r="1947" spans="2:5" ht="15" x14ac:dyDescent="0.2">
      <c r="B1947" s="5"/>
      <c r="E1947"/>
    </row>
    <row r="1948" spans="2:5" ht="15" x14ac:dyDescent="0.2">
      <c r="B1948" s="5"/>
      <c r="E1948"/>
    </row>
    <row r="1949" spans="2:5" ht="15" x14ac:dyDescent="0.2">
      <c r="B1949" s="5"/>
      <c r="E1949"/>
    </row>
    <row r="1950" spans="2:5" ht="15" x14ac:dyDescent="0.2">
      <c r="B1950" s="5"/>
      <c r="E1950"/>
    </row>
    <row r="1951" spans="2:5" ht="15" x14ac:dyDescent="0.2">
      <c r="B1951" s="5"/>
      <c r="E1951"/>
    </row>
    <row r="1952" spans="2:5" ht="15" x14ac:dyDescent="0.2">
      <c r="B1952" s="5"/>
      <c r="E1952"/>
    </row>
    <row r="1953" spans="2:5" ht="15" x14ac:dyDescent="0.2">
      <c r="B1953" s="5"/>
      <c r="E1953"/>
    </row>
    <row r="1954" spans="2:5" ht="15" x14ac:dyDescent="0.2">
      <c r="B1954" s="5"/>
      <c r="E1954"/>
    </row>
    <row r="1955" spans="2:5" ht="15" x14ac:dyDescent="0.2">
      <c r="B1955" s="5"/>
      <c r="E1955"/>
    </row>
    <row r="1956" spans="2:5" ht="15" x14ac:dyDescent="0.2">
      <c r="B1956" s="5"/>
      <c r="E1956"/>
    </row>
    <row r="1957" spans="2:5" ht="15" x14ac:dyDescent="0.2">
      <c r="B1957" s="5"/>
      <c r="E1957"/>
    </row>
    <row r="1958" spans="2:5" ht="15" x14ac:dyDescent="0.2">
      <c r="B1958" s="5"/>
      <c r="E1958"/>
    </row>
    <row r="1959" spans="2:5" ht="15" x14ac:dyDescent="0.2">
      <c r="B1959" s="5"/>
      <c r="E1959"/>
    </row>
    <row r="1960" spans="2:5" ht="15" x14ac:dyDescent="0.2">
      <c r="B1960" s="5"/>
      <c r="E1960"/>
    </row>
    <row r="1961" spans="2:5" ht="15" x14ac:dyDescent="0.2">
      <c r="B1961" s="5"/>
      <c r="E1961"/>
    </row>
    <row r="1962" spans="2:5" ht="15" x14ac:dyDescent="0.2">
      <c r="B1962" s="5"/>
      <c r="E1962"/>
    </row>
    <row r="1963" spans="2:5" ht="15" x14ac:dyDescent="0.2">
      <c r="B1963" s="5"/>
      <c r="E1963"/>
    </row>
    <row r="1964" spans="2:5" ht="15" x14ac:dyDescent="0.2">
      <c r="B1964" s="5"/>
      <c r="E1964"/>
    </row>
    <row r="1965" spans="2:5" ht="15" x14ac:dyDescent="0.2">
      <c r="B1965" s="5"/>
      <c r="E1965"/>
    </row>
    <row r="1966" spans="2:5" ht="15" x14ac:dyDescent="0.2">
      <c r="B1966" s="5"/>
      <c r="E1966"/>
    </row>
    <row r="1967" spans="2:5" ht="15" x14ac:dyDescent="0.2">
      <c r="B1967" s="5"/>
      <c r="E1967"/>
    </row>
    <row r="1968" spans="2:5" ht="15" x14ac:dyDescent="0.2">
      <c r="B1968" s="5"/>
      <c r="E1968"/>
    </row>
    <row r="1969" spans="2:5" ht="15" x14ac:dyDescent="0.2">
      <c r="B1969" s="5"/>
      <c r="E1969"/>
    </row>
    <row r="1970" spans="2:5" ht="15" x14ac:dyDescent="0.2">
      <c r="B1970" s="5"/>
      <c r="E1970"/>
    </row>
    <row r="1971" spans="2:5" ht="15" x14ac:dyDescent="0.2">
      <c r="B1971" s="5"/>
      <c r="E1971"/>
    </row>
    <row r="1972" spans="2:5" ht="15" x14ac:dyDescent="0.2">
      <c r="B1972" s="5"/>
      <c r="E1972"/>
    </row>
    <row r="1973" spans="2:5" ht="15" x14ac:dyDescent="0.2">
      <c r="B1973" s="5"/>
      <c r="E1973"/>
    </row>
    <row r="1974" spans="2:5" ht="15" x14ac:dyDescent="0.2">
      <c r="B1974" s="5"/>
      <c r="E1974"/>
    </row>
    <row r="1975" spans="2:5" ht="15" x14ac:dyDescent="0.2">
      <c r="B1975" s="5"/>
      <c r="E1975"/>
    </row>
    <row r="1976" spans="2:5" ht="15" x14ac:dyDescent="0.2">
      <c r="B1976" s="5"/>
      <c r="E1976"/>
    </row>
    <row r="1977" spans="2:5" ht="15" x14ac:dyDescent="0.2">
      <c r="B1977" s="5"/>
      <c r="E1977"/>
    </row>
    <row r="1978" spans="2:5" ht="15" x14ac:dyDescent="0.2">
      <c r="B1978" s="5"/>
      <c r="E1978"/>
    </row>
    <row r="1979" spans="2:5" ht="15" x14ac:dyDescent="0.2">
      <c r="B1979" s="5"/>
      <c r="E1979"/>
    </row>
    <row r="1980" spans="2:5" ht="15" x14ac:dyDescent="0.2">
      <c r="B1980" s="5"/>
      <c r="E1980"/>
    </row>
    <row r="1981" spans="2:5" ht="15" x14ac:dyDescent="0.2">
      <c r="B1981" s="5"/>
      <c r="E1981"/>
    </row>
    <row r="1982" spans="2:5" ht="15" x14ac:dyDescent="0.2">
      <c r="B1982" s="5"/>
      <c r="E1982"/>
    </row>
    <row r="1983" spans="2:5" ht="15" x14ac:dyDescent="0.2">
      <c r="B1983" s="5"/>
      <c r="E1983"/>
    </row>
    <row r="1984" spans="2:5" ht="15" x14ac:dyDescent="0.2">
      <c r="B1984" s="5"/>
      <c r="E1984"/>
    </row>
    <row r="1985" spans="2:5" ht="15" x14ac:dyDescent="0.2">
      <c r="B1985" s="5"/>
      <c r="E1985"/>
    </row>
    <row r="1986" spans="2:5" ht="15" x14ac:dyDescent="0.2">
      <c r="B1986" s="5"/>
      <c r="E1986"/>
    </row>
    <row r="1987" spans="2:5" ht="15" x14ac:dyDescent="0.2">
      <c r="B1987" s="5"/>
      <c r="E1987"/>
    </row>
    <row r="1988" spans="2:5" ht="15" x14ac:dyDescent="0.2">
      <c r="B1988" s="5"/>
      <c r="E1988"/>
    </row>
    <row r="1989" spans="2:5" ht="15" x14ac:dyDescent="0.2">
      <c r="B1989" s="5"/>
      <c r="E1989"/>
    </row>
    <row r="1990" spans="2:5" ht="15" x14ac:dyDescent="0.2">
      <c r="B1990" s="5"/>
      <c r="E1990"/>
    </row>
    <row r="1991" spans="2:5" ht="15" x14ac:dyDescent="0.2">
      <c r="B1991" s="5"/>
      <c r="E1991"/>
    </row>
    <row r="1992" spans="2:5" ht="15" x14ac:dyDescent="0.2">
      <c r="B1992" s="5"/>
      <c r="E1992"/>
    </row>
    <row r="1993" spans="2:5" ht="15" x14ac:dyDescent="0.2">
      <c r="B1993" s="5"/>
      <c r="E1993"/>
    </row>
    <row r="1994" spans="2:5" ht="15" x14ac:dyDescent="0.2">
      <c r="B1994" s="5"/>
      <c r="E1994"/>
    </row>
    <row r="1995" spans="2:5" ht="15" x14ac:dyDescent="0.2">
      <c r="B1995" s="5"/>
      <c r="E1995"/>
    </row>
    <row r="1996" spans="2:5" ht="15" x14ac:dyDescent="0.2">
      <c r="B1996" s="5"/>
      <c r="E1996"/>
    </row>
    <row r="1997" spans="2:5" ht="15" x14ac:dyDescent="0.2">
      <c r="B1997" s="5"/>
      <c r="E1997"/>
    </row>
    <row r="1998" spans="2:5" ht="15" x14ac:dyDescent="0.2">
      <c r="B1998" s="5"/>
      <c r="E1998"/>
    </row>
    <row r="1999" spans="2:5" ht="15" x14ac:dyDescent="0.2">
      <c r="B1999" s="5"/>
      <c r="E1999"/>
    </row>
    <row r="2000" spans="2:5" ht="15" x14ac:dyDescent="0.2">
      <c r="B2000" s="5"/>
      <c r="E2000"/>
    </row>
    <row r="2001" spans="2:5" ht="15" x14ac:dyDescent="0.2">
      <c r="B2001" s="5"/>
      <c r="E2001"/>
    </row>
    <row r="2002" spans="2:5" ht="15" x14ac:dyDescent="0.2">
      <c r="B2002" s="5"/>
      <c r="E2002"/>
    </row>
    <row r="2003" spans="2:5" ht="15" x14ac:dyDescent="0.2">
      <c r="B2003" s="5"/>
      <c r="E2003"/>
    </row>
    <row r="2004" spans="2:5" ht="15" x14ac:dyDescent="0.2">
      <c r="B2004" s="5"/>
      <c r="E2004"/>
    </row>
    <row r="2005" spans="2:5" ht="15" x14ac:dyDescent="0.2">
      <c r="B2005" s="5"/>
      <c r="E2005"/>
    </row>
    <row r="2006" spans="2:5" ht="15" x14ac:dyDescent="0.2">
      <c r="B2006" s="5"/>
      <c r="E2006"/>
    </row>
    <row r="2007" spans="2:5" ht="15" x14ac:dyDescent="0.2">
      <c r="B2007" s="5"/>
      <c r="E2007"/>
    </row>
    <row r="2008" spans="2:5" ht="15" x14ac:dyDescent="0.2">
      <c r="B2008" s="5"/>
      <c r="E2008"/>
    </row>
    <row r="2009" spans="2:5" ht="15" x14ac:dyDescent="0.2">
      <c r="B2009" s="5"/>
      <c r="E2009"/>
    </row>
    <row r="2010" spans="2:5" ht="13" x14ac:dyDescent="0.15">
      <c r="B2010" s="5"/>
    </row>
    <row r="2011" spans="2:5" ht="13" x14ac:dyDescent="0.15">
      <c r="B2011" s="5"/>
    </row>
    <row r="2012" spans="2:5" ht="13" x14ac:dyDescent="0.15">
      <c r="B2012" s="5"/>
    </row>
    <row r="2013" spans="2:5" ht="13" x14ac:dyDescent="0.15">
      <c r="B2013" s="5"/>
    </row>
    <row r="2014" spans="2:5" ht="13" x14ac:dyDescent="0.15">
      <c r="B2014" s="5"/>
    </row>
    <row r="2015" spans="2:5" ht="13" x14ac:dyDescent="0.15">
      <c r="B2015" s="5"/>
    </row>
    <row r="2016" spans="2:5" ht="13" x14ac:dyDescent="0.15">
      <c r="B2016" s="5"/>
    </row>
    <row r="2017" spans="2:2" ht="13" x14ac:dyDescent="0.15">
      <c r="B2017" s="5"/>
    </row>
    <row r="2018" spans="2:2" ht="13" x14ac:dyDescent="0.15">
      <c r="B2018" s="5"/>
    </row>
    <row r="2019" spans="2:2" ht="13" x14ac:dyDescent="0.15">
      <c r="B2019" s="5"/>
    </row>
    <row r="2020" spans="2:2" ht="13" x14ac:dyDescent="0.15">
      <c r="B2020" s="5"/>
    </row>
    <row r="2021" spans="2:2" ht="13" x14ac:dyDescent="0.15">
      <c r="B2021" s="5"/>
    </row>
    <row r="2022" spans="2:2" ht="13" x14ac:dyDescent="0.15">
      <c r="B2022" s="5"/>
    </row>
    <row r="2023" spans="2:2" ht="13" x14ac:dyDescent="0.15">
      <c r="B2023" s="5"/>
    </row>
    <row r="2024" spans="2:2" ht="13" x14ac:dyDescent="0.15">
      <c r="B2024" s="5"/>
    </row>
    <row r="2025" spans="2:2" ht="13" x14ac:dyDescent="0.15">
      <c r="B2025" s="5"/>
    </row>
    <row r="2026" spans="2:2" ht="13" x14ac:dyDescent="0.15">
      <c r="B2026" s="5"/>
    </row>
    <row r="2027" spans="2:2" ht="13" x14ac:dyDescent="0.15">
      <c r="B2027" s="5"/>
    </row>
    <row r="2028" spans="2:2" ht="13" x14ac:dyDescent="0.15">
      <c r="B2028" s="5"/>
    </row>
    <row r="2029" spans="2:2" ht="13" x14ac:dyDescent="0.15">
      <c r="B2029" s="5"/>
    </row>
    <row r="2030" spans="2:2" ht="13" x14ac:dyDescent="0.15">
      <c r="B2030" s="5"/>
    </row>
    <row r="2031" spans="2:2" ht="13" x14ac:dyDescent="0.15">
      <c r="B2031" s="5"/>
    </row>
    <row r="2032" spans="2:2" ht="13" x14ac:dyDescent="0.15">
      <c r="B2032" s="5"/>
    </row>
    <row r="2033" spans="2:2" ht="13" x14ac:dyDescent="0.15">
      <c r="B2033" s="5"/>
    </row>
    <row r="2034" spans="2:2" ht="13" x14ac:dyDescent="0.15">
      <c r="B2034" s="5"/>
    </row>
    <row r="2035" spans="2:2" ht="13" x14ac:dyDescent="0.15">
      <c r="B2035" s="5"/>
    </row>
    <row r="2036" spans="2:2" ht="13" x14ac:dyDescent="0.15">
      <c r="B2036" s="5"/>
    </row>
    <row r="2037" spans="2:2" ht="13" x14ac:dyDescent="0.15">
      <c r="B2037" s="5"/>
    </row>
    <row r="2038" spans="2:2" ht="13" x14ac:dyDescent="0.15">
      <c r="B2038" s="5"/>
    </row>
    <row r="2039" spans="2:2" ht="13" x14ac:dyDescent="0.15">
      <c r="B2039" s="5"/>
    </row>
    <row r="2040" spans="2:2" ht="13" x14ac:dyDescent="0.15">
      <c r="B2040" s="5"/>
    </row>
    <row r="2041" spans="2:2" ht="13" x14ac:dyDescent="0.15">
      <c r="B2041" s="5"/>
    </row>
    <row r="2042" spans="2:2" ht="13" x14ac:dyDescent="0.15">
      <c r="B2042" s="5"/>
    </row>
    <row r="2043" spans="2:2" ht="13" x14ac:dyDescent="0.15">
      <c r="B2043" s="5"/>
    </row>
    <row r="2044" spans="2:2" ht="13" x14ac:dyDescent="0.15">
      <c r="B2044" s="5"/>
    </row>
    <row r="2045" spans="2:2" ht="13" x14ac:dyDescent="0.15">
      <c r="B2045" s="5"/>
    </row>
    <row r="2046" spans="2:2" ht="13" x14ac:dyDescent="0.15">
      <c r="B2046" s="5"/>
    </row>
    <row r="2047" spans="2:2" ht="13" x14ac:dyDescent="0.15">
      <c r="B2047" s="5"/>
    </row>
    <row r="2048" spans="2:2" ht="13" x14ac:dyDescent="0.15">
      <c r="B2048" s="5"/>
    </row>
    <row r="2049" spans="2:2" ht="13" x14ac:dyDescent="0.15">
      <c r="B2049" s="5"/>
    </row>
    <row r="2050" spans="2:2" ht="13" x14ac:dyDescent="0.15">
      <c r="B2050" s="5"/>
    </row>
    <row r="2051" spans="2:2" ht="13" x14ac:dyDescent="0.15">
      <c r="B2051" s="5"/>
    </row>
    <row r="2052" spans="2:2" ht="13" x14ac:dyDescent="0.15">
      <c r="B2052" s="5"/>
    </row>
    <row r="2053" spans="2:2" ht="13" x14ac:dyDescent="0.15">
      <c r="B2053" s="5"/>
    </row>
    <row r="2054" spans="2:2" ht="13" x14ac:dyDescent="0.15">
      <c r="B2054" s="5"/>
    </row>
    <row r="2055" spans="2:2" ht="13" x14ac:dyDescent="0.15">
      <c r="B2055" s="5"/>
    </row>
    <row r="2056" spans="2:2" ht="13" x14ac:dyDescent="0.15">
      <c r="B2056" s="5"/>
    </row>
    <row r="2057" spans="2:2" ht="13" x14ac:dyDescent="0.15">
      <c r="B2057" s="5"/>
    </row>
    <row r="2058" spans="2:2" ht="13" x14ac:dyDescent="0.15">
      <c r="B2058" s="5"/>
    </row>
    <row r="2059" spans="2:2" ht="13" x14ac:dyDescent="0.15">
      <c r="B2059" s="5"/>
    </row>
    <row r="2060" spans="2:2" ht="13" x14ac:dyDescent="0.15">
      <c r="B2060" s="5"/>
    </row>
    <row r="2061" spans="2:2" ht="13" x14ac:dyDescent="0.15">
      <c r="B2061" s="5"/>
    </row>
    <row r="2062" spans="2:2" ht="13" x14ac:dyDescent="0.15">
      <c r="B2062" s="5"/>
    </row>
    <row r="2063" spans="2:2" ht="13" x14ac:dyDescent="0.15">
      <c r="B2063" s="5"/>
    </row>
    <row r="2064" spans="2:2" ht="13" x14ac:dyDescent="0.15">
      <c r="B2064" s="5"/>
    </row>
    <row r="2065" spans="2:2" ht="13" x14ac:dyDescent="0.15">
      <c r="B2065" s="5"/>
    </row>
    <row r="2066" spans="2:2" ht="13" x14ac:dyDescent="0.15">
      <c r="B2066" s="5"/>
    </row>
    <row r="2067" spans="2:2" ht="13" x14ac:dyDescent="0.15">
      <c r="B2067" s="5"/>
    </row>
    <row r="2068" spans="2:2" ht="13" x14ac:dyDescent="0.15">
      <c r="B2068" s="5"/>
    </row>
    <row r="2069" spans="2:2" ht="13" x14ac:dyDescent="0.15">
      <c r="B2069" s="5"/>
    </row>
    <row r="2070" spans="2:2" ht="13" x14ac:dyDescent="0.15">
      <c r="B2070" s="5"/>
    </row>
    <row r="2071" spans="2:2" ht="13" x14ac:dyDescent="0.15">
      <c r="B2071" s="5"/>
    </row>
    <row r="2072" spans="2:2" ht="13" x14ac:dyDescent="0.15">
      <c r="B2072" s="5"/>
    </row>
    <row r="2073" spans="2:2" ht="13" x14ac:dyDescent="0.15">
      <c r="B2073" s="5"/>
    </row>
    <row r="2074" spans="2:2" ht="13" x14ac:dyDescent="0.15">
      <c r="B2074" s="5"/>
    </row>
    <row r="2075" spans="2:2" ht="13" x14ac:dyDescent="0.15">
      <c r="B2075" s="5"/>
    </row>
    <row r="2076" spans="2:2" ht="13" x14ac:dyDescent="0.15">
      <c r="B2076" s="5"/>
    </row>
    <row r="2077" spans="2:2" ht="13" x14ac:dyDescent="0.15">
      <c r="B2077" s="5"/>
    </row>
    <row r="2078" spans="2:2" ht="13" x14ac:dyDescent="0.15">
      <c r="B2078" s="5"/>
    </row>
    <row r="2079" spans="2:2" ht="13" x14ac:dyDescent="0.15">
      <c r="B2079" s="5"/>
    </row>
    <row r="2080" spans="2:2" ht="13" x14ac:dyDescent="0.15">
      <c r="B2080" s="5"/>
    </row>
    <row r="2081" spans="2:2" ht="13" x14ac:dyDescent="0.15">
      <c r="B2081" s="5"/>
    </row>
    <row r="2082" spans="2:2" ht="13" x14ac:dyDescent="0.15">
      <c r="B2082" s="5"/>
    </row>
    <row r="2083" spans="2:2" ht="13" x14ac:dyDescent="0.15">
      <c r="B2083" s="5"/>
    </row>
    <row r="2084" spans="2:2" ht="13" x14ac:dyDescent="0.15">
      <c r="B2084" s="5"/>
    </row>
    <row r="2085" spans="2:2" ht="13" x14ac:dyDescent="0.15">
      <c r="B2085" s="5"/>
    </row>
    <row r="2086" spans="2:2" ht="13" x14ac:dyDescent="0.15">
      <c r="B2086" s="5"/>
    </row>
    <row r="2087" spans="2:2" ht="13" x14ac:dyDescent="0.15">
      <c r="B2087" s="5"/>
    </row>
    <row r="2088" spans="2:2" ht="13" x14ac:dyDescent="0.15">
      <c r="B2088" s="5"/>
    </row>
    <row r="2089" spans="2:2" ht="13" x14ac:dyDescent="0.15">
      <c r="B2089" s="5"/>
    </row>
    <row r="2090" spans="2:2" ht="13" x14ac:dyDescent="0.15">
      <c r="B2090" s="5"/>
    </row>
    <row r="2091" spans="2:2" ht="13" x14ac:dyDescent="0.15">
      <c r="B2091" s="5"/>
    </row>
    <row r="2092" spans="2:2" ht="13" x14ac:dyDescent="0.15">
      <c r="B2092" s="5"/>
    </row>
    <row r="2093" spans="2:2" ht="13" x14ac:dyDescent="0.15">
      <c r="B2093" s="5"/>
    </row>
    <row r="2094" spans="2:2" ht="13" x14ac:dyDescent="0.15">
      <c r="B2094" s="5"/>
    </row>
    <row r="2095" spans="2:2" ht="13" x14ac:dyDescent="0.15">
      <c r="B2095" s="5"/>
    </row>
    <row r="2096" spans="2:2" ht="13" x14ac:dyDescent="0.15">
      <c r="B2096" s="5"/>
    </row>
    <row r="2097" spans="2:2" ht="13" x14ac:dyDescent="0.15">
      <c r="B2097" s="5"/>
    </row>
    <row r="2098" spans="2:2" ht="13" x14ac:dyDescent="0.15">
      <c r="B2098" s="5"/>
    </row>
    <row r="2099" spans="2:2" ht="13" x14ac:dyDescent="0.15">
      <c r="B2099" s="5"/>
    </row>
    <row r="2100" spans="2:2" ht="13" x14ac:dyDescent="0.15">
      <c r="B2100" s="5"/>
    </row>
    <row r="2101" spans="2:2" ht="13" x14ac:dyDescent="0.15">
      <c r="B2101" s="5"/>
    </row>
    <row r="2102" spans="2:2" ht="13" x14ac:dyDescent="0.15">
      <c r="B2102" s="5"/>
    </row>
    <row r="2103" spans="2:2" ht="13" x14ac:dyDescent="0.15">
      <c r="B2103" s="5"/>
    </row>
    <row r="2104" spans="2:2" ht="13" x14ac:dyDescent="0.15">
      <c r="B2104" s="5"/>
    </row>
    <row r="2105" spans="2:2" ht="13" x14ac:dyDescent="0.15">
      <c r="B2105" s="5"/>
    </row>
    <row r="2106" spans="2:2" ht="13" x14ac:dyDescent="0.15">
      <c r="B2106" s="5"/>
    </row>
    <row r="2107" spans="2:2" ht="13" x14ac:dyDescent="0.15">
      <c r="B2107" s="5"/>
    </row>
    <row r="2108" spans="2:2" ht="13" x14ac:dyDescent="0.15">
      <c r="B2108" s="5"/>
    </row>
    <row r="2109" spans="2:2" ht="13" x14ac:dyDescent="0.15">
      <c r="B2109" s="5"/>
    </row>
    <row r="2110" spans="2:2" ht="13" x14ac:dyDescent="0.15">
      <c r="B2110" s="5"/>
    </row>
    <row r="2111" spans="2:2" ht="13" x14ac:dyDescent="0.15">
      <c r="B2111" s="5"/>
    </row>
    <row r="2112" spans="2:2" ht="13" x14ac:dyDescent="0.15">
      <c r="B2112" s="5"/>
    </row>
    <row r="2113" spans="2:2" ht="13" x14ac:dyDescent="0.15">
      <c r="B2113" s="5"/>
    </row>
    <row r="2114" spans="2:2" ht="13" x14ac:dyDescent="0.15">
      <c r="B2114" s="5"/>
    </row>
    <row r="2115" spans="2:2" ht="13" x14ac:dyDescent="0.15">
      <c r="B2115" s="5"/>
    </row>
    <row r="2116" spans="2:2" ht="13" x14ac:dyDescent="0.15">
      <c r="B2116" s="5"/>
    </row>
    <row r="2117" spans="2:2" ht="13" x14ac:dyDescent="0.15">
      <c r="B2117" s="5"/>
    </row>
    <row r="2118" spans="2:2" ht="13" x14ac:dyDescent="0.15">
      <c r="B2118" s="5"/>
    </row>
    <row r="2119" spans="2:2" ht="13" x14ac:dyDescent="0.15">
      <c r="B2119" s="5"/>
    </row>
    <row r="2120" spans="2:2" ht="13" x14ac:dyDescent="0.15">
      <c r="B2120" s="5"/>
    </row>
    <row r="2121" spans="2:2" ht="13" x14ac:dyDescent="0.15">
      <c r="B2121" s="5"/>
    </row>
    <row r="2122" spans="2:2" ht="13" x14ac:dyDescent="0.15">
      <c r="B2122" s="5"/>
    </row>
    <row r="2123" spans="2:2" ht="13" x14ac:dyDescent="0.15">
      <c r="B2123" s="5"/>
    </row>
    <row r="2124" spans="2:2" ht="13" x14ac:dyDescent="0.15">
      <c r="B2124" s="5"/>
    </row>
    <row r="2125" spans="2:2" ht="13" x14ac:dyDescent="0.15">
      <c r="B2125" s="5"/>
    </row>
    <row r="2126" spans="2:2" ht="13" x14ac:dyDescent="0.15">
      <c r="B2126" s="5"/>
    </row>
    <row r="2127" spans="2:2" ht="13" x14ac:dyDescent="0.15">
      <c r="B2127" s="5"/>
    </row>
    <row r="2128" spans="2:2" ht="13" x14ac:dyDescent="0.15">
      <c r="B2128" s="5"/>
    </row>
    <row r="2129" spans="2:2" ht="13" x14ac:dyDescent="0.15">
      <c r="B2129" s="5"/>
    </row>
    <row r="2130" spans="2:2" ht="13" x14ac:dyDescent="0.15">
      <c r="B2130" s="5"/>
    </row>
    <row r="2131" spans="2:2" ht="13" x14ac:dyDescent="0.15">
      <c r="B2131" s="5"/>
    </row>
    <row r="2132" spans="2:2" ht="13" x14ac:dyDescent="0.15">
      <c r="B2132" s="5"/>
    </row>
    <row r="2133" spans="2:2" ht="13" x14ac:dyDescent="0.15">
      <c r="B2133" s="5"/>
    </row>
    <row r="2134" spans="2:2" ht="13" x14ac:dyDescent="0.15">
      <c r="B2134" s="5"/>
    </row>
    <row r="2135" spans="2:2" ht="13" x14ac:dyDescent="0.15">
      <c r="B2135" s="5"/>
    </row>
    <row r="2136" spans="2:2" ht="13" x14ac:dyDescent="0.15">
      <c r="B2136" s="5"/>
    </row>
    <row r="2137" spans="2:2" ht="13" x14ac:dyDescent="0.15">
      <c r="B2137" s="5"/>
    </row>
    <row r="2138" spans="2:2" ht="13" x14ac:dyDescent="0.15">
      <c r="B2138" s="5"/>
    </row>
    <row r="2139" spans="2:2" ht="13" x14ac:dyDescent="0.15">
      <c r="B2139" s="5"/>
    </row>
    <row r="2140" spans="2:2" ht="13" x14ac:dyDescent="0.15">
      <c r="B2140" s="5"/>
    </row>
    <row r="2141" spans="2:2" ht="13" x14ac:dyDescent="0.15">
      <c r="B2141" s="5"/>
    </row>
    <row r="2142" spans="2:2" ht="13" x14ac:dyDescent="0.15">
      <c r="B2142" s="5"/>
    </row>
    <row r="2143" spans="2:2" ht="13" x14ac:dyDescent="0.15">
      <c r="B2143" s="5"/>
    </row>
    <row r="2144" spans="2:2" ht="13" x14ac:dyDescent="0.15">
      <c r="B2144" s="5"/>
    </row>
    <row r="2145" spans="2:2" ht="13" x14ac:dyDescent="0.15">
      <c r="B2145" s="5"/>
    </row>
    <row r="2146" spans="2:2" ht="13" x14ac:dyDescent="0.15">
      <c r="B2146" s="5"/>
    </row>
    <row r="2147" spans="2:2" ht="13" x14ac:dyDescent="0.15">
      <c r="B2147" s="5"/>
    </row>
    <row r="2148" spans="2:2" ht="13" x14ac:dyDescent="0.15">
      <c r="B2148" s="5"/>
    </row>
    <row r="2149" spans="2:2" ht="13" x14ac:dyDescent="0.15">
      <c r="B2149" s="5"/>
    </row>
    <row r="2150" spans="2:2" ht="13" x14ac:dyDescent="0.15">
      <c r="B2150" s="5"/>
    </row>
    <row r="2151" spans="2:2" ht="13" x14ac:dyDescent="0.15">
      <c r="B2151" s="5"/>
    </row>
    <row r="2152" spans="2:2" ht="13" x14ac:dyDescent="0.15">
      <c r="B2152" s="5"/>
    </row>
    <row r="2153" spans="2:2" ht="13" x14ac:dyDescent="0.15">
      <c r="B2153" s="5"/>
    </row>
    <row r="2154" spans="2:2" ht="13" x14ac:dyDescent="0.15">
      <c r="B2154" s="5"/>
    </row>
    <row r="2155" spans="2:2" ht="13" x14ac:dyDescent="0.15">
      <c r="B2155" s="5"/>
    </row>
    <row r="2156" spans="2:2" ht="13" x14ac:dyDescent="0.15">
      <c r="B2156" s="5"/>
    </row>
    <row r="2157" spans="2:2" ht="13" x14ac:dyDescent="0.15">
      <c r="B2157" s="5"/>
    </row>
    <row r="2158" spans="2:2" ht="13" x14ac:dyDescent="0.15">
      <c r="B2158" s="5"/>
    </row>
    <row r="2159" spans="2:2" ht="13" x14ac:dyDescent="0.15">
      <c r="B2159" s="5"/>
    </row>
    <row r="2160" spans="2:2" ht="13" x14ac:dyDescent="0.15">
      <c r="B2160" s="5"/>
    </row>
    <row r="2161" spans="2:2" ht="13" x14ac:dyDescent="0.15">
      <c r="B2161" s="5"/>
    </row>
    <row r="2162" spans="2:2" ht="13" x14ac:dyDescent="0.15">
      <c r="B2162" s="5"/>
    </row>
    <row r="2163" spans="2:2" ht="13" x14ac:dyDescent="0.15">
      <c r="B2163" s="5"/>
    </row>
    <row r="2164" spans="2:2" ht="13" x14ac:dyDescent="0.15">
      <c r="B2164" s="5"/>
    </row>
    <row r="2165" spans="2:2" ht="13" x14ac:dyDescent="0.15">
      <c r="B2165" s="5"/>
    </row>
    <row r="2166" spans="2:2" ht="13" x14ac:dyDescent="0.15">
      <c r="B2166" s="5"/>
    </row>
    <row r="2167" spans="2:2" ht="13" x14ac:dyDescent="0.15">
      <c r="B2167" s="5"/>
    </row>
    <row r="2168" spans="2:2" ht="13" x14ac:dyDescent="0.15">
      <c r="B2168" s="5"/>
    </row>
    <row r="2169" spans="2:2" ht="13" x14ac:dyDescent="0.15">
      <c r="B2169" s="5"/>
    </row>
    <row r="2170" spans="2:2" ht="13" x14ac:dyDescent="0.15">
      <c r="B2170" s="5"/>
    </row>
    <row r="2171" spans="2:2" ht="13" x14ac:dyDescent="0.15">
      <c r="B2171" s="5"/>
    </row>
    <row r="2172" spans="2:2" ht="13" x14ac:dyDescent="0.15">
      <c r="B2172" s="5"/>
    </row>
    <row r="2173" spans="2:2" ht="13" x14ac:dyDescent="0.15">
      <c r="B2173" s="5"/>
    </row>
    <row r="2174" spans="2:2" ht="13" x14ac:dyDescent="0.15">
      <c r="B2174" s="5"/>
    </row>
    <row r="2175" spans="2:2" ht="13" x14ac:dyDescent="0.15">
      <c r="B2175" s="5"/>
    </row>
    <row r="2176" spans="2:2" ht="13" x14ac:dyDescent="0.15">
      <c r="B2176" s="5"/>
    </row>
    <row r="2177" spans="2:2" ht="13" x14ac:dyDescent="0.15">
      <c r="B2177" s="5"/>
    </row>
    <row r="2178" spans="2:2" ht="13" x14ac:dyDescent="0.15">
      <c r="B2178" s="5"/>
    </row>
    <row r="2179" spans="2:2" ht="13" x14ac:dyDescent="0.15">
      <c r="B2179" s="5"/>
    </row>
    <row r="2180" spans="2:2" ht="13" x14ac:dyDescent="0.15">
      <c r="B2180" s="5"/>
    </row>
    <row r="2181" spans="2:2" ht="13" x14ac:dyDescent="0.15">
      <c r="B2181" s="5"/>
    </row>
    <row r="2182" spans="2:2" ht="13" x14ac:dyDescent="0.15">
      <c r="B2182" s="5"/>
    </row>
    <row r="2183" spans="2:2" ht="13" x14ac:dyDescent="0.15">
      <c r="B2183" s="5"/>
    </row>
    <row r="2184" spans="2:2" ht="13" x14ac:dyDescent="0.15">
      <c r="B2184" s="5"/>
    </row>
    <row r="2185" spans="2:2" ht="13" x14ac:dyDescent="0.15">
      <c r="B2185" s="5"/>
    </row>
    <row r="2186" spans="2:2" ht="13" x14ac:dyDescent="0.15">
      <c r="B2186" s="5"/>
    </row>
    <row r="2187" spans="2:2" ht="13" x14ac:dyDescent="0.15">
      <c r="B2187" s="5"/>
    </row>
    <row r="2188" spans="2:2" ht="13" x14ac:dyDescent="0.15">
      <c r="B2188" s="5"/>
    </row>
    <row r="2189" spans="2:2" ht="13" x14ac:dyDescent="0.15">
      <c r="B2189" s="5"/>
    </row>
    <row r="2190" spans="2:2" ht="13" x14ac:dyDescent="0.15">
      <c r="B2190" s="5"/>
    </row>
    <row r="2191" spans="2:2" ht="13" x14ac:dyDescent="0.15">
      <c r="B2191" s="5"/>
    </row>
    <row r="2192" spans="2:2" ht="13" x14ac:dyDescent="0.15">
      <c r="B2192" s="5"/>
    </row>
    <row r="2193" spans="2:2" ht="13" x14ac:dyDescent="0.15">
      <c r="B2193" s="5"/>
    </row>
    <row r="2194" spans="2:2" ht="13" x14ac:dyDescent="0.15">
      <c r="B2194" s="5"/>
    </row>
    <row r="2195" spans="2:2" ht="13" x14ac:dyDescent="0.15">
      <c r="B2195" s="5"/>
    </row>
    <row r="2196" spans="2:2" ht="13" x14ac:dyDescent="0.15">
      <c r="B2196" s="5"/>
    </row>
    <row r="2197" spans="2:2" ht="13" x14ac:dyDescent="0.15">
      <c r="B2197" s="5"/>
    </row>
    <row r="2198" spans="2:2" ht="13" x14ac:dyDescent="0.15">
      <c r="B2198" s="5"/>
    </row>
    <row r="2199" spans="2:2" ht="13" x14ac:dyDescent="0.15">
      <c r="B2199" s="5"/>
    </row>
    <row r="2200" spans="2:2" ht="13" x14ac:dyDescent="0.15">
      <c r="B2200" s="5"/>
    </row>
    <row r="2201" spans="2:2" ht="13" x14ac:dyDescent="0.15">
      <c r="B2201" s="5"/>
    </row>
    <row r="2202" spans="2:2" ht="13" x14ac:dyDescent="0.15">
      <c r="B2202" s="5"/>
    </row>
    <row r="2203" spans="2:2" ht="13" x14ac:dyDescent="0.15">
      <c r="B2203" s="5"/>
    </row>
    <row r="2204" spans="2:2" ht="13" x14ac:dyDescent="0.15">
      <c r="B2204" s="5"/>
    </row>
    <row r="2205" spans="2:2" ht="13" x14ac:dyDescent="0.15">
      <c r="B2205" s="5"/>
    </row>
    <row r="2206" spans="2:2" ht="13" x14ac:dyDescent="0.15">
      <c r="B2206" s="5"/>
    </row>
    <row r="2207" spans="2:2" ht="13" x14ac:dyDescent="0.15">
      <c r="B2207" s="5"/>
    </row>
    <row r="2208" spans="2:2" ht="13" x14ac:dyDescent="0.15">
      <c r="B2208" s="5"/>
    </row>
    <row r="2209" spans="2:2" ht="13" x14ac:dyDescent="0.15">
      <c r="B2209" s="5"/>
    </row>
    <row r="2210" spans="2:2" ht="13" x14ac:dyDescent="0.15">
      <c r="B2210" s="5"/>
    </row>
    <row r="2211" spans="2:2" ht="13" x14ac:dyDescent="0.15">
      <c r="B2211" s="5"/>
    </row>
    <row r="2212" spans="2:2" ht="13" x14ac:dyDescent="0.15">
      <c r="B2212" s="5"/>
    </row>
    <row r="2213" spans="2:2" ht="13" x14ac:dyDescent="0.15">
      <c r="B2213" s="5"/>
    </row>
    <row r="2214" spans="2:2" ht="13" x14ac:dyDescent="0.15">
      <c r="B2214" s="5"/>
    </row>
    <row r="2215" spans="2:2" ht="13" x14ac:dyDescent="0.15">
      <c r="B2215" s="5"/>
    </row>
    <row r="2216" spans="2:2" ht="13" x14ac:dyDescent="0.15">
      <c r="B2216" s="5"/>
    </row>
    <row r="2217" spans="2:2" ht="13" x14ac:dyDescent="0.15">
      <c r="B2217" s="5"/>
    </row>
    <row r="2218" spans="2:2" ht="13" x14ac:dyDescent="0.15">
      <c r="B2218" s="5"/>
    </row>
    <row r="2219" spans="2:2" ht="13" x14ac:dyDescent="0.15">
      <c r="B2219" s="5"/>
    </row>
    <row r="2220" spans="2:2" ht="13" x14ac:dyDescent="0.15">
      <c r="B2220" s="5"/>
    </row>
    <row r="2221" spans="2:2" ht="13" x14ac:dyDescent="0.15">
      <c r="B2221" s="5"/>
    </row>
    <row r="2222" spans="2:2" ht="13" x14ac:dyDescent="0.15">
      <c r="B2222" s="5"/>
    </row>
    <row r="2223" spans="2:2" ht="13" x14ac:dyDescent="0.15">
      <c r="B2223" s="5"/>
    </row>
    <row r="2224" spans="2:2" ht="13" x14ac:dyDescent="0.15">
      <c r="B2224" s="5"/>
    </row>
    <row r="2225" spans="2:2" ht="13" x14ac:dyDescent="0.15">
      <c r="B2225" s="5"/>
    </row>
    <row r="2226" spans="2:2" ht="13" x14ac:dyDescent="0.15">
      <c r="B2226" s="5"/>
    </row>
    <row r="2227" spans="2:2" ht="13" x14ac:dyDescent="0.15">
      <c r="B2227" s="5"/>
    </row>
    <row r="2228" spans="2:2" ht="13" x14ac:dyDescent="0.15">
      <c r="B2228" s="5"/>
    </row>
    <row r="2229" spans="2:2" ht="13" x14ac:dyDescent="0.15">
      <c r="B2229" s="5"/>
    </row>
    <row r="2230" spans="2:2" ht="13" x14ac:dyDescent="0.15">
      <c r="B2230" s="5"/>
    </row>
    <row r="2231" spans="2:2" ht="13" x14ac:dyDescent="0.15">
      <c r="B2231" s="5"/>
    </row>
    <row r="2232" spans="2:2" ht="13" x14ac:dyDescent="0.15">
      <c r="B2232" s="5"/>
    </row>
    <row r="2233" spans="2:2" ht="13" x14ac:dyDescent="0.15">
      <c r="B2233" s="5"/>
    </row>
    <row r="2234" spans="2:2" ht="13" x14ac:dyDescent="0.15">
      <c r="B2234" s="5"/>
    </row>
    <row r="2235" spans="2:2" ht="13" x14ac:dyDescent="0.15">
      <c r="B2235" s="5"/>
    </row>
    <row r="2236" spans="2:2" ht="13" x14ac:dyDescent="0.15">
      <c r="B2236" s="5"/>
    </row>
    <row r="2237" spans="2:2" ht="13" x14ac:dyDescent="0.15">
      <c r="B2237" s="5"/>
    </row>
    <row r="2238" spans="2:2" ht="13" x14ac:dyDescent="0.15">
      <c r="B2238" s="5"/>
    </row>
    <row r="2239" spans="2:2" ht="13" x14ac:dyDescent="0.15">
      <c r="B2239" s="5"/>
    </row>
    <row r="2240" spans="2:2" ht="13" x14ac:dyDescent="0.15">
      <c r="B2240" s="5"/>
    </row>
    <row r="2241" spans="2:2" ht="13" x14ac:dyDescent="0.15">
      <c r="B2241" s="5"/>
    </row>
    <row r="2242" spans="2:2" ht="13" x14ac:dyDescent="0.15">
      <c r="B2242" s="5"/>
    </row>
    <row r="2243" spans="2:2" ht="13" x14ac:dyDescent="0.15">
      <c r="B2243" s="5"/>
    </row>
    <row r="2244" spans="2:2" ht="13" x14ac:dyDescent="0.15">
      <c r="B2244" s="5"/>
    </row>
    <row r="2245" spans="2:2" ht="13" x14ac:dyDescent="0.15">
      <c r="B2245" s="5"/>
    </row>
    <row r="2246" spans="2:2" ht="13" x14ac:dyDescent="0.15">
      <c r="B2246" s="5"/>
    </row>
    <row r="2247" spans="2:2" ht="13" x14ac:dyDescent="0.15">
      <c r="B2247" s="5"/>
    </row>
    <row r="2248" spans="2:2" ht="13" x14ac:dyDescent="0.15">
      <c r="B2248" s="5"/>
    </row>
    <row r="2249" spans="2:2" ht="13" x14ac:dyDescent="0.15">
      <c r="B2249" s="5"/>
    </row>
    <row r="2250" spans="2:2" ht="13" x14ac:dyDescent="0.15">
      <c r="B2250" s="5"/>
    </row>
    <row r="2251" spans="2:2" ht="13" x14ac:dyDescent="0.15">
      <c r="B2251" s="5"/>
    </row>
    <row r="2252" spans="2:2" ht="13" x14ac:dyDescent="0.15">
      <c r="B2252" s="5"/>
    </row>
    <row r="2253" spans="2:2" ht="13" x14ac:dyDescent="0.15">
      <c r="B2253" s="5"/>
    </row>
    <row r="2254" spans="2:2" ht="13" x14ac:dyDescent="0.15">
      <c r="B2254" s="5"/>
    </row>
    <row r="2255" spans="2:2" ht="13" x14ac:dyDescent="0.15">
      <c r="B2255" s="5"/>
    </row>
    <row r="2256" spans="2:2" ht="13" x14ac:dyDescent="0.15">
      <c r="B2256" s="5"/>
    </row>
    <row r="2257" spans="2:2" ht="13" x14ac:dyDescent="0.15">
      <c r="B2257" s="5"/>
    </row>
    <row r="2258" spans="2:2" ht="13" x14ac:dyDescent="0.15">
      <c r="B2258" s="5"/>
    </row>
    <row r="2259" spans="2:2" ht="13" x14ac:dyDescent="0.15">
      <c r="B2259" s="5"/>
    </row>
    <row r="2260" spans="2:2" ht="13" x14ac:dyDescent="0.15">
      <c r="B2260" s="5"/>
    </row>
    <row r="2261" spans="2:2" ht="13" x14ac:dyDescent="0.15">
      <c r="B2261" s="5"/>
    </row>
    <row r="2262" spans="2:2" ht="13" x14ac:dyDescent="0.15">
      <c r="B2262" s="5"/>
    </row>
    <row r="2263" spans="2:2" ht="13" x14ac:dyDescent="0.15">
      <c r="B2263" s="5"/>
    </row>
    <row r="2264" spans="2:2" ht="13" x14ac:dyDescent="0.15">
      <c r="B2264" s="5"/>
    </row>
    <row r="2265" spans="2:2" ht="13" x14ac:dyDescent="0.15">
      <c r="B2265" s="5"/>
    </row>
    <row r="2266" spans="2:2" ht="13" x14ac:dyDescent="0.15">
      <c r="B2266" s="5"/>
    </row>
    <row r="2267" spans="2:2" ht="13" x14ac:dyDescent="0.15">
      <c r="B2267" s="5"/>
    </row>
    <row r="2268" spans="2:2" ht="13" x14ac:dyDescent="0.15">
      <c r="B2268" s="5"/>
    </row>
    <row r="2269" spans="2:2" ht="13" x14ac:dyDescent="0.15">
      <c r="B2269" s="5"/>
    </row>
    <row r="2270" spans="2:2" ht="13" x14ac:dyDescent="0.15">
      <c r="B2270" s="5"/>
    </row>
    <row r="2271" spans="2:2" ht="13" x14ac:dyDescent="0.15">
      <c r="B2271" s="5"/>
    </row>
    <row r="2272" spans="2:2" ht="13" x14ac:dyDescent="0.15">
      <c r="B2272" s="5"/>
    </row>
    <row r="2273" spans="2:2" ht="13" x14ac:dyDescent="0.15">
      <c r="B2273" s="5"/>
    </row>
    <row r="2274" spans="2:2" ht="13" x14ac:dyDescent="0.15">
      <c r="B2274" s="5"/>
    </row>
    <row r="2275" spans="2:2" ht="13" x14ac:dyDescent="0.15">
      <c r="B2275" s="5"/>
    </row>
    <row r="2276" spans="2:2" ht="13" x14ac:dyDescent="0.15">
      <c r="B2276" s="5"/>
    </row>
    <row r="2277" spans="2:2" ht="13" x14ac:dyDescent="0.15">
      <c r="B2277" s="5"/>
    </row>
    <row r="2278" spans="2:2" ht="13" x14ac:dyDescent="0.15">
      <c r="B2278" s="5"/>
    </row>
    <row r="2279" spans="2:2" ht="13" x14ac:dyDescent="0.15">
      <c r="B2279" s="5"/>
    </row>
    <row r="2280" spans="2:2" ht="13" x14ac:dyDescent="0.15">
      <c r="B2280" s="5"/>
    </row>
    <row r="2281" spans="2:2" ht="13" x14ac:dyDescent="0.15">
      <c r="B2281" s="5"/>
    </row>
    <row r="2282" spans="2:2" ht="13" x14ac:dyDescent="0.15">
      <c r="B2282" s="5"/>
    </row>
    <row r="2283" spans="2:2" ht="13" x14ac:dyDescent="0.15">
      <c r="B2283" s="5"/>
    </row>
    <row r="2284" spans="2:2" ht="13" x14ac:dyDescent="0.15">
      <c r="B2284" s="5"/>
    </row>
    <row r="2285" spans="2:2" ht="13" x14ac:dyDescent="0.15">
      <c r="B2285" s="5"/>
    </row>
    <row r="2286" spans="2:2" ht="13" x14ac:dyDescent="0.15">
      <c r="B2286" s="5"/>
    </row>
    <row r="2287" spans="2:2" ht="13" x14ac:dyDescent="0.15">
      <c r="B2287" s="5"/>
    </row>
    <row r="2288" spans="2:2" ht="13" x14ac:dyDescent="0.15">
      <c r="B2288" s="5"/>
    </row>
    <row r="2289" spans="2:2" ht="13" x14ac:dyDescent="0.15">
      <c r="B2289" s="5"/>
    </row>
    <row r="2290" spans="2:2" ht="13" x14ac:dyDescent="0.15">
      <c r="B2290" s="5"/>
    </row>
    <row r="2291" spans="2:2" ht="13" x14ac:dyDescent="0.15">
      <c r="B2291" s="5"/>
    </row>
    <row r="2292" spans="2:2" ht="13" x14ac:dyDescent="0.15">
      <c r="B2292" s="5"/>
    </row>
    <row r="2293" spans="2:2" ht="13" x14ac:dyDescent="0.15">
      <c r="B2293" s="5"/>
    </row>
    <row r="2294" spans="2:2" ht="13" x14ac:dyDescent="0.15">
      <c r="B2294" s="5"/>
    </row>
    <row r="2295" spans="2:2" ht="13" x14ac:dyDescent="0.15">
      <c r="B2295" s="5"/>
    </row>
    <row r="2296" spans="2:2" ht="13" x14ac:dyDescent="0.15">
      <c r="B2296" s="5"/>
    </row>
    <row r="2297" spans="2:2" ht="13" x14ac:dyDescent="0.15">
      <c r="B2297" s="5"/>
    </row>
    <row r="2298" spans="2:2" ht="13" x14ac:dyDescent="0.15">
      <c r="B2298" s="5"/>
    </row>
    <row r="2299" spans="2:2" ht="13" x14ac:dyDescent="0.15">
      <c r="B2299" s="5"/>
    </row>
    <row r="2300" spans="2:2" ht="13" x14ac:dyDescent="0.15">
      <c r="B2300" s="5"/>
    </row>
    <row r="2301" spans="2:2" ht="13" x14ac:dyDescent="0.15">
      <c r="B2301" s="5"/>
    </row>
    <row r="2302" spans="2:2" ht="13" x14ac:dyDescent="0.15">
      <c r="B2302" s="5"/>
    </row>
    <row r="2303" spans="2:2" ht="13" x14ac:dyDescent="0.15">
      <c r="B2303" s="5"/>
    </row>
    <row r="2304" spans="2:2" ht="13" x14ac:dyDescent="0.15">
      <c r="B2304" s="5"/>
    </row>
    <row r="2305" spans="2:2" ht="13" x14ac:dyDescent="0.15">
      <c r="B2305" s="5"/>
    </row>
    <row r="2306" spans="2:2" ht="13" x14ac:dyDescent="0.15">
      <c r="B2306" s="5"/>
    </row>
    <row r="2307" spans="2:2" ht="13" x14ac:dyDescent="0.15">
      <c r="B2307" s="5"/>
    </row>
    <row r="2308" spans="2:2" ht="13" x14ac:dyDescent="0.15">
      <c r="B2308" s="5"/>
    </row>
    <row r="2309" spans="2:2" ht="13" x14ac:dyDescent="0.15">
      <c r="B2309" s="5"/>
    </row>
    <row r="2310" spans="2:2" ht="13" x14ac:dyDescent="0.15">
      <c r="B2310" s="5"/>
    </row>
    <row r="2311" spans="2:2" ht="13" x14ac:dyDescent="0.15">
      <c r="B2311" s="5"/>
    </row>
    <row r="2312" spans="2:2" ht="13" x14ac:dyDescent="0.15">
      <c r="B2312" s="5"/>
    </row>
    <row r="2313" spans="2:2" ht="13" x14ac:dyDescent="0.15">
      <c r="B2313" s="5"/>
    </row>
    <row r="2314" spans="2:2" ht="13" x14ac:dyDescent="0.15">
      <c r="B2314" s="5"/>
    </row>
    <row r="2315" spans="2:2" ht="13" x14ac:dyDescent="0.15">
      <c r="B2315" s="5"/>
    </row>
    <row r="2316" spans="2:2" ht="13" x14ac:dyDescent="0.15">
      <c r="B2316" s="5"/>
    </row>
    <row r="2317" spans="2:2" ht="13" x14ac:dyDescent="0.15">
      <c r="B2317" s="5"/>
    </row>
    <row r="2318" spans="2:2" ht="13" x14ac:dyDescent="0.15">
      <c r="B2318" s="5"/>
    </row>
    <row r="2319" spans="2:2" ht="13" x14ac:dyDescent="0.15">
      <c r="B2319" s="5"/>
    </row>
    <row r="2320" spans="2:2" ht="13" x14ac:dyDescent="0.15">
      <c r="B2320" s="5"/>
    </row>
    <row r="2321" spans="2:2" ht="13" x14ac:dyDescent="0.15">
      <c r="B2321" s="5"/>
    </row>
    <row r="2322" spans="2:2" ht="13" x14ac:dyDescent="0.15">
      <c r="B2322" s="5"/>
    </row>
    <row r="2323" spans="2:2" ht="13" x14ac:dyDescent="0.15">
      <c r="B2323" s="5"/>
    </row>
    <row r="2324" spans="2:2" ht="13" x14ac:dyDescent="0.15">
      <c r="B2324" s="5"/>
    </row>
    <row r="2325" spans="2:2" ht="13" x14ac:dyDescent="0.15">
      <c r="B2325" s="5"/>
    </row>
    <row r="2326" spans="2:2" ht="13" x14ac:dyDescent="0.15">
      <c r="B2326" s="5"/>
    </row>
    <row r="2327" spans="2:2" ht="13" x14ac:dyDescent="0.15">
      <c r="B2327" s="5"/>
    </row>
    <row r="2328" spans="2:2" ht="13" x14ac:dyDescent="0.15">
      <c r="B2328" s="5"/>
    </row>
    <row r="2329" spans="2:2" ht="13" x14ac:dyDescent="0.15">
      <c r="B2329" s="5"/>
    </row>
    <row r="2330" spans="2:2" ht="13" x14ac:dyDescent="0.15">
      <c r="B2330" s="5"/>
    </row>
    <row r="2331" spans="2:2" ht="13" x14ac:dyDescent="0.15">
      <c r="B2331" s="5"/>
    </row>
    <row r="2332" spans="2:2" ht="13" x14ac:dyDescent="0.15">
      <c r="B2332" s="5"/>
    </row>
    <row r="2333" spans="2:2" ht="13" x14ac:dyDescent="0.15">
      <c r="B2333" s="5"/>
    </row>
    <row r="2334" spans="2:2" ht="13" x14ac:dyDescent="0.15">
      <c r="B2334" s="5"/>
    </row>
    <row r="2335" spans="2:2" ht="13" x14ac:dyDescent="0.15">
      <c r="B2335" s="5"/>
    </row>
    <row r="2336" spans="2:2" ht="13" x14ac:dyDescent="0.15">
      <c r="B2336" s="5"/>
    </row>
    <row r="2337" spans="2:2" ht="13" x14ac:dyDescent="0.15">
      <c r="B2337" s="5"/>
    </row>
    <row r="2338" spans="2:2" ht="13" x14ac:dyDescent="0.15">
      <c r="B2338" s="5"/>
    </row>
    <row r="2339" spans="2:2" ht="13" x14ac:dyDescent="0.15">
      <c r="B2339" s="5"/>
    </row>
    <row r="2340" spans="2:2" ht="13" x14ac:dyDescent="0.15">
      <c r="B2340" s="5"/>
    </row>
    <row r="2341" spans="2:2" ht="13" x14ac:dyDescent="0.15">
      <c r="B2341" s="5"/>
    </row>
    <row r="2342" spans="2:2" ht="13" x14ac:dyDescent="0.15">
      <c r="B2342" s="5"/>
    </row>
    <row r="2343" spans="2:2" ht="13" x14ac:dyDescent="0.15">
      <c r="B2343" s="5"/>
    </row>
    <row r="2344" spans="2:2" ht="13" x14ac:dyDescent="0.15">
      <c r="B2344" s="5"/>
    </row>
    <row r="2345" spans="2:2" ht="13" x14ac:dyDescent="0.15">
      <c r="B2345" s="5"/>
    </row>
    <row r="2346" spans="2:2" ht="13" x14ac:dyDescent="0.15">
      <c r="B2346" s="5"/>
    </row>
    <row r="2347" spans="2:2" ht="13" x14ac:dyDescent="0.15">
      <c r="B2347" s="5"/>
    </row>
    <row r="2348" spans="2:2" ht="13" x14ac:dyDescent="0.15">
      <c r="B2348" s="5"/>
    </row>
    <row r="2349" spans="2:2" ht="13" x14ac:dyDescent="0.15">
      <c r="B2349" s="5"/>
    </row>
    <row r="2350" spans="2:2" ht="13" x14ac:dyDescent="0.15">
      <c r="B2350" s="5"/>
    </row>
    <row r="2351" spans="2:2" ht="13" x14ac:dyDescent="0.15">
      <c r="B2351" s="5"/>
    </row>
    <row r="2352" spans="2:2" ht="13" x14ac:dyDescent="0.15">
      <c r="B2352" s="5"/>
    </row>
    <row r="2353" spans="2:2" ht="13" x14ac:dyDescent="0.15">
      <c r="B2353" s="5"/>
    </row>
    <row r="2354" spans="2:2" ht="13" x14ac:dyDescent="0.15">
      <c r="B2354" s="5"/>
    </row>
    <row r="2355" spans="2:2" ht="13" x14ac:dyDescent="0.15">
      <c r="B2355" s="5"/>
    </row>
    <row r="2356" spans="2:2" ht="13" x14ac:dyDescent="0.15">
      <c r="B2356" s="5"/>
    </row>
    <row r="2357" spans="2:2" ht="13" x14ac:dyDescent="0.15">
      <c r="B2357" s="5"/>
    </row>
    <row r="2358" spans="2:2" ht="13" x14ac:dyDescent="0.15">
      <c r="B2358" s="5"/>
    </row>
    <row r="2359" spans="2:2" ht="13" x14ac:dyDescent="0.15">
      <c r="B2359" s="5"/>
    </row>
    <row r="2360" spans="2:2" ht="13" x14ac:dyDescent="0.15">
      <c r="B2360" s="5"/>
    </row>
    <row r="2361" spans="2:2" ht="13" x14ac:dyDescent="0.15">
      <c r="B2361" s="5"/>
    </row>
    <row r="2362" spans="2:2" ht="13" x14ac:dyDescent="0.15">
      <c r="B2362" s="5"/>
    </row>
    <row r="2363" spans="2:2" ht="13" x14ac:dyDescent="0.15">
      <c r="B2363" s="5"/>
    </row>
    <row r="2364" spans="2:2" ht="13" x14ac:dyDescent="0.15">
      <c r="B2364" s="5"/>
    </row>
    <row r="2365" spans="2:2" ht="13" x14ac:dyDescent="0.15">
      <c r="B2365" s="5"/>
    </row>
    <row r="2366" spans="2:2" ht="13" x14ac:dyDescent="0.15">
      <c r="B2366" s="5"/>
    </row>
    <row r="2367" spans="2:2" ht="13" x14ac:dyDescent="0.15">
      <c r="B2367" s="5"/>
    </row>
    <row r="2368" spans="2:2" ht="13" x14ac:dyDescent="0.15">
      <c r="B2368" s="5"/>
    </row>
    <row r="2369" spans="2:2" ht="13" x14ac:dyDescent="0.15">
      <c r="B2369" s="5"/>
    </row>
    <row r="2370" spans="2:2" ht="13" x14ac:dyDescent="0.15">
      <c r="B2370" s="5"/>
    </row>
    <row r="2371" spans="2:2" ht="13" x14ac:dyDescent="0.15">
      <c r="B2371" s="5"/>
    </row>
    <row r="2372" spans="2:2" ht="13" x14ac:dyDescent="0.15">
      <c r="B2372" s="5"/>
    </row>
    <row r="2373" spans="2:2" ht="13" x14ac:dyDescent="0.15">
      <c r="B2373" s="5"/>
    </row>
    <row r="2374" spans="2:2" ht="13" x14ac:dyDescent="0.15">
      <c r="B2374" s="5"/>
    </row>
    <row r="2375" spans="2:2" ht="13" x14ac:dyDescent="0.15">
      <c r="B2375" s="5"/>
    </row>
    <row r="2376" spans="2:2" ht="13" x14ac:dyDescent="0.15">
      <c r="B2376" s="5"/>
    </row>
    <row r="2377" spans="2:2" ht="13" x14ac:dyDescent="0.15">
      <c r="B2377" s="5"/>
    </row>
    <row r="2378" spans="2:2" ht="13" x14ac:dyDescent="0.15">
      <c r="B2378" s="5"/>
    </row>
    <row r="2379" spans="2:2" ht="13" x14ac:dyDescent="0.15">
      <c r="B2379" s="5"/>
    </row>
    <row r="2380" spans="2:2" ht="13" x14ac:dyDescent="0.15">
      <c r="B2380" s="5"/>
    </row>
    <row r="2381" spans="2:2" ht="13" x14ac:dyDescent="0.15">
      <c r="B2381" s="5"/>
    </row>
    <row r="2382" spans="2:2" ht="13" x14ac:dyDescent="0.15">
      <c r="B2382" s="5"/>
    </row>
    <row r="2383" spans="2:2" ht="13" x14ac:dyDescent="0.15">
      <c r="B2383" s="5"/>
    </row>
    <row r="2384" spans="2:2" ht="13" x14ac:dyDescent="0.15">
      <c r="B2384" s="5"/>
    </row>
    <row r="2385" spans="2:2" ht="13" x14ac:dyDescent="0.15">
      <c r="B2385" s="5"/>
    </row>
    <row r="2386" spans="2:2" ht="13" x14ac:dyDescent="0.15">
      <c r="B2386" s="5"/>
    </row>
    <row r="2387" spans="2:2" ht="13" x14ac:dyDescent="0.15">
      <c r="B2387" s="5"/>
    </row>
    <row r="2388" spans="2:2" ht="13" x14ac:dyDescent="0.15">
      <c r="B2388" s="5"/>
    </row>
    <row r="2389" spans="2:2" ht="13" x14ac:dyDescent="0.15">
      <c r="B2389" s="5"/>
    </row>
    <row r="2390" spans="2:2" ht="13" x14ac:dyDescent="0.15">
      <c r="B2390" s="5"/>
    </row>
    <row r="2391" spans="2:2" ht="13" x14ac:dyDescent="0.15">
      <c r="B2391" s="5"/>
    </row>
    <row r="2392" spans="2:2" ht="13" x14ac:dyDescent="0.15">
      <c r="B2392" s="5"/>
    </row>
    <row r="2393" spans="2:2" ht="13" x14ac:dyDescent="0.15">
      <c r="B2393" s="5"/>
    </row>
    <row r="2394" spans="2:2" ht="13" x14ac:dyDescent="0.15">
      <c r="B2394" s="5"/>
    </row>
    <row r="2395" spans="2:2" ht="13" x14ac:dyDescent="0.15">
      <c r="B2395" s="5"/>
    </row>
    <row r="2396" spans="2:2" ht="13" x14ac:dyDescent="0.15">
      <c r="B2396" s="5"/>
    </row>
    <row r="2397" spans="2:2" ht="13" x14ac:dyDescent="0.15">
      <c r="B2397" s="5"/>
    </row>
    <row r="2398" spans="2:2" ht="13" x14ac:dyDescent="0.15">
      <c r="B2398" s="5"/>
    </row>
    <row r="2399" spans="2:2" ht="13" x14ac:dyDescent="0.15">
      <c r="B2399" s="5"/>
    </row>
    <row r="2400" spans="2:2" ht="13" x14ac:dyDescent="0.15">
      <c r="B2400" s="5"/>
    </row>
    <row r="2401" spans="2:2" ht="13" x14ac:dyDescent="0.15">
      <c r="B2401" s="5"/>
    </row>
    <row r="2402" spans="2:2" ht="13" x14ac:dyDescent="0.15">
      <c r="B2402" s="5"/>
    </row>
    <row r="2403" spans="2:2" ht="13" x14ac:dyDescent="0.15">
      <c r="B2403" s="5"/>
    </row>
    <row r="2404" spans="2:2" ht="13" x14ac:dyDescent="0.15">
      <c r="B2404" s="5"/>
    </row>
    <row r="2405" spans="2:2" ht="13" x14ac:dyDescent="0.15">
      <c r="B2405" s="5"/>
    </row>
    <row r="2406" spans="2:2" ht="13" x14ac:dyDescent="0.15">
      <c r="B2406" s="5"/>
    </row>
    <row r="2407" spans="2:2" ht="13" x14ac:dyDescent="0.15">
      <c r="B2407" s="5"/>
    </row>
    <row r="2408" spans="2:2" ht="13" x14ac:dyDescent="0.15">
      <c r="B2408" s="5"/>
    </row>
    <row r="2409" spans="2:2" ht="13" x14ac:dyDescent="0.15">
      <c r="B2409" s="5"/>
    </row>
    <row r="2410" spans="2:2" ht="13" x14ac:dyDescent="0.15">
      <c r="B2410" s="5"/>
    </row>
    <row r="2411" spans="2:2" ht="13" x14ac:dyDescent="0.15">
      <c r="B2411" s="5"/>
    </row>
    <row r="2412" spans="2:2" ht="13" x14ac:dyDescent="0.15">
      <c r="B2412" s="5"/>
    </row>
    <row r="2413" spans="2:2" ht="13" x14ac:dyDescent="0.15">
      <c r="B2413" s="5"/>
    </row>
    <row r="2414" spans="2:2" ht="13" x14ac:dyDescent="0.15">
      <c r="B2414" s="5"/>
    </row>
    <row r="2415" spans="2:2" ht="13" x14ac:dyDescent="0.15">
      <c r="B2415" s="5"/>
    </row>
    <row r="2416" spans="2:2" ht="13" x14ac:dyDescent="0.15">
      <c r="B2416" s="5"/>
    </row>
    <row r="2417" spans="2:2" ht="13" x14ac:dyDescent="0.15">
      <c r="B2417" s="5"/>
    </row>
    <row r="2418" spans="2:2" ht="13" x14ac:dyDescent="0.15">
      <c r="B2418" s="5"/>
    </row>
    <row r="2419" spans="2:2" ht="13" x14ac:dyDescent="0.15">
      <c r="B2419" s="5"/>
    </row>
    <row r="2420" spans="2:2" ht="13" x14ac:dyDescent="0.15">
      <c r="B2420" s="5"/>
    </row>
    <row r="2421" spans="2:2" ht="13" x14ac:dyDescent="0.15">
      <c r="B2421" s="5"/>
    </row>
    <row r="2422" spans="2:2" ht="13" x14ac:dyDescent="0.15">
      <c r="B2422" s="5"/>
    </row>
    <row r="2423" spans="2:2" ht="13" x14ac:dyDescent="0.15">
      <c r="B2423" s="5"/>
    </row>
    <row r="2424" spans="2:2" ht="13" x14ac:dyDescent="0.15">
      <c r="B2424" s="5"/>
    </row>
    <row r="2425" spans="2:2" ht="13" x14ac:dyDescent="0.15">
      <c r="B2425" s="5"/>
    </row>
    <row r="2426" spans="2:2" ht="13" x14ac:dyDescent="0.15">
      <c r="B2426" s="5"/>
    </row>
    <row r="2427" spans="2:2" ht="13" x14ac:dyDescent="0.15">
      <c r="B2427" s="5"/>
    </row>
    <row r="2428" spans="2:2" ht="13" x14ac:dyDescent="0.15">
      <c r="B2428" s="5"/>
    </row>
    <row r="2429" spans="2:2" ht="13" x14ac:dyDescent="0.15">
      <c r="B2429" s="5"/>
    </row>
    <row r="2430" spans="2:2" ht="13" x14ac:dyDescent="0.15">
      <c r="B2430" s="5"/>
    </row>
    <row r="2431" spans="2:2" ht="13" x14ac:dyDescent="0.15">
      <c r="B2431" s="5"/>
    </row>
    <row r="2432" spans="2:2" ht="13" x14ac:dyDescent="0.15">
      <c r="B2432" s="5"/>
    </row>
    <row r="2433" spans="2:2" ht="13" x14ac:dyDescent="0.15">
      <c r="B2433" s="5"/>
    </row>
    <row r="2434" spans="2:2" ht="13" x14ac:dyDescent="0.15">
      <c r="B2434" s="5"/>
    </row>
    <row r="2435" spans="2:2" ht="13" x14ac:dyDescent="0.15">
      <c r="B2435" s="5"/>
    </row>
    <row r="2436" spans="2:2" ht="13" x14ac:dyDescent="0.15">
      <c r="B2436" s="5"/>
    </row>
    <row r="2437" spans="2:2" ht="13" x14ac:dyDescent="0.15">
      <c r="B2437" s="5"/>
    </row>
    <row r="2438" spans="2:2" ht="13" x14ac:dyDescent="0.15">
      <c r="B2438" s="5"/>
    </row>
    <row r="2439" spans="2:2" ht="13" x14ac:dyDescent="0.15">
      <c r="B2439" s="5"/>
    </row>
    <row r="2440" spans="2:2" ht="13" x14ac:dyDescent="0.15">
      <c r="B2440" s="5"/>
    </row>
    <row r="2441" spans="2:2" ht="13" x14ac:dyDescent="0.15">
      <c r="B2441" s="5"/>
    </row>
    <row r="2442" spans="2:2" ht="13" x14ac:dyDescent="0.15">
      <c r="B2442" s="5"/>
    </row>
    <row r="2443" spans="2:2" ht="13" x14ac:dyDescent="0.15">
      <c r="B2443" s="5"/>
    </row>
    <row r="2444" spans="2:2" ht="13" x14ac:dyDescent="0.15">
      <c r="B2444" s="5"/>
    </row>
    <row r="2445" spans="2:2" ht="13" x14ac:dyDescent="0.15">
      <c r="B2445" s="5"/>
    </row>
    <row r="2446" spans="2:2" ht="13" x14ac:dyDescent="0.15">
      <c r="B2446" s="5"/>
    </row>
    <row r="2447" spans="2:2" ht="13" x14ac:dyDescent="0.15">
      <c r="B2447" s="5"/>
    </row>
    <row r="2448" spans="2:2" ht="13" x14ac:dyDescent="0.15">
      <c r="B2448" s="5"/>
    </row>
    <row r="2449" spans="2:2" ht="13" x14ac:dyDescent="0.15">
      <c r="B2449" s="5"/>
    </row>
    <row r="2450" spans="2:2" ht="13" x14ac:dyDescent="0.15">
      <c r="B2450" s="5"/>
    </row>
    <row r="2451" spans="2:2" ht="13" x14ac:dyDescent="0.15">
      <c r="B2451" s="5"/>
    </row>
    <row r="2452" spans="2:2" ht="13" x14ac:dyDescent="0.15">
      <c r="B2452" s="5"/>
    </row>
    <row r="2453" spans="2:2" ht="13" x14ac:dyDescent="0.15">
      <c r="B2453" s="5"/>
    </row>
    <row r="2454" spans="2:2" ht="13" x14ac:dyDescent="0.15">
      <c r="B2454" s="5"/>
    </row>
    <row r="2455" spans="2:2" ht="13" x14ac:dyDescent="0.15">
      <c r="B2455" s="5"/>
    </row>
    <row r="2456" spans="2:2" ht="13" x14ac:dyDescent="0.15">
      <c r="B2456" s="5"/>
    </row>
    <row r="2457" spans="2:2" ht="13" x14ac:dyDescent="0.15">
      <c r="B2457" s="5"/>
    </row>
    <row r="2458" spans="2:2" ht="13" x14ac:dyDescent="0.15">
      <c r="B2458" s="5"/>
    </row>
    <row r="2459" spans="2:2" ht="13" x14ac:dyDescent="0.15">
      <c r="B2459" s="5"/>
    </row>
    <row r="2460" spans="2:2" ht="13" x14ac:dyDescent="0.15">
      <c r="B2460" s="5"/>
    </row>
    <row r="2461" spans="2:2" ht="13" x14ac:dyDescent="0.15">
      <c r="B2461" s="5"/>
    </row>
    <row r="2462" spans="2:2" ht="13" x14ac:dyDescent="0.15">
      <c r="B2462" s="5"/>
    </row>
    <row r="2463" spans="2:2" ht="13" x14ac:dyDescent="0.15">
      <c r="B2463" s="5"/>
    </row>
    <row r="2464" spans="2:2" ht="13" x14ac:dyDescent="0.15">
      <c r="B2464" s="5"/>
    </row>
    <row r="2465" spans="2:2" ht="13" x14ac:dyDescent="0.15">
      <c r="B2465" s="5"/>
    </row>
    <row r="2466" spans="2:2" ht="13" x14ac:dyDescent="0.15">
      <c r="B2466" s="5"/>
    </row>
    <row r="2467" spans="2:2" ht="13" x14ac:dyDescent="0.15">
      <c r="B2467" s="5"/>
    </row>
    <row r="2468" spans="2:2" ht="13" x14ac:dyDescent="0.15">
      <c r="B2468" s="5"/>
    </row>
    <row r="2469" spans="2:2" ht="13" x14ac:dyDescent="0.15">
      <c r="B2469" s="5"/>
    </row>
    <row r="2470" spans="2:2" ht="13" x14ac:dyDescent="0.15">
      <c r="B2470" s="5"/>
    </row>
    <row r="2471" spans="2:2" ht="13" x14ac:dyDescent="0.15">
      <c r="B2471" s="5"/>
    </row>
    <row r="2472" spans="2:2" ht="13" x14ac:dyDescent="0.15">
      <c r="B2472" s="5"/>
    </row>
    <row r="2473" spans="2:2" ht="13" x14ac:dyDescent="0.15">
      <c r="B2473" s="5"/>
    </row>
    <row r="2474" spans="2:2" ht="13" x14ac:dyDescent="0.15">
      <c r="B2474" s="5"/>
    </row>
    <row r="2475" spans="2:2" ht="13" x14ac:dyDescent="0.15">
      <c r="B2475" s="5"/>
    </row>
    <row r="2476" spans="2:2" ht="13" x14ac:dyDescent="0.15">
      <c r="B2476" s="5"/>
    </row>
    <row r="2477" spans="2:2" ht="13" x14ac:dyDescent="0.15">
      <c r="B2477" s="5"/>
    </row>
    <row r="2478" spans="2:2" ht="13" x14ac:dyDescent="0.15">
      <c r="B2478" s="5"/>
    </row>
    <row r="2479" spans="2:2" ht="13" x14ac:dyDescent="0.15">
      <c r="B2479" s="5"/>
    </row>
    <row r="2480" spans="2:2" ht="13" x14ac:dyDescent="0.15">
      <c r="B2480" s="5"/>
    </row>
    <row r="2481" spans="2:2" ht="13" x14ac:dyDescent="0.15">
      <c r="B2481" s="5"/>
    </row>
    <row r="2482" spans="2:2" ht="13" x14ac:dyDescent="0.15">
      <c r="B2482" s="5"/>
    </row>
    <row r="2483" spans="2:2" ht="13" x14ac:dyDescent="0.15">
      <c r="B2483" s="5"/>
    </row>
    <row r="2484" spans="2:2" ht="13" x14ac:dyDescent="0.15">
      <c r="B2484" s="5"/>
    </row>
    <row r="2485" spans="2:2" ht="13" x14ac:dyDescent="0.15">
      <c r="B2485" s="5"/>
    </row>
    <row r="2486" spans="2:2" ht="13" x14ac:dyDescent="0.15">
      <c r="B2486" s="5"/>
    </row>
    <row r="2487" spans="2:2" ht="13" x14ac:dyDescent="0.15">
      <c r="B2487" s="5"/>
    </row>
    <row r="2488" spans="2:2" ht="13" x14ac:dyDescent="0.15">
      <c r="B2488" s="5"/>
    </row>
    <row r="2489" spans="2:2" ht="13" x14ac:dyDescent="0.15">
      <c r="B2489" s="5"/>
    </row>
    <row r="2490" spans="2:2" ht="13" x14ac:dyDescent="0.15">
      <c r="B2490" s="5"/>
    </row>
    <row r="2491" spans="2:2" ht="13" x14ac:dyDescent="0.15">
      <c r="B2491" s="5"/>
    </row>
    <row r="2492" spans="2:2" ht="13" x14ac:dyDescent="0.15">
      <c r="B2492" s="5"/>
    </row>
    <row r="2493" spans="2:2" ht="13" x14ac:dyDescent="0.15">
      <c r="B2493" s="5"/>
    </row>
    <row r="2494" spans="2:2" ht="13" x14ac:dyDescent="0.15">
      <c r="B2494" s="5"/>
    </row>
    <row r="2495" spans="2:2" ht="13" x14ac:dyDescent="0.15">
      <c r="B2495" s="5"/>
    </row>
    <row r="2496" spans="2:2" ht="13" x14ac:dyDescent="0.15">
      <c r="B2496" s="5"/>
    </row>
    <row r="2497" spans="2:2" ht="13" x14ac:dyDescent="0.15">
      <c r="B2497" s="5"/>
    </row>
    <row r="2498" spans="2:2" ht="13" x14ac:dyDescent="0.15">
      <c r="B2498" s="5"/>
    </row>
    <row r="2499" spans="2:2" ht="13" x14ac:dyDescent="0.15">
      <c r="B2499" s="5"/>
    </row>
    <row r="2500" spans="2:2" ht="13" x14ac:dyDescent="0.15">
      <c r="B2500" s="5"/>
    </row>
    <row r="2501" spans="2:2" ht="13" x14ac:dyDescent="0.15">
      <c r="B2501" s="5"/>
    </row>
    <row r="2502" spans="2:2" ht="13" x14ac:dyDescent="0.15">
      <c r="B2502" s="5"/>
    </row>
    <row r="2503" spans="2:2" ht="13" x14ac:dyDescent="0.15">
      <c r="B2503" s="5"/>
    </row>
    <row r="2504" spans="2:2" ht="13" x14ac:dyDescent="0.15">
      <c r="B2504" s="5"/>
    </row>
    <row r="2505" spans="2:2" ht="13" x14ac:dyDescent="0.15">
      <c r="B2505" s="5"/>
    </row>
    <row r="2506" spans="2:2" ht="13" x14ac:dyDescent="0.15">
      <c r="B2506" s="5"/>
    </row>
    <row r="2507" spans="2:2" ht="13" x14ac:dyDescent="0.15">
      <c r="B2507" s="5"/>
    </row>
    <row r="2508" spans="2:2" ht="13" x14ac:dyDescent="0.15">
      <c r="B2508" s="5"/>
    </row>
    <row r="2509" spans="2:2" ht="13" x14ac:dyDescent="0.15">
      <c r="B2509" s="5"/>
    </row>
    <row r="2510" spans="2:2" ht="13" x14ac:dyDescent="0.15">
      <c r="B2510" s="5"/>
    </row>
    <row r="2511" spans="2:2" ht="13" x14ac:dyDescent="0.15">
      <c r="B2511" s="5"/>
    </row>
    <row r="2512" spans="2:2" ht="13" x14ac:dyDescent="0.15">
      <c r="B2512" s="5"/>
    </row>
    <row r="2513" spans="2:2" ht="13" x14ac:dyDescent="0.15">
      <c r="B2513" s="5"/>
    </row>
    <row r="2514" spans="2:2" ht="13" x14ac:dyDescent="0.15">
      <c r="B2514" s="5"/>
    </row>
    <row r="2515" spans="2:2" ht="13" x14ac:dyDescent="0.15">
      <c r="B2515" s="5"/>
    </row>
    <row r="2516" spans="2:2" ht="13" x14ac:dyDescent="0.15">
      <c r="B2516" s="5"/>
    </row>
    <row r="2517" spans="2:2" ht="13" x14ac:dyDescent="0.15">
      <c r="B2517" s="5"/>
    </row>
    <row r="2518" spans="2:2" ht="13" x14ac:dyDescent="0.15">
      <c r="B2518" s="5"/>
    </row>
    <row r="2519" spans="2:2" ht="13" x14ac:dyDescent="0.15">
      <c r="B2519" s="5"/>
    </row>
    <row r="2520" spans="2:2" ht="13" x14ac:dyDescent="0.15">
      <c r="B2520" s="5"/>
    </row>
    <row r="2521" spans="2:2" ht="13" x14ac:dyDescent="0.15">
      <c r="B2521" s="5"/>
    </row>
    <row r="2522" spans="2:2" ht="13" x14ac:dyDescent="0.15">
      <c r="B2522" s="5"/>
    </row>
    <row r="2523" spans="2:2" ht="13" x14ac:dyDescent="0.15">
      <c r="B2523" s="5"/>
    </row>
    <row r="2524" spans="2:2" ht="13" x14ac:dyDescent="0.15">
      <c r="B2524" s="5"/>
    </row>
    <row r="2525" spans="2:2" ht="13" x14ac:dyDescent="0.15">
      <c r="B2525" s="5"/>
    </row>
    <row r="2526" spans="2:2" ht="13" x14ac:dyDescent="0.15">
      <c r="B2526" s="5"/>
    </row>
    <row r="2527" spans="2:2" ht="13" x14ac:dyDescent="0.15">
      <c r="B2527" s="5"/>
    </row>
    <row r="2528" spans="2:2" ht="13" x14ac:dyDescent="0.15">
      <c r="B2528" s="5"/>
    </row>
    <row r="2529" spans="2:2" ht="13" x14ac:dyDescent="0.15">
      <c r="B2529" s="5"/>
    </row>
    <row r="2530" spans="2:2" ht="13" x14ac:dyDescent="0.15">
      <c r="B2530" s="5"/>
    </row>
    <row r="2531" spans="2:2" ht="13" x14ac:dyDescent="0.15">
      <c r="B2531" s="5"/>
    </row>
    <row r="2532" spans="2:2" ht="13" x14ac:dyDescent="0.15">
      <c r="B2532" s="5"/>
    </row>
    <row r="2533" spans="2:2" ht="13" x14ac:dyDescent="0.15">
      <c r="B2533" s="5"/>
    </row>
    <row r="2534" spans="2:2" ht="13" x14ac:dyDescent="0.15">
      <c r="B2534" s="5"/>
    </row>
    <row r="2535" spans="2:2" ht="13" x14ac:dyDescent="0.15">
      <c r="B2535" s="5"/>
    </row>
    <row r="2536" spans="2:2" ht="13" x14ac:dyDescent="0.15">
      <c r="B2536" s="5"/>
    </row>
    <row r="2537" spans="2:2" ht="13" x14ac:dyDescent="0.15">
      <c r="B2537" s="5"/>
    </row>
    <row r="2538" spans="2:2" ht="13" x14ac:dyDescent="0.15">
      <c r="B2538" s="5"/>
    </row>
    <row r="2539" spans="2:2" ht="13" x14ac:dyDescent="0.15">
      <c r="B2539" s="5"/>
    </row>
    <row r="2540" spans="2:2" ht="13" x14ac:dyDescent="0.15">
      <c r="B2540" s="5"/>
    </row>
    <row r="2541" spans="2:2" ht="13" x14ac:dyDescent="0.15">
      <c r="B2541" s="5"/>
    </row>
    <row r="2542" spans="2:2" ht="13" x14ac:dyDescent="0.15">
      <c r="B2542" s="5"/>
    </row>
    <row r="2543" spans="2:2" ht="13" x14ac:dyDescent="0.15">
      <c r="B2543" s="5"/>
    </row>
    <row r="2544" spans="2:2" ht="13" x14ac:dyDescent="0.15">
      <c r="B2544" s="5"/>
    </row>
    <row r="2545" spans="2:2" ht="13" x14ac:dyDescent="0.15">
      <c r="B2545" s="5"/>
    </row>
    <row r="2546" spans="2:2" ht="13" x14ac:dyDescent="0.15">
      <c r="B2546" s="5"/>
    </row>
    <row r="2547" spans="2:2" ht="13" x14ac:dyDescent="0.15">
      <c r="B2547" s="5"/>
    </row>
    <row r="2548" spans="2:2" ht="13" x14ac:dyDescent="0.15">
      <c r="B2548" s="5"/>
    </row>
    <row r="2549" spans="2:2" ht="13" x14ac:dyDescent="0.15">
      <c r="B2549" s="5"/>
    </row>
    <row r="2550" spans="2:2" ht="13" x14ac:dyDescent="0.15">
      <c r="B2550" s="5"/>
    </row>
    <row r="2551" spans="2:2" ht="13" x14ac:dyDescent="0.15">
      <c r="B2551" s="5"/>
    </row>
    <row r="2552" spans="2:2" ht="13" x14ac:dyDescent="0.15">
      <c r="B2552" s="5"/>
    </row>
    <row r="2553" spans="2:2" ht="13" x14ac:dyDescent="0.15">
      <c r="B2553" s="5"/>
    </row>
    <row r="2554" spans="2:2" ht="13" x14ac:dyDescent="0.15">
      <c r="B2554" s="5"/>
    </row>
    <row r="2555" spans="2:2" ht="13" x14ac:dyDescent="0.15">
      <c r="B2555" s="5"/>
    </row>
    <row r="2556" spans="2:2" ht="13" x14ac:dyDescent="0.15">
      <c r="B2556" s="5"/>
    </row>
    <row r="2557" spans="2:2" ht="13" x14ac:dyDescent="0.15">
      <c r="B2557" s="5"/>
    </row>
    <row r="2558" spans="2:2" ht="13" x14ac:dyDescent="0.15">
      <c r="B2558" s="5"/>
    </row>
    <row r="2559" spans="2:2" ht="13" x14ac:dyDescent="0.15">
      <c r="B2559" s="5"/>
    </row>
    <row r="2560" spans="2:2" ht="13" x14ac:dyDescent="0.15">
      <c r="B2560" s="5"/>
    </row>
    <row r="2561" spans="2:2" ht="13" x14ac:dyDescent="0.15">
      <c r="B2561" s="5"/>
    </row>
    <row r="2562" spans="2:2" ht="13" x14ac:dyDescent="0.15">
      <c r="B2562" s="5"/>
    </row>
    <row r="2563" spans="2:2" ht="13" x14ac:dyDescent="0.15">
      <c r="B2563" s="5"/>
    </row>
    <row r="2564" spans="2:2" ht="13" x14ac:dyDescent="0.15">
      <c r="B2564" s="5"/>
    </row>
    <row r="2565" spans="2:2" ht="13" x14ac:dyDescent="0.15">
      <c r="B2565" s="5"/>
    </row>
    <row r="2566" spans="2:2" ht="13" x14ac:dyDescent="0.15">
      <c r="B2566" s="5"/>
    </row>
    <row r="2567" spans="2:2" ht="13" x14ac:dyDescent="0.15">
      <c r="B2567" s="5"/>
    </row>
    <row r="2568" spans="2:2" ht="13" x14ac:dyDescent="0.15">
      <c r="B2568" s="5"/>
    </row>
    <row r="2569" spans="2:2" ht="13" x14ac:dyDescent="0.15">
      <c r="B2569" s="5"/>
    </row>
    <row r="2570" spans="2:2" ht="13" x14ac:dyDescent="0.15">
      <c r="B2570" s="5"/>
    </row>
    <row r="2571" spans="2:2" ht="13" x14ac:dyDescent="0.15">
      <c r="B2571" s="5"/>
    </row>
    <row r="2572" spans="2:2" ht="13" x14ac:dyDescent="0.15">
      <c r="B2572" s="5"/>
    </row>
    <row r="2573" spans="2:2" ht="13" x14ac:dyDescent="0.15">
      <c r="B2573" s="5"/>
    </row>
    <row r="2574" spans="2:2" ht="13" x14ac:dyDescent="0.15">
      <c r="B2574" s="5"/>
    </row>
    <row r="2575" spans="2:2" ht="13" x14ac:dyDescent="0.15">
      <c r="B2575" s="5"/>
    </row>
    <row r="2576" spans="2:2" ht="13" x14ac:dyDescent="0.15">
      <c r="B2576" s="5"/>
    </row>
    <row r="2577" spans="2:2" ht="13" x14ac:dyDescent="0.15">
      <c r="B2577" s="5"/>
    </row>
    <row r="2578" spans="2:2" ht="13" x14ac:dyDescent="0.15">
      <c r="B2578" s="5"/>
    </row>
    <row r="2579" spans="2:2" ht="13" x14ac:dyDescent="0.15">
      <c r="B2579" s="5"/>
    </row>
    <row r="2580" spans="2:2" ht="13" x14ac:dyDescent="0.15">
      <c r="B2580" s="5"/>
    </row>
    <row r="2581" spans="2:2" ht="13" x14ac:dyDescent="0.15">
      <c r="B2581" s="5"/>
    </row>
    <row r="2582" spans="2:2" ht="13" x14ac:dyDescent="0.15">
      <c r="B2582" s="5"/>
    </row>
    <row r="2583" spans="2:2" ht="13" x14ac:dyDescent="0.15">
      <c r="B2583" s="5"/>
    </row>
    <row r="2584" spans="2:2" ht="13" x14ac:dyDescent="0.15">
      <c r="B2584" s="5"/>
    </row>
    <row r="2585" spans="2:2" ht="13" x14ac:dyDescent="0.15">
      <c r="B2585" s="5"/>
    </row>
    <row r="2586" spans="2:2" ht="13" x14ac:dyDescent="0.15">
      <c r="B2586" s="5"/>
    </row>
    <row r="2587" spans="2:2" ht="13" x14ac:dyDescent="0.15">
      <c r="B2587" s="5"/>
    </row>
    <row r="2588" spans="2:2" ht="13" x14ac:dyDescent="0.15">
      <c r="B2588" s="5"/>
    </row>
    <row r="2589" spans="2:2" ht="13" x14ac:dyDescent="0.15">
      <c r="B2589" s="5"/>
    </row>
    <row r="2590" spans="2:2" ht="13" x14ac:dyDescent="0.15">
      <c r="B2590" s="5"/>
    </row>
    <row r="2591" spans="2:2" ht="13" x14ac:dyDescent="0.15">
      <c r="B2591" s="5"/>
    </row>
    <row r="2592" spans="2:2" ht="13" x14ac:dyDescent="0.15">
      <c r="B2592" s="5"/>
    </row>
    <row r="2593" spans="2:2" ht="13" x14ac:dyDescent="0.15">
      <c r="B2593" s="5"/>
    </row>
    <row r="2594" spans="2:2" ht="13" x14ac:dyDescent="0.15">
      <c r="B2594" s="5"/>
    </row>
    <row r="2595" spans="2:2" ht="13" x14ac:dyDescent="0.15">
      <c r="B2595" s="5"/>
    </row>
    <row r="2596" spans="2:2" ht="13" x14ac:dyDescent="0.15">
      <c r="B2596" s="5"/>
    </row>
    <row r="2597" spans="2:2" ht="13" x14ac:dyDescent="0.15">
      <c r="B2597" s="5"/>
    </row>
    <row r="2598" spans="2:2" ht="13" x14ac:dyDescent="0.15">
      <c r="B2598" s="5"/>
    </row>
    <row r="2599" spans="2:2" ht="13" x14ac:dyDescent="0.15">
      <c r="B2599" s="5"/>
    </row>
    <row r="2600" spans="2:2" ht="13" x14ac:dyDescent="0.15">
      <c r="B2600" s="5"/>
    </row>
    <row r="2601" spans="2:2" ht="13" x14ac:dyDescent="0.15">
      <c r="B2601" s="5"/>
    </row>
    <row r="2602" spans="2:2" ht="13" x14ac:dyDescent="0.15">
      <c r="B2602" s="5"/>
    </row>
    <row r="2603" spans="2:2" ht="13" x14ac:dyDescent="0.15">
      <c r="B2603" s="5"/>
    </row>
    <row r="2604" spans="2:2" ht="13" x14ac:dyDescent="0.15">
      <c r="B2604" s="5"/>
    </row>
    <row r="2605" spans="2:2" ht="13" x14ac:dyDescent="0.15">
      <c r="B2605" s="5"/>
    </row>
    <row r="2606" spans="2:2" ht="13" x14ac:dyDescent="0.15">
      <c r="B2606" s="5"/>
    </row>
    <row r="2607" spans="2:2" ht="13" x14ac:dyDescent="0.15">
      <c r="B2607" s="5"/>
    </row>
    <row r="2608" spans="2:2" ht="13" x14ac:dyDescent="0.15">
      <c r="B2608" s="5"/>
    </row>
    <row r="2609" spans="2:2" ht="13" x14ac:dyDescent="0.15">
      <c r="B2609" s="5"/>
    </row>
    <row r="2610" spans="2:2" ht="13" x14ac:dyDescent="0.15">
      <c r="B2610" s="5"/>
    </row>
    <row r="2611" spans="2:2" ht="13" x14ac:dyDescent="0.15">
      <c r="B2611" s="5"/>
    </row>
    <row r="2612" spans="2:2" ht="13" x14ac:dyDescent="0.15">
      <c r="B2612" s="5"/>
    </row>
    <row r="2613" spans="2:2" ht="13" x14ac:dyDescent="0.15">
      <c r="B2613" s="5"/>
    </row>
    <row r="2614" spans="2:2" ht="13" x14ac:dyDescent="0.15">
      <c r="B2614" s="5"/>
    </row>
    <row r="2615" spans="2:2" ht="13" x14ac:dyDescent="0.15">
      <c r="B2615" s="5"/>
    </row>
    <row r="2616" spans="2:2" ht="13" x14ac:dyDescent="0.15">
      <c r="B2616" s="5"/>
    </row>
    <row r="2617" spans="2:2" ht="13" x14ac:dyDescent="0.15">
      <c r="B2617" s="5"/>
    </row>
    <row r="2618" spans="2:2" ht="13" x14ac:dyDescent="0.15">
      <c r="B2618" s="5"/>
    </row>
    <row r="2619" spans="2:2" ht="13" x14ac:dyDescent="0.15">
      <c r="B2619" s="5"/>
    </row>
    <row r="2620" spans="2:2" ht="13" x14ac:dyDescent="0.15">
      <c r="B2620" s="5"/>
    </row>
    <row r="2621" spans="2:2" ht="13" x14ac:dyDescent="0.15">
      <c r="B2621" s="5"/>
    </row>
    <row r="2622" spans="2:2" ht="13" x14ac:dyDescent="0.15">
      <c r="B2622" s="5"/>
    </row>
    <row r="2623" spans="2:2" ht="13" x14ac:dyDescent="0.15">
      <c r="B2623" s="5"/>
    </row>
    <row r="2624" spans="2:2" ht="13" x14ac:dyDescent="0.15">
      <c r="B2624" s="5"/>
    </row>
    <row r="2625" spans="2:2" ht="13" x14ac:dyDescent="0.15">
      <c r="B2625" s="5"/>
    </row>
    <row r="2626" spans="2:2" ht="13" x14ac:dyDescent="0.15">
      <c r="B2626" s="5"/>
    </row>
    <row r="2627" spans="2:2" ht="13" x14ac:dyDescent="0.15">
      <c r="B2627" s="5"/>
    </row>
    <row r="2628" spans="2:2" ht="13" x14ac:dyDescent="0.15">
      <c r="B2628" s="5"/>
    </row>
    <row r="2629" spans="2:2" ht="13" x14ac:dyDescent="0.15">
      <c r="B2629" s="5"/>
    </row>
    <row r="2630" spans="2:2" ht="13" x14ac:dyDescent="0.15">
      <c r="B2630" s="5"/>
    </row>
    <row r="2631" spans="2:2" ht="13" x14ac:dyDescent="0.15">
      <c r="B2631" s="5"/>
    </row>
    <row r="2632" spans="2:2" ht="13" x14ac:dyDescent="0.15">
      <c r="B2632" s="5"/>
    </row>
    <row r="2633" spans="2:2" ht="13" x14ac:dyDescent="0.15">
      <c r="B2633" s="5"/>
    </row>
    <row r="2634" spans="2:2" ht="13" x14ac:dyDescent="0.15">
      <c r="B2634" s="5"/>
    </row>
    <row r="2635" spans="2:2" ht="13" x14ac:dyDescent="0.15">
      <c r="B2635" s="5"/>
    </row>
    <row r="2636" spans="2:2" ht="13" x14ac:dyDescent="0.15">
      <c r="B2636" s="5"/>
    </row>
    <row r="2637" spans="2:2" ht="13" x14ac:dyDescent="0.15">
      <c r="B2637" s="5"/>
    </row>
    <row r="2638" spans="2:2" ht="13" x14ac:dyDescent="0.15">
      <c r="B2638" s="5"/>
    </row>
    <row r="2639" spans="2:2" ht="13" x14ac:dyDescent="0.15">
      <c r="B2639" s="5"/>
    </row>
    <row r="2640" spans="2:2" ht="13" x14ac:dyDescent="0.15">
      <c r="B2640" s="5"/>
    </row>
    <row r="2641" spans="2:2" ht="13" x14ac:dyDescent="0.15">
      <c r="B2641" s="5"/>
    </row>
    <row r="2642" spans="2:2" ht="13" x14ac:dyDescent="0.15">
      <c r="B2642" s="5"/>
    </row>
    <row r="2643" spans="2:2" ht="13" x14ac:dyDescent="0.15">
      <c r="B2643" s="5"/>
    </row>
    <row r="2644" spans="2:2" ht="13" x14ac:dyDescent="0.15">
      <c r="B2644" s="5"/>
    </row>
    <row r="2645" spans="2:2" ht="13" x14ac:dyDescent="0.15">
      <c r="B2645" s="5"/>
    </row>
    <row r="2646" spans="2:2" ht="13" x14ac:dyDescent="0.15">
      <c r="B2646" s="5"/>
    </row>
    <row r="2647" spans="2:2" ht="13" x14ac:dyDescent="0.15">
      <c r="B2647" s="5"/>
    </row>
    <row r="2648" spans="2:2" ht="13" x14ac:dyDescent="0.15">
      <c r="B2648" s="5"/>
    </row>
    <row r="2649" spans="2:2" ht="13" x14ac:dyDescent="0.15">
      <c r="B2649" s="5"/>
    </row>
    <row r="2650" spans="2:2" ht="13" x14ac:dyDescent="0.15">
      <c r="B2650" s="5"/>
    </row>
    <row r="2651" spans="2:2" ht="13" x14ac:dyDescent="0.15">
      <c r="B2651" s="5"/>
    </row>
    <row r="2652" spans="2:2" ht="13" x14ac:dyDescent="0.15">
      <c r="B2652" s="5"/>
    </row>
    <row r="2653" spans="2:2" ht="13" x14ac:dyDescent="0.15">
      <c r="B2653" s="5"/>
    </row>
    <row r="2654" spans="2:2" ht="13" x14ac:dyDescent="0.15">
      <c r="B2654" s="5"/>
    </row>
    <row r="2655" spans="2:2" ht="13" x14ac:dyDescent="0.15">
      <c r="B2655" s="5"/>
    </row>
    <row r="2656" spans="2:2" ht="13" x14ac:dyDescent="0.15">
      <c r="B2656" s="5"/>
    </row>
    <row r="2657" spans="2:2" ht="13" x14ac:dyDescent="0.15">
      <c r="B2657" s="5"/>
    </row>
    <row r="2658" spans="2:2" ht="13" x14ac:dyDescent="0.15">
      <c r="B2658" s="5"/>
    </row>
    <row r="2659" spans="2:2" ht="13" x14ac:dyDescent="0.15">
      <c r="B2659" s="5"/>
    </row>
    <row r="2660" spans="2:2" ht="13" x14ac:dyDescent="0.15">
      <c r="B2660" s="5"/>
    </row>
    <row r="2661" spans="2:2" ht="13" x14ac:dyDescent="0.15">
      <c r="B2661" s="5"/>
    </row>
    <row r="2662" spans="2:2" ht="13" x14ac:dyDescent="0.15">
      <c r="B2662" s="5"/>
    </row>
    <row r="2663" spans="2:2" ht="13" x14ac:dyDescent="0.15">
      <c r="B2663" s="5"/>
    </row>
    <row r="2664" spans="2:2" ht="13" x14ac:dyDescent="0.15">
      <c r="B2664" s="5"/>
    </row>
    <row r="2665" spans="2:2" ht="13" x14ac:dyDescent="0.15">
      <c r="B2665" s="5"/>
    </row>
    <row r="2666" spans="2:2" ht="13" x14ac:dyDescent="0.15">
      <c r="B2666" s="5"/>
    </row>
    <row r="2667" spans="2:2" ht="13" x14ac:dyDescent="0.15">
      <c r="B2667" s="5"/>
    </row>
    <row r="2668" spans="2:2" ht="13" x14ac:dyDescent="0.15">
      <c r="B2668" s="5"/>
    </row>
    <row r="2669" spans="2:2" ht="13" x14ac:dyDescent="0.15">
      <c r="B2669" s="5"/>
    </row>
    <row r="2670" spans="2:2" ht="13" x14ac:dyDescent="0.15">
      <c r="B2670" s="5"/>
    </row>
    <row r="2671" spans="2:2" ht="13" x14ac:dyDescent="0.15">
      <c r="B2671" s="5"/>
    </row>
    <row r="2672" spans="2:2" ht="13" x14ac:dyDescent="0.15">
      <c r="B2672" s="5"/>
    </row>
    <row r="2673" spans="2:2" ht="13" x14ac:dyDescent="0.15">
      <c r="B2673" s="5"/>
    </row>
    <row r="2674" spans="2:2" ht="13" x14ac:dyDescent="0.15">
      <c r="B2674" s="5"/>
    </row>
    <row r="2675" spans="2:2" ht="13" x14ac:dyDescent="0.15">
      <c r="B2675" s="5"/>
    </row>
    <row r="2676" spans="2:2" ht="13" x14ac:dyDescent="0.15">
      <c r="B2676" s="5"/>
    </row>
    <row r="2677" spans="2:2" ht="13" x14ac:dyDescent="0.15">
      <c r="B2677" s="5"/>
    </row>
    <row r="2678" spans="2:2" ht="13" x14ac:dyDescent="0.15">
      <c r="B2678" s="5"/>
    </row>
    <row r="2679" spans="2:2" ht="13" x14ac:dyDescent="0.15">
      <c r="B2679" s="5"/>
    </row>
    <row r="2680" spans="2:2" ht="13" x14ac:dyDescent="0.15">
      <c r="B2680" s="5"/>
    </row>
    <row r="2681" spans="2:2" ht="13" x14ac:dyDescent="0.15">
      <c r="B2681" s="5"/>
    </row>
    <row r="2682" spans="2:2" ht="13" x14ac:dyDescent="0.15">
      <c r="B2682" s="5"/>
    </row>
    <row r="2683" spans="2:2" ht="13" x14ac:dyDescent="0.15">
      <c r="B2683" s="5"/>
    </row>
    <row r="2684" spans="2:2" ht="13" x14ac:dyDescent="0.15">
      <c r="B2684" s="5"/>
    </row>
    <row r="2685" spans="2:2" ht="13" x14ac:dyDescent="0.15">
      <c r="B2685" s="5"/>
    </row>
    <row r="2686" spans="2:2" ht="13" x14ac:dyDescent="0.15">
      <c r="B2686" s="5"/>
    </row>
    <row r="2687" spans="2:2" ht="13" x14ac:dyDescent="0.15">
      <c r="B2687" s="5"/>
    </row>
    <row r="2688" spans="2:2" ht="13" x14ac:dyDescent="0.15">
      <c r="B2688" s="5"/>
    </row>
    <row r="2689" spans="2:2" ht="13" x14ac:dyDescent="0.15">
      <c r="B2689" s="5"/>
    </row>
    <row r="2690" spans="2:2" ht="13" x14ac:dyDescent="0.15">
      <c r="B2690" s="5"/>
    </row>
    <row r="2691" spans="2:2" ht="13" x14ac:dyDescent="0.15">
      <c r="B2691" s="5"/>
    </row>
    <row r="2692" spans="2:2" ht="13" x14ac:dyDescent="0.15">
      <c r="B2692" s="5"/>
    </row>
    <row r="2693" spans="2:2" ht="13" x14ac:dyDescent="0.15">
      <c r="B2693" s="5"/>
    </row>
    <row r="2694" spans="2:2" ht="13" x14ac:dyDescent="0.15">
      <c r="B2694" s="5"/>
    </row>
    <row r="2695" spans="2:2" ht="13" x14ac:dyDescent="0.15">
      <c r="B2695" s="5"/>
    </row>
    <row r="2696" spans="2:2" ht="13" x14ac:dyDescent="0.15">
      <c r="B2696" s="5"/>
    </row>
    <row r="2697" spans="2:2" ht="13" x14ac:dyDescent="0.15">
      <c r="B2697" s="5"/>
    </row>
    <row r="2698" spans="2:2" ht="13" x14ac:dyDescent="0.15">
      <c r="B2698" s="5"/>
    </row>
    <row r="2699" spans="2:2" ht="13" x14ac:dyDescent="0.15">
      <c r="B2699" s="5"/>
    </row>
    <row r="2700" spans="2:2" ht="13" x14ac:dyDescent="0.15">
      <c r="B2700" s="5"/>
    </row>
    <row r="2701" spans="2:2" ht="13" x14ac:dyDescent="0.15">
      <c r="B2701" s="5"/>
    </row>
    <row r="2702" spans="2:2" ht="13" x14ac:dyDescent="0.15">
      <c r="B2702" s="5"/>
    </row>
    <row r="2703" spans="2:2" ht="13" x14ac:dyDescent="0.15">
      <c r="B2703" s="5"/>
    </row>
    <row r="2704" spans="2:2" ht="13" x14ac:dyDescent="0.15">
      <c r="B2704" s="5"/>
    </row>
    <row r="2705" spans="2:2" ht="13" x14ac:dyDescent="0.15">
      <c r="B2705" s="5"/>
    </row>
    <row r="2706" spans="2:2" ht="13" x14ac:dyDescent="0.15">
      <c r="B2706" s="5"/>
    </row>
    <row r="2707" spans="2:2" ht="13" x14ac:dyDescent="0.15">
      <c r="B2707" s="5"/>
    </row>
    <row r="2708" spans="2:2" ht="13" x14ac:dyDescent="0.15">
      <c r="B2708" s="5"/>
    </row>
    <row r="2709" spans="2:2" ht="13" x14ac:dyDescent="0.15">
      <c r="B2709" s="5"/>
    </row>
    <row r="2710" spans="2:2" ht="13" x14ac:dyDescent="0.15">
      <c r="B2710" s="5"/>
    </row>
    <row r="2711" spans="2:2" ht="13" x14ac:dyDescent="0.15">
      <c r="B2711" s="5"/>
    </row>
    <row r="2712" spans="2:2" ht="13" x14ac:dyDescent="0.15">
      <c r="B2712" s="5"/>
    </row>
    <row r="2713" spans="2:2" ht="13" x14ac:dyDescent="0.15">
      <c r="B2713" s="5"/>
    </row>
    <row r="2714" spans="2:2" ht="13" x14ac:dyDescent="0.15">
      <c r="B2714" s="5"/>
    </row>
    <row r="2715" spans="2:2" ht="13" x14ac:dyDescent="0.15">
      <c r="B2715" s="5"/>
    </row>
    <row r="2716" spans="2:2" ht="13" x14ac:dyDescent="0.15">
      <c r="B2716" s="5"/>
    </row>
    <row r="2717" spans="2:2" ht="13" x14ac:dyDescent="0.15">
      <c r="B2717" s="5"/>
    </row>
    <row r="2718" spans="2:2" ht="13" x14ac:dyDescent="0.15">
      <c r="B2718" s="5"/>
    </row>
    <row r="2719" spans="2:2" ht="13" x14ac:dyDescent="0.15">
      <c r="B2719" s="5"/>
    </row>
    <row r="2720" spans="2:2" ht="13" x14ac:dyDescent="0.15">
      <c r="B2720" s="5"/>
    </row>
    <row r="2721" spans="2:2" ht="13" x14ac:dyDescent="0.15">
      <c r="B2721" s="5"/>
    </row>
    <row r="2722" spans="2:2" ht="13" x14ac:dyDescent="0.15">
      <c r="B2722" s="5"/>
    </row>
    <row r="2723" spans="2:2" ht="13" x14ac:dyDescent="0.15">
      <c r="B2723" s="5"/>
    </row>
    <row r="2724" spans="2:2" ht="13" x14ac:dyDescent="0.15">
      <c r="B2724" s="5"/>
    </row>
    <row r="2725" spans="2:2" ht="13" x14ac:dyDescent="0.15">
      <c r="B2725" s="5"/>
    </row>
    <row r="2726" spans="2:2" ht="13" x14ac:dyDescent="0.15">
      <c r="B2726" s="5"/>
    </row>
    <row r="2727" spans="2:2" ht="13" x14ac:dyDescent="0.15">
      <c r="B2727" s="5"/>
    </row>
    <row r="2728" spans="2:2" ht="13" x14ac:dyDescent="0.15">
      <c r="B2728" s="5"/>
    </row>
    <row r="2729" spans="2:2" ht="13" x14ac:dyDescent="0.15">
      <c r="B2729" s="5"/>
    </row>
    <row r="2730" spans="2:2" ht="13" x14ac:dyDescent="0.15">
      <c r="B2730" s="5"/>
    </row>
    <row r="2731" spans="2:2" ht="13" x14ac:dyDescent="0.15">
      <c r="B2731" s="5"/>
    </row>
    <row r="2732" spans="2:2" ht="13" x14ac:dyDescent="0.15">
      <c r="B2732" s="5"/>
    </row>
    <row r="2733" spans="2:2" ht="13" x14ac:dyDescent="0.15">
      <c r="B2733" s="5"/>
    </row>
    <row r="2734" spans="2:2" ht="13" x14ac:dyDescent="0.15">
      <c r="B2734" s="5"/>
    </row>
    <row r="2735" spans="2:2" ht="13" x14ac:dyDescent="0.15">
      <c r="B2735" s="5"/>
    </row>
    <row r="2736" spans="2:2" ht="13" x14ac:dyDescent="0.15">
      <c r="B2736" s="5"/>
    </row>
    <row r="2737" spans="2:2" ht="13" x14ac:dyDescent="0.15">
      <c r="B2737" s="5"/>
    </row>
    <row r="2738" spans="2:2" ht="13" x14ac:dyDescent="0.15">
      <c r="B2738" s="5"/>
    </row>
    <row r="2739" spans="2:2" ht="13" x14ac:dyDescent="0.15">
      <c r="B2739" s="5"/>
    </row>
    <row r="2740" spans="2:2" ht="13" x14ac:dyDescent="0.15">
      <c r="B2740" s="5"/>
    </row>
    <row r="2741" spans="2:2" ht="13" x14ac:dyDescent="0.15">
      <c r="B2741" s="5"/>
    </row>
    <row r="2742" spans="2:2" ht="13" x14ac:dyDescent="0.15">
      <c r="B2742" s="5"/>
    </row>
    <row r="2743" spans="2:2" ht="13" x14ac:dyDescent="0.15">
      <c r="B2743" s="5"/>
    </row>
    <row r="2744" spans="2:2" ht="13" x14ac:dyDescent="0.15">
      <c r="B2744" s="5"/>
    </row>
    <row r="2745" spans="2:2" ht="13" x14ac:dyDescent="0.15">
      <c r="B2745" s="5"/>
    </row>
    <row r="2746" spans="2:2" ht="13" x14ac:dyDescent="0.15">
      <c r="B2746" s="5"/>
    </row>
    <row r="2747" spans="2:2" ht="13" x14ac:dyDescent="0.15">
      <c r="B2747" s="5"/>
    </row>
    <row r="2748" spans="2:2" ht="13" x14ac:dyDescent="0.15">
      <c r="B2748" s="5"/>
    </row>
    <row r="2749" spans="2:2" ht="13" x14ac:dyDescent="0.15">
      <c r="B2749" s="5"/>
    </row>
    <row r="2750" spans="2:2" ht="13" x14ac:dyDescent="0.15">
      <c r="B2750" s="5"/>
    </row>
    <row r="2751" spans="2:2" ht="13" x14ac:dyDescent="0.15">
      <c r="B2751" s="5"/>
    </row>
    <row r="2752" spans="2:2" ht="13" x14ac:dyDescent="0.15">
      <c r="B2752" s="5"/>
    </row>
    <row r="2753" spans="2:2" ht="13" x14ac:dyDescent="0.15">
      <c r="B2753" s="5"/>
    </row>
    <row r="2754" spans="2:2" ht="13" x14ac:dyDescent="0.15">
      <c r="B2754" s="5"/>
    </row>
    <row r="2755" spans="2:2" ht="13" x14ac:dyDescent="0.15">
      <c r="B2755" s="5"/>
    </row>
    <row r="2756" spans="2:2" ht="13" x14ac:dyDescent="0.15">
      <c r="B2756" s="5"/>
    </row>
    <row r="2757" spans="2:2" ht="13" x14ac:dyDescent="0.15">
      <c r="B2757" s="5"/>
    </row>
    <row r="2758" spans="2:2" ht="13" x14ac:dyDescent="0.15">
      <c r="B2758" s="5"/>
    </row>
    <row r="2759" spans="2:2" ht="13" x14ac:dyDescent="0.15">
      <c r="B2759" s="5"/>
    </row>
    <row r="2760" spans="2:2" ht="13" x14ac:dyDescent="0.15">
      <c r="B2760" s="5"/>
    </row>
    <row r="2761" spans="2:2" ht="13" x14ac:dyDescent="0.15">
      <c r="B2761" s="5"/>
    </row>
    <row r="2762" spans="2:2" ht="13" x14ac:dyDescent="0.15">
      <c r="B2762" s="5"/>
    </row>
    <row r="2763" spans="2:2" ht="13" x14ac:dyDescent="0.15">
      <c r="B2763" s="5"/>
    </row>
    <row r="2764" spans="2:2" ht="13" x14ac:dyDescent="0.15">
      <c r="B2764" s="5"/>
    </row>
    <row r="2765" spans="2:2" ht="13" x14ac:dyDescent="0.15">
      <c r="B2765" s="5"/>
    </row>
    <row r="2766" spans="2:2" ht="13" x14ac:dyDescent="0.15">
      <c r="B2766" s="5"/>
    </row>
    <row r="2767" spans="2:2" ht="13" x14ac:dyDescent="0.15">
      <c r="B2767" s="5"/>
    </row>
    <row r="2768" spans="2:2" ht="13" x14ac:dyDescent="0.15">
      <c r="B2768" s="5"/>
    </row>
    <row r="2769" spans="2:2" ht="13" x14ac:dyDescent="0.15">
      <c r="B2769" s="5"/>
    </row>
    <row r="2770" spans="2:2" ht="13" x14ac:dyDescent="0.15">
      <c r="B2770" s="5"/>
    </row>
    <row r="2771" spans="2:2" ht="13" x14ac:dyDescent="0.15">
      <c r="B2771" s="5"/>
    </row>
    <row r="2772" spans="2:2" ht="13" x14ac:dyDescent="0.15">
      <c r="B2772" s="5"/>
    </row>
    <row r="2773" spans="2:2" ht="13" x14ac:dyDescent="0.15">
      <c r="B2773" s="5"/>
    </row>
    <row r="2774" spans="2:2" ht="13" x14ac:dyDescent="0.15">
      <c r="B2774" s="5"/>
    </row>
    <row r="2775" spans="2:2" ht="13" x14ac:dyDescent="0.15">
      <c r="B2775" s="5"/>
    </row>
    <row r="2776" spans="2:2" ht="13" x14ac:dyDescent="0.15">
      <c r="B2776" s="5"/>
    </row>
    <row r="2777" spans="2:2" ht="13" x14ac:dyDescent="0.15">
      <c r="B2777" s="5"/>
    </row>
    <row r="2778" spans="2:2" ht="13" x14ac:dyDescent="0.15">
      <c r="B2778" s="5"/>
    </row>
    <row r="2779" spans="2:2" ht="13" x14ac:dyDescent="0.15">
      <c r="B2779" s="5"/>
    </row>
    <row r="2780" spans="2:2" ht="13" x14ac:dyDescent="0.15">
      <c r="B2780" s="5"/>
    </row>
    <row r="2781" spans="2:2" ht="13" x14ac:dyDescent="0.15">
      <c r="B2781" s="5"/>
    </row>
    <row r="2782" spans="2:2" ht="13" x14ac:dyDescent="0.15">
      <c r="B2782" s="5"/>
    </row>
    <row r="2783" spans="2:2" ht="13" x14ac:dyDescent="0.15">
      <c r="B2783" s="5"/>
    </row>
    <row r="2784" spans="2:2" ht="13" x14ac:dyDescent="0.15">
      <c r="B2784" s="5"/>
    </row>
    <row r="2785" spans="2:2" ht="13" x14ac:dyDescent="0.15">
      <c r="B2785" s="5"/>
    </row>
    <row r="2786" spans="2:2" ht="13" x14ac:dyDescent="0.15">
      <c r="B2786" s="5"/>
    </row>
    <row r="2787" spans="2:2" ht="13" x14ac:dyDescent="0.15">
      <c r="B2787" s="5"/>
    </row>
    <row r="2788" spans="2:2" ht="13" x14ac:dyDescent="0.15">
      <c r="B2788" s="5"/>
    </row>
    <row r="2789" spans="2:2" ht="13" x14ac:dyDescent="0.15">
      <c r="B2789" s="5"/>
    </row>
    <row r="2790" spans="2:2" ht="13" x14ac:dyDescent="0.15">
      <c r="B2790" s="5"/>
    </row>
    <row r="2791" spans="2:2" ht="13" x14ac:dyDescent="0.15">
      <c r="B2791" s="5"/>
    </row>
    <row r="2792" spans="2:2" ht="13" x14ac:dyDescent="0.15">
      <c r="B2792" s="5"/>
    </row>
    <row r="2793" spans="2:2" ht="13" x14ac:dyDescent="0.15">
      <c r="B2793" s="5"/>
    </row>
    <row r="2794" spans="2:2" ht="13" x14ac:dyDescent="0.15">
      <c r="B2794" s="5"/>
    </row>
    <row r="2795" spans="2:2" ht="13" x14ac:dyDescent="0.15">
      <c r="B2795" s="5"/>
    </row>
    <row r="2796" spans="2:2" ht="13" x14ac:dyDescent="0.15">
      <c r="B2796" s="5"/>
    </row>
    <row r="2797" spans="2:2" ht="13" x14ac:dyDescent="0.15">
      <c r="B2797" s="5"/>
    </row>
    <row r="2798" spans="2:2" ht="13" x14ac:dyDescent="0.15">
      <c r="B2798" s="5"/>
    </row>
    <row r="2799" spans="2:2" ht="13" x14ac:dyDescent="0.15">
      <c r="B2799" s="5"/>
    </row>
    <row r="2800" spans="2:2" ht="13" x14ac:dyDescent="0.15">
      <c r="B2800" s="5"/>
    </row>
    <row r="2801" spans="2:2" ht="13" x14ac:dyDescent="0.15">
      <c r="B2801" s="5"/>
    </row>
    <row r="2802" spans="2:2" ht="13" x14ac:dyDescent="0.15">
      <c r="B2802" s="5"/>
    </row>
    <row r="2803" spans="2:2" ht="13" x14ac:dyDescent="0.15">
      <c r="B2803" s="5"/>
    </row>
    <row r="2804" spans="2:2" ht="13" x14ac:dyDescent="0.15">
      <c r="B2804" s="5"/>
    </row>
    <row r="2805" spans="2:2" ht="13" x14ac:dyDescent="0.15">
      <c r="B2805" s="5"/>
    </row>
    <row r="2806" spans="2:2" ht="13" x14ac:dyDescent="0.15">
      <c r="B2806" s="5"/>
    </row>
    <row r="2807" spans="2:2" ht="13" x14ac:dyDescent="0.15">
      <c r="B2807" s="5"/>
    </row>
    <row r="2808" spans="2:2" ht="13" x14ac:dyDescent="0.15">
      <c r="B2808" s="5"/>
    </row>
    <row r="2809" spans="2:2" ht="13" x14ac:dyDescent="0.15">
      <c r="B2809" s="5"/>
    </row>
    <row r="2810" spans="2:2" ht="13" x14ac:dyDescent="0.15">
      <c r="B2810" s="5"/>
    </row>
    <row r="2811" spans="2:2" ht="13" x14ac:dyDescent="0.15">
      <c r="B2811" s="5"/>
    </row>
    <row r="2812" spans="2:2" ht="13" x14ac:dyDescent="0.15">
      <c r="B2812" s="5"/>
    </row>
    <row r="2813" spans="2:2" ht="13" x14ac:dyDescent="0.15">
      <c r="B2813" s="5"/>
    </row>
    <row r="2814" spans="2:2" ht="13" x14ac:dyDescent="0.15">
      <c r="B2814" s="5"/>
    </row>
    <row r="2815" spans="2:2" ht="13" x14ac:dyDescent="0.15">
      <c r="B2815" s="5"/>
    </row>
    <row r="2816" spans="2:2" ht="13" x14ac:dyDescent="0.15">
      <c r="B2816" s="5"/>
    </row>
    <row r="2817" spans="2:2" ht="13" x14ac:dyDescent="0.15">
      <c r="B2817" s="5"/>
    </row>
    <row r="2818" spans="2:2" ht="13" x14ac:dyDescent="0.15">
      <c r="B2818" s="5"/>
    </row>
    <row r="2819" spans="2:2" ht="13" x14ac:dyDescent="0.15">
      <c r="B2819" s="5"/>
    </row>
    <row r="2820" spans="2:2" ht="13" x14ac:dyDescent="0.15">
      <c r="B2820" s="5"/>
    </row>
    <row r="2821" spans="2:2" ht="13" x14ac:dyDescent="0.15">
      <c r="B2821" s="5"/>
    </row>
    <row r="2822" spans="2:2" ht="13" x14ac:dyDescent="0.15">
      <c r="B2822" s="5"/>
    </row>
    <row r="2823" spans="2:2" ht="13" x14ac:dyDescent="0.15">
      <c r="B2823" s="5"/>
    </row>
    <row r="2824" spans="2:2" ht="13" x14ac:dyDescent="0.15">
      <c r="B2824" s="5"/>
    </row>
    <row r="2825" spans="2:2" ht="13" x14ac:dyDescent="0.15">
      <c r="B2825" s="5"/>
    </row>
    <row r="2826" spans="2:2" ht="13" x14ac:dyDescent="0.15">
      <c r="B2826" s="5"/>
    </row>
    <row r="2827" spans="2:2" ht="13" x14ac:dyDescent="0.15">
      <c r="B2827" s="5"/>
    </row>
    <row r="2828" spans="2:2" ht="13" x14ac:dyDescent="0.15">
      <c r="B2828" s="5"/>
    </row>
    <row r="2829" spans="2:2" ht="13" x14ac:dyDescent="0.15">
      <c r="B2829" s="5"/>
    </row>
    <row r="2830" spans="2:2" ht="13" x14ac:dyDescent="0.15">
      <c r="B2830" s="5"/>
    </row>
    <row r="2831" spans="2:2" ht="13" x14ac:dyDescent="0.15">
      <c r="B2831" s="5"/>
    </row>
    <row r="2832" spans="2:2" ht="13" x14ac:dyDescent="0.15">
      <c r="B2832" s="5"/>
    </row>
    <row r="2833" spans="2:2" ht="13" x14ac:dyDescent="0.15">
      <c r="B2833" s="5"/>
    </row>
    <row r="2834" spans="2:2" ht="13" x14ac:dyDescent="0.15">
      <c r="B2834" s="5"/>
    </row>
  </sheetData>
  <mergeCells count="1">
    <mergeCell ref="A1:U1"/>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0B6E-8A09-4F40-8E57-7EA1F8F89083}">
  <sheetPr>
    <tabColor rgb="FFC0E6F5"/>
  </sheetPr>
  <dimension ref="A1:BG214"/>
  <sheetViews>
    <sheetView zoomScale="87" zoomScaleNormal="85" workbookViewId="0">
      <selection activeCell="X36" sqref="X36"/>
    </sheetView>
  </sheetViews>
  <sheetFormatPr baseColWidth="10" defaultColWidth="11.1640625" defaultRowHeight="15" x14ac:dyDescent="0.2"/>
  <cols>
    <col min="2" max="2" width="11.5" customWidth="1"/>
    <col min="3" max="3" width="20.33203125" customWidth="1"/>
    <col min="4" max="5" width="19.6640625" customWidth="1"/>
    <col min="6" max="23" width="4.6640625" customWidth="1"/>
    <col min="24" max="24" width="9.33203125" customWidth="1"/>
    <col min="25" max="25" width="8.6640625" customWidth="1"/>
    <col min="26" max="26" width="12.6640625" customWidth="1"/>
    <col min="27" max="31" width="4.6640625" customWidth="1"/>
    <col min="32" max="32" width="8.5" customWidth="1"/>
    <col min="33" max="33" width="14.6640625" customWidth="1"/>
    <col min="34" max="34" width="12.33203125" customWidth="1"/>
    <col min="35" max="35" width="11.6640625" customWidth="1"/>
    <col min="36" max="36" width="12" customWidth="1"/>
    <col min="37" max="55" width="4.6640625" customWidth="1"/>
    <col min="56" max="56" width="6.33203125" customWidth="1"/>
    <col min="57" max="57" width="14.6640625" customWidth="1"/>
    <col min="58" max="58" width="9.1640625" customWidth="1"/>
    <col min="59" max="60" width="4.6640625" customWidth="1"/>
    <col min="61" max="1041" width="4.6640625" bestFit="1" customWidth="1"/>
    <col min="1042" max="1457" width="5.6640625" bestFit="1" customWidth="1"/>
    <col min="1458" max="1458" width="7.6640625" bestFit="1" customWidth="1"/>
    <col min="1459" max="1786" width="5.6640625" bestFit="1" customWidth="1"/>
    <col min="1787" max="1787" width="9.5" bestFit="1" customWidth="1"/>
    <col min="1788" max="1788" width="10.5" bestFit="1" customWidth="1"/>
  </cols>
  <sheetData>
    <row r="1" spans="1:59" ht="51" customHeight="1" x14ac:dyDescent="0.2">
      <c r="A1" s="369" t="s">
        <v>75</v>
      </c>
      <c r="B1" s="369"/>
      <c r="C1" s="369"/>
      <c r="D1" s="369"/>
      <c r="E1" s="369"/>
      <c r="F1" s="369"/>
      <c r="G1" s="369"/>
      <c r="H1" s="369"/>
      <c r="I1" s="369"/>
      <c r="J1" s="369"/>
      <c r="K1" s="369"/>
      <c r="L1" s="369"/>
      <c r="M1" s="369"/>
      <c r="N1" s="369"/>
      <c r="O1" s="369"/>
      <c r="P1" s="369"/>
      <c r="Q1" s="369"/>
      <c r="R1" s="369"/>
      <c r="S1" s="369"/>
      <c r="T1" s="369"/>
      <c r="U1" s="369"/>
      <c r="V1" s="369"/>
      <c r="W1" s="369"/>
      <c r="X1" s="369"/>
      <c r="Y1" s="369"/>
      <c r="Z1" s="369"/>
      <c r="AA1" s="369"/>
      <c r="AB1" s="369"/>
      <c r="AC1" s="369"/>
      <c r="AD1" s="369"/>
      <c r="AE1" s="369"/>
      <c r="AF1" s="369"/>
      <c r="AG1" s="369"/>
      <c r="AH1" s="369"/>
      <c r="AI1" s="369"/>
      <c r="AJ1" s="369"/>
      <c r="AK1" s="369"/>
      <c r="AL1" s="369"/>
      <c r="AM1" s="369"/>
      <c r="AN1" s="369"/>
      <c r="AO1" s="369"/>
      <c r="AP1" s="369"/>
      <c r="AQ1" s="369"/>
      <c r="AR1" s="369"/>
      <c r="AS1" s="369"/>
      <c r="AT1" s="369"/>
      <c r="AU1" s="369"/>
      <c r="AV1" s="369"/>
      <c r="AW1" s="369"/>
      <c r="AX1" s="369"/>
      <c r="AY1" s="369"/>
      <c r="AZ1" s="369"/>
      <c r="BA1" s="369"/>
      <c r="BB1" s="369"/>
      <c r="BC1" s="369"/>
      <c r="BD1" s="369"/>
      <c r="BE1" s="369"/>
      <c r="BF1" s="369"/>
      <c r="BG1" s="369"/>
    </row>
    <row r="2" spans="1:59" x14ac:dyDescent="0.2">
      <c r="AF2" s="8"/>
    </row>
    <row r="3" spans="1:59" x14ac:dyDescent="0.2">
      <c r="B3" s="6" t="s">
        <v>76</v>
      </c>
      <c r="C3" t="s">
        <v>77</v>
      </c>
      <c r="D3" t="s">
        <v>78</v>
      </c>
      <c r="E3" t="s">
        <v>79</v>
      </c>
      <c r="X3" s="3"/>
      <c r="AF3" s="36" t="s">
        <v>80</v>
      </c>
      <c r="AG3" s="10"/>
    </row>
    <row r="4" spans="1:59" x14ac:dyDescent="0.2">
      <c r="B4" s="7" t="s">
        <v>43</v>
      </c>
      <c r="C4">
        <v>2931305</v>
      </c>
      <c r="D4">
        <v>1413099</v>
      </c>
      <c r="E4">
        <v>4344404</v>
      </c>
      <c r="AF4" s="8"/>
    </row>
    <row r="5" spans="1:59" x14ac:dyDescent="0.2">
      <c r="B5" s="47" t="s">
        <v>81</v>
      </c>
      <c r="C5">
        <v>548044</v>
      </c>
      <c r="D5">
        <v>264407</v>
      </c>
      <c r="E5">
        <v>812451</v>
      </c>
      <c r="AF5" s="8"/>
      <c r="AG5" t="s">
        <v>82</v>
      </c>
      <c r="AH5" t="s">
        <v>71</v>
      </c>
      <c r="AI5" t="s">
        <v>72</v>
      </c>
      <c r="AJ5" t="s">
        <v>73</v>
      </c>
    </row>
    <row r="6" spans="1:59" x14ac:dyDescent="0.2">
      <c r="B6" s="48" t="s">
        <v>83</v>
      </c>
      <c r="C6">
        <v>548044</v>
      </c>
      <c r="D6">
        <v>264407</v>
      </c>
      <c r="E6">
        <v>812451</v>
      </c>
      <c r="AF6" s="8"/>
      <c r="AG6" s="9">
        <v>45558</v>
      </c>
      <c r="AH6">
        <f ca="1">SUM(OFFSET('Clean Data'!$C$4,(ROW()-ROW($AH$6))*5,0,5,1))</f>
        <v>156366</v>
      </c>
      <c r="AI6">
        <f ca="1">SUM(OFFSET('Clean Data'!$D$4,(ROW()-ROW($AI$6))*5,0,5,1))</f>
        <v>75276</v>
      </c>
      <c r="AJ6">
        <f ca="1">AH6+AI6</f>
        <v>231642</v>
      </c>
      <c r="BE6" s="9"/>
    </row>
    <row r="7" spans="1:59" x14ac:dyDescent="0.2">
      <c r="B7" s="47" t="s">
        <v>84</v>
      </c>
      <c r="C7">
        <v>2383261</v>
      </c>
      <c r="D7">
        <v>1148692</v>
      </c>
      <c r="E7">
        <v>3531953</v>
      </c>
      <c r="AF7" s="8"/>
      <c r="AG7" s="9">
        <f t="shared" ref="AG7:AG38" si="0">AG6-7</f>
        <v>45551</v>
      </c>
      <c r="AH7">
        <f ca="1">SUM(OFFSET('Clean Data'!$C$4,(ROW()-ROW($AH$6))*5,0,5,1))</f>
        <v>150696</v>
      </c>
      <c r="AI7">
        <f ca="1">SUM(OFFSET('Clean Data'!$D$4,(ROW()-ROW($AI$6))*5,0,5,1))</f>
        <v>74660</v>
      </c>
      <c r="AJ7">
        <f t="shared" ref="AJ7:AJ70" ca="1" si="1">AH7+AI7</f>
        <v>225356</v>
      </c>
      <c r="BE7" s="9"/>
    </row>
    <row r="8" spans="1:59" x14ac:dyDescent="0.2">
      <c r="B8" s="48" t="s">
        <v>85</v>
      </c>
      <c r="C8">
        <v>558742</v>
      </c>
      <c r="D8">
        <v>289780</v>
      </c>
      <c r="E8">
        <v>848522</v>
      </c>
      <c r="AF8" s="8"/>
      <c r="AG8" s="9">
        <f t="shared" si="0"/>
        <v>45544</v>
      </c>
      <c r="AH8">
        <f ca="1">SUM(OFFSET('Clean Data'!$C$4,(ROW()-ROW($AH$6))*5,0,5,1))</f>
        <v>150598</v>
      </c>
      <c r="AI8">
        <f ca="1">SUM(OFFSET('Clean Data'!$D$4,(ROW()-ROW($AI$6))*5,0,5,1))</f>
        <v>78914</v>
      </c>
      <c r="AJ8">
        <f t="shared" ca="1" si="1"/>
        <v>229512</v>
      </c>
      <c r="BE8" s="9"/>
    </row>
    <row r="9" spans="1:59" x14ac:dyDescent="0.2">
      <c r="B9" s="48" t="s">
        <v>86</v>
      </c>
      <c r="C9">
        <v>834836</v>
      </c>
      <c r="D9">
        <v>377003</v>
      </c>
      <c r="E9">
        <v>1211839</v>
      </c>
      <c r="AF9" s="8"/>
      <c r="AG9" s="9">
        <f t="shared" si="0"/>
        <v>45537</v>
      </c>
      <c r="AH9">
        <f ca="1">SUM(OFFSET('Clean Data'!$C$4,(ROW()-ROW($AH$6))*5,0,5,1))</f>
        <v>169056</v>
      </c>
      <c r="AI9">
        <f ca="1">SUM(OFFSET('Clean Data'!$D$4,(ROW()-ROW($AI$6))*5,0,5,1))</f>
        <v>75265</v>
      </c>
      <c r="AJ9">
        <f t="shared" ca="1" si="1"/>
        <v>244321</v>
      </c>
      <c r="BE9" s="9"/>
    </row>
    <row r="10" spans="1:59" x14ac:dyDescent="0.2">
      <c r="B10" s="48" t="s">
        <v>87</v>
      </c>
      <c r="C10">
        <v>989683</v>
      </c>
      <c r="D10">
        <v>481909</v>
      </c>
      <c r="E10">
        <v>1471592</v>
      </c>
      <c r="AF10" s="8"/>
      <c r="AG10" s="9">
        <f t="shared" si="0"/>
        <v>45530</v>
      </c>
      <c r="AH10">
        <f ca="1">SUM(OFFSET('Clean Data'!$C$4,(ROW()-ROW($AH$6))*5,0,5,1))</f>
        <v>141681</v>
      </c>
      <c r="AI10">
        <f ca="1">SUM(OFFSET('Clean Data'!$D$4,(ROW()-ROW($AI$6))*5,0,5,1))</f>
        <v>70687</v>
      </c>
      <c r="AJ10">
        <f t="shared" ca="1" si="1"/>
        <v>212368</v>
      </c>
      <c r="BE10" s="9"/>
    </row>
    <row r="11" spans="1:59" x14ac:dyDescent="0.2">
      <c r="B11" s="7" t="s">
        <v>44</v>
      </c>
      <c r="C11">
        <v>6056804</v>
      </c>
      <c r="D11">
        <v>3244943</v>
      </c>
      <c r="E11">
        <v>9301747</v>
      </c>
      <c r="AF11" s="8"/>
      <c r="AG11" s="9">
        <f t="shared" si="0"/>
        <v>45523</v>
      </c>
      <c r="AH11">
        <f ca="1">SUM(OFFSET('Clean Data'!$C$4,(ROW()-ROW($AH$6))*5,0,5,1))</f>
        <v>148019</v>
      </c>
      <c r="AI11">
        <f ca="1">SUM(OFFSET('Clean Data'!$D$4,(ROW()-ROW($AI$6))*5,0,5,1))</f>
        <v>68502</v>
      </c>
      <c r="AJ11">
        <f t="shared" ca="1" si="1"/>
        <v>216521</v>
      </c>
      <c r="BE11" s="9"/>
    </row>
    <row r="12" spans="1:59" x14ac:dyDescent="0.2">
      <c r="B12" s="47" t="s">
        <v>88</v>
      </c>
      <c r="C12">
        <v>1242158</v>
      </c>
      <c r="D12">
        <v>631293</v>
      </c>
      <c r="E12">
        <v>1873451</v>
      </c>
      <c r="AF12" s="8"/>
      <c r="AG12" s="9">
        <f t="shared" si="0"/>
        <v>45516</v>
      </c>
      <c r="AH12">
        <f ca="1">SUM(OFFSET('Clean Data'!$C$4,(ROW()-ROW($AH$6))*5,0,5,1))</f>
        <v>127391</v>
      </c>
      <c r="AI12">
        <f ca="1">SUM(OFFSET('Clean Data'!$D$4,(ROW()-ROW($AI$6))*5,0,5,1))</f>
        <v>67375</v>
      </c>
      <c r="AJ12">
        <f t="shared" ca="1" si="1"/>
        <v>194766</v>
      </c>
      <c r="BE12" s="9"/>
    </row>
    <row r="13" spans="1:59" x14ac:dyDescent="0.2">
      <c r="B13" s="48" t="s">
        <v>89</v>
      </c>
      <c r="C13">
        <v>407349</v>
      </c>
      <c r="D13">
        <v>222237</v>
      </c>
      <c r="E13">
        <v>629586</v>
      </c>
      <c r="AF13" s="8"/>
      <c r="AG13" s="9">
        <f t="shared" si="0"/>
        <v>45509</v>
      </c>
      <c r="AH13">
        <f ca="1">SUM(OFFSET('Clean Data'!$C$4,(ROW()-ROW($AH$6))*5,0,5,1))</f>
        <v>131167</v>
      </c>
      <c r="AI13">
        <f ca="1">SUM(OFFSET('Clean Data'!$D$4,(ROW()-ROW($AI$6))*5,0,5,1))</f>
        <v>56787</v>
      </c>
      <c r="AJ13">
        <f t="shared" ca="1" si="1"/>
        <v>187954</v>
      </c>
      <c r="BE13" s="9"/>
    </row>
    <row r="14" spans="1:59" x14ac:dyDescent="0.2">
      <c r="B14" s="48" t="s">
        <v>90</v>
      </c>
      <c r="C14">
        <v>379315</v>
      </c>
      <c r="D14">
        <v>179556</v>
      </c>
      <c r="E14">
        <v>558871</v>
      </c>
      <c r="AF14" s="8"/>
      <c r="AG14" s="9">
        <f t="shared" si="0"/>
        <v>45502</v>
      </c>
      <c r="AH14">
        <f ca="1">SUM(OFFSET('Clean Data'!$C$4,(ROW()-ROW($AH$6))*5,0,5,1))</f>
        <v>107660</v>
      </c>
      <c r="AI14">
        <f ca="1">SUM(OFFSET('Clean Data'!$D$4,(ROW()-ROW($AI$6))*5,0,5,1))</f>
        <v>55957</v>
      </c>
      <c r="AJ14">
        <f t="shared" ca="1" si="1"/>
        <v>163617</v>
      </c>
      <c r="BE14" s="9"/>
    </row>
    <row r="15" spans="1:59" x14ac:dyDescent="0.2">
      <c r="B15" s="48" t="s">
        <v>91</v>
      </c>
      <c r="C15">
        <v>455494</v>
      </c>
      <c r="D15">
        <v>229500</v>
      </c>
      <c r="E15">
        <v>684994</v>
      </c>
      <c r="AF15" s="8"/>
      <c r="AG15" s="9">
        <f t="shared" si="0"/>
        <v>45495</v>
      </c>
      <c r="AH15">
        <f ca="1">SUM(OFFSET('Clean Data'!$C$4,(ROW()-ROW($AH$6))*5,0,5,1))</f>
        <v>103065</v>
      </c>
      <c r="AI15">
        <f ca="1">SUM(OFFSET('Clean Data'!$D$4,(ROW()-ROW($AI$6))*5,0,5,1))</f>
        <v>53354</v>
      </c>
      <c r="AJ15">
        <f t="shared" ca="1" si="1"/>
        <v>156419</v>
      </c>
      <c r="BE15" s="9"/>
    </row>
    <row r="16" spans="1:59" x14ac:dyDescent="0.2">
      <c r="B16" s="47" t="s">
        <v>92</v>
      </c>
      <c r="C16">
        <v>1196816</v>
      </c>
      <c r="D16">
        <v>600826</v>
      </c>
      <c r="E16">
        <v>1797642</v>
      </c>
      <c r="AF16" s="8"/>
      <c r="AG16" s="9">
        <f t="shared" si="0"/>
        <v>45488</v>
      </c>
      <c r="AH16">
        <f ca="1">SUM(OFFSET('Clean Data'!$C$4,(ROW()-ROW($AH$6))*5,0,5,1))</f>
        <v>84386</v>
      </c>
      <c r="AI16">
        <f ca="1">SUM(OFFSET('Clean Data'!$D$4,(ROW()-ROW($AI$6))*5,0,5,1))</f>
        <v>42704</v>
      </c>
      <c r="AJ16">
        <f t="shared" ca="1" si="1"/>
        <v>127090</v>
      </c>
      <c r="BE16" s="9"/>
    </row>
    <row r="17" spans="2:57" x14ac:dyDescent="0.2">
      <c r="B17" s="48" t="s">
        <v>93</v>
      </c>
      <c r="C17">
        <v>404221</v>
      </c>
      <c r="D17">
        <v>206568</v>
      </c>
      <c r="E17">
        <v>610789</v>
      </c>
      <c r="AF17" s="8"/>
      <c r="AG17" s="9">
        <f t="shared" si="0"/>
        <v>45481</v>
      </c>
      <c r="AH17">
        <f ca="1">SUM(OFFSET('Clean Data'!$C$4,(ROW()-ROW($AH$6))*5,0,5,1))</f>
        <v>93659</v>
      </c>
      <c r="AI17">
        <f ca="1">SUM(OFFSET('Clean Data'!$D$4,(ROW()-ROW($AI$6))*5,0,5,1))</f>
        <v>46682</v>
      </c>
      <c r="AJ17">
        <f t="shared" ca="1" si="1"/>
        <v>140341</v>
      </c>
      <c r="BE17" s="9"/>
    </row>
    <row r="18" spans="2:57" x14ac:dyDescent="0.2">
      <c r="B18" s="48" t="s">
        <v>94</v>
      </c>
      <c r="C18">
        <v>427348</v>
      </c>
      <c r="D18">
        <v>218681</v>
      </c>
      <c r="E18">
        <v>646029</v>
      </c>
      <c r="AF18" s="8"/>
      <c r="AG18" s="9">
        <f t="shared" si="0"/>
        <v>45474</v>
      </c>
      <c r="AH18">
        <f ca="1">SUM(OFFSET('Clean Data'!$C$4,(ROW()-ROW($AH$6))*5,0,5,1))</f>
        <v>97505</v>
      </c>
      <c r="AI18">
        <f ca="1">SUM(OFFSET('Clean Data'!$D$4,(ROW()-ROW($AI$6))*5,0,5,1))</f>
        <v>44582</v>
      </c>
      <c r="AJ18">
        <f t="shared" ca="1" si="1"/>
        <v>142087</v>
      </c>
      <c r="BE18" s="9"/>
    </row>
    <row r="19" spans="2:57" x14ac:dyDescent="0.2">
      <c r="B19" s="48" t="s">
        <v>95</v>
      </c>
      <c r="C19">
        <v>365247</v>
      </c>
      <c r="D19">
        <v>175577</v>
      </c>
      <c r="E19">
        <v>540824</v>
      </c>
      <c r="AF19" s="8"/>
      <c r="AG19" s="9">
        <f t="shared" si="0"/>
        <v>45467</v>
      </c>
      <c r="AH19">
        <f ca="1">SUM(OFFSET('Clean Data'!$C$4,(ROW()-ROW($AH$6))*5,0,5,1))</f>
        <v>99620</v>
      </c>
      <c r="AI19">
        <f ca="1">SUM(OFFSET('Clean Data'!$D$4,(ROW()-ROW($AI$6))*5,0,5,1))</f>
        <v>53304</v>
      </c>
      <c r="AJ19">
        <f t="shared" ca="1" si="1"/>
        <v>152924</v>
      </c>
      <c r="BE19" s="9"/>
    </row>
    <row r="20" spans="2:57" x14ac:dyDescent="0.2">
      <c r="B20" s="47" t="s">
        <v>81</v>
      </c>
      <c r="C20">
        <v>1354508</v>
      </c>
      <c r="D20">
        <v>749818</v>
      </c>
      <c r="E20">
        <v>2104326</v>
      </c>
      <c r="AF20" s="8"/>
      <c r="AG20" s="9">
        <f t="shared" si="0"/>
        <v>45460</v>
      </c>
      <c r="AH20">
        <f ca="1">SUM(OFFSET('Clean Data'!$C$4,(ROW()-ROW($AH$6))*5,0,5,1))</f>
        <v>114664</v>
      </c>
      <c r="AI20">
        <f ca="1">SUM(OFFSET('Clean Data'!$D$4,(ROW()-ROW($AI$6))*5,0,5,1))</f>
        <v>54682</v>
      </c>
      <c r="AJ20">
        <f t="shared" ca="1" si="1"/>
        <v>169346</v>
      </c>
      <c r="BE20" s="9"/>
    </row>
    <row r="21" spans="2:57" x14ac:dyDescent="0.2">
      <c r="B21" s="48" t="s">
        <v>96</v>
      </c>
      <c r="C21">
        <v>316331</v>
      </c>
      <c r="D21">
        <v>172366</v>
      </c>
      <c r="E21">
        <v>488697</v>
      </c>
      <c r="AF21" s="8"/>
      <c r="AG21" s="9">
        <f t="shared" si="0"/>
        <v>45453</v>
      </c>
      <c r="AH21">
        <f ca="1">SUM(OFFSET('Clean Data'!$C$4,(ROW()-ROW($AH$6))*5,0,5,1))</f>
        <v>102242</v>
      </c>
      <c r="AI21">
        <f ca="1">SUM(OFFSET('Clean Data'!$D$4,(ROW()-ROW($AI$6))*5,0,5,1))</f>
        <v>52011</v>
      </c>
      <c r="AJ21">
        <f t="shared" ca="1" si="1"/>
        <v>154253</v>
      </c>
      <c r="BE21" s="9"/>
    </row>
    <row r="22" spans="2:57" x14ac:dyDescent="0.2">
      <c r="B22" s="48" t="s">
        <v>97</v>
      </c>
      <c r="C22">
        <v>491707</v>
      </c>
      <c r="D22">
        <v>276150</v>
      </c>
      <c r="E22">
        <v>767857</v>
      </c>
      <c r="AF22" s="8"/>
      <c r="AG22" s="9">
        <f t="shared" si="0"/>
        <v>45446</v>
      </c>
      <c r="AH22">
        <f ca="1">SUM(OFFSET('Clean Data'!$C$4,(ROW()-ROW($AH$6))*5,0,5,1))</f>
        <v>120706</v>
      </c>
      <c r="AI22">
        <f ca="1">SUM(OFFSET('Clean Data'!$D$4,(ROW()-ROW($AI$6))*5,0,5,1))</f>
        <v>59536</v>
      </c>
      <c r="AJ22">
        <f t="shared" ca="1" si="1"/>
        <v>180242</v>
      </c>
      <c r="BE22" s="9"/>
    </row>
    <row r="23" spans="2:57" x14ac:dyDescent="0.2">
      <c r="B23" s="48" t="s">
        <v>83</v>
      </c>
      <c r="C23">
        <v>546470</v>
      </c>
      <c r="D23">
        <v>301302</v>
      </c>
      <c r="E23">
        <v>847772</v>
      </c>
      <c r="AF23" s="8"/>
      <c r="AG23" s="9">
        <f t="shared" si="0"/>
        <v>45439</v>
      </c>
      <c r="AH23">
        <f ca="1">SUM(OFFSET('Clean Data'!$C$4,(ROW()-ROW($AH$6))*5,0,5,1))</f>
        <v>121076</v>
      </c>
      <c r="AI23">
        <f ca="1">SUM(OFFSET('Clean Data'!$D$4,(ROW()-ROW($AI$6))*5,0,5,1))</f>
        <v>60897</v>
      </c>
      <c r="AJ23">
        <f t="shared" ca="1" si="1"/>
        <v>181973</v>
      </c>
      <c r="BE23" s="9"/>
    </row>
    <row r="24" spans="2:57" x14ac:dyDescent="0.2">
      <c r="B24" s="47" t="s">
        <v>84</v>
      </c>
      <c r="C24">
        <v>2263322</v>
      </c>
      <c r="D24">
        <v>1263006</v>
      </c>
      <c r="E24">
        <v>3526328</v>
      </c>
      <c r="AF24" s="8"/>
      <c r="AG24" s="9">
        <f t="shared" si="0"/>
        <v>45432</v>
      </c>
      <c r="AH24">
        <f ca="1">SUM(OFFSET('Clean Data'!$C$4,(ROW()-ROW($AH$6))*5,0,5,1))</f>
        <v>113505</v>
      </c>
      <c r="AI24">
        <f ca="1">SUM(OFFSET('Clean Data'!$D$4,(ROW()-ROW($AI$6))*5,0,5,1))</f>
        <v>56903</v>
      </c>
      <c r="AJ24">
        <f t="shared" ca="1" si="1"/>
        <v>170408</v>
      </c>
      <c r="BE24" s="9"/>
    </row>
    <row r="25" spans="2:57" x14ac:dyDescent="0.2">
      <c r="B25" s="48" t="s">
        <v>85</v>
      </c>
      <c r="C25">
        <v>567641</v>
      </c>
      <c r="D25">
        <v>313161</v>
      </c>
      <c r="E25">
        <v>880802</v>
      </c>
      <c r="AF25" s="8"/>
      <c r="AG25" s="9">
        <f t="shared" si="0"/>
        <v>45425</v>
      </c>
      <c r="AH25">
        <f ca="1">SUM(OFFSET('Clean Data'!$C$4,(ROW()-ROW($AH$6))*5,0,5,1))</f>
        <v>123745</v>
      </c>
      <c r="AI25">
        <f ca="1">SUM(OFFSET('Clean Data'!$D$4,(ROW()-ROW($AI$6))*5,0,5,1))</f>
        <v>65754</v>
      </c>
      <c r="AJ25">
        <f t="shared" ca="1" si="1"/>
        <v>189499</v>
      </c>
      <c r="BE25" s="9"/>
    </row>
    <row r="26" spans="2:57" x14ac:dyDescent="0.2">
      <c r="B26" s="48" t="s">
        <v>86</v>
      </c>
      <c r="C26">
        <v>773959</v>
      </c>
      <c r="D26">
        <v>430665</v>
      </c>
      <c r="E26">
        <v>1204624</v>
      </c>
      <c r="AF26" s="8"/>
      <c r="AG26" s="9">
        <f t="shared" si="0"/>
        <v>45418</v>
      </c>
      <c r="AH26">
        <f ca="1">SUM(OFFSET('Clean Data'!$C$4,(ROW()-ROW($AH$6))*5,0,5,1))</f>
        <v>109611</v>
      </c>
      <c r="AI26">
        <f ca="1">SUM(OFFSET('Clean Data'!$D$4,(ROW()-ROW($AI$6))*5,0,5,1))</f>
        <v>60554</v>
      </c>
      <c r="AJ26">
        <f t="shared" ca="1" si="1"/>
        <v>170165</v>
      </c>
      <c r="BE26" s="9"/>
    </row>
    <row r="27" spans="2:57" x14ac:dyDescent="0.2">
      <c r="B27" s="48" t="s">
        <v>87</v>
      </c>
      <c r="C27">
        <v>921722</v>
      </c>
      <c r="D27">
        <v>519180</v>
      </c>
      <c r="E27">
        <v>1440902</v>
      </c>
      <c r="AF27" s="8"/>
      <c r="AG27" s="9">
        <f t="shared" si="0"/>
        <v>45411</v>
      </c>
      <c r="AH27">
        <f ca="1">SUM(OFFSET('Clean Data'!$C$4,(ROW()-ROW($AH$6))*5,0,5,1))</f>
        <v>125188</v>
      </c>
      <c r="AI27">
        <f ca="1">SUM(OFFSET('Clean Data'!$D$4,(ROW()-ROW($AI$6))*5,0,5,1))</f>
        <v>62663</v>
      </c>
      <c r="AJ27">
        <f t="shared" ca="1" si="1"/>
        <v>187851</v>
      </c>
      <c r="BE27" s="9"/>
    </row>
    <row r="28" spans="2:57" x14ac:dyDescent="0.2">
      <c r="B28" s="7" t="s">
        <v>45</v>
      </c>
      <c r="C28">
        <v>6912448</v>
      </c>
      <c r="D28">
        <v>3488185</v>
      </c>
      <c r="E28">
        <v>10400633</v>
      </c>
      <c r="AF28" s="8"/>
      <c r="AG28" s="9">
        <f t="shared" si="0"/>
        <v>45404</v>
      </c>
      <c r="AH28">
        <f ca="1">SUM(OFFSET('Clean Data'!$C$4,(ROW()-ROW($AH$6))*5,0,5,1))</f>
        <v>120115</v>
      </c>
      <c r="AI28">
        <f ca="1">SUM(OFFSET('Clean Data'!$D$4,(ROW()-ROW($AI$6))*5,0,5,1))</f>
        <v>54674</v>
      </c>
      <c r="AJ28">
        <f t="shared" ca="1" si="1"/>
        <v>174789</v>
      </c>
      <c r="BE28" s="9"/>
    </row>
    <row r="29" spans="2:57" x14ac:dyDescent="0.2">
      <c r="B29" s="47" t="s">
        <v>88</v>
      </c>
      <c r="C29">
        <v>1322141</v>
      </c>
      <c r="D29">
        <v>684663</v>
      </c>
      <c r="E29">
        <v>2006804</v>
      </c>
      <c r="AF29" s="8"/>
      <c r="AG29" s="9">
        <f t="shared" si="0"/>
        <v>45397</v>
      </c>
      <c r="AH29">
        <f ca="1">SUM(OFFSET('Clean Data'!$C$4,(ROW()-ROW($AH$6))*5,0,5,1))</f>
        <v>113134</v>
      </c>
      <c r="AI29">
        <f ca="1">SUM(OFFSET('Clean Data'!$D$4,(ROW()-ROW($AI$6))*5,0,5,1))</f>
        <v>56551</v>
      </c>
      <c r="AJ29">
        <f t="shared" ca="1" si="1"/>
        <v>169685</v>
      </c>
      <c r="BE29" s="9"/>
    </row>
    <row r="30" spans="2:57" x14ac:dyDescent="0.2">
      <c r="B30" s="48" t="s">
        <v>89</v>
      </c>
      <c r="C30">
        <v>451000</v>
      </c>
      <c r="D30">
        <v>251024</v>
      </c>
      <c r="E30">
        <v>702024</v>
      </c>
      <c r="AF30" s="8"/>
      <c r="AG30" s="9">
        <f t="shared" si="0"/>
        <v>45390</v>
      </c>
      <c r="AH30">
        <f ca="1">SUM(OFFSET('Clean Data'!$C$4,(ROW()-ROW($AH$6))*5,0,5,1))</f>
        <v>119401</v>
      </c>
      <c r="AI30">
        <f ca="1">SUM(OFFSET('Clean Data'!$D$4,(ROW()-ROW($AI$6))*5,0,5,1))</f>
        <v>52395</v>
      </c>
      <c r="AJ30">
        <f t="shared" ca="1" si="1"/>
        <v>171796</v>
      </c>
      <c r="BE30" s="9"/>
    </row>
    <row r="31" spans="2:57" x14ac:dyDescent="0.2">
      <c r="B31" s="48" t="s">
        <v>90</v>
      </c>
      <c r="C31">
        <v>353762</v>
      </c>
      <c r="D31">
        <v>179138</v>
      </c>
      <c r="E31">
        <v>532900</v>
      </c>
      <c r="AG31" s="9">
        <f t="shared" si="0"/>
        <v>45383</v>
      </c>
      <c r="AH31">
        <f ca="1">SUM(OFFSET('Clean Data'!$C$4,(ROW()-ROW($AH$6))*5,0,5,1))</f>
        <v>109078</v>
      </c>
      <c r="AI31">
        <f ca="1">SUM(OFFSET('Clean Data'!$D$4,(ROW()-ROW($AI$6))*5,0,5,1))</f>
        <v>58029</v>
      </c>
      <c r="AJ31">
        <f t="shared" ca="1" si="1"/>
        <v>167107</v>
      </c>
      <c r="BE31" s="9"/>
    </row>
    <row r="32" spans="2:57" x14ac:dyDescent="0.2">
      <c r="B32" s="48" t="s">
        <v>91</v>
      </c>
      <c r="C32">
        <v>517379</v>
      </c>
      <c r="D32">
        <v>254501</v>
      </c>
      <c r="E32">
        <v>771880</v>
      </c>
      <c r="AG32" s="9">
        <f t="shared" si="0"/>
        <v>45376</v>
      </c>
      <c r="AH32">
        <f ca="1">SUM(OFFSET('Clean Data'!$C$4,(ROW()-ROW($AH$6))*5,0,5,1))</f>
        <v>116039</v>
      </c>
      <c r="AI32">
        <f ca="1">SUM(OFFSET('Clean Data'!$D$4,(ROW()-ROW($AI$6))*5,0,5,1))</f>
        <v>56472</v>
      </c>
      <c r="AJ32">
        <f t="shared" ca="1" si="1"/>
        <v>172511</v>
      </c>
      <c r="BE32" s="9"/>
    </row>
    <row r="33" spans="2:57" x14ac:dyDescent="0.2">
      <c r="B33" s="47" t="s">
        <v>92</v>
      </c>
      <c r="C33">
        <v>1375251</v>
      </c>
      <c r="D33">
        <v>707927</v>
      </c>
      <c r="E33">
        <v>2083178</v>
      </c>
      <c r="AG33" s="9">
        <f t="shared" si="0"/>
        <v>45369</v>
      </c>
      <c r="AH33">
        <f ca="1">SUM(OFFSET('Clean Data'!$C$4,(ROW()-ROW($AH$6))*5,0,5,1))</f>
        <v>114586</v>
      </c>
      <c r="AI33">
        <f ca="1">SUM(OFFSET('Clean Data'!$D$4,(ROW()-ROW($AI$6))*5,0,5,1))</f>
        <v>62823</v>
      </c>
      <c r="AJ33">
        <f t="shared" ca="1" si="1"/>
        <v>177409</v>
      </c>
      <c r="BE33" s="9"/>
    </row>
    <row r="34" spans="2:57" x14ac:dyDescent="0.2">
      <c r="B34" s="48" t="s">
        <v>93</v>
      </c>
      <c r="C34">
        <v>457542</v>
      </c>
      <c r="D34">
        <v>231857</v>
      </c>
      <c r="E34">
        <v>689399</v>
      </c>
      <c r="AG34" s="9">
        <f t="shared" si="0"/>
        <v>45362</v>
      </c>
      <c r="AH34">
        <f ca="1">SUM(OFFSET('Clean Data'!$C$4,(ROW()-ROW($AH$6))*5,0,5,1))</f>
        <v>103855</v>
      </c>
      <c r="AI34">
        <f ca="1">SUM(OFFSET('Clean Data'!$D$4,(ROW()-ROW($AI$6))*5,0,5,1))</f>
        <v>59306</v>
      </c>
      <c r="AJ34">
        <f t="shared" ca="1" si="1"/>
        <v>163161</v>
      </c>
      <c r="BE34" s="9"/>
    </row>
    <row r="35" spans="2:57" x14ac:dyDescent="0.2">
      <c r="B35" s="48" t="s">
        <v>94</v>
      </c>
      <c r="C35">
        <v>515400</v>
      </c>
      <c r="D35">
        <v>260647</v>
      </c>
      <c r="E35">
        <v>776047</v>
      </c>
      <c r="AG35" s="9">
        <f t="shared" si="0"/>
        <v>45355</v>
      </c>
      <c r="AH35">
        <f ca="1">SUM(OFFSET('Clean Data'!$C$4,(ROW()-ROW($AH$6))*5,0,5,1))</f>
        <v>109752</v>
      </c>
      <c r="AI35">
        <f ca="1">SUM(OFFSET('Clean Data'!$D$4,(ROW()-ROW($AI$6))*5,0,5,1))</f>
        <v>59018</v>
      </c>
      <c r="AJ35">
        <f t="shared" ca="1" si="1"/>
        <v>168770</v>
      </c>
      <c r="BE35" s="9"/>
    </row>
    <row r="36" spans="2:57" x14ac:dyDescent="0.2">
      <c r="B36" s="48" t="s">
        <v>95</v>
      </c>
      <c r="C36">
        <v>402309</v>
      </c>
      <c r="D36">
        <v>215423</v>
      </c>
      <c r="E36">
        <v>617732</v>
      </c>
      <c r="AG36" s="9">
        <f t="shared" si="0"/>
        <v>45348</v>
      </c>
      <c r="AH36">
        <f ca="1">SUM(OFFSET('Clean Data'!$C$4,(ROW()-ROW($AH$6))*5,0,5,1))</f>
        <v>114105</v>
      </c>
      <c r="AI36">
        <f ca="1">SUM(OFFSET('Clean Data'!$D$4,(ROW()-ROW($AI$6))*5,0,5,1))</f>
        <v>51609</v>
      </c>
      <c r="AJ36">
        <f t="shared" ca="1" si="1"/>
        <v>165714</v>
      </c>
      <c r="BE36" s="9"/>
    </row>
    <row r="37" spans="2:57" x14ac:dyDescent="0.2">
      <c r="B37" s="47" t="s">
        <v>81</v>
      </c>
      <c r="C37">
        <v>1551291</v>
      </c>
      <c r="D37">
        <v>761701</v>
      </c>
      <c r="E37">
        <v>2312992</v>
      </c>
      <c r="AG37" s="9">
        <f t="shared" si="0"/>
        <v>45341</v>
      </c>
      <c r="AH37">
        <f ca="1">SUM(OFFSET('Clean Data'!$C$4,(ROW()-ROW($AH$6))*5,0,5,1))</f>
        <v>109384</v>
      </c>
      <c r="AI37">
        <f ca="1">SUM(OFFSET('Clean Data'!$D$4,(ROW()-ROW($AI$6))*5,0,5,1))</f>
        <v>54461</v>
      </c>
      <c r="AJ37">
        <f t="shared" ca="1" si="1"/>
        <v>163845</v>
      </c>
      <c r="BE37" s="9"/>
    </row>
    <row r="38" spans="2:57" x14ac:dyDescent="0.2">
      <c r="B38" s="48" t="s">
        <v>96</v>
      </c>
      <c r="C38">
        <v>350595</v>
      </c>
      <c r="D38">
        <v>188976</v>
      </c>
      <c r="E38">
        <v>539571</v>
      </c>
      <c r="AG38" s="9">
        <f t="shared" si="0"/>
        <v>45334</v>
      </c>
      <c r="AH38">
        <f ca="1">SUM(OFFSET('Clean Data'!$C$4,(ROW()-ROW($AH$6))*5,0,5,1))</f>
        <v>95464</v>
      </c>
      <c r="AI38">
        <f ca="1">SUM(OFFSET('Clean Data'!$D$4,(ROW()-ROW($AI$6))*5,0,5,1))</f>
        <v>45720</v>
      </c>
      <c r="AJ38">
        <f t="shared" ca="1" si="1"/>
        <v>141184</v>
      </c>
      <c r="BE38" s="9"/>
    </row>
    <row r="39" spans="2:57" x14ac:dyDescent="0.2">
      <c r="B39" s="48" t="s">
        <v>97</v>
      </c>
      <c r="C39">
        <v>582670</v>
      </c>
      <c r="D39">
        <v>274075</v>
      </c>
      <c r="E39">
        <v>856745</v>
      </c>
      <c r="AG39" s="9">
        <f t="shared" ref="AG39:AG70" si="2">AG38-7</f>
        <v>45327</v>
      </c>
      <c r="AH39">
        <f ca="1">SUM(OFFSET('Clean Data'!$C$4,(ROW()-ROW($AH$6))*5,0,5,1))</f>
        <v>107544</v>
      </c>
      <c r="AI39">
        <f ca="1">SUM(OFFSET('Clean Data'!$D$4,(ROW()-ROW($AI$6))*5,0,5,1))</f>
        <v>48162</v>
      </c>
      <c r="AJ39">
        <f t="shared" ca="1" si="1"/>
        <v>155706</v>
      </c>
      <c r="BE39" s="9"/>
    </row>
    <row r="40" spans="2:57" x14ac:dyDescent="0.2">
      <c r="B40" s="48" t="s">
        <v>83</v>
      </c>
      <c r="C40">
        <v>618026</v>
      </c>
      <c r="D40">
        <v>298650</v>
      </c>
      <c r="E40">
        <v>916676</v>
      </c>
      <c r="AG40" s="9">
        <f t="shared" si="2"/>
        <v>45320</v>
      </c>
      <c r="AH40">
        <f ca="1">SUM(OFFSET('Clean Data'!$C$4,(ROW()-ROW($AH$6))*5,0,5,1))</f>
        <v>97692</v>
      </c>
      <c r="AI40">
        <f ca="1">SUM(OFFSET('Clean Data'!$D$4,(ROW()-ROW($AI$6))*5,0,5,1))</f>
        <v>51925</v>
      </c>
      <c r="AJ40">
        <f t="shared" ca="1" si="1"/>
        <v>149617</v>
      </c>
      <c r="BE40" s="9"/>
    </row>
    <row r="41" spans="2:57" x14ac:dyDescent="0.2">
      <c r="B41" s="47" t="s">
        <v>84</v>
      </c>
      <c r="C41">
        <v>2663765</v>
      </c>
      <c r="D41">
        <v>1333894</v>
      </c>
      <c r="E41">
        <v>3997659</v>
      </c>
      <c r="AG41" s="9">
        <f t="shared" si="2"/>
        <v>45313</v>
      </c>
      <c r="AH41">
        <f ca="1">SUM(OFFSET('Clean Data'!$C$4,(ROW()-ROW($AH$6))*5,0,5,1))</f>
        <v>107618</v>
      </c>
      <c r="AI41">
        <f ca="1">SUM(OFFSET('Clean Data'!$D$4,(ROW()-ROW($AI$6))*5,0,5,1))</f>
        <v>47224</v>
      </c>
      <c r="AJ41">
        <f t="shared" ca="1" si="1"/>
        <v>154842</v>
      </c>
      <c r="BE41" s="9"/>
    </row>
    <row r="42" spans="2:57" x14ac:dyDescent="0.2">
      <c r="B42" s="48" t="s">
        <v>85</v>
      </c>
      <c r="C42">
        <v>691275</v>
      </c>
      <c r="D42">
        <v>338567</v>
      </c>
      <c r="E42">
        <v>1029842</v>
      </c>
      <c r="AG42" s="9">
        <f t="shared" si="2"/>
        <v>45306</v>
      </c>
      <c r="AH42">
        <f ca="1">SUM(OFFSET('Clean Data'!$C$4,(ROW()-ROW($AH$6))*5,0,5,1))</f>
        <v>108826</v>
      </c>
      <c r="AI42">
        <f ca="1">SUM(OFFSET('Clean Data'!$D$4,(ROW()-ROW($AI$6))*5,0,5,1))</f>
        <v>51391</v>
      </c>
      <c r="AJ42">
        <f t="shared" ca="1" si="1"/>
        <v>160217</v>
      </c>
      <c r="BE42" s="9"/>
    </row>
    <row r="43" spans="2:57" x14ac:dyDescent="0.2">
      <c r="B43" s="48" t="s">
        <v>86</v>
      </c>
      <c r="C43">
        <v>948320</v>
      </c>
      <c r="D43">
        <v>462526</v>
      </c>
      <c r="E43">
        <v>1410846</v>
      </c>
      <c r="AG43" s="9">
        <f t="shared" si="2"/>
        <v>45299</v>
      </c>
      <c r="AH43">
        <f ca="1">SUM(OFFSET('Clean Data'!$C$4,(ROW()-ROW($AH$6))*5,0,5,1))</f>
        <v>120632</v>
      </c>
      <c r="AI43">
        <f ca="1">SUM(OFFSET('Clean Data'!$D$4,(ROW()-ROW($AI$6))*5,0,5,1))</f>
        <v>60315</v>
      </c>
      <c r="AJ43">
        <f t="shared" ca="1" si="1"/>
        <v>180947</v>
      </c>
      <c r="BE43" s="9"/>
    </row>
    <row r="44" spans="2:57" x14ac:dyDescent="0.2">
      <c r="B44" s="48" t="s">
        <v>87</v>
      </c>
      <c r="C44">
        <v>1024170</v>
      </c>
      <c r="D44">
        <v>532801</v>
      </c>
      <c r="E44">
        <v>1556971</v>
      </c>
      <c r="AG44" s="9">
        <f t="shared" si="2"/>
        <v>45292</v>
      </c>
      <c r="AH44">
        <f ca="1">SUM(OFFSET('Clean Data'!$C$4,(ROW()-ROW($AH$6))*5,0,5,1))</f>
        <v>173767</v>
      </c>
      <c r="AI44">
        <f ca="1">SUM(OFFSET('Clean Data'!$D$4,(ROW()-ROW($AI$6))*5,0,5,1))</f>
        <v>93300</v>
      </c>
      <c r="AJ44">
        <f t="shared" ca="1" si="1"/>
        <v>267067</v>
      </c>
      <c r="BE44" s="9"/>
    </row>
    <row r="45" spans="2:57" x14ac:dyDescent="0.2">
      <c r="B45" s="7" t="s">
        <v>46</v>
      </c>
      <c r="C45">
        <v>4632598</v>
      </c>
      <c r="D45">
        <v>2300424</v>
      </c>
      <c r="E45">
        <v>6933022</v>
      </c>
      <c r="AG45" s="9">
        <f t="shared" si="2"/>
        <v>45285</v>
      </c>
      <c r="AH45">
        <f ca="1">SUM(OFFSET('Clean Data'!$C$4,(ROW()-ROW($AH$6))*5,0,5,1))</f>
        <v>198954</v>
      </c>
      <c r="AI45">
        <f ca="1">SUM(OFFSET('Clean Data'!$D$4,(ROW()-ROW($AI$6))*5,0,5,1))</f>
        <v>105981</v>
      </c>
      <c r="AJ45">
        <f t="shared" ca="1" si="1"/>
        <v>304935</v>
      </c>
      <c r="BE45" s="9"/>
    </row>
    <row r="46" spans="2:57" x14ac:dyDescent="0.2">
      <c r="B46" s="47" t="s">
        <v>88</v>
      </c>
      <c r="C46">
        <v>1479264</v>
      </c>
      <c r="D46">
        <v>741726</v>
      </c>
      <c r="E46">
        <v>2220990</v>
      </c>
      <c r="AG46" s="9">
        <f t="shared" si="2"/>
        <v>45278</v>
      </c>
      <c r="AH46">
        <f ca="1">SUM(OFFSET('Clean Data'!$C$4,(ROW()-ROW($AH$6))*5,0,5,1))</f>
        <v>257341</v>
      </c>
      <c r="AI46">
        <f ca="1">SUM(OFFSET('Clean Data'!$D$4,(ROW()-ROW($AI$6))*5,0,5,1))</f>
        <v>135803</v>
      </c>
      <c r="AJ46">
        <f t="shared" ca="1" si="1"/>
        <v>393144</v>
      </c>
      <c r="BE46" s="9"/>
    </row>
    <row r="47" spans="2:57" x14ac:dyDescent="0.2">
      <c r="B47" s="48" t="s">
        <v>89</v>
      </c>
      <c r="C47">
        <v>566471</v>
      </c>
      <c r="D47">
        <v>284804</v>
      </c>
      <c r="E47">
        <v>851275</v>
      </c>
      <c r="AG47" s="9">
        <f t="shared" si="2"/>
        <v>45271</v>
      </c>
      <c r="AH47">
        <f ca="1">SUM(OFFSET('Clean Data'!$C$4,(ROW()-ROW($AH$6))*5,0,5,1))</f>
        <v>260926</v>
      </c>
      <c r="AI47">
        <f ca="1">SUM(OFFSET('Clean Data'!$D$4,(ROW()-ROW($AI$6))*5,0,5,1))</f>
        <v>136285</v>
      </c>
      <c r="AJ47">
        <f t="shared" ca="1" si="1"/>
        <v>397211</v>
      </c>
      <c r="BE47" s="9"/>
    </row>
    <row r="48" spans="2:57" x14ac:dyDescent="0.2">
      <c r="B48" s="48" t="s">
        <v>90</v>
      </c>
      <c r="C48">
        <v>441462</v>
      </c>
      <c r="D48">
        <v>210934</v>
      </c>
      <c r="E48">
        <v>652396</v>
      </c>
      <c r="AG48" s="9">
        <f t="shared" si="2"/>
        <v>45264</v>
      </c>
      <c r="AH48">
        <f ca="1">SUM(OFFSET('Clean Data'!$C$4,(ROW()-ROW($AH$6))*5,0,5,1))</f>
        <v>265620</v>
      </c>
      <c r="AI48">
        <f ca="1">SUM(OFFSET('Clean Data'!$D$4,(ROW()-ROW($AI$6))*5,0,5,1))</f>
        <v>134136</v>
      </c>
      <c r="AJ48">
        <f t="shared" ca="1" si="1"/>
        <v>399756</v>
      </c>
      <c r="BE48" s="9"/>
    </row>
    <row r="49" spans="2:57" x14ac:dyDescent="0.2">
      <c r="B49" s="48" t="s">
        <v>91</v>
      </c>
      <c r="C49">
        <v>471331</v>
      </c>
      <c r="D49">
        <v>245988</v>
      </c>
      <c r="E49">
        <v>717319</v>
      </c>
      <c r="AG49" s="9">
        <f t="shared" si="2"/>
        <v>45257</v>
      </c>
      <c r="AH49">
        <f ca="1">SUM(OFFSET('Clean Data'!$C$4,(ROW()-ROW($AH$6))*5,0,5,1))</f>
        <v>255056</v>
      </c>
      <c r="AI49">
        <f ca="1">SUM(OFFSET('Clean Data'!$D$4,(ROW()-ROW($AI$6))*5,0,5,1))</f>
        <v>117348</v>
      </c>
      <c r="AJ49">
        <f t="shared" ca="1" si="1"/>
        <v>372404</v>
      </c>
      <c r="BE49" s="9"/>
    </row>
    <row r="50" spans="2:57" x14ac:dyDescent="0.2">
      <c r="B50" s="47" t="s">
        <v>92</v>
      </c>
      <c r="C50">
        <v>1492085</v>
      </c>
      <c r="D50">
        <v>747953</v>
      </c>
      <c r="E50">
        <v>2240038</v>
      </c>
      <c r="AG50" s="9">
        <f t="shared" si="2"/>
        <v>45250</v>
      </c>
      <c r="AH50">
        <f ca="1">SUM(OFFSET('Clean Data'!$C$4,(ROW()-ROW($AH$6))*5,0,5,1))</f>
        <v>216902</v>
      </c>
      <c r="AI50">
        <f ca="1">SUM(OFFSET('Clean Data'!$D$4,(ROW()-ROW($AI$6))*5,0,5,1))</f>
        <v>108745</v>
      </c>
      <c r="AJ50">
        <f t="shared" ca="1" si="1"/>
        <v>325647</v>
      </c>
      <c r="BE50" s="9"/>
    </row>
    <row r="51" spans="2:57" x14ac:dyDescent="0.2">
      <c r="B51" s="48" t="s">
        <v>93</v>
      </c>
      <c r="C51">
        <v>508801</v>
      </c>
      <c r="D51">
        <v>246924</v>
      </c>
      <c r="E51">
        <v>755725</v>
      </c>
      <c r="AG51" s="9">
        <f t="shared" si="2"/>
        <v>45243</v>
      </c>
      <c r="AH51">
        <f ca="1">SUM(OFFSET('Clean Data'!$C$4,(ROW()-ROW($AH$6))*5,0,5,1))</f>
        <v>209788</v>
      </c>
      <c r="AI51">
        <f ca="1">SUM(OFFSET('Clean Data'!$D$4,(ROW()-ROW($AI$6))*5,0,5,1))</f>
        <v>114596</v>
      </c>
      <c r="AJ51">
        <f t="shared" ca="1" si="1"/>
        <v>324384</v>
      </c>
      <c r="BE51" s="9"/>
    </row>
    <row r="52" spans="2:57" x14ac:dyDescent="0.2">
      <c r="B52" s="48" t="s">
        <v>94</v>
      </c>
      <c r="C52">
        <v>546052</v>
      </c>
      <c r="D52">
        <v>281496</v>
      </c>
      <c r="E52">
        <v>827548</v>
      </c>
      <c r="AG52" s="9">
        <f t="shared" si="2"/>
        <v>45236</v>
      </c>
      <c r="AH52">
        <f ca="1">SUM(OFFSET('Clean Data'!$C$4,(ROW()-ROW($AH$6))*5,0,5,1))</f>
        <v>208910</v>
      </c>
      <c r="AI52">
        <f ca="1">SUM(OFFSET('Clean Data'!$D$4,(ROW()-ROW($AI$6))*5,0,5,1))</f>
        <v>91608</v>
      </c>
      <c r="AJ52">
        <f t="shared" ca="1" si="1"/>
        <v>300518</v>
      </c>
      <c r="BE52" s="9"/>
    </row>
    <row r="53" spans="2:57" x14ac:dyDescent="0.2">
      <c r="B53" s="48" t="s">
        <v>95</v>
      </c>
      <c r="C53">
        <v>437232</v>
      </c>
      <c r="D53">
        <v>219533</v>
      </c>
      <c r="E53">
        <v>656765</v>
      </c>
      <c r="AG53" s="9">
        <f t="shared" si="2"/>
        <v>45229</v>
      </c>
      <c r="AH53">
        <f ca="1">SUM(OFFSET('Clean Data'!$C$4,(ROW()-ROW($AH$6))*5,0,5,1))</f>
        <v>173490</v>
      </c>
      <c r="AI53">
        <f ca="1">SUM(OFFSET('Clean Data'!$D$4,(ROW()-ROW($AI$6))*5,0,5,1))</f>
        <v>87123</v>
      </c>
      <c r="AJ53">
        <f t="shared" ca="1" si="1"/>
        <v>260613</v>
      </c>
      <c r="BE53" s="9"/>
    </row>
    <row r="54" spans="2:57" x14ac:dyDescent="0.2">
      <c r="B54" s="47" t="s">
        <v>81</v>
      </c>
      <c r="C54">
        <v>1661249</v>
      </c>
      <c r="D54">
        <v>810745</v>
      </c>
      <c r="E54">
        <v>2471994</v>
      </c>
      <c r="AG54" s="9">
        <f t="shared" si="2"/>
        <v>45222</v>
      </c>
      <c r="AH54">
        <f ca="1">SUM(OFFSET('Clean Data'!$C$4,(ROW()-ROW($AH$6))*5,0,5,1))</f>
        <v>162540</v>
      </c>
      <c r="AI54">
        <f ca="1">SUM(OFFSET('Clean Data'!$D$4,(ROW()-ROW($AI$6))*5,0,5,1))</f>
        <v>86287</v>
      </c>
      <c r="AJ54">
        <f t="shared" ca="1" si="1"/>
        <v>248827</v>
      </c>
      <c r="BE54" s="9"/>
    </row>
    <row r="55" spans="2:57" x14ac:dyDescent="0.2">
      <c r="B55" s="48" t="s">
        <v>96</v>
      </c>
      <c r="C55">
        <v>441074</v>
      </c>
      <c r="D55">
        <v>221026</v>
      </c>
      <c r="E55">
        <v>662100</v>
      </c>
      <c r="AG55" s="9">
        <f t="shared" si="2"/>
        <v>45215</v>
      </c>
      <c r="AH55">
        <f ca="1">SUM(OFFSET('Clean Data'!$C$4,(ROW()-ROW($AH$6))*5,0,5,1))</f>
        <v>140483</v>
      </c>
      <c r="AI55">
        <f ca="1">SUM(OFFSET('Clean Data'!$D$4,(ROW()-ROW($AI$6))*5,0,5,1))</f>
        <v>71257</v>
      </c>
      <c r="AJ55">
        <f t="shared" ca="1" si="1"/>
        <v>211740</v>
      </c>
      <c r="BE55" s="9"/>
    </row>
    <row r="56" spans="2:57" x14ac:dyDescent="0.2">
      <c r="B56" s="48" t="s">
        <v>97</v>
      </c>
      <c r="C56">
        <v>593459</v>
      </c>
      <c r="D56">
        <v>285604</v>
      </c>
      <c r="E56">
        <v>879063</v>
      </c>
      <c r="AG56" s="9">
        <f t="shared" si="2"/>
        <v>45208</v>
      </c>
      <c r="AH56">
        <f ca="1">SUM(OFFSET('Clean Data'!$C$4,(ROW()-ROW($AH$6))*5,0,5,1))</f>
        <v>149835</v>
      </c>
      <c r="AI56">
        <f ca="1">SUM(OFFSET('Clean Data'!$D$4,(ROW()-ROW($AI$6))*5,0,5,1))</f>
        <v>72036</v>
      </c>
      <c r="AJ56">
        <f t="shared" ca="1" si="1"/>
        <v>221871</v>
      </c>
      <c r="BE56" s="9"/>
    </row>
    <row r="57" spans="2:57" x14ac:dyDescent="0.2">
      <c r="B57" s="48" t="s">
        <v>83</v>
      </c>
      <c r="C57">
        <v>626716</v>
      </c>
      <c r="D57">
        <v>304115</v>
      </c>
      <c r="E57">
        <v>930831</v>
      </c>
      <c r="AG57" s="9">
        <f t="shared" si="2"/>
        <v>45201</v>
      </c>
      <c r="AH57">
        <f ca="1">SUM(OFFSET('Clean Data'!$C$4,(ROW()-ROW($AH$6))*5,0,5,1))</f>
        <v>163920</v>
      </c>
      <c r="AI57">
        <f ca="1">SUM(OFFSET('Clean Data'!$D$4,(ROW()-ROW($AI$6))*5,0,5,1))</f>
        <v>72689</v>
      </c>
      <c r="AJ57">
        <f t="shared" ca="1" si="1"/>
        <v>236609</v>
      </c>
      <c r="BE57" s="9"/>
    </row>
    <row r="58" spans="2:57" x14ac:dyDescent="0.2">
      <c r="B58" s="7" t="s">
        <v>56</v>
      </c>
      <c r="C58">
        <v>20533155</v>
      </c>
      <c r="D58">
        <v>10446651</v>
      </c>
      <c r="E58">
        <v>30979806</v>
      </c>
      <c r="AG58" s="9">
        <f t="shared" si="2"/>
        <v>45194</v>
      </c>
      <c r="AH58">
        <f ca="1">SUM(OFFSET('Clean Data'!$C$4,(ROW()-ROW($AH$6))*5,0,5,1))</f>
        <v>144992</v>
      </c>
      <c r="AI58">
        <f ca="1">SUM(OFFSET('Clean Data'!$D$4,(ROW()-ROW($AI$6))*5,0,5,1))</f>
        <v>68314</v>
      </c>
      <c r="AJ58">
        <f t="shared" ca="1" si="1"/>
        <v>213306</v>
      </c>
      <c r="BE58" s="9"/>
    </row>
    <row r="59" spans="2:57" x14ac:dyDescent="0.2">
      <c r="AG59" s="9">
        <f t="shared" si="2"/>
        <v>45187</v>
      </c>
      <c r="AH59">
        <f ca="1">SUM(OFFSET('Clean Data'!$C$4,(ROW()-ROW($AH$6))*5,0,5,1))</f>
        <v>156704</v>
      </c>
      <c r="AI59">
        <f ca="1">SUM(OFFSET('Clean Data'!$D$4,(ROW()-ROW($AI$6))*5,0,5,1))</f>
        <v>70447</v>
      </c>
      <c r="AJ59">
        <f t="shared" ca="1" si="1"/>
        <v>227151</v>
      </c>
      <c r="BE59" s="9"/>
    </row>
    <row r="60" spans="2:57" x14ac:dyDescent="0.2">
      <c r="AG60" s="9">
        <f t="shared" si="2"/>
        <v>45180</v>
      </c>
      <c r="AH60">
        <f ca="1">SUM(OFFSET('Clean Data'!$C$4,(ROW()-ROW($AH$6))*5,0,5,1))</f>
        <v>147098</v>
      </c>
      <c r="AI60">
        <f ca="1">SUM(OFFSET('Clean Data'!$D$4,(ROW()-ROW($AI$6))*5,0,5,1))</f>
        <v>74473</v>
      </c>
      <c r="AJ60">
        <f t="shared" ca="1" si="1"/>
        <v>221571</v>
      </c>
      <c r="BE60" s="9"/>
    </row>
    <row r="61" spans="2:57" x14ac:dyDescent="0.2">
      <c r="AG61" s="9">
        <f t="shared" si="2"/>
        <v>45173</v>
      </c>
      <c r="AH61">
        <f ca="1">SUM(OFFSET('Clean Data'!$C$4,(ROW()-ROW($AH$6))*5,0,5,1))</f>
        <v>147083</v>
      </c>
      <c r="AI61">
        <f ca="1">SUM(OFFSET('Clean Data'!$D$4,(ROW()-ROW($AI$6))*5,0,5,1))</f>
        <v>69316</v>
      </c>
      <c r="AJ61">
        <f t="shared" ca="1" si="1"/>
        <v>216399</v>
      </c>
      <c r="BE61" s="9"/>
    </row>
    <row r="62" spans="2:57" x14ac:dyDescent="0.2">
      <c r="AG62" s="9">
        <f t="shared" si="2"/>
        <v>45166</v>
      </c>
      <c r="AH62">
        <f ca="1">SUM(OFFSET('Clean Data'!$C$4,(ROW()-ROW($AH$6))*5,0,5,1))</f>
        <v>131815</v>
      </c>
      <c r="AI62">
        <f ca="1">SUM(OFFSET('Clean Data'!$D$4,(ROW()-ROW($AI$6))*5,0,5,1))</f>
        <v>71130</v>
      </c>
      <c r="AJ62">
        <f t="shared" ca="1" si="1"/>
        <v>202945</v>
      </c>
      <c r="BE62" s="9"/>
    </row>
    <row r="63" spans="2:57" x14ac:dyDescent="0.2">
      <c r="AG63" s="9">
        <f t="shared" si="2"/>
        <v>45159</v>
      </c>
      <c r="AH63">
        <f ca="1">SUM(OFFSET('Clean Data'!$C$4,(ROW()-ROW($AH$6))*5,0,5,1))</f>
        <v>140983</v>
      </c>
      <c r="AI63">
        <f ca="1">SUM(OFFSET('Clean Data'!$D$4,(ROW()-ROW($AI$6))*5,0,5,1))</f>
        <v>62713</v>
      </c>
      <c r="AJ63">
        <f t="shared" ca="1" si="1"/>
        <v>203696</v>
      </c>
      <c r="BE63" s="9"/>
    </row>
    <row r="64" spans="2:57" x14ac:dyDescent="0.2">
      <c r="AG64" s="9">
        <f t="shared" si="2"/>
        <v>45152</v>
      </c>
      <c r="AH64">
        <f ca="1">SUM(OFFSET('Clean Data'!$C$4,(ROW()-ROW($AH$6))*5,0,5,1))</f>
        <v>136549</v>
      </c>
      <c r="AI64">
        <f ca="1">SUM(OFFSET('Clean Data'!$D$4,(ROW()-ROW($AI$6))*5,0,5,1))</f>
        <v>60028</v>
      </c>
      <c r="AJ64">
        <f t="shared" ca="1" si="1"/>
        <v>196577</v>
      </c>
      <c r="BE64" s="9"/>
    </row>
    <row r="65" spans="33:57" x14ac:dyDescent="0.2">
      <c r="AG65" s="9">
        <f t="shared" si="2"/>
        <v>45145</v>
      </c>
      <c r="AH65">
        <f ca="1">SUM(OFFSET('Clean Data'!$C$4,(ROW()-ROW($AH$6))*5,0,5,1))</f>
        <v>111316</v>
      </c>
      <c r="AI65">
        <f ca="1">SUM(OFFSET('Clean Data'!$D$4,(ROW()-ROW($AI$6))*5,0,5,1))</f>
        <v>53899</v>
      </c>
      <c r="AJ65">
        <f t="shared" ca="1" si="1"/>
        <v>165215</v>
      </c>
      <c r="BE65" s="9"/>
    </row>
    <row r="66" spans="33:57" x14ac:dyDescent="0.2">
      <c r="AG66" s="9">
        <f t="shared" si="2"/>
        <v>45138</v>
      </c>
      <c r="AH66">
        <f ca="1">SUM(OFFSET('Clean Data'!$C$4,(ROW()-ROW($AH$6))*5,0,5,1))</f>
        <v>109676</v>
      </c>
      <c r="AI66">
        <f ca="1">SUM(OFFSET('Clean Data'!$D$4,(ROW()-ROW($AI$6))*5,0,5,1))</f>
        <v>53889</v>
      </c>
      <c r="AJ66">
        <f t="shared" ca="1" si="1"/>
        <v>163565</v>
      </c>
      <c r="BE66" s="9"/>
    </row>
    <row r="67" spans="33:57" x14ac:dyDescent="0.2">
      <c r="AG67" s="9">
        <f t="shared" si="2"/>
        <v>45131</v>
      </c>
      <c r="AH67">
        <f ca="1">SUM(OFFSET('Clean Data'!$C$4,(ROW()-ROW($AH$6))*5,0,5,1))</f>
        <v>94002</v>
      </c>
      <c r="AI67">
        <f ca="1">SUM(OFFSET('Clean Data'!$D$4,(ROW()-ROW($AI$6))*5,0,5,1))</f>
        <v>47730</v>
      </c>
      <c r="AJ67">
        <f t="shared" ca="1" si="1"/>
        <v>141732</v>
      </c>
      <c r="BE67" s="9"/>
    </row>
    <row r="68" spans="33:57" x14ac:dyDescent="0.2">
      <c r="AG68" s="9">
        <f t="shared" si="2"/>
        <v>45124</v>
      </c>
      <c r="AH68">
        <f ca="1">SUM(OFFSET('Clean Data'!$C$4,(ROW()-ROW($AH$6))*5,0,5,1))</f>
        <v>80604</v>
      </c>
      <c r="AI68">
        <f ca="1">SUM(OFFSET('Clean Data'!$D$4,(ROW()-ROW($AI$6))*5,0,5,1))</f>
        <v>42794</v>
      </c>
      <c r="AJ68">
        <f t="shared" ca="1" si="1"/>
        <v>123398</v>
      </c>
      <c r="BE68" s="9"/>
    </row>
    <row r="69" spans="33:57" x14ac:dyDescent="0.2">
      <c r="AG69" s="9">
        <f t="shared" si="2"/>
        <v>45117</v>
      </c>
      <c r="AH69">
        <f ca="1">SUM(OFFSET('Clean Data'!$C$4,(ROW()-ROW($AH$6))*5,0,5,1))</f>
        <v>77034</v>
      </c>
      <c r="AI69">
        <f ca="1">SUM(OFFSET('Clean Data'!$D$4,(ROW()-ROW($AI$6))*5,0,5,1))</f>
        <v>44914</v>
      </c>
      <c r="AJ69">
        <f t="shared" ca="1" si="1"/>
        <v>121948</v>
      </c>
      <c r="BE69" s="9"/>
    </row>
    <row r="70" spans="33:57" x14ac:dyDescent="0.2">
      <c r="AG70" s="9">
        <f t="shared" si="2"/>
        <v>45110</v>
      </c>
      <c r="AH70">
        <f ca="1">SUM(OFFSET('Clean Data'!$C$4,(ROW()-ROW($AH$6))*5,0,5,1))</f>
        <v>73435</v>
      </c>
      <c r="AI70">
        <f ca="1">SUM(OFFSET('Clean Data'!$D$4,(ROW()-ROW($AI$6))*5,0,5,1))</f>
        <v>42054</v>
      </c>
      <c r="AJ70">
        <f t="shared" ca="1" si="1"/>
        <v>115489</v>
      </c>
      <c r="BE70" s="9"/>
    </row>
    <row r="71" spans="33:57" x14ac:dyDescent="0.2">
      <c r="AG71" s="9">
        <f t="shared" ref="AG71:AG102" si="3">AG70-7</f>
        <v>45103</v>
      </c>
      <c r="AH71">
        <f ca="1">SUM(OFFSET('Clean Data'!$C$4,(ROW()-ROW($AH$6))*5,0,5,1))</f>
        <v>87610</v>
      </c>
      <c r="AI71">
        <f ca="1">SUM(OFFSET('Clean Data'!$D$4,(ROW()-ROW($AI$6))*5,0,5,1))</f>
        <v>45796</v>
      </c>
      <c r="AJ71">
        <f t="shared" ref="AJ71:AJ134" ca="1" si="4">AH71+AI71</f>
        <v>133406</v>
      </c>
      <c r="BE71" s="9"/>
    </row>
    <row r="72" spans="33:57" x14ac:dyDescent="0.2">
      <c r="AG72" s="9">
        <f t="shared" si="3"/>
        <v>45096</v>
      </c>
      <c r="AH72">
        <f ca="1">SUM(OFFSET('Clean Data'!$C$4,(ROW()-ROW($AH$6))*5,0,5,1))</f>
        <v>85423</v>
      </c>
      <c r="AI72">
        <f ca="1">SUM(OFFSET('Clean Data'!$D$4,(ROW()-ROW($AI$6))*5,0,5,1))</f>
        <v>49891</v>
      </c>
      <c r="AJ72">
        <f t="shared" ca="1" si="4"/>
        <v>135314</v>
      </c>
      <c r="BE72" s="9"/>
    </row>
    <row r="73" spans="33:57" x14ac:dyDescent="0.2">
      <c r="AG73" s="9">
        <f t="shared" si="3"/>
        <v>45089</v>
      </c>
      <c r="AH73">
        <f ca="1">SUM(OFFSET('Clean Data'!$C$4,(ROW()-ROW($AH$6))*5,0,5,1))</f>
        <v>94499</v>
      </c>
      <c r="AI73">
        <f ca="1">SUM(OFFSET('Clean Data'!$D$4,(ROW()-ROW($AI$6))*5,0,5,1))</f>
        <v>50711</v>
      </c>
      <c r="AJ73">
        <f t="shared" ca="1" si="4"/>
        <v>145210</v>
      </c>
      <c r="BE73" s="9"/>
    </row>
    <row r="74" spans="33:57" x14ac:dyDescent="0.2">
      <c r="AG74" s="9">
        <f t="shared" si="3"/>
        <v>45082</v>
      </c>
      <c r="AH74">
        <f ca="1">SUM(OFFSET('Clean Data'!$C$4,(ROW()-ROW($AH$6))*5,0,5,1))</f>
        <v>94843</v>
      </c>
      <c r="AI74">
        <f ca="1">SUM(OFFSET('Clean Data'!$D$4,(ROW()-ROW($AI$6))*5,0,5,1))</f>
        <v>49007</v>
      </c>
      <c r="AJ74">
        <f t="shared" ca="1" si="4"/>
        <v>143850</v>
      </c>
      <c r="BE74" s="9"/>
    </row>
    <row r="75" spans="33:57" x14ac:dyDescent="0.2">
      <c r="AG75" s="9">
        <f t="shared" si="3"/>
        <v>45075</v>
      </c>
      <c r="AH75">
        <f ca="1">SUM(OFFSET('Clean Data'!$C$4,(ROW()-ROW($AH$6))*5,0,5,1))</f>
        <v>105546</v>
      </c>
      <c r="AI75">
        <f ca="1">SUM(OFFSET('Clean Data'!$D$4,(ROW()-ROW($AI$6))*5,0,5,1))</f>
        <v>49465</v>
      </c>
      <c r="AJ75">
        <f t="shared" ca="1" si="4"/>
        <v>155011</v>
      </c>
      <c r="BE75" s="9"/>
    </row>
    <row r="76" spans="33:57" x14ac:dyDescent="0.2">
      <c r="AG76" s="9">
        <f t="shared" si="3"/>
        <v>45068</v>
      </c>
      <c r="AH76">
        <f ca="1">SUM(OFFSET('Clean Data'!$C$4,(ROW()-ROW($AH$6))*5,0,5,1))</f>
        <v>106624</v>
      </c>
      <c r="AI76">
        <f ca="1">SUM(OFFSET('Clean Data'!$D$4,(ROW()-ROW($AI$6))*5,0,5,1))</f>
        <v>55904</v>
      </c>
      <c r="AJ76">
        <f t="shared" ca="1" si="4"/>
        <v>162528</v>
      </c>
      <c r="BE76" s="9"/>
    </row>
    <row r="77" spans="33:57" x14ac:dyDescent="0.2">
      <c r="AG77" s="9">
        <f t="shared" si="3"/>
        <v>45061</v>
      </c>
      <c r="AH77">
        <f ca="1">SUM(OFFSET('Clean Data'!$C$4,(ROW()-ROW($AH$6))*5,0,5,1))</f>
        <v>107961</v>
      </c>
      <c r="AI77">
        <f ca="1">SUM(OFFSET('Clean Data'!$D$4,(ROW()-ROW($AI$6))*5,0,5,1))</f>
        <v>61081</v>
      </c>
      <c r="AJ77">
        <f t="shared" ca="1" si="4"/>
        <v>169042</v>
      </c>
      <c r="BE77" s="9"/>
    </row>
    <row r="78" spans="33:57" x14ac:dyDescent="0.2">
      <c r="AG78" s="9">
        <f t="shared" si="3"/>
        <v>45054</v>
      </c>
      <c r="AH78">
        <f ca="1">SUM(OFFSET('Clean Data'!$C$4,(ROW()-ROW($AH$6))*5,0,5,1))</f>
        <v>119670</v>
      </c>
      <c r="AI78">
        <f ca="1">SUM(OFFSET('Clean Data'!$D$4,(ROW()-ROW($AI$6))*5,0,5,1))</f>
        <v>58944</v>
      </c>
      <c r="AJ78">
        <f t="shared" ca="1" si="4"/>
        <v>178614</v>
      </c>
      <c r="BE78" s="9"/>
    </row>
    <row r="79" spans="33:57" x14ac:dyDescent="0.2">
      <c r="AG79" s="9">
        <f t="shared" si="3"/>
        <v>45047</v>
      </c>
      <c r="AH79">
        <f ca="1">SUM(OFFSET('Clean Data'!$C$4,(ROW()-ROW($AH$6))*5,0,5,1))</f>
        <v>115533</v>
      </c>
      <c r="AI79">
        <f ca="1">SUM(OFFSET('Clean Data'!$D$4,(ROW()-ROW($AI$6))*5,0,5,1))</f>
        <v>55271</v>
      </c>
      <c r="AJ79">
        <f t="shared" ca="1" si="4"/>
        <v>170804</v>
      </c>
      <c r="BE79" s="9"/>
    </row>
    <row r="80" spans="33:57" x14ac:dyDescent="0.2">
      <c r="AG80" s="9">
        <f t="shared" si="3"/>
        <v>45040</v>
      </c>
      <c r="AH80">
        <f ca="1">SUM(OFFSET('Clean Data'!$C$4,(ROW()-ROW($AH$6))*5,0,5,1))</f>
        <v>118566</v>
      </c>
      <c r="AI80">
        <f ca="1">SUM(OFFSET('Clean Data'!$D$4,(ROW()-ROW($AI$6))*5,0,5,1))</f>
        <v>60040</v>
      </c>
      <c r="AJ80">
        <f t="shared" ca="1" si="4"/>
        <v>178606</v>
      </c>
      <c r="BE80" s="9"/>
    </row>
    <row r="81" spans="33:57" x14ac:dyDescent="0.2">
      <c r="AG81" s="9">
        <f t="shared" si="3"/>
        <v>45033</v>
      </c>
      <c r="AH81">
        <f ca="1">SUM(OFFSET('Clean Data'!$C$4,(ROW()-ROW($AH$6))*5,0,5,1))</f>
        <v>107924</v>
      </c>
      <c r="AI81">
        <f ca="1">SUM(OFFSET('Clean Data'!$D$4,(ROW()-ROW($AI$6))*5,0,5,1))</f>
        <v>61798</v>
      </c>
      <c r="AJ81">
        <f t="shared" ca="1" si="4"/>
        <v>169722</v>
      </c>
      <c r="BE81" s="9"/>
    </row>
    <row r="82" spans="33:57" x14ac:dyDescent="0.2">
      <c r="AG82" s="9">
        <f t="shared" si="3"/>
        <v>45026</v>
      </c>
      <c r="AH82">
        <f ca="1">SUM(OFFSET('Clean Data'!$C$4,(ROW()-ROW($AH$6))*5,0,5,1))</f>
        <v>120119</v>
      </c>
      <c r="AI82">
        <f ca="1">SUM(OFFSET('Clean Data'!$D$4,(ROW()-ROW($AI$6))*5,0,5,1))</f>
        <v>53036</v>
      </c>
      <c r="AJ82">
        <f t="shared" ca="1" si="4"/>
        <v>173155</v>
      </c>
      <c r="BE82" s="9"/>
    </row>
    <row r="83" spans="33:57" x14ac:dyDescent="0.2">
      <c r="AG83" s="9">
        <f t="shared" si="3"/>
        <v>45019</v>
      </c>
      <c r="AH83">
        <f ca="1">SUM(OFFSET('Clean Data'!$C$4,(ROW()-ROW($AH$6))*5,0,5,1))</f>
        <v>110933</v>
      </c>
      <c r="AI83">
        <f ca="1">SUM(OFFSET('Clean Data'!$D$4,(ROW()-ROW($AI$6))*5,0,5,1))</f>
        <v>56983</v>
      </c>
      <c r="AJ83">
        <f t="shared" ca="1" si="4"/>
        <v>167916</v>
      </c>
      <c r="BE83" s="9"/>
    </row>
    <row r="84" spans="33:57" x14ac:dyDescent="0.2">
      <c r="AG84" s="9">
        <f t="shared" si="3"/>
        <v>45012</v>
      </c>
      <c r="AH84">
        <f ca="1">SUM(OFFSET('Clean Data'!$C$4,(ROW()-ROW($AH$6))*5,0,5,1))</f>
        <v>120581</v>
      </c>
      <c r="AI84">
        <f ca="1">SUM(OFFSET('Clean Data'!$D$4,(ROW()-ROW($AI$6))*5,0,5,1))</f>
        <v>59156</v>
      </c>
      <c r="AJ84">
        <f t="shared" ca="1" si="4"/>
        <v>179737</v>
      </c>
      <c r="BE84" s="9"/>
    </row>
    <row r="85" spans="33:57" x14ac:dyDescent="0.2">
      <c r="AG85" s="9">
        <f t="shared" si="3"/>
        <v>45005</v>
      </c>
      <c r="AH85">
        <f ca="1">SUM(OFFSET('Clean Data'!$C$4,(ROW()-ROW($AH$6))*5,0,5,1))</f>
        <v>121015</v>
      </c>
      <c r="AI85">
        <f ca="1">SUM(OFFSET('Clean Data'!$D$4,(ROW()-ROW($AI$6))*5,0,5,1))</f>
        <v>55052</v>
      </c>
      <c r="AJ85">
        <f t="shared" ca="1" si="4"/>
        <v>176067</v>
      </c>
      <c r="BE85" s="9"/>
    </row>
    <row r="86" spans="33:57" x14ac:dyDescent="0.2">
      <c r="AG86" s="9">
        <f t="shared" si="3"/>
        <v>44998</v>
      </c>
      <c r="AH86">
        <f ca="1">SUM(OFFSET('Clean Data'!$C$4,(ROW()-ROW($AH$6))*5,0,5,1))</f>
        <v>110920</v>
      </c>
      <c r="AI86">
        <f ca="1">SUM(OFFSET('Clean Data'!$D$4,(ROW()-ROW($AI$6))*5,0,5,1))</f>
        <v>59102</v>
      </c>
      <c r="AJ86">
        <f t="shared" ca="1" si="4"/>
        <v>170022</v>
      </c>
      <c r="BE86" s="9"/>
    </row>
    <row r="87" spans="33:57" x14ac:dyDescent="0.2">
      <c r="AG87" s="9">
        <f t="shared" si="3"/>
        <v>44991</v>
      </c>
      <c r="AH87">
        <f ca="1">SUM(OFFSET('Clean Data'!$C$4,(ROW()-ROW($AH$6))*5,0,5,1))</f>
        <v>109085</v>
      </c>
      <c r="AI87">
        <f ca="1">SUM(OFFSET('Clean Data'!$D$4,(ROW()-ROW($AI$6))*5,0,5,1))</f>
        <v>54234</v>
      </c>
      <c r="AJ87">
        <f t="shared" ca="1" si="4"/>
        <v>163319</v>
      </c>
      <c r="BE87" s="9"/>
    </row>
    <row r="88" spans="33:57" x14ac:dyDescent="0.2">
      <c r="AG88" s="9">
        <f t="shared" si="3"/>
        <v>44984</v>
      </c>
      <c r="AH88">
        <f ca="1">SUM(OFFSET('Clean Data'!$C$4,(ROW()-ROW($AH$6))*5,0,5,1))</f>
        <v>93306</v>
      </c>
      <c r="AI88">
        <f ca="1">SUM(OFFSET('Clean Data'!$D$4,(ROW()-ROW($AI$6))*5,0,5,1))</f>
        <v>46429</v>
      </c>
      <c r="AJ88">
        <f t="shared" ca="1" si="4"/>
        <v>139735</v>
      </c>
      <c r="BE88" s="9"/>
    </row>
    <row r="89" spans="33:57" x14ac:dyDescent="0.2">
      <c r="AG89" s="9">
        <f t="shared" si="3"/>
        <v>44977</v>
      </c>
      <c r="AH89">
        <f ca="1">SUM(OFFSET('Clean Data'!$C$4,(ROW()-ROW($AH$6))*5,0,5,1))</f>
        <v>97434</v>
      </c>
      <c r="AI89">
        <f ca="1">SUM(OFFSET('Clean Data'!$D$4,(ROW()-ROW($AI$6))*5,0,5,1))</f>
        <v>46816</v>
      </c>
      <c r="AJ89">
        <f t="shared" ca="1" si="4"/>
        <v>144250</v>
      </c>
      <c r="BE89" s="9"/>
    </row>
    <row r="90" spans="33:57" x14ac:dyDescent="0.2">
      <c r="AG90" s="9">
        <f t="shared" si="3"/>
        <v>44970</v>
      </c>
      <c r="AH90">
        <f ca="1">SUM(OFFSET('Clean Data'!$C$4,(ROW()-ROW($AH$6))*5,0,5,1))</f>
        <v>82064</v>
      </c>
      <c r="AI90">
        <f ca="1">SUM(OFFSET('Clean Data'!$D$4,(ROW()-ROW($AI$6))*5,0,5,1))</f>
        <v>41637</v>
      </c>
      <c r="AJ90">
        <f t="shared" ca="1" si="4"/>
        <v>123701</v>
      </c>
      <c r="BE90" s="9"/>
    </row>
    <row r="91" spans="33:57" x14ac:dyDescent="0.2">
      <c r="AG91" s="9">
        <f t="shared" si="3"/>
        <v>44963</v>
      </c>
      <c r="AH91">
        <f ca="1">SUM(OFFSET('Clean Data'!$C$4,(ROW()-ROW($AH$6))*5,0,5,1))</f>
        <v>81935</v>
      </c>
      <c r="AI91">
        <f ca="1">SUM(OFFSET('Clean Data'!$D$4,(ROW()-ROW($AI$6))*5,0,5,1))</f>
        <v>46779</v>
      </c>
      <c r="AJ91">
        <f t="shared" ca="1" si="4"/>
        <v>128714</v>
      </c>
      <c r="BE91" s="9"/>
    </row>
    <row r="92" spans="33:57" x14ac:dyDescent="0.2">
      <c r="AG92" s="9">
        <f t="shared" si="3"/>
        <v>44956</v>
      </c>
      <c r="AH92">
        <f ca="1">SUM(OFFSET('Clean Data'!$C$4,(ROW()-ROW($AH$6))*5,0,5,1))</f>
        <v>81819</v>
      </c>
      <c r="AI92">
        <f ca="1">SUM(OFFSET('Clean Data'!$D$4,(ROW()-ROW($AI$6))*5,0,5,1))</f>
        <v>41707</v>
      </c>
      <c r="AJ92">
        <f t="shared" ca="1" si="4"/>
        <v>123526</v>
      </c>
      <c r="BE92" s="9"/>
    </row>
    <row r="93" spans="33:57" x14ac:dyDescent="0.2">
      <c r="AG93" s="9">
        <f t="shared" si="3"/>
        <v>44949</v>
      </c>
      <c r="AH93">
        <f ca="1">SUM(OFFSET('Clean Data'!$C$4,(ROW()-ROW($AH$6))*5,0,5,1))</f>
        <v>80179</v>
      </c>
      <c r="AI93">
        <f ca="1">SUM(OFFSET('Clean Data'!$D$4,(ROW()-ROW($AI$6))*5,0,5,1))</f>
        <v>45925</v>
      </c>
      <c r="AJ93">
        <f t="shared" ca="1" si="4"/>
        <v>126104</v>
      </c>
      <c r="BE93" s="9"/>
    </row>
    <row r="94" spans="33:57" x14ac:dyDescent="0.2">
      <c r="AG94" s="9">
        <f t="shared" si="3"/>
        <v>44942</v>
      </c>
      <c r="AH94">
        <f ca="1">SUM(OFFSET('Clean Data'!$C$4,(ROW()-ROW($AH$6))*5,0,5,1))</f>
        <v>87190</v>
      </c>
      <c r="AI94">
        <f ca="1">SUM(OFFSET('Clean Data'!$D$4,(ROW()-ROW($AI$6))*5,0,5,1))</f>
        <v>44776</v>
      </c>
      <c r="AJ94">
        <f t="shared" ca="1" si="4"/>
        <v>131966</v>
      </c>
      <c r="BE94" s="9"/>
    </row>
    <row r="95" spans="33:57" x14ac:dyDescent="0.2">
      <c r="AG95" s="9">
        <f t="shared" si="3"/>
        <v>44935</v>
      </c>
      <c r="AH95">
        <f ca="1">SUM(OFFSET('Clean Data'!$C$4,(ROW()-ROW($AH$6))*5,0,5,1))</f>
        <v>104268</v>
      </c>
      <c r="AI95">
        <f ca="1">SUM(OFFSET('Clean Data'!$D$4,(ROW()-ROW($AI$6))*5,0,5,1))</f>
        <v>60551</v>
      </c>
      <c r="AJ95">
        <f t="shared" ca="1" si="4"/>
        <v>164819</v>
      </c>
      <c r="BE95" s="9"/>
    </row>
    <row r="96" spans="33:57" x14ac:dyDescent="0.2">
      <c r="AG96" s="9">
        <f t="shared" si="3"/>
        <v>44928</v>
      </c>
      <c r="AH96">
        <f ca="1">SUM(OFFSET('Clean Data'!$C$4,(ROW()-ROW($AH$6))*5,0,5,1))</f>
        <v>152345</v>
      </c>
      <c r="AI96">
        <f ca="1">SUM(OFFSET('Clean Data'!$D$4,(ROW()-ROW($AI$6))*5,0,5,1))</f>
        <v>82499</v>
      </c>
      <c r="AJ96">
        <f t="shared" ca="1" si="4"/>
        <v>234844</v>
      </c>
      <c r="BE96" s="9"/>
    </row>
    <row r="97" spans="33:57" x14ac:dyDescent="0.2">
      <c r="AG97" s="9">
        <f t="shared" si="3"/>
        <v>44921</v>
      </c>
      <c r="AH97">
        <f ca="1">SUM(OFFSET('Clean Data'!$C$4,(ROW()-ROW($AH$6))*5,0,5,1))</f>
        <v>173059</v>
      </c>
      <c r="AI97">
        <f ca="1">SUM(OFFSET('Clean Data'!$D$4,(ROW()-ROW($AI$6))*5,0,5,1))</f>
        <v>97942</v>
      </c>
      <c r="AJ97">
        <f t="shared" ca="1" si="4"/>
        <v>271001</v>
      </c>
      <c r="BE97" s="9"/>
    </row>
    <row r="98" spans="33:57" x14ac:dyDescent="0.2">
      <c r="AG98" s="9">
        <f t="shared" si="3"/>
        <v>44914</v>
      </c>
      <c r="AH98">
        <f ca="1">SUM(OFFSET('Clean Data'!$C$4,(ROW()-ROW($AH$6))*5,0,5,1))</f>
        <v>217772</v>
      </c>
      <c r="AI98">
        <f ca="1">SUM(OFFSET('Clean Data'!$D$4,(ROW()-ROW($AI$6))*5,0,5,1))</f>
        <v>123400</v>
      </c>
      <c r="AJ98">
        <f t="shared" ca="1" si="4"/>
        <v>341172</v>
      </c>
      <c r="BE98" s="9"/>
    </row>
    <row r="99" spans="33:57" x14ac:dyDescent="0.2">
      <c r="AG99" s="9">
        <f t="shared" si="3"/>
        <v>44907</v>
      </c>
      <c r="AH99">
        <f ca="1">SUM(OFFSET('Clean Data'!$C$4,(ROW()-ROW($AH$6))*5,0,5,1))</f>
        <v>225711</v>
      </c>
      <c r="AI99">
        <f ca="1">SUM(OFFSET('Clean Data'!$D$4,(ROW()-ROW($AI$6))*5,0,5,1))</f>
        <v>122629</v>
      </c>
      <c r="AJ99">
        <f t="shared" ca="1" si="4"/>
        <v>348340</v>
      </c>
      <c r="BE99" s="9"/>
    </row>
    <row r="100" spans="33:57" x14ac:dyDescent="0.2">
      <c r="AG100" s="9">
        <f t="shared" si="3"/>
        <v>44900</v>
      </c>
      <c r="AH100">
        <f ca="1">SUM(OFFSET('Clean Data'!$C$4,(ROW()-ROW($AH$6))*5,0,5,1))</f>
        <v>227008</v>
      </c>
      <c r="AI100">
        <f ca="1">SUM(OFFSET('Clean Data'!$D$4,(ROW()-ROW($AI$6))*5,0,5,1))</f>
        <v>128715</v>
      </c>
      <c r="AJ100">
        <f t="shared" ca="1" si="4"/>
        <v>355723</v>
      </c>
      <c r="BE100" s="9"/>
    </row>
    <row r="101" spans="33:57" x14ac:dyDescent="0.2">
      <c r="AG101" s="9">
        <f t="shared" si="3"/>
        <v>44893</v>
      </c>
      <c r="AH101">
        <f ca="1">SUM(OFFSET('Clean Data'!$C$4,(ROW()-ROW($AH$6))*5,0,5,1))</f>
        <v>191892</v>
      </c>
      <c r="AI101">
        <f ca="1">SUM(OFFSET('Clean Data'!$D$4,(ROW()-ROW($AI$6))*5,0,5,1))</f>
        <v>123882</v>
      </c>
      <c r="AJ101">
        <f t="shared" ca="1" si="4"/>
        <v>315774</v>
      </c>
      <c r="BE101" s="9"/>
    </row>
    <row r="102" spans="33:57" x14ac:dyDescent="0.2">
      <c r="AG102" s="9">
        <f t="shared" si="3"/>
        <v>44886</v>
      </c>
      <c r="AH102">
        <f ca="1">SUM(OFFSET('Clean Data'!$C$4,(ROW()-ROW($AH$6))*5,0,5,1))</f>
        <v>181801</v>
      </c>
      <c r="AI102">
        <f ca="1">SUM(OFFSET('Clean Data'!$D$4,(ROW()-ROW($AI$6))*5,0,5,1))</f>
        <v>100223</v>
      </c>
      <c r="AJ102">
        <f t="shared" ca="1" si="4"/>
        <v>282024</v>
      </c>
      <c r="BE102" s="9"/>
    </row>
    <row r="103" spans="33:57" x14ac:dyDescent="0.2">
      <c r="AG103" s="9">
        <f t="shared" ref="AG103:AG134" si="5">AG102-7</f>
        <v>44879</v>
      </c>
      <c r="AH103">
        <f ca="1">SUM(OFFSET('Clean Data'!$C$4,(ROW()-ROW($AH$6))*5,0,5,1))</f>
        <v>180596</v>
      </c>
      <c r="AI103">
        <f ca="1">SUM(OFFSET('Clean Data'!$D$4,(ROW()-ROW($AI$6))*5,0,5,1))</f>
        <v>99719</v>
      </c>
      <c r="AJ103">
        <f t="shared" ca="1" si="4"/>
        <v>280315</v>
      </c>
      <c r="BE103" s="9"/>
    </row>
    <row r="104" spans="33:57" x14ac:dyDescent="0.2">
      <c r="AG104" s="9">
        <f t="shared" si="5"/>
        <v>44872</v>
      </c>
      <c r="AH104">
        <f ca="1">SUM(OFFSET('Clean Data'!$C$4,(ROW()-ROW($AH$6))*5,0,5,1))</f>
        <v>162740</v>
      </c>
      <c r="AI104">
        <f ca="1">SUM(OFFSET('Clean Data'!$D$4,(ROW()-ROW($AI$6))*5,0,5,1))</f>
        <v>87426</v>
      </c>
      <c r="AJ104">
        <f t="shared" ca="1" si="4"/>
        <v>250166</v>
      </c>
      <c r="BE104" s="9"/>
    </row>
    <row r="105" spans="33:57" x14ac:dyDescent="0.2">
      <c r="AG105" s="9">
        <f t="shared" si="5"/>
        <v>44865</v>
      </c>
      <c r="AH105">
        <f ca="1">SUM(OFFSET('Clean Data'!$C$4,(ROW()-ROW($AH$6))*5,0,5,1))</f>
        <v>159417</v>
      </c>
      <c r="AI105">
        <f ca="1">SUM(OFFSET('Clean Data'!$D$4,(ROW()-ROW($AI$6))*5,0,5,1))</f>
        <v>86041</v>
      </c>
      <c r="AJ105">
        <f t="shared" ca="1" si="4"/>
        <v>245458</v>
      </c>
      <c r="BE105" s="9"/>
    </row>
    <row r="106" spans="33:57" x14ac:dyDescent="0.2">
      <c r="AG106" s="9">
        <f t="shared" si="5"/>
        <v>44858</v>
      </c>
      <c r="AH106">
        <f ca="1">SUM(OFFSET('Clean Data'!$C$4,(ROW()-ROW($AH$6))*5,0,5,1))</f>
        <v>157619</v>
      </c>
      <c r="AI106">
        <f ca="1">SUM(OFFSET('Clean Data'!$D$4,(ROW()-ROW($AI$6))*5,0,5,1))</f>
        <v>81322</v>
      </c>
      <c r="AJ106">
        <f t="shared" ca="1" si="4"/>
        <v>238941</v>
      </c>
      <c r="BE106" s="9"/>
    </row>
    <row r="107" spans="33:57" x14ac:dyDescent="0.2">
      <c r="AG107" s="9">
        <f t="shared" si="5"/>
        <v>44851</v>
      </c>
      <c r="AH107">
        <f ca="1">SUM(OFFSET('Clean Data'!$C$4,(ROW()-ROW($AH$6))*5,0,5,1))</f>
        <v>132834</v>
      </c>
      <c r="AI107">
        <f ca="1">SUM(OFFSET('Clean Data'!$D$4,(ROW()-ROW($AI$6))*5,0,5,1))</f>
        <v>71633</v>
      </c>
      <c r="AJ107">
        <f t="shared" ca="1" si="4"/>
        <v>204467</v>
      </c>
      <c r="BE107" s="9"/>
    </row>
    <row r="108" spans="33:57" x14ac:dyDescent="0.2">
      <c r="AG108" s="9">
        <f t="shared" si="5"/>
        <v>44844</v>
      </c>
      <c r="AH108">
        <f ca="1">SUM(OFFSET('Clean Data'!$C$4,(ROW()-ROW($AH$6))*5,0,5,1))</f>
        <v>129185</v>
      </c>
      <c r="AI108">
        <f ca="1">SUM(OFFSET('Clean Data'!$D$4,(ROW()-ROW($AI$6))*5,0,5,1))</f>
        <v>70768</v>
      </c>
      <c r="AJ108">
        <f t="shared" ca="1" si="4"/>
        <v>199953</v>
      </c>
      <c r="BE108" s="9"/>
    </row>
    <row r="109" spans="33:57" x14ac:dyDescent="0.2">
      <c r="AG109" s="9">
        <f t="shared" si="5"/>
        <v>44837</v>
      </c>
      <c r="AH109">
        <f ca="1">SUM(OFFSET('Clean Data'!$C$4,(ROW()-ROW($AH$6))*5,0,5,1))</f>
        <v>123688</v>
      </c>
      <c r="AI109">
        <f ca="1">SUM(OFFSET('Clean Data'!$D$4,(ROW()-ROW($AI$6))*5,0,5,1))</f>
        <v>69306</v>
      </c>
      <c r="AJ109">
        <f t="shared" ca="1" si="4"/>
        <v>192994</v>
      </c>
      <c r="BE109" s="9"/>
    </row>
    <row r="110" spans="33:57" x14ac:dyDescent="0.2">
      <c r="AG110" s="9">
        <f t="shared" si="5"/>
        <v>44830</v>
      </c>
      <c r="AH110">
        <f ca="1">SUM(OFFSET('Clean Data'!$C$4,(ROW()-ROW($AH$6))*5,0,5,1))</f>
        <v>129643</v>
      </c>
      <c r="AI110">
        <f ca="1">SUM(OFFSET('Clean Data'!$D$4,(ROW()-ROW($AI$6))*5,0,5,1))</f>
        <v>69282</v>
      </c>
      <c r="AJ110">
        <f t="shared" ca="1" si="4"/>
        <v>198925</v>
      </c>
      <c r="BE110" s="9"/>
    </row>
    <row r="111" spans="33:57" x14ac:dyDescent="0.2">
      <c r="AG111" s="9">
        <f t="shared" si="5"/>
        <v>44823</v>
      </c>
      <c r="AH111">
        <f ca="1">SUM(OFFSET('Clean Data'!$C$4,(ROW()-ROW($AH$6))*5,0,5,1))</f>
        <v>123384</v>
      </c>
      <c r="AI111">
        <f ca="1">SUM(OFFSET('Clean Data'!$D$4,(ROW()-ROW($AI$6))*5,0,5,1))</f>
        <v>65258</v>
      </c>
      <c r="AJ111">
        <f t="shared" ca="1" si="4"/>
        <v>188642</v>
      </c>
      <c r="BE111" s="9"/>
    </row>
    <row r="112" spans="33:57" x14ac:dyDescent="0.2">
      <c r="AG112" s="9">
        <f t="shared" si="5"/>
        <v>44816</v>
      </c>
      <c r="AH112">
        <f ca="1">SUM(OFFSET('Clean Data'!$C$4,(ROW()-ROW($AH$6))*5,0,5,1))</f>
        <v>129020</v>
      </c>
      <c r="AI112">
        <f ca="1">SUM(OFFSET('Clean Data'!$D$4,(ROW()-ROW($AI$6))*5,0,5,1))</f>
        <v>72062</v>
      </c>
      <c r="AJ112">
        <f t="shared" ca="1" si="4"/>
        <v>201082</v>
      </c>
      <c r="BE112" s="9"/>
    </row>
    <row r="113" spans="33:57" x14ac:dyDescent="0.2">
      <c r="AG113" s="9">
        <f t="shared" si="5"/>
        <v>44809</v>
      </c>
      <c r="AH113">
        <f ca="1">SUM(OFFSET('Clean Data'!$C$4,(ROW()-ROW($AH$6))*5,0,5,1))</f>
        <v>115831</v>
      </c>
      <c r="AI113">
        <f ca="1">SUM(OFFSET('Clean Data'!$D$4,(ROW()-ROW($AI$6))*5,0,5,1))</f>
        <v>66835</v>
      </c>
      <c r="AJ113">
        <f t="shared" ca="1" si="4"/>
        <v>182666</v>
      </c>
      <c r="BE113" s="9"/>
    </row>
    <row r="114" spans="33:57" x14ac:dyDescent="0.2">
      <c r="AG114" s="9">
        <f t="shared" si="5"/>
        <v>44802</v>
      </c>
      <c r="AH114">
        <f ca="1">SUM(OFFSET('Clean Data'!$C$4,(ROW()-ROW($AH$6))*5,0,5,1))</f>
        <v>123321</v>
      </c>
      <c r="AI114">
        <f ca="1">SUM(OFFSET('Clean Data'!$D$4,(ROW()-ROW($AI$6))*5,0,5,1))</f>
        <v>68833</v>
      </c>
      <c r="AJ114">
        <f t="shared" ca="1" si="4"/>
        <v>192154</v>
      </c>
      <c r="BE114" s="9"/>
    </row>
    <row r="115" spans="33:57" x14ac:dyDescent="0.2">
      <c r="AG115" s="9">
        <f t="shared" si="5"/>
        <v>44795</v>
      </c>
      <c r="AH115">
        <f ca="1">SUM(OFFSET('Clean Data'!$C$4,(ROW()-ROW($AH$6))*5,0,5,1))</f>
        <v>110574</v>
      </c>
      <c r="AI115">
        <f ca="1">SUM(OFFSET('Clean Data'!$D$4,(ROW()-ROW($AI$6))*5,0,5,1))</f>
        <v>62080</v>
      </c>
      <c r="AJ115">
        <f t="shared" ca="1" si="4"/>
        <v>172654</v>
      </c>
      <c r="BE115" s="9"/>
    </row>
    <row r="116" spans="33:57" x14ac:dyDescent="0.2">
      <c r="AG116" s="9">
        <f t="shared" si="5"/>
        <v>44788</v>
      </c>
      <c r="AH116">
        <f ca="1">SUM(OFFSET('Clean Data'!$C$4,(ROW()-ROW($AH$6))*5,0,5,1))</f>
        <v>109098</v>
      </c>
      <c r="AI116">
        <f ca="1">SUM(OFFSET('Clean Data'!$D$4,(ROW()-ROW($AI$6))*5,0,5,1))</f>
        <v>65119</v>
      </c>
      <c r="AJ116">
        <f t="shared" ca="1" si="4"/>
        <v>174217</v>
      </c>
      <c r="BE116" s="9"/>
    </row>
    <row r="117" spans="33:57" x14ac:dyDescent="0.2">
      <c r="AG117" s="9">
        <f t="shared" si="5"/>
        <v>44781</v>
      </c>
      <c r="AH117">
        <f ca="1">SUM(OFFSET('Clean Data'!$C$4,(ROW()-ROW($AH$6))*5,0,5,1))</f>
        <v>98042</v>
      </c>
      <c r="AI117">
        <f ca="1">SUM(OFFSET('Clean Data'!$D$4,(ROW()-ROW($AI$6))*5,0,5,1))</f>
        <v>53783</v>
      </c>
      <c r="AJ117">
        <f t="shared" ca="1" si="4"/>
        <v>151825</v>
      </c>
      <c r="BE117" s="9"/>
    </row>
    <row r="118" spans="33:57" x14ac:dyDescent="0.2">
      <c r="AG118" s="9">
        <f t="shared" si="5"/>
        <v>44774</v>
      </c>
      <c r="AH118">
        <f ca="1">SUM(OFFSET('Clean Data'!$C$4,(ROW()-ROW($AH$6))*5,0,5,1))</f>
        <v>99264</v>
      </c>
      <c r="AI118">
        <f ca="1">SUM(OFFSET('Clean Data'!$D$4,(ROW()-ROW($AI$6))*5,0,5,1))</f>
        <v>54200</v>
      </c>
      <c r="AJ118">
        <f t="shared" ca="1" si="4"/>
        <v>153464</v>
      </c>
      <c r="BE118" s="9"/>
    </row>
    <row r="119" spans="33:57" x14ac:dyDescent="0.2">
      <c r="AG119" s="9">
        <f t="shared" si="5"/>
        <v>44767</v>
      </c>
      <c r="AH119">
        <f ca="1">SUM(OFFSET('Clean Data'!$C$4,(ROW()-ROW($AH$6))*5,0,5,1))</f>
        <v>82852</v>
      </c>
      <c r="AI119">
        <f ca="1">SUM(OFFSET('Clean Data'!$D$4,(ROW()-ROW($AI$6))*5,0,5,1))</f>
        <v>49362</v>
      </c>
      <c r="AJ119">
        <f t="shared" ca="1" si="4"/>
        <v>132214</v>
      </c>
      <c r="BE119" s="9"/>
    </row>
    <row r="120" spans="33:57" x14ac:dyDescent="0.2">
      <c r="AG120" s="9">
        <f t="shared" si="5"/>
        <v>44760</v>
      </c>
      <c r="AH120">
        <f ca="1">SUM(OFFSET('Clean Data'!$C$4,(ROW()-ROW($AH$6))*5,0,5,1))</f>
        <v>80023</v>
      </c>
      <c r="AI120">
        <f ca="1">SUM(OFFSET('Clean Data'!$D$4,(ROW()-ROW($AI$6))*5,0,5,1))</f>
        <v>39489</v>
      </c>
      <c r="AJ120">
        <f t="shared" ca="1" si="4"/>
        <v>119512</v>
      </c>
      <c r="BE120" s="9"/>
    </row>
    <row r="121" spans="33:57" x14ac:dyDescent="0.2">
      <c r="AG121" s="9">
        <f t="shared" si="5"/>
        <v>44753</v>
      </c>
      <c r="AH121">
        <f ca="1">SUM(OFFSET('Clean Data'!$C$4,(ROW()-ROW($AH$6))*5,0,5,1))</f>
        <v>65137</v>
      </c>
      <c r="AI121">
        <f ca="1">SUM(OFFSET('Clean Data'!$D$4,(ROW()-ROW($AI$6))*5,0,5,1))</f>
        <v>38402</v>
      </c>
      <c r="AJ121">
        <f t="shared" ca="1" si="4"/>
        <v>103539</v>
      </c>
      <c r="BE121" s="9"/>
    </row>
    <row r="122" spans="33:57" x14ac:dyDescent="0.2">
      <c r="AG122" s="9">
        <f t="shared" si="5"/>
        <v>44746</v>
      </c>
      <c r="AH122">
        <f ca="1">SUM(OFFSET('Clean Data'!$C$4,(ROW()-ROW($AH$6))*5,0,5,1))</f>
        <v>70605</v>
      </c>
      <c r="AI122">
        <f ca="1">SUM(OFFSET('Clean Data'!$D$4,(ROW()-ROW($AI$6))*5,0,5,1))</f>
        <v>35680</v>
      </c>
      <c r="AJ122">
        <f t="shared" ca="1" si="4"/>
        <v>106285</v>
      </c>
      <c r="BE122" s="9"/>
    </row>
    <row r="123" spans="33:57" x14ac:dyDescent="0.2">
      <c r="AG123" s="9">
        <f t="shared" si="5"/>
        <v>44739</v>
      </c>
      <c r="AH123">
        <f ca="1">SUM(OFFSET('Clean Data'!$C$4,(ROW()-ROW($AH$6))*5,0,5,1))</f>
        <v>79895</v>
      </c>
      <c r="AI123">
        <f ca="1">SUM(OFFSET('Clean Data'!$D$4,(ROW()-ROW($AI$6))*5,0,5,1))</f>
        <v>39499</v>
      </c>
      <c r="AJ123">
        <f t="shared" ca="1" si="4"/>
        <v>119394</v>
      </c>
      <c r="BE123" s="9"/>
    </row>
    <row r="124" spans="33:57" x14ac:dyDescent="0.2">
      <c r="AG124" s="9">
        <f t="shared" si="5"/>
        <v>44732</v>
      </c>
      <c r="AH124">
        <f ca="1">SUM(OFFSET('Clean Data'!$C$4,(ROW()-ROW($AH$6))*5,0,5,1))</f>
        <v>75295</v>
      </c>
      <c r="AI124">
        <f ca="1">SUM(OFFSET('Clean Data'!$D$4,(ROW()-ROW($AI$6))*5,0,5,1))</f>
        <v>37827</v>
      </c>
      <c r="AJ124">
        <f t="shared" ca="1" si="4"/>
        <v>113122</v>
      </c>
      <c r="BE124" s="9"/>
    </row>
    <row r="125" spans="33:57" x14ac:dyDescent="0.2">
      <c r="AG125" s="9">
        <f t="shared" si="5"/>
        <v>44725</v>
      </c>
      <c r="AH125">
        <f ca="1">SUM(OFFSET('Clean Data'!$C$4,(ROW()-ROW($AH$6))*5,0,5,1))</f>
        <v>87007</v>
      </c>
      <c r="AI125">
        <f ca="1">SUM(OFFSET('Clean Data'!$D$4,(ROW()-ROW($AI$6))*5,0,5,1))</f>
        <v>40296</v>
      </c>
      <c r="AJ125">
        <f t="shared" ca="1" si="4"/>
        <v>127303</v>
      </c>
      <c r="BE125" s="9"/>
    </row>
    <row r="126" spans="33:57" x14ac:dyDescent="0.2">
      <c r="AG126" s="9">
        <f t="shared" si="5"/>
        <v>44718</v>
      </c>
      <c r="AH126">
        <f ca="1">SUM(OFFSET('Clean Data'!$C$4,(ROW()-ROW($AH$6))*5,0,5,1))</f>
        <v>83750</v>
      </c>
      <c r="AI126">
        <f ca="1">SUM(OFFSET('Clean Data'!$D$4,(ROW()-ROW($AI$6))*5,0,5,1))</f>
        <v>43031</v>
      </c>
      <c r="AJ126">
        <f t="shared" ca="1" si="4"/>
        <v>126781</v>
      </c>
      <c r="BE126" s="9"/>
    </row>
    <row r="127" spans="33:57" x14ac:dyDescent="0.2">
      <c r="AG127" s="9">
        <f t="shared" si="5"/>
        <v>44711</v>
      </c>
      <c r="AH127">
        <f ca="1">SUM(OFFSET('Clean Data'!$C$4,(ROW()-ROW($AH$6))*5,0,5,1))</f>
        <v>92669</v>
      </c>
      <c r="AI127">
        <f ca="1">SUM(OFFSET('Clean Data'!$D$4,(ROW()-ROW($AI$6))*5,0,5,1))</f>
        <v>41876</v>
      </c>
      <c r="AJ127">
        <f t="shared" ca="1" si="4"/>
        <v>134545</v>
      </c>
      <c r="BE127" s="9"/>
    </row>
    <row r="128" spans="33:57" x14ac:dyDescent="0.2">
      <c r="AG128" s="9">
        <f t="shared" si="5"/>
        <v>44704</v>
      </c>
      <c r="AH128">
        <f ca="1">SUM(OFFSET('Clean Data'!$C$4,(ROW()-ROW($AH$6))*5,0,5,1))</f>
        <v>89857</v>
      </c>
      <c r="AI128">
        <f ca="1">SUM(OFFSET('Clean Data'!$D$4,(ROW()-ROW($AI$6))*5,0,5,1))</f>
        <v>47565</v>
      </c>
      <c r="AJ128">
        <f t="shared" ca="1" si="4"/>
        <v>137422</v>
      </c>
      <c r="BE128" s="9"/>
    </row>
    <row r="129" spans="33:57" x14ac:dyDescent="0.2">
      <c r="AG129" s="9">
        <f t="shared" si="5"/>
        <v>44697</v>
      </c>
      <c r="AH129">
        <f ca="1">SUM(OFFSET('Clean Data'!$C$4,(ROW()-ROW($AH$6))*5,0,5,1))</f>
        <v>101377</v>
      </c>
      <c r="AI129">
        <f ca="1">SUM(OFFSET('Clean Data'!$D$4,(ROW()-ROW($AI$6))*5,0,5,1))</f>
        <v>54032</v>
      </c>
      <c r="AJ129">
        <f t="shared" ca="1" si="4"/>
        <v>155409</v>
      </c>
      <c r="BE129" s="9"/>
    </row>
    <row r="130" spans="33:57" x14ac:dyDescent="0.2">
      <c r="AG130" s="9">
        <f t="shared" si="5"/>
        <v>44690</v>
      </c>
      <c r="AH130">
        <f ca="1">SUM(OFFSET('Clean Data'!$C$4,(ROW()-ROW($AH$6))*5,0,5,1))</f>
        <v>100971</v>
      </c>
      <c r="AI130">
        <f ca="1">SUM(OFFSET('Clean Data'!$D$4,(ROW()-ROW($AI$6))*5,0,5,1))</f>
        <v>48175</v>
      </c>
      <c r="AJ130">
        <f t="shared" ca="1" si="4"/>
        <v>149146</v>
      </c>
      <c r="BE130" s="9"/>
    </row>
    <row r="131" spans="33:57" x14ac:dyDescent="0.2">
      <c r="AG131" s="9">
        <f t="shared" si="5"/>
        <v>44683</v>
      </c>
      <c r="AH131">
        <f ca="1">SUM(OFFSET('Clean Data'!$C$4,(ROW()-ROW($AH$6))*5,0,5,1))</f>
        <v>99488</v>
      </c>
      <c r="AI131">
        <f ca="1">SUM(OFFSET('Clean Data'!$D$4,(ROW()-ROW($AI$6))*5,0,5,1))</f>
        <v>51390</v>
      </c>
      <c r="AJ131">
        <f t="shared" ca="1" si="4"/>
        <v>150878</v>
      </c>
      <c r="BE131" s="9"/>
    </row>
    <row r="132" spans="33:57" x14ac:dyDescent="0.2">
      <c r="AG132" s="9">
        <f t="shared" si="5"/>
        <v>44676</v>
      </c>
      <c r="AH132">
        <f ca="1">SUM(OFFSET('Clean Data'!$C$4,(ROW()-ROW($AH$6))*5,0,5,1))</f>
        <v>91591</v>
      </c>
      <c r="AI132">
        <f ca="1">SUM(OFFSET('Clean Data'!$D$4,(ROW()-ROW($AI$6))*5,0,5,1))</f>
        <v>47723</v>
      </c>
      <c r="AJ132">
        <f t="shared" ca="1" si="4"/>
        <v>139314</v>
      </c>
      <c r="BE132" s="9"/>
    </row>
    <row r="133" spans="33:57" x14ac:dyDescent="0.2">
      <c r="AG133" s="9">
        <f t="shared" si="5"/>
        <v>44669</v>
      </c>
      <c r="AH133">
        <f ca="1">SUM(OFFSET('Clean Data'!$C$4,(ROW()-ROW($AH$6))*5,0,5,1))</f>
        <v>97559</v>
      </c>
      <c r="AI133">
        <f ca="1">SUM(OFFSET('Clean Data'!$D$4,(ROW()-ROW($AI$6))*5,0,5,1))</f>
        <v>53215</v>
      </c>
      <c r="AJ133">
        <f t="shared" ca="1" si="4"/>
        <v>150774</v>
      </c>
      <c r="BE133" s="9"/>
    </row>
    <row r="134" spans="33:57" x14ac:dyDescent="0.2">
      <c r="AG134" s="9">
        <f t="shared" si="5"/>
        <v>44662</v>
      </c>
      <c r="AH134">
        <f ca="1">SUM(OFFSET('Clean Data'!$C$4,(ROW()-ROW($AH$6))*5,0,5,1))</f>
        <v>98139</v>
      </c>
      <c r="AI134">
        <f ca="1">SUM(OFFSET('Clean Data'!$D$4,(ROW()-ROW($AI$6))*5,0,5,1))</f>
        <v>45317</v>
      </c>
      <c r="AJ134">
        <f t="shared" ca="1" si="4"/>
        <v>143456</v>
      </c>
      <c r="BE134" s="9"/>
    </row>
    <row r="135" spans="33:57" x14ac:dyDescent="0.2">
      <c r="AG135" s="9">
        <f t="shared" ref="AG135:AG166" si="6">AG134-7</f>
        <v>44655</v>
      </c>
      <c r="AH135">
        <f ca="1">SUM(OFFSET('Clean Data'!$C$4,(ROW()-ROW($AH$6))*5,0,5,1))</f>
        <v>93290</v>
      </c>
      <c r="AI135">
        <f ca="1">SUM(OFFSET('Clean Data'!$D$4,(ROW()-ROW($AI$6))*5,0,5,1))</f>
        <v>51917</v>
      </c>
      <c r="AJ135">
        <f t="shared" ref="AJ135:AJ166" ca="1" si="7">AH135+AI135</f>
        <v>145207</v>
      </c>
      <c r="BE135" s="9"/>
    </row>
    <row r="136" spans="33:57" x14ac:dyDescent="0.2">
      <c r="AG136" s="9">
        <f t="shared" si="6"/>
        <v>44648</v>
      </c>
      <c r="AH136">
        <f ca="1">SUM(OFFSET('Clean Data'!$C$4,(ROW()-ROW($AH$6))*5,0,5,1))</f>
        <v>106468</v>
      </c>
      <c r="AI136">
        <f ca="1">SUM(OFFSET('Clean Data'!$D$4,(ROW()-ROW($AI$6))*5,0,5,1))</f>
        <v>46494</v>
      </c>
      <c r="AJ136">
        <f t="shared" ca="1" si="7"/>
        <v>152962</v>
      </c>
      <c r="BE136" s="9"/>
    </row>
    <row r="137" spans="33:57" x14ac:dyDescent="0.2">
      <c r="AG137" s="9">
        <f t="shared" si="6"/>
        <v>44641</v>
      </c>
      <c r="AH137">
        <f ca="1">SUM(OFFSET('Clean Data'!$C$4,(ROW()-ROW($AH$6))*5,0,5,1))</f>
        <v>95755</v>
      </c>
      <c r="AI137">
        <f ca="1">SUM(OFFSET('Clean Data'!$D$4,(ROW()-ROW($AI$6))*5,0,5,1))</f>
        <v>49923</v>
      </c>
      <c r="AJ137">
        <f t="shared" ca="1" si="7"/>
        <v>145678</v>
      </c>
      <c r="BE137" s="9"/>
    </row>
    <row r="138" spans="33:57" x14ac:dyDescent="0.2">
      <c r="AG138" s="9">
        <f t="shared" si="6"/>
        <v>44634</v>
      </c>
      <c r="AH138">
        <f ca="1">SUM(OFFSET('Clean Data'!$C$4,(ROW()-ROW($AH$6))*5,0,5,1))</f>
        <v>104494</v>
      </c>
      <c r="AI138">
        <f ca="1">SUM(OFFSET('Clean Data'!$D$4,(ROW()-ROW($AI$6))*5,0,5,1))</f>
        <v>52963</v>
      </c>
      <c r="AJ138">
        <f t="shared" ca="1" si="7"/>
        <v>157457</v>
      </c>
      <c r="BE138" s="9"/>
    </row>
    <row r="139" spans="33:57" x14ac:dyDescent="0.2">
      <c r="AG139" s="9">
        <f t="shared" si="6"/>
        <v>44627</v>
      </c>
      <c r="AH139">
        <f ca="1">SUM(OFFSET('Clean Data'!$C$4,(ROW()-ROW($AH$6))*5,0,5,1))</f>
        <v>94318</v>
      </c>
      <c r="AI139">
        <f ca="1">SUM(OFFSET('Clean Data'!$D$4,(ROW()-ROW($AI$6))*5,0,5,1))</f>
        <v>49132</v>
      </c>
      <c r="AJ139">
        <f t="shared" ca="1" si="7"/>
        <v>143450</v>
      </c>
      <c r="BE139" s="9"/>
    </row>
    <row r="140" spans="33:57" x14ac:dyDescent="0.2">
      <c r="AG140" s="9">
        <f t="shared" si="6"/>
        <v>44620</v>
      </c>
      <c r="AH140">
        <f ca="1">SUM(OFFSET('Clean Data'!$C$4,(ROW()-ROW($AH$6))*5,0,5,1))</f>
        <v>102102</v>
      </c>
      <c r="AI140">
        <f ca="1">SUM(OFFSET('Clean Data'!$D$4,(ROW()-ROW($AI$6))*5,0,5,1))</f>
        <v>50222</v>
      </c>
      <c r="AJ140">
        <f t="shared" ca="1" si="7"/>
        <v>152324</v>
      </c>
      <c r="BE140" s="9"/>
    </row>
    <row r="141" spans="33:57" x14ac:dyDescent="0.2">
      <c r="AG141" s="9">
        <f t="shared" si="6"/>
        <v>44613</v>
      </c>
      <c r="AH141">
        <f ca="1">SUM(OFFSET('Clean Data'!$C$4,(ROW()-ROW($AH$6))*5,0,5,1))</f>
        <v>98429</v>
      </c>
      <c r="AI141">
        <f ca="1">SUM(OFFSET('Clean Data'!$D$4,(ROW()-ROW($AI$6))*5,0,5,1))</f>
        <v>45343</v>
      </c>
      <c r="AJ141">
        <f t="shared" ca="1" si="7"/>
        <v>143772</v>
      </c>
      <c r="BE141" s="9"/>
    </row>
    <row r="142" spans="33:57" x14ac:dyDescent="0.2">
      <c r="AG142" s="9">
        <f t="shared" si="6"/>
        <v>44606</v>
      </c>
      <c r="AH142">
        <f ca="1">SUM(OFFSET('Clean Data'!$C$4,(ROW()-ROW($AH$6))*5,0,5,1))</f>
        <v>90800</v>
      </c>
      <c r="AI142">
        <f ca="1">SUM(OFFSET('Clean Data'!$D$4,(ROW()-ROW($AI$6))*5,0,5,1))</f>
        <v>46085</v>
      </c>
      <c r="AJ142">
        <f t="shared" ca="1" si="7"/>
        <v>136885</v>
      </c>
      <c r="BE142" s="9"/>
    </row>
    <row r="143" spans="33:57" x14ac:dyDescent="0.2">
      <c r="AG143" s="9">
        <f t="shared" si="6"/>
        <v>44599</v>
      </c>
      <c r="AH143">
        <f ca="1">SUM(OFFSET('Clean Data'!$C$4,(ROW()-ROW($AH$6))*5,0,5,1))</f>
        <v>95113</v>
      </c>
      <c r="AI143">
        <f ca="1">SUM(OFFSET('Clean Data'!$D$4,(ROW()-ROW($AI$6))*5,0,5,1))</f>
        <v>42188</v>
      </c>
      <c r="AJ143">
        <f t="shared" ca="1" si="7"/>
        <v>137301</v>
      </c>
      <c r="BE143" s="9"/>
    </row>
    <row r="144" spans="33:57" x14ac:dyDescent="0.2">
      <c r="AG144" s="9">
        <f t="shared" si="6"/>
        <v>44592</v>
      </c>
      <c r="AH144">
        <f ca="1">SUM(OFFSET('Clean Data'!$C$4,(ROW()-ROW($AH$6))*5,0,5,1))</f>
        <v>86163</v>
      </c>
      <c r="AI144">
        <f ca="1">SUM(OFFSET('Clean Data'!$D$4,(ROW()-ROW($AI$6))*5,0,5,1))</f>
        <v>45475</v>
      </c>
      <c r="AJ144">
        <f t="shared" ca="1" si="7"/>
        <v>131638</v>
      </c>
      <c r="BE144" s="9"/>
    </row>
    <row r="145" spans="33:57" x14ac:dyDescent="0.2">
      <c r="AG145" s="9">
        <f t="shared" si="6"/>
        <v>44585</v>
      </c>
      <c r="AH145">
        <f ca="1">SUM(OFFSET('Clean Data'!$C$4,(ROW()-ROW($AH$6))*5,0,5,1))</f>
        <v>87724</v>
      </c>
      <c r="AI145">
        <f ca="1">SUM(OFFSET('Clean Data'!$D$4,(ROW()-ROW($AI$6))*5,0,5,1))</f>
        <v>42861</v>
      </c>
      <c r="AJ145">
        <f t="shared" ca="1" si="7"/>
        <v>130585</v>
      </c>
      <c r="BE145" s="9"/>
    </row>
    <row r="146" spans="33:57" x14ac:dyDescent="0.2">
      <c r="AG146" s="9">
        <f t="shared" si="6"/>
        <v>44578</v>
      </c>
      <c r="AH146">
        <f ca="1">SUM(OFFSET('Clean Data'!$C$4,(ROW()-ROW($AH$6))*5,0,5,1))</f>
        <v>78774</v>
      </c>
      <c r="AI146">
        <f ca="1">SUM(OFFSET('Clean Data'!$D$4,(ROW()-ROW($AI$6))*5,0,5,1))</f>
        <v>46975</v>
      </c>
      <c r="AJ146">
        <f t="shared" ca="1" si="7"/>
        <v>125749</v>
      </c>
      <c r="BE146" s="9"/>
    </row>
    <row r="147" spans="33:57" x14ac:dyDescent="0.2">
      <c r="AG147" s="9">
        <f t="shared" si="6"/>
        <v>44571</v>
      </c>
      <c r="AH147">
        <f ca="1">SUM(OFFSET('Clean Data'!$C$4,(ROW()-ROW($AH$6))*5,0,5,1))</f>
        <v>99016</v>
      </c>
      <c r="AI147">
        <f ca="1">SUM(OFFSET('Clean Data'!$D$4,(ROW()-ROW($AI$6))*5,0,5,1))</f>
        <v>48187</v>
      </c>
      <c r="AJ147">
        <f t="shared" ca="1" si="7"/>
        <v>147203</v>
      </c>
      <c r="BE147" s="9"/>
    </row>
    <row r="148" spans="33:57" x14ac:dyDescent="0.2">
      <c r="AG148" s="9">
        <f t="shared" si="6"/>
        <v>44564</v>
      </c>
      <c r="AH148">
        <f ca="1">SUM(OFFSET('Clean Data'!$C$4,(ROW()-ROW($AH$6))*5,0,5,1))</f>
        <v>126644</v>
      </c>
      <c r="AI148">
        <f ca="1">SUM(OFFSET('Clean Data'!$D$4,(ROW()-ROW($AI$6))*5,0,5,1))</f>
        <v>73841</v>
      </c>
      <c r="AJ148">
        <f t="shared" ca="1" si="7"/>
        <v>200485</v>
      </c>
      <c r="BE148" s="9"/>
    </row>
    <row r="149" spans="33:57" x14ac:dyDescent="0.2">
      <c r="AG149" s="9">
        <f t="shared" si="6"/>
        <v>44557</v>
      </c>
      <c r="AH149">
        <f ca="1">SUM(OFFSET('Clean Data'!$C$4,(ROW()-ROW($AH$6))*5,0,5,1))</f>
        <v>159569</v>
      </c>
      <c r="AI149">
        <f ca="1">SUM(OFFSET('Clean Data'!$D$4,(ROW()-ROW($AI$6))*5,0,5,1))</f>
        <v>79343</v>
      </c>
      <c r="AJ149">
        <f t="shared" ca="1" si="7"/>
        <v>238912</v>
      </c>
      <c r="BE149" s="9"/>
    </row>
    <row r="150" spans="33:57" x14ac:dyDescent="0.2">
      <c r="AG150" s="9">
        <f t="shared" si="6"/>
        <v>44550</v>
      </c>
      <c r="AH150">
        <f ca="1">SUM(OFFSET('Clean Data'!$C$4,(ROW()-ROW($AH$6))*5,0,5,1))</f>
        <v>217736</v>
      </c>
      <c r="AI150">
        <f ca="1">SUM(OFFSET('Clean Data'!$D$4,(ROW()-ROW($AI$6))*5,0,5,1))</f>
        <v>105148</v>
      </c>
      <c r="AJ150">
        <f t="shared" ca="1" si="7"/>
        <v>322884</v>
      </c>
      <c r="BE150" s="9"/>
    </row>
    <row r="151" spans="33:57" x14ac:dyDescent="0.2">
      <c r="AG151" s="9">
        <f t="shared" si="6"/>
        <v>44543</v>
      </c>
      <c r="AH151">
        <f ca="1">SUM(OFFSET('Clean Data'!$C$4,(ROW()-ROW($AH$6))*5,0,5,1))</f>
        <v>235280</v>
      </c>
      <c r="AI151">
        <f ca="1">SUM(OFFSET('Clean Data'!$D$4,(ROW()-ROW($AI$6))*5,0,5,1))</f>
        <v>114730</v>
      </c>
      <c r="AJ151">
        <f t="shared" ca="1" si="7"/>
        <v>350010</v>
      </c>
      <c r="BE151" s="9"/>
    </row>
    <row r="152" spans="33:57" x14ac:dyDescent="0.2">
      <c r="AG152" s="9">
        <f t="shared" si="6"/>
        <v>44536</v>
      </c>
      <c r="AH152">
        <f ca="1">SUM(OFFSET('Clean Data'!$C$4,(ROW()-ROW($AH$6))*5,0,5,1))</f>
        <v>248218</v>
      </c>
      <c r="AI152">
        <f ca="1">SUM(OFFSET('Clean Data'!$D$4,(ROW()-ROW($AI$6))*5,0,5,1))</f>
        <v>115184</v>
      </c>
      <c r="AJ152">
        <f t="shared" ca="1" si="7"/>
        <v>363402</v>
      </c>
      <c r="BE152" s="9"/>
    </row>
    <row r="153" spans="33:57" x14ac:dyDescent="0.2">
      <c r="AG153" s="9">
        <f t="shared" si="6"/>
        <v>44529</v>
      </c>
      <c r="AH153">
        <f ca="1">SUM(OFFSET('Clean Data'!$C$4,(ROW()-ROW($AH$6))*5,0,5,1))</f>
        <v>212894</v>
      </c>
      <c r="AI153">
        <f ca="1">SUM(OFFSET('Clean Data'!$D$4,(ROW()-ROW($AI$6))*5,0,5,1))</f>
        <v>106320</v>
      </c>
      <c r="AJ153">
        <f t="shared" ca="1" si="7"/>
        <v>319214</v>
      </c>
      <c r="BE153" s="9"/>
    </row>
    <row r="154" spans="33:57" x14ac:dyDescent="0.2">
      <c r="AG154" s="9">
        <f t="shared" si="6"/>
        <v>44522</v>
      </c>
      <c r="AH154">
        <f ca="1">SUM(OFFSET('Clean Data'!$C$4,(ROW()-ROW($AH$6))*5,0,5,1))</f>
        <v>194785</v>
      </c>
      <c r="AI154">
        <f ca="1">SUM(OFFSET('Clean Data'!$D$4,(ROW()-ROW($AI$6))*5,0,5,1))</f>
        <v>91567</v>
      </c>
      <c r="AJ154">
        <f t="shared" ca="1" si="7"/>
        <v>286352</v>
      </c>
      <c r="BE154" s="9"/>
    </row>
    <row r="155" spans="33:57" x14ac:dyDescent="0.2">
      <c r="AG155" s="9">
        <f t="shared" si="6"/>
        <v>44515</v>
      </c>
      <c r="AH155">
        <f ca="1">SUM(OFFSET('Clean Data'!$C$4,(ROW()-ROW($AH$6))*5,0,5,1))</f>
        <v>211318</v>
      </c>
      <c r="AI155">
        <f ca="1">SUM(OFFSET('Clean Data'!$D$4,(ROW()-ROW($AI$6))*5,0,5,1))</f>
        <v>86893</v>
      </c>
      <c r="AJ155">
        <f t="shared" ca="1" si="7"/>
        <v>298211</v>
      </c>
      <c r="BE155" s="9"/>
    </row>
    <row r="156" spans="33:57" x14ac:dyDescent="0.2">
      <c r="AG156" s="9">
        <f t="shared" si="6"/>
        <v>44508</v>
      </c>
      <c r="AH156">
        <f ca="1">SUM(OFFSET('Clean Data'!$C$4,(ROW()-ROW($AH$6))*5,0,5,1))</f>
        <v>191026</v>
      </c>
      <c r="AI156">
        <f ca="1">SUM(OFFSET('Clean Data'!$D$4,(ROW()-ROW($AI$6))*5,0,5,1))</f>
        <v>83735</v>
      </c>
      <c r="AJ156">
        <f t="shared" ca="1" si="7"/>
        <v>274761</v>
      </c>
      <c r="BE156" s="9"/>
    </row>
    <row r="157" spans="33:57" x14ac:dyDescent="0.2">
      <c r="AG157" s="9">
        <f t="shared" si="6"/>
        <v>44501</v>
      </c>
      <c r="AH157">
        <f ca="1">SUM(OFFSET('Clean Data'!$C$4,(ROW()-ROW($AH$6))*5,0,5,1))</f>
        <v>153693</v>
      </c>
      <c r="AI157">
        <f ca="1">SUM(OFFSET('Clean Data'!$D$4,(ROW()-ROW($AI$6))*5,0,5,1))</f>
        <v>75992</v>
      </c>
      <c r="AJ157">
        <f t="shared" ca="1" si="7"/>
        <v>229685</v>
      </c>
      <c r="BE157" s="9"/>
    </row>
    <row r="158" spans="33:57" x14ac:dyDescent="0.2">
      <c r="AG158" s="9">
        <f t="shared" si="6"/>
        <v>44494</v>
      </c>
      <c r="AH158">
        <f ca="1">SUM(OFFSET('Clean Data'!$C$4,(ROW()-ROW($AH$6))*5,0,5,1))</f>
        <v>163290</v>
      </c>
      <c r="AI158">
        <f ca="1">SUM(OFFSET('Clean Data'!$D$4,(ROW()-ROW($AI$6))*5,0,5,1))</f>
        <v>75401</v>
      </c>
      <c r="AJ158">
        <f t="shared" ca="1" si="7"/>
        <v>238691</v>
      </c>
      <c r="BE158" s="9"/>
    </row>
    <row r="159" spans="33:57" x14ac:dyDescent="0.2">
      <c r="AG159" s="9">
        <f t="shared" si="6"/>
        <v>44487</v>
      </c>
      <c r="AH159">
        <f ca="1">SUM(OFFSET('Clean Data'!$C$4,(ROW()-ROW($AH$6))*5,0,5,1))</f>
        <v>132003</v>
      </c>
      <c r="AI159">
        <f ca="1">SUM(OFFSET('Clean Data'!$D$4,(ROW()-ROW($AI$6))*5,0,5,1))</f>
        <v>67334</v>
      </c>
      <c r="AJ159">
        <f t="shared" ca="1" si="7"/>
        <v>199337</v>
      </c>
      <c r="BE159" s="9"/>
    </row>
    <row r="160" spans="33:57" x14ac:dyDescent="0.2">
      <c r="AG160" s="9">
        <f t="shared" si="6"/>
        <v>44480</v>
      </c>
      <c r="AH160">
        <f ca="1">SUM(OFFSET('Clean Data'!$C$4,(ROW()-ROW($AH$6))*5,0,5,1))</f>
        <v>121778</v>
      </c>
      <c r="AI160">
        <f ca="1">SUM(OFFSET('Clean Data'!$D$4,(ROW()-ROW($AI$6))*5,0,5,1))</f>
        <v>69161</v>
      </c>
      <c r="AJ160">
        <f t="shared" ca="1" si="7"/>
        <v>190939</v>
      </c>
      <c r="BE160" s="9"/>
    </row>
    <row r="161" spans="33:57" x14ac:dyDescent="0.2">
      <c r="AG161" s="9">
        <f t="shared" si="6"/>
        <v>44473</v>
      </c>
      <c r="AH161">
        <f ca="1">SUM(OFFSET('Clean Data'!$C$4,(ROW()-ROW($AH$6))*5,0,5,1))</f>
        <v>122245</v>
      </c>
      <c r="AI161">
        <f ca="1">SUM(OFFSET('Clean Data'!$D$4,(ROW()-ROW($AI$6))*5,0,5,1))</f>
        <v>62482</v>
      </c>
      <c r="AJ161">
        <f t="shared" ca="1" si="7"/>
        <v>184727</v>
      </c>
      <c r="BE161" s="9"/>
    </row>
    <row r="162" spans="33:57" x14ac:dyDescent="0.2">
      <c r="AG162" s="9">
        <f t="shared" si="6"/>
        <v>44466</v>
      </c>
      <c r="AH162">
        <f ca="1">SUM(OFFSET('Clean Data'!$C$4,(ROW()-ROW($AH$6))*5,0,5,1))</f>
        <v>118817</v>
      </c>
      <c r="AI162">
        <f ca="1">SUM(OFFSET('Clean Data'!$D$4,(ROW()-ROW($AI$6))*5,0,5,1))</f>
        <v>66573</v>
      </c>
      <c r="AJ162">
        <f t="shared" ca="1" si="7"/>
        <v>185390</v>
      </c>
      <c r="BE162" s="9"/>
    </row>
    <row r="163" spans="33:57" x14ac:dyDescent="0.2">
      <c r="AG163" s="9">
        <f t="shared" si="6"/>
        <v>44459</v>
      </c>
      <c r="AH163">
        <f ca="1">SUM(OFFSET('Clean Data'!$C$4,(ROW()-ROW($AH$6))*5,0,5,1))</f>
        <v>130781</v>
      </c>
      <c r="AI163">
        <f ca="1">SUM(OFFSET('Clean Data'!$D$4,(ROW()-ROW($AI$6))*5,0,5,1))</f>
        <v>60673</v>
      </c>
      <c r="AJ163">
        <f t="shared" ca="1" si="7"/>
        <v>191454</v>
      </c>
      <c r="BE163" s="9"/>
    </row>
    <row r="164" spans="33:57" x14ac:dyDescent="0.2">
      <c r="AG164" s="9">
        <f t="shared" si="6"/>
        <v>44452</v>
      </c>
      <c r="AH164">
        <f ca="1">SUM(OFFSET('Clean Data'!$C$4,(ROW()-ROW($AH$6))*5,0,5,1))</f>
        <v>118086</v>
      </c>
      <c r="AI164">
        <f ca="1">SUM(OFFSET('Clean Data'!$D$4,(ROW()-ROW($AI$6))*5,0,5,1))</f>
        <v>59143</v>
      </c>
      <c r="AJ164">
        <f t="shared" ca="1" si="7"/>
        <v>177229</v>
      </c>
      <c r="BE164" s="9"/>
    </row>
    <row r="165" spans="33:57" x14ac:dyDescent="0.2">
      <c r="AG165" s="9">
        <f t="shared" si="6"/>
        <v>44445</v>
      </c>
      <c r="AH165">
        <f ca="1">SUM(OFFSET('Clean Data'!$C$4,(ROW()-ROW($AH$6))*5,0,5,1))</f>
        <v>119080</v>
      </c>
      <c r="AI165">
        <f ca="1">SUM(OFFSET('Clean Data'!$D$4,(ROW()-ROW($AI$6))*5,0,5,1))</f>
        <v>60992</v>
      </c>
      <c r="AJ165">
        <f t="shared" ca="1" si="7"/>
        <v>180072</v>
      </c>
      <c r="BE165" s="9"/>
    </row>
    <row r="166" spans="33:57" x14ac:dyDescent="0.2">
      <c r="AG166" s="9">
        <f t="shared" si="6"/>
        <v>44438</v>
      </c>
      <c r="AH166">
        <f ca="1">SUM(OFFSET('Clean Data'!$C$4,(ROW()-ROW($AH$6))*5,0,5,1))</f>
        <v>80706</v>
      </c>
      <c r="AI166">
        <f ca="1">SUM(OFFSET('Clean Data'!$D$4,(ROW()-ROW($AI$6))*5,0,5,1))</f>
        <v>32428</v>
      </c>
      <c r="AJ166">
        <f t="shared" ca="1" si="7"/>
        <v>113134</v>
      </c>
      <c r="BE166" s="9"/>
    </row>
    <row r="167" spans="33:57" x14ac:dyDescent="0.2">
      <c r="AG167" s="9"/>
    </row>
    <row r="168" spans="33:57" x14ac:dyDescent="0.2">
      <c r="AG168" s="10"/>
    </row>
    <row r="169" spans="33:57" x14ac:dyDescent="0.2">
      <c r="AG169" s="9"/>
    </row>
    <row r="170" spans="33:57" x14ac:dyDescent="0.2">
      <c r="AG170" s="9"/>
    </row>
    <row r="171" spans="33:57" x14ac:dyDescent="0.2">
      <c r="AG171" s="9"/>
    </row>
    <row r="172" spans="33:57" x14ac:dyDescent="0.2">
      <c r="AG172" s="9"/>
    </row>
    <row r="173" spans="33:57" x14ac:dyDescent="0.2">
      <c r="AG173" s="9"/>
    </row>
    <row r="174" spans="33:57" x14ac:dyDescent="0.2">
      <c r="AG174" s="9"/>
    </row>
    <row r="175" spans="33:57" x14ac:dyDescent="0.2">
      <c r="AG175" s="9"/>
    </row>
    <row r="176" spans="33:57" x14ac:dyDescent="0.2">
      <c r="AG176" s="9"/>
    </row>
    <row r="177" spans="33:33" x14ac:dyDescent="0.2">
      <c r="AG177" s="9"/>
    </row>
    <row r="178" spans="33:33" x14ac:dyDescent="0.2">
      <c r="AG178" s="9"/>
    </row>
    <row r="179" spans="33:33" x14ac:dyDescent="0.2">
      <c r="AG179" s="9"/>
    </row>
    <row r="180" spans="33:33" x14ac:dyDescent="0.2">
      <c r="AG180" s="9"/>
    </row>
    <row r="181" spans="33:33" x14ac:dyDescent="0.2">
      <c r="AG181" s="9"/>
    </row>
    <row r="182" spans="33:33" x14ac:dyDescent="0.2">
      <c r="AG182" s="9"/>
    </row>
    <row r="183" spans="33:33" x14ac:dyDescent="0.2">
      <c r="AG183" s="9"/>
    </row>
    <row r="184" spans="33:33" x14ac:dyDescent="0.2">
      <c r="AG184" s="9"/>
    </row>
    <row r="185" spans="33:33" x14ac:dyDescent="0.2">
      <c r="AG185" s="9"/>
    </row>
    <row r="186" spans="33:33" x14ac:dyDescent="0.2">
      <c r="AG186" s="9"/>
    </row>
    <row r="187" spans="33:33" x14ac:dyDescent="0.2">
      <c r="AG187" s="9"/>
    </row>
    <row r="188" spans="33:33" x14ac:dyDescent="0.2">
      <c r="AG188" s="9"/>
    </row>
    <row r="189" spans="33:33" x14ac:dyDescent="0.2">
      <c r="AG189" s="9"/>
    </row>
    <row r="190" spans="33:33" x14ac:dyDescent="0.2">
      <c r="AG190" s="9"/>
    </row>
    <row r="191" spans="33:33" x14ac:dyDescent="0.2">
      <c r="AG191" s="9"/>
    </row>
    <row r="192" spans="33:33" x14ac:dyDescent="0.2">
      <c r="AG192" s="9"/>
    </row>
    <row r="193" spans="33:33" x14ac:dyDescent="0.2">
      <c r="AG193" s="9"/>
    </row>
    <row r="194" spans="33:33" x14ac:dyDescent="0.2">
      <c r="AG194" s="9"/>
    </row>
    <row r="195" spans="33:33" x14ac:dyDescent="0.2">
      <c r="AG195" s="9"/>
    </row>
    <row r="196" spans="33:33" x14ac:dyDescent="0.2">
      <c r="AG196" s="9"/>
    </row>
    <row r="197" spans="33:33" x14ac:dyDescent="0.2">
      <c r="AG197" s="9"/>
    </row>
    <row r="198" spans="33:33" x14ac:dyDescent="0.2">
      <c r="AG198" s="9"/>
    </row>
    <row r="199" spans="33:33" x14ac:dyDescent="0.2">
      <c r="AG199" s="9"/>
    </row>
    <row r="200" spans="33:33" x14ac:dyDescent="0.2">
      <c r="AG200" s="9"/>
    </row>
    <row r="201" spans="33:33" x14ac:dyDescent="0.2">
      <c r="AG201" s="9"/>
    </row>
    <row r="202" spans="33:33" x14ac:dyDescent="0.2">
      <c r="AG202" s="9"/>
    </row>
    <row r="203" spans="33:33" x14ac:dyDescent="0.2">
      <c r="AG203" s="9"/>
    </row>
    <row r="204" spans="33:33" x14ac:dyDescent="0.2">
      <c r="AG204" s="9"/>
    </row>
    <row r="205" spans="33:33" x14ac:dyDescent="0.2">
      <c r="AG205" s="9"/>
    </row>
    <row r="206" spans="33:33" x14ac:dyDescent="0.2">
      <c r="AG206" s="9"/>
    </row>
    <row r="207" spans="33:33" x14ac:dyDescent="0.2">
      <c r="AG207" s="9"/>
    </row>
    <row r="208" spans="33:33" x14ac:dyDescent="0.2">
      <c r="AG208" s="9"/>
    </row>
    <row r="209" spans="33:33" x14ac:dyDescent="0.2">
      <c r="AG209" s="9"/>
    </row>
    <row r="210" spans="33:33" x14ac:dyDescent="0.2">
      <c r="AG210" s="9"/>
    </row>
    <row r="211" spans="33:33" x14ac:dyDescent="0.2">
      <c r="AG211" s="9"/>
    </row>
    <row r="212" spans="33:33" x14ac:dyDescent="0.2">
      <c r="AG212" s="9"/>
    </row>
    <row r="213" spans="33:33" x14ac:dyDescent="0.2">
      <c r="AG213" s="9"/>
    </row>
    <row r="214" spans="33:33" x14ac:dyDescent="0.2">
      <c r="AG214" s="9"/>
    </row>
  </sheetData>
  <mergeCells count="1">
    <mergeCell ref="A1:BG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2235-02B3-4425-B1F2-5C65817F759C}">
  <sheetPr>
    <tabColor rgb="FF92D050"/>
  </sheetPr>
  <dimension ref="A1:T41"/>
  <sheetViews>
    <sheetView zoomScaleNormal="100" workbookViewId="0">
      <selection activeCell="A3" sqref="A3"/>
    </sheetView>
  </sheetViews>
  <sheetFormatPr baseColWidth="10" defaultColWidth="8.6640625" defaultRowHeight="15" customHeight="1" x14ac:dyDescent="0.2"/>
  <cols>
    <col min="2" max="2" width="9.33203125" customWidth="1"/>
    <col min="3" max="3" width="10.1640625" customWidth="1"/>
    <col min="4" max="4" width="13.6640625" customWidth="1"/>
    <col min="5" max="5" width="9" customWidth="1"/>
    <col min="6" max="6" width="12.6640625" customWidth="1"/>
    <col min="8" max="8" width="9.33203125" customWidth="1"/>
    <col min="9" max="9" width="10.6640625" customWidth="1"/>
    <col min="10" max="10" width="13.33203125" customWidth="1"/>
    <col min="11" max="11" width="9" customWidth="1"/>
    <col min="20" max="20" width="17.1640625" customWidth="1"/>
  </cols>
  <sheetData>
    <row r="1" spans="1:20" ht="20.25" customHeight="1" x14ac:dyDescent="0.2">
      <c r="A1" s="370" t="s">
        <v>98</v>
      </c>
      <c r="B1" s="371"/>
      <c r="C1" s="371"/>
      <c r="D1" s="371"/>
      <c r="E1" s="371"/>
      <c r="F1" s="371"/>
      <c r="G1" s="371"/>
      <c r="H1" s="371"/>
      <c r="I1" s="371"/>
      <c r="J1" s="371"/>
      <c r="K1" s="371"/>
      <c r="L1" s="371"/>
      <c r="M1" s="371"/>
      <c r="N1" s="371"/>
      <c r="O1" s="371"/>
      <c r="P1" s="371"/>
      <c r="Q1" s="371"/>
      <c r="R1" s="371"/>
      <c r="S1" s="371"/>
      <c r="T1" s="371"/>
    </row>
    <row r="2" spans="1:20" ht="15" customHeight="1" x14ac:dyDescent="0.2">
      <c r="A2" s="371"/>
      <c r="B2" s="371"/>
      <c r="C2" s="371"/>
      <c r="D2" s="371"/>
      <c r="E2" s="371"/>
      <c r="F2" s="371"/>
      <c r="G2" s="371"/>
      <c r="H2" s="371"/>
      <c r="I2" s="371"/>
      <c r="J2" s="371"/>
      <c r="K2" s="371"/>
      <c r="L2" s="371"/>
      <c r="M2" s="371"/>
      <c r="N2" s="371"/>
      <c r="O2" s="371"/>
      <c r="P2" s="371"/>
      <c r="Q2" s="371"/>
      <c r="R2" s="371"/>
      <c r="S2" s="371"/>
      <c r="T2" s="371"/>
    </row>
    <row r="3" spans="1:20" ht="15" customHeight="1" x14ac:dyDescent="0.2">
      <c r="B3" s="372"/>
      <c r="C3" s="372"/>
      <c r="D3" s="372"/>
    </row>
    <row r="4" spans="1:20" x14ac:dyDescent="0.2">
      <c r="B4" s="73" t="s">
        <v>99</v>
      </c>
      <c r="C4" s="73" t="s">
        <v>9</v>
      </c>
      <c r="D4" s="73" t="s">
        <v>100</v>
      </c>
      <c r="E4" s="73" t="s">
        <v>101</v>
      </c>
      <c r="F4" s="73" t="s">
        <v>102</v>
      </c>
      <c r="G4" s="73"/>
      <c r="H4" s="73" t="s">
        <v>103</v>
      </c>
      <c r="I4" s="73" t="s">
        <v>104</v>
      </c>
      <c r="J4" s="73" t="s">
        <v>105</v>
      </c>
      <c r="K4" s="74" t="s">
        <v>106</v>
      </c>
    </row>
    <row r="5" spans="1:20" x14ac:dyDescent="0.2">
      <c r="B5" s="45">
        <v>44440</v>
      </c>
      <c r="C5" s="3">
        <f>GETPIVOTDATA("Sum of Orders TOTAL",'Aggregated Data'!$B$3,"Meses (Date)",9,"Trimestres (Date)",3,"Años (Date)",2021)</f>
        <v>812451</v>
      </c>
      <c r="D5">
        <f>AVERAGE(C5:C41)</f>
        <v>837292.05405405408</v>
      </c>
      <c r="E5">
        <f>C5-$D$5</f>
        <v>-24841.054054054082</v>
      </c>
      <c r="F5">
        <f t="shared" ref="F5:F41" si="0">E5^2</f>
        <v>617077966.51643682</v>
      </c>
      <c r="H5">
        <v>0</v>
      </c>
      <c r="I5" cm="1">
        <f t="array" ref="I5">SUMPRODUCT((E5:E41) * (E5:E41))</f>
        <v>2788275158829.8926</v>
      </c>
      <c r="J5">
        <f>SUM(F5:F41)</f>
        <v>2788275158829.8926</v>
      </c>
      <c r="K5" s="32">
        <f>I5/$J$5</f>
        <v>1</v>
      </c>
      <c r="N5" s="37"/>
    </row>
    <row r="6" spans="1:20" x14ac:dyDescent="0.2">
      <c r="B6" s="46" t="s">
        <v>85</v>
      </c>
      <c r="C6" s="3">
        <f>GETPIVOTDATA("Sum of Orders TOTAL",'Aggregated Data'!B3,"Meses (Date)",10,"Trimestres (Date)",4,"Años (Date)",2021)</f>
        <v>848522</v>
      </c>
      <c r="E6">
        <f t="shared" ref="E6:E19" si="1">C6-$D$5</f>
        <v>11229.945945945918</v>
      </c>
      <c r="F6">
        <f t="shared" si="0"/>
        <v>126111685.94886716</v>
      </c>
      <c r="H6">
        <v>1</v>
      </c>
      <c r="I6" cm="1">
        <f t="array" ref="I6">SUMPRODUCT((E5:E40) * (E6:E41))</f>
        <v>1390945662460.2944</v>
      </c>
      <c r="K6" s="32">
        <f t="shared" ref="K6:K41" si="2">I6/$J$5</f>
        <v>0.49885523602484361</v>
      </c>
    </row>
    <row r="7" spans="1:20" x14ac:dyDescent="0.2">
      <c r="B7" s="46" t="s">
        <v>86</v>
      </c>
      <c r="C7" s="3">
        <f>GETPIVOTDATA("Sum of Orders TOTAL",'Aggregated Data'!$B$3,"Meses (Date)",11,"Trimestres (Date)",4,"Años (Date)",2021)</f>
        <v>1211839</v>
      </c>
      <c r="E7">
        <f t="shared" si="1"/>
        <v>374546.94594594592</v>
      </c>
      <c r="F7">
        <f t="shared" si="0"/>
        <v>140285414717.43533</v>
      </c>
      <c r="H7">
        <v>2</v>
      </c>
      <c r="I7" cm="1">
        <f t="array" ref="I7">SUMPRODUCT((E5:E39) * (E7:E41))</f>
        <v>-37774503558.789635</v>
      </c>
      <c r="K7" s="32">
        <f t="shared" si="2"/>
        <v>-1.3547624035298514E-2</v>
      </c>
    </row>
    <row r="8" spans="1:20" x14ac:dyDescent="0.2">
      <c r="B8" s="46" t="s">
        <v>87</v>
      </c>
      <c r="C8" s="3">
        <f>GETPIVOTDATA("Sum of Orders TOTAL",'Aggregated Data'!$B$3,"Meses (Date)",12,"Trimestres (Date)",4,"Años (Date)",2021)</f>
        <v>1471592</v>
      </c>
      <c r="E8">
        <f t="shared" si="1"/>
        <v>634299.94594594592</v>
      </c>
      <c r="F8">
        <f t="shared" si="0"/>
        <v>402336421427.02991</v>
      </c>
      <c r="H8">
        <v>3</v>
      </c>
      <c r="I8" cm="1">
        <f t="array" ref="I8">SUMPRODUCT((E5:E38) * (E8:E41))</f>
        <v>-256922078991.84656</v>
      </c>
      <c r="K8" s="32">
        <f t="shared" si="2"/>
        <v>-9.2143732005152829E-2</v>
      </c>
    </row>
    <row r="9" spans="1:20" x14ac:dyDescent="0.2">
      <c r="B9" s="45">
        <v>44562</v>
      </c>
      <c r="C9" s="3">
        <f>GETPIVOTDATA("Sum of Orders TOTAL",'Aggregated Data'!$B$3,"Meses (Date)",1,"Trimestres (Date)",1,"Años (Date)",2022)</f>
        <v>629586</v>
      </c>
      <c r="E9">
        <f t="shared" si="1"/>
        <v>-207706.05405405408</v>
      </c>
      <c r="F9">
        <f t="shared" si="0"/>
        <v>43141804890.705635</v>
      </c>
      <c r="H9">
        <v>4</v>
      </c>
      <c r="I9" cm="1">
        <f t="array" ref="I9">SUMPRODUCT((E5:E37) * (E9:E41))</f>
        <v>-544663998274.5791</v>
      </c>
      <c r="K9" s="32">
        <f t="shared" si="2"/>
        <v>-0.19534083519330597</v>
      </c>
    </row>
    <row r="10" spans="1:20" x14ac:dyDescent="0.2">
      <c r="B10" s="46" t="s">
        <v>90</v>
      </c>
      <c r="C10" s="3">
        <f>GETPIVOTDATA("Sum of Orders TOTAL",'Aggregated Data'!$B$3,"Meses (Date)",2,"Trimestres (Date)",1,"Años (Date)",2022)</f>
        <v>558871</v>
      </c>
      <c r="E10">
        <f t="shared" si="1"/>
        <v>-278421.05405405408</v>
      </c>
      <c r="F10">
        <f t="shared" si="0"/>
        <v>77518283340.570511</v>
      </c>
      <c r="H10">
        <v>5</v>
      </c>
      <c r="I10" cm="1">
        <f t="array" ref="I10">SUMPRODUCT((E5:E36) * (E10:E41))</f>
        <v>-768440469779.63611</v>
      </c>
      <c r="K10" s="32">
        <f t="shared" si="2"/>
        <v>-0.27559707202717909</v>
      </c>
    </row>
    <row r="11" spans="1:20" x14ac:dyDescent="0.2">
      <c r="B11" s="46" t="s">
        <v>91</v>
      </c>
      <c r="C11" s="3">
        <f>GETPIVOTDATA("Sum of Orders TOTAL",'Aggregated Data'!$B$3,"Meses (Date)",3,"Trimestres (Date)",1,"Años (Date)",2022)</f>
        <v>684994</v>
      </c>
      <c r="E11">
        <f t="shared" si="1"/>
        <v>-152298.05405405408</v>
      </c>
      <c r="F11">
        <f t="shared" si="0"/>
        <v>23194697268.651581</v>
      </c>
      <c r="H11">
        <v>6</v>
      </c>
      <c r="I11" cm="1">
        <f t="array" ref="I11">SUMPRODUCT((E5:E35) * (E11:E41))</f>
        <v>-903579422771.44971</v>
      </c>
      <c r="K11" s="32">
        <f t="shared" si="2"/>
        <v>-0.32406393605380013</v>
      </c>
    </row>
    <row r="12" spans="1:20" x14ac:dyDescent="0.2">
      <c r="B12" s="46" t="s">
        <v>93</v>
      </c>
      <c r="C12" s="3">
        <f>GETPIVOTDATA("Sum of Orders TOTAL",'Aggregated Data'!$B$3,"Meses (Date)",4,"Trimestres (Date)",2,"Años (Date)",2022)</f>
        <v>610789</v>
      </c>
      <c r="E12">
        <f t="shared" si="1"/>
        <v>-226503.05405405408</v>
      </c>
      <c r="F12">
        <f t="shared" si="0"/>
        <v>51303633495.813744</v>
      </c>
      <c r="H12">
        <v>7</v>
      </c>
      <c r="I12" cm="1">
        <f t="array" ref="I12">SUMPRODUCT((E5:E34) * (E12:E41))</f>
        <v>-1009602493969.8042</v>
      </c>
      <c r="K12" s="32">
        <f t="shared" si="2"/>
        <v>-0.36208854451563049</v>
      </c>
    </row>
    <row r="13" spans="1:20" x14ac:dyDescent="0.2">
      <c r="B13" s="46" t="s">
        <v>94</v>
      </c>
      <c r="C13" s="3">
        <f>GETPIVOTDATA("Sum of Orders TOTAL",'Aggregated Data'!$B$3,"Meses (Date)",5,"Trimestres (Date)",2,"Años (Date)",2022)</f>
        <v>646029</v>
      </c>
      <c r="E13">
        <f t="shared" si="1"/>
        <v>-191263.05405405408</v>
      </c>
      <c r="F13">
        <f t="shared" si="0"/>
        <v>36581555846.084015</v>
      </c>
      <c r="H13">
        <v>8</v>
      </c>
      <c r="I13" cm="1">
        <f t="array" ref="I13">SUMPRODUCT((E5:E33) * (E13:E41))</f>
        <v>-582846977838.59094</v>
      </c>
      <c r="K13" s="32">
        <f t="shared" si="2"/>
        <v>-0.20903495696715396</v>
      </c>
    </row>
    <row r="14" spans="1:20" x14ac:dyDescent="0.2">
      <c r="B14" s="46" t="s">
        <v>95</v>
      </c>
      <c r="C14" s="3">
        <f>GETPIVOTDATA("Sum of Orders TOTAL",'Aggregated Data'!$B$3,"Meses (Date)",6,"Trimestres (Date)",2,"Años (Date)",2022)</f>
        <v>540824</v>
      </c>
      <c r="E14">
        <f t="shared" si="1"/>
        <v>-296468.05405405408</v>
      </c>
      <c r="F14">
        <f t="shared" si="0"/>
        <v>87893307074.597534</v>
      </c>
      <c r="H14">
        <v>9</v>
      </c>
      <c r="I14" cm="1">
        <f t="array" ref="I14">SUMPRODUCT(($E$5:E32) * (E14:$E$41))</f>
        <v>-160086010748.2966</v>
      </c>
      <c r="K14" s="32">
        <f t="shared" si="2"/>
        <v>-5.7413993106576015E-2</v>
      </c>
    </row>
    <row r="15" spans="1:20" x14ac:dyDescent="0.2">
      <c r="B15" s="46" t="s">
        <v>96</v>
      </c>
      <c r="C15" s="3">
        <f>GETPIVOTDATA("Sum of Orders TOTAL",'Aggregated Data'!$B$3,"Meses (Date)",7,"Trimestres (Date)",3,"Años (Date)",2022)</f>
        <v>488697</v>
      </c>
      <c r="E15">
        <f t="shared" si="1"/>
        <v>-348595.05405405408</v>
      </c>
      <c r="F15">
        <f t="shared" si="0"/>
        <v>121518511710.94888</v>
      </c>
      <c r="H15">
        <v>10</v>
      </c>
      <c r="I15" cm="1">
        <f t="array" ref="I15">SUMPRODUCT(($E$5:E31) * (E15:$E$41))</f>
        <v>-77128561638.029175</v>
      </c>
      <c r="K15" s="32">
        <f t="shared" si="2"/>
        <v>-2.7661746866617133E-2</v>
      </c>
    </row>
    <row r="16" spans="1:20" x14ac:dyDescent="0.2">
      <c r="B16" s="46" t="s">
        <v>97</v>
      </c>
      <c r="C16" s="3">
        <f>GETPIVOTDATA("Sum of Orders TOTAL",'Aggregated Data'!$B$3,"Meses (Date)",8,"Trimestres (Date)",3,"Años (Date)",2022)</f>
        <v>767857</v>
      </c>
      <c r="E16">
        <f t="shared" si="1"/>
        <v>-69435.054054054082</v>
      </c>
      <c r="F16">
        <f t="shared" si="0"/>
        <v>4821226731.4894123</v>
      </c>
      <c r="H16">
        <v>11</v>
      </c>
      <c r="I16" cm="1">
        <f t="array" ref="I16">SUMPRODUCT(($E$5:E30) * (E16:$E$41))</f>
        <v>795876329159.91382</v>
      </c>
      <c r="K16" s="32">
        <f t="shared" si="2"/>
        <v>0.28543679652258763</v>
      </c>
    </row>
    <row r="17" spans="2:11" x14ac:dyDescent="0.2">
      <c r="B17" s="46" t="s">
        <v>83</v>
      </c>
      <c r="C17" s="3">
        <f>GETPIVOTDATA("Sum of Orders TOTAL",'Aggregated Data'!$B$3,"Meses (Date)",9,"Trimestres (Date)",3,"Años (Date)",2022)</f>
        <v>847772</v>
      </c>
      <c r="E17">
        <f t="shared" si="1"/>
        <v>10479.945945945918</v>
      </c>
      <c r="F17">
        <f t="shared" si="0"/>
        <v>109829267.02994828</v>
      </c>
      <c r="H17">
        <v>12</v>
      </c>
      <c r="I17" cm="1">
        <f t="array" ref="I17">SUMPRODUCT(($E$5:E29) * (E17:$E$41))</f>
        <v>1685456320700.7754</v>
      </c>
      <c r="K17" s="32">
        <f t="shared" si="2"/>
        <v>0.60447991130404854</v>
      </c>
    </row>
    <row r="18" spans="2:11" x14ac:dyDescent="0.2">
      <c r="B18" s="46" t="s">
        <v>85</v>
      </c>
      <c r="C18" s="3">
        <f>GETPIVOTDATA("Sum of Orders TOTAL",'Aggregated Data'!$B$3,"Meses (Date)",10,"Trimestres (Date)",4,"Años (Date)",2022)</f>
        <v>880802</v>
      </c>
      <c r="E18">
        <f t="shared" si="1"/>
        <v>43509.945945945918</v>
      </c>
      <c r="F18">
        <f t="shared" si="0"/>
        <v>1893115396.2191355</v>
      </c>
      <c r="H18">
        <v>13</v>
      </c>
      <c r="I18" cm="1">
        <f t="array" ref="I18">SUMPRODUCT(($E$5:E28) * (E18:$E$41))</f>
        <v>786107019135.28625</v>
      </c>
      <c r="K18" s="32">
        <f t="shared" si="2"/>
        <v>0.28193308563749436</v>
      </c>
    </row>
    <row r="19" spans="2:11" x14ac:dyDescent="0.2">
      <c r="B19" s="46" t="s">
        <v>86</v>
      </c>
      <c r="C19" s="3">
        <f>GETPIVOTDATA("Sum of Orders TOTAL",'Aggregated Data'!$B$3,"Meses (Date)",11,"Trimestres (Date)",4,"Años (Date)",2022)</f>
        <v>1204624</v>
      </c>
      <c r="E19">
        <f t="shared" si="1"/>
        <v>367331.94594594592</v>
      </c>
      <c r="F19">
        <f t="shared" si="0"/>
        <v>134932758512.43533</v>
      </c>
      <c r="H19">
        <v>14</v>
      </c>
      <c r="I19" cm="1">
        <f t="array" ref="I19">SUMPRODUCT(($E$5:E27) * (E19:$E$41))</f>
        <v>-149173511786.31116</v>
      </c>
      <c r="K19" s="32">
        <f t="shared" si="2"/>
        <v>-5.3500283612221484E-2</v>
      </c>
    </row>
    <row r="20" spans="2:11" x14ac:dyDescent="0.2">
      <c r="B20" s="46" t="s">
        <v>87</v>
      </c>
      <c r="C20" s="3">
        <f>GETPIVOTDATA("Sum of Orders TOTAL",'Aggregated Data'!$B$3,"Meses (Date)",12,"Trimestres (Date)",4,"Años (Date)",2022)</f>
        <v>1440902</v>
      </c>
      <c r="E20">
        <f t="shared" ref="E20:E41" si="3">C20-$D$5</f>
        <v>603609.94594594592</v>
      </c>
      <c r="F20">
        <f t="shared" si="0"/>
        <v>364344966844.86774</v>
      </c>
      <c r="H20">
        <v>15</v>
      </c>
      <c r="I20" cm="1">
        <f t="array" ref="I20">SUMPRODUCT(($E$5:E26) * (E20:$E$41))</f>
        <v>-261134466075.55728</v>
      </c>
      <c r="K20" s="32">
        <f t="shared" si="2"/>
        <v>-9.3654482144130663E-2</v>
      </c>
    </row>
    <row r="21" spans="2:11" x14ac:dyDescent="0.2">
      <c r="B21" s="45">
        <v>44927</v>
      </c>
      <c r="C21" s="3">
        <f>GETPIVOTDATA("Sum of Orders TOTAL",'Aggregated Data'!$B$3,"Meses (Date)",1,"Trimestres (Date)",1,"Años (Date)",2023)</f>
        <v>702024</v>
      </c>
      <c r="E21">
        <f t="shared" si="3"/>
        <v>-135268.05405405408</v>
      </c>
      <c r="F21">
        <f t="shared" si="0"/>
        <v>18297446447.570496</v>
      </c>
      <c r="H21">
        <v>16</v>
      </c>
      <c r="I21" cm="1">
        <f t="array" ref="I21">SUMPRODUCT(($E$5:E25) * (E21:$E$41))</f>
        <v>-371136985592.10071</v>
      </c>
      <c r="K21" s="32">
        <f t="shared" si="2"/>
        <v>-0.13310629850027045</v>
      </c>
    </row>
    <row r="22" spans="2:11" x14ac:dyDescent="0.2">
      <c r="B22" s="46" t="s">
        <v>90</v>
      </c>
      <c r="C22" s="3">
        <f>GETPIVOTDATA("Sum of Orders TOTAL",'Aggregated Data'!$B$3,"Meses (Date)",2,"Trimestres (Date)",1,"Años (Date)",2023)</f>
        <v>532900</v>
      </c>
      <c r="E22">
        <f t="shared" si="3"/>
        <v>-304392.05405405408</v>
      </c>
      <c r="F22">
        <f t="shared" si="0"/>
        <v>92654522571.246185</v>
      </c>
      <c r="H22">
        <v>17</v>
      </c>
      <c r="I22" cm="1">
        <f t="array" ref="I22">SUMPRODUCT(($E$5:E24) * (E22:$E$41))</f>
        <v>-420397896725.42792</v>
      </c>
      <c r="K22" s="32">
        <f t="shared" si="2"/>
        <v>-0.15077346128989977</v>
      </c>
    </row>
    <row r="23" spans="2:11" x14ac:dyDescent="0.2">
      <c r="B23" s="46" t="s">
        <v>91</v>
      </c>
      <c r="C23" s="3">
        <f>GETPIVOTDATA("Sum of Orders TOTAL",'Aggregated Data'!$B$3,"Meses (Date)",3,"Trimestres (Date)",1,"Años (Date)",2023)</f>
        <v>771880</v>
      </c>
      <c r="E23">
        <f t="shared" si="3"/>
        <v>-65412.054054054082</v>
      </c>
      <c r="F23">
        <f t="shared" si="0"/>
        <v>4278736815.5704932</v>
      </c>
      <c r="H23">
        <v>18</v>
      </c>
      <c r="I23" cm="1">
        <f t="array" ref="I23">SUMPRODUCT(($E$5:E23) * (E23:$E$41))</f>
        <v>-589109382277.2688</v>
      </c>
      <c r="K23" s="32">
        <f t="shared" si="2"/>
        <v>-0.21128093488610006</v>
      </c>
    </row>
    <row r="24" spans="2:11" x14ac:dyDescent="0.2">
      <c r="B24" s="46" t="s">
        <v>93</v>
      </c>
      <c r="C24" s="3">
        <f>GETPIVOTDATA("Sum of Orders TOTAL",'Aggregated Data'!$B$3,"Meses (Date)",4,"Trimestres (Date)",2,"Años (Date)",2023)</f>
        <v>689399</v>
      </c>
      <c r="E24">
        <f t="shared" si="3"/>
        <v>-147893.05405405408</v>
      </c>
      <c r="F24">
        <f t="shared" si="0"/>
        <v>21872355437.435364</v>
      </c>
      <c r="H24">
        <v>19</v>
      </c>
      <c r="I24" cm="1">
        <f t="array" ref="I24">SUMPRODUCT(($E$5:E22) * (E24:$E$41))</f>
        <v>-729945207382.83923</v>
      </c>
      <c r="K24" s="32">
        <f t="shared" si="2"/>
        <v>-0.26179095168253147</v>
      </c>
    </row>
    <row r="25" spans="2:11" x14ac:dyDescent="0.2">
      <c r="B25" s="46" t="s">
        <v>94</v>
      </c>
      <c r="C25" s="3">
        <f>GETPIVOTDATA("Sum of Orders TOTAL",'Aggregated Data'!$B$3,"Meses (Date)",5,"Trimestres (Date)",2,"Años (Date)",2023)</f>
        <v>776047</v>
      </c>
      <c r="E25">
        <f t="shared" si="3"/>
        <v>-61245.054054054082</v>
      </c>
      <c r="F25">
        <f t="shared" si="0"/>
        <v>3750956646.0840063</v>
      </c>
      <c r="H25">
        <v>20</v>
      </c>
      <c r="I25" cm="1">
        <f t="array" ref="I25">SUMPRODUCT(($E$5:E21) * (E25:$E$41))</f>
        <v>-380697850905.68005</v>
      </c>
      <c r="K25" s="32">
        <f t="shared" si="2"/>
        <v>-0.13653525180256634</v>
      </c>
    </row>
    <row r="26" spans="2:11" x14ac:dyDescent="0.2">
      <c r="B26" s="46" t="s">
        <v>95</v>
      </c>
      <c r="C26" s="3">
        <f>GETPIVOTDATA("Sum of Orders TOTAL",'Aggregated Data'!$B$3,"Meses (Date)",6,"Trimestres (Date)",2,"Años (Date)",2023)</f>
        <v>617732</v>
      </c>
      <c r="E26">
        <f t="shared" si="3"/>
        <v>-219560.05405405408</v>
      </c>
      <c r="F26">
        <f t="shared" si="0"/>
        <v>48206617336.219147</v>
      </c>
      <c r="H26">
        <v>21</v>
      </c>
      <c r="I26" cm="1">
        <f t="array" ref="I26">SUMPRODUCT(($E$5:E20) * (E26:$E$41))</f>
        <v>-90373437911.007324</v>
      </c>
      <c r="K26" s="32">
        <f t="shared" si="2"/>
        <v>-3.2411951031738488E-2</v>
      </c>
    </row>
    <row r="27" spans="2:11" x14ac:dyDescent="0.2">
      <c r="B27" s="46" t="s">
        <v>96</v>
      </c>
      <c r="C27" s="3">
        <f>GETPIVOTDATA("Sum of Orders TOTAL",'Aggregated Data'!$B$3,"Meses (Date)",7,"Trimestres (Date)",3,"Años (Date)",2023)</f>
        <v>539571</v>
      </c>
      <c r="E27">
        <f t="shared" si="3"/>
        <v>-297721.05405405408</v>
      </c>
      <c r="F27">
        <f t="shared" si="0"/>
        <v>88637826027.056992</v>
      </c>
      <c r="H27">
        <v>22</v>
      </c>
      <c r="I27" cm="1">
        <f t="array" ref="I27">SUMPRODUCT(($E$5:E19) * (E27:$E$41))</f>
        <v>-22871492298.550789</v>
      </c>
      <c r="K27" s="32">
        <f t="shared" si="2"/>
        <v>-8.2027386092514889E-3</v>
      </c>
    </row>
    <row r="28" spans="2:11" x14ac:dyDescent="0.2">
      <c r="B28" s="46" t="s">
        <v>97</v>
      </c>
      <c r="C28" s="3">
        <f>GETPIVOTDATA("Sum of Orders TOTAL",'Aggregated Data'!$B$3,"Meses (Date)",8,"Trimestres (Date)",3,"Años (Date)",2023)</f>
        <v>856745</v>
      </c>
      <c r="E28">
        <f t="shared" si="3"/>
        <v>19452.945945945918</v>
      </c>
      <c r="F28">
        <f t="shared" si="0"/>
        <v>378417105.97589374</v>
      </c>
      <c r="H28">
        <v>23</v>
      </c>
      <c r="I28" cm="1">
        <f t="array" ref="I28">SUMPRODUCT(($E$5:E18) * (E28:$E$41))</f>
        <v>436383732891.20294</v>
      </c>
      <c r="K28" s="32">
        <f t="shared" si="2"/>
        <v>0.15650669608745954</v>
      </c>
    </row>
    <row r="29" spans="2:11" x14ac:dyDescent="0.2">
      <c r="B29" s="46" t="s">
        <v>83</v>
      </c>
      <c r="C29" s="3">
        <f>GETPIVOTDATA("Sum of Orders TOTAL",'Aggregated Data'!$B$3,"Meses (Date)",9,"Trimestres (Date)",3,"Años (Date)",2023)</f>
        <v>916676</v>
      </c>
      <c r="E29">
        <f t="shared" si="3"/>
        <v>79383.945945945918</v>
      </c>
      <c r="F29">
        <f t="shared" si="0"/>
        <v>6301810873.948863</v>
      </c>
      <c r="H29">
        <v>24</v>
      </c>
      <c r="I29" cm="1">
        <f t="array" ref="I29">SUMPRODUCT(($E$5:E17) * (E29:$E$41))</f>
        <v>871362181869.60547</v>
      </c>
      <c r="K29" s="32">
        <f t="shared" si="2"/>
        <v>0.31250939460195709</v>
      </c>
    </row>
    <row r="30" spans="2:11" x14ac:dyDescent="0.2">
      <c r="B30" s="46" t="s">
        <v>85</v>
      </c>
      <c r="C30" s="3">
        <f>GETPIVOTDATA("Sum of Orders TOTAL",'Aggregated Data'!$B$3,"Meses (Date)",10,"Trimestres (Date)",4,"Años (Date)",2023)</f>
        <v>1029842</v>
      </c>
      <c r="E30">
        <f t="shared" si="3"/>
        <v>192549.94594594592</v>
      </c>
      <c r="F30">
        <f t="shared" si="0"/>
        <v>37075481683.786697</v>
      </c>
      <c r="H30">
        <v>25</v>
      </c>
      <c r="I30" cm="1">
        <f t="array" ref="I30">SUMPRODUCT(($E$5:E16) * (E30:$E$41))</f>
        <v>431928361014.11609</v>
      </c>
      <c r="K30" s="32">
        <f t="shared" si="2"/>
        <v>0.15490880074955587</v>
      </c>
    </row>
    <row r="31" spans="2:11" x14ac:dyDescent="0.2">
      <c r="B31" s="46" t="s">
        <v>86</v>
      </c>
      <c r="C31" s="3">
        <f>GETPIVOTDATA("Sum of Orders TOTAL",'Aggregated Data'!$B$3,"Meses (Date)",11,"Trimestres (Date)",4,"Años (Date)",2023)</f>
        <v>1410846</v>
      </c>
      <c r="E31">
        <f t="shared" si="3"/>
        <v>573553.94594594592</v>
      </c>
      <c r="F31">
        <f t="shared" si="0"/>
        <v>328964128910.16504</v>
      </c>
      <c r="H31">
        <v>26</v>
      </c>
      <c r="I31" cm="1">
        <f t="array" ref="I31">SUMPRODUCT(($E$5:E15) * (E31:$E$41))</f>
        <v>-39688169610.021889</v>
      </c>
      <c r="K31" s="32">
        <f t="shared" si="2"/>
        <v>-1.4233950148118502E-2</v>
      </c>
    </row>
    <row r="32" spans="2:11" x14ac:dyDescent="0.2">
      <c r="B32" s="46" t="s">
        <v>87</v>
      </c>
      <c r="C32" s="3">
        <f>GETPIVOTDATA("Sum of Orders TOTAL",'Aggregated Data'!$B$3,"Meses (Date)",12,"Trimestres (Date)",4,"Años (Date)",2023)</f>
        <v>1556971</v>
      </c>
      <c r="E32">
        <f t="shared" si="3"/>
        <v>719678.94594594592</v>
      </c>
      <c r="F32">
        <f t="shared" si="0"/>
        <v>517937785237.86774</v>
      </c>
      <c r="H32">
        <v>27</v>
      </c>
      <c r="I32" cm="1">
        <f t="array" ref="I32">SUMPRODUCT(($E$5:E14) * (E32:$E$41))</f>
        <v>-111961882846.07889</v>
      </c>
      <c r="K32" s="32">
        <f t="shared" si="2"/>
        <v>-4.0154531553859986E-2</v>
      </c>
    </row>
    <row r="33" spans="2:11" x14ac:dyDescent="0.2">
      <c r="B33" s="45">
        <v>45292</v>
      </c>
      <c r="C33" s="3">
        <f>GETPIVOTDATA("Sum of Orders TOTAL",'Aggregated Data'!$B$3,"Meses (Date)",1,"Trimestres (Date)",1,"Años (Date)",2024)</f>
        <v>851275</v>
      </c>
      <c r="E33">
        <f t="shared" si="3"/>
        <v>13982.945945945918</v>
      </c>
      <c r="F33">
        <f t="shared" si="0"/>
        <v>195522777.32724538</v>
      </c>
      <c r="H33">
        <v>28</v>
      </c>
      <c r="I33" cm="1">
        <f t="array" ref="I33">SUMPRODUCT(($E$5:E13) * (E33:$E$41))</f>
        <v>-47481193468.811516</v>
      </c>
      <c r="K33" s="32">
        <f t="shared" si="2"/>
        <v>-1.7028876550597372E-2</v>
      </c>
    </row>
    <row r="34" spans="2:11" x14ac:dyDescent="0.2">
      <c r="B34" s="46" t="s">
        <v>90</v>
      </c>
      <c r="C34" s="3">
        <f>GETPIVOTDATA("Sum of Orders TOTAL",'Aggregated Data'!$B$3,"Meses (Date)",2,"Trimestres (Date)",1,"Años (Date)",2024)</f>
        <v>652396</v>
      </c>
      <c r="E34">
        <f t="shared" si="3"/>
        <v>-184896.05405405408</v>
      </c>
      <c r="F34">
        <f t="shared" si="0"/>
        <v>34186550804.759689</v>
      </c>
      <c r="H34">
        <v>29</v>
      </c>
      <c r="I34" cm="1">
        <f t="array" ref="I34">SUMPRODUCT(($E$5:E12) * (E34:$E$41))</f>
        <v>25239605701.482857</v>
      </c>
      <c r="K34" s="32">
        <f t="shared" si="2"/>
        <v>9.0520498386087288E-3</v>
      </c>
    </row>
    <row r="35" spans="2:11" x14ac:dyDescent="0.2">
      <c r="B35" s="46" t="s">
        <v>91</v>
      </c>
      <c r="C35" s="3">
        <f>GETPIVOTDATA("Sum of Orders TOTAL",'Aggregated Data'!$B$3,"Meses (Date)",3,"Trimestres (Date)",1,"Años (Date)",2024)</f>
        <v>717319</v>
      </c>
      <c r="E35">
        <f t="shared" si="3"/>
        <v>-119973.05405405408</v>
      </c>
      <c r="F35">
        <f t="shared" si="0"/>
        <v>14393533699.056982</v>
      </c>
      <c r="H35">
        <v>30</v>
      </c>
      <c r="I35" cm="1">
        <f t="array" ref="I35">SUMPRODUCT(($E$5:E11) * (E35:$E$41))</f>
        <v>-105580902798.30386</v>
      </c>
      <c r="K35" s="32">
        <f t="shared" si="2"/>
        <v>-3.7866027125748658E-2</v>
      </c>
    </row>
    <row r="36" spans="2:11" x14ac:dyDescent="0.2">
      <c r="B36" s="46" t="s">
        <v>93</v>
      </c>
      <c r="C36" s="3">
        <f>GETPIVOTDATA("Sum of Orders TOTAL",'Aggregated Data'!$B$3,"Meses (Date)",4,"Trimestres (Date)",2,"Años (Date)",2024)</f>
        <v>755725</v>
      </c>
      <c r="E36">
        <f t="shared" si="3"/>
        <v>-81567.054054054082</v>
      </c>
      <c r="F36">
        <f t="shared" si="0"/>
        <v>6653184307.0569801</v>
      </c>
      <c r="H36">
        <v>31</v>
      </c>
      <c r="I36" cm="1">
        <f t="array" ref="I36">SUMPRODUCT(($E$5:E10) * (E36:$E$41))</f>
        <v>-211542671056.65817</v>
      </c>
      <c r="K36" s="32">
        <f t="shared" si="2"/>
        <v>-7.5868649615424846E-2</v>
      </c>
    </row>
    <row r="37" spans="2:11" x14ac:dyDescent="0.2">
      <c r="B37" s="46" t="s">
        <v>94</v>
      </c>
      <c r="C37" s="3">
        <f>GETPIVOTDATA("Sum of Orders TOTAL",'Aggregated Data'!$B$3,"Meses (Date)",5,"Trimestres (Date)",2,"Años (Date)",2024)</f>
        <v>827548</v>
      </c>
      <c r="E37">
        <f t="shared" si="3"/>
        <v>-9744.0540540540824</v>
      </c>
      <c r="F37">
        <f t="shared" si="0"/>
        <v>94946589.408327803</v>
      </c>
      <c r="H37">
        <v>32</v>
      </c>
      <c r="I37" cm="1">
        <f t="array" ref="I37">SUMPRODUCT(($E$5:E9) * (E37:$E$41))</f>
        <v>-60336201892.471901</v>
      </c>
      <c r="K37" s="32">
        <f t="shared" si="2"/>
        <v>-2.1639256692941367E-2</v>
      </c>
    </row>
    <row r="38" spans="2:11" x14ac:dyDescent="0.2">
      <c r="B38" s="46" t="s">
        <v>95</v>
      </c>
      <c r="C38" s="3">
        <f>GETPIVOTDATA("Sum of Orders TOTAL",'Aggregated Data'!$B$3,"Meses (Date)",6,"Trimestres (Date)",2,"Años (Date)",2024)</f>
        <v>656765</v>
      </c>
      <c r="E38">
        <f t="shared" si="3"/>
        <v>-180527.05405405408</v>
      </c>
      <c r="F38">
        <f t="shared" si="0"/>
        <v>32590017245.435364</v>
      </c>
      <c r="H38">
        <v>33</v>
      </c>
      <c r="I38" cm="1">
        <f t="array" ref="I38">SUMPRODUCT(($E$5:E8) * (E38:$E$41))</f>
        <v>77494013601.47113</v>
      </c>
      <c r="K38" s="32">
        <f t="shared" si="2"/>
        <v>2.7792814262273782E-2</v>
      </c>
    </row>
    <row r="39" spans="2:11" x14ac:dyDescent="0.2">
      <c r="B39" s="46" t="s">
        <v>96</v>
      </c>
      <c r="C39" s="3">
        <f>GETPIVOTDATA("Sum of Orders TOTAL",'Aggregated Data'!$B$3,"Meses (Date)",7,"Trimestres (Date)",3,"Años (Date)",2024)</f>
        <v>662100</v>
      </c>
      <c r="E39">
        <f t="shared" si="3"/>
        <v>-175192.05405405408</v>
      </c>
      <c r="F39">
        <f t="shared" si="0"/>
        <v>30692255803.678608</v>
      </c>
      <c r="H39">
        <v>34</v>
      </c>
      <c r="I39" cm="1">
        <f t="array" ref="I39">SUMPRODUCT(($E$5:E7) * (E39:$E$41))</f>
        <v>39855767280.738487</v>
      </c>
      <c r="K39" s="32">
        <f t="shared" si="2"/>
        <v>1.4294058157970345E-2</v>
      </c>
    </row>
    <row r="40" spans="2:11" x14ac:dyDescent="0.2">
      <c r="B40" s="46" t="s">
        <v>97</v>
      </c>
      <c r="C40" s="3">
        <f>GETPIVOTDATA("Sum of Orders TOTAL",'Aggregated Data'!$B$3,"Meses (Date)",8,"Trimestres (Date)",3,"Años (Date)",2024)</f>
        <v>879063</v>
      </c>
      <c r="E40">
        <f t="shared" si="3"/>
        <v>41770.945945945918</v>
      </c>
      <c r="F40">
        <f t="shared" si="0"/>
        <v>1744811925.2191358</v>
      </c>
      <c r="H40">
        <v>35</v>
      </c>
      <c r="I40" cm="1">
        <f t="array" ref="I40">SUMPRODUCT(($E$5:E6) * (E40:$E$41))</f>
        <v>12802980.681515813</v>
      </c>
      <c r="K40" s="32">
        <f t="shared" si="2"/>
        <v>4.5917206703834131E-6</v>
      </c>
    </row>
    <row r="41" spans="2:11" x14ac:dyDescent="0.2">
      <c r="B41" s="46" t="s">
        <v>83</v>
      </c>
      <c r="C41" s="3">
        <f>GETPIVOTDATA("Sum of Orders TOTAL",'Aggregated Data'!$B$3,"Meses (Date)",9,"Trimestres (Date)",3,"Años (Date)",2024)</f>
        <v>930831</v>
      </c>
      <c r="E41">
        <f t="shared" si="3"/>
        <v>93538.945945945918</v>
      </c>
      <c r="F41">
        <f t="shared" si="0"/>
        <v>8749534408.6785927</v>
      </c>
      <c r="H41">
        <v>36</v>
      </c>
      <c r="I41" cm="1">
        <f t="array" ref="I41">SUMPRODUCT(($E$5:E5) * (E41:$E$41))</f>
        <v>-2323606012.4024854</v>
      </c>
      <c r="K41" s="32">
        <f t="shared" si="2"/>
        <v>-8.3334889135460832E-4</v>
      </c>
    </row>
  </sheetData>
  <mergeCells count="2">
    <mergeCell ref="A1:T2"/>
    <mergeCell ref="B3:D3"/>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F4DA-61D5-41F7-BC02-89A7E6D9CFF3}">
  <dimension ref="A1:U2832"/>
  <sheetViews>
    <sheetView zoomScaleNormal="100" workbookViewId="0">
      <selection activeCell="D6" sqref="D6"/>
    </sheetView>
  </sheetViews>
  <sheetFormatPr baseColWidth="10" defaultColWidth="10.6640625" defaultRowHeight="13" x14ac:dyDescent="0.15"/>
  <cols>
    <col min="1" max="1" width="17.5" style="4" customWidth="1"/>
    <col min="2" max="3" width="10.6640625" style="4"/>
    <col min="4" max="4" width="29.5" style="4" customWidth="1"/>
    <col min="5" max="5" width="15.33203125" style="4" customWidth="1"/>
    <col min="6" max="7" width="19.5" style="4" customWidth="1"/>
    <col min="8" max="9" width="12.6640625" style="4" customWidth="1"/>
    <col min="10" max="10" width="15.1640625" style="4" customWidth="1"/>
    <col min="11" max="11" width="12" style="4" customWidth="1"/>
    <col min="12" max="12" width="10.6640625" style="4"/>
    <col min="13" max="16" width="7.6640625" style="4" customWidth="1"/>
    <col min="17" max="17" width="9.6640625" style="4" customWidth="1"/>
    <col min="18" max="20" width="7.6640625" style="4" customWidth="1"/>
    <col min="21" max="16384" width="10.6640625" style="4"/>
  </cols>
  <sheetData>
    <row r="1" spans="1:21" ht="15" x14ac:dyDescent="0.2">
      <c r="A1" s="4" t="s">
        <v>7</v>
      </c>
      <c r="B1" s="4" t="s">
        <v>9</v>
      </c>
      <c r="C1" s="4" t="s">
        <v>103</v>
      </c>
      <c r="D1" s="4" t="s">
        <v>107</v>
      </c>
      <c r="F1"/>
    </row>
    <row r="2" spans="1:21" ht="15" x14ac:dyDescent="0.2">
      <c r="A2" s="5">
        <v>45562</v>
      </c>
      <c r="B2" s="4" t="e">
        <f>Table3[[#This Row],[Combined
Daily order]]</f>
        <v>#VALUE!</v>
      </c>
      <c r="C2" s="4">
        <v>0</v>
      </c>
      <c r="D2" s="4">
        <v>1</v>
      </c>
      <c r="E2"/>
      <c r="F2" t="s">
        <v>108</v>
      </c>
      <c r="G2" s="4" t="e" cm="1">
        <f t="array" ref="G2">SUMPRODUCT(B$2:B$804-F$3,B2:B804-F$3)</f>
        <v>#VALUE!</v>
      </c>
      <c r="H2" t="e" cm="1">
        <f t="array" ref="H2">SUMPRODUCT(B$2:B2-F$3,B$2:B2-F$3)</f>
        <v>#VALUE!</v>
      </c>
      <c r="I2" t="e" cm="1">
        <f t="array" ref="I2">SUMPRODUCT(B2:B$804-F$3,B2:B$804-F$3)</f>
        <v>#VALUE!</v>
      </c>
      <c r="J2" s="4" t="e">
        <f t="shared" ref="J2:J65" si="0">G2/I$2</f>
        <v>#VALUE!</v>
      </c>
    </row>
    <row r="3" spans="1:21" ht="15" x14ac:dyDescent="0.2">
      <c r="A3" s="5">
        <v>45561</v>
      </c>
      <c r="B3" s="4" t="e">
        <f>Table3[[#This Row],[Combined
Daily order]]</f>
        <v>#VALUE!</v>
      </c>
      <c r="C3" s="4">
        <v>1</v>
      </c>
      <c r="D3" s="4" t="e" cm="1">
        <f t="array" aca="1" ref="D3" ca="1">SUMPRODUCT(OFFSET($B$2:$B$804,0,0,803-C3)-AVERAGE($B$2:$B$804),OFFSET($B$2:$B$804,C3,0,803-C3)-AVERAGE($B$2:$B$804))/DEVSQ($B$2:$B$804)</f>
        <v>#VALUE!</v>
      </c>
      <c r="E3"/>
      <c r="F3" t="e">
        <f>AVERAGE(B2,B804)</f>
        <v>#VALUE!</v>
      </c>
      <c r="G3" s="4" t="e" cm="1">
        <f t="array" ref="G3">SUMPRODUCT(B$2:B$804-F$3,B3:B805-F$3)</f>
        <v>#VALUE!</v>
      </c>
      <c r="H3" t="e" cm="1">
        <f t="array" ref="H3">SUMPRODUCT(B$2:B3-F$3,B$2:B3-F$3)</f>
        <v>#VALUE!</v>
      </c>
      <c r="I3" t="e" cm="1">
        <f t="array" ref="I3">SUMPRODUCT(B3:B$804-F$3,B3:B$804-F$3)</f>
        <v>#VALUE!</v>
      </c>
      <c r="J3" s="4" t="e">
        <f t="shared" si="0"/>
        <v>#VALUE!</v>
      </c>
      <c r="M3"/>
      <c r="N3"/>
      <c r="O3"/>
      <c r="P3"/>
      <c r="Q3"/>
      <c r="R3"/>
      <c r="S3"/>
      <c r="T3"/>
      <c r="U3"/>
    </row>
    <row r="4" spans="1:21" ht="15" x14ac:dyDescent="0.2">
      <c r="A4" s="5">
        <v>45560</v>
      </c>
      <c r="B4" s="4">
        <f>Table3[[#This Row],[Combined
Daily order]]</f>
        <v>25910</v>
      </c>
      <c r="C4" s="4">
        <v>2</v>
      </c>
      <c r="D4" s="4" t="e" cm="1">
        <f t="array" aca="1" ref="D4" ca="1">SUMPRODUCT(OFFSET($B$2:$B$804,0,0,803-C4)-AVERAGE($B$2:$B$804),OFFSET($B$2:$B$804,C4,0,803-C4)-AVERAGE($B$2:$B$804))/DEVSQ($B$2:$B$804)</f>
        <v>#VALUE!</v>
      </c>
      <c r="E4"/>
      <c r="F4"/>
      <c r="G4" s="4" t="e" cm="1">
        <f t="array" ref="G4">SUMPRODUCT(B$2:B$804-F$3,B4:B806-F$3)</f>
        <v>#VALUE!</v>
      </c>
      <c r="H4" t="e" cm="1">
        <f t="array" ref="H4">SUMPRODUCT(B$2:B4-F$3,B$2:B4-F$3)</f>
        <v>#VALUE!</v>
      </c>
      <c r="I4" t="e" cm="1">
        <f t="array" ref="I4">SUMPRODUCT(B4:B$804-F$3,B4:B$804-F$3)</f>
        <v>#VALUE!</v>
      </c>
      <c r="J4" s="4" t="e">
        <f t="shared" si="0"/>
        <v>#VALUE!</v>
      </c>
      <c r="M4"/>
      <c r="N4"/>
      <c r="O4"/>
      <c r="P4"/>
      <c r="Q4"/>
      <c r="R4"/>
      <c r="S4"/>
      <c r="T4"/>
      <c r="U4"/>
    </row>
    <row r="5" spans="1:21" ht="15" x14ac:dyDescent="0.2">
      <c r="A5" s="5">
        <v>45559</v>
      </c>
      <c r="B5" s="4">
        <f>AVERAGE(B4,B6)</f>
        <v>25989</v>
      </c>
      <c r="C5" s="4">
        <v>3</v>
      </c>
      <c r="D5" s="4" t="e" cm="1">
        <f t="array" aca="1" ref="D5" ca="1">SUMPRODUCT(OFFSET($B$2:$B$804,0,0,803-C5)-AVERAGE($B$2:$B$804),OFFSET($B$2:$B$804,C5,0,803-C5)-AVERAGE($B$2:$B$804))/DEVSQ($B$2:$B$804)</f>
        <v>#VALUE!</v>
      </c>
      <c r="E5"/>
      <c r="F5"/>
      <c r="G5" s="4" t="e" cm="1">
        <f t="array" ref="G5">SUMPRODUCT(B$2:B$804-F$3,B5:B807-F$3)</f>
        <v>#VALUE!</v>
      </c>
      <c r="H5" t="e" cm="1">
        <f t="array" ref="H5">SUMPRODUCT(B$2:B5-F$3,B$2:B5-F$3)</f>
        <v>#VALUE!</v>
      </c>
      <c r="I5" t="e" cm="1">
        <f t="array" ref="I5">SUMPRODUCT(B5:B$804-F$3,B5:B$804-F$3)</f>
        <v>#VALUE!</v>
      </c>
      <c r="J5" s="4" t="e">
        <f t="shared" si="0"/>
        <v>#VALUE!</v>
      </c>
      <c r="M5"/>
      <c r="N5"/>
      <c r="O5"/>
      <c r="P5"/>
      <c r="Q5"/>
      <c r="R5"/>
      <c r="S5"/>
      <c r="T5"/>
      <c r="U5"/>
    </row>
    <row r="6" spans="1:21" ht="15" x14ac:dyDescent="0.2">
      <c r="A6" s="5">
        <v>45558</v>
      </c>
      <c r="B6" s="4">
        <f>Table3[[#This Row],[Combined
Daily order]]</f>
        <v>26068</v>
      </c>
      <c r="C6" s="4">
        <v>4</v>
      </c>
      <c r="D6" s="4" t="e" cm="1">
        <f t="array" aca="1" ref="D6" ca="1">SUMPRODUCT(OFFSET($B$2:$B$804,0,0,803-C6)-AVERAGE($B$2:$B$804),OFFSET($B$2:$B$804,C6,0,803-C6)-AVERAGE($B$2:$B$804))/DEVSQ($B$2:$B$804)</f>
        <v>#VALUE!</v>
      </c>
      <c r="E6"/>
      <c r="F6"/>
      <c r="G6" s="4" t="e" cm="1">
        <f t="array" ref="G6">SUMPRODUCT(B$2:B$804-F$3,B6:B808-F$3)</f>
        <v>#VALUE!</v>
      </c>
      <c r="H6" t="e" cm="1">
        <f t="array" ref="H6">SUMPRODUCT(B$2:B6-F$3,B$2:B6-F$3)</f>
        <v>#VALUE!</v>
      </c>
      <c r="I6" t="e" cm="1">
        <f t="array" ref="I6">SUMPRODUCT(B6:B$804-F$3,B6:B$804-F$3)</f>
        <v>#VALUE!</v>
      </c>
      <c r="J6" s="4" t="e">
        <f t="shared" si="0"/>
        <v>#VALUE!</v>
      </c>
      <c r="M6"/>
      <c r="N6"/>
      <c r="O6"/>
      <c r="P6"/>
      <c r="Q6"/>
      <c r="R6"/>
      <c r="S6"/>
      <c r="T6"/>
      <c r="U6"/>
    </row>
    <row r="7" spans="1:21" ht="15" x14ac:dyDescent="0.2">
      <c r="A7" s="5">
        <v>45555</v>
      </c>
      <c r="B7" s="4">
        <f>Table3[[#This Row],[Combined
Daily order]]</f>
        <v>40865</v>
      </c>
      <c r="C7" s="4">
        <v>5</v>
      </c>
      <c r="D7" s="4" t="e" cm="1">
        <f t="array" aca="1" ref="D7" ca="1">SUMPRODUCT(OFFSET($B$2:$B$804,0,0,803-C7)-AVERAGE($B$2:$B$804),OFFSET($B$2:$B$804,C7,0,803-C7)-AVERAGE($B$2:$B$804))/DEVSQ($B$2:$B$804)</f>
        <v>#VALUE!</v>
      </c>
      <c r="E7"/>
      <c r="F7"/>
      <c r="G7" s="4" t="e" cm="1">
        <f t="array" ref="G7">SUMPRODUCT(B$2:B$804-F$3,B7:B809-F$3)</f>
        <v>#VALUE!</v>
      </c>
      <c r="H7" t="e" cm="1">
        <f t="array" ref="H7">SUMPRODUCT(B$2:B7-F$3,B$2:B7-F$3)</f>
        <v>#VALUE!</v>
      </c>
      <c r="I7" t="e" cm="1">
        <f t="array" ref="I7">SUMPRODUCT(B7:B$804-F$3,B7:B$804-F$3)</f>
        <v>#VALUE!</v>
      </c>
      <c r="J7" s="4" t="e">
        <f t="shared" si="0"/>
        <v>#VALUE!</v>
      </c>
      <c r="M7"/>
      <c r="N7"/>
      <c r="O7"/>
      <c r="P7"/>
      <c r="Q7"/>
      <c r="R7"/>
      <c r="S7"/>
      <c r="T7"/>
      <c r="U7"/>
    </row>
    <row r="8" spans="1:21" ht="15" x14ac:dyDescent="0.2">
      <c r="A8" s="5">
        <v>45554</v>
      </c>
      <c r="B8" s="4">
        <f>Table3[[#This Row],[Combined
Daily order]]</f>
        <v>27032</v>
      </c>
      <c r="C8" s="4">
        <v>6</v>
      </c>
      <c r="D8" s="4" t="e" cm="1">
        <f t="array" aca="1" ref="D8" ca="1">SUMPRODUCT(OFFSET($B$2:$B$804,0,0,803-C8)-AVERAGE($B$2:$B$804),OFFSET($B$2:$B$804,C8,0,803-C8)-AVERAGE($B$2:$B$804))/DEVSQ($B$2:$B$804)</f>
        <v>#VALUE!</v>
      </c>
      <c r="E8"/>
      <c r="F8"/>
      <c r="G8" s="4" t="e" cm="1">
        <f t="array" ref="G8">SUMPRODUCT(B$2:B$804-F$3,B8:B810-F$3)</f>
        <v>#VALUE!</v>
      </c>
      <c r="H8" t="e" cm="1">
        <f t="array" ref="H8">SUMPRODUCT(B$2:B8-F$3,B$2:B8-F$3)</f>
        <v>#VALUE!</v>
      </c>
      <c r="I8" t="e" cm="1">
        <f t="array" ref="I8">SUMPRODUCT(B8:B$804-F$3,B8:B$804-F$3)</f>
        <v>#VALUE!</v>
      </c>
      <c r="J8" s="4" t="e">
        <f t="shared" si="0"/>
        <v>#VALUE!</v>
      </c>
      <c r="M8"/>
      <c r="N8"/>
      <c r="O8"/>
      <c r="P8"/>
      <c r="Q8"/>
      <c r="R8"/>
      <c r="S8"/>
      <c r="T8"/>
      <c r="U8"/>
    </row>
    <row r="9" spans="1:21" ht="15" x14ac:dyDescent="0.2">
      <c r="A9" s="5">
        <v>45553</v>
      </c>
      <c r="B9" s="4">
        <f>Table3[[#This Row],[Combined
Daily order]]</f>
        <v>25465</v>
      </c>
      <c r="C9" s="4">
        <v>7</v>
      </c>
      <c r="D9" s="4" t="e" cm="1">
        <f t="array" aca="1" ref="D9" ca="1">SUMPRODUCT(OFFSET($B$2:$B$804,0,0,803-C9)-AVERAGE($B$2:$B$804),OFFSET($B$2:$B$804,C9,0,803-C9)-AVERAGE($B$2:$B$804))/DEVSQ($B$2:$B$804)</f>
        <v>#VALUE!</v>
      </c>
      <c r="E9"/>
      <c r="F9"/>
      <c r="G9" s="4" t="e" cm="1">
        <f t="array" ref="G9">SUMPRODUCT(B$2:B$804-F$3,B9:B811-F$3)</f>
        <v>#VALUE!</v>
      </c>
      <c r="H9" t="e" cm="1">
        <f t="array" ref="H9">SUMPRODUCT(B$2:B9-F$3,B$2:B9-F$3)</f>
        <v>#VALUE!</v>
      </c>
      <c r="I9" t="e" cm="1">
        <f t="array" ref="I9">SUMPRODUCT(B9:B$804-F$3,B9:B$804-F$3)</f>
        <v>#VALUE!</v>
      </c>
      <c r="J9" s="4" t="e">
        <f t="shared" si="0"/>
        <v>#VALUE!</v>
      </c>
      <c r="M9"/>
      <c r="N9"/>
      <c r="O9"/>
      <c r="P9"/>
      <c r="Q9"/>
      <c r="R9"/>
      <c r="S9"/>
      <c r="T9"/>
      <c r="U9"/>
    </row>
    <row r="10" spans="1:21" ht="15" x14ac:dyDescent="0.2">
      <c r="A10" s="5">
        <v>45552</v>
      </c>
      <c r="B10" s="4">
        <f>Table3[[#This Row],[Combined
Daily order]]</f>
        <v>36114</v>
      </c>
      <c r="C10" s="4">
        <v>8</v>
      </c>
      <c r="D10" s="4" t="e" cm="1">
        <f t="array" aca="1" ref="D10" ca="1">SUMPRODUCT(OFFSET($B$2:$B$804,0,0,803-C10)-AVERAGE($B$2:$B$804),OFFSET($B$2:$B$804,C10,0,803-C10)-AVERAGE($B$2:$B$804))/DEVSQ($B$2:$B$804)</f>
        <v>#VALUE!</v>
      </c>
      <c r="E10"/>
      <c r="F10"/>
      <c r="G10" s="4" t="e" cm="1">
        <f t="array" ref="G10">SUMPRODUCT(B$2:B$804-F$3,B10:B812-F$3)</f>
        <v>#VALUE!</v>
      </c>
      <c r="H10" t="e" cm="1">
        <f t="array" ref="H10">SUMPRODUCT(B$2:B10-F$3,B$2:B10-F$3)</f>
        <v>#VALUE!</v>
      </c>
      <c r="I10" t="e" cm="1">
        <f t="array" ref="I10">SUMPRODUCT(B10:B$804-F$3,B10:B$804-F$3)</f>
        <v>#VALUE!</v>
      </c>
      <c r="J10" s="4" t="e">
        <f t="shared" si="0"/>
        <v>#VALUE!</v>
      </c>
      <c r="M10"/>
      <c r="N10"/>
      <c r="O10"/>
      <c r="P10"/>
      <c r="Q10"/>
      <c r="R10"/>
      <c r="S10"/>
      <c r="T10"/>
      <c r="U10"/>
    </row>
    <row r="11" spans="1:21" ht="15" x14ac:dyDescent="0.2">
      <c r="A11" s="5">
        <v>45551</v>
      </c>
      <c r="B11" s="4">
        <f>Table3[[#This Row],[Combined
Daily order]]</f>
        <v>25049</v>
      </c>
      <c r="C11" s="4">
        <v>9</v>
      </c>
      <c r="D11" s="4" t="e" cm="1">
        <f t="array" aca="1" ref="D11" ca="1">SUMPRODUCT(OFFSET($B$2:$B$804,0,0,803-C11)-AVERAGE($B$2:$B$804),OFFSET($B$2:$B$804,C11,0,803-C11)-AVERAGE($B$2:$B$804))/DEVSQ($B$2:$B$804)</f>
        <v>#VALUE!</v>
      </c>
      <c r="E11"/>
      <c r="F11"/>
      <c r="G11" s="4" t="e" cm="1">
        <f t="array" ref="G11">SUMPRODUCT(B$2:B$804-F$3,B11:B813-F$3)</f>
        <v>#VALUE!</v>
      </c>
      <c r="H11" t="e" cm="1">
        <f t="array" ref="H11">SUMPRODUCT(B$2:B11-F$3,B$2:B11-F$3)</f>
        <v>#VALUE!</v>
      </c>
      <c r="I11" t="e" cm="1">
        <f t="array" ref="I11">SUMPRODUCT(B11:B$804-F$3,B11:B$804-F$3)</f>
        <v>#VALUE!</v>
      </c>
      <c r="J11" s="4" t="e">
        <f t="shared" si="0"/>
        <v>#VALUE!</v>
      </c>
    </row>
    <row r="12" spans="1:21" ht="15" x14ac:dyDescent="0.2">
      <c r="A12" s="5">
        <v>45548</v>
      </c>
      <c r="B12" s="4">
        <f>Table3[[#This Row],[Combined
Daily order]]</f>
        <v>36767</v>
      </c>
      <c r="C12" s="4">
        <v>10</v>
      </c>
      <c r="D12" s="4" t="e" cm="1">
        <f t="array" aca="1" ref="D12" ca="1">SUMPRODUCT(OFFSET($B$2:$B$804,0,0,803-C12)-AVERAGE($B$2:$B$804),OFFSET($B$2:$B$804,C12,0,803-C12)-AVERAGE($B$2:$B$804))/DEVSQ($B$2:$B$804)</f>
        <v>#VALUE!</v>
      </c>
      <c r="E12"/>
      <c r="F12"/>
      <c r="G12" s="4" t="e" cm="1">
        <f t="array" ref="G12">SUMPRODUCT(B$2:B$804-F$3,B12:B814-F$3)</f>
        <v>#VALUE!</v>
      </c>
      <c r="H12" t="e" cm="1">
        <f t="array" ref="H12">SUMPRODUCT(B$2:B12-F$3,B$2:B12-F$3)</f>
        <v>#VALUE!</v>
      </c>
      <c r="I12" t="e" cm="1">
        <f t="array" ref="I12">SUMPRODUCT(B12:B$804-F$3,B12:B$804-F$3)</f>
        <v>#VALUE!</v>
      </c>
      <c r="J12" s="4" t="e">
        <f t="shared" si="0"/>
        <v>#VALUE!</v>
      </c>
    </row>
    <row r="13" spans="1:21" ht="15" x14ac:dyDescent="0.2">
      <c r="A13" s="5">
        <v>45547</v>
      </c>
      <c r="B13" s="4">
        <f>Table3[[#This Row],[Combined
Daily order]]</f>
        <v>27301</v>
      </c>
      <c r="C13" s="4">
        <v>11</v>
      </c>
      <c r="D13" s="4" t="e" cm="1">
        <f t="array" aca="1" ref="D13" ca="1">SUMPRODUCT(OFFSET($B$2:$B$804,0,0,803-C13)-AVERAGE($B$2:$B$804),OFFSET($B$2:$B$804,C13,0,803-C13)-AVERAGE($B$2:$B$804))/DEVSQ($B$2:$B$804)</f>
        <v>#VALUE!</v>
      </c>
      <c r="E13"/>
      <c r="F13"/>
      <c r="G13" s="4" t="e" cm="1">
        <f t="array" ref="G13">SUMPRODUCT(B$2:B$804-F$3,B13:B815-F$3)</f>
        <v>#VALUE!</v>
      </c>
      <c r="H13" t="e" cm="1">
        <f t="array" ref="H13">SUMPRODUCT(B$2:B13-F$3,B$2:B13-F$3)</f>
        <v>#VALUE!</v>
      </c>
      <c r="I13" t="e" cm="1">
        <f t="array" ref="I13">SUMPRODUCT(B13:B$804-F$3,B13:B$804-F$3)</f>
        <v>#VALUE!</v>
      </c>
      <c r="J13" s="4" t="e">
        <f t="shared" si="0"/>
        <v>#VALUE!</v>
      </c>
    </row>
    <row r="14" spans="1:21" ht="15" x14ac:dyDescent="0.2">
      <c r="A14" s="5">
        <v>45546</v>
      </c>
      <c r="B14" s="4">
        <f>Table3[[#This Row],[Combined
Daily order]]</f>
        <v>35320</v>
      </c>
      <c r="C14" s="4">
        <v>12</v>
      </c>
      <c r="D14" s="4" t="e" cm="1">
        <f t="array" aca="1" ref="D14" ca="1">SUMPRODUCT(OFFSET($B$2:$B$804,0,0,803-C14)-AVERAGE($B$2:$B$804),OFFSET($B$2:$B$804,C14,0,803-C14)-AVERAGE($B$2:$B$804))/DEVSQ($B$2:$B$804)</f>
        <v>#VALUE!</v>
      </c>
      <c r="E14"/>
      <c r="F14"/>
      <c r="G14" s="4" t="e" cm="1">
        <f t="array" ref="G14">SUMPRODUCT(B$2:B$804-F$3,B14:B816-F$3)</f>
        <v>#VALUE!</v>
      </c>
      <c r="H14" t="e" cm="1">
        <f t="array" ref="H14">SUMPRODUCT(B$2:B14-F$3,B$2:B14-F$3)</f>
        <v>#VALUE!</v>
      </c>
      <c r="I14" t="e" cm="1">
        <f t="array" ref="I14">SUMPRODUCT(B14:B$804-F$3,B14:B$804-F$3)</f>
        <v>#VALUE!</v>
      </c>
      <c r="J14" s="4" t="e">
        <f t="shared" si="0"/>
        <v>#VALUE!</v>
      </c>
    </row>
    <row r="15" spans="1:21" ht="15" x14ac:dyDescent="0.2">
      <c r="A15" s="5">
        <v>45545</v>
      </c>
      <c r="B15" s="4">
        <f>Table3[[#This Row],[Combined
Daily order]]</f>
        <v>25240</v>
      </c>
      <c r="C15" s="4">
        <v>13</v>
      </c>
      <c r="D15" s="4" t="e" cm="1">
        <f t="array" aca="1" ref="D15" ca="1">SUMPRODUCT(OFFSET($B$2:$B$804,0,0,803-C15)-AVERAGE($B$2:$B$804),OFFSET($B$2:$B$804,C15,0,803-C15)-AVERAGE($B$2:$B$804))/DEVSQ($B$2:$B$804)</f>
        <v>#VALUE!</v>
      </c>
      <c r="E15"/>
      <c r="F15"/>
      <c r="G15" s="4" t="e" cm="1">
        <f t="array" ref="G15">SUMPRODUCT(B$2:B$804-F$3,B15:B817-F$3)</f>
        <v>#VALUE!</v>
      </c>
      <c r="H15" t="e" cm="1">
        <f t="array" ref="H15">SUMPRODUCT(B$2:B15-F$3,B$2:B15-F$3)</f>
        <v>#VALUE!</v>
      </c>
      <c r="I15" t="e" cm="1">
        <f t="array" ref="I15">SUMPRODUCT(B15:B$804-F$3,B15:B$804-F$3)</f>
        <v>#VALUE!</v>
      </c>
      <c r="J15" s="4" t="e">
        <f t="shared" si="0"/>
        <v>#VALUE!</v>
      </c>
    </row>
    <row r="16" spans="1:21" ht="15" x14ac:dyDescent="0.2">
      <c r="A16" s="5">
        <v>45544</v>
      </c>
      <c r="B16" s="4">
        <f>Table3[[#This Row],[Combined
Daily order]]</f>
        <v>39060</v>
      </c>
      <c r="C16" s="4">
        <v>14</v>
      </c>
      <c r="D16" s="4" t="e" cm="1">
        <f t="array" aca="1" ref="D16" ca="1">SUMPRODUCT(OFFSET($B$2:$B$804,0,0,803-C16)-AVERAGE($B$2:$B$804),OFFSET($B$2:$B$804,C16,0,803-C16)-AVERAGE($B$2:$B$804))/DEVSQ($B$2:$B$804)</f>
        <v>#VALUE!</v>
      </c>
      <c r="E16"/>
      <c r="F16"/>
      <c r="G16" s="4" t="e" cm="1">
        <f t="array" ref="G16">SUMPRODUCT(B$2:B$804-F$3,B16:B818-F$3)</f>
        <v>#VALUE!</v>
      </c>
      <c r="H16" t="e" cm="1">
        <f t="array" ref="H16">SUMPRODUCT(B$2:B16-F$3,B$2:B16-F$3)</f>
        <v>#VALUE!</v>
      </c>
      <c r="I16" t="e" cm="1">
        <f t="array" ref="I16">SUMPRODUCT(B16:B$804-F$3,B16:B$804-F$3)</f>
        <v>#VALUE!</v>
      </c>
      <c r="J16" s="4" t="e">
        <f t="shared" si="0"/>
        <v>#VALUE!</v>
      </c>
    </row>
    <row r="17" spans="1:10" ht="15" x14ac:dyDescent="0.2">
      <c r="A17" s="5">
        <v>45541</v>
      </c>
      <c r="B17" s="4">
        <f>AVERAGE(B16,B18)</f>
        <v>32905.5</v>
      </c>
      <c r="C17" s="4">
        <v>15</v>
      </c>
      <c r="D17" s="4" t="e" cm="1">
        <f t="array" aca="1" ref="D17" ca="1">SUMPRODUCT(OFFSET($B$2:$B$804,0,0,803-C17)-AVERAGE($B$2:$B$804),OFFSET($B$2:$B$804,C17,0,803-C17)-AVERAGE($B$2:$B$804))/DEVSQ($B$2:$B$804)</f>
        <v>#VALUE!</v>
      </c>
      <c r="E17"/>
      <c r="F17"/>
      <c r="G17" s="4" t="e" cm="1">
        <f t="array" ref="G17">SUMPRODUCT(B$2:B$804-F$3,B17:B819-F$3)</f>
        <v>#VALUE!</v>
      </c>
      <c r="H17" t="e" cm="1">
        <f t="array" ref="H17">SUMPRODUCT(B$2:B17-F$3,B$2:B17-F$3)</f>
        <v>#VALUE!</v>
      </c>
      <c r="I17" t="e" cm="1">
        <f t="array" ref="I17">SUMPRODUCT(B17:B$804-F$3,B17:B$804-F$3)</f>
        <v>#VALUE!</v>
      </c>
      <c r="J17" s="4" t="e">
        <f t="shared" si="0"/>
        <v>#VALUE!</v>
      </c>
    </row>
    <row r="18" spans="1:10" ht="15" x14ac:dyDescent="0.2">
      <c r="A18" s="5">
        <v>45540</v>
      </c>
      <c r="B18" s="4">
        <f>Table3[[#This Row],[Combined
Daily order]]</f>
        <v>26751</v>
      </c>
      <c r="C18" s="4">
        <v>16</v>
      </c>
      <c r="D18" s="4" t="e" cm="1">
        <f t="array" aca="1" ref="D18" ca="1">SUMPRODUCT(OFFSET($B$2:$B$804,0,0,803-C18)-AVERAGE($B$2:$B$804),OFFSET($B$2:$B$804,C18,0,803-C18)-AVERAGE($B$2:$B$804))/DEVSQ($B$2:$B$804)</f>
        <v>#VALUE!</v>
      </c>
      <c r="E18"/>
      <c r="F18"/>
      <c r="G18" s="4" t="e" cm="1">
        <f t="array" ref="G18">SUMPRODUCT(B$2:B$804-F$3,B18:B820-F$3)</f>
        <v>#VALUE!</v>
      </c>
      <c r="H18" t="e" cm="1">
        <f t="array" ref="H18">SUMPRODUCT(B$2:B18-F$3,B$2:B18-F$3)</f>
        <v>#VALUE!</v>
      </c>
      <c r="I18" t="e" cm="1">
        <f t="array" ref="I18">SUMPRODUCT(B18:B$804-F$3,B18:B$804-F$3)</f>
        <v>#VALUE!</v>
      </c>
      <c r="J18" s="4" t="e">
        <f t="shared" si="0"/>
        <v>#VALUE!</v>
      </c>
    </row>
    <row r="19" spans="1:10" ht="15" x14ac:dyDescent="0.2">
      <c r="A19" s="5">
        <v>45539</v>
      </c>
      <c r="B19" s="4">
        <f>Table3[[#This Row],[Combined
Daily order]]</f>
        <v>42169</v>
      </c>
      <c r="C19" s="4">
        <v>17</v>
      </c>
      <c r="D19" s="4" t="e" cm="1">
        <f t="array" aca="1" ref="D19" ca="1">SUMPRODUCT(OFFSET($B$2:$B$804,0,0,803-C19)-AVERAGE($B$2:$B$804),OFFSET($B$2:$B$804,C19,0,803-C19)-AVERAGE($B$2:$B$804))/DEVSQ($B$2:$B$804)</f>
        <v>#VALUE!</v>
      </c>
      <c r="E19"/>
      <c r="G19" s="4" t="e" cm="1">
        <f t="array" ref="G19">SUMPRODUCT(B$2:B$804-F$3,B19:B821-F$3)</f>
        <v>#VALUE!</v>
      </c>
      <c r="H19" t="e" cm="1">
        <f t="array" ref="H19">SUMPRODUCT(B$2:B19-F$3,B$2:B19-F$3)</f>
        <v>#VALUE!</v>
      </c>
      <c r="I19" t="e" cm="1">
        <f t="array" ref="I19">SUMPRODUCT(B19:B$804-F$3,B19:B$804-F$3)</f>
        <v>#VALUE!</v>
      </c>
      <c r="J19" s="4" t="e">
        <f t="shared" si="0"/>
        <v>#VALUE!</v>
      </c>
    </row>
    <row r="20" spans="1:10" ht="15" x14ac:dyDescent="0.2">
      <c r="A20" s="5">
        <v>45538</v>
      </c>
      <c r="B20" s="4">
        <f>Table3[[#This Row],[Combined
Daily order]]</f>
        <v>24206</v>
      </c>
      <c r="C20" s="4">
        <v>18</v>
      </c>
      <c r="D20" s="4" t="e" cm="1">
        <f t="array" aca="1" ref="D20" ca="1">SUMPRODUCT(OFFSET($B$2:$B$804,0,0,803-C20)-AVERAGE($B$2:$B$804),OFFSET($B$2:$B$804,C20,0,803-C20)-AVERAGE($B$2:$B$804))/DEVSQ($B$2:$B$804)</f>
        <v>#VALUE!</v>
      </c>
      <c r="E20"/>
      <c r="G20" s="4" t="e" cm="1">
        <f t="array" ref="G20">SUMPRODUCT(B$2:B$804-F$3,B20:B822-F$3)</f>
        <v>#VALUE!</v>
      </c>
      <c r="H20" t="e" cm="1">
        <f t="array" ref="H20">SUMPRODUCT(B$2:B20-F$3,B$2:B20-F$3)</f>
        <v>#VALUE!</v>
      </c>
      <c r="I20" t="e" cm="1">
        <f t="array" ref="I20">SUMPRODUCT(B20:B$804-F$3,B20:B$804-F$3)</f>
        <v>#VALUE!</v>
      </c>
      <c r="J20" s="4" t="e">
        <f t="shared" si="0"/>
        <v>#VALUE!</v>
      </c>
    </row>
    <row r="21" spans="1:10" ht="15" x14ac:dyDescent="0.2">
      <c r="A21" s="5">
        <v>45537</v>
      </c>
      <c r="B21" s="4">
        <f>Table3[[#This Row],[Combined
Daily order]]</f>
        <v>39550</v>
      </c>
      <c r="C21" s="4">
        <v>19</v>
      </c>
      <c r="D21" s="4" t="e" cm="1">
        <f t="array" aca="1" ref="D21" ca="1">SUMPRODUCT(OFFSET($B$2:$B$804,0,0,803-C21)-AVERAGE($B$2:$B$804),OFFSET($B$2:$B$804,C21,0,803-C21)-AVERAGE($B$2:$B$804))/DEVSQ($B$2:$B$804)</f>
        <v>#VALUE!</v>
      </c>
      <c r="E21"/>
      <c r="G21" s="4" t="e" cm="1">
        <f t="array" ref="G21">SUMPRODUCT(B$2:B$804-F$3,B21:B823-F$3)</f>
        <v>#VALUE!</v>
      </c>
      <c r="H21" t="e" cm="1">
        <f t="array" ref="H21">SUMPRODUCT(B$2:B21-F$3,B$2:B21-F$3)</f>
        <v>#VALUE!</v>
      </c>
      <c r="I21" t="e" cm="1">
        <f t="array" ref="I21">SUMPRODUCT(B21:B$804-F$3,B21:B$804-F$3)</f>
        <v>#VALUE!</v>
      </c>
      <c r="J21" s="4" t="e">
        <f t="shared" si="0"/>
        <v>#VALUE!</v>
      </c>
    </row>
    <row r="22" spans="1:10" ht="15" x14ac:dyDescent="0.2">
      <c r="A22" s="5">
        <v>45534</v>
      </c>
      <c r="B22" s="4">
        <f>Table3[[#This Row],[Combined
Daily order]]</f>
        <v>24805</v>
      </c>
      <c r="C22" s="4">
        <v>20</v>
      </c>
      <c r="D22" s="4" t="e" cm="1">
        <f t="array" aca="1" ref="D22" ca="1">SUMPRODUCT(OFFSET($B$2:$B$804,0,0,803-C22)-AVERAGE($B$2:$B$804),OFFSET($B$2:$B$804,C22,0,803-C22)-AVERAGE($B$2:$B$804))/DEVSQ($B$2:$B$804)</f>
        <v>#VALUE!</v>
      </c>
      <c r="E22"/>
      <c r="G22" s="4" t="e" cm="1">
        <f t="array" ref="G22">SUMPRODUCT(B$2:B$804-F$3,B22:B824-F$3)</f>
        <v>#VALUE!</v>
      </c>
      <c r="H22" t="e" cm="1">
        <f t="array" ref="H22">SUMPRODUCT(B$2:B22-F$3,B$2:B22-F$3)</f>
        <v>#VALUE!</v>
      </c>
      <c r="I22" t="e" cm="1">
        <f t="array" ref="I22">SUMPRODUCT(B22:B$804-F$3,B22:B$804-F$3)</f>
        <v>#VALUE!</v>
      </c>
      <c r="J22" s="4" t="e">
        <f t="shared" si="0"/>
        <v>#VALUE!</v>
      </c>
    </row>
    <row r="23" spans="1:10" ht="15" x14ac:dyDescent="0.2">
      <c r="A23" s="5">
        <v>45533</v>
      </c>
      <c r="B23" s="4">
        <f>Table3[[#This Row],[Combined
Daily order]]</f>
        <v>38326</v>
      </c>
      <c r="C23" s="4">
        <v>21</v>
      </c>
      <c r="D23" s="4" t="e" cm="1">
        <f t="array" aca="1" ref="D23" ca="1">SUMPRODUCT(OFFSET($B$2:$B$804,0,0,803-C23)-AVERAGE($B$2:$B$804),OFFSET($B$2:$B$804,C23,0,803-C23)-AVERAGE($B$2:$B$804))/DEVSQ($B$2:$B$804)</f>
        <v>#VALUE!</v>
      </c>
      <c r="E23"/>
      <c r="G23" s="4" t="e" cm="1">
        <f t="array" ref="G23">SUMPRODUCT(B$2:B$804-F$3,B23:B825-F$3)</f>
        <v>#VALUE!</v>
      </c>
      <c r="H23" t="e" cm="1">
        <f t="array" ref="H23">SUMPRODUCT(B$2:B23-F$3,B$2:B23-F$3)</f>
        <v>#VALUE!</v>
      </c>
      <c r="I23" t="e" cm="1">
        <f t="array" ref="I23">SUMPRODUCT(B23:B$804-F$3,B23:B$804-F$3)</f>
        <v>#VALUE!</v>
      </c>
      <c r="J23" s="4" t="e">
        <f t="shared" si="0"/>
        <v>#VALUE!</v>
      </c>
    </row>
    <row r="24" spans="1:10" ht="15" x14ac:dyDescent="0.2">
      <c r="A24" s="5">
        <v>45532</v>
      </c>
      <c r="B24" s="4">
        <f>Table3[[#This Row],[Combined
Daily order]]</f>
        <v>23906</v>
      </c>
      <c r="C24" s="4">
        <v>22</v>
      </c>
      <c r="D24" s="4" t="e" cm="1">
        <f t="array" aca="1" ref="D24" ca="1">SUMPRODUCT(OFFSET($B$2:$B$804,0,0,803-C24)-AVERAGE($B$2:$B$804),OFFSET($B$2:$B$804,C24,0,803-C24)-AVERAGE($B$2:$B$804))/DEVSQ($B$2:$B$804)</f>
        <v>#VALUE!</v>
      </c>
      <c r="E24"/>
      <c r="G24" s="4" t="e" cm="1">
        <f t="array" ref="G24">SUMPRODUCT(B$2:B$804-F$3,B24:B826-F$3)</f>
        <v>#VALUE!</v>
      </c>
      <c r="H24" t="e" cm="1">
        <f t="array" ref="H24">SUMPRODUCT(B$2:B24-F$3,B$2:B24-F$3)</f>
        <v>#VALUE!</v>
      </c>
      <c r="I24" t="e" cm="1">
        <f t="array" ref="I24">SUMPRODUCT(B24:B$804-F$3,B24:B$804-F$3)</f>
        <v>#VALUE!</v>
      </c>
      <c r="J24" s="4" t="e">
        <f t="shared" si="0"/>
        <v>#VALUE!</v>
      </c>
    </row>
    <row r="25" spans="1:10" ht="15" x14ac:dyDescent="0.2">
      <c r="A25" s="5">
        <v>45531</v>
      </c>
      <c r="B25" s="4">
        <f>Table3[[#This Row],[Combined
Daily order]]</f>
        <v>35106</v>
      </c>
      <c r="C25" s="4">
        <v>23</v>
      </c>
      <c r="D25" s="4" t="e" cm="1">
        <f t="array" aca="1" ref="D25" ca="1">SUMPRODUCT(OFFSET($B$2:$B$804,0,0,803-C25)-AVERAGE($B$2:$B$804),OFFSET($B$2:$B$804,C25,0,803-C25)-AVERAGE($B$2:$B$804))/DEVSQ($B$2:$B$804)</f>
        <v>#VALUE!</v>
      </c>
      <c r="E25"/>
      <c r="G25" s="4" t="e" cm="1">
        <f t="array" ref="G25">SUMPRODUCT(B$2:B$804-F$3,B25:B827-F$3)</f>
        <v>#VALUE!</v>
      </c>
      <c r="H25" t="e" cm="1">
        <f t="array" ref="H25">SUMPRODUCT(B$2:B25-F$3,B$2:B25-F$3)</f>
        <v>#VALUE!</v>
      </c>
      <c r="I25" t="e" cm="1">
        <f t="array" ref="I25">SUMPRODUCT(B25:B$804-F$3,B25:B$804-F$3)</f>
        <v>#VALUE!</v>
      </c>
      <c r="J25" s="4" t="e">
        <f t="shared" si="0"/>
        <v>#VALUE!</v>
      </c>
    </row>
    <row r="26" spans="1:10" ht="15" x14ac:dyDescent="0.2">
      <c r="A26" s="5">
        <v>45530</v>
      </c>
      <c r="B26" s="4">
        <f>Table3[[#This Row],[Combined
Daily order]]</f>
        <v>22341</v>
      </c>
      <c r="C26" s="4">
        <v>24</v>
      </c>
      <c r="D26" s="4" t="e" cm="1">
        <f t="array" aca="1" ref="D26" ca="1">SUMPRODUCT(OFFSET($B$2:$B$804,0,0,803-C26)-AVERAGE($B$2:$B$804),OFFSET($B$2:$B$804,C26,0,803-C26)-AVERAGE($B$2:$B$804))/DEVSQ($B$2:$B$804)</f>
        <v>#VALUE!</v>
      </c>
      <c r="E26"/>
      <c r="G26" s="4" t="e" cm="1">
        <f t="array" ref="G26">SUMPRODUCT(B$2:B$804-F$3,B26:B828-F$3)</f>
        <v>#VALUE!</v>
      </c>
      <c r="H26" t="e" cm="1">
        <f t="array" ref="H26">SUMPRODUCT(B$2:B26-F$3,B$2:B26-F$3)</f>
        <v>#VALUE!</v>
      </c>
      <c r="I26" t="e" cm="1">
        <f t="array" ref="I26">SUMPRODUCT(B26:B$804-F$3,B26:B$804-F$3)</f>
        <v>#VALUE!</v>
      </c>
      <c r="J26" s="4" t="e">
        <f t="shared" si="0"/>
        <v>#VALUE!</v>
      </c>
    </row>
    <row r="27" spans="1:10" ht="15" x14ac:dyDescent="0.2">
      <c r="A27" s="5">
        <v>45527</v>
      </c>
      <c r="B27" s="4">
        <f>Table3[[#This Row],[Combined
Daily order]]</f>
        <v>36157</v>
      </c>
      <c r="C27" s="4">
        <v>25</v>
      </c>
      <c r="D27" s="4" t="e" cm="1">
        <f t="array" aca="1" ref="D27" ca="1">SUMPRODUCT(OFFSET($B$2:$B$804,0,0,803-C27)-AVERAGE($B$2:$B$804),OFFSET($B$2:$B$804,C27,0,803-C27)-AVERAGE($B$2:$B$804))/DEVSQ($B$2:$B$804)</f>
        <v>#VALUE!</v>
      </c>
      <c r="E27"/>
      <c r="G27" s="4" t="e" cm="1">
        <f t="array" ref="G27">SUMPRODUCT(B$2:B$804-F$3,B27:B829-F$3)</f>
        <v>#VALUE!</v>
      </c>
      <c r="H27" t="e" cm="1">
        <f t="array" ref="H27">SUMPRODUCT(B$2:B27-F$3,B$2:B27-F$3)</f>
        <v>#VALUE!</v>
      </c>
      <c r="I27" t="e" cm="1">
        <f t="array" ref="I27">SUMPRODUCT(B27:B$804-F$3,B27:B$804-F$3)</f>
        <v>#VALUE!</v>
      </c>
      <c r="J27" s="4" t="e">
        <f t="shared" si="0"/>
        <v>#VALUE!</v>
      </c>
    </row>
    <row r="28" spans="1:10" ht="15" x14ac:dyDescent="0.2">
      <c r="A28" s="5">
        <v>45526</v>
      </c>
      <c r="B28" s="4">
        <f>Table3[[#This Row],[Combined
Daily order]]</f>
        <v>24171</v>
      </c>
      <c r="C28" s="4">
        <v>26</v>
      </c>
      <c r="D28" s="4" t="e" cm="1">
        <f t="array" aca="1" ref="D28" ca="1">SUMPRODUCT(OFFSET($B$2:$B$804,0,0,803-C28)-AVERAGE($B$2:$B$804),OFFSET($B$2:$B$804,C28,0,803-C28)-AVERAGE($B$2:$B$804))/DEVSQ($B$2:$B$804)</f>
        <v>#VALUE!</v>
      </c>
      <c r="E28"/>
      <c r="G28" s="4" t="e" cm="1">
        <f t="array" ref="G28">SUMPRODUCT(B$2:B$804-F$3,B28:B830-F$3)</f>
        <v>#VALUE!</v>
      </c>
      <c r="H28" t="e" cm="1">
        <f t="array" ref="H28">SUMPRODUCT(B$2:B28-F$3,B$2:B28-F$3)</f>
        <v>#VALUE!</v>
      </c>
      <c r="I28" t="e" cm="1">
        <f t="array" ref="I28">SUMPRODUCT(B28:B$804-F$3,B28:B$804-F$3)</f>
        <v>#VALUE!</v>
      </c>
      <c r="J28" s="4" t="e">
        <f t="shared" si="0"/>
        <v>#VALUE!</v>
      </c>
    </row>
    <row r="29" spans="1:10" ht="15" x14ac:dyDescent="0.2">
      <c r="A29" s="5">
        <v>45525</v>
      </c>
      <c r="B29" s="4">
        <f>Table3[[#This Row],[Combined
Daily order]]</f>
        <v>33437</v>
      </c>
      <c r="C29" s="4">
        <v>27</v>
      </c>
      <c r="D29" s="4" t="e" cm="1">
        <f t="array" aca="1" ref="D29" ca="1">SUMPRODUCT(OFFSET($B$2:$B$804,0,0,803-C29)-AVERAGE($B$2:$B$804),OFFSET($B$2:$B$804,C29,0,803-C29)-AVERAGE($B$2:$B$804))/DEVSQ($B$2:$B$804)</f>
        <v>#VALUE!</v>
      </c>
      <c r="E29"/>
      <c r="G29" s="4" t="e" cm="1">
        <f t="array" ref="G29">SUMPRODUCT(B$2:B$804-F$3,B29:B831-F$3)</f>
        <v>#VALUE!</v>
      </c>
      <c r="H29" t="e" cm="1">
        <f t="array" ref="H29">SUMPRODUCT(B$2:B29-F$3,B$2:B29-F$3)</f>
        <v>#VALUE!</v>
      </c>
      <c r="I29" t="e" cm="1">
        <f t="array" ref="I29">SUMPRODUCT(B29:B$804-F$3,B29:B$804-F$3)</f>
        <v>#VALUE!</v>
      </c>
      <c r="J29" s="4" t="e">
        <f t="shared" si="0"/>
        <v>#VALUE!</v>
      </c>
    </row>
    <row r="30" spans="1:10" ht="15" x14ac:dyDescent="0.2">
      <c r="A30" s="5">
        <v>45524</v>
      </c>
      <c r="B30" s="4">
        <f>Table3[[#This Row],[Combined
Daily order]]</f>
        <v>24428</v>
      </c>
      <c r="C30" s="4">
        <v>28</v>
      </c>
      <c r="D30" s="4" t="e" cm="1">
        <f t="array" aca="1" ref="D30" ca="1">SUMPRODUCT(OFFSET($B$2:$B$804,0,0,803-C30)-AVERAGE($B$2:$B$804),OFFSET($B$2:$B$804,C30,0,803-C30)-AVERAGE($B$2:$B$804))/DEVSQ($B$2:$B$804)</f>
        <v>#VALUE!</v>
      </c>
      <c r="E30"/>
      <c r="G30" s="4" t="e" cm="1">
        <f t="array" ref="G30">SUMPRODUCT(B$2:B$804-F$3,B30:B832-F$3)</f>
        <v>#VALUE!</v>
      </c>
      <c r="H30" t="e" cm="1">
        <f t="array" ref="H30">SUMPRODUCT(B$2:B30-F$3,B$2:B30-F$3)</f>
        <v>#VALUE!</v>
      </c>
      <c r="I30" t="e" cm="1">
        <f t="array" ref="I30">SUMPRODUCT(B30:B$804-F$3,B30:B$804-F$3)</f>
        <v>#VALUE!</v>
      </c>
      <c r="J30" s="4" t="e">
        <f t="shared" si="0"/>
        <v>#VALUE!</v>
      </c>
    </row>
    <row r="31" spans="1:10" ht="15" x14ac:dyDescent="0.2">
      <c r="A31" s="5">
        <v>45523</v>
      </c>
      <c r="B31" s="4">
        <f>Table3[[#This Row],[Combined
Daily order]]</f>
        <v>34087</v>
      </c>
      <c r="C31" s="4">
        <v>29</v>
      </c>
      <c r="D31" s="4" t="e" cm="1">
        <f t="array" aca="1" ref="D31" ca="1">SUMPRODUCT(OFFSET($B$2:$B$804,0,0,803-C31)-AVERAGE($B$2:$B$804),OFFSET($B$2:$B$804,C31,0,803-C31)-AVERAGE($B$2:$B$804))/DEVSQ($B$2:$B$804)</f>
        <v>#VALUE!</v>
      </c>
      <c r="E31"/>
      <c r="G31" s="4" t="e" cm="1">
        <f t="array" ref="G31">SUMPRODUCT(B$2:B$804-F$3,B31:B833-F$3)</f>
        <v>#VALUE!</v>
      </c>
      <c r="H31" t="e" cm="1">
        <f t="array" ref="H31">SUMPRODUCT(B$2:B31-F$3,B$2:B31-F$3)</f>
        <v>#VALUE!</v>
      </c>
      <c r="I31" t="e" cm="1">
        <f t="array" ref="I31">SUMPRODUCT(B31:B$804-F$3,B31:B$804-F$3)</f>
        <v>#VALUE!</v>
      </c>
      <c r="J31" s="4" t="e">
        <f t="shared" si="0"/>
        <v>#VALUE!</v>
      </c>
    </row>
    <row r="32" spans="1:10" ht="15" x14ac:dyDescent="0.2">
      <c r="A32" s="5">
        <v>45520</v>
      </c>
      <c r="B32" s="4">
        <f>Table3[[#This Row],[Combined
Daily order]]</f>
        <v>23986</v>
      </c>
      <c r="C32" s="4">
        <v>30</v>
      </c>
      <c r="D32" s="4" t="e" cm="1">
        <f t="array" aca="1" ref="D32" ca="1">SUMPRODUCT(OFFSET($B$2:$B$804,0,0,803-C32)-AVERAGE($B$2:$B$804),OFFSET($B$2:$B$804,C32,0,803-C32)-AVERAGE($B$2:$B$804))/DEVSQ($B$2:$B$804)</f>
        <v>#VALUE!</v>
      </c>
      <c r="E32"/>
      <c r="G32" s="4" t="e" cm="1">
        <f t="array" ref="G32">SUMPRODUCT(B$2:B$804-F$3,B32:B834-F$3)</f>
        <v>#VALUE!</v>
      </c>
      <c r="H32" t="e" cm="1">
        <f t="array" ref="H32">SUMPRODUCT(B$2:B32-F$3,B$2:B32-F$3)</f>
        <v>#VALUE!</v>
      </c>
      <c r="I32" t="e" cm="1">
        <f t="array" ref="I32">SUMPRODUCT(B32:B$804-F$3,B32:B$804-F$3)</f>
        <v>#VALUE!</v>
      </c>
      <c r="J32" s="4" t="e">
        <f t="shared" si="0"/>
        <v>#VALUE!</v>
      </c>
    </row>
    <row r="33" spans="1:10" ht="15" x14ac:dyDescent="0.2">
      <c r="A33" s="5">
        <v>45519</v>
      </c>
      <c r="B33" s="4">
        <f>Table3[[#This Row],[Combined
Daily order]]</f>
        <v>32081</v>
      </c>
      <c r="C33" s="4">
        <v>31</v>
      </c>
      <c r="D33" s="4" t="e" cm="1">
        <f t="array" aca="1" ref="D33" ca="1">SUMPRODUCT(OFFSET($B$2:$B$804,0,0,803-C33)-AVERAGE($B$2:$B$804),OFFSET($B$2:$B$804,C33,0,803-C33)-AVERAGE($B$2:$B$804))/DEVSQ($B$2:$B$804)</f>
        <v>#VALUE!</v>
      </c>
      <c r="E33"/>
      <c r="G33" s="4" t="e" cm="1">
        <f t="array" ref="G33">SUMPRODUCT(B$2:B$804-F$3,B33:B835-F$3)</f>
        <v>#VALUE!</v>
      </c>
      <c r="H33" t="e" cm="1">
        <f t="array" ref="H33">SUMPRODUCT(B$2:B33-F$3,B$2:B33-F$3)</f>
        <v>#VALUE!</v>
      </c>
      <c r="I33" t="e" cm="1">
        <f t="array" ref="I33">SUMPRODUCT(B33:B$804-F$3,B33:B$804-F$3)</f>
        <v>#VALUE!</v>
      </c>
      <c r="J33" s="4" t="e">
        <f t="shared" si="0"/>
        <v>#VALUE!</v>
      </c>
    </row>
    <row r="34" spans="1:10" ht="15" x14ac:dyDescent="0.2">
      <c r="A34" s="5">
        <v>45518</v>
      </c>
      <c r="B34" s="4">
        <f>Table3[[#This Row],[Combined
Daily order]]</f>
        <v>20663</v>
      </c>
      <c r="C34" s="4">
        <v>32</v>
      </c>
      <c r="D34" s="4" t="e" cm="1">
        <f t="array" aca="1" ref="D34" ca="1">SUMPRODUCT(OFFSET($B$2:$B$804,0,0,803-C34)-AVERAGE($B$2:$B$804),OFFSET($B$2:$B$804,C34,0,803-C34)-AVERAGE($B$2:$B$804))/DEVSQ($B$2:$B$804)</f>
        <v>#VALUE!</v>
      </c>
      <c r="E34"/>
      <c r="G34" s="4" t="e" cm="1">
        <f t="array" ref="G34">SUMPRODUCT(B$2:B$804-F$3,B34:B836-F$3)</f>
        <v>#VALUE!</v>
      </c>
      <c r="H34" t="e" cm="1">
        <f t="array" ref="H34">SUMPRODUCT(B$2:B34-F$3,B$2:B34-F$3)</f>
        <v>#VALUE!</v>
      </c>
      <c r="I34" t="e" cm="1">
        <f t="array" ref="I34">SUMPRODUCT(B34:B$804-F$3,B34:B$804-F$3)</f>
        <v>#VALUE!</v>
      </c>
      <c r="J34" s="4" t="e">
        <f t="shared" si="0"/>
        <v>#VALUE!</v>
      </c>
    </row>
    <row r="35" spans="1:10" ht="15" x14ac:dyDescent="0.2">
      <c r="A35" s="5">
        <v>45517</v>
      </c>
      <c r="B35" s="4">
        <f>Table3[[#This Row],[Combined
Daily order]]</f>
        <v>33098</v>
      </c>
      <c r="C35" s="4">
        <v>33</v>
      </c>
      <c r="D35" s="4" t="e" cm="1">
        <f t="array" aca="1" ref="D35" ca="1">SUMPRODUCT(OFFSET($B$2:$B$804,0,0,803-C35)-AVERAGE($B$2:$B$804),OFFSET($B$2:$B$804,C35,0,803-C35)-AVERAGE($B$2:$B$804))/DEVSQ($B$2:$B$804)</f>
        <v>#VALUE!</v>
      </c>
      <c r="E35"/>
      <c r="G35" s="4" t="e" cm="1">
        <f t="array" ref="G35">SUMPRODUCT(B$2:B$804-F$3,B35:B837-F$3)</f>
        <v>#VALUE!</v>
      </c>
      <c r="H35" t="e" cm="1">
        <f t="array" ref="H35">SUMPRODUCT(B$2:B35-F$3,B$2:B35-F$3)</f>
        <v>#VALUE!</v>
      </c>
      <c r="I35" t="e" cm="1">
        <f t="array" ref="I35">SUMPRODUCT(B35:B$804-F$3,B35:B$804-F$3)</f>
        <v>#VALUE!</v>
      </c>
      <c r="J35" s="4" t="e">
        <f t="shared" si="0"/>
        <v>#VALUE!</v>
      </c>
    </row>
    <row r="36" spans="1:10" ht="15" x14ac:dyDescent="0.2">
      <c r="A36" s="5">
        <v>45516</v>
      </c>
      <c r="B36" s="4">
        <f>Table3[[#This Row],[Combined
Daily order]]</f>
        <v>21747</v>
      </c>
      <c r="C36" s="4">
        <v>34</v>
      </c>
      <c r="D36" s="4" t="e" cm="1">
        <f t="array" aca="1" ref="D36" ca="1">SUMPRODUCT(OFFSET($B$2:$B$804,0,0,803-C36)-AVERAGE($B$2:$B$804),OFFSET($B$2:$B$804,C36,0,803-C36)-AVERAGE($B$2:$B$804))/DEVSQ($B$2:$B$804)</f>
        <v>#VALUE!</v>
      </c>
      <c r="E36"/>
      <c r="G36" s="4" t="e" cm="1">
        <f t="array" ref="G36">SUMPRODUCT(B$2:B$804-F$3,B36:B838-F$3)</f>
        <v>#VALUE!</v>
      </c>
      <c r="H36" t="e" cm="1">
        <f t="array" ref="H36">SUMPRODUCT(B$2:B36-F$3,B$2:B36-F$3)</f>
        <v>#VALUE!</v>
      </c>
      <c r="I36" t="e" cm="1">
        <f t="array" ref="I36">SUMPRODUCT(B36:B$804-F$3,B36:B$804-F$3)</f>
        <v>#VALUE!</v>
      </c>
      <c r="J36" s="4" t="e">
        <f t="shared" si="0"/>
        <v>#VALUE!</v>
      </c>
    </row>
    <row r="37" spans="1:10" ht="15" x14ac:dyDescent="0.2">
      <c r="A37" s="5">
        <v>45513</v>
      </c>
      <c r="B37" s="4">
        <f>Table3[[#This Row],[Combined
Daily order]]</f>
        <v>31923</v>
      </c>
      <c r="C37" s="4">
        <v>35</v>
      </c>
      <c r="D37" s="4" t="e" cm="1">
        <f t="array" aca="1" ref="D37" ca="1">SUMPRODUCT(OFFSET($B$2:$B$804,0,0,803-C37)-AVERAGE($B$2:$B$804),OFFSET($B$2:$B$804,C37,0,803-C37)-AVERAGE($B$2:$B$804))/DEVSQ($B$2:$B$804)</f>
        <v>#VALUE!</v>
      </c>
      <c r="E37"/>
      <c r="G37" s="4" t="e" cm="1">
        <f t="array" ref="G37">SUMPRODUCT(B$2:B$804-F$3,B37:B839-F$3)</f>
        <v>#VALUE!</v>
      </c>
      <c r="H37" t="e" cm="1">
        <f t="array" ref="H37">SUMPRODUCT(B$2:B37-F$3,B$2:B37-F$3)</f>
        <v>#VALUE!</v>
      </c>
      <c r="I37" t="e" cm="1">
        <f t="array" ref="I37">SUMPRODUCT(B37:B$804-F$3,B37:B$804-F$3)</f>
        <v>#VALUE!</v>
      </c>
      <c r="J37" s="4" t="e">
        <f t="shared" si="0"/>
        <v>#VALUE!</v>
      </c>
    </row>
    <row r="38" spans="1:10" ht="15" x14ac:dyDescent="0.2">
      <c r="A38" s="5">
        <v>45512</v>
      </c>
      <c r="B38" s="4">
        <f>Table3[[#This Row],[Combined
Daily order]]</f>
        <v>19960</v>
      </c>
      <c r="C38" s="4">
        <v>36</v>
      </c>
      <c r="D38" s="4" t="e" cm="1">
        <f t="array" aca="1" ref="D38" ca="1">SUMPRODUCT(OFFSET($B$2:$B$804,0,0,803-C38)-AVERAGE($B$2:$B$804),OFFSET($B$2:$B$804,C38,0,803-C38)-AVERAGE($B$2:$B$804))/DEVSQ($B$2:$B$804)</f>
        <v>#VALUE!</v>
      </c>
      <c r="E38"/>
      <c r="G38" s="4" t="e" cm="1">
        <f t="array" ref="G38">SUMPRODUCT(B$2:B$804-F$3,B38:B840-F$3)</f>
        <v>#VALUE!</v>
      </c>
      <c r="H38" t="e" cm="1">
        <f t="array" ref="H38">SUMPRODUCT(B$2:B38-F$3,B$2:B38-F$3)</f>
        <v>#VALUE!</v>
      </c>
      <c r="I38" t="e" cm="1">
        <f t="array" ref="I38">SUMPRODUCT(B38:B$804-F$3,B38:B$804-F$3)</f>
        <v>#VALUE!</v>
      </c>
      <c r="J38" s="4" t="e">
        <f t="shared" si="0"/>
        <v>#VALUE!</v>
      </c>
    </row>
    <row r="39" spans="1:10" ht="15" x14ac:dyDescent="0.2">
      <c r="A39" s="5">
        <v>45511</v>
      </c>
      <c r="B39" s="4">
        <f>Table3[[#This Row],[Combined
Daily order]]</f>
        <v>33096</v>
      </c>
      <c r="C39" s="4">
        <v>37</v>
      </c>
      <c r="D39" s="4" t="e" cm="1">
        <f t="array" aca="1" ref="D39" ca="1">SUMPRODUCT(OFFSET($B$2:$B$804,0,0,803-C39)-AVERAGE($B$2:$B$804),OFFSET($B$2:$B$804,C39,0,803-C39)-AVERAGE($B$2:$B$804))/DEVSQ($B$2:$B$804)</f>
        <v>#VALUE!</v>
      </c>
      <c r="E39"/>
      <c r="G39" s="4" t="e" cm="1">
        <f t="array" ref="G39">SUMPRODUCT(B$2:B$804-F$3,B39:B841-F$3)</f>
        <v>#VALUE!</v>
      </c>
      <c r="H39" t="e" cm="1">
        <f t="array" ref="H39">SUMPRODUCT(B$2:B39-F$3,B$2:B39-F$3)</f>
        <v>#VALUE!</v>
      </c>
      <c r="I39" t="e" cm="1">
        <f t="array" ref="I39">SUMPRODUCT(B39:B$804-F$3,B39:B$804-F$3)</f>
        <v>#VALUE!</v>
      </c>
      <c r="J39" s="4" t="e">
        <f t="shared" si="0"/>
        <v>#VALUE!</v>
      </c>
    </row>
    <row r="40" spans="1:10" ht="15" x14ac:dyDescent="0.2">
      <c r="A40" s="5">
        <v>45510</v>
      </c>
      <c r="B40" s="4">
        <f>Table3[[#This Row],[Combined
Daily order]]</f>
        <v>30740</v>
      </c>
      <c r="C40" s="4">
        <v>38</v>
      </c>
      <c r="D40" s="4" t="e" cm="1">
        <f t="array" aca="1" ref="D40" ca="1">SUMPRODUCT(OFFSET($B$2:$B$804,0,0,803-C40)-AVERAGE($B$2:$B$804),OFFSET($B$2:$B$804,C40,0,803-C40)-AVERAGE($B$2:$B$804))/DEVSQ($B$2:$B$804)</f>
        <v>#VALUE!</v>
      </c>
      <c r="E40"/>
      <c r="G40" s="4" t="e" cm="1">
        <f t="array" ref="G40">SUMPRODUCT(B$2:B$804-F$3,B40:B842-F$3)</f>
        <v>#VALUE!</v>
      </c>
      <c r="H40" t="e" cm="1">
        <f t="array" ref="H40">SUMPRODUCT(B$2:B40-F$3,B$2:B40-F$3)</f>
        <v>#VALUE!</v>
      </c>
      <c r="I40" t="e" cm="1">
        <f t="array" ref="I40">SUMPRODUCT(B40:B$804-F$3,B40:B$804-F$3)</f>
        <v>#VALUE!</v>
      </c>
      <c r="J40" s="4" t="e">
        <f t="shared" si="0"/>
        <v>#VALUE!</v>
      </c>
    </row>
    <row r="41" spans="1:10" ht="15" x14ac:dyDescent="0.2">
      <c r="A41" s="5">
        <v>45509</v>
      </c>
      <c r="B41" s="4">
        <f>Table3[[#This Row],[Combined
Daily order]]</f>
        <v>19252</v>
      </c>
      <c r="C41" s="4">
        <v>39</v>
      </c>
      <c r="D41" s="4" t="e" cm="1">
        <f t="array" aca="1" ref="D41" ca="1">SUMPRODUCT(OFFSET($B$2:$B$804,0,0,803-C41)-AVERAGE($B$2:$B$804),OFFSET($B$2:$B$804,C41,0,803-C41)-AVERAGE($B$2:$B$804))/DEVSQ($B$2:$B$804)</f>
        <v>#VALUE!</v>
      </c>
      <c r="E41"/>
      <c r="G41" s="4" t="e" cm="1">
        <f t="array" ref="G41">SUMPRODUCT(B$2:B$804-F$3,B41:B843-F$3)</f>
        <v>#VALUE!</v>
      </c>
      <c r="H41" t="e" cm="1">
        <f t="array" ref="H41">SUMPRODUCT(B$2:B41-F$3,B$2:B41-F$3)</f>
        <v>#VALUE!</v>
      </c>
      <c r="I41" t="e" cm="1">
        <f t="array" ref="I41">SUMPRODUCT(B41:B$804-F$3,B41:B$804-F$3)</f>
        <v>#VALUE!</v>
      </c>
      <c r="J41" s="4" t="e">
        <f t="shared" si="0"/>
        <v>#VALUE!</v>
      </c>
    </row>
    <row r="42" spans="1:10" ht="15" x14ac:dyDescent="0.2">
      <c r="A42" s="5">
        <v>45506</v>
      </c>
      <c r="B42" s="4">
        <f>Table3[[#This Row],[Combined
Daily order]]</f>
        <v>28224</v>
      </c>
      <c r="C42" s="4">
        <v>40</v>
      </c>
      <c r="D42" s="4" t="e" cm="1">
        <f t="array" aca="1" ref="D42" ca="1">SUMPRODUCT(OFFSET($B$2:$B$804,0,0,803-C42)-AVERAGE($B$2:$B$804),OFFSET($B$2:$B$804,C42,0,803-C42)-AVERAGE($B$2:$B$804))/DEVSQ($B$2:$B$804)</f>
        <v>#VALUE!</v>
      </c>
      <c r="E42"/>
      <c r="G42" s="4" t="e" cm="1">
        <f t="array" ref="G42">SUMPRODUCT(B$2:B$804-F$3,B42:B844-F$3)</f>
        <v>#VALUE!</v>
      </c>
      <c r="H42" t="e" cm="1">
        <f t="array" ref="H42">SUMPRODUCT(B$2:B42-F$3,B$2:B42-F$3)</f>
        <v>#VALUE!</v>
      </c>
      <c r="I42" t="e" cm="1">
        <f t="array" ref="I42">SUMPRODUCT(B42:B$804-F$3,B42:B$804-F$3)</f>
        <v>#VALUE!</v>
      </c>
      <c r="J42" s="4" t="e">
        <f t="shared" si="0"/>
        <v>#VALUE!</v>
      </c>
    </row>
    <row r="43" spans="1:10" ht="15" x14ac:dyDescent="0.2">
      <c r="A43" s="5">
        <v>45505</v>
      </c>
      <c r="B43" s="4">
        <f>Table3[[#This Row],[Combined
Daily order]]</f>
        <v>19855</v>
      </c>
      <c r="C43" s="4">
        <v>41</v>
      </c>
      <c r="D43" s="4" t="e" cm="1">
        <f t="array" aca="1" ref="D43" ca="1">SUMPRODUCT(OFFSET($B$2:$B$804,0,0,803-C43)-AVERAGE($B$2:$B$804),OFFSET($B$2:$B$804,C43,0,803-C43)-AVERAGE($B$2:$B$804))/DEVSQ($B$2:$B$804)</f>
        <v>#VALUE!</v>
      </c>
      <c r="E43"/>
      <c r="G43" s="4" t="e" cm="1">
        <f t="array" ref="G43">SUMPRODUCT(B$2:B$804-F$3,B43:B845-F$3)</f>
        <v>#VALUE!</v>
      </c>
      <c r="H43" t="e" cm="1">
        <f t="array" ref="H43">SUMPRODUCT(B$2:B43-F$3,B$2:B43-F$3)</f>
        <v>#VALUE!</v>
      </c>
      <c r="I43" t="e" cm="1">
        <f t="array" ref="I43">SUMPRODUCT(B43:B$804-F$3,B43:B$804-F$3)</f>
        <v>#VALUE!</v>
      </c>
      <c r="J43" s="4" t="e">
        <f t="shared" si="0"/>
        <v>#VALUE!</v>
      </c>
    </row>
    <row r="44" spans="1:10" ht="15" x14ac:dyDescent="0.2">
      <c r="A44" s="5">
        <v>45504</v>
      </c>
      <c r="B44" s="4">
        <f>Table3[[#This Row],[Combined
Daily order]]</f>
        <v>18323</v>
      </c>
      <c r="C44" s="4">
        <v>42</v>
      </c>
      <c r="D44" s="4" t="e" cm="1">
        <f t="array" aca="1" ref="D44" ca="1">SUMPRODUCT(OFFSET($B$2:$B$804,0,0,803-C44)-AVERAGE($B$2:$B$804),OFFSET($B$2:$B$804,C44,0,803-C44)-AVERAGE($B$2:$B$804))/DEVSQ($B$2:$B$804)</f>
        <v>#VALUE!</v>
      </c>
      <c r="E44"/>
      <c r="G44" s="4" t="e" cm="1">
        <f t="array" ref="G44">SUMPRODUCT(B$2:B$804-F$3,B44:B846-F$3)</f>
        <v>#VALUE!</v>
      </c>
      <c r="H44" t="e" cm="1">
        <f t="array" ref="H44">SUMPRODUCT(B$2:B44-F$3,B$2:B44-F$3)</f>
        <v>#VALUE!</v>
      </c>
      <c r="I44" t="e" cm="1">
        <f t="array" ref="I44">SUMPRODUCT(B44:B$804-F$3,B44:B$804-F$3)</f>
        <v>#VALUE!</v>
      </c>
      <c r="J44" s="4" t="e">
        <f t="shared" si="0"/>
        <v>#VALUE!</v>
      </c>
    </row>
    <row r="45" spans="1:10" ht="15" x14ac:dyDescent="0.2">
      <c r="A45" s="5">
        <v>45503</v>
      </c>
      <c r="B45" s="4">
        <f>Table3[[#This Row],[Combined
Daily order]]</f>
        <v>26878</v>
      </c>
      <c r="C45" s="4">
        <v>43</v>
      </c>
      <c r="D45" s="4" t="e" cm="1">
        <f t="array" aca="1" ref="D45" ca="1">SUMPRODUCT(OFFSET($B$2:$B$804,0,0,803-C45)-AVERAGE($B$2:$B$804),OFFSET($B$2:$B$804,C45,0,803-C45)-AVERAGE($B$2:$B$804))/DEVSQ($B$2:$B$804)</f>
        <v>#VALUE!</v>
      </c>
      <c r="E45"/>
      <c r="G45" s="4" t="e" cm="1">
        <f t="array" ref="G45">SUMPRODUCT(B$2:B$804-F$3,B45:B847-F$3)</f>
        <v>#VALUE!</v>
      </c>
      <c r="H45" t="e" cm="1">
        <f t="array" ref="H45">SUMPRODUCT(B$2:B45-F$3,B$2:B45-F$3)</f>
        <v>#VALUE!</v>
      </c>
      <c r="I45" t="e" cm="1">
        <f t="array" ref="I45">SUMPRODUCT(B45:B$804-F$3,B45:B$804-F$3)</f>
        <v>#VALUE!</v>
      </c>
      <c r="J45" s="4" t="e">
        <f t="shared" si="0"/>
        <v>#VALUE!</v>
      </c>
    </row>
    <row r="46" spans="1:10" ht="15" x14ac:dyDescent="0.2">
      <c r="A46" s="5">
        <v>45502</v>
      </c>
      <c r="B46" s="4">
        <f>Table3[[#This Row],[Combined
Daily order]]</f>
        <v>18550</v>
      </c>
      <c r="C46" s="4">
        <v>44</v>
      </c>
      <c r="D46" s="4" t="e" cm="1">
        <f t="array" aca="1" ref="D46" ca="1">SUMPRODUCT(OFFSET($B$2:$B$804,0,0,803-C46)-AVERAGE($B$2:$B$804),OFFSET($B$2:$B$804,C46,0,803-C46)-AVERAGE($B$2:$B$804))/DEVSQ($B$2:$B$804)</f>
        <v>#VALUE!</v>
      </c>
      <c r="E46"/>
      <c r="G46" s="4" t="e" cm="1">
        <f t="array" ref="G46">SUMPRODUCT(B$2:B$804-F$3,B46:B848-F$3)</f>
        <v>#VALUE!</v>
      </c>
      <c r="H46" t="e" cm="1">
        <f t="array" ref="H46">SUMPRODUCT(B$2:B46-F$3,B$2:B46-F$3)</f>
        <v>#VALUE!</v>
      </c>
      <c r="I46" t="e" cm="1">
        <f t="array" ref="I46">SUMPRODUCT(B46:B$804-F$3,B46:B$804-F$3)</f>
        <v>#VALUE!</v>
      </c>
      <c r="J46" s="4" t="e">
        <f t="shared" si="0"/>
        <v>#VALUE!</v>
      </c>
    </row>
    <row r="47" spans="1:10" ht="15" x14ac:dyDescent="0.2">
      <c r="A47" s="5">
        <v>45499</v>
      </c>
      <c r="B47" s="4">
        <f>Table3[[#This Row],[Combined
Daily order]]</f>
        <v>27300</v>
      </c>
      <c r="C47" s="4">
        <v>45</v>
      </c>
      <c r="D47" s="4" t="e" cm="1">
        <f t="array" aca="1" ref="D47" ca="1">SUMPRODUCT(OFFSET($B$2:$B$804,0,0,803-C47)-AVERAGE($B$2:$B$804),OFFSET($B$2:$B$804,C47,0,803-C47)-AVERAGE($B$2:$B$804))/DEVSQ($B$2:$B$804)</f>
        <v>#VALUE!</v>
      </c>
      <c r="E47"/>
      <c r="G47" s="4" t="e" cm="1">
        <f t="array" ref="G47">SUMPRODUCT(B$2:B$804-F$3,B47:B849-F$3)</f>
        <v>#VALUE!</v>
      </c>
      <c r="H47" t="e" cm="1">
        <f t="array" ref="H47">SUMPRODUCT(B$2:B47-F$3,B$2:B47-F$3)</f>
        <v>#VALUE!</v>
      </c>
      <c r="I47" t="e" cm="1">
        <f t="array" ref="I47">SUMPRODUCT(B47:B$804-F$3,B47:B$804-F$3)</f>
        <v>#VALUE!</v>
      </c>
      <c r="J47" s="4" t="e">
        <f t="shared" si="0"/>
        <v>#VALUE!</v>
      </c>
    </row>
    <row r="48" spans="1:10" ht="15" x14ac:dyDescent="0.2">
      <c r="A48" s="5">
        <v>45498</v>
      </c>
      <c r="B48" s="4">
        <f>Table3[[#This Row],[Combined
Daily order]]</f>
        <v>16609</v>
      </c>
      <c r="C48" s="4">
        <v>46</v>
      </c>
      <c r="D48" s="4" t="e" cm="1">
        <f t="array" aca="1" ref="D48" ca="1">SUMPRODUCT(OFFSET($B$2:$B$804,0,0,803-C48)-AVERAGE($B$2:$B$804),OFFSET($B$2:$B$804,C48,0,803-C48)-AVERAGE($B$2:$B$804))/DEVSQ($B$2:$B$804)</f>
        <v>#VALUE!</v>
      </c>
      <c r="E48"/>
      <c r="G48" s="4" t="e" cm="1">
        <f t="array" ref="G48">SUMPRODUCT(B$2:B$804-F$3,B48:B850-F$3)</f>
        <v>#VALUE!</v>
      </c>
      <c r="H48" t="e" cm="1">
        <f t="array" ref="H48">SUMPRODUCT(B$2:B48-F$3,B$2:B48-F$3)</f>
        <v>#VALUE!</v>
      </c>
      <c r="I48" t="e" cm="1">
        <f t="array" ref="I48">SUMPRODUCT(B48:B$804-F$3,B48:B$804-F$3)</f>
        <v>#VALUE!</v>
      </c>
      <c r="J48" s="4" t="e">
        <f t="shared" si="0"/>
        <v>#VALUE!</v>
      </c>
    </row>
    <row r="49" spans="1:10" ht="15" x14ac:dyDescent="0.2">
      <c r="A49" s="5">
        <v>45497</v>
      </c>
      <c r="B49" s="4">
        <f>Table3[[#This Row],[Combined
Daily order]]</f>
        <v>25310</v>
      </c>
      <c r="C49" s="4">
        <v>47</v>
      </c>
      <c r="D49" s="4" t="e" cm="1">
        <f t="array" aca="1" ref="D49" ca="1">SUMPRODUCT(OFFSET($B$2:$B$804,0,0,803-C49)-AVERAGE($B$2:$B$804),OFFSET($B$2:$B$804,C49,0,803-C49)-AVERAGE($B$2:$B$804))/DEVSQ($B$2:$B$804)</f>
        <v>#VALUE!</v>
      </c>
      <c r="E49"/>
      <c r="G49" s="4" t="e" cm="1">
        <f t="array" ref="G49">SUMPRODUCT(B$2:B$804-F$3,B49:B851-F$3)</f>
        <v>#VALUE!</v>
      </c>
      <c r="H49" t="e" cm="1">
        <f t="array" ref="H49">SUMPRODUCT(B$2:B49-F$3,B$2:B49-F$3)</f>
        <v>#VALUE!</v>
      </c>
      <c r="I49" t="e" cm="1">
        <f t="array" ref="I49">SUMPRODUCT(B49:B$804-F$3,B49:B$804-F$3)</f>
        <v>#VALUE!</v>
      </c>
      <c r="J49" s="4" t="e">
        <f t="shared" si="0"/>
        <v>#VALUE!</v>
      </c>
    </row>
    <row r="50" spans="1:10" ht="15" x14ac:dyDescent="0.2">
      <c r="A50" s="5">
        <v>45496</v>
      </c>
      <c r="B50" s="4">
        <f>Table3[[#This Row],[Combined
Daily order]]</f>
        <v>17112</v>
      </c>
      <c r="C50" s="4">
        <v>48</v>
      </c>
      <c r="D50" s="4" t="e" cm="1">
        <f t="array" aca="1" ref="D50" ca="1">SUMPRODUCT(OFFSET($B$2:$B$804,0,0,803-C50)-AVERAGE($B$2:$B$804),OFFSET($B$2:$B$804,C50,0,803-C50)-AVERAGE($B$2:$B$804))/DEVSQ($B$2:$B$804)</f>
        <v>#VALUE!</v>
      </c>
      <c r="E50"/>
      <c r="G50" s="4" t="e" cm="1">
        <f t="array" ref="G50">SUMPRODUCT(B$2:B$804-F$3,B50:B852-F$3)</f>
        <v>#VALUE!</v>
      </c>
      <c r="H50" t="e" cm="1">
        <f t="array" ref="H50">SUMPRODUCT(B$2:B50-F$3,B$2:B50-F$3)</f>
        <v>#VALUE!</v>
      </c>
      <c r="I50" t="e" cm="1">
        <f t="array" ref="I50">SUMPRODUCT(B50:B$804-F$3,B50:B$804-F$3)</f>
        <v>#VALUE!</v>
      </c>
      <c r="J50" s="4" t="e">
        <f t="shared" si="0"/>
        <v>#VALUE!</v>
      </c>
    </row>
    <row r="51" spans="1:10" ht="15" x14ac:dyDescent="0.2">
      <c r="A51" s="5">
        <v>45495</v>
      </c>
      <c r="B51" s="4">
        <f>Table3[[#This Row],[Combined
Daily order]]</f>
        <v>23316</v>
      </c>
      <c r="C51" s="4">
        <v>49</v>
      </c>
      <c r="D51" s="4" t="e" cm="1">
        <f t="array" aca="1" ref="D51" ca="1">SUMPRODUCT(OFFSET($B$2:$B$804,0,0,803-C51)-AVERAGE($B$2:$B$804),OFFSET($B$2:$B$804,C51,0,803-C51)-AVERAGE($B$2:$B$804))/DEVSQ($B$2:$B$804)</f>
        <v>#VALUE!</v>
      </c>
      <c r="E51"/>
      <c r="G51" s="4" t="e" cm="1">
        <f t="array" ref="G51">SUMPRODUCT(B$2:B$804-F$3,B51:B853-F$3)</f>
        <v>#VALUE!</v>
      </c>
      <c r="H51" t="e" cm="1">
        <f t="array" ref="H51">SUMPRODUCT(B$2:B51-F$3,B$2:B51-F$3)</f>
        <v>#VALUE!</v>
      </c>
      <c r="I51" t="e" cm="1">
        <f t="array" ref="I51">SUMPRODUCT(B51:B$804-F$3,B51:B$804-F$3)</f>
        <v>#VALUE!</v>
      </c>
      <c r="J51" s="4" t="e">
        <f t="shared" si="0"/>
        <v>#VALUE!</v>
      </c>
    </row>
    <row r="52" spans="1:10" ht="15" x14ac:dyDescent="0.2">
      <c r="A52" s="5">
        <v>45492</v>
      </c>
      <c r="B52" s="4">
        <f>Table3[[#This Row],[Combined
Daily order]]</f>
        <v>15130</v>
      </c>
      <c r="C52" s="4">
        <v>50</v>
      </c>
      <c r="D52" s="4" t="e" cm="1">
        <f t="array" aca="1" ref="D52" ca="1">SUMPRODUCT(OFFSET($B$2:$B$804,0,0,803-C52)-AVERAGE($B$2:$B$804),OFFSET($B$2:$B$804,C52,0,803-C52)-AVERAGE($B$2:$B$804))/DEVSQ($B$2:$B$804)</f>
        <v>#VALUE!</v>
      </c>
      <c r="E52"/>
      <c r="G52" s="4" t="e" cm="1">
        <f t="array" ref="G52">SUMPRODUCT(B$2:B$804-F$3,B52:B854-F$3)</f>
        <v>#VALUE!</v>
      </c>
      <c r="H52" t="e" cm="1">
        <f t="array" ref="H52">SUMPRODUCT(B$2:B52-F$3,B$2:B52-F$3)</f>
        <v>#VALUE!</v>
      </c>
      <c r="I52" t="e" cm="1">
        <f t="array" ref="I52">SUMPRODUCT(B52:B$804-F$3,B52:B$804-F$3)</f>
        <v>#VALUE!</v>
      </c>
      <c r="J52" s="4" t="e">
        <f t="shared" si="0"/>
        <v>#VALUE!</v>
      </c>
    </row>
    <row r="53" spans="1:10" ht="15" x14ac:dyDescent="0.2">
      <c r="A53" s="5">
        <v>45491</v>
      </c>
      <c r="B53" s="4">
        <f>Table3[[#This Row],[Combined
Daily order]]</f>
        <v>22197</v>
      </c>
      <c r="C53" s="4">
        <v>51</v>
      </c>
      <c r="D53" s="4" t="e" cm="1">
        <f t="array" aca="1" ref="D53" ca="1">SUMPRODUCT(OFFSET($B$2:$B$804,0,0,803-C53)-AVERAGE($B$2:$B$804),OFFSET($B$2:$B$804,C53,0,803-C53)-AVERAGE($B$2:$B$804))/DEVSQ($B$2:$B$804)</f>
        <v>#VALUE!</v>
      </c>
      <c r="E53"/>
      <c r="G53" s="4" t="e" cm="1">
        <f t="array" ref="G53">SUMPRODUCT(B$2:B$804-F$3,B53:B855-F$3)</f>
        <v>#VALUE!</v>
      </c>
      <c r="H53" t="e" cm="1">
        <f t="array" ref="H53">SUMPRODUCT(B$2:B53-F$3,B$2:B53-F$3)</f>
        <v>#VALUE!</v>
      </c>
      <c r="I53" t="e" cm="1">
        <f t="array" ref="I53">SUMPRODUCT(B53:B$804-F$3,B53:B$804-F$3)</f>
        <v>#VALUE!</v>
      </c>
      <c r="J53" s="4" t="e">
        <f t="shared" si="0"/>
        <v>#VALUE!</v>
      </c>
    </row>
    <row r="54" spans="1:10" ht="15" x14ac:dyDescent="0.2">
      <c r="A54" s="5">
        <v>45490</v>
      </c>
      <c r="B54" s="4">
        <f>Table3[[#This Row],[Combined
Daily order]]</f>
        <v>13948</v>
      </c>
      <c r="C54" s="4">
        <v>52</v>
      </c>
      <c r="D54" s="4" t="e" cm="1">
        <f t="array" aca="1" ref="D54" ca="1">SUMPRODUCT(OFFSET($B$2:$B$804,0,0,803-C54)-AVERAGE($B$2:$B$804),OFFSET($B$2:$B$804,C54,0,803-C54)-AVERAGE($B$2:$B$804))/DEVSQ($B$2:$B$804)</f>
        <v>#VALUE!</v>
      </c>
      <c r="E54"/>
      <c r="G54" s="4" t="e" cm="1">
        <f t="array" ref="G54">SUMPRODUCT(B$2:B$804-F$3,B54:B856-F$3)</f>
        <v>#VALUE!</v>
      </c>
      <c r="H54" t="e" cm="1">
        <f t="array" ref="H54">SUMPRODUCT(B$2:B54-F$3,B$2:B54-F$3)</f>
        <v>#VALUE!</v>
      </c>
      <c r="I54" t="e" cm="1">
        <f t="array" ref="I54">SUMPRODUCT(B54:B$804-F$3,B54:B$804-F$3)</f>
        <v>#VALUE!</v>
      </c>
      <c r="J54" s="4" t="e">
        <f t="shared" si="0"/>
        <v>#VALUE!</v>
      </c>
    </row>
    <row r="55" spans="1:10" ht="15" x14ac:dyDescent="0.2">
      <c r="A55" s="5">
        <v>45489</v>
      </c>
      <c r="B55" s="4">
        <f>Table3[[#This Row],[Combined
Daily order]]</f>
        <v>21952</v>
      </c>
      <c r="C55" s="4">
        <v>53</v>
      </c>
      <c r="D55" s="4" t="e" cm="1">
        <f t="array" aca="1" ref="D55" ca="1">SUMPRODUCT(OFFSET($B$2:$B$804,0,0,803-C55)-AVERAGE($B$2:$B$804),OFFSET($B$2:$B$804,C55,0,803-C55)-AVERAGE($B$2:$B$804))/DEVSQ($B$2:$B$804)</f>
        <v>#VALUE!</v>
      </c>
      <c r="E55"/>
      <c r="G55" s="4" t="e" cm="1">
        <f t="array" ref="G55">SUMPRODUCT(B$2:B$804-F$3,B55:B857-F$3)</f>
        <v>#VALUE!</v>
      </c>
      <c r="H55" t="e" cm="1">
        <f t="array" ref="H55">SUMPRODUCT(B$2:B55-F$3,B$2:B55-F$3)</f>
        <v>#VALUE!</v>
      </c>
      <c r="I55" t="e" cm="1">
        <f t="array" ref="I55">SUMPRODUCT(B55:B$804-F$3,B55:B$804-F$3)</f>
        <v>#VALUE!</v>
      </c>
      <c r="J55" s="4" t="e">
        <f t="shared" si="0"/>
        <v>#VALUE!</v>
      </c>
    </row>
    <row r="56" spans="1:10" ht="15" x14ac:dyDescent="0.2">
      <c r="A56" s="5">
        <v>45488</v>
      </c>
      <c r="B56" s="4">
        <f>Table3[[#This Row],[Combined
Daily order]]</f>
        <v>14458</v>
      </c>
      <c r="C56" s="4">
        <v>54</v>
      </c>
      <c r="D56" s="4" t="e" cm="1">
        <f t="array" aca="1" ref="D56" ca="1">SUMPRODUCT(OFFSET($B$2:$B$804,0,0,803-C56)-AVERAGE($B$2:$B$804),OFFSET($B$2:$B$804,C56,0,803-C56)-AVERAGE($B$2:$B$804))/DEVSQ($B$2:$B$804)</f>
        <v>#VALUE!</v>
      </c>
      <c r="E56"/>
      <c r="G56" s="4" t="e" cm="1">
        <f t="array" ref="G56">SUMPRODUCT(B$2:B$804-F$3,B56:B858-F$3)</f>
        <v>#VALUE!</v>
      </c>
      <c r="H56" t="e" cm="1">
        <f t="array" ref="H56">SUMPRODUCT(B$2:B56-F$3,B$2:B56-F$3)</f>
        <v>#VALUE!</v>
      </c>
      <c r="I56" t="e" cm="1">
        <f t="array" ref="I56">SUMPRODUCT(B56:B$804-F$3,B56:B$804-F$3)</f>
        <v>#VALUE!</v>
      </c>
      <c r="J56" s="4" t="e">
        <f t="shared" si="0"/>
        <v>#VALUE!</v>
      </c>
    </row>
    <row r="57" spans="1:10" ht="15" x14ac:dyDescent="0.2">
      <c r="A57" s="5">
        <v>45485</v>
      </c>
      <c r="B57" s="4">
        <f>Table3[[#This Row],[Combined
Daily order]]</f>
        <v>20693</v>
      </c>
      <c r="C57" s="4">
        <v>55</v>
      </c>
      <c r="D57" s="4" t="e" cm="1">
        <f t="array" aca="1" ref="D57" ca="1">SUMPRODUCT(OFFSET($B$2:$B$804,0,0,803-C57)-AVERAGE($B$2:$B$804),OFFSET($B$2:$B$804,C57,0,803-C57)-AVERAGE($B$2:$B$804))/DEVSQ($B$2:$B$804)</f>
        <v>#VALUE!</v>
      </c>
      <c r="E57"/>
      <c r="G57" s="4" t="e" cm="1">
        <f t="array" ref="G57">SUMPRODUCT(B$2:B$804-F$3,B57:B859-F$3)</f>
        <v>#VALUE!</v>
      </c>
      <c r="H57" t="e" cm="1">
        <f t="array" ref="H57">SUMPRODUCT(B$2:B57-F$3,B$2:B57-F$3)</f>
        <v>#VALUE!</v>
      </c>
      <c r="I57" t="e" cm="1">
        <f t="array" ref="I57">SUMPRODUCT(B57:B$804-F$3,B57:B$804-F$3)</f>
        <v>#VALUE!</v>
      </c>
      <c r="J57" s="4" t="e">
        <f t="shared" si="0"/>
        <v>#VALUE!</v>
      </c>
    </row>
    <row r="58" spans="1:10" ht="15" x14ac:dyDescent="0.2">
      <c r="A58" s="5">
        <v>45484</v>
      </c>
      <c r="B58" s="4">
        <f>Table3[[#This Row],[Combined
Daily order]]</f>
        <v>13335</v>
      </c>
      <c r="C58" s="4">
        <v>56</v>
      </c>
      <c r="D58" s="4" t="e" cm="1">
        <f t="array" aca="1" ref="D58" ca="1">SUMPRODUCT(OFFSET($B$2:$B$804,0,0,803-C58)-AVERAGE($B$2:$B$804),OFFSET($B$2:$B$804,C58,0,803-C58)-AVERAGE($B$2:$B$804))/DEVSQ($B$2:$B$804)</f>
        <v>#VALUE!</v>
      </c>
      <c r="E58"/>
      <c r="G58" s="4" t="e" cm="1">
        <f t="array" ref="G58">SUMPRODUCT(B$2:B$804-F$3,B58:B860-F$3)</f>
        <v>#VALUE!</v>
      </c>
      <c r="H58" t="e" cm="1">
        <f t="array" ref="H58">SUMPRODUCT(B$2:B58-F$3,B$2:B58-F$3)</f>
        <v>#VALUE!</v>
      </c>
      <c r="I58" t="e" cm="1">
        <f t="array" ref="I58">SUMPRODUCT(B58:B$804-F$3,B58:B$804-F$3)</f>
        <v>#VALUE!</v>
      </c>
      <c r="J58" s="4" t="e">
        <f t="shared" si="0"/>
        <v>#VALUE!</v>
      </c>
    </row>
    <row r="59" spans="1:10" ht="15" x14ac:dyDescent="0.2">
      <c r="A59" s="5">
        <v>45483</v>
      </c>
      <c r="B59" s="4">
        <f>Table3[[#This Row],[Combined
Daily order]]</f>
        <v>20776</v>
      </c>
      <c r="C59" s="4">
        <v>57</v>
      </c>
      <c r="D59" s="4" t="e" cm="1">
        <f t="array" aca="1" ref="D59" ca="1">SUMPRODUCT(OFFSET($B$2:$B$804,0,0,803-C59)-AVERAGE($B$2:$B$804),OFFSET($B$2:$B$804,C59,0,803-C59)-AVERAGE($B$2:$B$804))/DEVSQ($B$2:$B$804)</f>
        <v>#VALUE!</v>
      </c>
      <c r="E59"/>
      <c r="G59" s="4" t="e" cm="1">
        <f t="array" ref="G59">SUMPRODUCT(B$2:B$804-F$3,B59:B861-F$3)</f>
        <v>#VALUE!</v>
      </c>
      <c r="H59" t="e" cm="1">
        <f t="array" ref="H59">SUMPRODUCT(B$2:B59-F$3,B$2:B59-F$3)</f>
        <v>#VALUE!</v>
      </c>
      <c r="I59" t="e" cm="1">
        <f t="array" ref="I59">SUMPRODUCT(B59:B$804-F$3,B59:B$804-F$3)</f>
        <v>#VALUE!</v>
      </c>
      <c r="J59" s="4" t="e">
        <f t="shared" si="0"/>
        <v>#VALUE!</v>
      </c>
    </row>
    <row r="60" spans="1:10" ht="15" x14ac:dyDescent="0.2">
      <c r="A60" s="5">
        <v>45482</v>
      </c>
      <c r="B60" s="4">
        <f>Table3[[#This Row],[Combined
Daily order]]</f>
        <v>15005</v>
      </c>
      <c r="C60" s="4">
        <v>58</v>
      </c>
      <c r="D60" s="4" t="e" cm="1">
        <f t="array" aca="1" ref="D60" ca="1">SUMPRODUCT(OFFSET($B$2:$B$804,0,0,803-C60)-AVERAGE($B$2:$B$804),OFFSET($B$2:$B$804,C60,0,803-C60)-AVERAGE($B$2:$B$804))/DEVSQ($B$2:$B$804)</f>
        <v>#VALUE!</v>
      </c>
      <c r="E60"/>
      <c r="G60" s="4" t="e" cm="1">
        <f t="array" ref="G60">SUMPRODUCT(B$2:B$804-F$3,B60:B862-F$3)</f>
        <v>#VALUE!</v>
      </c>
      <c r="H60" t="e" cm="1">
        <f t="array" ref="H60">SUMPRODUCT(B$2:B60-F$3,B$2:B60-F$3)</f>
        <v>#VALUE!</v>
      </c>
      <c r="I60" t="e" cm="1">
        <f t="array" ref="I60">SUMPRODUCT(B60:B$804-F$3,B60:B$804-F$3)</f>
        <v>#VALUE!</v>
      </c>
      <c r="J60" s="4" t="e">
        <f t="shared" si="0"/>
        <v>#VALUE!</v>
      </c>
    </row>
    <row r="61" spans="1:10" ht="15" x14ac:dyDescent="0.2">
      <c r="A61" s="5">
        <v>45481</v>
      </c>
      <c r="B61" s="4">
        <f>Table3[[#This Row],[Combined
Daily order]]</f>
        <v>21943</v>
      </c>
      <c r="C61" s="4">
        <v>59</v>
      </c>
      <c r="D61" s="4" t="e" cm="1">
        <f t="array" aca="1" ref="D61" ca="1">SUMPRODUCT(OFFSET($B$2:$B$804,0,0,803-C61)-AVERAGE($B$2:$B$804),OFFSET($B$2:$B$804,C61,0,803-C61)-AVERAGE($B$2:$B$804))/DEVSQ($B$2:$B$804)</f>
        <v>#VALUE!</v>
      </c>
      <c r="E61"/>
      <c r="G61" s="4" t="e" cm="1">
        <f t="array" ref="G61">SUMPRODUCT(B$2:B$804-F$3,B61:B863-F$3)</f>
        <v>#VALUE!</v>
      </c>
      <c r="H61" t="e" cm="1">
        <f t="array" ref="H61">SUMPRODUCT(B$2:B61-F$3,B$2:B61-F$3)</f>
        <v>#VALUE!</v>
      </c>
      <c r="I61" t="e" cm="1">
        <f t="array" ref="I61">SUMPRODUCT(B61:B$804-F$3,B61:B$804-F$3)</f>
        <v>#VALUE!</v>
      </c>
      <c r="J61" s="4" t="e">
        <f t="shared" si="0"/>
        <v>#VALUE!</v>
      </c>
    </row>
    <row r="62" spans="1:10" ht="15" x14ac:dyDescent="0.2">
      <c r="A62" s="5">
        <v>45478</v>
      </c>
      <c r="B62" s="4">
        <f>Table3[[#This Row],[Combined
Daily order]]</f>
        <v>14519</v>
      </c>
      <c r="C62" s="4">
        <v>60</v>
      </c>
      <c r="D62" s="4" t="e" cm="1">
        <f t="array" aca="1" ref="D62" ca="1">SUMPRODUCT(OFFSET($B$2:$B$804,0,0,803-C62)-AVERAGE($B$2:$B$804),OFFSET($B$2:$B$804,C62,0,803-C62)-AVERAGE($B$2:$B$804))/DEVSQ($B$2:$B$804)</f>
        <v>#VALUE!</v>
      </c>
      <c r="E62"/>
      <c r="G62" s="4" t="e" cm="1">
        <f t="array" ref="G62">SUMPRODUCT(B$2:B$804-F$3,B62:B864-F$3)</f>
        <v>#VALUE!</v>
      </c>
      <c r="H62" t="e" cm="1">
        <f t="array" ref="H62">SUMPRODUCT(B$2:B62-F$3,B$2:B62-F$3)</f>
        <v>#VALUE!</v>
      </c>
      <c r="I62" t="e" cm="1">
        <f t="array" ref="I62">SUMPRODUCT(B62:B$804-F$3,B62:B$804-F$3)</f>
        <v>#VALUE!</v>
      </c>
      <c r="J62" s="4" t="e">
        <f t="shared" si="0"/>
        <v>#VALUE!</v>
      </c>
    </row>
    <row r="63" spans="1:10" ht="15" x14ac:dyDescent="0.2">
      <c r="A63" s="5">
        <v>45477</v>
      </c>
      <c r="B63" s="4">
        <f>Table3[[#This Row],[Combined
Daily order]]</f>
        <v>21416</v>
      </c>
      <c r="C63" s="4">
        <v>61</v>
      </c>
      <c r="D63" s="4" t="e" cm="1">
        <f t="array" aca="1" ref="D63" ca="1">SUMPRODUCT(OFFSET($B$2:$B$804,0,0,803-C63)-AVERAGE($B$2:$B$804),OFFSET($B$2:$B$804,C63,0,803-C63)-AVERAGE($B$2:$B$804))/DEVSQ($B$2:$B$804)</f>
        <v>#VALUE!</v>
      </c>
      <c r="E63"/>
      <c r="G63" s="4" t="e" cm="1">
        <f t="array" ref="G63">SUMPRODUCT(B$2:B$804-F$3,B63:B865-F$3)</f>
        <v>#VALUE!</v>
      </c>
      <c r="H63" t="e" cm="1">
        <f t="array" ref="H63">SUMPRODUCT(B$2:B63-F$3,B$2:B63-F$3)</f>
        <v>#VALUE!</v>
      </c>
      <c r="I63" t="e" cm="1">
        <f t="array" ref="I63">SUMPRODUCT(B63:B$804-F$3,B63:B$804-F$3)</f>
        <v>#VALUE!</v>
      </c>
      <c r="J63" s="4" t="e">
        <f t="shared" si="0"/>
        <v>#VALUE!</v>
      </c>
    </row>
    <row r="64" spans="1:10" ht="15" x14ac:dyDescent="0.2">
      <c r="A64" s="5">
        <v>45476</v>
      </c>
      <c r="B64" s="4">
        <f>Table3[[#This Row],[Combined
Daily order]]</f>
        <v>13990</v>
      </c>
      <c r="C64" s="4">
        <v>62</v>
      </c>
      <c r="D64" s="4" t="e" cm="1">
        <f t="array" aca="1" ref="D64" ca="1">SUMPRODUCT(OFFSET($B$2:$B$804,0,0,803-C64)-AVERAGE($B$2:$B$804),OFFSET($B$2:$B$804,C64,0,803-C64)-AVERAGE($B$2:$B$804))/DEVSQ($B$2:$B$804)</f>
        <v>#VALUE!</v>
      </c>
      <c r="E64"/>
      <c r="G64" s="4" t="e" cm="1">
        <f t="array" ref="G64">SUMPRODUCT(B$2:B$804-F$3,B64:B866-F$3)</f>
        <v>#VALUE!</v>
      </c>
      <c r="H64" t="e" cm="1">
        <f t="array" ref="H64">SUMPRODUCT(B$2:B64-F$3,B$2:B64-F$3)</f>
        <v>#VALUE!</v>
      </c>
      <c r="I64" t="e" cm="1">
        <f t="array" ref="I64">SUMPRODUCT(B64:B$804-F$3,B64:B$804-F$3)</f>
        <v>#VALUE!</v>
      </c>
      <c r="J64" s="4" t="e">
        <f t="shared" si="0"/>
        <v>#VALUE!</v>
      </c>
    </row>
    <row r="65" spans="1:10" ht="15" x14ac:dyDescent="0.2">
      <c r="A65" s="5">
        <v>45475</v>
      </c>
      <c r="B65" s="4">
        <f>Table3[[#This Row],[Combined
Daily order]]</f>
        <v>22843</v>
      </c>
      <c r="C65" s="4">
        <v>63</v>
      </c>
      <c r="D65" s="4" t="e" cm="1">
        <f t="array" aca="1" ref="D65" ca="1">SUMPRODUCT(OFFSET($B$2:$B$804,0,0,803-C65)-AVERAGE($B$2:$B$804),OFFSET($B$2:$B$804,C65,0,803-C65)-AVERAGE($B$2:$B$804))/DEVSQ($B$2:$B$804)</f>
        <v>#VALUE!</v>
      </c>
      <c r="E65"/>
      <c r="G65" s="4" t="e" cm="1">
        <f t="array" ref="G65">SUMPRODUCT(B$2:B$804-F$3,B65:B867-F$3)</f>
        <v>#VALUE!</v>
      </c>
      <c r="H65" t="e" cm="1">
        <f t="array" ref="H65">SUMPRODUCT(B$2:B65-F$3,B$2:B65-F$3)</f>
        <v>#VALUE!</v>
      </c>
      <c r="I65" t="e" cm="1">
        <f t="array" ref="I65">SUMPRODUCT(B65:B$804-F$3,B65:B$804-F$3)</f>
        <v>#VALUE!</v>
      </c>
      <c r="J65" s="4" t="e">
        <f t="shared" si="0"/>
        <v>#VALUE!</v>
      </c>
    </row>
    <row r="66" spans="1:10" ht="15" x14ac:dyDescent="0.2">
      <c r="A66" s="5">
        <v>45474</v>
      </c>
      <c r="B66" s="4">
        <f>Table3[[#This Row],[Combined
Daily order]]</f>
        <v>15901</v>
      </c>
      <c r="C66" s="4">
        <v>64</v>
      </c>
      <c r="D66" s="4" t="e" cm="1">
        <f t="array" aca="1" ref="D66" ca="1">SUMPRODUCT(OFFSET($B$2:$B$804,0,0,803-C66)-AVERAGE($B$2:$B$804),OFFSET($B$2:$B$804,C66,0,803-C66)-AVERAGE($B$2:$B$804))/DEVSQ($B$2:$B$804)</f>
        <v>#VALUE!</v>
      </c>
      <c r="E66"/>
      <c r="G66" s="4" t="e" cm="1">
        <f t="array" ref="G66">SUMPRODUCT(B$2:B$804-F$3,B66:B868-F$3)</f>
        <v>#VALUE!</v>
      </c>
      <c r="H66" t="e" cm="1">
        <f t="array" ref="H66">SUMPRODUCT(B$2:B66-F$3,B$2:B66-F$3)</f>
        <v>#VALUE!</v>
      </c>
      <c r="I66" t="e" cm="1">
        <f t="array" ref="I66">SUMPRODUCT(B66:B$804-F$3,B66:B$804-F$3)</f>
        <v>#VALUE!</v>
      </c>
      <c r="J66" s="4" t="e">
        <f t="shared" ref="J66:J129" si="1">G66/I$2</f>
        <v>#VALUE!</v>
      </c>
    </row>
    <row r="67" spans="1:10" ht="15" x14ac:dyDescent="0.2">
      <c r="A67" s="5">
        <v>45471</v>
      </c>
      <c r="B67" s="4">
        <f>Table3[[#This Row],[Combined
Daily order]]</f>
        <v>22666</v>
      </c>
      <c r="C67" s="4">
        <v>65</v>
      </c>
      <c r="D67" s="4" t="e" cm="1">
        <f t="array" aca="1" ref="D67" ca="1">SUMPRODUCT(OFFSET($B$2:$B$804,0,0,803-C67)-AVERAGE($B$2:$B$804),OFFSET($B$2:$B$804,C67,0,803-C67)-AVERAGE($B$2:$B$804))/DEVSQ($B$2:$B$804)</f>
        <v>#VALUE!</v>
      </c>
      <c r="E67"/>
      <c r="G67" s="4" t="e" cm="1">
        <f t="array" ref="G67">SUMPRODUCT(B$2:B$804-F$3,B67:B869-F$3)</f>
        <v>#VALUE!</v>
      </c>
      <c r="H67" t="e" cm="1">
        <f t="array" ref="H67">SUMPRODUCT(B$2:B67-F$3,B$2:B67-F$3)</f>
        <v>#VALUE!</v>
      </c>
      <c r="I67" t="e" cm="1">
        <f t="array" ref="I67">SUMPRODUCT(B67:B$804-F$3,B67:B$804-F$3)</f>
        <v>#VALUE!</v>
      </c>
      <c r="J67" s="4" t="e">
        <f t="shared" si="1"/>
        <v>#VALUE!</v>
      </c>
    </row>
    <row r="68" spans="1:10" ht="15" x14ac:dyDescent="0.2">
      <c r="A68" s="5">
        <v>45470</v>
      </c>
      <c r="B68" s="4">
        <f>Table3[[#This Row],[Combined
Daily order]]</f>
        <v>22105</v>
      </c>
      <c r="C68" s="4">
        <v>66</v>
      </c>
      <c r="D68" s="4" t="e" cm="1">
        <f t="array" aca="1" ref="D68" ca="1">SUMPRODUCT(OFFSET($B$2:$B$804,0,0,803-C68)-AVERAGE($B$2:$B$804),OFFSET($B$2:$B$804,C68,0,803-C68)-AVERAGE($B$2:$B$804))/DEVSQ($B$2:$B$804)</f>
        <v>#VALUE!</v>
      </c>
      <c r="E68"/>
      <c r="G68" s="4" t="e" cm="1">
        <f t="array" ref="G68">SUMPRODUCT(B$2:B$804-F$3,B68:B870-F$3)</f>
        <v>#VALUE!</v>
      </c>
      <c r="H68" t="e" cm="1">
        <f t="array" ref="H68">SUMPRODUCT(B$2:B68-F$3,B$2:B68-F$3)</f>
        <v>#VALUE!</v>
      </c>
      <c r="I68" t="e" cm="1">
        <f t="array" ref="I68">SUMPRODUCT(B68:B$804-F$3,B68:B$804-F$3)</f>
        <v>#VALUE!</v>
      </c>
      <c r="J68" s="4" t="e">
        <f t="shared" si="1"/>
        <v>#VALUE!</v>
      </c>
    </row>
    <row r="69" spans="1:10" ht="15" x14ac:dyDescent="0.2">
      <c r="A69" s="5">
        <v>45469</v>
      </c>
      <c r="B69" s="4">
        <f>Table3[[#This Row],[Combined
Daily order]]</f>
        <v>16911</v>
      </c>
      <c r="C69" s="4">
        <v>67</v>
      </c>
      <c r="D69" s="4" t="e" cm="1">
        <f t="array" aca="1" ref="D69" ca="1">SUMPRODUCT(OFFSET($B$2:$B$804,0,0,803-C69)-AVERAGE($B$2:$B$804),OFFSET($B$2:$B$804,C69,0,803-C69)-AVERAGE($B$2:$B$804))/DEVSQ($B$2:$B$804)</f>
        <v>#VALUE!</v>
      </c>
      <c r="E69"/>
      <c r="G69" s="4" t="e" cm="1">
        <f t="array" ref="G69">SUMPRODUCT(B$2:B$804-F$3,B69:B871-F$3)</f>
        <v>#VALUE!</v>
      </c>
      <c r="H69" t="e" cm="1">
        <f t="array" ref="H69">SUMPRODUCT(B$2:B69-F$3,B$2:B69-F$3)</f>
        <v>#VALUE!</v>
      </c>
      <c r="I69" t="e" cm="1">
        <f t="array" ref="I69">SUMPRODUCT(B69:B$804-F$3,B69:B$804-F$3)</f>
        <v>#VALUE!</v>
      </c>
      <c r="J69" s="4" t="e">
        <f t="shared" si="1"/>
        <v>#VALUE!</v>
      </c>
    </row>
    <row r="70" spans="1:10" ht="15" x14ac:dyDescent="0.2">
      <c r="A70" s="5">
        <v>45468</v>
      </c>
      <c r="B70" s="4">
        <f>Table3[[#This Row],[Combined
Daily order]]</f>
        <v>23820</v>
      </c>
      <c r="C70" s="4">
        <v>68</v>
      </c>
      <c r="D70" s="4" t="e" cm="1">
        <f t="array" aca="1" ref="D70" ca="1">SUMPRODUCT(OFFSET($B$2:$B$804,0,0,803-C70)-AVERAGE($B$2:$B$804),OFFSET($B$2:$B$804,C70,0,803-C70)-AVERAGE($B$2:$B$804))/DEVSQ($B$2:$B$804)</f>
        <v>#VALUE!</v>
      </c>
      <c r="E70"/>
      <c r="G70" s="4" t="e" cm="1">
        <f t="array" ref="G70">SUMPRODUCT(B$2:B$804-F$3,B70:B872-F$3)</f>
        <v>#VALUE!</v>
      </c>
      <c r="H70" t="e" cm="1">
        <f t="array" ref="H70">SUMPRODUCT(B$2:B70-F$3,B$2:B70-F$3)</f>
        <v>#VALUE!</v>
      </c>
      <c r="I70" t="e" cm="1">
        <f t="array" ref="I70">SUMPRODUCT(B70:B$804-F$3,B70:B$804-F$3)</f>
        <v>#VALUE!</v>
      </c>
      <c r="J70" s="4" t="e">
        <f t="shared" si="1"/>
        <v>#VALUE!</v>
      </c>
    </row>
    <row r="71" spans="1:10" ht="15" x14ac:dyDescent="0.2">
      <c r="A71" s="5">
        <v>45467</v>
      </c>
      <c r="B71" s="4">
        <f>Table3[[#This Row],[Combined
Daily order]]</f>
        <v>17037</v>
      </c>
      <c r="C71" s="4">
        <v>69</v>
      </c>
      <c r="D71" s="4" t="e" cm="1">
        <f t="array" aca="1" ref="D71" ca="1">SUMPRODUCT(OFFSET($B$2:$B$804,0,0,803-C71)-AVERAGE($B$2:$B$804),OFFSET($B$2:$B$804,C71,0,803-C71)-AVERAGE($B$2:$B$804))/DEVSQ($B$2:$B$804)</f>
        <v>#VALUE!</v>
      </c>
      <c r="E71"/>
      <c r="G71" s="4" t="e" cm="1">
        <f t="array" ref="G71">SUMPRODUCT(B$2:B$804-F$3,B71:B873-F$3)</f>
        <v>#VALUE!</v>
      </c>
      <c r="H71" t="e" cm="1">
        <f t="array" ref="H71">SUMPRODUCT(B$2:B71-F$3,B$2:B71-F$3)</f>
        <v>#VALUE!</v>
      </c>
      <c r="I71" t="e" cm="1">
        <f t="array" ref="I71">SUMPRODUCT(B71:B$804-F$3,B71:B$804-F$3)</f>
        <v>#VALUE!</v>
      </c>
      <c r="J71" s="4" t="e">
        <f t="shared" si="1"/>
        <v>#VALUE!</v>
      </c>
    </row>
    <row r="72" spans="1:10" ht="15" x14ac:dyDescent="0.2">
      <c r="A72" s="5">
        <v>45464</v>
      </c>
      <c r="B72" s="4">
        <f>Table3[[#This Row],[Combined
Daily order]]</f>
        <v>24073</v>
      </c>
      <c r="C72" s="4">
        <v>70</v>
      </c>
      <c r="D72" s="4" t="e" cm="1">
        <f t="array" aca="1" ref="D72" ca="1">SUMPRODUCT(OFFSET($B$2:$B$804,0,0,803-C72)-AVERAGE($B$2:$B$804),OFFSET($B$2:$B$804,C72,0,803-C72)-AVERAGE($B$2:$B$804))/DEVSQ($B$2:$B$804)</f>
        <v>#VALUE!</v>
      </c>
      <c r="E72"/>
      <c r="G72" s="4" t="e" cm="1">
        <f t="array" ref="G72">SUMPRODUCT(B$2:B$804-F$3,B72:B874-F$3)</f>
        <v>#VALUE!</v>
      </c>
      <c r="H72" t="e" cm="1">
        <f t="array" ref="H72">SUMPRODUCT(B$2:B72-F$3,B$2:B72-F$3)</f>
        <v>#VALUE!</v>
      </c>
      <c r="I72" t="e" cm="1">
        <f t="array" ref="I72">SUMPRODUCT(B72:B$804-F$3,B72:B$804-F$3)</f>
        <v>#VALUE!</v>
      </c>
      <c r="J72" s="4" t="e">
        <f t="shared" si="1"/>
        <v>#VALUE!</v>
      </c>
    </row>
    <row r="73" spans="1:10" ht="15" x14ac:dyDescent="0.2">
      <c r="A73" s="5">
        <v>45463</v>
      </c>
      <c r="B73" s="4">
        <f>Table3[[#This Row],[Combined
Daily order]]</f>
        <v>17779</v>
      </c>
      <c r="C73" s="4">
        <v>71</v>
      </c>
      <c r="D73" s="4" t="e" cm="1">
        <f t="array" aca="1" ref="D73" ca="1">SUMPRODUCT(OFFSET($B$2:$B$804,0,0,803-C73)-AVERAGE($B$2:$B$804),OFFSET($B$2:$B$804,C73,0,803-C73)-AVERAGE($B$2:$B$804))/DEVSQ($B$2:$B$804)</f>
        <v>#VALUE!</v>
      </c>
      <c r="E73"/>
      <c r="G73" s="4" t="e" cm="1">
        <f t="array" ref="G73">SUMPRODUCT(B$2:B$804-F$3,B73:B875-F$3)</f>
        <v>#VALUE!</v>
      </c>
      <c r="H73" t="e" cm="1">
        <f t="array" ref="H73">SUMPRODUCT(B$2:B73-F$3,B$2:B73-F$3)</f>
        <v>#VALUE!</v>
      </c>
      <c r="I73" t="e" cm="1">
        <f t="array" ref="I73">SUMPRODUCT(B73:B$804-F$3,B73:B$804-F$3)</f>
        <v>#VALUE!</v>
      </c>
      <c r="J73" s="4" t="e">
        <f t="shared" si="1"/>
        <v>#VALUE!</v>
      </c>
    </row>
    <row r="74" spans="1:10" ht="15" x14ac:dyDescent="0.2">
      <c r="A74" s="5">
        <v>45462</v>
      </c>
      <c r="B74" s="4">
        <f>Table3[[#This Row],[Combined
Daily order]]</f>
        <v>25669</v>
      </c>
      <c r="C74" s="4">
        <v>72</v>
      </c>
      <c r="D74" s="4" t="e" cm="1">
        <f t="array" aca="1" ref="D74" ca="1">SUMPRODUCT(OFFSET($B$2:$B$804,0,0,803-C74)-AVERAGE($B$2:$B$804),OFFSET($B$2:$B$804,C74,0,803-C74)-AVERAGE($B$2:$B$804))/DEVSQ($B$2:$B$804)</f>
        <v>#VALUE!</v>
      </c>
      <c r="E74"/>
      <c r="G74" s="4" t="e" cm="1">
        <f t="array" ref="G74">SUMPRODUCT(B$2:B$804-F$3,B74:B876-F$3)</f>
        <v>#VALUE!</v>
      </c>
      <c r="H74" t="e" cm="1">
        <f t="array" ref="H74">SUMPRODUCT(B$2:B74-F$3,B$2:B74-F$3)</f>
        <v>#VALUE!</v>
      </c>
      <c r="I74" t="e" cm="1">
        <f t="array" ref="I74">SUMPRODUCT(B74:B$804-F$3,B74:B$804-F$3)</f>
        <v>#VALUE!</v>
      </c>
      <c r="J74" s="4" t="e">
        <f t="shared" si="1"/>
        <v>#VALUE!</v>
      </c>
    </row>
    <row r="75" spans="1:10" ht="15" x14ac:dyDescent="0.2">
      <c r="A75" s="5">
        <v>45461</v>
      </c>
      <c r="B75" s="4">
        <f>Table3[[#This Row],[Combined
Daily order]]</f>
        <v>18334</v>
      </c>
      <c r="C75" s="4">
        <v>73</v>
      </c>
      <c r="D75" s="4" t="e" cm="1">
        <f t="array" aca="1" ref="D75" ca="1">SUMPRODUCT(OFFSET($B$2:$B$804,0,0,803-C75)-AVERAGE($B$2:$B$804),OFFSET($B$2:$B$804,C75,0,803-C75)-AVERAGE($B$2:$B$804))/DEVSQ($B$2:$B$804)</f>
        <v>#VALUE!</v>
      </c>
      <c r="E75"/>
      <c r="G75" s="4" t="e" cm="1">
        <f t="array" ref="G75">SUMPRODUCT(B$2:B$804-F$3,B75:B877-F$3)</f>
        <v>#VALUE!</v>
      </c>
      <c r="H75" t="e" cm="1">
        <f t="array" ref="H75">SUMPRODUCT(B$2:B75-F$3,B$2:B75-F$3)</f>
        <v>#VALUE!</v>
      </c>
      <c r="I75" t="e" cm="1">
        <f t="array" ref="I75">SUMPRODUCT(B75:B$804-F$3,B75:B$804-F$3)</f>
        <v>#VALUE!</v>
      </c>
      <c r="J75" s="4" t="e">
        <f t="shared" si="1"/>
        <v>#VALUE!</v>
      </c>
    </row>
    <row r="76" spans="1:10" ht="15" x14ac:dyDescent="0.2">
      <c r="A76" s="5">
        <v>45460</v>
      </c>
      <c r="B76" s="4">
        <f>Table3[[#This Row],[Combined
Daily order]]</f>
        <v>25203</v>
      </c>
      <c r="C76" s="4">
        <v>74</v>
      </c>
      <c r="D76" s="4" t="e" cm="1">
        <f t="array" aca="1" ref="D76" ca="1">SUMPRODUCT(OFFSET($B$2:$B$804,0,0,803-C76)-AVERAGE($B$2:$B$804),OFFSET($B$2:$B$804,C76,0,803-C76)-AVERAGE($B$2:$B$804))/DEVSQ($B$2:$B$804)</f>
        <v>#VALUE!</v>
      </c>
      <c r="E76"/>
      <c r="G76" s="4" t="e" cm="1">
        <f t="array" ref="G76">SUMPRODUCT(B$2:B$804-F$3,B76:B878-F$3)</f>
        <v>#VALUE!</v>
      </c>
      <c r="H76" t="e" cm="1">
        <f t="array" ref="H76">SUMPRODUCT(B$2:B76-F$3,B$2:B76-F$3)</f>
        <v>#VALUE!</v>
      </c>
      <c r="I76" t="e" cm="1">
        <f t="array" ref="I76">SUMPRODUCT(B76:B$804-F$3,B76:B$804-F$3)</f>
        <v>#VALUE!</v>
      </c>
      <c r="J76" s="4" t="e">
        <f t="shared" si="1"/>
        <v>#VALUE!</v>
      </c>
    </row>
    <row r="77" spans="1:10" ht="15" x14ac:dyDescent="0.2">
      <c r="A77" s="5">
        <v>45457</v>
      </c>
      <c r="B77" s="4">
        <f>Table3[[#This Row],[Combined
Daily order]]</f>
        <v>18041</v>
      </c>
      <c r="C77" s="4">
        <v>75</v>
      </c>
      <c r="D77" s="4" t="e" cm="1">
        <f t="array" aca="1" ref="D77" ca="1">SUMPRODUCT(OFFSET($B$2:$B$804,0,0,803-C77)-AVERAGE($B$2:$B$804),OFFSET($B$2:$B$804,C77,0,803-C77)-AVERAGE($B$2:$B$804))/DEVSQ($B$2:$B$804)</f>
        <v>#VALUE!</v>
      </c>
      <c r="E77"/>
      <c r="G77" s="4" t="e" cm="1">
        <f t="array" ref="G77">SUMPRODUCT(B$2:B$804-F$3,B77:B879-F$3)</f>
        <v>#VALUE!</v>
      </c>
      <c r="H77" t="e" cm="1">
        <f t="array" ref="H77">SUMPRODUCT(B$2:B77-F$3,B$2:B77-F$3)</f>
        <v>#VALUE!</v>
      </c>
      <c r="I77" t="e" cm="1">
        <f t="array" ref="I77">SUMPRODUCT(B77:B$804-F$3,B77:B$804-F$3)</f>
        <v>#VALUE!</v>
      </c>
      <c r="J77" s="4" t="e">
        <f t="shared" si="1"/>
        <v>#VALUE!</v>
      </c>
    </row>
    <row r="78" spans="1:10" ht="15" x14ac:dyDescent="0.2">
      <c r="A78" s="5">
        <v>45456</v>
      </c>
      <c r="B78" s="4">
        <f>Table3[[#This Row],[Combined
Daily order]]</f>
        <v>27417</v>
      </c>
      <c r="C78" s="4">
        <v>76</v>
      </c>
      <c r="D78" s="4" t="e" cm="1">
        <f t="array" aca="1" ref="D78" ca="1">SUMPRODUCT(OFFSET($B$2:$B$804,0,0,803-C78)-AVERAGE($B$2:$B$804),OFFSET($B$2:$B$804,C78,0,803-C78)-AVERAGE($B$2:$B$804))/DEVSQ($B$2:$B$804)</f>
        <v>#VALUE!</v>
      </c>
      <c r="E78"/>
      <c r="G78" s="4" t="e" cm="1">
        <f t="array" ref="G78">SUMPRODUCT(B$2:B$804-F$3,B78:B880-F$3)</f>
        <v>#VALUE!</v>
      </c>
      <c r="H78" t="e" cm="1">
        <f t="array" ref="H78">SUMPRODUCT(B$2:B78-F$3,B$2:B78-F$3)</f>
        <v>#VALUE!</v>
      </c>
      <c r="I78" t="e" cm="1">
        <f t="array" ref="I78">SUMPRODUCT(B78:B$804-F$3,B78:B$804-F$3)</f>
        <v>#VALUE!</v>
      </c>
      <c r="J78" s="4" t="e">
        <f t="shared" si="1"/>
        <v>#VALUE!</v>
      </c>
    </row>
    <row r="79" spans="1:10" ht="15" x14ac:dyDescent="0.2">
      <c r="A79" s="5">
        <v>45455</v>
      </c>
      <c r="B79" s="4">
        <f>Table3[[#This Row],[Combined
Daily order]]</f>
        <v>17813</v>
      </c>
      <c r="C79" s="4">
        <v>77</v>
      </c>
      <c r="D79" s="4" t="e" cm="1">
        <f t="array" aca="1" ref="D79" ca="1">SUMPRODUCT(OFFSET($B$2:$B$804,0,0,803-C79)-AVERAGE($B$2:$B$804),OFFSET($B$2:$B$804,C79,0,803-C79)-AVERAGE($B$2:$B$804))/DEVSQ($B$2:$B$804)</f>
        <v>#VALUE!</v>
      </c>
      <c r="E79"/>
      <c r="G79" s="4" t="e" cm="1">
        <f t="array" ref="G79">SUMPRODUCT(B$2:B$804-F$3,B79:B881-F$3)</f>
        <v>#VALUE!</v>
      </c>
      <c r="H79" t="e" cm="1">
        <f t="array" ref="H79">SUMPRODUCT(B$2:B79-F$3,B$2:B79-F$3)</f>
        <v>#VALUE!</v>
      </c>
      <c r="I79" t="e" cm="1">
        <f t="array" ref="I79">SUMPRODUCT(B79:B$804-F$3,B79:B$804-F$3)</f>
        <v>#VALUE!</v>
      </c>
      <c r="J79" s="4" t="e">
        <f t="shared" si="1"/>
        <v>#VALUE!</v>
      </c>
    </row>
    <row r="80" spans="1:10" ht="15" x14ac:dyDescent="0.2">
      <c r="A80" s="5">
        <v>45454</v>
      </c>
      <c r="B80" s="4">
        <f>Table3[[#This Row],[Combined
Daily order]]</f>
        <v>25711</v>
      </c>
      <c r="C80" s="4">
        <v>78</v>
      </c>
      <c r="D80" s="4" t="e" cm="1">
        <f t="array" aca="1" ref="D80" ca="1">SUMPRODUCT(OFFSET($B$2:$B$804,0,0,803-C80)-AVERAGE($B$2:$B$804),OFFSET($B$2:$B$804,C80,0,803-C80)-AVERAGE($B$2:$B$804))/DEVSQ($B$2:$B$804)</f>
        <v>#VALUE!</v>
      </c>
      <c r="E80"/>
      <c r="G80" s="4" t="e" cm="1">
        <f t="array" ref="G80">SUMPRODUCT(B$2:B$804-F$3,B80:B882-F$3)</f>
        <v>#VALUE!</v>
      </c>
      <c r="H80" t="e" cm="1">
        <f t="array" ref="H80">SUMPRODUCT(B$2:B80-F$3,B$2:B80-F$3)</f>
        <v>#VALUE!</v>
      </c>
      <c r="I80" t="e" cm="1">
        <f t="array" ref="I80">SUMPRODUCT(B80:B$804-F$3,B80:B$804-F$3)</f>
        <v>#VALUE!</v>
      </c>
      <c r="J80" s="4" t="e">
        <f t="shared" si="1"/>
        <v>#VALUE!</v>
      </c>
    </row>
    <row r="81" spans="1:10" ht="15" x14ac:dyDescent="0.2">
      <c r="A81" s="5">
        <v>45453</v>
      </c>
      <c r="B81" s="4">
        <f>Table3[[#This Row],[Combined
Daily order]]</f>
        <v>16870</v>
      </c>
      <c r="C81" s="4">
        <v>79</v>
      </c>
      <c r="D81" s="4" t="e" cm="1">
        <f t="array" aca="1" ref="D81" ca="1">SUMPRODUCT(OFFSET($B$2:$B$804,0,0,803-C81)-AVERAGE($B$2:$B$804),OFFSET($B$2:$B$804,C81,0,803-C81)-AVERAGE($B$2:$B$804))/DEVSQ($B$2:$B$804)</f>
        <v>#VALUE!</v>
      </c>
      <c r="E81"/>
      <c r="G81" s="4" t="e" cm="1">
        <f t="array" ref="G81">SUMPRODUCT(B$2:B$804-F$3,B81:B883-F$3)</f>
        <v>#VALUE!</v>
      </c>
      <c r="H81" t="e" cm="1">
        <f t="array" ref="H81">SUMPRODUCT(B$2:B81-F$3,B$2:B81-F$3)</f>
        <v>#VALUE!</v>
      </c>
      <c r="I81" t="e" cm="1">
        <f t="array" ref="I81">SUMPRODUCT(B81:B$804-F$3,B81:B$804-F$3)</f>
        <v>#VALUE!</v>
      </c>
      <c r="J81" s="4" t="e">
        <f t="shared" si="1"/>
        <v>#VALUE!</v>
      </c>
    </row>
    <row r="82" spans="1:10" ht="15" x14ac:dyDescent="0.2">
      <c r="A82" s="5">
        <v>45450</v>
      </c>
      <c r="B82" s="4">
        <f>Table3[[#This Row],[Combined
Daily order]]</f>
        <v>24567</v>
      </c>
      <c r="C82" s="4">
        <v>80</v>
      </c>
      <c r="D82" s="4" t="e" cm="1">
        <f t="array" aca="1" ref="D82" ca="1">SUMPRODUCT(OFFSET($B$2:$B$804,0,0,803-C82)-AVERAGE($B$2:$B$804),OFFSET($B$2:$B$804,C82,0,803-C82)-AVERAGE($B$2:$B$804))/DEVSQ($B$2:$B$804)</f>
        <v>#VALUE!</v>
      </c>
      <c r="E82"/>
      <c r="G82" s="4" t="e" cm="1">
        <f t="array" ref="G82">SUMPRODUCT(B$2:B$804-F$3,B82:B884-F$3)</f>
        <v>#VALUE!</v>
      </c>
      <c r="H82" t="e" cm="1">
        <f t="array" ref="H82">SUMPRODUCT(B$2:B82-F$3,B$2:B82-F$3)</f>
        <v>#VALUE!</v>
      </c>
      <c r="I82" t="e" cm="1">
        <f t="array" ref="I82">SUMPRODUCT(B82:B$804-F$3,B82:B$804-F$3)</f>
        <v>#VALUE!</v>
      </c>
      <c r="J82" s="4" t="e">
        <f t="shared" si="1"/>
        <v>#VALUE!</v>
      </c>
    </row>
    <row r="83" spans="1:10" ht="15" x14ac:dyDescent="0.2">
      <c r="A83" s="5">
        <v>45449</v>
      </c>
      <c r="B83" s="4">
        <f>Table3[[#This Row],[Combined
Daily order]]</f>
        <v>17281</v>
      </c>
      <c r="C83" s="4">
        <v>81</v>
      </c>
      <c r="D83" s="4" t="e" cm="1">
        <f t="array" aca="1" ref="D83" ca="1">SUMPRODUCT(OFFSET($B$2:$B$804,0,0,803-C83)-AVERAGE($B$2:$B$804),OFFSET($B$2:$B$804,C83,0,803-C83)-AVERAGE($B$2:$B$804))/DEVSQ($B$2:$B$804)</f>
        <v>#VALUE!</v>
      </c>
      <c r="E83"/>
      <c r="G83" s="4" t="e" cm="1">
        <f t="array" ref="G83">SUMPRODUCT(B$2:B$804-F$3,B83:B885-F$3)</f>
        <v>#VALUE!</v>
      </c>
      <c r="H83" t="e" cm="1">
        <f t="array" ref="H83">SUMPRODUCT(B$2:B83-F$3,B$2:B83-F$3)</f>
        <v>#VALUE!</v>
      </c>
      <c r="I83" t="e" cm="1">
        <f t="array" ref="I83">SUMPRODUCT(B83:B$804-F$3,B83:B$804-F$3)</f>
        <v>#VALUE!</v>
      </c>
      <c r="J83" s="4" t="e">
        <f t="shared" si="1"/>
        <v>#VALUE!</v>
      </c>
    </row>
    <row r="84" spans="1:10" ht="15" x14ac:dyDescent="0.2">
      <c r="A84" s="5">
        <v>45448</v>
      </c>
      <c r="B84" s="4">
        <f>Table3[[#This Row],[Combined
Daily order]]</f>
        <v>26440</v>
      </c>
      <c r="C84" s="4">
        <v>82</v>
      </c>
      <c r="D84" s="4" t="e" cm="1">
        <f t="array" aca="1" ref="D84" ca="1">SUMPRODUCT(OFFSET($B$2:$B$804,0,0,803-C84)-AVERAGE($B$2:$B$804),OFFSET($B$2:$B$804,C84,0,803-C84)-AVERAGE($B$2:$B$804))/DEVSQ($B$2:$B$804)</f>
        <v>#VALUE!</v>
      </c>
      <c r="E84"/>
      <c r="G84" s="4" t="e" cm="1">
        <f t="array" ref="G84">SUMPRODUCT(B$2:B$804-F$3,B84:B886-F$3)</f>
        <v>#VALUE!</v>
      </c>
      <c r="H84" t="e" cm="1">
        <f t="array" ref="H84">SUMPRODUCT(B$2:B84-F$3,B$2:B84-F$3)</f>
        <v>#VALUE!</v>
      </c>
      <c r="I84" t="e" cm="1">
        <f t="array" ref="I84">SUMPRODUCT(B84:B$804-F$3,B84:B$804-F$3)</f>
        <v>#VALUE!</v>
      </c>
      <c r="J84" s="4" t="e">
        <f t="shared" si="1"/>
        <v>#VALUE!</v>
      </c>
    </row>
    <row r="85" spans="1:10" ht="15" x14ac:dyDescent="0.2">
      <c r="A85" s="5">
        <v>45447</v>
      </c>
      <c r="B85" s="4">
        <f>Table3[[#This Row],[Combined
Daily order]]</f>
        <v>16966</v>
      </c>
      <c r="C85" s="4">
        <v>83</v>
      </c>
      <c r="D85" s="4" t="e" cm="1">
        <f t="array" aca="1" ref="D85" ca="1">SUMPRODUCT(OFFSET($B$2:$B$804,0,0,803-C85)-AVERAGE($B$2:$B$804),OFFSET($B$2:$B$804,C85,0,803-C85)-AVERAGE($B$2:$B$804))/DEVSQ($B$2:$B$804)</f>
        <v>#VALUE!</v>
      </c>
      <c r="E85"/>
      <c r="G85" s="4" t="e" cm="1">
        <f t="array" ref="G85">SUMPRODUCT(B$2:B$804-F$3,B85:B887-F$3)</f>
        <v>#VALUE!</v>
      </c>
      <c r="H85" t="e" cm="1">
        <f t="array" ref="H85">SUMPRODUCT(B$2:B85-F$3,B$2:B85-F$3)</f>
        <v>#VALUE!</v>
      </c>
      <c r="I85" t="e" cm="1">
        <f t="array" ref="I85">SUMPRODUCT(B85:B$804-F$3,B85:B$804-F$3)</f>
        <v>#VALUE!</v>
      </c>
      <c r="J85" s="4" t="e">
        <f t="shared" si="1"/>
        <v>#VALUE!</v>
      </c>
    </row>
    <row r="86" spans="1:10" ht="15" x14ac:dyDescent="0.2">
      <c r="A86" s="5">
        <v>45446</v>
      </c>
      <c r="B86" s="4">
        <f>Table3[[#This Row],[Combined
Daily order]]</f>
        <v>29723</v>
      </c>
      <c r="C86" s="4">
        <v>84</v>
      </c>
      <c r="D86" s="4" t="e" cm="1">
        <f t="array" aca="1" ref="D86" ca="1">SUMPRODUCT(OFFSET($B$2:$B$804,0,0,803-C86)-AVERAGE($B$2:$B$804),OFFSET($B$2:$B$804,C86,0,803-C86)-AVERAGE($B$2:$B$804))/DEVSQ($B$2:$B$804)</f>
        <v>#VALUE!</v>
      </c>
      <c r="E86"/>
      <c r="G86" s="4" t="e" cm="1">
        <f t="array" ref="G86">SUMPRODUCT(B$2:B$804-F$3,B86:B888-F$3)</f>
        <v>#VALUE!</v>
      </c>
      <c r="H86" t="e" cm="1">
        <f t="array" ref="H86">SUMPRODUCT(B$2:B86-F$3,B$2:B86-F$3)</f>
        <v>#VALUE!</v>
      </c>
      <c r="I86" t="e" cm="1">
        <f t="array" ref="I86">SUMPRODUCT(B86:B$804-F$3,B86:B$804-F$3)</f>
        <v>#VALUE!</v>
      </c>
      <c r="J86" s="4" t="e">
        <f t="shared" si="1"/>
        <v>#VALUE!</v>
      </c>
    </row>
    <row r="87" spans="1:10" ht="15" x14ac:dyDescent="0.2">
      <c r="A87" s="5">
        <v>45443</v>
      </c>
      <c r="B87" s="4">
        <f>Table3[[#This Row],[Combined
Daily order]]</f>
        <v>18976</v>
      </c>
      <c r="C87" s="4">
        <v>85</v>
      </c>
      <c r="D87" s="4" t="e" cm="1">
        <f t="array" aca="1" ref="D87" ca="1">SUMPRODUCT(OFFSET($B$2:$B$804,0,0,803-C87)-AVERAGE($B$2:$B$804),OFFSET($B$2:$B$804,C87,0,803-C87)-AVERAGE($B$2:$B$804))/DEVSQ($B$2:$B$804)</f>
        <v>#VALUE!</v>
      </c>
      <c r="E87"/>
      <c r="G87" s="4" t="e" cm="1">
        <f t="array" ref="G87">SUMPRODUCT(B$2:B$804-F$3,B87:B889-F$3)</f>
        <v>#VALUE!</v>
      </c>
      <c r="H87" t="e" cm="1">
        <f t="array" ref="H87">SUMPRODUCT(B$2:B87-F$3,B$2:B87-F$3)</f>
        <v>#VALUE!</v>
      </c>
      <c r="I87" t="e" cm="1">
        <f t="array" ref="I87">SUMPRODUCT(B87:B$804-F$3,B87:B$804-F$3)</f>
        <v>#VALUE!</v>
      </c>
      <c r="J87" s="4" t="e">
        <f t="shared" si="1"/>
        <v>#VALUE!</v>
      </c>
    </row>
    <row r="88" spans="1:10" ht="15" x14ac:dyDescent="0.2">
      <c r="A88" s="5">
        <v>45442</v>
      </c>
      <c r="B88" s="4">
        <f>Table3[[#This Row],[Combined
Daily order]]</f>
        <v>28601</v>
      </c>
      <c r="C88" s="4">
        <v>86</v>
      </c>
      <c r="D88" s="4" t="e" cm="1">
        <f t="array" aca="1" ref="D88" ca="1">SUMPRODUCT(OFFSET($B$2:$B$804,0,0,803-C88)-AVERAGE($B$2:$B$804),OFFSET($B$2:$B$804,C88,0,803-C88)-AVERAGE($B$2:$B$804))/DEVSQ($B$2:$B$804)</f>
        <v>#VALUE!</v>
      </c>
      <c r="E88"/>
      <c r="G88" s="4" t="e" cm="1">
        <f t="array" ref="G88">SUMPRODUCT(B$2:B$804-F$3,B88:B890-F$3)</f>
        <v>#VALUE!</v>
      </c>
      <c r="H88" t="e" cm="1">
        <f t="array" ref="H88">SUMPRODUCT(B$2:B88-F$3,B$2:B88-F$3)</f>
        <v>#VALUE!</v>
      </c>
      <c r="I88" t="e" cm="1">
        <f t="array" ref="I88">SUMPRODUCT(B88:B$804-F$3,B88:B$804-F$3)</f>
        <v>#VALUE!</v>
      </c>
      <c r="J88" s="4" t="e">
        <f t="shared" si="1"/>
        <v>#VALUE!</v>
      </c>
    </row>
    <row r="89" spans="1:10" ht="15" x14ac:dyDescent="0.2">
      <c r="A89" s="5">
        <v>45441</v>
      </c>
      <c r="B89" s="4">
        <f>Table3[[#This Row],[Combined
Daily order]]</f>
        <v>28261</v>
      </c>
      <c r="C89" s="4">
        <v>87</v>
      </c>
      <c r="D89" s="4" t="e" cm="1">
        <f t="array" aca="1" ref="D89" ca="1">SUMPRODUCT(OFFSET($B$2:$B$804,0,0,803-C89)-AVERAGE($B$2:$B$804),OFFSET($B$2:$B$804,C89,0,803-C89)-AVERAGE($B$2:$B$804))/DEVSQ($B$2:$B$804)</f>
        <v>#VALUE!</v>
      </c>
      <c r="E89"/>
      <c r="G89" s="4" t="e" cm="1">
        <f t="array" ref="G89">SUMPRODUCT(B$2:B$804-F$3,B89:B891-F$3)</f>
        <v>#VALUE!</v>
      </c>
      <c r="H89" t="e" cm="1">
        <f t="array" ref="H89">SUMPRODUCT(B$2:B89-F$3,B$2:B89-F$3)</f>
        <v>#VALUE!</v>
      </c>
      <c r="I89" t="e" cm="1">
        <f t="array" ref="I89">SUMPRODUCT(B89:B$804-F$3,B89:B$804-F$3)</f>
        <v>#VALUE!</v>
      </c>
      <c r="J89" s="4" t="e">
        <f t="shared" si="1"/>
        <v>#VALUE!</v>
      </c>
    </row>
    <row r="90" spans="1:10" ht="15" x14ac:dyDescent="0.2">
      <c r="A90" s="5">
        <v>45440</v>
      </c>
      <c r="B90" s="4">
        <f>Table3[[#This Row],[Combined
Daily order]]</f>
        <v>18124</v>
      </c>
      <c r="C90" s="4">
        <v>88</v>
      </c>
      <c r="D90" s="4" t="e" cm="1">
        <f t="array" aca="1" ref="D90" ca="1">SUMPRODUCT(OFFSET($B$2:$B$804,0,0,803-C90)-AVERAGE($B$2:$B$804),OFFSET($B$2:$B$804,C90,0,803-C90)-AVERAGE($B$2:$B$804))/DEVSQ($B$2:$B$804)</f>
        <v>#VALUE!</v>
      </c>
      <c r="E90"/>
      <c r="G90" s="4" t="e" cm="1">
        <f t="array" ref="G90">SUMPRODUCT(B$2:B$804-F$3,B90:B892-F$3)</f>
        <v>#VALUE!</v>
      </c>
      <c r="H90" t="e" cm="1">
        <f t="array" ref="H90">SUMPRODUCT(B$2:B90-F$3,B$2:B90-F$3)</f>
        <v>#VALUE!</v>
      </c>
      <c r="I90" t="e" cm="1">
        <f t="array" ref="I90">SUMPRODUCT(B90:B$804-F$3,B90:B$804-F$3)</f>
        <v>#VALUE!</v>
      </c>
      <c r="J90" s="4" t="e">
        <f t="shared" si="1"/>
        <v>#VALUE!</v>
      </c>
    </row>
    <row r="91" spans="1:10" ht="15" x14ac:dyDescent="0.2">
      <c r="A91" s="5">
        <v>45439</v>
      </c>
      <c r="B91" s="4">
        <f>Table3[[#This Row],[Combined
Daily order]]</f>
        <v>28075</v>
      </c>
      <c r="C91" s="4">
        <v>89</v>
      </c>
      <c r="D91" s="4" t="e" cm="1">
        <f t="array" aca="1" ref="D91" ca="1">SUMPRODUCT(OFFSET($B$2:$B$804,0,0,803-C91)-AVERAGE($B$2:$B$804),OFFSET($B$2:$B$804,C91,0,803-C91)-AVERAGE($B$2:$B$804))/DEVSQ($B$2:$B$804)</f>
        <v>#VALUE!</v>
      </c>
      <c r="E91"/>
      <c r="G91" s="4" t="e" cm="1">
        <f t="array" ref="G91">SUMPRODUCT(B$2:B$804-F$3,B91:B893-F$3)</f>
        <v>#VALUE!</v>
      </c>
      <c r="H91" t="e" cm="1">
        <f t="array" ref="H91">SUMPRODUCT(B$2:B91-F$3,B$2:B91-F$3)</f>
        <v>#VALUE!</v>
      </c>
      <c r="I91" t="e" cm="1">
        <f t="array" ref="I91">SUMPRODUCT(B91:B$804-F$3,B91:B$804-F$3)</f>
        <v>#VALUE!</v>
      </c>
      <c r="J91" s="4" t="e">
        <f t="shared" si="1"/>
        <v>#VALUE!</v>
      </c>
    </row>
    <row r="92" spans="1:10" ht="15" x14ac:dyDescent="0.2">
      <c r="A92" s="5">
        <v>45436</v>
      </c>
      <c r="B92" s="4">
        <f>Table3[[#This Row],[Combined
Daily order]]</f>
        <v>17865</v>
      </c>
      <c r="C92" s="4">
        <v>90</v>
      </c>
      <c r="D92" s="4" t="e" cm="1">
        <f t="array" aca="1" ref="D92" ca="1">SUMPRODUCT(OFFSET($B$2:$B$804,0,0,803-C92)-AVERAGE($B$2:$B$804),OFFSET($B$2:$B$804,C92,0,803-C92)-AVERAGE($B$2:$B$804))/DEVSQ($B$2:$B$804)</f>
        <v>#VALUE!</v>
      </c>
      <c r="E92"/>
      <c r="G92" s="4" t="e" cm="1">
        <f t="array" ref="G92">SUMPRODUCT(B$2:B$804-F$3,B92:B894-F$3)</f>
        <v>#VALUE!</v>
      </c>
      <c r="H92" t="e" cm="1">
        <f t="array" ref="H92">SUMPRODUCT(B$2:B92-F$3,B$2:B92-F$3)</f>
        <v>#VALUE!</v>
      </c>
      <c r="I92" t="e" cm="1">
        <f t="array" ref="I92">SUMPRODUCT(B92:B$804-F$3,B92:B$804-F$3)</f>
        <v>#VALUE!</v>
      </c>
      <c r="J92" s="4" t="e">
        <f t="shared" si="1"/>
        <v>#VALUE!</v>
      </c>
    </row>
    <row r="93" spans="1:10" ht="15" x14ac:dyDescent="0.2">
      <c r="A93" s="5">
        <v>45435</v>
      </c>
      <c r="B93" s="4">
        <f>Table3[[#This Row],[Combined
Daily order]]</f>
        <v>28751</v>
      </c>
      <c r="C93" s="4">
        <v>91</v>
      </c>
      <c r="D93" s="4" t="e" cm="1">
        <f t="array" aca="1" ref="D93" ca="1">SUMPRODUCT(OFFSET($B$2:$B$804,0,0,803-C93)-AVERAGE($B$2:$B$804),OFFSET($B$2:$B$804,C93,0,803-C93)-AVERAGE($B$2:$B$804))/DEVSQ($B$2:$B$804)</f>
        <v>#VALUE!</v>
      </c>
      <c r="E93"/>
      <c r="G93" s="4" t="e" cm="1">
        <f t="array" ref="G93">SUMPRODUCT(B$2:B$804-F$3,B93:B895-F$3)</f>
        <v>#VALUE!</v>
      </c>
      <c r="H93" t="e" cm="1">
        <f t="array" ref="H93">SUMPRODUCT(B$2:B93-F$3,B$2:B93-F$3)</f>
        <v>#VALUE!</v>
      </c>
      <c r="I93" t="e" cm="1">
        <f t="array" ref="I93">SUMPRODUCT(B93:B$804-F$3,B93:B$804-F$3)</f>
        <v>#VALUE!</v>
      </c>
      <c r="J93" s="4" t="e">
        <f t="shared" si="1"/>
        <v>#VALUE!</v>
      </c>
    </row>
    <row r="94" spans="1:10" ht="15" x14ac:dyDescent="0.2">
      <c r="A94" s="5">
        <v>45434</v>
      </c>
      <c r="B94" s="4">
        <f>Table3[[#This Row],[Combined
Daily order]]</f>
        <v>19996</v>
      </c>
      <c r="C94" s="4">
        <v>92</v>
      </c>
      <c r="D94" s="4" t="e" cm="1">
        <f t="array" aca="1" ref="D94" ca="1">SUMPRODUCT(OFFSET($B$2:$B$804,0,0,803-C94)-AVERAGE($B$2:$B$804),OFFSET($B$2:$B$804,C94,0,803-C94)-AVERAGE($B$2:$B$804))/DEVSQ($B$2:$B$804)</f>
        <v>#VALUE!</v>
      </c>
      <c r="E94"/>
      <c r="G94" s="4" t="e" cm="1">
        <f t="array" ref="G94">SUMPRODUCT(B$2:B$804-F$3,B94:B896-F$3)</f>
        <v>#VALUE!</v>
      </c>
      <c r="H94" t="e" cm="1">
        <f t="array" ref="H94">SUMPRODUCT(B$2:B94-F$3,B$2:B94-F$3)</f>
        <v>#VALUE!</v>
      </c>
      <c r="I94" t="e" cm="1">
        <f t="array" ref="I94">SUMPRODUCT(B94:B$804-F$3,B94:B$804-F$3)</f>
        <v>#VALUE!</v>
      </c>
      <c r="J94" s="4" t="e">
        <f t="shared" si="1"/>
        <v>#VALUE!</v>
      </c>
    </row>
    <row r="95" spans="1:10" ht="15" x14ac:dyDescent="0.2">
      <c r="A95" s="5">
        <v>45433</v>
      </c>
      <c r="B95" s="4">
        <f>Table3[[#This Row],[Combined
Daily order]]</f>
        <v>29402</v>
      </c>
      <c r="C95" s="4">
        <v>93</v>
      </c>
      <c r="D95" s="4" t="e" cm="1">
        <f t="array" aca="1" ref="D95" ca="1">SUMPRODUCT(OFFSET($B$2:$B$804,0,0,803-C95)-AVERAGE($B$2:$B$804),OFFSET($B$2:$B$804,C95,0,803-C95)-AVERAGE($B$2:$B$804))/DEVSQ($B$2:$B$804)</f>
        <v>#VALUE!</v>
      </c>
      <c r="E95"/>
      <c r="G95" s="4" t="e" cm="1">
        <f t="array" ref="G95">SUMPRODUCT(B$2:B$804-F$3,B95:B897-F$3)</f>
        <v>#VALUE!</v>
      </c>
      <c r="H95" t="e" cm="1">
        <f t="array" ref="H95">SUMPRODUCT(B$2:B95-F$3,B$2:B95-F$3)</f>
        <v>#VALUE!</v>
      </c>
      <c r="I95" t="e" cm="1">
        <f t="array" ref="I95">SUMPRODUCT(B95:B$804-F$3,B95:B$804-F$3)</f>
        <v>#VALUE!</v>
      </c>
      <c r="J95" s="4" t="e">
        <f t="shared" si="1"/>
        <v>#VALUE!</v>
      </c>
    </row>
    <row r="96" spans="1:10" ht="15" x14ac:dyDescent="0.2">
      <c r="A96" s="5">
        <v>45432</v>
      </c>
      <c r="B96" s="4">
        <f>Table3[[#This Row],[Combined
Daily order]]</f>
        <v>18011</v>
      </c>
      <c r="C96" s="4">
        <v>94</v>
      </c>
      <c r="D96" s="4" t="e" cm="1">
        <f t="array" aca="1" ref="D96" ca="1">SUMPRODUCT(OFFSET($B$2:$B$804,0,0,803-C96)-AVERAGE($B$2:$B$804),OFFSET($B$2:$B$804,C96,0,803-C96)-AVERAGE($B$2:$B$804))/DEVSQ($B$2:$B$804)</f>
        <v>#VALUE!</v>
      </c>
      <c r="E96"/>
      <c r="G96" s="4" t="e" cm="1">
        <f t="array" ref="G96">SUMPRODUCT(B$2:B$804-F$3,B96:B898-F$3)</f>
        <v>#VALUE!</v>
      </c>
      <c r="H96" t="e" cm="1">
        <f t="array" ref="H96">SUMPRODUCT(B$2:B96-F$3,B$2:B96-F$3)</f>
        <v>#VALUE!</v>
      </c>
      <c r="I96" t="e" cm="1">
        <f t="array" ref="I96">SUMPRODUCT(B96:B$804-F$3,B96:B$804-F$3)</f>
        <v>#VALUE!</v>
      </c>
      <c r="J96" s="4" t="e">
        <f t="shared" si="1"/>
        <v>#VALUE!</v>
      </c>
    </row>
    <row r="97" spans="1:10" ht="15" x14ac:dyDescent="0.2">
      <c r="A97" s="5">
        <v>45429</v>
      </c>
      <c r="B97" s="4">
        <f>Table3[[#This Row],[Combined
Daily order]]</f>
        <v>28659</v>
      </c>
      <c r="C97" s="4">
        <v>95</v>
      </c>
      <c r="D97" s="4" t="e" cm="1">
        <f t="array" aca="1" ref="D97" ca="1">SUMPRODUCT(OFFSET($B$2:$B$804,0,0,803-C97)-AVERAGE($B$2:$B$804),OFFSET($B$2:$B$804,C97,0,803-C97)-AVERAGE($B$2:$B$804))/DEVSQ($B$2:$B$804)</f>
        <v>#VALUE!</v>
      </c>
      <c r="E97"/>
      <c r="G97" s="4" t="e" cm="1">
        <f t="array" ref="G97">SUMPRODUCT(B$2:B$804-F$3,B97:B899-F$3)</f>
        <v>#VALUE!</v>
      </c>
      <c r="H97" t="e" cm="1">
        <f t="array" ref="H97">SUMPRODUCT(B$2:B97-F$3,B$2:B97-F$3)</f>
        <v>#VALUE!</v>
      </c>
      <c r="I97" t="e" cm="1">
        <f t="array" ref="I97">SUMPRODUCT(B97:B$804-F$3,B97:B$804-F$3)</f>
        <v>#VALUE!</v>
      </c>
      <c r="J97" s="4" t="e">
        <f t="shared" si="1"/>
        <v>#VALUE!</v>
      </c>
    </row>
    <row r="98" spans="1:10" ht="15" x14ac:dyDescent="0.2">
      <c r="A98" s="5">
        <v>45428</v>
      </c>
      <c r="B98" s="4">
        <f>Table3[[#This Row],[Combined
Daily order]]</f>
        <v>17437</v>
      </c>
      <c r="C98" s="4">
        <v>96</v>
      </c>
      <c r="D98" s="4" t="e" cm="1">
        <f t="array" aca="1" ref="D98" ca="1">SUMPRODUCT(OFFSET($B$2:$B$804,0,0,803-C98)-AVERAGE($B$2:$B$804),OFFSET($B$2:$B$804,C98,0,803-C98)-AVERAGE($B$2:$B$804))/DEVSQ($B$2:$B$804)</f>
        <v>#VALUE!</v>
      </c>
      <c r="E98"/>
      <c r="G98" s="4" t="e" cm="1">
        <f t="array" ref="G98">SUMPRODUCT(B$2:B$804-F$3,B98:B900-F$3)</f>
        <v>#VALUE!</v>
      </c>
      <c r="H98" t="e" cm="1">
        <f t="array" ref="H98">SUMPRODUCT(B$2:B98-F$3,B$2:B98-F$3)</f>
        <v>#VALUE!</v>
      </c>
      <c r="I98" t="e" cm="1">
        <f t="array" ref="I98">SUMPRODUCT(B98:B$804-F$3,B98:B$804-F$3)</f>
        <v>#VALUE!</v>
      </c>
      <c r="J98" s="4" t="e">
        <f t="shared" si="1"/>
        <v>#VALUE!</v>
      </c>
    </row>
    <row r="99" spans="1:10" ht="15" x14ac:dyDescent="0.2">
      <c r="A99" s="5">
        <v>45427</v>
      </c>
      <c r="B99" s="4">
        <f>Table3[[#This Row],[Combined
Daily order]]</f>
        <v>29233</v>
      </c>
      <c r="C99" s="4">
        <v>97</v>
      </c>
      <c r="D99" s="4" t="e" cm="1">
        <f t="array" aca="1" ref="D99" ca="1">SUMPRODUCT(OFFSET($B$2:$B$804,0,0,803-C99)-AVERAGE($B$2:$B$804),OFFSET($B$2:$B$804,C99,0,803-C99)-AVERAGE($B$2:$B$804))/DEVSQ($B$2:$B$804)</f>
        <v>#VALUE!</v>
      </c>
      <c r="E99"/>
      <c r="G99" s="4" t="e" cm="1">
        <f t="array" ref="G99">SUMPRODUCT(B$2:B$804-F$3,B99:B901-F$3)</f>
        <v>#VALUE!</v>
      </c>
      <c r="H99" t="e" cm="1">
        <f t="array" ref="H99">SUMPRODUCT(B$2:B99-F$3,B$2:B99-F$3)</f>
        <v>#VALUE!</v>
      </c>
      <c r="I99" t="e" cm="1">
        <f t="array" ref="I99">SUMPRODUCT(B99:B$804-F$3,B99:B$804-F$3)</f>
        <v>#VALUE!</v>
      </c>
      <c r="J99" s="4" t="e">
        <f t="shared" si="1"/>
        <v>#VALUE!</v>
      </c>
    </row>
    <row r="100" spans="1:10" ht="15" x14ac:dyDescent="0.2">
      <c r="A100" s="5">
        <v>45426</v>
      </c>
      <c r="B100" s="4">
        <f>Table3[[#This Row],[Combined
Daily order]]</f>
        <v>19215</v>
      </c>
      <c r="C100" s="4">
        <v>98</v>
      </c>
      <c r="D100" s="4" t="e" cm="1">
        <f t="array" aca="1" ref="D100" ca="1">SUMPRODUCT(OFFSET($B$2:$B$804,0,0,803-C100)-AVERAGE($B$2:$B$804),OFFSET($B$2:$B$804,C100,0,803-C100)-AVERAGE($B$2:$B$804))/DEVSQ($B$2:$B$804)</f>
        <v>#VALUE!</v>
      </c>
      <c r="E100"/>
      <c r="G100" s="4" t="e" cm="1">
        <f t="array" ref="G100">SUMPRODUCT(B$2:B$804-F$3,B100:B902-F$3)</f>
        <v>#VALUE!</v>
      </c>
      <c r="H100" t="e" cm="1">
        <f t="array" ref="H100">SUMPRODUCT(B$2:B100-F$3,B$2:B100-F$3)</f>
        <v>#VALUE!</v>
      </c>
      <c r="I100" t="e" cm="1">
        <f t="array" ref="I100">SUMPRODUCT(B100:B$804-F$3,B100:B$804-F$3)</f>
        <v>#VALUE!</v>
      </c>
      <c r="J100" s="4" t="e">
        <f t="shared" si="1"/>
        <v>#VALUE!</v>
      </c>
    </row>
    <row r="101" spans="1:10" ht="15" x14ac:dyDescent="0.2">
      <c r="A101" s="5">
        <v>45425</v>
      </c>
      <c r="B101" s="4">
        <f>Table3[[#This Row],[Combined
Daily order]]</f>
        <v>28978</v>
      </c>
      <c r="C101" s="4">
        <v>99</v>
      </c>
      <c r="D101" s="4" t="e" cm="1">
        <f t="array" aca="1" ref="D101" ca="1">SUMPRODUCT(OFFSET($B$2:$B$804,0,0,803-C101)-AVERAGE($B$2:$B$804),OFFSET($B$2:$B$804,C101,0,803-C101)-AVERAGE($B$2:$B$804))/DEVSQ($B$2:$B$804)</f>
        <v>#VALUE!</v>
      </c>
      <c r="E101"/>
      <c r="G101" s="4" t="e" cm="1">
        <f t="array" ref="G101">SUMPRODUCT(B$2:B$804-F$3,B101:B903-F$3)</f>
        <v>#VALUE!</v>
      </c>
      <c r="H101" t="e" cm="1">
        <f t="array" ref="H101">SUMPRODUCT(B$2:B101-F$3,B$2:B101-F$3)</f>
        <v>#VALUE!</v>
      </c>
      <c r="I101" t="e" cm="1">
        <f t="array" ref="I101">SUMPRODUCT(B101:B$804-F$3,B101:B$804-F$3)</f>
        <v>#VALUE!</v>
      </c>
      <c r="J101" s="4" t="e">
        <f t="shared" si="1"/>
        <v>#VALUE!</v>
      </c>
    </row>
    <row r="102" spans="1:10" ht="15" x14ac:dyDescent="0.2">
      <c r="A102" s="5">
        <v>45422</v>
      </c>
      <c r="B102" s="4">
        <f>Table3[[#This Row],[Combined
Daily order]]</f>
        <v>18957</v>
      </c>
      <c r="C102" s="4">
        <v>100</v>
      </c>
      <c r="D102" s="4" t="e" cm="1">
        <f t="array" aca="1" ref="D102" ca="1">SUMPRODUCT(OFFSET($B$2:$B$804,0,0,803-C102)-AVERAGE($B$2:$B$804),OFFSET($B$2:$B$804,C102,0,803-C102)-AVERAGE($B$2:$B$804))/DEVSQ($B$2:$B$804)</f>
        <v>#VALUE!</v>
      </c>
      <c r="E102"/>
      <c r="G102" s="4" t="e" cm="1">
        <f t="array" ref="G102">SUMPRODUCT(B$2:B$804-F$3,B102:B904-F$3)</f>
        <v>#VALUE!</v>
      </c>
      <c r="H102" t="e" cm="1">
        <f t="array" ref="H102">SUMPRODUCT(B$2:B102-F$3,B$2:B102-F$3)</f>
        <v>#VALUE!</v>
      </c>
      <c r="I102" t="e" cm="1">
        <f t="array" ref="I102">SUMPRODUCT(B102:B$804-F$3,B102:B$804-F$3)</f>
        <v>#VALUE!</v>
      </c>
      <c r="J102" s="4" t="e">
        <f t="shared" si="1"/>
        <v>#VALUE!</v>
      </c>
    </row>
    <row r="103" spans="1:10" ht="15" x14ac:dyDescent="0.2">
      <c r="A103" s="5">
        <v>45421</v>
      </c>
      <c r="B103" s="4">
        <f>Table3[[#This Row],[Combined
Daily order]]</f>
        <v>27362</v>
      </c>
      <c r="C103" s="4">
        <v>101</v>
      </c>
      <c r="D103" s="4" t="e" cm="1">
        <f t="array" aca="1" ref="D103" ca="1">SUMPRODUCT(OFFSET($B$2:$B$804,0,0,803-C103)-AVERAGE($B$2:$B$804),OFFSET($B$2:$B$804,C103,0,803-C103)-AVERAGE($B$2:$B$804))/DEVSQ($B$2:$B$804)</f>
        <v>#VALUE!</v>
      </c>
      <c r="E103"/>
      <c r="G103" s="4" t="e" cm="1">
        <f t="array" ref="G103">SUMPRODUCT(B$2:B$804-F$3,B103:B905-F$3)</f>
        <v>#VALUE!</v>
      </c>
      <c r="H103" t="e" cm="1">
        <f t="array" ref="H103">SUMPRODUCT(B$2:B103-F$3,B$2:B103-F$3)</f>
        <v>#VALUE!</v>
      </c>
      <c r="I103" t="e" cm="1">
        <f t="array" ref="I103">SUMPRODUCT(B103:B$804-F$3,B103:B$804-F$3)</f>
        <v>#VALUE!</v>
      </c>
      <c r="J103" s="4" t="e">
        <f t="shared" si="1"/>
        <v>#VALUE!</v>
      </c>
    </row>
    <row r="104" spans="1:10" ht="15" x14ac:dyDescent="0.2">
      <c r="A104" s="5">
        <v>45420</v>
      </c>
      <c r="B104" s="4">
        <f>Table3[[#This Row],[Combined
Daily order]]</f>
        <v>18591</v>
      </c>
      <c r="C104" s="4">
        <v>102</v>
      </c>
      <c r="D104" s="4" t="e" cm="1">
        <f t="array" aca="1" ref="D104" ca="1">SUMPRODUCT(OFFSET($B$2:$B$804,0,0,803-C104)-AVERAGE($B$2:$B$804),OFFSET($B$2:$B$804,C104,0,803-C104)-AVERAGE($B$2:$B$804))/DEVSQ($B$2:$B$804)</f>
        <v>#VALUE!</v>
      </c>
      <c r="E104"/>
      <c r="G104" s="4" t="e" cm="1">
        <f t="array" ref="G104">SUMPRODUCT(B$2:B$804-F$3,B104:B906-F$3)</f>
        <v>#VALUE!</v>
      </c>
      <c r="H104" t="e" cm="1">
        <f t="array" ref="H104">SUMPRODUCT(B$2:B104-F$3,B$2:B104-F$3)</f>
        <v>#VALUE!</v>
      </c>
      <c r="I104" t="e" cm="1">
        <f t="array" ref="I104">SUMPRODUCT(B104:B$804-F$3,B104:B$804-F$3)</f>
        <v>#VALUE!</v>
      </c>
      <c r="J104" s="4" t="e">
        <f t="shared" si="1"/>
        <v>#VALUE!</v>
      </c>
    </row>
    <row r="105" spans="1:10" ht="15" x14ac:dyDescent="0.2">
      <c r="A105" s="5">
        <v>45419</v>
      </c>
      <c r="B105" s="4">
        <f>Table3[[#This Row],[Combined
Daily order]]</f>
        <v>27161</v>
      </c>
      <c r="C105" s="4">
        <v>103</v>
      </c>
      <c r="D105" s="4" t="e" cm="1">
        <f t="array" aca="1" ref="D105" ca="1">SUMPRODUCT(OFFSET($B$2:$B$804,0,0,803-C105)-AVERAGE($B$2:$B$804),OFFSET($B$2:$B$804,C105,0,803-C105)-AVERAGE($B$2:$B$804))/DEVSQ($B$2:$B$804)</f>
        <v>#VALUE!</v>
      </c>
      <c r="E105"/>
      <c r="G105" s="4" t="e" cm="1">
        <f t="array" ref="G105">SUMPRODUCT(B$2:B$804-F$3,B105:B907-F$3)</f>
        <v>#VALUE!</v>
      </c>
      <c r="H105" t="e" cm="1">
        <f t="array" ref="H105">SUMPRODUCT(B$2:B105-F$3,B$2:B105-F$3)</f>
        <v>#VALUE!</v>
      </c>
      <c r="I105" t="e" cm="1">
        <f t="array" ref="I105">SUMPRODUCT(B105:B$804-F$3,B105:B$804-F$3)</f>
        <v>#VALUE!</v>
      </c>
      <c r="J105" s="4" t="e">
        <f t="shared" si="1"/>
        <v>#VALUE!</v>
      </c>
    </row>
    <row r="106" spans="1:10" ht="15" x14ac:dyDescent="0.2">
      <c r="A106" s="5">
        <v>45418</v>
      </c>
      <c r="B106" s="4">
        <f>Table3[[#This Row],[Combined
Daily order]]</f>
        <v>17787</v>
      </c>
      <c r="C106" s="4">
        <v>104</v>
      </c>
      <c r="D106" s="4" t="e" cm="1">
        <f t="array" aca="1" ref="D106" ca="1">SUMPRODUCT(OFFSET($B$2:$B$804,0,0,803-C106)-AVERAGE($B$2:$B$804),OFFSET($B$2:$B$804,C106,0,803-C106)-AVERAGE($B$2:$B$804))/DEVSQ($B$2:$B$804)</f>
        <v>#VALUE!</v>
      </c>
      <c r="E106"/>
      <c r="G106" s="4" t="e" cm="1">
        <f t="array" ref="G106">SUMPRODUCT(B$2:B$804-F$3,B106:B908-F$3)</f>
        <v>#VALUE!</v>
      </c>
      <c r="H106" t="e" cm="1">
        <f t="array" ref="H106">SUMPRODUCT(B$2:B106-F$3,B$2:B106-F$3)</f>
        <v>#VALUE!</v>
      </c>
      <c r="I106" t="e" cm="1">
        <f t="array" ref="I106">SUMPRODUCT(B106:B$804-F$3,B106:B$804-F$3)</f>
        <v>#VALUE!</v>
      </c>
      <c r="J106" s="4" t="e">
        <f t="shared" si="1"/>
        <v>#VALUE!</v>
      </c>
    </row>
    <row r="107" spans="1:10" ht="15" x14ac:dyDescent="0.2">
      <c r="A107" s="5">
        <v>45415</v>
      </c>
      <c r="B107" s="4">
        <f>Table3[[#This Row],[Combined
Daily order]]</f>
        <v>28939</v>
      </c>
      <c r="C107" s="4">
        <v>105</v>
      </c>
      <c r="D107" s="4" t="e" cm="1">
        <f t="array" aca="1" ref="D107" ca="1">SUMPRODUCT(OFFSET($B$2:$B$804,0,0,803-C107)-AVERAGE($B$2:$B$804),OFFSET($B$2:$B$804,C107,0,803-C107)-AVERAGE($B$2:$B$804))/DEVSQ($B$2:$B$804)</f>
        <v>#VALUE!</v>
      </c>
      <c r="E107"/>
      <c r="G107" s="4" t="e" cm="1">
        <f t="array" ref="G107">SUMPRODUCT(B$2:B$804-F$3,B107:B909-F$3)</f>
        <v>#VALUE!</v>
      </c>
      <c r="H107" t="e" cm="1">
        <f t="array" ref="H107">SUMPRODUCT(B$2:B107-F$3,B$2:B107-F$3)</f>
        <v>#VALUE!</v>
      </c>
      <c r="I107" t="e" cm="1">
        <f t="array" ref="I107">SUMPRODUCT(B107:B$804-F$3,B107:B$804-F$3)</f>
        <v>#VALUE!</v>
      </c>
      <c r="J107" s="4" t="e">
        <f t="shared" si="1"/>
        <v>#VALUE!</v>
      </c>
    </row>
    <row r="108" spans="1:10" ht="15" x14ac:dyDescent="0.2">
      <c r="A108" s="5">
        <v>45414</v>
      </c>
      <c r="B108" s="4">
        <f>Table3[[#This Row],[Combined
Daily order]]</f>
        <v>17133</v>
      </c>
      <c r="C108" s="4">
        <v>106</v>
      </c>
      <c r="D108" s="4" t="e" cm="1">
        <f t="array" aca="1" ref="D108" ca="1">SUMPRODUCT(OFFSET($B$2:$B$804,0,0,803-C108)-AVERAGE($B$2:$B$804),OFFSET($B$2:$B$804,C108,0,803-C108)-AVERAGE($B$2:$B$804))/DEVSQ($B$2:$B$804)</f>
        <v>#VALUE!</v>
      </c>
      <c r="E108"/>
      <c r="G108" s="4" t="e" cm="1">
        <f t="array" ref="G108">SUMPRODUCT(B$2:B$804-F$3,B108:B910-F$3)</f>
        <v>#VALUE!</v>
      </c>
      <c r="H108" t="e" cm="1">
        <f t="array" ref="H108">SUMPRODUCT(B$2:B108-F$3,B$2:B108-F$3)</f>
        <v>#VALUE!</v>
      </c>
      <c r="I108" t="e" cm="1">
        <f t="array" ref="I108">SUMPRODUCT(B108:B$804-F$3,B108:B$804-F$3)</f>
        <v>#VALUE!</v>
      </c>
      <c r="J108" s="4" t="e">
        <f t="shared" si="1"/>
        <v>#VALUE!</v>
      </c>
    </row>
    <row r="109" spans="1:10" ht="15" x14ac:dyDescent="0.2">
      <c r="A109" s="5">
        <v>45413</v>
      </c>
      <c r="B109" s="4">
        <f>Table3[[#This Row],[Combined
Daily order]]</f>
        <v>28589</v>
      </c>
      <c r="C109" s="4">
        <v>107</v>
      </c>
      <c r="D109" s="4" t="e" cm="1">
        <f t="array" aca="1" ref="D109" ca="1">SUMPRODUCT(OFFSET($B$2:$B$804,0,0,803-C109)-AVERAGE($B$2:$B$804),OFFSET($B$2:$B$804,C109,0,803-C109)-AVERAGE($B$2:$B$804))/DEVSQ($B$2:$B$804)</f>
        <v>#VALUE!</v>
      </c>
      <c r="E109"/>
      <c r="G109" s="4" t="e" cm="1">
        <f t="array" ref="G109">SUMPRODUCT(B$2:B$804-F$3,B109:B911-F$3)</f>
        <v>#VALUE!</v>
      </c>
      <c r="H109" t="e" cm="1">
        <f t="array" ref="H109">SUMPRODUCT(B$2:B109-F$3,B$2:B109-F$3)</f>
        <v>#VALUE!</v>
      </c>
      <c r="I109" t="e" cm="1">
        <f t="array" ref="I109">SUMPRODUCT(B109:B$804-F$3,B109:B$804-F$3)</f>
        <v>#VALUE!</v>
      </c>
      <c r="J109" s="4" t="e">
        <f t="shared" si="1"/>
        <v>#VALUE!</v>
      </c>
    </row>
    <row r="110" spans="1:10" ht="15" x14ac:dyDescent="0.2">
      <c r="A110" s="5">
        <v>45412</v>
      </c>
      <c r="B110" s="4">
        <f>Table3[[#This Row],[Combined
Daily order]]</f>
        <v>30537</v>
      </c>
      <c r="C110" s="4">
        <v>108</v>
      </c>
      <c r="D110" s="4" t="e" cm="1">
        <f t="array" aca="1" ref="D110" ca="1">SUMPRODUCT(OFFSET($B$2:$B$804,0,0,803-C110)-AVERAGE($B$2:$B$804),OFFSET($B$2:$B$804,C110,0,803-C110)-AVERAGE($B$2:$B$804))/DEVSQ($B$2:$B$804)</f>
        <v>#VALUE!</v>
      </c>
      <c r="E110"/>
      <c r="G110" s="4" t="e" cm="1">
        <f t="array" ref="G110">SUMPRODUCT(B$2:B$804-F$3,B110:B912-F$3)</f>
        <v>#VALUE!</v>
      </c>
      <c r="H110" t="e" cm="1">
        <f t="array" ref="H110">SUMPRODUCT(B$2:B110-F$3,B$2:B110-F$3)</f>
        <v>#VALUE!</v>
      </c>
      <c r="I110" t="e" cm="1">
        <f t="array" ref="I110">SUMPRODUCT(B110:B$804-F$3,B110:B$804-F$3)</f>
        <v>#VALUE!</v>
      </c>
      <c r="J110" s="4" t="e">
        <f t="shared" si="1"/>
        <v>#VALUE!</v>
      </c>
    </row>
    <row r="111" spans="1:10" ht="15" x14ac:dyDescent="0.2">
      <c r="A111" s="5">
        <v>45411</v>
      </c>
      <c r="B111" s="4">
        <f>Table3[[#This Row],[Combined
Daily order]]</f>
        <v>18989</v>
      </c>
      <c r="C111" s="4">
        <v>109</v>
      </c>
      <c r="D111" s="4" t="e" cm="1">
        <f t="array" aca="1" ref="D111" ca="1">SUMPRODUCT(OFFSET($B$2:$B$804,0,0,803-C111)-AVERAGE($B$2:$B$804),OFFSET($B$2:$B$804,C111,0,803-C111)-AVERAGE($B$2:$B$804))/DEVSQ($B$2:$B$804)</f>
        <v>#VALUE!</v>
      </c>
      <c r="E111"/>
      <c r="G111" s="4" t="e" cm="1">
        <f t="array" ref="G111">SUMPRODUCT(B$2:B$804-F$3,B111:B913-F$3)</f>
        <v>#VALUE!</v>
      </c>
      <c r="H111" t="e" cm="1">
        <f t="array" ref="H111">SUMPRODUCT(B$2:B111-F$3,B$2:B111-F$3)</f>
        <v>#VALUE!</v>
      </c>
      <c r="I111" t="e" cm="1">
        <f t="array" ref="I111">SUMPRODUCT(B111:B$804-F$3,B111:B$804-F$3)</f>
        <v>#VALUE!</v>
      </c>
      <c r="J111" s="4" t="e">
        <f t="shared" si="1"/>
        <v>#VALUE!</v>
      </c>
    </row>
    <row r="112" spans="1:10" ht="15" x14ac:dyDescent="0.2">
      <c r="A112" s="5">
        <v>45408</v>
      </c>
      <c r="B112" s="4">
        <f>Table3[[#This Row],[Combined
Daily order]]</f>
        <v>27741</v>
      </c>
      <c r="C112" s="4">
        <v>110</v>
      </c>
      <c r="D112" s="4" t="e" cm="1">
        <f t="array" aca="1" ref="D112" ca="1">SUMPRODUCT(OFFSET($B$2:$B$804,0,0,803-C112)-AVERAGE($B$2:$B$804),OFFSET($B$2:$B$804,C112,0,803-C112)-AVERAGE($B$2:$B$804))/DEVSQ($B$2:$B$804)</f>
        <v>#VALUE!</v>
      </c>
      <c r="E112"/>
      <c r="G112" s="4" t="e" cm="1">
        <f t="array" ref="G112">SUMPRODUCT(B$2:B$804-F$3,B112:B914-F$3)</f>
        <v>#VALUE!</v>
      </c>
      <c r="H112" t="e" cm="1">
        <f t="array" ref="H112">SUMPRODUCT(B$2:B112-F$3,B$2:B112-F$3)</f>
        <v>#VALUE!</v>
      </c>
      <c r="I112" t="e" cm="1">
        <f t="array" ref="I112">SUMPRODUCT(B112:B$804-F$3,B112:B$804-F$3)</f>
        <v>#VALUE!</v>
      </c>
      <c r="J112" s="4" t="e">
        <f t="shared" si="1"/>
        <v>#VALUE!</v>
      </c>
    </row>
    <row r="113" spans="1:10" ht="15" x14ac:dyDescent="0.2">
      <c r="A113" s="5">
        <v>45407</v>
      </c>
      <c r="B113" s="4">
        <f>Table3[[#This Row],[Combined
Daily order]]</f>
        <v>19332</v>
      </c>
      <c r="C113" s="4">
        <v>111</v>
      </c>
      <c r="D113" s="4" t="e" cm="1">
        <f t="array" aca="1" ref="D113" ca="1">SUMPRODUCT(OFFSET($B$2:$B$804,0,0,803-C113)-AVERAGE($B$2:$B$804),OFFSET($B$2:$B$804,C113,0,803-C113)-AVERAGE($B$2:$B$804))/DEVSQ($B$2:$B$804)</f>
        <v>#VALUE!</v>
      </c>
      <c r="E113"/>
      <c r="G113" s="4" t="e" cm="1">
        <f t="array" ref="G113">SUMPRODUCT(B$2:B$804-F$3,B113:B915-F$3)</f>
        <v>#VALUE!</v>
      </c>
      <c r="H113" t="e" cm="1">
        <f t="array" ref="H113">SUMPRODUCT(B$2:B113-F$3,B$2:B113-F$3)</f>
        <v>#VALUE!</v>
      </c>
      <c r="I113" t="e" cm="1">
        <f t="array" ref="I113">SUMPRODUCT(B113:B$804-F$3,B113:B$804-F$3)</f>
        <v>#VALUE!</v>
      </c>
      <c r="J113" s="4" t="e">
        <f t="shared" si="1"/>
        <v>#VALUE!</v>
      </c>
    </row>
    <row r="114" spans="1:10" ht="15" x14ac:dyDescent="0.2">
      <c r="A114" s="5">
        <v>45406</v>
      </c>
      <c r="B114" s="4">
        <f>Table3[[#This Row],[Combined
Daily order]]</f>
        <v>28193</v>
      </c>
      <c r="C114" s="4">
        <v>112</v>
      </c>
      <c r="D114" s="4" t="e" cm="1">
        <f t="array" aca="1" ref="D114" ca="1">SUMPRODUCT(OFFSET($B$2:$B$804,0,0,803-C114)-AVERAGE($B$2:$B$804),OFFSET($B$2:$B$804,C114,0,803-C114)-AVERAGE($B$2:$B$804))/DEVSQ($B$2:$B$804)</f>
        <v>#VALUE!</v>
      </c>
      <c r="E114"/>
      <c r="G114" s="4" t="e" cm="1">
        <f t="array" ref="G114">SUMPRODUCT(B$2:B$804-F$3,B114:B916-F$3)</f>
        <v>#VALUE!</v>
      </c>
      <c r="H114" t="e" cm="1">
        <f t="array" ref="H114">SUMPRODUCT(B$2:B114-F$3,B$2:B114-F$3)</f>
        <v>#VALUE!</v>
      </c>
      <c r="I114" t="e" cm="1">
        <f t="array" ref="I114">SUMPRODUCT(B114:B$804-F$3,B114:B$804-F$3)</f>
        <v>#VALUE!</v>
      </c>
      <c r="J114" s="4" t="e">
        <f t="shared" si="1"/>
        <v>#VALUE!</v>
      </c>
    </row>
    <row r="115" spans="1:10" ht="15" x14ac:dyDescent="0.2">
      <c r="A115" s="5">
        <v>45405</v>
      </c>
      <c r="B115" s="4">
        <f>Table3[[#This Row],[Combined
Daily order]]</f>
        <v>17945</v>
      </c>
      <c r="C115" s="4">
        <v>113</v>
      </c>
      <c r="D115" s="4" t="e" cm="1">
        <f t="array" aca="1" ref="D115" ca="1">SUMPRODUCT(OFFSET($B$2:$B$804,0,0,803-C115)-AVERAGE($B$2:$B$804),OFFSET($B$2:$B$804,C115,0,803-C115)-AVERAGE($B$2:$B$804))/DEVSQ($B$2:$B$804)</f>
        <v>#VALUE!</v>
      </c>
      <c r="E115"/>
      <c r="G115" s="4" t="e" cm="1">
        <f t="array" ref="G115">SUMPRODUCT(B$2:B$804-F$3,B115:B917-F$3)</f>
        <v>#VALUE!</v>
      </c>
      <c r="H115" t="e" cm="1">
        <f t="array" ref="H115">SUMPRODUCT(B$2:B115-F$3,B$2:B115-F$3)</f>
        <v>#VALUE!</v>
      </c>
      <c r="I115" t="e" cm="1">
        <f t="array" ref="I115">SUMPRODUCT(B115:B$804-F$3,B115:B$804-F$3)</f>
        <v>#VALUE!</v>
      </c>
      <c r="J115" s="4" t="e">
        <f t="shared" si="1"/>
        <v>#VALUE!</v>
      </c>
    </row>
    <row r="116" spans="1:10" ht="15" x14ac:dyDescent="0.2">
      <c r="A116" s="5">
        <v>45404</v>
      </c>
      <c r="B116" s="4">
        <f>Table3[[#This Row],[Combined
Daily order]]</f>
        <v>28287</v>
      </c>
      <c r="C116" s="4">
        <v>114</v>
      </c>
      <c r="D116" s="4" t="e" cm="1">
        <f t="array" aca="1" ref="D116" ca="1">SUMPRODUCT(OFFSET($B$2:$B$804,0,0,803-C116)-AVERAGE($B$2:$B$804),OFFSET($B$2:$B$804,C116,0,803-C116)-AVERAGE($B$2:$B$804))/DEVSQ($B$2:$B$804)</f>
        <v>#VALUE!</v>
      </c>
      <c r="E116"/>
      <c r="G116" s="4" t="e" cm="1">
        <f t="array" ref="G116">SUMPRODUCT(B$2:B$804-F$3,B116:B918-F$3)</f>
        <v>#VALUE!</v>
      </c>
      <c r="H116" t="e" cm="1">
        <f t="array" ref="H116">SUMPRODUCT(B$2:B116-F$3,B$2:B116-F$3)</f>
        <v>#VALUE!</v>
      </c>
      <c r="I116" t="e" cm="1">
        <f t="array" ref="I116">SUMPRODUCT(B116:B$804-F$3,B116:B$804-F$3)</f>
        <v>#VALUE!</v>
      </c>
      <c r="J116" s="4" t="e">
        <f t="shared" si="1"/>
        <v>#VALUE!</v>
      </c>
    </row>
    <row r="117" spans="1:10" ht="15" x14ac:dyDescent="0.2">
      <c r="A117" s="5">
        <v>45401</v>
      </c>
      <c r="B117" s="4">
        <f>Table3[[#This Row],[Combined
Daily order]]</f>
        <v>18799</v>
      </c>
      <c r="C117" s="4">
        <v>115</v>
      </c>
      <c r="D117" s="4" t="e" cm="1">
        <f t="array" aca="1" ref="D117" ca="1">SUMPRODUCT(OFFSET($B$2:$B$804,0,0,803-C117)-AVERAGE($B$2:$B$804),OFFSET($B$2:$B$804,C117,0,803-C117)-AVERAGE($B$2:$B$804))/DEVSQ($B$2:$B$804)</f>
        <v>#VALUE!</v>
      </c>
      <c r="E117"/>
      <c r="G117" s="4" t="e" cm="1">
        <f t="array" ref="G117">SUMPRODUCT(B$2:B$804-F$3,B117:B919-F$3)</f>
        <v>#VALUE!</v>
      </c>
      <c r="H117" t="e" cm="1">
        <f t="array" ref="H117">SUMPRODUCT(B$2:B117-F$3,B$2:B117-F$3)</f>
        <v>#VALUE!</v>
      </c>
      <c r="I117" t="e" cm="1">
        <f t="array" ref="I117">SUMPRODUCT(B117:B$804-F$3,B117:B$804-F$3)</f>
        <v>#VALUE!</v>
      </c>
      <c r="J117" s="4" t="e">
        <f t="shared" si="1"/>
        <v>#VALUE!</v>
      </c>
    </row>
    <row r="118" spans="1:10" ht="15" x14ac:dyDescent="0.2">
      <c r="A118" s="5">
        <v>45400</v>
      </c>
      <c r="B118" s="4">
        <f>Table3[[#This Row],[Combined
Daily order]]</f>
        <v>26891</v>
      </c>
      <c r="C118" s="4">
        <v>116</v>
      </c>
      <c r="D118" s="4" t="e" cm="1">
        <f t="array" aca="1" ref="D118" ca="1">SUMPRODUCT(OFFSET($B$2:$B$804,0,0,803-C118)-AVERAGE($B$2:$B$804),OFFSET($B$2:$B$804,C118,0,803-C118)-AVERAGE($B$2:$B$804))/DEVSQ($B$2:$B$804)</f>
        <v>#VALUE!</v>
      </c>
      <c r="E118"/>
      <c r="G118" s="4" t="e" cm="1">
        <f t="array" ref="G118">SUMPRODUCT(B$2:B$804-F$3,B118:B920-F$3)</f>
        <v>#VALUE!</v>
      </c>
      <c r="H118" t="e" cm="1">
        <f t="array" ref="H118">SUMPRODUCT(B$2:B118-F$3,B$2:B118-F$3)</f>
        <v>#VALUE!</v>
      </c>
      <c r="I118" t="e" cm="1">
        <f t="array" ref="I118">SUMPRODUCT(B118:B$804-F$3,B118:B$804-F$3)</f>
        <v>#VALUE!</v>
      </c>
      <c r="J118" s="4" t="e">
        <f t="shared" si="1"/>
        <v>#VALUE!</v>
      </c>
    </row>
    <row r="119" spans="1:10" ht="15" x14ac:dyDescent="0.2">
      <c r="A119" s="5">
        <v>45399</v>
      </c>
      <c r="B119" s="4">
        <f>Table3[[#This Row],[Combined
Daily order]]</f>
        <v>17761</v>
      </c>
      <c r="C119" s="4">
        <v>117</v>
      </c>
      <c r="D119" s="4" t="e" cm="1">
        <f t="array" aca="1" ref="D119" ca="1">SUMPRODUCT(OFFSET($B$2:$B$804,0,0,803-C119)-AVERAGE($B$2:$B$804),OFFSET($B$2:$B$804,C119,0,803-C119)-AVERAGE($B$2:$B$804))/DEVSQ($B$2:$B$804)</f>
        <v>#VALUE!</v>
      </c>
      <c r="E119"/>
      <c r="G119" s="4" t="e" cm="1">
        <f t="array" ref="G119">SUMPRODUCT(B$2:B$804-F$3,B119:B921-F$3)</f>
        <v>#VALUE!</v>
      </c>
      <c r="H119" t="e" cm="1">
        <f t="array" ref="H119">SUMPRODUCT(B$2:B119-F$3,B$2:B119-F$3)</f>
        <v>#VALUE!</v>
      </c>
      <c r="I119" t="e" cm="1">
        <f t="array" ref="I119">SUMPRODUCT(B119:B$804-F$3,B119:B$804-F$3)</f>
        <v>#VALUE!</v>
      </c>
      <c r="J119" s="4" t="e">
        <f t="shared" si="1"/>
        <v>#VALUE!</v>
      </c>
    </row>
    <row r="120" spans="1:10" ht="15" x14ac:dyDescent="0.2">
      <c r="A120" s="5">
        <v>45398</v>
      </c>
      <c r="B120" s="4">
        <f>Table3[[#This Row],[Combined
Daily order]]</f>
        <v>27987</v>
      </c>
      <c r="C120" s="4">
        <v>118</v>
      </c>
      <c r="D120" s="4" t="e" cm="1">
        <f t="array" aca="1" ref="D120" ca="1">SUMPRODUCT(OFFSET($B$2:$B$804,0,0,803-C120)-AVERAGE($B$2:$B$804),OFFSET($B$2:$B$804,C120,0,803-C120)-AVERAGE($B$2:$B$804))/DEVSQ($B$2:$B$804)</f>
        <v>#VALUE!</v>
      </c>
      <c r="E120"/>
      <c r="G120" s="4" t="e" cm="1">
        <f t="array" ref="G120">SUMPRODUCT(B$2:B$804-F$3,B120:B922-F$3)</f>
        <v>#VALUE!</v>
      </c>
      <c r="H120" t="e" cm="1">
        <f t="array" ref="H120">SUMPRODUCT(B$2:B120-F$3,B$2:B120-F$3)</f>
        <v>#VALUE!</v>
      </c>
      <c r="I120" t="e" cm="1">
        <f t="array" ref="I120">SUMPRODUCT(B120:B$804-F$3,B120:B$804-F$3)</f>
        <v>#VALUE!</v>
      </c>
      <c r="J120" s="4" t="e">
        <f t="shared" si="1"/>
        <v>#VALUE!</v>
      </c>
    </row>
    <row r="121" spans="1:10" ht="15" x14ac:dyDescent="0.2">
      <c r="A121" s="5">
        <v>45397</v>
      </c>
      <c r="B121" s="4">
        <f>Table3[[#This Row],[Combined
Daily order]]</f>
        <v>19234</v>
      </c>
      <c r="C121" s="4">
        <v>119</v>
      </c>
      <c r="D121" s="4" t="e" cm="1">
        <f t="array" aca="1" ref="D121" ca="1">SUMPRODUCT(OFFSET($B$2:$B$804,0,0,803-C121)-AVERAGE($B$2:$B$804),OFFSET($B$2:$B$804,C121,0,803-C121)-AVERAGE($B$2:$B$804))/DEVSQ($B$2:$B$804)</f>
        <v>#VALUE!</v>
      </c>
      <c r="E121"/>
      <c r="G121" s="4" t="e" cm="1">
        <f t="array" ref="G121">SUMPRODUCT(B$2:B$804-F$3,B121:B923-F$3)</f>
        <v>#VALUE!</v>
      </c>
      <c r="H121" t="e" cm="1">
        <f t="array" ref="H121">SUMPRODUCT(B$2:B121-F$3,B$2:B121-F$3)</f>
        <v>#VALUE!</v>
      </c>
      <c r="I121" t="e" cm="1">
        <f t="array" ref="I121">SUMPRODUCT(B121:B$804-F$3,B121:B$804-F$3)</f>
        <v>#VALUE!</v>
      </c>
      <c r="J121" s="4" t="e">
        <f t="shared" si="1"/>
        <v>#VALUE!</v>
      </c>
    </row>
    <row r="122" spans="1:10" ht="15" x14ac:dyDescent="0.2">
      <c r="A122" s="5">
        <v>45394</v>
      </c>
      <c r="B122" s="4">
        <f>Table3[[#This Row],[Combined
Daily order]]</f>
        <v>29538</v>
      </c>
      <c r="C122" s="4">
        <v>120</v>
      </c>
      <c r="D122" s="4" t="e" cm="1">
        <f t="array" aca="1" ref="D122" ca="1">SUMPRODUCT(OFFSET($B$2:$B$804,0,0,803-C122)-AVERAGE($B$2:$B$804),OFFSET($B$2:$B$804,C122,0,803-C122)-AVERAGE($B$2:$B$804))/DEVSQ($B$2:$B$804)</f>
        <v>#VALUE!</v>
      </c>
      <c r="E122"/>
      <c r="G122" s="4" t="e" cm="1">
        <f t="array" ref="G122">SUMPRODUCT(B$2:B$804-F$3,B122:B924-F$3)</f>
        <v>#VALUE!</v>
      </c>
      <c r="H122" t="e" cm="1">
        <f t="array" ref="H122">SUMPRODUCT(B$2:B122-F$3,B$2:B122-F$3)</f>
        <v>#VALUE!</v>
      </c>
      <c r="I122" t="e" cm="1">
        <f t="array" ref="I122">SUMPRODUCT(B122:B$804-F$3,B122:B$804-F$3)</f>
        <v>#VALUE!</v>
      </c>
      <c r="J122" s="4" t="e">
        <f t="shared" si="1"/>
        <v>#VALUE!</v>
      </c>
    </row>
    <row r="123" spans="1:10" ht="15" x14ac:dyDescent="0.2">
      <c r="A123" s="5">
        <v>45393</v>
      </c>
      <c r="B123" s="4">
        <f>Table3[[#This Row],[Combined
Daily order]]</f>
        <v>18614</v>
      </c>
      <c r="C123" s="4">
        <v>121</v>
      </c>
      <c r="D123" s="4" t="e" cm="1">
        <f t="array" aca="1" ref="D123" ca="1">SUMPRODUCT(OFFSET($B$2:$B$804,0,0,803-C123)-AVERAGE($B$2:$B$804),OFFSET($B$2:$B$804,C123,0,803-C123)-AVERAGE($B$2:$B$804))/DEVSQ($B$2:$B$804)</f>
        <v>#VALUE!</v>
      </c>
      <c r="E123"/>
      <c r="G123" s="4" t="e" cm="1">
        <f t="array" ref="G123">SUMPRODUCT(B$2:B$804-F$3,B123:B925-F$3)</f>
        <v>#VALUE!</v>
      </c>
      <c r="H123" t="e" cm="1">
        <f t="array" ref="H123">SUMPRODUCT(B$2:B123-F$3,B$2:B123-F$3)</f>
        <v>#VALUE!</v>
      </c>
      <c r="I123" t="e" cm="1">
        <f t="array" ref="I123">SUMPRODUCT(B123:B$804-F$3,B123:B$804-F$3)</f>
        <v>#VALUE!</v>
      </c>
      <c r="J123" s="4" t="e">
        <f t="shared" si="1"/>
        <v>#VALUE!</v>
      </c>
    </row>
    <row r="124" spans="1:10" ht="15" x14ac:dyDescent="0.2">
      <c r="A124" s="5">
        <v>45392</v>
      </c>
      <c r="B124" s="4">
        <f>Table3[[#This Row],[Combined
Daily order]]</f>
        <v>29119</v>
      </c>
      <c r="C124" s="4">
        <v>122</v>
      </c>
      <c r="D124" s="4" t="e" cm="1">
        <f t="array" aca="1" ref="D124" ca="1">SUMPRODUCT(OFFSET($B$2:$B$804,0,0,803-C124)-AVERAGE($B$2:$B$804),OFFSET($B$2:$B$804,C124,0,803-C124)-AVERAGE($B$2:$B$804))/DEVSQ($B$2:$B$804)</f>
        <v>#VALUE!</v>
      </c>
      <c r="E124"/>
      <c r="G124" s="4" t="e" cm="1">
        <f t="array" ref="G124">SUMPRODUCT(B$2:B$804-F$3,B124:B926-F$3)</f>
        <v>#VALUE!</v>
      </c>
      <c r="H124" t="e" cm="1">
        <f t="array" ref="H124">SUMPRODUCT(B$2:B124-F$3,B$2:B124-F$3)</f>
        <v>#VALUE!</v>
      </c>
      <c r="I124" t="e" cm="1">
        <f t="array" ref="I124">SUMPRODUCT(B124:B$804-F$3,B124:B$804-F$3)</f>
        <v>#VALUE!</v>
      </c>
      <c r="J124" s="4" t="e">
        <f t="shared" si="1"/>
        <v>#VALUE!</v>
      </c>
    </row>
    <row r="125" spans="1:10" ht="15" x14ac:dyDescent="0.2">
      <c r="A125" s="5">
        <v>45391</v>
      </c>
      <c r="B125" s="4">
        <f>Table3[[#This Row],[Combined
Daily order]]</f>
        <v>19350</v>
      </c>
      <c r="C125" s="4">
        <v>123</v>
      </c>
      <c r="D125" s="4" t="e" cm="1">
        <f t="array" aca="1" ref="D125" ca="1">SUMPRODUCT(OFFSET($B$2:$B$804,0,0,803-C125)-AVERAGE($B$2:$B$804),OFFSET($B$2:$B$804,C125,0,803-C125)-AVERAGE($B$2:$B$804))/DEVSQ($B$2:$B$804)</f>
        <v>#VALUE!</v>
      </c>
      <c r="E125"/>
      <c r="G125" s="4" t="e" cm="1">
        <f t="array" ref="G125">SUMPRODUCT(B$2:B$804-F$3,B125:B927-F$3)</f>
        <v>#VALUE!</v>
      </c>
      <c r="H125" t="e" cm="1">
        <f t="array" ref="H125">SUMPRODUCT(B$2:B125-F$3,B$2:B125-F$3)</f>
        <v>#VALUE!</v>
      </c>
      <c r="I125" t="e" cm="1">
        <f t="array" ref="I125">SUMPRODUCT(B125:B$804-F$3,B125:B$804-F$3)</f>
        <v>#VALUE!</v>
      </c>
      <c r="J125" s="4" t="e">
        <f t="shared" si="1"/>
        <v>#VALUE!</v>
      </c>
    </row>
    <row r="126" spans="1:10" ht="15" x14ac:dyDescent="0.2">
      <c r="A126" s="5">
        <v>45390</v>
      </c>
      <c r="B126" s="4">
        <f>Table3[[#This Row],[Combined
Daily order]]</f>
        <v>25303</v>
      </c>
      <c r="C126" s="4">
        <v>124</v>
      </c>
      <c r="D126" s="4" t="e" cm="1">
        <f t="array" aca="1" ref="D126" ca="1">SUMPRODUCT(OFFSET($B$2:$B$804,0,0,803-C126)-AVERAGE($B$2:$B$804),OFFSET($B$2:$B$804,C126,0,803-C126)-AVERAGE($B$2:$B$804))/DEVSQ($B$2:$B$804)</f>
        <v>#VALUE!</v>
      </c>
      <c r="E126"/>
      <c r="G126" s="4" t="e" cm="1">
        <f t="array" ref="G126">SUMPRODUCT(B$2:B$804-F$3,B126:B928-F$3)</f>
        <v>#VALUE!</v>
      </c>
      <c r="H126" t="e" cm="1">
        <f t="array" ref="H126">SUMPRODUCT(B$2:B126-F$3,B$2:B126-F$3)</f>
        <v>#VALUE!</v>
      </c>
      <c r="I126" t="e" cm="1">
        <f t="array" ref="I126">SUMPRODUCT(B126:B$804-F$3,B126:B$804-F$3)</f>
        <v>#VALUE!</v>
      </c>
      <c r="J126" s="4" t="e">
        <f t="shared" si="1"/>
        <v>#VALUE!</v>
      </c>
    </row>
    <row r="127" spans="1:10" ht="15" x14ac:dyDescent="0.2">
      <c r="A127" s="5">
        <v>45387</v>
      </c>
      <c r="B127" s="4">
        <f>Table3[[#This Row],[Combined
Daily order]]</f>
        <v>18102</v>
      </c>
      <c r="C127" s="4">
        <v>125</v>
      </c>
      <c r="D127" s="4" t="e" cm="1">
        <f t="array" aca="1" ref="D127" ca="1">SUMPRODUCT(OFFSET($B$2:$B$804,0,0,803-C127)-AVERAGE($B$2:$B$804),OFFSET($B$2:$B$804,C127,0,803-C127)-AVERAGE($B$2:$B$804))/DEVSQ($B$2:$B$804)</f>
        <v>#VALUE!</v>
      </c>
      <c r="E127"/>
      <c r="G127" s="4" t="e" cm="1">
        <f t="array" ref="G127">SUMPRODUCT(B$2:B$804-F$3,B127:B929-F$3)</f>
        <v>#VALUE!</v>
      </c>
      <c r="H127" t="e" cm="1">
        <f t="array" ref="H127">SUMPRODUCT(B$2:B127-F$3,B$2:B127-F$3)</f>
        <v>#VALUE!</v>
      </c>
      <c r="I127" t="e" cm="1">
        <f t="array" ref="I127">SUMPRODUCT(B127:B$804-F$3,B127:B$804-F$3)</f>
        <v>#VALUE!</v>
      </c>
      <c r="J127" s="4" t="e">
        <f t="shared" si="1"/>
        <v>#VALUE!</v>
      </c>
    </row>
    <row r="128" spans="1:10" ht="15" x14ac:dyDescent="0.2">
      <c r="A128" s="5">
        <v>45386</v>
      </c>
      <c r="B128" s="4">
        <f>Table3[[#This Row],[Combined
Daily order]]</f>
        <v>27527</v>
      </c>
      <c r="C128" s="4">
        <v>126</v>
      </c>
      <c r="D128" s="4" t="e" cm="1">
        <f t="array" aca="1" ref="D128" ca="1">SUMPRODUCT(OFFSET($B$2:$B$804,0,0,803-C128)-AVERAGE($B$2:$B$804),OFFSET($B$2:$B$804,C128,0,803-C128)-AVERAGE($B$2:$B$804))/DEVSQ($B$2:$B$804)</f>
        <v>#VALUE!</v>
      </c>
      <c r="E128"/>
      <c r="G128" s="4" t="e" cm="1">
        <f t="array" ref="G128">SUMPRODUCT(B$2:B$804-F$3,B128:B930-F$3)</f>
        <v>#VALUE!</v>
      </c>
      <c r="H128" t="e" cm="1">
        <f t="array" ref="H128">SUMPRODUCT(B$2:B128-F$3,B$2:B128-F$3)</f>
        <v>#VALUE!</v>
      </c>
      <c r="I128" t="e" cm="1">
        <f t="array" ref="I128">SUMPRODUCT(B128:B$804-F$3,B128:B$804-F$3)</f>
        <v>#VALUE!</v>
      </c>
      <c r="J128" s="4" t="e">
        <f t="shared" si="1"/>
        <v>#VALUE!</v>
      </c>
    </row>
    <row r="129" spans="1:10" ht="15" x14ac:dyDescent="0.2">
      <c r="A129" s="5">
        <v>45385</v>
      </c>
      <c r="B129" s="4">
        <f>Table3[[#This Row],[Combined
Daily order]]</f>
        <v>18277</v>
      </c>
      <c r="C129" s="4">
        <v>127</v>
      </c>
      <c r="D129" s="4" t="e" cm="1">
        <f t="array" aca="1" ref="D129" ca="1">SUMPRODUCT(OFFSET($B$2:$B$804,0,0,803-C129)-AVERAGE($B$2:$B$804),OFFSET($B$2:$B$804,C129,0,803-C129)-AVERAGE($B$2:$B$804))/DEVSQ($B$2:$B$804)</f>
        <v>#VALUE!</v>
      </c>
      <c r="E129"/>
      <c r="G129" s="4" t="e" cm="1">
        <f t="array" ref="G129">SUMPRODUCT(B$2:B$804-F$3,B129:B931-F$3)</f>
        <v>#VALUE!</v>
      </c>
      <c r="H129" t="e" cm="1">
        <f t="array" ref="H129">SUMPRODUCT(B$2:B129-F$3,B$2:B129-F$3)</f>
        <v>#VALUE!</v>
      </c>
      <c r="I129" t="e" cm="1">
        <f t="array" ref="I129">SUMPRODUCT(B129:B$804-F$3,B129:B$804-F$3)</f>
        <v>#VALUE!</v>
      </c>
      <c r="J129" s="4" t="e">
        <f t="shared" si="1"/>
        <v>#VALUE!</v>
      </c>
    </row>
    <row r="130" spans="1:10" ht="15" x14ac:dyDescent="0.2">
      <c r="A130" s="5">
        <v>45384</v>
      </c>
      <c r="B130" s="4">
        <f>Table3[[#This Row],[Combined
Daily order]]</f>
        <v>29041</v>
      </c>
      <c r="C130" s="4">
        <v>128</v>
      </c>
      <c r="D130" s="4" t="e" cm="1">
        <f t="array" aca="1" ref="D130" ca="1">SUMPRODUCT(OFFSET($B$2:$B$804,0,0,803-C130)-AVERAGE($B$2:$B$804),OFFSET($B$2:$B$804,C130,0,803-C130)-AVERAGE($B$2:$B$804))/DEVSQ($B$2:$B$804)</f>
        <v>#VALUE!</v>
      </c>
      <c r="E130"/>
      <c r="G130" s="4" t="e" cm="1">
        <f t="array" ref="G130">SUMPRODUCT(B$2:B$804-F$3,B130:B932-F$3)</f>
        <v>#VALUE!</v>
      </c>
      <c r="H130" t="e" cm="1">
        <f t="array" ref="H130">SUMPRODUCT(B$2:B130-F$3,B$2:B130-F$3)</f>
        <v>#VALUE!</v>
      </c>
      <c r="I130" t="e" cm="1">
        <f t="array" ref="I130">SUMPRODUCT(B130:B$804-F$3,B130:B$804-F$3)</f>
        <v>#VALUE!</v>
      </c>
      <c r="J130" s="4" t="e">
        <f t="shared" ref="J130:J193" si="2">G130/I$2</f>
        <v>#VALUE!</v>
      </c>
    </row>
    <row r="131" spans="1:10" ht="15" x14ac:dyDescent="0.2">
      <c r="A131" s="5">
        <v>45383</v>
      </c>
      <c r="B131" s="4">
        <f>Table3[[#This Row],[Combined
Daily order]]</f>
        <v>17942</v>
      </c>
      <c r="C131" s="4">
        <v>129</v>
      </c>
      <c r="D131" s="4" t="e" cm="1">
        <f t="array" aca="1" ref="D131" ca="1">SUMPRODUCT(OFFSET($B$2:$B$804,0,0,803-C131)-AVERAGE($B$2:$B$804),OFFSET($B$2:$B$804,C131,0,803-C131)-AVERAGE($B$2:$B$804))/DEVSQ($B$2:$B$804)</f>
        <v>#VALUE!</v>
      </c>
      <c r="E131"/>
      <c r="G131" s="4" t="e" cm="1">
        <f t="array" ref="G131">SUMPRODUCT(B$2:B$804-F$3,B131:B933-F$3)</f>
        <v>#VALUE!</v>
      </c>
      <c r="H131" t="e" cm="1">
        <f t="array" ref="H131">SUMPRODUCT(B$2:B131-F$3,B$2:B131-F$3)</f>
        <v>#VALUE!</v>
      </c>
      <c r="I131" t="e" cm="1">
        <f t="array" ref="I131">SUMPRODUCT(B131:B$804-F$3,B131:B$804-F$3)</f>
        <v>#VALUE!</v>
      </c>
      <c r="J131" s="4" t="e">
        <f t="shared" si="2"/>
        <v>#VALUE!</v>
      </c>
    </row>
    <row r="132" spans="1:10" ht="15" x14ac:dyDescent="0.2">
      <c r="A132" s="5">
        <v>45380</v>
      </c>
      <c r="B132" s="4">
        <f>Table3[[#This Row],[Combined
Daily order]]</f>
        <v>25508</v>
      </c>
      <c r="C132" s="4">
        <v>130</v>
      </c>
      <c r="D132" s="4" t="e" cm="1">
        <f t="array" aca="1" ref="D132" ca="1">SUMPRODUCT(OFFSET($B$2:$B$804,0,0,803-C132)-AVERAGE($B$2:$B$804),OFFSET($B$2:$B$804,C132,0,803-C132)-AVERAGE($B$2:$B$804))/DEVSQ($B$2:$B$804)</f>
        <v>#VALUE!</v>
      </c>
      <c r="E132"/>
      <c r="G132" s="4" t="e" cm="1">
        <f t="array" ref="G132">SUMPRODUCT(B$2:B$804-F$3,B132:B934-F$3)</f>
        <v>#VALUE!</v>
      </c>
      <c r="H132" t="e" cm="1">
        <f t="array" ref="H132">SUMPRODUCT(B$2:B132-F$3,B$2:B132-F$3)</f>
        <v>#VALUE!</v>
      </c>
      <c r="I132" t="e" cm="1">
        <f t="array" ref="I132">SUMPRODUCT(B132:B$804-F$3,B132:B$804-F$3)</f>
        <v>#VALUE!</v>
      </c>
      <c r="J132" s="4" t="e">
        <f t="shared" si="2"/>
        <v>#VALUE!</v>
      </c>
    </row>
    <row r="133" spans="1:10" ht="15" x14ac:dyDescent="0.2">
      <c r="A133" s="5">
        <v>45379</v>
      </c>
      <c r="B133" s="4">
        <f>Table3[[#This Row],[Combined
Daily order]]</f>
        <v>18310</v>
      </c>
      <c r="C133" s="4">
        <v>131</v>
      </c>
      <c r="D133" s="4" t="e" cm="1">
        <f t="array" aca="1" ref="D133" ca="1">SUMPRODUCT(OFFSET($B$2:$B$804,0,0,803-C133)-AVERAGE($B$2:$B$804),OFFSET($B$2:$B$804,C133,0,803-C133)-AVERAGE($B$2:$B$804))/DEVSQ($B$2:$B$804)</f>
        <v>#VALUE!</v>
      </c>
      <c r="E133"/>
      <c r="G133" s="4" t="e" cm="1">
        <f t="array" ref="G133">SUMPRODUCT(B$2:B$804-F$3,B133:B935-F$3)</f>
        <v>#VALUE!</v>
      </c>
      <c r="H133" t="e" cm="1">
        <f t="array" ref="H133">SUMPRODUCT(B$2:B133-F$3,B$2:B133-F$3)</f>
        <v>#VALUE!</v>
      </c>
      <c r="I133" t="e" cm="1">
        <f t="array" ref="I133">SUMPRODUCT(B133:B$804-F$3,B133:B$804-F$3)</f>
        <v>#VALUE!</v>
      </c>
      <c r="J133" s="4" t="e">
        <f t="shared" si="2"/>
        <v>#VALUE!</v>
      </c>
    </row>
    <row r="134" spans="1:10" ht="15" x14ac:dyDescent="0.2">
      <c r="A134" s="5">
        <v>45378</v>
      </c>
      <c r="B134" s="4">
        <f>Table3[[#This Row],[Combined
Daily order]]</f>
        <v>26303</v>
      </c>
      <c r="C134" s="4">
        <v>132</v>
      </c>
      <c r="D134" s="4" t="e" cm="1">
        <f t="array" aca="1" ref="D134" ca="1">SUMPRODUCT(OFFSET($B$2:$B$804,0,0,803-C134)-AVERAGE($B$2:$B$804),OFFSET($B$2:$B$804,C134,0,803-C134)-AVERAGE($B$2:$B$804))/DEVSQ($B$2:$B$804)</f>
        <v>#VALUE!</v>
      </c>
      <c r="E134"/>
      <c r="G134" s="4" t="e" cm="1">
        <f t="array" ref="G134">SUMPRODUCT(B$2:B$804-F$3,B134:B936-F$3)</f>
        <v>#VALUE!</v>
      </c>
      <c r="H134" t="e" cm="1">
        <f t="array" ref="H134">SUMPRODUCT(B$2:B134-F$3,B$2:B134-F$3)</f>
        <v>#VALUE!</v>
      </c>
      <c r="I134" t="e" cm="1">
        <f t="array" ref="I134">SUMPRODUCT(B134:B$804-F$3,B134:B$804-F$3)</f>
        <v>#VALUE!</v>
      </c>
      <c r="J134" s="4" t="e">
        <f t="shared" si="2"/>
        <v>#VALUE!</v>
      </c>
    </row>
    <row r="135" spans="1:10" ht="15" x14ac:dyDescent="0.2">
      <c r="A135" s="5">
        <v>45377</v>
      </c>
      <c r="B135" s="4">
        <f>Table3[[#This Row],[Combined
Daily order]]</f>
        <v>17864</v>
      </c>
      <c r="C135" s="4">
        <v>133</v>
      </c>
      <c r="D135" s="4" t="e" cm="1">
        <f t="array" aca="1" ref="D135" ca="1">SUMPRODUCT(OFFSET($B$2:$B$804,0,0,803-C135)-AVERAGE($B$2:$B$804),OFFSET($B$2:$B$804,C135,0,803-C135)-AVERAGE($B$2:$B$804))/DEVSQ($B$2:$B$804)</f>
        <v>#VALUE!</v>
      </c>
      <c r="E135"/>
      <c r="G135" s="4" t="e" cm="1">
        <f t="array" ref="G135">SUMPRODUCT(B$2:B$804-F$3,B135:B937-F$3)</f>
        <v>#VALUE!</v>
      </c>
      <c r="H135" t="e" cm="1">
        <f t="array" ref="H135">SUMPRODUCT(B$2:B135-F$3,B$2:B135-F$3)</f>
        <v>#VALUE!</v>
      </c>
      <c r="I135" t="e" cm="1">
        <f t="array" ref="I135">SUMPRODUCT(B135:B$804-F$3,B135:B$804-F$3)</f>
        <v>#VALUE!</v>
      </c>
      <c r="J135" s="4" t="e">
        <f t="shared" si="2"/>
        <v>#VALUE!</v>
      </c>
    </row>
    <row r="136" spans="1:10" ht="15" x14ac:dyDescent="0.2">
      <c r="A136" s="5">
        <v>45376</v>
      </c>
      <c r="B136" s="4">
        <f>Table3[[#This Row],[Combined
Daily order]]</f>
        <v>27650</v>
      </c>
      <c r="C136" s="4">
        <v>134</v>
      </c>
      <c r="D136" s="4" t="e" cm="1">
        <f t="array" aca="1" ref="D136" ca="1">SUMPRODUCT(OFFSET($B$2:$B$804,0,0,803-C136)-AVERAGE($B$2:$B$804),OFFSET($B$2:$B$804,C136,0,803-C136)-AVERAGE($B$2:$B$804))/DEVSQ($B$2:$B$804)</f>
        <v>#VALUE!</v>
      </c>
      <c r="E136"/>
      <c r="G136" s="4" t="e" cm="1">
        <f t="array" ref="G136">SUMPRODUCT(B$2:B$804-F$3,B136:B938-F$3)</f>
        <v>#VALUE!</v>
      </c>
      <c r="H136" t="e" cm="1">
        <f t="array" ref="H136">SUMPRODUCT(B$2:B136-F$3,B$2:B136-F$3)</f>
        <v>#VALUE!</v>
      </c>
      <c r="I136" t="e" cm="1">
        <f t="array" ref="I136">SUMPRODUCT(B136:B$804-F$3,B136:B$804-F$3)</f>
        <v>#VALUE!</v>
      </c>
      <c r="J136" s="4" t="e">
        <f t="shared" si="2"/>
        <v>#VALUE!</v>
      </c>
    </row>
    <row r="137" spans="1:10" ht="15" x14ac:dyDescent="0.2">
      <c r="A137" s="5">
        <v>45373</v>
      </c>
      <c r="B137" s="4">
        <f>Table3[[#This Row],[Combined
Daily order]]</f>
        <v>17106</v>
      </c>
      <c r="C137" s="4">
        <v>135</v>
      </c>
      <c r="D137" s="4" t="e" cm="1">
        <f t="array" aca="1" ref="D137" ca="1">SUMPRODUCT(OFFSET($B$2:$B$804,0,0,803-C137)-AVERAGE($B$2:$B$804),OFFSET($B$2:$B$804,C137,0,803-C137)-AVERAGE($B$2:$B$804))/DEVSQ($B$2:$B$804)</f>
        <v>#VALUE!</v>
      </c>
      <c r="E137"/>
      <c r="G137" s="4" t="e" cm="1">
        <f t="array" ref="G137">SUMPRODUCT(B$2:B$804-F$3,B137:B939-F$3)</f>
        <v>#VALUE!</v>
      </c>
      <c r="H137" t="e" cm="1">
        <f t="array" ref="H137">SUMPRODUCT(B$2:B137-F$3,B$2:B137-F$3)</f>
        <v>#VALUE!</v>
      </c>
      <c r="I137" t="e" cm="1">
        <f t="array" ref="I137">SUMPRODUCT(B137:B$804-F$3,B137:B$804-F$3)</f>
        <v>#VALUE!</v>
      </c>
      <c r="J137" s="4" t="e">
        <f t="shared" si="2"/>
        <v>#VALUE!</v>
      </c>
    </row>
    <row r="138" spans="1:10" ht="15" x14ac:dyDescent="0.2">
      <c r="A138" s="5">
        <v>45372</v>
      </c>
      <c r="B138" s="4">
        <f>Table3[[#This Row],[Combined
Daily order]]</f>
        <v>27116</v>
      </c>
      <c r="C138" s="4">
        <v>136</v>
      </c>
      <c r="D138" s="4" t="e" cm="1">
        <f t="array" aca="1" ref="D138" ca="1">SUMPRODUCT(OFFSET($B$2:$B$804,0,0,803-C138)-AVERAGE($B$2:$B$804),OFFSET($B$2:$B$804,C138,0,803-C138)-AVERAGE($B$2:$B$804))/DEVSQ($B$2:$B$804)</f>
        <v>#VALUE!</v>
      </c>
      <c r="E138"/>
      <c r="G138" s="4" t="e" cm="1">
        <f t="array" ref="G138">SUMPRODUCT(B$2:B$804-F$3,B138:B940-F$3)</f>
        <v>#VALUE!</v>
      </c>
      <c r="H138" t="e" cm="1">
        <f t="array" ref="H138">SUMPRODUCT(B$2:B138-F$3,B$2:B138-F$3)</f>
        <v>#VALUE!</v>
      </c>
      <c r="I138" t="e" cm="1">
        <f t="array" ref="I138">SUMPRODUCT(B138:B$804-F$3,B138:B$804-F$3)</f>
        <v>#VALUE!</v>
      </c>
      <c r="J138" s="4" t="e">
        <f t="shared" si="2"/>
        <v>#VALUE!</v>
      </c>
    </row>
    <row r="139" spans="1:10" ht="15" x14ac:dyDescent="0.2">
      <c r="A139" s="5">
        <v>45371</v>
      </c>
      <c r="B139" s="4">
        <f>Table3[[#This Row],[Combined
Daily order]]</f>
        <v>26838</v>
      </c>
      <c r="C139" s="4">
        <v>137</v>
      </c>
      <c r="D139" s="4" t="e" cm="1">
        <f t="array" aca="1" ref="D139" ca="1">SUMPRODUCT(OFFSET($B$2:$B$804,0,0,803-C139)-AVERAGE($B$2:$B$804),OFFSET($B$2:$B$804,C139,0,803-C139)-AVERAGE($B$2:$B$804))/DEVSQ($B$2:$B$804)</f>
        <v>#VALUE!</v>
      </c>
      <c r="E139"/>
      <c r="G139" s="4" t="e" cm="1">
        <f t="array" ref="G139">SUMPRODUCT(B$2:B$804-F$3,B139:B941-F$3)</f>
        <v>#VALUE!</v>
      </c>
      <c r="H139" t="e" cm="1">
        <f t="array" ref="H139">SUMPRODUCT(B$2:B139-F$3,B$2:B139-F$3)</f>
        <v>#VALUE!</v>
      </c>
      <c r="I139" t="e" cm="1">
        <f t="array" ref="I139">SUMPRODUCT(B139:B$804-F$3,B139:B$804-F$3)</f>
        <v>#VALUE!</v>
      </c>
      <c r="J139" s="4" t="e">
        <f t="shared" si="2"/>
        <v>#VALUE!</v>
      </c>
    </row>
    <row r="140" spans="1:10" ht="15" x14ac:dyDescent="0.2">
      <c r="A140" s="5">
        <v>45370</v>
      </c>
      <c r="B140" s="4">
        <f>Table3[[#This Row],[Combined
Daily order]]</f>
        <v>17106</v>
      </c>
      <c r="C140" s="4">
        <v>138</v>
      </c>
      <c r="D140" s="4" t="e" cm="1">
        <f t="array" aca="1" ref="D140" ca="1">SUMPRODUCT(OFFSET($B$2:$B$804,0,0,803-C140)-AVERAGE($B$2:$B$804),OFFSET($B$2:$B$804,C140,0,803-C140)-AVERAGE($B$2:$B$804))/DEVSQ($B$2:$B$804)</f>
        <v>#VALUE!</v>
      </c>
      <c r="E140"/>
      <c r="G140" s="4" t="e" cm="1">
        <f t="array" ref="G140">SUMPRODUCT(B$2:B$804-F$3,B140:B942-F$3)</f>
        <v>#VALUE!</v>
      </c>
      <c r="H140" t="e" cm="1">
        <f t="array" ref="H140">SUMPRODUCT(B$2:B140-F$3,B$2:B140-F$3)</f>
        <v>#VALUE!</v>
      </c>
      <c r="I140" t="e" cm="1">
        <f t="array" ref="I140">SUMPRODUCT(B140:B$804-F$3,B140:B$804-F$3)</f>
        <v>#VALUE!</v>
      </c>
      <c r="J140" s="4" t="e">
        <f t="shared" si="2"/>
        <v>#VALUE!</v>
      </c>
    </row>
    <row r="141" spans="1:10" ht="15" x14ac:dyDescent="0.2">
      <c r="A141" s="5">
        <v>45369</v>
      </c>
      <c r="B141" s="4">
        <f>Table3[[#This Row],[Combined
Daily order]]</f>
        <v>27911</v>
      </c>
      <c r="C141" s="4">
        <v>139</v>
      </c>
      <c r="D141" s="4" t="e" cm="1">
        <f t="array" aca="1" ref="D141" ca="1">SUMPRODUCT(OFFSET($B$2:$B$804,0,0,803-C141)-AVERAGE($B$2:$B$804),OFFSET($B$2:$B$804,C141,0,803-C141)-AVERAGE($B$2:$B$804))/DEVSQ($B$2:$B$804)</f>
        <v>#VALUE!</v>
      </c>
      <c r="E141"/>
      <c r="G141" s="4" t="e" cm="1">
        <f t="array" ref="G141">SUMPRODUCT(B$2:B$804-F$3,B141:B943-F$3)</f>
        <v>#VALUE!</v>
      </c>
      <c r="H141" t="e" cm="1">
        <f t="array" ref="H141">SUMPRODUCT(B$2:B141-F$3,B$2:B141-F$3)</f>
        <v>#VALUE!</v>
      </c>
      <c r="I141" t="e" cm="1">
        <f t="array" ref="I141">SUMPRODUCT(B141:B$804-F$3,B141:B$804-F$3)</f>
        <v>#VALUE!</v>
      </c>
      <c r="J141" s="4" t="e">
        <f t="shared" si="2"/>
        <v>#VALUE!</v>
      </c>
    </row>
    <row r="142" spans="1:10" ht="15" x14ac:dyDescent="0.2">
      <c r="A142" s="5">
        <v>45366</v>
      </c>
      <c r="B142" s="4">
        <f>Table3[[#This Row],[Combined
Daily order]]</f>
        <v>17103</v>
      </c>
      <c r="C142" s="4">
        <v>140</v>
      </c>
      <c r="D142" s="4" t="e" cm="1">
        <f t="array" aca="1" ref="D142" ca="1">SUMPRODUCT(OFFSET($B$2:$B$804,0,0,803-C142)-AVERAGE($B$2:$B$804),OFFSET($B$2:$B$804,C142,0,803-C142)-AVERAGE($B$2:$B$804))/DEVSQ($B$2:$B$804)</f>
        <v>#VALUE!</v>
      </c>
      <c r="E142"/>
      <c r="G142" s="4" t="e" cm="1">
        <f t="array" ref="G142">SUMPRODUCT(B$2:B$804-F$3,B142:B944-F$3)</f>
        <v>#VALUE!</v>
      </c>
      <c r="H142" t="e" cm="1">
        <f t="array" ref="H142">SUMPRODUCT(B$2:B142-F$3,B$2:B142-F$3)</f>
        <v>#VALUE!</v>
      </c>
      <c r="I142" t="e" cm="1">
        <f t="array" ref="I142">SUMPRODUCT(B142:B$804-F$3,B142:B$804-F$3)</f>
        <v>#VALUE!</v>
      </c>
      <c r="J142" s="4" t="e">
        <f t="shared" si="2"/>
        <v>#VALUE!</v>
      </c>
    </row>
    <row r="143" spans="1:10" ht="15" x14ac:dyDescent="0.2">
      <c r="A143" s="5">
        <v>45365</v>
      </c>
      <c r="B143" s="4">
        <f>Table3[[#This Row],[Combined
Daily order]]</f>
        <v>25628</v>
      </c>
      <c r="C143" s="4">
        <v>141</v>
      </c>
      <c r="D143" s="4" t="e" cm="1">
        <f t="array" aca="1" ref="D143" ca="1">SUMPRODUCT(OFFSET($B$2:$B$804,0,0,803-C143)-AVERAGE($B$2:$B$804),OFFSET($B$2:$B$804,C143,0,803-C143)-AVERAGE($B$2:$B$804))/DEVSQ($B$2:$B$804)</f>
        <v>#VALUE!</v>
      </c>
      <c r="E143"/>
      <c r="G143" s="4" t="e" cm="1">
        <f t="array" ref="G143">SUMPRODUCT(B$2:B$804-F$3,B143:B945-F$3)</f>
        <v>#VALUE!</v>
      </c>
      <c r="H143" t="e" cm="1">
        <f t="array" ref="H143">SUMPRODUCT(B$2:B143-F$3,B$2:B143-F$3)</f>
        <v>#VALUE!</v>
      </c>
      <c r="I143" t="e" cm="1">
        <f t="array" ref="I143">SUMPRODUCT(B143:B$804-F$3,B143:B$804-F$3)</f>
        <v>#VALUE!</v>
      </c>
      <c r="J143" s="4" t="e">
        <f t="shared" si="2"/>
        <v>#VALUE!</v>
      </c>
    </row>
    <row r="144" spans="1:10" ht="15" x14ac:dyDescent="0.2">
      <c r="A144" s="5">
        <v>45364</v>
      </c>
      <c r="B144" s="4">
        <f>Table3[[#This Row],[Combined
Daily order]]</f>
        <v>16320</v>
      </c>
      <c r="C144" s="4">
        <v>142</v>
      </c>
      <c r="D144" s="4" t="e" cm="1">
        <f t="array" aca="1" ref="D144" ca="1">SUMPRODUCT(OFFSET($B$2:$B$804,0,0,803-C144)-AVERAGE($B$2:$B$804),OFFSET($B$2:$B$804,C144,0,803-C144)-AVERAGE($B$2:$B$804))/DEVSQ($B$2:$B$804)</f>
        <v>#VALUE!</v>
      </c>
      <c r="E144"/>
      <c r="G144" s="4" t="e" cm="1">
        <f t="array" ref="G144">SUMPRODUCT(B$2:B$804-F$3,B144:B946-F$3)</f>
        <v>#VALUE!</v>
      </c>
      <c r="H144" t="e" cm="1">
        <f t="array" ref="H144">SUMPRODUCT(B$2:B144-F$3,B$2:B144-F$3)</f>
        <v>#VALUE!</v>
      </c>
      <c r="I144" t="e" cm="1">
        <f t="array" ref="I144">SUMPRODUCT(B144:B$804-F$3,B144:B$804-F$3)</f>
        <v>#VALUE!</v>
      </c>
      <c r="J144" s="4" t="e">
        <f t="shared" si="2"/>
        <v>#VALUE!</v>
      </c>
    </row>
    <row r="145" spans="1:10" ht="15" x14ac:dyDescent="0.2">
      <c r="A145" s="5">
        <v>45363</v>
      </c>
      <c r="B145" s="4">
        <f>Table3[[#This Row],[Combined
Daily order]]</f>
        <v>27338</v>
      </c>
      <c r="C145" s="4">
        <v>143</v>
      </c>
      <c r="D145" s="4" t="e" cm="1">
        <f t="array" aca="1" ref="D145" ca="1">SUMPRODUCT(OFFSET($B$2:$B$804,0,0,803-C145)-AVERAGE($B$2:$B$804),OFFSET($B$2:$B$804,C145,0,803-C145)-AVERAGE($B$2:$B$804))/DEVSQ($B$2:$B$804)</f>
        <v>#VALUE!</v>
      </c>
      <c r="E145"/>
      <c r="G145" s="4" t="e" cm="1">
        <f t="array" ref="G145">SUMPRODUCT(B$2:B$804-F$3,B145:B947-F$3)</f>
        <v>#VALUE!</v>
      </c>
      <c r="H145" t="e" cm="1">
        <f t="array" ref="H145">SUMPRODUCT(B$2:B145-F$3,B$2:B145-F$3)</f>
        <v>#VALUE!</v>
      </c>
      <c r="I145" t="e" cm="1">
        <f t="array" ref="I145">SUMPRODUCT(B145:B$804-F$3,B145:B$804-F$3)</f>
        <v>#VALUE!</v>
      </c>
      <c r="J145" s="4" t="e">
        <f t="shared" si="2"/>
        <v>#VALUE!</v>
      </c>
    </row>
    <row r="146" spans="1:10" ht="15" x14ac:dyDescent="0.2">
      <c r="A146" s="5">
        <v>45362</v>
      </c>
      <c r="B146" s="4">
        <f>Table3[[#This Row],[Combined
Daily order]]</f>
        <v>18728</v>
      </c>
      <c r="C146" s="4">
        <v>144</v>
      </c>
      <c r="D146" s="4" t="e" cm="1">
        <f t="array" aca="1" ref="D146" ca="1">SUMPRODUCT(OFFSET($B$2:$B$804,0,0,803-C146)-AVERAGE($B$2:$B$804),OFFSET($B$2:$B$804,C146,0,803-C146)-AVERAGE($B$2:$B$804))/DEVSQ($B$2:$B$804)</f>
        <v>#VALUE!</v>
      </c>
      <c r="E146"/>
      <c r="G146" s="4" t="e" cm="1">
        <f t="array" ref="G146">SUMPRODUCT(B$2:B$804-F$3,B146:B948-F$3)</f>
        <v>#VALUE!</v>
      </c>
      <c r="H146" t="e" cm="1">
        <f t="array" ref="H146">SUMPRODUCT(B$2:B146-F$3,B$2:B146-F$3)</f>
        <v>#VALUE!</v>
      </c>
      <c r="I146" t="e" cm="1">
        <f t="array" ref="I146">SUMPRODUCT(B146:B$804-F$3,B146:B$804-F$3)</f>
        <v>#VALUE!</v>
      </c>
      <c r="J146" s="4" t="e">
        <f t="shared" si="2"/>
        <v>#VALUE!</v>
      </c>
    </row>
    <row r="147" spans="1:10" ht="15" x14ac:dyDescent="0.2">
      <c r="A147" s="5">
        <v>45359</v>
      </c>
      <c r="B147" s="4">
        <f>Table3[[#This Row],[Combined
Daily order]]</f>
        <v>24925</v>
      </c>
      <c r="C147" s="4">
        <v>145</v>
      </c>
      <c r="D147" s="4" t="e" cm="1">
        <f t="array" aca="1" ref="D147" ca="1">SUMPRODUCT(OFFSET($B$2:$B$804,0,0,803-C147)-AVERAGE($B$2:$B$804),OFFSET($B$2:$B$804,C147,0,803-C147)-AVERAGE($B$2:$B$804))/DEVSQ($B$2:$B$804)</f>
        <v>#VALUE!</v>
      </c>
      <c r="E147"/>
      <c r="G147" s="4" t="e" cm="1">
        <f t="array" ref="G147">SUMPRODUCT(B$2:B$804-F$3,B147:B949-F$3)</f>
        <v>#VALUE!</v>
      </c>
      <c r="H147" t="e" cm="1">
        <f t="array" ref="H147">SUMPRODUCT(B$2:B147-F$3,B$2:B147-F$3)</f>
        <v>#VALUE!</v>
      </c>
      <c r="I147" t="e" cm="1">
        <f t="array" ref="I147">SUMPRODUCT(B147:B$804-F$3,B147:B$804-F$3)</f>
        <v>#VALUE!</v>
      </c>
      <c r="J147" s="4" t="e">
        <f t="shared" si="2"/>
        <v>#VALUE!</v>
      </c>
    </row>
    <row r="148" spans="1:10" ht="15" x14ac:dyDescent="0.2">
      <c r="A148" s="5">
        <v>45358</v>
      </c>
      <c r="B148" s="4">
        <f>Table3[[#This Row],[Combined
Daily order]]</f>
        <v>16544</v>
      </c>
      <c r="C148" s="4">
        <v>146</v>
      </c>
      <c r="D148" s="4" t="e" cm="1">
        <f t="array" aca="1" ref="D148" ca="1">SUMPRODUCT(OFFSET($B$2:$B$804,0,0,803-C148)-AVERAGE($B$2:$B$804),OFFSET($B$2:$B$804,C148,0,803-C148)-AVERAGE($B$2:$B$804))/DEVSQ($B$2:$B$804)</f>
        <v>#VALUE!</v>
      </c>
      <c r="E148"/>
      <c r="G148" s="4" t="e" cm="1">
        <f t="array" ref="G148">SUMPRODUCT(B$2:B$804-F$3,B148:B950-F$3)</f>
        <v>#VALUE!</v>
      </c>
      <c r="H148" t="e" cm="1">
        <f t="array" ref="H148">SUMPRODUCT(B$2:B148-F$3,B$2:B148-F$3)</f>
        <v>#VALUE!</v>
      </c>
      <c r="I148" t="e" cm="1">
        <f t="array" ref="I148">SUMPRODUCT(B148:B$804-F$3,B148:B$804-F$3)</f>
        <v>#VALUE!</v>
      </c>
      <c r="J148" s="4" t="e">
        <f t="shared" si="2"/>
        <v>#VALUE!</v>
      </c>
    </row>
    <row r="149" spans="1:10" ht="15" x14ac:dyDescent="0.2">
      <c r="A149" s="5">
        <v>45357</v>
      </c>
      <c r="B149" s="4">
        <f>Table3[[#This Row],[Combined
Daily order]]</f>
        <v>24017</v>
      </c>
      <c r="C149" s="4">
        <v>147</v>
      </c>
      <c r="D149" s="4" t="e" cm="1">
        <f t="array" aca="1" ref="D149" ca="1">SUMPRODUCT(OFFSET($B$2:$B$804,0,0,803-C149)-AVERAGE($B$2:$B$804),OFFSET($B$2:$B$804,C149,0,803-C149)-AVERAGE($B$2:$B$804))/DEVSQ($B$2:$B$804)</f>
        <v>#VALUE!</v>
      </c>
      <c r="E149"/>
      <c r="G149" s="4" t="e" cm="1">
        <f t="array" ref="G149">SUMPRODUCT(B$2:B$804-F$3,B149:B951-F$3)</f>
        <v>#VALUE!</v>
      </c>
      <c r="H149" t="e" cm="1">
        <f t="array" ref="H149">SUMPRODUCT(B$2:B149-F$3,B$2:B149-F$3)</f>
        <v>#VALUE!</v>
      </c>
      <c r="I149" t="e" cm="1">
        <f t="array" ref="I149">SUMPRODUCT(B149:B$804-F$3,B149:B$804-F$3)</f>
        <v>#VALUE!</v>
      </c>
      <c r="J149" s="4" t="e">
        <f t="shared" si="2"/>
        <v>#VALUE!</v>
      </c>
    </row>
    <row r="150" spans="1:10" ht="15" x14ac:dyDescent="0.2">
      <c r="A150" s="5">
        <v>45356</v>
      </c>
      <c r="B150" s="4">
        <f>Table3[[#This Row],[Combined
Daily order]]</f>
        <v>24205</v>
      </c>
      <c r="C150" s="4">
        <v>148</v>
      </c>
      <c r="D150" s="4" t="e" cm="1">
        <f t="array" aca="1" ref="D150" ca="1">SUMPRODUCT(OFFSET($B$2:$B$804,0,0,803-C150)-AVERAGE($B$2:$B$804),OFFSET($B$2:$B$804,C150,0,803-C150)-AVERAGE($B$2:$B$804))/DEVSQ($B$2:$B$804)</f>
        <v>#VALUE!</v>
      </c>
      <c r="E150"/>
      <c r="G150" s="4" t="e" cm="1">
        <f t="array" ref="G150">SUMPRODUCT(B$2:B$804-F$3,B150:B952-F$3)</f>
        <v>#VALUE!</v>
      </c>
      <c r="H150" t="e" cm="1">
        <f t="array" ref="H150">SUMPRODUCT(B$2:B150-F$3,B$2:B150-F$3)</f>
        <v>#VALUE!</v>
      </c>
      <c r="I150" t="e" cm="1">
        <f t="array" ref="I150">SUMPRODUCT(B150:B$804-F$3,B150:B$804-F$3)</f>
        <v>#VALUE!</v>
      </c>
      <c r="J150" s="4" t="e">
        <f t="shared" si="2"/>
        <v>#VALUE!</v>
      </c>
    </row>
    <row r="151" spans="1:10" ht="15" x14ac:dyDescent="0.2">
      <c r="A151" s="5">
        <v>45355</v>
      </c>
      <c r="B151" s="4">
        <f>Table3[[#This Row],[Combined
Daily order]]</f>
        <v>17874</v>
      </c>
      <c r="C151" s="4">
        <v>149</v>
      </c>
      <c r="D151" s="4" t="e" cm="1">
        <f t="array" aca="1" ref="D151" ca="1">SUMPRODUCT(OFFSET($B$2:$B$804,0,0,803-C151)-AVERAGE($B$2:$B$804),OFFSET($B$2:$B$804,C151,0,803-C151)-AVERAGE($B$2:$B$804))/DEVSQ($B$2:$B$804)</f>
        <v>#VALUE!</v>
      </c>
      <c r="E151"/>
      <c r="G151" s="4" t="e" cm="1">
        <f t="array" ref="G151">SUMPRODUCT(B$2:B$804-F$3,B151:B953-F$3)</f>
        <v>#VALUE!</v>
      </c>
      <c r="H151" t="e" cm="1">
        <f t="array" ref="H151">SUMPRODUCT(B$2:B151-F$3,B$2:B151-F$3)</f>
        <v>#VALUE!</v>
      </c>
      <c r="I151" t="e" cm="1">
        <f t="array" ref="I151">SUMPRODUCT(B151:B$804-F$3,B151:B$804-F$3)</f>
        <v>#VALUE!</v>
      </c>
      <c r="J151" s="4" t="e">
        <f t="shared" si="2"/>
        <v>#VALUE!</v>
      </c>
    </row>
    <row r="152" spans="1:10" ht="15" x14ac:dyDescent="0.2">
      <c r="A152" s="5">
        <v>45352</v>
      </c>
      <c r="B152" s="4">
        <f>Table3[[#This Row],[Combined
Daily order]]</f>
        <v>26114</v>
      </c>
      <c r="C152" s="4">
        <v>150</v>
      </c>
      <c r="D152" s="4" t="e" cm="1">
        <f t="array" aca="1" ref="D152" ca="1">SUMPRODUCT(OFFSET($B$2:$B$804,0,0,803-C152)-AVERAGE($B$2:$B$804),OFFSET($B$2:$B$804,C152,0,803-C152)-AVERAGE($B$2:$B$804))/DEVSQ($B$2:$B$804)</f>
        <v>#VALUE!</v>
      </c>
      <c r="E152"/>
      <c r="G152" s="4" t="e" cm="1">
        <f t="array" ref="G152">SUMPRODUCT(B$2:B$804-F$3,B152:B954-F$3)</f>
        <v>#VALUE!</v>
      </c>
      <c r="H152" t="e" cm="1">
        <f t="array" ref="H152">SUMPRODUCT(B$2:B152-F$3,B$2:B152-F$3)</f>
        <v>#VALUE!</v>
      </c>
      <c r="I152" t="e" cm="1">
        <f t="array" ref="I152">SUMPRODUCT(B152:B$804-F$3,B152:B$804-F$3)</f>
        <v>#VALUE!</v>
      </c>
      <c r="J152" s="4" t="e">
        <f t="shared" si="2"/>
        <v>#VALUE!</v>
      </c>
    </row>
    <row r="153" spans="1:10" ht="15" x14ac:dyDescent="0.2">
      <c r="A153" s="5">
        <v>45351</v>
      </c>
      <c r="B153" s="4">
        <f>Table3[[#This Row],[Combined
Daily order]]</f>
        <v>17542</v>
      </c>
      <c r="C153" s="4">
        <v>151</v>
      </c>
      <c r="D153" s="4" t="e" cm="1">
        <f t="array" aca="1" ref="D153" ca="1">SUMPRODUCT(OFFSET($B$2:$B$804,0,0,803-C153)-AVERAGE($B$2:$B$804),OFFSET($B$2:$B$804,C153,0,803-C153)-AVERAGE($B$2:$B$804))/DEVSQ($B$2:$B$804)</f>
        <v>#VALUE!</v>
      </c>
      <c r="E153"/>
      <c r="G153" s="4" t="e" cm="1">
        <f t="array" ref="G153">SUMPRODUCT(B$2:B$804-F$3,B153:B955-F$3)</f>
        <v>#VALUE!</v>
      </c>
      <c r="H153" t="e" cm="1">
        <f t="array" ref="H153">SUMPRODUCT(B$2:B153-F$3,B$2:B153-F$3)</f>
        <v>#VALUE!</v>
      </c>
      <c r="I153" t="e" cm="1">
        <f t="array" ref="I153">SUMPRODUCT(B153:B$804-F$3,B153:B$804-F$3)</f>
        <v>#VALUE!</v>
      </c>
      <c r="J153" s="4" t="e">
        <f t="shared" si="2"/>
        <v>#VALUE!</v>
      </c>
    </row>
    <row r="154" spans="1:10" ht="15" x14ac:dyDescent="0.2">
      <c r="A154" s="5">
        <v>45350</v>
      </c>
      <c r="B154" s="4">
        <f>Table3[[#This Row],[Combined
Daily order]]</f>
        <v>27099</v>
      </c>
      <c r="C154" s="4">
        <v>152</v>
      </c>
      <c r="D154" s="4" t="e" cm="1">
        <f t="array" aca="1" ref="D154" ca="1">SUMPRODUCT(OFFSET($B$2:$B$804,0,0,803-C154)-AVERAGE($B$2:$B$804),OFFSET($B$2:$B$804,C154,0,803-C154)-AVERAGE($B$2:$B$804))/DEVSQ($B$2:$B$804)</f>
        <v>#VALUE!</v>
      </c>
      <c r="E154"/>
      <c r="G154" s="4" t="e" cm="1">
        <f t="array" ref="G154">SUMPRODUCT(B$2:B$804-F$3,B154:B956-F$3)</f>
        <v>#VALUE!</v>
      </c>
      <c r="H154" t="e" cm="1">
        <f t="array" ref="H154">SUMPRODUCT(B$2:B154-F$3,B$2:B154-F$3)</f>
        <v>#VALUE!</v>
      </c>
      <c r="I154" t="e" cm="1">
        <f t="array" ref="I154">SUMPRODUCT(B154:B$804-F$3,B154:B$804-F$3)</f>
        <v>#VALUE!</v>
      </c>
      <c r="J154" s="4" t="e">
        <f t="shared" si="2"/>
        <v>#VALUE!</v>
      </c>
    </row>
    <row r="155" spans="1:10" ht="15" x14ac:dyDescent="0.2">
      <c r="A155" s="5">
        <v>45349</v>
      </c>
      <c r="B155" s="4">
        <f>Table3[[#This Row],[Combined
Daily order]]</f>
        <v>16782</v>
      </c>
      <c r="C155" s="4">
        <v>153</v>
      </c>
      <c r="D155" s="4" t="e" cm="1">
        <f t="array" aca="1" ref="D155" ca="1">SUMPRODUCT(OFFSET($B$2:$B$804,0,0,803-C155)-AVERAGE($B$2:$B$804),OFFSET($B$2:$B$804,C155,0,803-C155)-AVERAGE($B$2:$B$804))/DEVSQ($B$2:$B$804)</f>
        <v>#VALUE!</v>
      </c>
      <c r="E155"/>
      <c r="G155" s="4" t="e" cm="1">
        <f t="array" ref="G155">SUMPRODUCT(B$2:B$804-F$3,B155:B957-F$3)</f>
        <v>#VALUE!</v>
      </c>
      <c r="H155" t="e" cm="1">
        <f t="array" ref="H155">SUMPRODUCT(B$2:B155-F$3,B$2:B155-F$3)</f>
        <v>#VALUE!</v>
      </c>
      <c r="I155" t="e" cm="1">
        <f t="array" ref="I155">SUMPRODUCT(B155:B$804-F$3,B155:B$804-F$3)</f>
        <v>#VALUE!</v>
      </c>
      <c r="J155" s="4" t="e">
        <f t="shared" si="2"/>
        <v>#VALUE!</v>
      </c>
    </row>
    <row r="156" spans="1:10" ht="15" x14ac:dyDescent="0.2">
      <c r="A156" s="5">
        <v>45348</v>
      </c>
      <c r="B156" s="4">
        <f>Table3[[#This Row],[Combined
Daily order]]</f>
        <v>26792</v>
      </c>
      <c r="C156" s="4">
        <v>154</v>
      </c>
      <c r="D156" s="4" t="e" cm="1">
        <f t="array" aca="1" ref="D156" ca="1">SUMPRODUCT(OFFSET($B$2:$B$804,0,0,803-C156)-AVERAGE($B$2:$B$804),OFFSET($B$2:$B$804,C156,0,803-C156)-AVERAGE($B$2:$B$804))/DEVSQ($B$2:$B$804)</f>
        <v>#VALUE!</v>
      </c>
      <c r="E156"/>
      <c r="G156" s="4" t="e" cm="1">
        <f t="array" ref="G156">SUMPRODUCT(B$2:B$804-F$3,B156:B958-F$3)</f>
        <v>#VALUE!</v>
      </c>
      <c r="H156" t="e" cm="1">
        <f t="array" ref="H156">SUMPRODUCT(B$2:B156-F$3,B$2:B156-F$3)</f>
        <v>#VALUE!</v>
      </c>
      <c r="I156" t="e" cm="1">
        <f t="array" ref="I156">SUMPRODUCT(B156:B$804-F$3,B156:B$804-F$3)</f>
        <v>#VALUE!</v>
      </c>
      <c r="J156" s="4" t="e">
        <f t="shared" si="2"/>
        <v>#VALUE!</v>
      </c>
    </row>
    <row r="157" spans="1:10" ht="15" x14ac:dyDescent="0.2">
      <c r="A157" s="5">
        <v>45345</v>
      </c>
      <c r="B157" s="4">
        <f>Table3[[#This Row],[Combined
Daily order]]</f>
        <v>18362</v>
      </c>
      <c r="C157" s="4">
        <v>155</v>
      </c>
      <c r="D157" s="4" t="e" cm="1">
        <f t="array" aca="1" ref="D157" ca="1">SUMPRODUCT(OFFSET($B$2:$B$804,0,0,803-C157)-AVERAGE($B$2:$B$804),OFFSET($B$2:$B$804,C157,0,803-C157)-AVERAGE($B$2:$B$804))/DEVSQ($B$2:$B$804)</f>
        <v>#VALUE!</v>
      </c>
      <c r="E157"/>
      <c r="G157" s="4" t="e" cm="1">
        <f t="array" ref="G157">SUMPRODUCT(B$2:B$804-F$3,B157:B959-F$3)</f>
        <v>#VALUE!</v>
      </c>
      <c r="H157" t="e" cm="1">
        <f t="array" ref="H157">SUMPRODUCT(B$2:B157-F$3,B$2:B157-F$3)</f>
        <v>#VALUE!</v>
      </c>
      <c r="I157" t="e" cm="1">
        <f t="array" ref="I157">SUMPRODUCT(B157:B$804-F$3,B157:B$804-F$3)</f>
        <v>#VALUE!</v>
      </c>
      <c r="J157" s="4" t="e">
        <f t="shared" si="2"/>
        <v>#VALUE!</v>
      </c>
    </row>
    <row r="158" spans="1:10" ht="15" x14ac:dyDescent="0.2">
      <c r="A158" s="5">
        <v>45344</v>
      </c>
      <c r="B158" s="4">
        <f>Table3[[#This Row],[Combined
Daily order]]</f>
        <v>25070</v>
      </c>
      <c r="C158" s="4">
        <v>156</v>
      </c>
      <c r="D158" s="4" t="e" cm="1">
        <f t="array" aca="1" ref="D158" ca="1">SUMPRODUCT(OFFSET($B$2:$B$804,0,0,803-C158)-AVERAGE($B$2:$B$804),OFFSET($B$2:$B$804,C158,0,803-C158)-AVERAGE($B$2:$B$804))/DEVSQ($B$2:$B$804)</f>
        <v>#VALUE!</v>
      </c>
      <c r="E158"/>
      <c r="G158" s="4" t="e" cm="1">
        <f t="array" ref="G158">SUMPRODUCT(B$2:B$804-F$3,B158:B960-F$3)</f>
        <v>#VALUE!</v>
      </c>
      <c r="H158" t="e" cm="1">
        <f t="array" ref="H158">SUMPRODUCT(B$2:B158-F$3,B$2:B158-F$3)</f>
        <v>#VALUE!</v>
      </c>
      <c r="I158" t="e" cm="1">
        <f t="array" ref="I158">SUMPRODUCT(B158:B$804-F$3,B158:B$804-F$3)</f>
        <v>#VALUE!</v>
      </c>
      <c r="J158" s="4" t="e">
        <f t="shared" si="2"/>
        <v>#VALUE!</v>
      </c>
    </row>
    <row r="159" spans="1:10" ht="15" x14ac:dyDescent="0.2">
      <c r="A159" s="5">
        <v>45343</v>
      </c>
      <c r="B159" s="4">
        <f>Table3[[#This Row],[Combined
Daily order]]</f>
        <v>24034</v>
      </c>
      <c r="C159" s="4">
        <v>157</v>
      </c>
      <c r="D159" s="4" t="e" cm="1">
        <f t="array" aca="1" ref="D159" ca="1">SUMPRODUCT(OFFSET($B$2:$B$804,0,0,803-C159)-AVERAGE($B$2:$B$804),OFFSET($B$2:$B$804,C159,0,803-C159)-AVERAGE($B$2:$B$804))/DEVSQ($B$2:$B$804)</f>
        <v>#VALUE!</v>
      </c>
      <c r="E159"/>
      <c r="G159" s="4" t="e" cm="1">
        <f t="array" ref="G159">SUMPRODUCT(B$2:B$804-F$3,B159:B961-F$3)</f>
        <v>#VALUE!</v>
      </c>
      <c r="H159" t="e" cm="1">
        <f t="array" ref="H159">SUMPRODUCT(B$2:B159-F$3,B$2:B159-F$3)</f>
        <v>#VALUE!</v>
      </c>
      <c r="I159" t="e" cm="1">
        <f t="array" ref="I159">SUMPRODUCT(B159:B$804-F$3,B159:B$804-F$3)</f>
        <v>#VALUE!</v>
      </c>
      <c r="J159" s="4" t="e">
        <f t="shared" si="2"/>
        <v>#VALUE!</v>
      </c>
    </row>
    <row r="160" spans="1:10" ht="15" x14ac:dyDescent="0.2">
      <c r="A160" s="5">
        <v>45342</v>
      </c>
      <c r="B160" s="4">
        <f>Table3[[#This Row],[Combined
Daily order]]</f>
        <v>17331</v>
      </c>
      <c r="C160" s="4">
        <v>158</v>
      </c>
      <c r="D160" s="4" t="e" cm="1">
        <f t="array" aca="1" ref="D160" ca="1">SUMPRODUCT(OFFSET($B$2:$B$804,0,0,803-C160)-AVERAGE($B$2:$B$804),OFFSET($B$2:$B$804,C160,0,803-C160)-AVERAGE($B$2:$B$804))/DEVSQ($B$2:$B$804)</f>
        <v>#VALUE!</v>
      </c>
      <c r="E160"/>
      <c r="G160" s="4" t="e" cm="1">
        <f t="array" ref="G160">SUMPRODUCT(B$2:B$804-F$3,B160:B962-F$3)</f>
        <v>#VALUE!</v>
      </c>
      <c r="H160" t="e" cm="1">
        <f t="array" ref="H160">SUMPRODUCT(B$2:B160-F$3,B$2:B160-F$3)</f>
        <v>#VALUE!</v>
      </c>
      <c r="I160" t="e" cm="1">
        <f t="array" ref="I160">SUMPRODUCT(B160:B$804-F$3,B160:B$804-F$3)</f>
        <v>#VALUE!</v>
      </c>
      <c r="J160" s="4" t="e">
        <f t="shared" si="2"/>
        <v>#VALUE!</v>
      </c>
    </row>
    <row r="161" spans="1:10" ht="15" x14ac:dyDescent="0.2">
      <c r="A161" s="5">
        <v>45341</v>
      </c>
      <c r="B161" s="4">
        <f>Table3[[#This Row],[Combined
Daily order]]</f>
        <v>24665</v>
      </c>
      <c r="C161" s="4">
        <v>159</v>
      </c>
      <c r="D161" s="4" t="e" cm="1">
        <f t="array" aca="1" ref="D161" ca="1">SUMPRODUCT(OFFSET($B$2:$B$804,0,0,803-C161)-AVERAGE($B$2:$B$804),OFFSET($B$2:$B$804,C161,0,803-C161)-AVERAGE($B$2:$B$804))/DEVSQ($B$2:$B$804)</f>
        <v>#VALUE!</v>
      </c>
      <c r="E161"/>
      <c r="G161" s="4" t="e" cm="1">
        <f t="array" ref="G161">SUMPRODUCT(B$2:B$804-F$3,B161:B963-F$3)</f>
        <v>#VALUE!</v>
      </c>
      <c r="H161" t="e" cm="1">
        <f t="array" ref="H161">SUMPRODUCT(B$2:B161-F$3,B$2:B161-F$3)</f>
        <v>#VALUE!</v>
      </c>
      <c r="I161" t="e" cm="1">
        <f t="array" ref="I161">SUMPRODUCT(B161:B$804-F$3,B161:B$804-F$3)</f>
        <v>#VALUE!</v>
      </c>
      <c r="J161" s="4" t="e">
        <f t="shared" si="2"/>
        <v>#VALUE!</v>
      </c>
    </row>
    <row r="162" spans="1:10" ht="15" x14ac:dyDescent="0.2">
      <c r="A162" s="5">
        <v>45338</v>
      </c>
      <c r="B162" s="4">
        <f>Table3[[#This Row],[Combined
Daily order]]</f>
        <v>17863</v>
      </c>
      <c r="C162" s="4">
        <v>160</v>
      </c>
      <c r="D162" s="4" t="e" cm="1">
        <f t="array" aca="1" ref="D162" ca="1">SUMPRODUCT(OFFSET($B$2:$B$804,0,0,803-C162)-AVERAGE($B$2:$B$804),OFFSET($B$2:$B$804,C162,0,803-C162)-AVERAGE($B$2:$B$804))/DEVSQ($B$2:$B$804)</f>
        <v>#VALUE!</v>
      </c>
      <c r="E162"/>
      <c r="G162" s="4" t="e" cm="1">
        <f t="array" ref="G162">SUMPRODUCT(B$2:B$804-F$3,B162:B964-F$3)</f>
        <v>#VALUE!</v>
      </c>
      <c r="H162" t="e" cm="1">
        <f t="array" ref="H162">SUMPRODUCT(B$2:B162-F$3,B$2:B162-F$3)</f>
        <v>#VALUE!</v>
      </c>
      <c r="I162" t="e" cm="1">
        <f t="array" ref="I162">SUMPRODUCT(B162:B$804-F$3,B162:B$804-F$3)</f>
        <v>#VALUE!</v>
      </c>
      <c r="J162" s="4" t="e">
        <f t="shared" si="2"/>
        <v>#VALUE!</v>
      </c>
    </row>
    <row r="163" spans="1:10" ht="15" x14ac:dyDescent="0.2">
      <c r="A163" s="5">
        <v>45337</v>
      </c>
      <c r="B163" s="4">
        <f>Table3[[#This Row],[Combined
Daily order]]</f>
        <v>25491</v>
      </c>
      <c r="C163" s="4">
        <v>161</v>
      </c>
      <c r="D163" s="4" t="e" cm="1">
        <f t="array" aca="1" ref="D163" ca="1">SUMPRODUCT(OFFSET($B$2:$B$804,0,0,803-C163)-AVERAGE($B$2:$B$804),OFFSET($B$2:$B$804,C163,0,803-C163)-AVERAGE($B$2:$B$804))/DEVSQ($B$2:$B$804)</f>
        <v>#VALUE!</v>
      </c>
      <c r="E163"/>
      <c r="G163" s="4" t="e" cm="1">
        <f t="array" ref="G163">SUMPRODUCT(B$2:B$804-F$3,B163:B965-F$3)</f>
        <v>#VALUE!</v>
      </c>
      <c r="H163" t="e" cm="1">
        <f t="array" ref="H163">SUMPRODUCT(B$2:B163-F$3,B$2:B163-F$3)</f>
        <v>#VALUE!</v>
      </c>
      <c r="I163" t="e" cm="1">
        <f t="array" ref="I163">SUMPRODUCT(B163:B$804-F$3,B163:B$804-F$3)</f>
        <v>#VALUE!</v>
      </c>
      <c r="J163" s="4" t="e">
        <f t="shared" si="2"/>
        <v>#VALUE!</v>
      </c>
    </row>
    <row r="164" spans="1:10" ht="15" x14ac:dyDescent="0.2">
      <c r="A164" s="5">
        <v>45336</v>
      </c>
      <c r="B164" s="4">
        <f>Table3[[#This Row],[Combined
Daily order]]</f>
        <v>16829</v>
      </c>
      <c r="C164" s="4">
        <v>162</v>
      </c>
      <c r="D164" s="4" t="e" cm="1">
        <f t="array" aca="1" ref="D164" ca="1">SUMPRODUCT(OFFSET($B$2:$B$804,0,0,803-C164)-AVERAGE($B$2:$B$804),OFFSET($B$2:$B$804,C164,0,803-C164)-AVERAGE($B$2:$B$804))/DEVSQ($B$2:$B$804)</f>
        <v>#VALUE!</v>
      </c>
      <c r="E164"/>
      <c r="G164" s="4" t="e" cm="1">
        <f t="array" ref="G164">SUMPRODUCT(B$2:B$804-F$3,B164:B966-F$3)</f>
        <v>#VALUE!</v>
      </c>
      <c r="H164" t="e" cm="1">
        <f t="array" ref="H164">SUMPRODUCT(B$2:B164-F$3,B$2:B164-F$3)</f>
        <v>#VALUE!</v>
      </c>
      <c r="I164" t="e" cm="1">
        <f t="array" ref="I164">SUMPRODUCT(B164:B$804-F$3,B164:B$804-F$3)</f>
        <v>#VALUE!</v>
      </c>
      <c r="J164" s="4" t="e">
        <f t="shared" si="2"/>
        <v>#VALUE!</v>
      </c>
    </row>
    <row r="165" spans="1:10" ht="15" x14ac:dyDescent="0.2">
      <c r="A165" s="5">
        <v>45335</v>
      </c>
      <c r="B165" s="4">
        <f>Table3[[#This Row],[Combined
Daily order]]</f>
        <v>23045</v>
      </c>
      <c r="C165" s="4">
        <v>163</v>
      </c>
      <c r="D165" s="4" t="e" cm="1">
        <f t="array" aca="1" ref="D165" ca="1">SUMPRODUCT(OFFSET($B$2:$B$804,0,0,803-C165)-AVERAGE($B$2:$B$804),OFFSET($B$2:$B$804,C165,0,803-C165)-AVERAGE($B$2:$B$804))/DEVSQ($B$2:$B$804)</f>
        <v>#VALUE!</v>
      </c>
      <c r="E165"/>
      <c r="G165" s="4" t="e" cm="1">
        <f t="array" ref="G165">SUMPRODUCT(B$2:B$804-F$3,B165:B967-F$3)</f>
        <v>#VALUE!</v>
      </c>
      <c r="H165" t="e" cm="1">
        <f t="array" ref="H165">SUMPRODUCT(B$2:B165-F$3,B$2:B165-F$3)</f>
        <v>#VALUE!</v>
      </c>
      <c r="I165" t="e" cm="1">
        <f t="array" ref="I165">SUMPRODUCT(B165:B$804-F$3,B165:B$804-F$3)</f>
        <v>#VALUE!</v>
      </c>
      <c r="J165" s="4" t="e">
        <f t="shared" si="2"/>
        <v>#VALUE!</v>
      </c>
    </row>
    <row r="166" spans="1:10" ht="15" x14ac:dyDescent="0.2">
      <c r="A166" s="5">
        <v>45334</v>
      </c>
      <c r="B166" s="4">
        <f>Table3[[#This Row],[Combined
Daily order]]</f>
        <v>16169</v>
      </c>
      <c r="C166" s="4">
        <v>164</v>
      </c>
      <c r="D166" s="4" t="e" cm="1">
        <f t="array" aca="1" ref="D166" ca="1">SUMPRODUCT(OFFSET($B$2:$B$804,0,0,803-C166)-AVERAGE($B$2:$B$804),OFFSET($B$2:$B$804,C166,0,803-C166)-AVERAGE($B$2:$B$804))/DEVSQ($B$2:$B$804)</f>
        <v>#VALUE!</v>
      </c>
      <c r="E166"/>
      <c r="G166" s="4" t="e" cm="1">
        <f t="array" ref="G166">SUMPRODUCT(B$2:B$804-F$3,B166:B968-F$3)</f>
        <v>#VALUE!</v>
      </c>
      <c r="H166" t="e" cm="1">
        <f t="array" ref="H166">SUMPRODUCT(B$2:B166-F$3,B$2:B166-F$3)</f>
        <v>#VALUE!</v>
      </c>
      <c r="I166" t="e" cm="1">
        <f t="array" ref="I166">SUMPRODUCT(B166:B$804-F$3,B166:B$804-F$3)</f>
        <v>#VALUE!</v>
      </c>
      <c r="J166" s="4" t="e">
        <f t="shared" si="2"/>
        <v>#VALUE!</v>
      </c>
    </row>
    <row r="167" spans="1:10" ht="15" x14ac:dyDescent="0.2">
      <c r="A167" s="5">
        <v>45331</v>
      </c>
      <c r="B167" s="4">
        <f>Table3[[#This Row],[Combined
Daily order]]</f>
        <v>23269</v>
      </c>
      <c r="C167" s="4">
        <v>165</v>
      </c>
      <c r="D167" s="4" t="e" cm="1">
        <f t="array" aca="1" ref="D167" ca="1">SUMPRODUCT(OFFSET($B$2:$B$804,0,0,803-C167)-AVERAGE($B$2:$B$804),OFFSET($B$2:$B$804,C167,0,803-C167)-AVERAGE($B$2:$B$804))/DEVSQ($B$2:$B$804)</f>
        <v>#VALUE!</v>
      </c>
      <c r="E167"/>
      <c r="G167" s="4" t="e" cm="1">
        <f t="array" ref="G167">SUMPRODUCT(B$2:B$804-F$3,B167:B969-F$3)</f>
        <v>#VALUE!</v>
      </c>
      <c r="H167" t="e" cm="1">
        <f t="array" ref="H167">SUMPRODUCT(B$2:B167-F$3,B$2:B167-F$3)</f>
        <v>#VALUE!</v>
      </c>
      <c r="I167" t="e" cm="1">
        <f t="array" ref="I167">SUMPRODUCT(B167:B$804-F$3,B167:B$804-F$3)</f>
        <v>#VALUE!</v>
      </c>
      <c r="J167" s="4" t="e">
        <f t="shared" si="2"/>
        <v>#VALUE!</v>
      </c>
    </row>
    <row r="168" spans="1:10" ht="15" x14ac:dyDescent="0.2">
      <c r="A168" s="5">
        <v>45330</v>
      </c>
      <c r="B168" s="4">
        <f>Table3[[#This Row],[Combined
Daily order]]</f>
        <v>16152</v>
      </c>
      <c r="C168" s="4">
        <v>166</v>
      </c>
      <c r="D168" s="4" t="e" cm="1">
        <f t="array" aca="1" ref="D168" ca="1">SUMPRODUCT(OFFSET($B$2:$B$804,0,0,803-C168)-AVERAGE($B$2:$B$804),OFFSET($B$2:$B$804,C168,0,803-C168)-AVERAGE($B$2:$B$804))/DEVSQ($B$2:$B$804)</f>
        <v>#VALUE!</v>
      </c>
      <c r="E168"/>
      <c r="G168" s="4" t="e" cm="1">
        <f t="array" ref="G168">SUMPRODUCT(B$2:B$804-F$3,B168:B970-F$3)</f>
        <v>#VALUE!</v>
      </c>
      <c r="H168" t="e" cm="1">
        <f t="array" ref="H168">SUMPRODUCT(B$2:B168-F$3,B$2:B168-F$3)</f>
        <v>#VALUE!</v>
      </c>
      <c r="I168" t="e" cm="1">
        <f t="array" ref="I168">SUMPRODUCT(B168:B$804-F$3,B168:B$804-F$3)</f>
        <v>#VALUE!</v>
      </c>
      <c r="J168" s="4" t="e">
        <f t="shared" si="2"/>
        <v>#VALUE!</v>
      </c>
    </row>
    <row r="169" spans="1:10" ht="15" x14ac:dyDescent="0.2">
      <c r="A169" s="5">
        <v>45329</v>
      </c>
      <c r="B169" s="4">
        <f>Table3[[#This Row],[Combined
Daily order]]</f>
        <v>25461</v>
      </c>
      <c r="C169" s="4">
        <v>167</v>
      </c>
      <c r="D169" s="4" t="e" cm="1">
        <f t="array" aca="1" ref="D169" ca="1">SUMPRODUCT(OFFSET($B$2:$B$804,0,0,803-C169)-AVERAGE($B$2:$B$804),OFFSET($B$2:$B$804,C169,0,803-C169)-AVERAGE($B$2:$B$804))/DEVSQ($B$2:$B$804)</f>
        <v>#VALUE!</v>
      </c>
      <c r="E169"/>
      <c r="G169" s="4" t="e" cm="1">
        <f t="array" ref="G169">SUMPRODUCT(B$2:B$804-F$3,B169:B971-F$3)</f>
        <v>#VALUE!</v>
      </c>
      <c r="H169" t="e" cm="1">
        <f t="array" ref="H169">SUMPRODUCT(B$2:B169-F$3,B$2:B169-F$3)</f>
        <v>#VALUE!</v>
      </c>
      <c r="I169" t="e" cm="1">
        <f t="array" ref="I169">SUMPRODUCT(B169:B$804-F$3,B169:B$804-F$3)</f>
        <v>#VALUE!</v>
      </c>
      <c r="J169" s="4" t="e">
        <f t="shared" si="2"/>
        <v>#VALUE!</v>
      </c>
    </row>
    <row r="170" spans="1:10" ht="15" x14ac:dyDescent="0.2">
      <c r="A170" s="5">
        <v>45328</v>
      </c>
      <c r="B170" s="4">
        <f>Table3[[#This Row],[Combined
Daily order]]</f>
        <v>17460</v>
      </c>
      <c r="C170" s="4">
        <v>168</v>
      </c>
      <c r="D170" s="4" t="e" cm="1">
        <f t="array" aca="1" ref="D170" ca="1">SUMPRODUCT(OFFSET($B$2:$B$804,0,0,803-C170)-AVERAGE($B$2:$B$804),OFFSET($B$2:$B$804,C170,0,803-C170)-AVERAGE($B$2:$B$804))/DEVSQ($B$2:$B$804)</f>
        <v>#VALUE!</v>
      </c>
      <c r="E170"/>
      <c r="G170" s="4" t="e" cm="1">
        <f t="array" ref="G170">SUMPRODUCT(B$2:B$804-F$3,B170:B972-F$3)</f>
        <v>#VALUE!</v>
      </c>
      <c r="H170" t="e" cm="1">
        <f t="array" ref="H170">SUMPRODUCT(B$2:B170-F$3,B$2:B170-F$3)</f>
        <v>#VALUE!</v>
      </c>
      <c r="I170" t="e" cm="1">
        <f t="array" ref="I170">SUMPRODUCT(B170:B$804-F$3,B170:B$804-F$3)</f>
        <v>#VALUE!</v>
      </c>
      <c r="J170" s="4" t="e">
        <f t="shared" si="2"/>
        <v>#VALUE!</v>
      </c>
    </row>
    <row r="171" spans="1:10" ht="15" x14ac:dyDescent="0.2">
      <c r="A171" s="5">
        <v>45327</v>
      </c>
      <c r="B171" s="4">
        <f>Table3[[#This Row],[Combined
Daily order]]</f>
        <v>24664</v>
      </c>
      <c r="C171" s="4">
        <v>169</v>
      </c>
      <c r="D171" s="4" t="e" cm="1">
        <f t="array" aca="1" ref="D171" ca="1">SUMPRODUCT(OFFSET($B$2:$B$804,0,0,803-C171)-AVERAGE($B$2:$B$804),OFFSET($B$2:$B$804,C171,0,803-C171)-AVERAGE($B$2:$B$804))/DEVSQ($B$2:$B$804)</f>
        <v>#VALUE!</v>
      </c>
      <c r="E171"/>
      <c r="G171" s="4" t="e" cm="1">
        <f t="array" ref="G171">SUMPRODUCT(B$2:B$804-F$3,B171:B973-F$3)</f>
        <v>#VALUE!</v>
      </c>
      <c r="H171" t="e" cm="1">
        <f t="array" ref="H171">SUMPRODUCT(B$2:B171-F$3,B$2:B171-F$3)</f>
        <v>#VALUE!</v>
      </c>
      <c r="I171" t="e" cm="1">
        <f t="array" ref="I171">SUMPRODUCT(B171:B$804-F$3,B171:B$804-F$3)</f>
        <v>#VALUE!</v>
      </c>
      <c r="J171" s="4" t="e">
        <f t="shared" si="2"/>
        <v>#VALUE!</v>
      </c>
    </row>
    <row r="172" spans="1:10" ht="15" x14ac:dyDescent="0.2">
      <c r="A172" s="5">
        <v>45324</v>
      </c>
      <c r="B172" s="4">
        <f>Table3[[#This Row],[Combined
Daily order]]</f>
        <v>16736</v>
      </c>
      <c r="C172" s="4">
        <v>170</v>
      </c>
      <c r="D172" s="4" t="e" cm="1">
        <f t="array" aca="1" ref="D172" ca="1">SUMPRODUCT(OFFSET($B$2:$B$804,0,0,803-C172)-AVERAGE($B$2:$B$804),OFFSET($B$2:$B$804,C172,0,803-C172)-AVERAGE($B$2:$B$804))/DEVSQ($B$2:$B$804)</f>
        <v>#VALUE!</v>
      </c>
      <c r="E172"/>
      <c r="G172" s="4" t="e" cm="1">
        <f t="array" ref="G172">SUMPRODUCT(B$2:B$804-F$3,B172:B974-F$3)</f>
        <v>#VALUE!</v>
      </c>
      <c r="H172" t="e" cm="1">
        <f t="array" ref="H172">SUMPRODUCT(B$2:B172-F$3,B$2:B172-F$3)</f>
        <v>#VALUE!</v>
      </c>
      <c r="I172" t="e" cm="1">
        <f t="array" ref="I172">SUMPRODUCT(B172:B$804-F$3,B172:B$804-F$3)</f>
        <v>#VALUE!</v>
      </c>
      <c r="J172" s="4" t="e">
        <f t="shared" si="2"/>
        <v>#VALUE!</v>
      </c>
    </row>
    <row r="173" spans="1:10" ht="15" x14ac:dyDescent="0.2">
      <c r="A173" s="5">
        <v>45323</v>
      </c>
      <c r="B173" s="4">
        <f>Table3[[#This Row],[Combined
Daily order]]</f>
        <v>23223</v>
      </c>
      <c r="C173" s="4">
        <v>171</v>
      </c>
      <c r="D173" s="4" t="e" cm="1">
        <f t="array" aca="1" ref="D173" ca="1">SUMPRODUCT(OFFSET($B$2:$B$804,0,0,803-C173)-AVERAGE($B$2:$B$804),OFFSET($B$2:$B$804,C173,0,803-C173)-AVERAGE($B$2:$B$804))/DEVSQ($B$2:$B$804)</f>
        <v>#VALUE!</v>
      </c>
      <c r="E173"/>
      <c r="G173" s="4" t="e" cm="1">
        <f t="array" ref="G173">SUMPRODUCT(B$2:B$804-F$3,B173:B975-F$3)</f>
        <v>#VALUE!</v>
      </c>
      <c r="H173" t="e" cm="1">
        <f t="array" ref="H173">SUMPRODUCT(B$2:B173-F$3,B$2:B173-F$3)</f>
        <v>#VALUE!</v>
      </c>
      <c r="I173" t="e" cm="1">
        <f t="array" ref="I173">SUMPRODUCT(B173:B$804-F$3,B173:B$804-F$3)</f>
        <v>#VALUE!</v>
      </c>
      <c r="J173" s="4" t="e">
        <f t="shared" si="2"/>
        <v>#VALUE!</v>
      </c>
    </row>
    <row r="174" spans="1:10" ht="15" x14ac:dyDescent="0.2">
      <c r="A174" s="5">
        <v>45322</v>
      </c>
      <c r="B174" s="4">
        <f>Table3[[#This Row],[Combined
Daily order]]</f>
        <v>16556</v>
      </c>
      <c r="C174" s="4">
        <v>172</v>
      </c>
      <c r="D174" s="4" t="e" cm="1">
        <f t="array" aca="1" ref="D174" ca="1">SUMPRODUCT(OFFSET($B$2:$B$804,0,0,803-C174)-AVERAGE($B$2:$B$804),OFFSET($B$2:$B$804,C174,0,803-C174)-AVERAGE($B$2:$B$804))/DEVSQ($B$2:$B$804)</f>
        <v>#VALUE!</v>
      </c>
      <c r="E174"/>
      <c r="G174" s="4" t="e" cm="1">
        <f t="array" ref="G174">SUMPRODUCT(B$2:B$804-F$3,B174:B976-F$3)</f>
        <v>#VALUE!</v>
      </c>
      <c r="H174" t="e" cm="1">
        <f t="array" ref="H174">SUMPRODUCT(B$2:B174-F$3,B$2:B174-F$3)</f>
        <v>#VALUE!</v>
      </c>
      <c r="I174" t="e" cm="1">
        <f t="array" ref="I174">SUMPRODUCT(B174:B$804-F$3,B174:B$804-F$3)</f>
        <v>#VALUE!</v>
      </c>
      <c r="J174" s="4" t="e">
        <f t="shared" si="2"/>
        <v>#VALUE!</v>
      </c>
    </row>
    <row r="175" spans="1:10" ht="15" x14ac:dyDescent="0.2">
      <c r="A175" s="5">
        <v>45321</v>
      </c>
      <c r="B175" s="4">
        <f>Table3[[#This Row],[Combined
Daily order]]</f>
        <v>25508</v>
      </c>
      <c r="C175" s="4">
        <v>173</v>
      </c>
      <c r="D175" s="4" t="e" cm="1">
        <f t="array" aca="1" ref="D175" ca="1">SUMPRODUCT(OFFSET($B$2:$B$804,0,0,803-C175)-AVERAGE($B$2:$B$804),OFFSET($B$2:$B$804,C175,0,803-C175)-AVERAGE($B$2:$B$804))/DEVSQ($B$2:$B$804)</f>
        <v>#VALUE!</v>
      </c>
      <c r="E175"/>
      <c r="G175" s="4" t="e" cm="1">
        <f t="array" ref="G175">SUMPRODUCT(B$2:B$804-F$3,B175:B977-F$3)</f>
        <v>#VALUE!</v>
      </c>
      <c r="H175" t="e" cm="1">
        <f t="array" ref="H175">SUMPRODUCT(B$2:B175-F$3,B$2:B175-F$3)</f>
        <v>#VALUE!</v>
      </c>
      <c r="I175" t="e" cm="1">
        <f t="array" ref="I175">SUMPRODUCT(B175:B$804-F$3,B175:B$804-F$3)</f>
        <v>#VALUE!</v>
      </c>
      <c r="J175" s="4" t="e">
        <f t="shared" si="2"/>
        <v>#VALUE!</v>
      </c>
    </row>
    <row r="176" spans="1:10" ht="15" x14ac:dyDescent="0.2">
      <c r="A176" s="5">
        <v>45320</v>
      </c>
      <c r="B176" s="4">
        <f>Table3[[#This Row],[Combined
Daily order]]</f>
        <v>24693</v>
      </c>
      <c r="C176" s="4">
        <v>174</v>
      </c>
      <c r="D176" s="4" t="e" cm="1">
        <f t="array" aca="1" ref="D176" ca="1">SUMPRODUCT(OFFSET($B$2:$B$804,0,0,803-C176)-AVERAGE($B$2:$B$804),OFFSET($B$2:$B$804,C176,0,803-C176)-AVERAGE($B$2:$B$804))/DEVSQ($B$2:$B$804)</f>
        <v>#VALUE!</v>
      </c>
      <c r="E176"/>
      <c r="G176" s="4" t="e" cm="1">
        <f t="array" ref="G176">SUMPRODUCT(B$2:B$804-F$3,B176:B978-F$3)</f>
        <v>#VALUE!</v>
      </c>
      <c r="H176" t="e" cm="1">
        <f t="array" ref="H176">SUMPRODUCT(B$2:B176-F$3,B$2:B176-F$3)</f>
        <v>#VALUE!</v>
      </c>
      <c r="I176" t="e" cm="1">
        <f t="array" ref="I176">SUMPRODUCT(B176:B$804-F$3,B176:B$804-F$3)</f>
        <v>#VALUE!</v>
      </c>
      <c r="J176" s="4" t="e">
        <f t="shared" si="2"/>
        <v>#VALUE!</v>
      </c>
    </row>
    <row r="177" spans="1:10" ht="15" x14ac:dyDescent="0.2">
      <c r="A177" s="5">
        <v>45317</v>
      </c>
      <c r="B177" s="4">
        <f>Table3[[#This Row],[Combined
Daily order]]</f>
        <v>14640</v>
      </c>
      <c r="C177" s="4">
        <v>175</v>
      </c>
      <c r="D177" s="4" t="e" cm="1">
        <f t="array" aca="1" ref="D177" ca="1">SUMPRODUCT(OFFSET($B$2:$B$804,0,0,803-C177)-AVERAGE($B$2:$B$804),OFFSET($B$2:$B$804,C177,0,803-C177)-AVERAGE($B$2:$B$804))/DEVSQ($B$2:$B$804)</f>
        <v>#VALUE!</v>
      </c>
      <c r="E177"/>
      <c r="G177" s="4" t="e" cm="1">
        <f t="array" ref="G177">SUMPRODUCT(B$2:B$804-F$3,B177:B979-F$3)</f>
        <v>#VALUE!</v>
      </c>
      <c r="H177" t="e" cm="1">
        <f t="array" ref="H177">SUMPRODUCT(B$2:B177-F$3,B$2:B177-F$3)</f>
        <v>#VALUE!</v>
      </c>
      <c r="I177" t="e" cm="1">
        <f t="array" ref="I177">SUMPRODUCT(B177:B$804-F$3,B177:B$804-F$3)</f>
        <v>#VALUE!</v>
      </c>
      <c r="J177" s="4" t="e">
        <f t="shared" si="2"/>
        <v>#VALUE!</v>
      </c>
    </row>
    <row r="178" spans="1:10" ht="15" x14ac:dyDescent="0.2">
      <c r="A178" s="5">
        <v>45316</v>
      </c>
      <c r="B178" s="4">
        <f>Table3[[#This Row],[Combined
Daily order]]</f>
        <v>16295</v>
      </c>
      <c r="C178" s="4">
        <v>176</v>
      </c>
      <c r="D178" s="4" t="e" cm="1">
        <f t="array" aca="1" ref="D178" ca="1">SUMPRODUCT(OFFSET($B$2:$B$804,0,0,803-C178)-AVERAGE($B$2:$B$804),OFFSET($B$2:$B$804,C178,0,803-C178)-AVERAGE($B$2:$B$804))/DEVSQ($B$2:$B$804)</f>
        <v>#VALUE!</v>
      </c>
      <c r="E178"/>
      <c r="G178" s="4" t="e" cm="1">
        <f t="array" ref="G178">SUMPRODUCT(B$2:B$804-F$3,B178:B980-F$3)</f>
        <v>#VALUE!</v>
      </c>
      <c r="H178" t="e" cm="1">
        <f t="array" ref="H178">SUMPRODUCT(B$2:B178-F$3,B$2:B178-F$3)</f>
        <v>#VALUE!</v>
      </c>
      <c r="I178" t="e" cm="1">
        <f t="array" ref="I178">SUMPRODUCT(B178:B$804-F$3,B178:B$804-F$3)</f>
        <v>#VALUE!</v>
      </c>
      <c r="J178" s="4" t="e">
        <f t="shared" si="2"/>
        <v>#VALUE!</v>
      </c>
    </row>
    <row r="179" spans="1:10" ht="15" x14ac:dyDescent="0.2">
      <c r="A179" s="5">
        <v>45315</v>
      </c>
      <c r="B179" s="4">
        <f>Table3[[#This Row],[Combined
Daily order]]</f>
        <v>25498</v>
      </c>
      <c r="C179" s="4">
        <v>177</v>
      </c>
      <c r="D179" s="4" t="e" cm="1">
        <f t="array" aca="1" ref="D179" ca="1">SUMPRODUCT(OFFSET($B$2:$B$804,0,0,803-C179)-AVERAGE($B$2:$B$804),OFFSET($B$2:$B$804,C179,0,803-C179)-AVERAGE($B$2:$B$804))/DEVSQ($B$2:$B$804)</f>
        <v>#VALUE!</v>
      </c>
      <c r="E179"/>
      <c r="G179" s="4" t="e" cm="1">
        <f t="array" ref="G179">SUMPRODUCT(B$2:B$804-F$3,B179:B981-F$3)</f>
        <v>#VALUE!</v>
      </c>
      <c r="H179" t="e" cm="1">
        <f t="array" ref="H179">SUMPRODUCT(B$2:B179-F$3,B$2:B179-F$3)</f>
        <v>#VALUE!</v>
      </c>
      <c r="I179" t="e" cm="1">
        <f t="array" ref="I179">SUMPRODUCT(B179:B$804-F$3,B179:B$804-F$3)</f>
        <v>#VALUE!</v>
      </c>
      <c r="J179" s="4" t="e">
        <f t="shared" si="2"/>
        <v>#VALUE!</v>
      </c>
    </row>
    <row r="180" spans="1:10" ht="15" x14ac:dyDescent="0.2">
      <c r="A180" s="5">
        <v>45314</v>
      </c>
      <c r="B180" s="4">
        <f>Table3[[#This Row],[Combined
Daily order]]</f>
        <v>16029</v>
      </c>
      <c r="C180" s="4">
        <v>178</v>
      </c>
      <c r="D180" s="4" t="e" cm="1">
        <f t="array" aca="1" ref="D180" ca="1">SUMPRODUCT(OFFSET($B$2:$B$804,0,0,803-C180)-AVERAGE($B$2:$B$804),OFFSET($B$2:$B$804,C180,0,803-C180)-AVERAGE($B$2:$B$804))/DEVSQ($B$2:$B$804)</f>
        <v>#VALUE!</v>
      </c>
      <c r="E180"/>
      <c r="G180" s="4" t="e" cm="1">
        <f t="array" ref="G180">SUMPRODUCT(B$2:B$804-F$3,B180:B982-F$3)</f>
        <v>#VALUE!</v>
      </c>
      <c r="H180" t="e" cm="1">
        <f t="array" ref="H180">SUMPRODUCT(B$2:B180-F$3,B$2:B180-F$3)</f>
        <v>#VALUE!</v>
      </c>
      <c r="I180" t="e" cm="1">
        <f t="array" ref="I180">SUMPRODUCT(B180:B$804-F$3,B180:B$804-F$3)</f>
        <v>#VALUE!</v>
      </c>
      <c r="J180" s="4" t="e">
        <f t="shared" si="2"/>
        <v>#VALUE!</v>
      </c>
    </row>
    <row r="181" spans="1:10" ht="15" x14ac:dyDescent="0.2">
      <c r="A181" s="5">
        <v>45313</v>
      </c>
      <c r="B181" s="4">
        <f>Table3[[#This Row],[Combined
Daily order]]</f>
        <v>24497</v>
      </c>
      <c r="C181" s="4">
        <v>179</v>
      </c>
      <c r="D181" s="4" t="e" cm="1">
        <f t="array" aca="1" ref="D181" ca="1">SUMPRODUCT(OFFSET($B$2:$B$804,0,0,803-C181)-AVERAGE($B$2:$B$804),OFFSET($B$2:$B$804,C181,0,803-C181)-AVERAGE($B$2:$B$804))/DEVSQ($B$2:$B$804)</f>
        <v>#VALUE!</v>
      </c>
      <c r="E181"/>
      <c r="G181" s="4" t="e" cm="1">
        <f t="array" ref="G181">SUMPRODUCT(B$2:B$804-F$3,B181:B983-F$3)</f>
        <v>#VALUE!</v>
      </c>
      <c r="H181" t="e" cm="1">
        <f t="array" ref="H181">SUMPRODUCT(B$2:B181-F$3,B$2:B181-F$3)</f>
        <v>#VALUE!</v>
      </c>
      <c r="I181" t="e" cm="1">
        <f t="array" ref="I181">SUMPRODUCT(B181:B$804-F$3,B181:B$804-F$3)</f>
        <v>#VALUE!</v>
      </c>
      <c r="J181" s="4" t="e">
        <f t="shared" si="2"/>
        <v>#VALUE!</v>
      </c>
    </row>
    <row r="182" spans="1:10" ht="15" x14ac:dyDescent="0.2">
      <c r="A182" s="5">
        <v>45310</v>
      </c>
      <c r="B182" s="4">
        <f>Table3[[#This Row],[Combined
Daily order]]</f>
        <v>25816</v>
      </c>
      <c r="C182" s="4">
        <v>180</v>
      </c>
      <c r="D182" s="4" t="e" cm="1">
        <f t="array" aca="1" ref="D182" ca="1">SUMPRODUCT(OFFSET($B$2:$B$804,0,0,803-C182)-AVERAGE($B$2:$B$804),OFFSET($B$2:$B$804,C182,0,803-C182)-AVERAGE($B$2:$B$804))/DEVSQ($B$2:$B$804)</f>
        <v>#VALUE!</v>
      </c>
      <c r="E182"/>
      <c r="G182" s="4" t="e" cm="1">
        <f t="array" ref="G182">SUMPRODUCT(B$2:B$804-F$3,B182:B984-F$3)</f>
        <v>#VALUE!</v>
      </c>
      <c r="H182" t="e" cm="1">
        <f t="array" ref="H182">SUMPRODUCT(B$2:B182-F$3,B$2:B182-F$3)</f>
        <v>#VALUE!</v>
      </c>
      <c r="I182" t="e" cm="1">
        <f t="array" ref="I182">SUMPRODUCT(B182:B$804-F$3,B182:B$804-F$3)</f>
        <v>#VALUE!</v>
      </c>
      <c r="J182" s="4" t="e">
        <f t="shared" si="2"/>
        <v>#VALUE!</v>
      </c>
    </row>
    <row r="183" spans="1:10" ht="15" x14ac:dyDescent="0.2">
      <c r="A183" s="5">
        <v>45309</v>
      </c>
      <c r="B183" s="4">
        <f>Table3[[#This Row],[Combined
Daily order]]</f>
        <v>15778</v>
      </c>
      <c r="C183" s="4">
        <v>181</v>
      </c>
      <c r="D183" s="4" t="e" cm="1">
        <f t="array" aca="1" ref="D183" ca="1">SUMPRODUCT(OFFSET($B$2:$B$804,0,0,803-C183)-AVERAGE($B$2:$B$804),OFFSET($B$2:$B$804,C183,0,803-C183)-AVERAGE($B$2:$B$804))/DEVSQ($B$2:$B$804)</f>
        <v>#VALUE!</v>
      </c>
      <c r="E183"/>
      <c r="G183" s="4" t="e" cm="1">
        <f t="array" ref="G183">SUMPRODUCT(B$2:B$804-F$3,B183:B985-F$3)</f>
        <v>#VALUE!</v>
      </c>
      <c r="H183" t="e" cm="1">
        <f t="array" ref="H183">SUMPRODUCT(B$2:B183-F$3,B$2:B183-F$3)</f>
        <v>#VALUE!</v>
      </c>
      <c r="I183" t="e" cm="1">
        <f t="array" ref="I183">SUMPRODUCT(B183:B$804-F$3,B183:B$804-F$3)</f>
        <v>#VALUE!</v>
      </c>
      <c r="J183" s="4" t="e">
        <f t="shared" si="2"/>
        <v>#VALUE!</v>
      </c>
    </row>
    <row r="184" spans="1:10" ht="15" x14ac:dyDescent="0.2">
      <c r="A184" s="5">
        <v>45308</v>
      </c>
      <c r="B184" s="4">
        <f>Table3[[#This Row],[Combined
Daily order]]</f>
        <v>25076</v>
      </c>
      <c r="C184" s="4">
        <v>182</v>
      </c>
      <c r="D184" s="4" t="e" cm="1">
        <f t="array" aca="1" ref="D184" ca="1">SUMPRODUCT(OFFSET($B$2:$B$804,0,0,803-C184)-AVERAGE($B$2:$B$804),OFFSET($B$2:$B$804,C184,0,803-C184)-AVERAGE($B$2:$B$804))/DEVSQ($B$2:$B$804)</f>
        <v>#VALUE!</v>
      </c>
      <c r="E184"/>
      <c r="G184" s="4" t="e" cm="1">
        <f t="array" ref="G184">SUMPRODUCT(B$2:B$804-F$3,B184:B986-F$3)</f>
        <v>#VALUE!</v>
      </c>
      <c r="H184" t="e" cm="1">
        <f t="array" ref="H184">SUMPRODUCT(B$2:B184-F$3,B$2:B184-F$3)</f>
        <v>#VALUE!</v>
      </c>
      <c r="I184" t="e" cm="1">
        <f t="array" ref="I184">SUMPRODUCT(B184:B$804-F$3,B184:B$804-F$3)</f>
        <v>#VALUE!</v>
      </c>
      <c r="J184" s="4" t="e">
        <f t="shared" si="2"/>
        <v>#VALUE!</v>
      </c>
    </row>
    <row r="185" spans="1:10" ht="15" x14ac:dyDescent="0.2">
      <c r="A185" s="5">
        <v>45307</v>
      </c>
      <c r="B185" s="4">
        <f>Table3[[#This Row],[Combined
Daily order]]</f>
        <v>17494</v>
      </c>
      <c r="C185" s="4">
        <v>183</v>
      </c>
      <c r="D185" s="4" t="e" cm="1">
        <f t="array" aca="1" ref="D185" ca="1">SUMPRODUCT(OFFSET($B$2:$B$804,0,0,803-C185)-AVERAGE($B$2:$B$804),OFFSET($B$2:$B$804,C185,0,803-C185)-AVERAGE($B$2:$B$804))/DEVSQ($B$2:$B$804)</f>
        <v>#VALUE!</v>
      </c>
      <c r="E185"/>
      <c r="G185" s="4" t="e" cm="1">
        <f t="array" ref="G185">SUMPRODUCT(B$2:B$804-F$3,B185:B987-F$3)</f>
        <v>#VALUE!</v>
      </c>
      <c r="H185" t="e" cm="1">
        <f t="array" ref="H185">SUMPRODUCT(B$2:B185-F$3,B$2:B185-F$3)</f>
        <v>#VALUE!</v>
      </c>
      <c r="I185" t="e" cm="1">
        <f t="array" ref="I185">SUMPRODUCT(B185:B$804-F$3,B185:B$804-F$3)</f>
        <v>#VALUE!</v>
      </c>
      <c r="J185" s="4" t="e">
        <f t="shared" si="2"/>
        <v>#VALUE!</v>
      </c>
    </row>
    <row r="186" spans="1:10" ht="15" x14ac:dyDescent="0.2">
      <c r="A186" s="5">
        <v>45306</v>
      </c>
      <c r="B186" s="4">
        <f>Table3[[#This Row],[Combined
Daily order]]</f>
        <v>25759</v>
      </c>
      <c r="C186" s="4">
        <v>184</v>
      </c>
      <c r="D186" s="4" t="e" cm="1">
        <f t="array" aca="1" ref="D186" ca="1">SUMPRODUCT(OFFSET($B$2:$B$804,0,0,803-C186)-AVERAGE($B$2:$B$804),OFFSET($B$2:$B$804,C186,0,803-C186)-AVERAGE($B$2:$B$804))/DEVSQ($B$2:$B$804)</f>
        <v>#VALUE!</v>
      </c>
      <c r="E186"/>
      <c r="G186" s="4" t="e" cm="1">
        <f t="array" ref="G186">SUMPRODUCT(B$2:B$804-F$3,B186:B988-F$3)</f>
        <v>#VALUE!</v>
      </c>
      <c r="H186" t="e" cm="1">
        <f t="array" ref="H186">SUMPRODUCT(B$2:B186-F$3,B$2:B186-F$3)</f>
        <v>#VALUE!</v>
      </c>
      <c r="I186" t="e" cm="1">
        <f t="array" ref="I186">SUMPRODUCT(B186:B$804-F$3,B186:B$804-F$3)</f>
        <v>#VALUE!</v>
      </c>
      <c r="J186" s="4" t="e">
        <f t="shared" si="2"/>
        <v>#VALUE!</v>
      </c>
    </row>
    <row r="187" spans="1:10" ht="15" x14ac:dyDescent="0.2">
      <c r="A187" s="5">
        <v>45303</v>
      </c>
      <c r="B187" s="4">
        <f>Table3[[#This Row],[Combined
Daily order]]</f>
        <v>16259</v>
      </c>
      <c r="C187" s="4">
        <v>185</v>
      </c>
      <c r="D187" s="4" t="e" cm="1">
        <f t="array" aca="1" ref="D187" ca="1">SUMPRODUCT(OFFSET($B$2:$B$804,0,0,803-C187)-AVERAGE($B$2:$B$804),OFFSET($B$2:$B$804,C187,0,803-C187)-AVERAGE($B$2:$B$804))/DEVSQ($B$2:$B$804)</f>
        <v>#VALUE!</v>
      </c>
      <c r="E187"/>
      <c r="G187" s="4" t="e" cm="1">
        <f t="array" ref="G187">SUMPRODUCT(B$2:B$804-F$3,B187:B989-F$3)</f>
        <v>#VALUE!</v>
      </c>
      <c r="H187" t="e" cm="1">
        <f t="array" ref="H187">SUMPRODUCT(B$2:B187-F$3,B$2:B187-F$3)</f>
        <v>#VALUE!</v>
      </c>
      <c r="I187" t="e" cm="1">
        <f t="array" ref="I187">SUMPRODUCT(B187:B$804-F$3,B187:B$804-F$3)</f>
        <v>#VALUE!</v>
      </c>
      <c r="J187" s="4" t="e">
        <f t="shared" si="2"/>
        <v>#VALUE!</v>
      </c>
    </row>
    <row r="188" spans="1:10" ht="15" x14ac:dyDescent="0.2">
      <c r="A188" s="5">
        <v>45302</v>
      </c>
      <c r="B188" s="4">
        <f>Table3[[#This Row],[Combined
Daily order]]</f>
        <v>24238</v>
      </c>
      <c r="C188" s="4">
        <v>186</v>
      </c>
      <c r="D188" s="4" t="e" cm="1">
        <f t="array" aca="1" ref="D188" ca="1">SUMPRODUCT(OFFSET($B$2:$B$804,0,0,803-C188)-AVERAGE($B$2:$B$804),OFFSET($B$2:$B$804,C188,0,803-C188)-AVERAGE($B$2:$B$804))/DEVSQ($B$2:$B$804)</f>
        <v>#VALUE!</v>
      </c>
      <c r="E188"/>
      <c r="G188" s="4" t="e" cm="1">
        <f t="array" ref="G188">SUMPRODUCT(B$2:B$804-F$3,B188:B990-F$3)</f>
        <v>#VALUE!</v>
      </c>
      <c r="H188" t="e" cm="1">
        <f t="array" ref="H188">SUMPRODUCT(B$2:B188-F$3,B$2:B188-F$3)</f>
        <v>#VALUE!</v>
      </c>
      <c r="I188" t="e" cm="1">
        <f t="array" ref="I188">SUMPRODUCT(B188:B$804-F$3,B188:B$804-F$3)</f>
        <v>#VALUE!</v>
      </c>
      <c r="J188" s="4" t="e">
        <f t="shared" si="2"/>
        <v>#VALUE!</v>
      </c>
    </row>
    <row r="189" spans="1:10" ht="15" x14ac:dyDescent="0.2">
      <c r="A189" s="5">
        <v>45301</v>
      </c>
      <c r="B189" s="4">
        <f>Table3[[#This Row],[Combined
Daily order]]</f>
        <v>18036</v>
      </c>
      <c r="C189" s="4">
        <v>187</v>
      </c>
      <c r="D189" s="4" t="e" cm="1">
        <f t="array" aca="1" ref="D189" ca="1">SUMPRODUCT(OFFSET($B$2:$B$804,0,0,803-C189)-AVERAGE($B$2:$B$804),OFFSET($B$2:$B$804,C189,0,803-C189)-AVERAGE($B$2:$B$804))/DEVSQ($B$2:$B$804)</f>
        <v>#VALUE!</v>
      </c>
      <c r="E189"/>
      <c r="G189" s="4" t="e" cm="1">
        <f t="array" ref="G189">SUMPRODUCT(B$2:B$804-F$3,B189:B991-F$3)</f>
        <v>#VALUE!</v>
      </c>
      <c r="H189" t="e" cm="1">
        <f t="array" ref="H189">SUMPRODUCT(B$2:B189-F$3,B$2:B189-F$3)</f>
        <v>#VALUE!</v>
      </c>
      <c r="I189" t="e" cm="1">
        <f t="array" ref="I189">SUMPRODUCT(B189:B$804-F$3,B189:B$804-F$3)</f>
        <v>#VALUE!</v>
      </c>
      <c r="J189" s="4" t="e">
        <f t="shared" si="2"/>
        <v>#VALUE!</v>
      </c>
    </row>
    <row r="190" spans="1:10" ht="15" x14ac:dyDescent="0.2">
      <c r="A190" s="5">
        <v>45300</v>
      </c>
      <c r="B190" s="4">
        <f>Table3[[#This Row],[Combined
Daily order]]</f>
        <v>27833</v>
      </c>
      <c r="C190" s="4">
        <v>188</v>
      </c>
      <c r="D190" s="4" t="e" cm="1">
        <f t="array" aca="1" ref="D190" ca="1">SUMPRODUCT(OFFSET($B$2:$B$804,0,0,803-C190)-AVERAGE($B$2:$B$804),OFFSET($B$2:$B$804,C190,0,803-C190)-AVERAGE($B$2:$B$804))/DEVSQ($B$2:$B$804)</f>
        <v>#VALUE!</v>
      </c>
      <c r="E190"/>
      <c r="G190" s="4" t="e" cm="1">
        <f t="array" ref="G190">SUMPRODUCT(B$2:B$804-F$3,B190:B992-F$3)</f>
        <v>#VALUE!</v>
      </c>
      <c r="H190" t="e" cm="1">
        <f t="array" ref="H190">SUMPRODUCT(B$2:B190-F$3,B$2:B190-F$3)</f>
        <v>#VALUE!</v>
      </c>
      <c r="I190" t="e" cm="1">
        <f t="array" ref="I190">SUMPRODUCT(B190:B$804-F$3,B190:B$804-F$3)</f>
        <v>#VALUE!</v>
      </c>
      <c r="J190" s="4" t="e">
        <f t="shared" si="2"/>
        <v>#VALUE!</v>
      </c>
    </row>
    <row r="191" spans="1:10" ht="15" x14ac:dyDescent="0.2">
      <c r="A191" s="5">
        <v>45299</v>
      </c>
      <c r="B191" s="4">
        <f>Table3[[#This Row],[Combined
Daily order]]</f>
        <v>21954</v>
      </c>
      <c r="C191" s="4">
        <v>189</v>
      </c>
      <c r="D191" s="4" t="e" cm="1">
        <f t="array" aca="1" ref="D191" ca="1">SUMPRODUCT(OFFSET($B$2:$B$804,0,0,803-C191)-AVERAGE($B$2:$B$804),OFFSET($B$2:$B$804,C191,0,803-C191)-AVERAGE($B$2:$B$804))/DEVSQ($B$2:$B$804)</f>
        <v>#VALUE!</v>
      </c>
      <c r="E191"/>
      <c r="G191" s="4" t="e" cm="1">
        <f t="array" ref="G191">SUMPRODUCT(B$2:B$804-F$3,B191:B993-F$3)</f>
        <v>#VALUE!</v>
      </c>
      <c r="H191" t="e" cm="1">
        <f t="array" ref="H191">SUMPRODUCT(B$2:B191-F$3,B$2:B191-F$3)</f>
        <v>#VALUE!</v>
      </c>
      <c r="I191" t="e" cm="1">
        <f t="array" ref="I191">SUMPRODUCT(B191:B$804-F$3,B191:B$804-F$3)</f>
        <v>#VALUE!</v>
      </c>
      <c r="J191" s="4" t="e">
        <f t="shared" si="2"/>
        <v>#VALUE!</v>
      </c>
    </row>
    <row r="192" spans="1:10" ht="15" x14ac:dyDescent="0.2">
      <c r="A192" s="5">
        <v>45296</v>
      </c>
      <c r="B192" s="4">
        <f>AVERAGE(B191,B193)</f>
        <v>22252.5</v>
      </c>
      <c r="C192" s="4">
        <v>190</v>
      </c>
      <c r="D192" s="4" t="e" cm="1">
        <f t="array" aca="1" ref="D192" ca="1">SUMPRODUCT(OFFSET($B$2:$B$804,0,0,803-C192)-AVERAGE($B$2:$B$804),OFFSET($B$2:$B$804,C192,0,803-C192)-AVERAGE($B$2:$B$804))/DEVSQ($B$2:$B$804)</f>
        <v>#VALUE!</v>
      </c>
      <c r="E192"/>
      <c r="G192" s="4" t="e" cm="1">
        <f t="array" ref="G192">SUMPRODUCT(B$2:B$804-F$3,B192:B994-F$3)</f>
        <v>#VALUE!</v>
      </c>
      <c r="H192" t="e" cm="1">
        <f t="array" ref="H192">SUMPRODUCT(B$2:B192-F$3,B$2:B192-F$3)</f>
        <v>#VALUE!</v>
      </c>
      <c r="I192" t="e" cm="1">
        <f t="array" ref="I192">SUMPRODUCT(B192:B$804-F$3,B192:B$804-F$3)</f>
        <v>#VALUE!</v>
      </c>
      <c r="J192" s="4" t="e">
        <f t="shared" si="2"/>
        <v>#VALUE!</v>
      </c>
    </row>
    <row r="193" spans="1:10" ht="15" x14ac:dyDescent="0.2">
      <c r="A193" s="5">
        <v>45295</v>
      </c>
      <c r="B193" s="4">
        <f>Table3[[#This Row],[Combined
Daily order]]</f>
        <v>22551</v>
      </c>
      <c r="C193" s="4">
        <v>191</v>
      </c>
      <c r="D193" s="4" t="e" cm="1">
        <f t="array" aca="1" ref="D193" ca="1">SUMPRODUCT(OFFSET($B$2:$B$804,0,0,803-C193)-AVERAGE($B$2:$B$804),OFFSET($B$2:$B$804,C193,0,803-C193)-AVERAGE($B$2:$B$804))/DEVSQ($B$2:$B$804)</f>
        <v>#VALUE!</v>
      </c>
      <c r="E193"/>
      <c r="G193" s="4" t="e" cm="1">
        <f t="array" ref="G193">SUMPRODUCT(B$2:B$804-F$3,B193:B995-F$3)</f>
        <v>#VALUE!</v>
      </c>
      <c r="H193" t="e" cm="1">
        <f t="array" ref="H193">SUMPRODUCT(B$2:B193-F$3,B$2:B193-F$3)</f>
        <v>#VALUE!</v>
      </c>
      <c r="I193" t="e" cm="1">
        <f t="array" ref="I193">SUMPRODUCT(B193:B$804-F$3,B193:B$804-F$3)</f>
        <v>#VALUE!</v>
      </c>
      <c r="J193" s="4" t="e">
        <f t="shared" si="2"/>
        <v>#VALUE!</v>
      </c>
    </row>
    <row r="194" spans="1:10" ht="15" x14ac:dyDescent="0.2">
      <c r="A194" s="5">
        <v>45294</v>
      </c>
      <c r="B194" s="4">
        <f>AVERAGE(B193,B195)</f>
        <v>24096</v>
      </c>
      <c r="C194" s="4">
        <v>192</v>
      </c>
      <c r="D194" s="4" t="e" cm="1">
        <f t="array" aca="1" ref="D194" ca="1">SUMPRODUCT(OFFSET($B$2:$B$804,0,0,803-C194)-AVERAGE($B$2:$B$804),OFFSET($B$2:$B$804,C194,0,803-C194)-AVERAGE($B$2:$B$804))/DEVSQ($B$2:$B$804)</f>
        <v>#VALUE!</v>
      </c>
      <c r="E194"/>
      <c r="G194" s="4" t="e" cm="1">
        <f t="array" ref="G194">SUMPRODUCT(B$2:B$804-F$3,B194:B996-F$3)</f>
        <v>#VALUE!</v>
      </c>
      <c r="H194" t="e" cm="1">
        <f t="array" ref="H194">SUMPRODUCT(B$2:B194-F$3,B$2:B194-F$3)</f>
        <v>#VALUE!</v>
      </c>
      <c r="I194" t="e" cm="1">
        <f t="array" ref="I194">SUMPRODUCT(B194:B$804-F$3,B194:B$804-F$3)</f>
        <v>#VALUE!</v>
      </c>
      <c r="J194" s="4" t="e">
        <f t="shared" ref="J194:J257" si="3">G194/I$2</f>
        <v>#VALUE!</v>
      </c>
    </row>
    <row r="195" spans="1:10" ht="15" x14ac:dyDescent="0.2">
      <c r="A195" s="5">
        <v>45293</v>
      </c>
      <c r="B195" s="4">
        <f>Table3[[#This Row],[Combined
Daily order]]</f>
        <v>25641</v>
      </c>
      <c r="C195" s="4">
        <v>193</v>
      </c>
      <c r="D195" s="4" t="e" cm="1">
        <f t="array" aca="1" ref="D195" ca="1">SUMPRODUCT(OFFSET($B$2:$B$804,0,0,803-C195)-AVERAGE($B$2:$B$804),OFFSET($B$2:$B$804,C195,0,803-C195)-AVERAGE($B$2:$B$804))/DEVSQ($B$2:$B$804)</f>
        <v>#VALUE!</v>
      </c>
      <c r="E195"/>
      <c r="G195" s="4" t="e" cm="1">
        <f t="array" ref="G195">SUMPRODUCT(B$2:B$804-F$3,B195:B997-F$3)</f>
        <v>#VALUE!</v>
      </c>
      <c r="H195" t="e" cm="1">
        <f t="array" ref="H195">SUMPRODUCT(B$2:B195-F$3,B$2:B195-F$3)</f>
        <v>#VALUE!</v>
      </c>
      <c r="I195" t="e" cm="1">
        <f t="array" ref="I195">SUMPRODUCT(B195:B$804-F$3,B195:B$804-F$3)</f>
        <v>#VALUE!</v>
      </c>
      <c r="J195" s="4" t="e">
        <f t="shared" si="3"/>
        <v>#VALUE!</v>
      </c>
    </row>
    <row r="196" spans="1:10" ht="15" x14ac:dyDescent="0.2">
      <c r="A196" s="5">
        <v>45292</v>
      </c>
      <c r="B196" s="4">
        <f>AVERAGE(B195,B197)</f>
        <v>27051</v>
      </c>
      <c r="C196" s="4">
        <v>194</v>
      </c>
      <c r="D196" s="4" t="e" cm="1">
        <f t="array" aca="1" ref="D196" ca="1">SUMPRODUCT(OFFSET($B$2:$B$804,0,0,803-C196)-AVERAGE($B$2:$B$804),OFFSET($B$2:$B$804,C196,0,803-C196)-AVERAGE($B$2:$B$804))/DEVSQ($B$2:$B$804)</f>
        <v>#VALUE!</v>
      </c>
      <c r="E196"/>
      <c r="G196" s="4" t="e" cm="1">
        <f t="array" ref="G196">SUMPRODUCT(B$2:B$804-F$3,B196:B998-F$3)</f>
        <v>#VALUE!</v>
      </c>
      <c r="H196" t="e" cm="1">
        <f t="array" ref="H196">SUMPRODUCT(B$2:B196-F$3,B$2:B196-F$3)</f>
        <v>#VALUE!</v>
      </c>
      <c r="I196" t="e" cm="1">
        <f t="array" ref="I196">SUMPRODUCT(B196:B$804-F$3,B196:B$804-F$3)</f>
        <v>#VALUE!</v>
      </c>
      <c r="J196" s="4" t="e">
        <f t="shared" si="3"/>
        <v>#VALUE!</v>
      </c>
    </row>
    <row r="197" spans="1:10" ht="15" x14ac:dyDescent="0.2">
      <c r="A197" s="5">
        <v>45289</v>
      </c>
      <c r="B197" s="4">
        <f>Table3[[#This Row],[Combined
Daily order]]</f>
        <v>28461</v>
      </c>
      <c r="C197" s="4">
        <v>195</v>
      </c>
      <c r="D197" s="4" t="e" cm="1">
        <f t="array" aca="1" ref="D197" ca="1">SUMPRODUCT(OFFSET($B$2:$B$804,0,0,803-C197)-AVERAGE($B$2:$B$804),OFFSET($B$2:$B$804,C197,0,803-C197)-AVERAGE($B$2:$B$804))/DEVSQ($B$2:$B$804)</f>
        <v>#VALUE!</v>
      </c>
      <c r="E197"/>
      <c r="G197" s="4" t="e" cm="1">
        <f t="array" ref="G197">SUMPRODUCT(B$2:B$804-F$3,B197:B999-F$3)</f>
        <v>#VALUE!</v>
      </c>
      <c r="H197" t="e" cm="1">
        <f t="array" ref="H197">SUMPRODUCT(B$2:B197-F$3,B$2:B197-F$3)</f>
        <v>#VALUE!</v>
      </c>
      <c r="I197" t="e" cm="1">
        <f t="array" ref="I197">SUMPRODUCT(B197:B$804-F$3,B197:B$804-F$3)</f>
        <v>#VALUE!</v>
      </c>
      <c r="J197" s="4" t="e">
        <f t="shared" si="3"/>
        <v>#VALUE!</v>
      </c>
    </row>
    <row r="198" spans="1:10" ht="15" x14ac:dyDescent="0.2">
      <c r="A198" s="5">
        <v>45288</v>
      </c>
      <c r="B198" s="4">
        <f>Table3[[#This Row],[Combined
Daily order]]</f>
        <v>42191</v>
      </c>
      <c r="C198" s="4">
        <v>196</v>
      </c>
      <c r="D198" s="4" t="e" cm="1">
        <f t="array" aca="1" ref="D198" ca="1">SUMPRODUCT(OFFSET($B$2:$B$804,0,0,803-C198)-AVERAGE($B$2:$B$804),OFFSET($B$2:$B$804,C198,0,803-C198)-AVERAGE($B$2:$B$804))/DEVSQ($B$2:$B$804)</f>
        <v>#VALUE!</v>
      </c>
      <c r="E198"/>
      <c r="G198" s="4" t="e" cm="1">
        <f t="array" ref="G198">SUMPRODUCT(B$2:B$804-F$3,B198:B1000-F$3)</f>
        <v>#VALUE!</v>
      </c>
      <c r="H198" t="e" cm="1">
        <f t="array" ref="H198">SUMPRODUCT(B$2:B198-F$3,B$2:B198-F$3)</f>
        <v>#VALUE!</v>
      </c>
      <c r="I198" t="e" cm="1">
        <f t="array" ref="I198">SUMPRODUCT(B198:B$804-F$3,B198:B$804-F$3)</f>
        <v>#VALUE!</v>
      </c>
      <c r="J198" s="4" t="e">
        <f t="shared" si="3"/>
        <v>#VALUE!</v>
      </c>
    </row>
    <row r="199" spans="1:10" ht="15" x14ac:dyDescent="0.2">
      <c r="A199" s="5">
        <v>45287</v>
      </c>
      <c r="B199" s="4">
        <f>Table3[[#This Row],[Combined
Daily order]]</f>
        <v>32667</v>
      </c>
      <c r="C199" s="4">
        <v>197</v>
      </c>
      <c r="D199" s="4" t="e" cm="1">
        <f t="array" aca="1" ref="D199" ca="1">SUMPRODUCT(OFFSET($B$2:$B$804,0,0,803-C199)-AVERAGE($B$2:$B$804),OFFSET($B$2:$B$804,C199,0,803-C199)-AVERAGE($B$2:$B$804))/DEVSQ($B$2:$B$804)</f>
        <v>#VALUE!</v>
      </c>
      <c r="E199"/>
      <c r="G199" s="4" t="e" cm="1">
        <f t="array" ref="G199">SUMPRODUCT(B$2:B$804-F$3,B199:B1001-F$3)</f>
        <v>#VALUE!</v>
      </c>
      <c r="H199" t="e" cm="1">
        <f t="array" ref="H199">SUMPRODUCT(B$2:B199-F$3,B$2:B199-F$3)</f>
        <v>#VALUE!</v>
      </c>
      <c r="I199" t="e" cm="1">
        <f t="array" ref="I199">SUMPRODUCT(B199:B$804-F$3,B199:B$804-F$3)</f>
        <v>#VALUE!</v>
      </c>
      <c r="J199" s="4" t="e">
        <f t="shared" si="3"/>
        <v>#VALUE!</v>
      </c>
    </row>
    <row r="200" spans="1:10" ht="15" x14ac:dyDescent="0.2">
      <c r="A200" s="5">
        <v>45286</v>
      </c>
      <c r="B200" s="4">
        <f>Table3[[#This Row],[Combined
Daily order]]</f>
        <v>46651</v>
      </c>
      <c r="C200" s="4">
        <v>198</v>
      </c>
      <c r="D200" s="4" t="e" cm="1">
        <f t="array" aca="1" ref="D200" ca="1">SUMPRODUCT(OFFSET($B$2:$B$804,0,0,803-C200)-AVERAGE($B$2:$B$804),OFFSET($B$2:$B$804,C200,0,803-C200)-AVERAGE($B$2:$B$804))/DEVSQ($B$2:$B$804)</f>
        <v>#VALUE!</v>
      </c>
      <c r="E200"/>
      <c r="G200" s="4" t="e" cm="1">
        <f t="array" ref="G200">SUMPRODUCT(B$2:B$804-F$3,B200:B1002-F$3)</f>
        <v>#VALUE!</v>
      </c>
      <c r="H200" t="e" cm="1">
        <f t="array" ref="H200">SUMPRODUCT(B$2:B200-F$3,B$2:B200-F$3)</f>
        <v>#VALUE!</v>
      </c>
      <c r="I200" t="e" cm="1">
        <f t="array" ref="I200">SUMPRODUCT(B200:B$804-F$3,B200:B$804-F$3)</f>
        <v>#VALUE!</v>
      </c>
      <c r="J200" s="4" t="e">
        <f t="shared" si="3"/>
        <v>#VALUE!</v>
      </c>
    </row>
    <row r="201" spans="1:10" ht="15" x14ac:dyDescent="0.2">
      <c r="A201" s="5">
        <v>45285</v>
      </c>
      <c r="B201" s="4">
        <f>Table3[[#This Row],[Combined
Daily order]]</f>
        <v>33123</v>
      </c>
      <c r="C201" s="4">
        <v>199</v>
      </c>
      <c r="D201" s="4" t="e" cm="1">
        <f t="array" aca="1" ref="D201" ca="1">SUMPRODUCT(OFFSET($B$2:$B$804,0,0,803-C201)-AVERAGE($B$2:$B$804),OFFSET($B$2:$B$804,C201,0,803-C201)-AVERAGE($B$2:$B$804))/DEVSQ($B$2:$B$804)</f>
        <v>#VALUE!</v>
      </c>
      <c r="E201"/>
      <c r="G201" s="4" t="e" cm="1">
        <f t="array" ref="G201">SUMPRODUCT(B$2:B$804-F$3,B201:B1003-F$3)</f>
        <v>#VALUE!</v>
      </c>
      <c r="H201" t="e" cm="1">
        <f t="array" ref="H201">SUMPRODUCT(B$2:B201-F$3,B$2:B201-F$3)</f>
        <v>#VALUE!</v>
      </c>
      <c r="I201" t="e" cm="1">
        <f t="array" ref="I201">SUMPRODUCT(B201:B$804-F$3,B201:B$804-F$3)</f>
        <v>#VALUE!</v>
      </c>
      <c r="J201" s="4" t="e">
        <f t="shared" si="3"/>
        <v>#VALUE!</v>
      </c>
    </row>
    <row r="202" spans="1:10" ht="15" x14ac:dyDescent="0.2">
      <c r="A202" s="5">
        <v>45282</v>
      </c>
      <c r="B202" s="4">
        <f>Table3[[#This Row],[Combined
Daily order]]</f>
        <v>52401</v>
      </c>
      <c r="C202" s="4">
        <v>200</v>
      </c>
      <c r="D202" s="4" t="e" cm="1">
        <f t="array" aca="1" ref="D202" ca="1">SUMPRODUCT(OFFSET($B$2:$B$804,0,0,803-C202)-AVERAGE($B$2:$B$804),OFFSET($B$2:$B$804,C202,0,803-C202)-AVERAGE($B$2:$B$804))/DEVSQ($B$2:$B$804)</f>
        <v>#VALUE!</v>
      </c>
      <c r="E202"/>
      <c r="G202" s="4" t="e" cm="1">
        <f t="array" ref="G202">SUMPRODUCT(B$2:B$804-F$3,B202:B1004-F$3)</f>
        <v>#VALUE!</v>
      </c>
      <c r="H202" t="e" cm="1">
        <f t="array" ref="H202">SUMPRODUCT(B$2:B202-F$3,B$2:B202-F$3)</f>
        <v>#VALUE!</v>
      </c>
      <c r="I202" t="e" cm="1">
        <f t="array" ref="I202">SUMPRODUCT(B202:B$804-F$3,B202:B$804-F$3)</f>
        <v>#VALUE!</v>
      </c>
      <c r="J202" s="4" t="e">
        <f t="shared" si="3"/>
        <v>#VALUE!</v>
      </c>
    </row>
    <row r="203" spans="1:10" ht="15" x14ac:dyDescent="0.2">
      <c r="A203" s="5">
        <v>45281</v>
      </c>
      <c r="B203" s="4">
        <f>Table3[[#This Row],[Combined
Daily order]]</f>
        <v>34112</v>
      </c>
      <c r="C203" s="4">
        <v>201</v>
      </c>
      <c r="D203" s="4" t="e" cm="1">
        <f t="array" aca="1" ref="D203" ca="1">SUMPRODUCT(OFFSET($B$2:$B$804,0,0,803-C203)-AVERAGE($B$2:$B$804),OFFSET($B$2:$B$804,C203,0,803-C203)-AVERAGE($B$2:$B$804))/DEVSQ($B$2:$B$804)</f>
        <v>#VALUE!</v>
      </c>
      <c r="E203"/>
      <c r="G203" s="4" t="e" cm="1">
        <f t="array" ref="G203">SUMPRODUCT(B$2:B$804-F$3,B203:B1005-F$3)</f>
        <v>#VALUE!</v>
      </c>
      <c r="H203" t="e" cm="1">
        <f t="array" ref="H203">SUMPRODUCT(B$2:B203-F$3,B$2:B203-F$3)</f>
        <v>#VALUE!</v>
      </c>
      <c r="I203" t="e" cm="1">
        <f t="array" ref="I203">SUMPRODUCT(B203:B$804-F$3,B203:B$804-F$3)</f>
        <v>#VALUE!</v>
      </c>
      <c r="J203" s="4" t="e">
        <f t="shared" si="3"/>
        <v>#VALUE!</v>
      </c>
    </row>
    <row r="204" spans="1:10" ht="15" x14ac:dyDescent="0.2">
      <c r="A204" s="5">
        <v>45280</v>
      </c>
      <c r="B204" s="4">
        <f>Table3[[#This Row],[Combined
Daily order]]</f>
        <v>58062</v>
      </c>
      <c r="C204" s="4">
        <v>202</v>
      </c>
      <c r="D204" s="4" t="e" cm="1">
        <f t="array" aca="1" ref="D204" ca="1">SUMPRODUCT(OFFSET($B$2:$B$804,0,0,803-C204)-AVERAGE($B$2:$B$804),OFFSET($B$2:$B$804,C204,0,803-C204)-AVERAGE($B$2:$B$804))/DEVSQ($B$2:$B$804)</f>
        <v>#VALUE!</v>
      </c>
      <c r="E204"/>
      <c r="G204" s="4" t="e" cm="1">
        <f t="array" ref="G204">SUMPRODUCT(B$2:B$804-F$3,B204:B1006-F$3)</f>
        <v>#VALUE!</v>
      </c>
      <c r="H204" t="e" cm="1">
        <f t="array" ref="H204">SUMPRODUCT(B$2:B204-F$3,B$2:B204-F$3)</f>
        <v>#VALUE!</v>
      </c>
      <c r="I204" t="e" cm="1">
        <f t="array" ref="I204">SUMPRODUCT(B204:B$804-F$3,B204:B$804-F$3)</f>
        <v>#VALUE!</v>
      </c>
      <c r="J204" s="4" t="e">
        <f t="shared" si="3"/>
        <v>#VALUE!</v>
      </c>
    </row>
    <row r="205" spans="1:10" ht="15" x14ac:dyDescent="0.2">
      <c r="A205" s="5">
        <v>45279</v>
      </c>
      <c r="B205" s="4">
        <f>Table3[[#This Row],[Combined
Daily order]]</f>
        <v>35552</v>
      </c>
      <c r="C205" s="4">
        <v>203</v>
      </c>
      <c r="D205" s="4" t="e" cm="1">
        <f t="array" aca="1" ref="D205" ca="1">SUMPRODUCT(OFFSET($B$2:$B$804,0,0,803-C205)-AVERAGE($B$2:$B$804),OFFSET($B$2:$B$804,C205,0,803-C205)-AVERAGE($B$2:$B$804))/DEVSQ($B$2:$B$804)</f>
        <v>#VALUE!</v>
      </c>
      <c r="E205"/>
      <c r="G205" s="4" t="e" cm="1">
        <f t="array" ref="G205">SUMPRODUCT(B$2:B$804-F$3,B205:B1007-F$3)</f>
        <v>#VALUE!</v>
      </c>
      <c r="H205" t="e" cm="1">
        <f t="array" ref="H205">SUMPRODUCT(B$2:B205-F$3,B$2:B205-F$3)</f>
        <v>#VALUE!</v>
      </c>
      <c r="I205" t="e" cm="1">
        <f t="array" ref="I205">SUMPRODUCT(B205:B$804-F$3,B205:B$804-F$3)</f>
        <v>#VALUE!</v>
      </c>
      <c r="J205" s="4" t="e">
        <f t="shared" si="3"/>
        <v>#VALUE!</v>
      </c>
    </row>
    <row r="206" spans="1:10" ht="15" x14ac:dyDescent="0.2">
      <c r="A206" s="5">
        <v>45278</v>
      </c>
      <c r="B206" s="4">
        <f>Table3[[#This Row],[Combined
Daily order]]</f>
        <v>59942</v>
      </c>
      <c r="C206" s="4">
        <v>204</v>
      </c>
      <c r="D206" s="4" t="e" cm="1">
        <f t="array" aca="1" ref="D206" ca="1">SUMPRODUCT(OFFSET($B$2:$B$804,0,0,803-C206)-AVERAGE($B$2:$B$804),OFFSET($B$2:$B$804,C206,0,803-C206)-AVERAGE($B$2:$B$804))/DEVSQ($B$2:$B$804)</f>
        <v>#VALUE!</v>
      </c>
      <c r="E206"/>
      <c r="G206" s="4" t="e" cm="1">
        <f t="array" ref="G206">SUMPRODUCT(B$2:B$804-F$3,B206:B1008-F$3)</f>
        <v>#VALUE!</v>
      </c>
      <c r="H206" t="e" cm="1">
        <f t="array" ref="H206">SUMPRODUCT(B$2:B206-F$3,B$2:B206-F$3)</f>
        <v>#VALUE!</v>
      </c>
      <c r="I206" t="e" cm="1">
        <f t="array" ref="I206">SUMPRODUCT(B206:B$804-F$3,B206:B$804-F$3)</f>
        <v>#VALUE!</v>
      </c>
      <c r="J206" s="4" t="e">
        <f t="shared" si="3"/>
        <v>#VALUE!</v>
      </c>
    </row>
    <row r="207" spans="1:10" ht="15" x14ac:dyDescent="0.2">
      <c r="A207" s="5">
        <v>45275</v>
      </c>
      <c r="B207" s="4">
        <f>Table3[[#This Row],[Combined
Daily order]]</f>
        <v>40854</v>
      </c>
      <c r="C207" s="4">
        <v>205</v>
      </c>
      <c r="D207" s="4" t="e" cm="1">
        <f t="array" aca="1" ref="D207" ca="1">SUMPRODUCT(OFFSET($B$2:$B$804,0,0,803-C207)-AVERAGE($B$2:$B$804),OFFSET($B$2:$B$804,C207,0,803-C207)-AVERAGE($B$2:$B$804))/DEVSQ($B$2:$B$804)</f>
        <v>#VALUE!</v>
      </c>
      <c r="E207"/>
      <c r="G207" s="4" t="e" cm="1">
        <f t="array" ref="G207">SUMPRODUCT(B$2:B$804-F$3,B207:B1009-F$3)</f>
        <v>#VALUE!</v>
      </c>
      <c r="H207" t="e" cm="1">
        <f t="array" ref="H207">SUMPRODUCT(B$2:B207-F$3,B$2:B207-F$3)</f>
        <v>#VALUE!</v>
      </c>
      <c r="I207" t="e" cm="1">
        <f t="array" ref="I207">SUMPRODUCT(B207:B$804-F$3,B207:B$804-F$3)</f>
        <v>#VALUE!</v>
      </c>
      <c r="J207" s="4" t="e">
        <f t="shared" si="3"/>
        <v>#VALUE!</v>
      </c>
    </row>
    <row r="208" spans="1:10" ht="15" x14ac:dyDescent="0.2">
      <c r="A208" s="5">
        <v>45274</v>
      </c>
      <c r="B208" s="4">
        <f>AVERAGE(B207,B209)</f>
        <v>44006.5</v>
      </c>
      <c r="C208" s="4">
        <v>206</v>
      </c>
      <c r="D208" s="4" t="e" cm="1">
        <f t="array" aca="1" ref="D208" ca="1">SUMPRODUCT(OFFSET($B$2:$B$804,0,0,803-C208)-AVERAGE($B$2:$B$804),OFFSET($B$2:$B$804,C208,0,803-C208)-AVERAGE($B$2:$B$804))/DEVSQ($B$2:$B$804)</f>
        <v>#VALUE!</v>
      </c>
      <c r="E208"/>
      <c r="G208" s="4" t="e" cm="1">
        <f t="array" ref="G208">SUMPRODUCT(B$2:B$804-F$3,B208:B1010-F$3)</f>
        <v>#VALUE!</v>
      </c>
      <c r="H208" t="e" cm="1">
        <f t="array" ref="H208">SUMPRODUCT(B$2:B208-F$3,B$2:B208-F$3)</f>
        <v>#VALUE!</v>
      </c>
      <c r="I208" t="e" cm="1">
        <f t="array" ref="I208">SUMPRODUCT(B208:B$804-F$3,B208:B$804-F$3)</f>
        <v>#VALUE!</v>
      </c>
      <c r="J208" s="4" t="e">
        <f t="shared" si="3"/>
        <v>#VALUE!</v>
      </c>
    </row>
    <row r="209" spans="1:10" ht="15" x14ac:dyDescent="0.2">
      <c r="A209" s="5">
        <v>45273</v>
      </c>
      <c r="B209" s="4">
        <f>Table3[[#This Row],[Combined
Daily order]]</f>
        <v>47159</v>
      </c>
      <c r="C209" s="4">
        <v>207</v>
      </c>
      <c r="D209" s="4" t="e" cm="1">
        <f t="array" aca="1" ref="D209" ca="1">SUMPRODUCT(OFFSET($B$2:$B$804,0,0,803-C209)-AVERAGE($B$2:$B$804),OFFSET($B$2:$B$804,C209,0,803-C209)-AVERAGE($B$2:$B$804))/DEVSQ($B$2:$B$804)</f>
        <v>#VALUE!</v>
      </c>
      <c r="E209"/>
      <c r="G209" s="4" t="e" cm="1">
        <f t="array" ref="G209">SUMPRODUCT(B$2:B$804-F$3,B209:B1011-F$3)</f>
        <v>#VALUE!</v>
      </c>
      <c r="H209" t="e" cm="1">
        <f t="array" ref="H209">SUMPRODUCT(B$2:B209-F$3,B$2:B209-F$3)</f>
        <v>#VALUE!</v>
      </c>
      <c r="I209" t="e" cm="1">
        <f t="array" ref="I209">SUMPRODUCT(B209:B$804-F$3,B209:B$804-F$3)</f>
        <v>#VALUE!</v>
      </c>
      <c r="J209" s="4" t="e">
        <f t="shared" si="3"/>
        <v>#VALUE!</v>
      </c>
    </row>
    <row r="210" spans="1:10" ht="15" x14ac:dyDescent="0.2">
      <c r="A210" s="5">
        <v>45272</v>
      </c>
      <c r="B210" s="4">
        <f>Table3[[#This Row],[Combined
Daily order]]</f>
        <v>68328</v>
      </c>
      <c r="C210" s="4">
        <v>208</v>
      </c>
      <c r="D210" s="4" t="e" cm="1">
        <f t="array" aca="1" ref="D210" ca="1">SUMPRODUCT(OFFSET($B$2:$B$804,0,0,803-C210)-AVERAGE($B$2:$B$804),OFFSET($B$2:$B$804,C210,0,803-C210)-AVERAGE($B$2:$B$804))/DEVSQ($B$2:$B$804)</f>
        <v>#VALUE!</v>
      </c>
      <c r="E210"/>
      <c r="G210" s="4" t="e" cm="1">
        <f t="array" ref="G210">SUMPRODUCT(B$2:B$804-F$3,B210:B1012-F$3)</f>
        <v>#VALUE!</v>
      </c>
      <c r="H210" t="e" cm="1">
        <f t="array" ref="H210">SUMPRODUCT(B$2:B210-F$3,B$2:B210-F$3)</f>
        <v>#VALUE!</v>
      </c>
      <c r="I210" t="e" cm="1">
        <f t="array" ref="I210">SUMPRODUCT(B210:B$804-F$3,B210:B$804-F$3)</f>
        <v>#VALUE!</v>
      </c>
      <c r="J210" s="4" t="e">
        <f t="shared" si="3"/>
        <v>#VALUE!</v>
      </c>
    </row>
    <row r="211" spans="1:10" ht="15" x14ac:dyDescent="0.2">
      <c r="A211" s="5">
        <v>45271</v>
      </c>
      <c r="B211" s="4">
        <f>Table3[[#This Row],[Combined
Daily order]]</f>
        <v>44155</v>
      </c>
      <c r="C211" s="4">
        <v>209</v>
      </c>
      <c r="D211" s="4" t="e" cm="1">
        <f t="array" aca="1" ref="D211" ca="1">SUMPRODUCT(OFFSET($B$2:$B$804,0,0,803-C211)-AVERAGE($B$2:$B$804),OFFSET($B$2:$B$804,C211,0,803-C211)-AVERAGE($B$2:$B$804))/DEVSQ($B$2:$B$804)</f>
        <v>#VALUE!</v>
      </c>
      <c r="E211"/>
      <c r="G211" s="4" t="e" cm="1">
        <f t="array" ref="G211">SUMPRODUCT(B$2:B$804-F$3,B211:B1013-F$3)</f>
        <v>#VALUE!</v>
      </c>
      <c r="H211" t="e" cm="1">
        <f t="array" ref="H211">SUMPRODUCT(B$2:B211-F$3,B$2:B211-F$3)</f>
        <v>#VALUE!</v>
      </c>
      <c r="I211" t="e" cm="1">
        <f t="array" ref="I211">SUMPRODUCT(B211:B$804-F$3,B211:B$804-F$3)</f>
        <v>#VALUE!</v>
      </c>
      <c r="J211" s="4" t="e">
        <f t="shared" si="3"/>
        <v>#VALUE!</v>
      </c>
    </row>
    <row r="212" spans="1:10" ht="15" x14ac:dyDescent="0.2">
      <c r="A212" s="5">
        <v>45268</v>
      </c>
      <c r="B212" s="4">
        <f>Table3[[#This Row],[Combined
Daily order]]</f>
        <v>57283</v>
      </c>
      <c r="C212" s="4">
        <v>210</v>
      </c>
      <c r="D212" s="4" t="e" cm="1">
        <f t="array" aca="1" ref="D212" ca="1">SUMPRODUCT(OFFSET($B$2:$B$804,0,0,803-C212)-AVERAGE($B$2:$B$804),OFFSET($B$2:$B$804,C212,0,803-C212)-AVERAGE($B$2:$B$804))/DEVSQ($B$2:$B$804)</f>
        <v>#VALUE!</v>
      </c>
      <c r="E212"/>
      <c r="G212" s="4" t="e" cm="1">
        <f t="array" ref="G212">SUMPRODUCT(B$2:B$804-F$3,B212:B1014-F$3)</f>
        <v>#VALUE!</v>
      </c>
      <c r="H212" t="e" cm="1">
        <f t="array" ref="H212">SUMPRODUCT(B$2:B212-F$3,B$2:B212-F$3)</f>
        <v>#VALUE!</v>
      </c>
      <c r="I212" t="e" cm="1">
        <f t="array" ref="I212">SUMPRODUCT(B212:B$804-F$3,B212:B$804-F$3)</f>
        <v>#VALUE!</v>
      </c>
      <c r="J212" s="4" t="e">
        <f t="shared" si="3"/>
        <v>#VALUE!</v>
      </c>
    </row>
    <row r="213" spans="1:10" ht="15" x14ac:dyDescent="0.2">
      <c r="A213" s="5">
        <v>45267</v>
      </c>
      <c r="B213" s="4">
        <f>Table3[[#This Row],[Combined
Daily order]]</f>
        <v>44001</v>
      </c>
      <c r="C213" s="4">
        <v>211</v>
      </c>
      <c r="D213" s="4" t="e" cm="1">
        <f t="array" aca="1" ref="D213" ca="1">SUMPRODUCT(OFFSET($B$2:$B$804,0,0,803-C213)-AVERAGE($B$2:$B$804),OFFSET($B$2:$B$804,C213,0,803-C213)-AVERAGE($B$2:$B$804))/DEVSQ($B$2:$B$804)</f>
        <v>#VALUE!</v>
      </c>
      <c r="E213"/>
      <c r="G213" s="4" t="e" cm="1">
        <f t="array" ref="G213">SUMPRODUCT(B$2:B$804-F$3,B213:B1015-F$3)</f>
        <v>#VALUE!</v>
      </c>
      <c r="H213" t="e" cm="1">
        <f t="array" ref="H213">SUMPRODUCT(B$2:B213-F$3,B$2:B213-F$3)</f>
        <v>#VALUE!</v>
      </c>
      <c r="I213" t="e" cm="1">
        <f t="array" ref="I213">SUMPRODUCT(B213:B$804-F$3,B213:B$804-F$3)</f>
        <v>#VALUE!</v>
      </c>
      <c r="J213" s="4" t="e">
        <f t="shared" si="3"/>
        <v>#VALUE!</v>
      </c>
    </row>
    <row r="214" spans="1:10" ht="15" x14ac:dyDescent="0.2">
      <c r="A214" s="5">
        <v>45266</v>
      </c>
      <c r="B214" s="4">
        <f>Table3[[#This Row],[Combined
Daily order]]</f>
        <v>63744</v>
      </c>
      <c r="C214" s="4">
        <v>212</v>
      </c>
      <c r="D214" s="4" t="e" cm="1">
        <f t="array" aca="1" ref="D214" ca="1">SUMPRODUCT(OFFSET($B$2:$B$804,0,0,803-C214)-AVERAGE($B$2:$B$804),OFFSET($B$2:$B$804,C214,0,803-C214)-AVERAGE($B$2:$B$804))/DEVSQ($B$2:$B$804)</f>
        <v>#VALUE!</v>
      </c>
      <c r="E214"/>
      <c r="G214" s="4" t="e" cm="1">
        <f t="array" ref="G214">SUMPRODUCT(B$2:B$804-F$3,B214:B1016-F$3)</f>
        <v>#VALUE!</v>
      </c>
      <c r="H214" t="e" cm="1">
        <f t="array" ref="H214">SUMPRODUCT(B$2:B214-F$3,B$2:B214-F$3)</f>
        <v>#VALUE!</v>
      </c>
      <c r="I214" t="e" cm="1">
        <f t="array" ref="I214">SUMPRODUCT(B214:B$804-F$3,B214:B$804-F$3)</f>
        <v>#VALUE!</v>
      </c>
      <c r="J214" s="4" t="e">
        <f t="shared" si="3"/>
        <v>#VALUE!</v>
      </c>
    </row>
    <row r="215" spans="1:10" ht="15" x14ac:dyDescent="0.2">
      <c r="A215" s="5">
        <v>45265</v>
      </c>
      <c r="B215" s="4">
        <f>Table3[[#This Row],[Combined
Daily order]]</f>
        <v>38632</v>
      </c>
      <c r="C215" s="4">
        <v>213</v>
      </c>
      <c r="D215" s="4" t="e" cm="1">
        <f t="array" aca="1" ref="D215" ca="1">SUMPRODUCT(OFFSET($B$2:$B$804,0,0,803-C215)-AVERAGE($B$2:$B$804),OFFSET($B$2:$B$804,C215,0,803-C215)-AVERAGE($B$2:$B$804))/DEVSQ($B$2:$B$804)</f>
        <v>#VALUE!</v>
      </c>
      <c r="E215"/>
      <c r="G215" s="4" t="e" cm="1">
        <f t="array" ref="G215">SUMPRODUCT(B$2:B$804-F$3,B215:B1017-F$3)</f>
        <v>#VALUE!</v>
      </c>
      <c r="H215" t="e" cm="1">
        <f t="array" ref="H215">SUMPRODUCT(B$2:B215-F$3,B$2:B215-F$3)</f>
        <v>#VALUE!</v>
      </c>
      <c r="I215" t="e" cm="1">
        <f t="array" ref="I215">SUMPRODUCT(B215:B$804-F$3,B215:B$804-F$3)</f>
        <v>#VALUE!</v>
      </c>
      <c r="J215" s="4" t="e">
        <f t="shared" si="3"/>
        <v>#VALUE!</v>
      </c>
    </row>
    <row r="216" spans="1:10" ht="15" x14ac:dyDescent="0.2">
      <c r="A216" s="5">
        <v>45264</v>
      </c>
      <c r="B216" s="4">
        <f>Table3[[#This Row],[Combined
Daily order]]</f>
        <v>60173</v>
      </c>
      <c r="C216" s="4">
        <v>214</v>
      </c>
      <c r="D216" s="4" t="e" cm="1">
        <f t="array" aca="1" ref="D216" ca="1">SUMPRODUCT(OFFSET($B$2:$B$804,0,0,803-C216)-AVERAGE($B$2:$B$804),OFFSET($B$2:$B$804,C216,0,803-C216)-AVERAGE($B$2:$B$804))/DEVSQ($B$2:$B$804)</f>
        <v>#VALUE!</v>
      </c>
      <c r="E216"/>
      <c r="G216" s="4" t="e" cm="1">
        <f t="array" ref="G216">SUMPRODUCT(B$2:B$804-F$3,B216:B1018-F$3)</f>
        <v>#VALUE!</v>
      </c>
      <c r="H216" t="e" cm="1">
        <f t="array" ref="H216">SUMPRODUCT(B$2:B216-F$3,B$2:B216-F$3)</f>
        <v>#VALUE!</v>
      </c>
      <c r="I216" t="e" cm="1">
        <f t="array" ref="I216">SUMPRODUCT(B216:B$804-F$3,B216:B$804-F$3)</f>
        <v>#VALUE!</v>
      </c>
      <c r="J216" s="4" t="e">
        <f t="shared" si="3"/>
        <v>#VALUE!</v>
      </c>
    </row>
    <row r="217" spans="1:10" ht="15" x14ac:dyDescent="0.2">
      <c r="A217" s="5">
        <v>45261</v>
      </c>
      <c r="B217" s="4">
        <f>Table3[[#This Row],[Combined
Daily order]]</f>
        <v>41855</v>
      </c>
      <c r="C217" s="4">
        <v>215</v>
      </c>
      <c r="D217" s="4" t="e" cm="1">
        <f t="array" aca="1" ref="D217" ca="1">SUMPRODUCT(OFFSET($B$2:$B$804,0,0,803-C217)-AVERAGE($B$2:$B$804),OFFSET($B$2:$B$804,C217,0,803-C217)-AVERAGE($B$2:$B$804))/DEVSQ($B$2:$B$804)</f>
        <v>#VALUE!</v>
      </c>
      <c r="E217"/>
      <c r="G217" s="4" t="e" cm="1">
        <f t="array" ref="G217">SUMPRODUCT(B$2:B$804-F$3,B217:B1019-F$3)</f>
        <v>#VALUE!</v>
      </c>
      <c r="H217" t="e" cm="1">
        <f t="array" ref="H217">SUMPRODUCT(B$2:B217-F$3,B$2:B217-F$3)</f>
        <v>#VALUE!</v>
      </c>
      <c r="I217" t="e" cm="1">
        <f t="array" ref="I217">SUMPRODUCT(B217:B$804-F$3,B217:B$804-F$3)</f>
        <v>#VALUE!</v>
      </c>
      <c r="J217" s="4" t="e">
        <f t="shared" si="3"/>
        <v>#VALUE!</v>
      </c>
    </row>
    <row r="218" spans="1:10" ht="15" x14ac:dyDescent="0.2">
      <c r="A218" s="5">
        <v>45260</v>
      </c>
      <c r="B218" s="4">
        <f>Table3[[#This Row],[Combined
Daily order]]</f>
        <v>61216</v>
      </c>
      <c r="C218" s="4">
        <v>216</v>
      </c>
      <c r="D218" s="4" t="e" cm="1">
        <f t="array" aca="1" ref="D218" ca="1">SUMPRODUCT(OFFSET($B$2:$B$804,0,0,803-C218)-AVERAGE($B$2:$B$804),OFFSET($B$2:$B$804,C218,0,803-C218)-AVERAGE($B$2:$B$804))/DEVSQ($B$2:$B$804)</f>
        <v>#VALUE!</v>
      </c>
      <c r="E218"/>
      <c r="G218" s="4" t="e" cm="1">
        <f t="array" ref="G218">SUMPRODUCT(B$2:B$804-F$3,B218:B1020-F$3)</f>
        <v>#VALUE!</v>
      </c>
      <c r="H218" t="e" cm="1">
        <f t="array" ref="H218">SUMPRODUCT(B$2:B218-F$3,B$2:B218-F$3)</f>
        <v>#VALUE!</v>
      </c>
      <c r="I218" t="e" cm="1">
        <f t="array" ref="I218">SUMPRODUCT(B218:B$804-F$3,B218:B$804-F$3)</f>
        <v>#VALUE!</v>
      </c>
      <c r="J218" s="4" t="e">
        <f t="shared" si="3"/>
        <v>#VALUE!</v>
      </c>
    </row>
    <row r="219" spans="1:10" ht="15" x14ac:dyDescent="0.2">
      <c r="A219" s="5">
        <v>45259</v>
      </c>
      <c r="B219" s="4">
        <f>Table3[[#This Row],[Combined
Daily order]]</f>
        <v>41329</v>
      </c>
      <c r="C219" s="4">
        <v>217</v>
      </c>
      <c r="D219" s="4" t="e" cm="1">
        <f t="array" aca="1" ref="D219" ca="1">SUMPRODUCT(OFFSET($B$2:$B$804,0,0,803-C219)-AVERAGE($B$2:$B$804),OFFSET($B$2:$B$804,C219,0,803-C219)-AVERAGE($B$2:$B$804))/DEVSQ($B$2:$B$804)</f>
        <v>#VALUE!</v>
      </c>
      <c r="E219"/>
      <c r="G219" s="4" t="e" cm="1">
        <f t="array" ref="G219">SUMPRODUCT(B$2:B$804-F$3,B219:B1021-F$3)</f>
        <v>#VALUE!</v>
      </c>
      <c r="H219" t="e" cm="1">
        <f t="array" ref="H219">SUMPRODUCT(B$2:B219-F$3,B$2:B219-F$3)</f>
        <v>#VALUE!</v>
      </c>
      <c r="I219" t="e" cm="1">
        <f t="array" ref="I219">SUMPRODUCT(B219:B$804-F$3,B219:B$804-F$3)</f>
        <v>#VALUE!</v>
      </c>
      <c r="J219" s="4" t="e">
        <f t="shared" si="3"/>
        <v>#VALUE!</v>
      </c>
    </row>
    <row r="220" spans="1:10" ht="15" x14ac:dyDescent="0.2">
      <c r="A220" s="5">
        <v>45258</v>
      </c>
      <c r="B220" s="4">
        <f>Table3[[#This Row],[Combined
Daily order]]</f>
        <v>62400</v>
      </c>
      <c r="C220" s="4">
        <v>218</v>
      </c>
      <c r="D220" s="4" t="e" cm="1">
        <f t="array" aca="1" ref="D220" ca="1">SUMPRODUCT(OFFSET($B$2:$B$804,0,0,803-C220)-AVERAGE($B$2:$B$804),OFFSET($B$2:$B$804,C220,0,803-C220)-AVERAGE($B$2:$B$804))/DEVSQ($B$2:$B$804)</f>
        <v>#VALUE!</v>
      </c>
      <c r="E220"/>
      <c r="G220" s="4" t="e" cm="1">
        <f t="array" ref="G220">SUMPRODUCT(B$2:B$804-F$3,B220:B1022-F$3)</f>
        <v>#VALUE!</v>
      </c>
      <c r="H220" t="e" cm="1">
        <f t="array" ref="H220">SUMPRODUCT(B$2:B220-F$3,B$2:B220-F$3)</f>
        <v>#VALUE!</v>
      </c>
      <c r="I220" t="e" cm="1">
        <f t="array" ref="I220">SUMPRODUCT(B220:B$804-F$3,B220:B$804-F$3)</f>
        <v>#VALUE!</v>
      </c>
      <c r="J220" s="4" t="e">
        <f t="shared" si="3"/>
        <v>#VALUE!</v>
      </c>
    </row>
    <row r="221" spans="1:10" ht="15" x14ac:dyDescent="0.2">
      <c r="A221" s="5">
        <v>45257</v>
      </c>
      <c r="B221" s="4">
        <f>Table3[[#This Row],[Combined
Daily order]]</f>
        <v>54037</v>
      </c>
      <c r="C221" s="4">
        <v>219</v>
      </c>
      <c r="D221" s="4" t="e" cm="1">
        <f t="array" aca="1" ref="D221" ca="1">SUMPRODUCT(OFFSET($B$2:$B$804,0,0,803-C221)-AVERAGE($B$2:$B$804),OFFSET($B$2:$B$804,C221,0,803-C221)-AVERAGE($B$2:$B$804))/DEVSQ($B$2:$B$804)</f>
        <v>#VALUE!</v>
      </c>
      <c r="E221"/>
      <c r="G221" s="4" t="e" cm="1">
        <f t="array" ref="G221">SUMPRODUCT(B$2:B$804-F$3,B221:B1023-F$3)</f>
        <v>#VALUE!</v>
      </c>
      <c r="H221" t="e" cm="1">
        <f t="array" ref="H221">SUMPRODUCT(B$2:B221-F$3,B$2:B221-F$3)</f>
        <v>#VALUE!</v>
      </c>
      <c r="I221" t="e" cm="1">
        <f t="array" ref="I221">SUMPRODUCT(B221:B$804-F$3,B221:B$804-F$3)</f>
        <v>#VALUE!</v>
      </c>
      <c r="J221" s="4" t="e">
        <f t="shared" si="3"/>
        <v>#VALUE!</v>
      </c>
    </row>
    <row r="222" spans="1:10" ht="15" x14ac:dyDescent="0.2">
      <c r="A222" s="5">
        <v>45254</v>
      </c>
      <c r="B222" s="4">
        <f>Table3[[#This Row],[Combined
Daily order]]</f>
        <v>41760</v>
      </c>
      <c r="C222" s="4">
        <v>220</v>
      </c>
      <c r="D222" s="4" t="e" cm="1">
        <f t="array" aca="1" ref="D222" ca="1">SUMPRODUCT(OFFSET($B$2:$B$804,0,0,803-C222)-AVERAGE($B$2:$B$804),OFFSET($B$2:$B$804,C222,0,803-C222)-AVERAGE($B$2:$B$804))/DEVSQ($B$2:$B$804)</f>
        <v>#VALUE!</v>
      </c>
      <c r="E222"/>
      <c r="G222" s="4" t="e" cm="1">
        <f t="array" ref="G222">SUMPRODUCT(B$2:B$804-F$3,B222:B1024-F$3)</f>
        <v>#VALUE!</v>
      </c>
      <c r="H222" t="e" cm="1">
        <f t="array" ref="H222">SUMPRODUCT(B$2:B222-F$3,B$2:B222-F$3)</f>
        <v>#VALUE!</v>
      </c>
      <c r="I222" t="e" cm="1">
        <f t="array" ref="I222">SUMPRODUCT(B222:B$804-F$3,B222:B$804-F$3)</f>
        <v>#VALUE!</v>
      </c>
      <c r="J222" s="4" t="e">
        <f t="shared" si="3"/>
        <v>#VALUE!</v>
      </c>
    </row>
    <row r="223" spans="1:10" ht="15" x14ac:dyDescent="0.2">
      <c r="A223" s="5">
        <v>45253</v>
      </c>
      <c r="B223" s="4">
        <f>Table3[[#This Row],[Combined
Daily order]]</f>
        <v>55530</v>
      </c>
      <c r="C223" s="4">
        <v>221</v>
      </c>
      <c r="D223" s="4" t="e" cm="1">
        <f t="array" aca="1" ref="D223" ca="1">SUMPRODUCT(OFFSET($B$2:$B$804,0,0,803-C223)-AVERAGE($B$2:$B$804),OFFSET($B$2:$B$804,C223,0,803-C223)-AVERAGE($B$2:$B$804))/DEVSQ($B$2:$B$804)</f>
        <v>#VALUE!</v>
      </c>
      <c r="E223"/>
      <c r="G223" s="4" t="e" cm="1">
        <f t="array" ref="G223">SUMPRODUCT(B$2:B$804-F$3,B223:B1025-F$3)</f>
        <v>#VALUE!</v>
      </c>
      <c r="H223" t="e" cm="1">
        <f t="array" ref="H223">SUMPRODUCT(B$2:B223-F$3,B$2:B223-F$3)</f>
        <v>#VALUE!</v>
      </c>
      <c r="I223" t="e" cm="1">
        <f t="array" ref="I223">SUMPRODUCT(B223:B$804-F$3,B223:B$804-F$3)</f>
        <v>#VALUE!</v>
      </c>
      <c r="J223" s="4" t="e">
        <f t="shared" si="3"/>
        <v>#VALUE!</v>
      </c>
    </row>
    <row r="224" spans="1:10" ht="15" x14ac:dyDescent="0.2">
      <c r="A224" s="5">
        <v>45252</v>
      </c>
      <c r="B224" s="4">
        <f>Table3[[#This Row],[Combined
Daily order]]</f>
        <v>37040</v>
      </c>
      <c r="C224" s="4">
        <v>222</v>
      </c>
      <c r="D224" s="4" t="e" cm="1">
        <f t="array" aca="1" ref="D224" ca="1">SUMPRODUCT(OFFSET($B$2:$B$804,0,0,803-C224)-AVERAGE($B$2:$B$804),OFFSET($B$2:$B$804,C224,0,803-C224)-AVERAGE($B$2:$B$804))/DEVSQ($B$2:$B$804)</f>
        <v>#VALUE!</v>
      </c>
      <c r="E224"/>
      <c r="G224" s="4" t="e" cm="1">
        <f t="array" ref="G224">SUMPRODUCT(B$2:B$804-F$3,B224:B1026-F$3)</f>
        <v>#VALUE!</v>
      </c>
      <c r="H224" t="e" cm="1">
        <f t="array" ref="H224">SUMPRODUCT(B$2:B224-F$3,B$2:B224-F$3)</f>
        <v>#VALUE!</v>
      </c>
      <c r="I224" t="e" cm="1">
        <f t="array" ref="I224">SUMPRODUCT(B224:B$804-F$3,B224:B$804-F$3)</f>
        <v>#VALUE!</v>
      </c>
      <c r="J224" s="4" t="e">
        <f t="shared" si="3"/>
        <v>#VALUE!</v>
      </c>
    </row>
    <row r="225" spans="1:10" ht="15" x14ac:dyDescent="0.2">
      <c r="A225" s="5">
        <v>45251</v>
      </c>
      <c r="B225" s="4">
        <f>Table3[[#This Row],[Combined
Daily order]]</f>
        <v>59515</v>
      </c>
      <c r="C225" s="4">
        <v>223</v>
      </c>
      <c r="D225" s="4" t="e" cm="1">
        <f t="array" aca="1" ref="D225" ca="1">SUMPRODUCT(OFFSET($B$2:$B$804,0,0,803-C225)-AVERAGE($B$2:$B$804),OFFSET($B$2:$B$804,C225,0,803-C225)-AVERAGE($B$2:$B$804))/DEVSQ($B$2:$B$804)</f>
        <v>#VALUE!</v>
      </c>
      <c r="E225"/>
      <c r="G225" s="4" t="e" cm="1">
        <f t="array" ref="G225">SUMPRODUCT(B$2:B$804-F$3,B225:B1027-F$3)</f>
        <v>#VALUE!</v>
      </c>
      <c r="H225" t="e" cm="1">
        <f t="array" ref="H225">SUMPRODUCT(B$2:B225-F$3,B$2:B225-F$3)</f>
        <v>#VALUE!</v>
      </c>
      <c r="I225" t="e" cm="1">
        <f t="array" ref="I225">SUMPRODUCT(B225:B$804-F$3,B225:B$804-F$3)</f>
        <v>#VALUE!</v>
      </c>
      <c r="J225" s="4" t="e">
        <f t="shared" si="3"/>
        <v>#VALUE!</v>
      </c>
    </row>
    <row r="226" spans="1:10" ht="15" x14ac:dyDescent="0.2">
      <c r="A226" s="5">
        <v>45250</v>
      </c>
      <c r="B226" s="4">
        <f>Table3[[#This Row],[Combined
Daily order]]</f>
        <v>34289</v>
      </c>
      <c r="C226" s="4">
        <v>224</v>
      </c>
      <c r="D226" s="4" t="e" cm="1">
        <f t="array" aca="1" ref="D226" ca="1">SUMPRODUCT(OFFSET($B$2:$B$804,0,0,803-C226)-AVERAGE($B$2:$B$804),OFFSET($B$2:$B$804,C226,0,803-C226)-AVERAGE($B$2:$B$804))/DEVSQ($B$2:$B$804)</f>
        <v>#VALUE!</v>
      </c>
      <c r="E226"/>
      <c r="G226" s="4" t="e" cm="1">
        <f t="array" ref="G226">SUMPRODUCT(B$2:B$804-F$3,B226:B1028-F$3)</f>
        <v>#VALUE!</v>
      </c>
      <c r="H226" t="e" cm="1">
        <f t="array" ref="H226">SUMPRODUCT(B$2:B226-F$3,B$2:B226-F$3)</f>
        <v>#VALUE!</v>
      </c>
      <c r="I226" t="e" cm="1">
        <f t="array" ref="I226">SUMPRODUCT(B226:B$804-F$3,B226:B$804-F$3)</f>
        <v>#VALUE!</v>
      </c>
      <c r="J226" s="4" t="e">
        <f t="shared" si="3"/>
        <v>#VALUE!</v>
      </c>
    </row>
    <row r="227" spans="1:10" ht="15" x14ac:dyDescent="0.2">
      <c r="A227" s="5">
        <v>45247</v>
      </c>
      <c r="B227" s="4">
        <f>Table3[[#This Row],[Combined
Daily order]]</f>
        <v>32433</v>
      </c>
      <c r="C227" s="4">
        <v>225</v>
      </c>
      <c r="D227" s="4" t="e" cm="1">
        <f t="array" aca="1" ref="D227" ca="1">SUMPRODUCT(OFFSET($B$2:$B$804,0,0,803-C227)-AVERAGE($B$2:$B$804),OFFSET($B$2:$B$804,C227,0,803-C227)-AVERAGE($B$2:$B$804))/DEVSQ($B$2:$B$804)</f>
        <v>#VALUE!</v>
      </c>
      <c r="E227"/>
      <c r="G227" s="4" t="e" cm="1">
        <f t="array" ref="G227">SUMPRODUCT(B$2:B$804-F$3,B227:B1029-F$3)</f>
        <v>#VALUE!</v>
      </c>
      <c r="H227" t="e" cm="1">
        <f t="array" ref="H227">SUMPRODUCT(B$2:B227-F$3,B$2:B227-F$3)</f>
        <v>#VALUE!</v>
      </c>
      <c r="I227" t="e" cm="1">
        <f t="array" ref="I227">SUMPRODUCT(B227:B$804-F$3,B227:B$804-F$3)</f>
        <v>#VALUE!</v>
      </c>
      <c r="J227" s="4" t="e">
        <f t="shared" si="3"/>
        <v>#VALUE!</v>
      </c>
    </row>
    <row r="228" spans="1:10" ht="15" x14ac:dyDescent="0.2">
      <c r="A228" s="5">
        <v>45246</v>
      </c>
      <c r="B228" s="4">
        <f>Table3[[#This Row],[Combined
Daily order]]</f>
        <v>53625</v>
      </c>
      <c r="C228" s="4">
        <v>226</v>
      </c>
      <c r="D228" s="4" t="e" cm="1">
        <f t="array" aca="1" ref="D228" ca="1">SUMPRODUCT(OFFSET($B$2:$B$804,0,0,803-C228)-AVERAGE($B$2:$B$804),OFFSET($B$2:$B$804,C228,0,803-C228)-AVERAGE($B$2:$B$804))/DEVSQ($B$2:$B$804)</f>
        <v>#VALUE!</v>
      </c>
      <c r="E228"/>
      <c r="G228" s="4" t="e" cm="1">
        <f t="array" ref="G228">SUMPRODUCT(B$2:B$804-F$3,B228:B1030-F$3)</f>
        <v>#VALUE!</v>
      </c>
      <c r="H228" t="e" cm="1">
        <f t="array" ref="H228">SUMPRODUCT(B$2:B228-F$3,B$2:B228-F$3)</f>
        <v>#VALUE!</v>
      </c>
      <c r="I228" t="e" cm="1">
        <f t="array" ref="I228">SUMPRODUCT(B228:B$804-F$3,B228:B$804-F$3)</f>
        <v>#VALUE!</v>
      </c>
      <c r="J228" s="4" t="e">
        <f t="shared" si="3"/>
        <v>#VALUE!</v>
      </c>
    </row>
    <row r="229" spans="1:10" ht="15" x14ac:dyDescent="0.2">
      <c r="A229" s="5">
        <v>45245</v>
      </c>
      <c r="B229" s="4">
        <f>Table3[[#This Row],[Combined
Daily order]]</f>
        <v>54360</v>
      </c>
      <c r="C229" s="4">
        <v>227</v>
      </c>
      <c r="D229" s="4" t="e" cm="1">
        <f t="array" aca="1" ref="D229" ca="1">SUMPRODUCT(OFFSET($B$2:$B$804,0,0,803-C229)-AVERAGE($B$2:$B$804),OFFSET($B$2:$B$804,C229,0,803-C229)-AVERAGE($B$2:$B$804))/DEVSQ($B$2:$B$804)</f>
        <v>#VALUE!</v>
      </c>
      <c r="E229"/>
      <c r="G229" s="4" t="e" cm="1">
        <f t="array" ref="G229">SUMPRODUCT(B$2:B$804-F$3,B229:B1031-F$3)</f>
        <v>#VALUE!</v>
      </c>
      <c r="H229" t="e" cm="1">
        <f t="array" ref="H229">SUMPRODUCT(B$2:B229-F$3,B$2:B229-F$3)</f>
        <v>#VALUE!</v>
      </c>
      <c r="I229" t="e" cm="1">
        <f t="array" ref="I229">SUMPRODUCT(B229:B$804-F$3,B229:B$804-F$3)</f>
        <v>#VALUE!</v>
      </c>
      <c r="J229" s="4" t="e">
        <f t="shared" si="3"/>
        <v>#VALUE!</v>
      </c>
    </row>
    <row r="230" spans="1:10" ht="15" x14ac:dyDescent="0.2">
      <c r="A230" s="5">
        <v>45244</v>
      </c>
      <c r="B230" s="4">
        <f>Table3[[#This Row],[Combined
Daily order]]</f>
        <v>35114</v>
      </c>
      <c r="C230" s="4">
        <v>228</v>
      </c>
      <c r="D230" s="4" t="e" cm="1">
        <f t="array" aca="1" ref="D230" ca="1">SUMPRODUCT(OFFSET($B$2:$B$804,0,0,803-C230)-AVERAGE($B$2:$B$804),OFFSET($B$2:$B$804,C230,0,803-C230)-AVERAGE($B$2:$B$804))/DEVSQ($B$2:$B$804)</f>
        <v>#VALUE!</v>
      </c>
      <c r="E230"/>
      <c r="G230" s="4" t="e" cm="1">
        <f t="array" ref="G230">SUMPRODUCT(B$2:B$804-F$3,B230:B1032-F$3)</f>
        <v>#VALUE!</v>
      </c>
      <c r="H230" t="e" cm="1">
        <f t="array" ref="H230">SUMPRODUCT(B$2:B230-F$3,B$2:B230-F$3)</f>
        <v>#VALUE!</v>
      </c>
      <c r="I230" t="e" cm="1">
        <f t="array" ref="I230">SUMPRODUCT(B230:B$804-F$3,B230:B$804-F$3)</f>
        <v>#VALUE!</v>
      </c>
      <c r="J230" s="4" t="e">
        <f t="shared" si="3"/>
        <v>#VALUE!</v>
      </c>
    </row>
    <row r="231" spans="1:10" ht="15" x14ac:dyDescent="0.2">
      <c r="A231" s="5">
        <v>45243</v>
      </c>
      <c r="B231" s="4">
        <f>Table3[[#This Row],[Combined
Daily order]]</f>
        <v>53288</v>
      </c>
      <c r="C231" s="4">
        <v>229</v>
      </c>
      <c r="D231" s="4" t="e" cm="1">
        <f t="array" aca="1" ref="D231" ca="1">SUMPRODUCT(OFFSET($B$2:$B$804,0,0,803-C231)-AVERAGE($B$2:$B$804),OFFSET($B$2:$B$804,C231,0,803-C231)-AVERAGE($B$2:$B$804))/DEVSQ($B$2:$B$804)</f>
        <v>#VALUE!</v>
      </c>
      <c r="E231"/>
      <c r="G231" s="4" t="e" cm="1">
        <f t="array" ref="G231">SUMPRODUCT(B$2:B$804-F$3,B231:B1033-F$3)</f>
        <v>#VALUE!</v>
      </c>
      <c r="H231" t="e" cm="1">
        <f t="array" ref="H231">SUMPRODUCT(B$2:B231-F$3,B$2:B231-F$3)</f>
        <v>#VALUE!</v>
      </c>
      <c r="I231" t="e" cm="1">
        <f t="array" ref="I231">SUMPRODUCT(B231:B$804-F$3,B231:B$804-F$3)</f>
        <v>#VALUE!</v>
      </c>
      <c r="J231" s="4" t="e">
        <f t="shared" si="3"/>
        <v>#VALUE!</v>
      </c>
    </row>
    <row r="232" spans="1:10" ht="15" x14ac:dyDescent="0.2">
      <c r="A232" s="5">
        <v>45240</v>
      </c>
      <c r="B232" s="4">
        <f>Table3[[#This Row],[Combined
Daily order]]</f>
        <v>33220</v>
      </c>
      <c r="C232" s="4">
        <v>230</v>
      </c>
      <c r="D232" s="4" t="e" cm="1">
        <f t="array" aca="1" ref="D232" ca="1">SUMPRODUCT(OFFSET($B$2:$B$804,0,0,803-C232)-AVERAGE($B$2:$B$804),OFFSET($B$2:$B$804,C232,0,803-C232)-AVERAGE($B$2:$B$804))/DEVSQ($B$2:$B$804)</f>
        <v>#VALUE!</v>
      </c>
      <c r="E232"/>
      <c r="G232" s="4" t="e" cm="1">
        <f t="array" ref="G232">SUMPRODUCT(B$2:B$804-F$3,B232:B1034-F$3)</f>
        <v>#VALUE!</v>
      </c>
      <c r="H232" t="e" cm="1">
        <f t="array" ref="H232">SUMPRODUCT(B$2:B232-F$3,B$2:B232-F$3)</f>
        <v>#VALUE!</v>
      </c>
      <c r="I232" t="e" cm="1">
        <f t="array" ref="I232">SUMPRODUCT(B232:B$804-F$3,B232:B$804-F$3)</f>
        <v>#VALUE!</v>
      </c>
      <c r="J232" s="4" t="e">
        <f t="shared" si="3"/>
        <v>#VALUE!</v>
      </c>
    </row>
    <row r="233" spans="1:10" ht="15" x14ac:dyDescent="0.2">
      <c r="A233" s="5">
        <v>45239</v>
      </c>
      <c r="B233" s="4">
        <f>Table3[[#This Row],[Combined
Daily order]]</f>
        <v>33806</v>
      </c>
      <c r="C233" s="4">
        <v>231</v>
      </c>
      <c r="D233" s="4" t="e" cm="1">
        <f t="array" aca="1" ref="D233" ca="1">SUMPRODUCT(OFFSET($B$2:$B$804,0,0,803-C233)-AVERAGE($B$2:$B$804),OFFSET($B$2:$B$804,C233,0,803-C233)-AVERAGE($B$2:$B$804))/DEVSQ($B$2:$B$804)</f>
        <v>#VALUE!</v>
      </c>
      <c r="E233"/>
      <c r="G233" s="4" t="e" cm="1">
        <f t="array" ref="G233">SUMPRODUCT(B$2:B$804-F$3,B233:B1035-F$3)</f>
        <v>#VALUE!</v>
      </c>
      <c r="H233" t="e" cm="1">
        <f t="array" ref="H233">SUMPRODUCT(B$2:B233-F$3,B$2:B233-F$3)</f>
        <v>#VALUE!</v>
      </c>
      <c r="I233" t="e" cm="1">
        <f t="array" ref="I233">SUMPRODUCT(B233:B$804-F$3,B233:B$804-F$3)</f>
        <v>#VALUE!</v>
      </c>
      <c r="J233" s="4" t="e">
        <f t="shared" si="3"/>
        <v>#VALUE!</v>
      </c>
    </row>
    <row r="234" spans="1:10" ht="15" x14ac:dyDescent="0.2">
      <c r="A234" s="5">
        <v>45238</v>
      </c>
      <c r="B234" s="4">
        <f>Table3[[#This Row],[Combined
Daily order]]</f>
        <v>46016</v>
      </c>
      <c r="C234" s="4">
        <v>232</v>
      </c>
      <c r="D234" s="4" t="e" cm="1">
        <f t="array" aca="1" ref="D234" ca="1">SUMPRODUCT(OFFSET($B$2:$B$804,0,0,803-C234)-AVERAGE($B$2:$B$804),OFFSET($B$2:$B$804,C234,0,803-C234)-AVERAGE($B$2:$B$804))/DEVSQ($B$2:$B$804)</f>
        <v>#VALUE!</v>
      </c>
      <c r="E234"/>
      <c r="G234" s="4" t="e" cm="1">
        <f t="array" ref="G234">SUMPRODUCT(B$2:B$804-F$3,B234:B1036-F$3)</f>
        <v>#VALUE!</v>
      </c>
      <c r="H234" t="e" cm="1">
        <f t="array" ref="H234">SUMPRODUCT(B$2:B234-F$3,B$2:B234-F$3)</f>
        <v>#VALUE!</v>
      </c>
      <c r="I234" t="e" cm="1">
        <f t="array" ref="I234">SUMPRODUCT(B234:B$804-F$3,B234:B$804-F$3)</f>
        <v>#VALUE!</v>
      </c>
      <c r="J234" s="4" t="e">
        <f t="shared" si="3"/>
        <v>#VALUE!</v>
      </c>
    </row>
    <row r="235" spans="1:10" ht="15" x14ac:dyDescent="0.2">
      <c r="A235" s="5">
        <v>45237</v>
      </c>
      <c r="B235" s="4">
        <f>Table3[[#This Row],[Combined
Daily order]]</f>
        <v>32882</v>
      </c>
      <c r="C235" s="4">
        <v>233</v>
      </c>
      <c r="D235" s="4" t="e" cm="1">
        <f t="array" aca="1" ref="D235" ca="1">SUMPRODUCT(OFFSET($B$2:$B$804,0,0,803-C235)-AVERAGE($B$2:$B$804),OFFSET($B$2:$B$804,C235,0,803-C235)-AVERAGE($B$2:$B$804))/DEVSQ($B$2:$B$804)</f>
        <v>#VALUE!</v>
      </c>
      <c r="E235"/>
      <c r="G235" s="4" t="e" cm="1">
        <f t="array" ref="G235">SUMPRODUCT(B$2:B$804-F$3,B235:B1037-F$3)</f>
        <v>#VALUE!</v>
      </c>
      <c r="H235" t="e" cm="1">
        <f t="array" ref="H235">SUMPRODUCT(B$2:B235-F$3,B$2:B235-F$3)</f>
        <v>#VALUE!</v>
      </c>
      <c r="I235" t="e" cm="1">
        <f t="array" ref="I235">SUMPRODUCT(B235:B$804-F$3,B235:B$804-F$3)</f>
        <v>#VALUE!</v>
      </c>
      <c r="J235" s="4" t="e">
        <f t="shared" si="3"/>
        <v>#VALUE!</v>
      </c>
    </row>
    <row r="236" spans="1:10" ht="15" x14ac:dyDescent="0.2">
      <c r="A236" s="5">
        <v>45236</v>
      </c>
      <c r="B236" s="4">
        <f>Table3[[#This Row],[Combined
Daily order]]</f>
        <v>49687</v>
      </c>
      <c r="C236" s="4">
        <v>234</v>
      </c>
      <c r="D236" s="4" t="e" cm="1">
        <f t="array" aca="1" ref="D236" ca="1">SUMPRODUCT(OFFSET($B$2:$B$804,0,0,803-C236)-AVERAGE($B$2:$B$804),OFFSET($B$2:$B$804,C236,0,803-C236)-AVERAGE($B$2:$B$804))/DEVSQ($B$2:$B$804)</f>
        <v>#VALUE!</v>
      </c>
      <c r="E236"/>
      <c r="G236" s="4" t="e" cm="1">
        <f t="array" ref="G236">SUMPRODUCT(B$2:B$804-F$3,B236:B1038-F$3)</f>
        <v>#VALUE!</v>
      </c>
      <c r="H236" t="e" cm="1">
        <f t="array" ref="H236">SUMPRODUCT(B$2:B236-F$3,B$2:B236-F$3)</f>
        <v>#VALUE!</v>
      </c>
      <c r="I236" t="e" cm="1">
        <f t="array" ref="I236">SUMPRODUCT(B236:B$804-F$3,B236:B$804-F$3)</f>
        <v>#VALUE!</v>
      </c>
      <c r="J236" s="4" t="e">
        <f t="shared" si="3"/>
        <v>#VALUE!</v>
      </c>
    </row>
    <row r="237" spans="1:10" ht="15" x14ac:dyDescent="0.2">
      <c r="A237" s="5">
        <v>45233</v>
      </c>
      <c r="B237" s="4">
        <f>Table3[[#This Row],[Combined
Daily order]]</f>
        <v>32256</v>
      </c>
      <c r="C237" s="4">
        <v>235</v>
      </c>
      <c r="D237" s="4" t="e" cm="1">
        <f t="array" aca="1" ref="D237" ca="1">SUMPRODUCT(OFFSET($B$2:$B$804,0,0,803-C237)-AVERAGE($B$2:$B$804),OFFSET($B$2:$B$804,C237,0,803-C237)-AVERAGE($B$2:$B$804))/DEVSQ($B$2:$B$804)</f>
        <v>#VALUE!</v>
      </c>
      <c r="E237"/>
      <c r="G237" s="4" t="e" cm="1">
        <f t="array" ref="G237">SUMPRODUCT(B$2:B$804-F$3,B237:B1039-F$3)</f>
        <v>#VALUE!</v>
      </c>
      <c r="H237" t="e" cm="1">
        <f t="array" ref="H237">SUMPRODUCT(B$2:B237-F$3,B$2:B237-F$3)</f>
        <v>#VALUE!</v>
      </c>
      <c r="I237" t="e" cm="1">
        <f t="array" ref="I237">SUMPRODUCT(B237:B$804-F$3,B237:B$804-F$3)</f>
        <v>#VALUE!</v>
      </c>
      <c r="J237" s="4" t="e">
        <f t="shared" si="3"/>
        <v>#VALUE!</v>
      </c>
    </row>
    <row r="238" spans="1:10" ht="15" x14ac:dyDescent="0.2">
      <c r="A238" s="5">
        <v>45232</v>
      </c>
      <c r="B238" s="4">
        <f>Table3[[#This Row],[Combined
Daily order]]</f>
        <v>48069</v>
      </c>
      <c r="C238" s="4">
        <v>236</v>
      </c>
      <c r="D238" s="4" t="e" cm="1">
        <f t="array" aca="1" ref="D238" ca="1">SUMPRODUCT(OFFSET($B$2:$B$804,0,0,803-C238)-AVERAGE($B$2:$B$804),OFFSET($B$2:$B$804,C238,0,803-C238)-AVERAGE($B$2:$B$804))/DEVSQ($B$2:$B$804)</f>
        <v>#VALUE!</v>
      </c>
      <c r="E238"/>
      <c r="G238" s="4" t="e" cm="1">
        <f t="array" ref="G238">SUMPRODUCT(B$2:B$804-F$3,B238:B1040-F$3)</f>
        <v>#VALUE!</v>
      </c>
      <c r="H238" t="e" cm="1">
        <f t="array" ref="H238">SUMPRODUCT(B$2:B238-F$3,B$2:B238-F$3)</f>
        <v>#VALUE!</v>
      </c>
      <c r="I238" t="e" cm="1">
        <f t="array" ref="I238">SUMPRODUCT(B238:B$804-F$3,B238:B$804-F$3)</f>
        <v>#VALUE!</v>
      </c>
      <c r="J238" s="4" t="e">
        <f t="shared" si="3"/>
        <v>#VALUE!</v>
      </c>
    </row>
    <row r="239" spans="1:10" ht="15" x14ac:dyDescent="0.2">
      <c r="A239" s="5">
        <v>45231</v>
      </c>
      <c r="B239" s="4">
        <f>Table3[[#This Row],[Combined
Daily order]]</f>
        <v>28387</v>
      </c>
      <c r="C239" s="4">
        <v>237</v>
      </c>
      <c r="D239" s="4" t="e" cm="1">
        <f t="array" aca="1" ref="D239" ca="1">SUMPRODUCT(OFFSET($B$2:$B$804,0,0,803-C239)-AVERAGE($B$2:$B$804),OFFSET($B$2:$B$804,C239,0,803-C239)-AVERAGE($B$2:$B$804))/DEVSQ($B$2:$B$804)</f>
        <v>#VALUE!</v>
      </c>
      <c r="E239"/>
      <c r="G239" s="4" t="e" cm="1">
        <f t="array" ref="G239">SUMPRODUCT(B$2:B$804-F$3,B239:B1041-F$3)</f>
        <v>#VALUE!</v>
      </c>
      <c r="H239" t="e" cm="1">
        <f t="array" ref="H239">SUMPRODUCT(B$2:B239-F$3,B$2:B239-F$3)</f>
        <v>#VALUE!</v>
      </c>
      <c r="I239" t="e" cm="1">
        <f t="array" ref="I239">SUMPRODUCT(B239:B$804-F$3,B239:B$804-F$3)</f>
        <v>#VALUE!</v>
      </c>
      <c r="J239" s="4" t="e">
        <f t="shared" si="3"/>
        <v>#VALUE!</v>
      </c>
    </row>
    <row r="240" spans="1:10" ht="15" x14ac:dyDescent="0.2">
      <c r="A240" s="5">
        <v>45230</v>
      </c>
      <c r="B240" s="4">
        <f>Table3[[#This Row],[Combined
Daily order]]</f>
        <v>43498</v>
      </c>
      <c r="C240" s="4">
        <v>238</v>
      </c>
      <c r="D240" s="4" t="e" cm="1">
        <f t="array" aca="1" ref="D240" ca="1">SUMPRODUCT(OFFSET($B$2:$B$804,0,0,803-C240)-AVERAGE($B$2:$B$804),OFFSET($B$2:$B$804,C240,0,803-C240)-AVERAGE($B$2:$B$804))/DEVSQ($B$2:$B$804)</f>
        <v>#VALUE!</v>
      </c>
      <c r="E240"/>
      <c r="G240" s="4" t="e" cm="1">
        <f t="array" ref="G240">SUMPRODUCT(B$2:B$804-F$3,B240:B1042-F$3)</f>
        <v>#VALUE!</v>
      </c>
      <c r="H240" t="e" cm="1">
        <f t="array" ref="H240">SUMPRODUCT(B$2:B240-F$3,B$2:B240-F$3)</f>
        <v>#VALUE!</v>
      </c>
      <c r="I240" t="e" cm="1">
        <f t="array" ref="I240">SUMPRODUCT(B240:B$804-F$3,B240:B$804-F$3)</f>
        <v>#VALUE!</v>
      </c>
      <c r="J240" s="4" t="e">
        <f t="shared" si="3"/>
        <v>#VALUE!</v>
      </c>
    </row>
    <row r="241" spans="1:10" ht="15" x14ac:dyDescent="0.2">
      <c r="A241" s="5">
        <v>45229</v>
      </c>
      <c r="B241" s="4">
        <f>Table3[[#This Row],[Combined
Daily order]]</f>
        <v>27108</v>
      </c>
      <c r="C241" s="4">
        <v>239</v>
      </c>
      <c r="D241" s="4" t="e" cm="1">
        <f t="array" aca="1" ref="D241" ca="1">SUMPRODUCT(OFFSET($B$2:$B$804,0,0,803-C241)-AVERAGE($B$2:$B$804),OFFSET($B$2:$B$804,C241,0,803-C241)-AVERAGE($B$2:$B$804))/DEVSQ($B$2:$B$804)</f>
        <v>#VALUE!</v>
      </c>
      <c r="E241"/>
      <c r="G241" s="4" t="e" cm="1">
        <f t="array" ref="G241">SUMPRODUCT(B$2:B$804-F$3,B241:B1043-F$3)</f>
        <v>#VALUE!</v>
      </c>
      <c r="H241" t="e" cm="1">
        <f t="array" ref="H241">SUMPRODUCT(B$2:B241-F$3,B$2:B241-F$3)</f>
        <v>#VALUE!</v>
      </c>
      <c r="I241" t="e" cm="1">
        <f t="array" ref="I241">SUMPRODUCT(B241:B$804-F$3,B241:B$804-F$3)</f>
        <v>#VALUE!</v>
      </c>
      <c r="J241" s="4" t="e">
        <f t="shared" si="3"/>
        <v>#VALUE!</v>
      </c>
    </row>
    <row r="242" spans="1:10" ht="15" x14ac:dyDescent="0.2">
      <c r="A242" s="5">
        <v>45226</v>
      </c>
      <c r="B242" s="4">
        <f>Table3[[#This Row],[Combined
Daily order]]</f>
        <v>45808</v>
      </c>
      <c r="C242" s="4">
        <v>240</v>
      </c>
      <c r="D242" s="4" t="e" cm="1">
        <f t="array" aca="1" ref="D242" ca="1">SUMPRODUCT(OFFSET($B$2:$B$804,0,0,803-C242)-AVERAGE($B$2:$B$804),OFFSET($B$2:$B$804,C242,0,803-C242)-AVERAGE($B$2:$B$804))/DEVSQ($B$2:$B$804)</f>
        <v>#VALUE!</v>
      </c>
      <c r="E242"/>
      <c r="G242" s="4" t="e" cm="1">
        <f t="array" ref="G242">SUMPRODUCT(B$2:B$804-F$3,B242:B1044-F$3)</f>
        <v>#VALUE!</v>
      </c>
      <c r="H242" t="e" cm="1">
        <f t="array" ref="H242">SUMPRODUCT(B$2:B242-F$3,B$2:B242-F$3)</f>
        <v>#VALUE!</v>
      </c>
      <c r="I242" t="e" cm="1">
        <f t="array" ref="I242">SUMPRODUCT(B242:B$804-F$3,B242:B$804-F$3)</f>
        <v>#VALUE!</v>
      </c>
      <c r="J242" s="4" t="e">
        <f t="shared" si="3"/>
        <v>#VALUE!</v>
      </c>
    </row>
    <row r="243" spans="1:10" ht="15" x14ac:dyDescent="0.2">
      <c r="A243" s="5">
        <v>45225</v>
      </c>
      <c r="B243" s="4">
        <f>Table3[[#This Row],[Combined
Daily order]]</f>
        <v>28689</v>
      </c>
      <c r="C243" s="4">
        <v>241</v>
      </c>
      <c r="D243" s="4" t="e" cm="1">
        <f t="array" aca="1" ref="D243" ca="1">SUMPRODUCT(OFFSET($B$2:$B$804,0,0,803-C243)-AVERAGE($B$2:$B$804),OFFSET($B$2:$B$804,C243,0,803-C243)-AVERAGE($B$2:$B$804))/DEVSQ($B$2:$B$804)</f>
        <v>#VALUE!</v>
      </c>
      <c r="E243"/>
      <c r="G243" s="4" t="e" cm="1">
        <f t="array" ref="G243">SUMPRODUCT(B$2:B$804-F$3,B243:B1045-F$3)</f>
        <v>#VALUE!</v>
      </c>
      <c r="H243" t="e" cm="1">
        <f t="array" ref="H243">SUMPRODUCT(B$2:B243-F$3,B$2:B243-F$3)</f>
        <v>#VALUE!</v>
      </c>
      <c r="I243" t="e" cm="1">
        <f t="array" ref="I243">SUMPRODUCT(B243:B$804-F$3,B243:B$804-F$3)</f>
        <v>#VALUE!</v>
      </c>
      <c r="J243" s="4" t="e">
        <f t="shared" si="3"/>
        <v>#VALUE!</v>
      </c>
    </row>
    <row r="244" spans="1:10" ht="15" x14ac:dyDescent="0.2">
      <c r="A244" s="5">
        <v>45224</v>
      </c>
      <c r="B244" s="4">
        <f>Table3[[#This Row],[Combined
Daily order]]</f>
        <v>25458</v>
      </c>
      <c r="C244" s="4">
        <v>242</v>
      </c>
      <c r="D244" s="4" t="e" cm="1">
        <f t="array" aca="1" ref="D244" ca="1">SUMPRODUCT(OFFSET($B$2:$B$804,0,0,803-C244)-AVERAGE($B$2:$B$804),OFFSET($B$2:$B$804,C244,0,803-C244)-AVERAGE($B$2:$B$804))/DEVSQ($B$2:$B$804)</f>
        <v>#VALUE!</v>
      </c>
      <c r="E244"/>
      <c r="G244" s="4" t="e" cm="1">
        <f t="array" ref="G244">SUMPRODUCT(B$2:B$804-F$3,B244:B1046-F$3)</f>
        <v>#VALUE!</v>
      </c>
      <c r="H244" t="e" cm="1">
        <f t="array" ref="H244">SUMPRODUCT(B$2:B244-F$3,B$2:B244-F$3)</f>
        <v>#VALUE!</v>
      </c>
      <c r="I244" t="e" cm="1">
        <f t="array" ref="I244">SUMPRODUCT(B244:B$804-F$3,B244:B$804-F$3)</f>
        <v>#VALUE!</v>
      </c>
      <c r="J244" s="4" t="e">
        <f t="shared" si="3"/>
        <v>#VALUE!</v>
      </c>
    </row>
    <row r="245" spans="1:10" ht="15" x14ac:dyDescent="0.2">
      <c r="A245" s="5">
        <v>45223</v>
      </c>
      <c r="B245" s="4">
        <f>Table3[[#This Row],[Combined
Daily order]]</f>
        <v>41637</v>
      </c>
      <c r="C245" s="4">
        <v>243</v>
      </c>
      <c r="D245" s="4" t="e" cm="1">
        <f t="array" aca="1" ref="D245" ca="1">SUMPRODUCT(OFFSET($B$2:$B$804,0,0,803-C245)-AVERAGE($B$2:$B$804),OFFSET($B$2:$B$804,C245,0,803-C245)-AVERAGE($B$2:$B$804))/DEVSQ($B$2:$B$804)</f>
        <v>#VALUE!</v>
      </c>
      <c r="E245"/>
      <c r="G245" s="4" t="e" cm="1">
        <f t="array" ref="G245">SUMPRODUCT(B$2:B$804-F$3,B245:B1047-F$3)</f>
        <v>#VALUE!</v>
      </c>
      <c r="H245" t="e" cm="1">
        <f t="array" ref="H245">SUMPRODUCT(B$2:B245-F$3,B$2:B245-F$3)</f>
        <v>#VALUE!</v>
      </c>
      <c r="I245" t="e" cm="1">
        <f t="array" ref="I245">SUMPRODUCT(B245:B$804-F$3,B245:B$804-F$3)</f>
        <v>#VALUE!</v>
      </c>
      <c r="J245" s="4" t="e">
        <f t="shared" si="3"/>
        <v>#VALUE!</v>
      </c>
    </row>
    <row r="246" spans="1:10" ht="15" x14ac:dyDescent="0.2">
      <c r="A246" s="5">
        <v>45222</v>
      </c>
      <c r="B246" s="4">
        <f>Table3[[#This Row],[Combined
Daily order]]</f>
        <v>26322</v>
      </c>
      <c r="C246" s="4">
        <v>244</v>
      </c>
      <c r="D246" s="4" t="e" cm="1">
        <f t="array" aca="1" ref="D246" ca="1">SUMPRODUCT(OFFSET($B$2:$B$804,0,0,803-C246)-AVERAGE($B$2:$B$804),OFFSET($B$2:$B$804,C246,0,803-C246)-AVERAGE($B$2:$B$804))/DEVSQ($B$2:$B$804)</f>
        <v>#VALUE!</v>
      </c>
      <c r="E246"/>
      <c r="G246" s="4" t="e" cm="1">
        <f t="array" ref="G246">SUMPRODUCT(B$2:B$804-F$3,B246:B1048-F$3)</f>
        <v>#VALUE!</v>
      </c>
      <c r="H246" t="e" cm="1">
        <f t="array" ref="H246">SUMPRODUCT(B$2:B246-F$3,B$2:B246-F$3)</f>
        <v>#VALUE!</v>
      </c>
      <c r="I246" t="e" cm="1">
        <f t="array" ref="I246">SUMPRODUCT(B246:B$804-F$3,B246:B$804-F$3)</f>
        <v>#VALUE!</v>
      </c>
      <c r="J246" s="4" t="e">
        <f t="shared" si="3"/>
        <v>#VALUE!</v>
      </c>
    </row>
    <row r="247" spans="1:10" ht="15" x14ac:dyDescent="0.2">
      <c r="A247" s="5">
        <v>45219</v>
      </c>
      <c r="B247" s="4">
        <f>Table3[[#This Row],[Combined
Daily order]]</f>
        <v>42657</v>
      </c>
      <c r="C247" s="4">
        <v>245</v>
      </c>
      <c r="D247" s="4" t="e" cm="1">
        <f t="array" aca="1" ref="D247" ca="1">SUMPRODUCT(OFFSET($B$2:$B$804,0,0,803-C247)-AVERAGE($B$2:$B$804),OFFSET($B$2:$B$804,C247,0,803-C247)-AVERAGE($B$2:$B$804))/DEVSQ($B$2:$B$804)</f>
        <v>#VALUE!</v>
      </c>
      <c r="E247"/>
      <c r="G247" s="4" t="e" cm="1">
        <f t="array" ref="G247">SUMPRODUCT(B$2:B$804-F$3,B247:B1049-F$3)</f>
        <v>#VALUE!</v>
      </c>
      <c r="H247" t="e" cm="1">
        <f t="array" ref="H247">SUMPRODUCT(B$2:B247-F$3,B$2:B247-F$3)</f>
        <v>#VALUE!</v>
      </c>
      <c r="I247" t="e" cm="1">
        <f t="array" ref="I247">SUMPRODUCT(B247:B$804-F$3,B247:B$804-F$3)</f>
        <v>#VALUE!</v>
      </c>
      <c r="J247" s="4" t="e">
        <f t="shared" si="3"/>
        <v>#VALUE!</v>
      </c>
    </row>
    <row r="248" spans="1:10" ht="15" x14ac:dyDescent="0.2">
      <c r="A248" s="5">
        <v>45218</v>
      </c>
      <c r="B248" s="4">
        <f>Table3[[#This Row],[Combined
Daily order]]</f>
        <v>26466</v>
      </c>
      <c r="C248" s="4">
        <v>246</v>
      </c>
      <c r="D248" s="4" t="e" cm="1">
        <f t="array" aca="1" ref="D248" ca="1">SUMPRODUCT(OFFSET($B$2:$B$804,0,0,803-C248)-AVERAGE($B$2:$B$804),OFFSET($B$2:$B$804,C248,0,803-C248)-AVERAGE($B$2:$B$804))/DEVSQ($B$2:$B$804)</f>
        <v>#VALUE!</v>
      </c>
      <c r="E248"/>
      <c r="G248" s="4" t="e" cm="1">
        <f t="array" ref="G248">SUMPRODUCT(B$2:B$804-F$3,B248:B1050-F$3)</f>
        <v>#VALUE!</v>
      </c>
      <c r="H248" t="e" cm="1">
        <f t="array" ref="H248">SUMPRODUCT(B$2:B248-F$3,B$2:B248-F$3)</f>
        <v>#VALUE!</v>
      </c>
      <c r="I248" t="e" cm="1">
        <f t="array" ref="I248">SUMPRODUCT(B248:B$804-F$3,B248:B$804-F$3)</f>
        <v>#VALUE!</v>
      </c>
      <c r="J248" s="4" t="e">
        <f t="shared" si="3"/>
        <v>#VALUE!</v>
      </c>
    </row>
    <row r="249" spans="1:10" ht="15" x14ac:dyDescent="0.2">
      <c r="A249" s="5">
        <v>45217</v>
      </c>
      <c r="B249" s="4">
        <f>Table3[[#This Row],[Combined
Daily order]]</f>
        <v>24039</v>
      </c>
      <c r="C249" s="4">
        <v>247</v>
      </c>
      <c r="D249" s="4" t="e" cm="1">
        <f t="array" aca="1" ref="D249" ca="1">SUMPRODUCT(OFFSET($B$2:$B$804,0,0,803-C249)-AVERAGE($B$2:$B$804),OFFSET($B$2:$B$804,C249,0,803-C249)-AVERAGE($B$2:$B$804))/DEVSQ($B$2:$B$804)</f>
        <v>#VALUE!</v>
      </c>
      <c r="E249"/>
      <c r="G249" s="4" t="e" cm="1">
        <f t="array" ref="G249">SUMPRODUCT(B$2:B$804-F$3,B249:B1051-F$3)</f>
        <v>#VALUE!</v>
      </c>
      <c r="H249" t="e" cm="1">
        <f t="array" ref="H249">SUMPRODUCT(B$2:B249-F$3,B$2:B249-F$3)</f>
        <v>#VALUE!</v>
      </c>
      <c r="I249" t="e" cm="1">
        <f t="array" ref="I249">SUMPRODUCT(B249:B$804-F$3,B249:B$804-F$3)</f>
        <v>#VALUE!</v>
      </c>
      <c r="J249" s="4" t="e">
        <f t="shared" si="3"/>
        <v>#VALUE!</v>
      </c>
    </row>
    <row r="250" spans="1:10" ht="15" x14ac:dyDescent="0.2">
      <c r="A250" s="5">
        <v>45216</v>
      </c>
      <c r="B250" s="4">
        <f>Table3[[#This Row],[Combined
Daily order]]</f>
        <v>38939</v>
      </c>
      <c r="C250" s="4">
        <v>248</v>
      </c>
      <c r="D250" s="4" t="e" cm="1">
        <f t="array" aca="1" ref="D250" ca="1">SUMPRODUCT(OFFSET($B$2:$B$804,0,0,803-C250)-AVERAGE($B$2:$B$804),OFFSET($B$2:$B$804,C250,0,803-C250)-AVERAGE($B$2:$B$804))/DEVSQ($B$2:$B$804)</f>
        <v>#VALUE!</v>
      </c>
      <c r="E250"/>
      <c r="G250" s="4" t="e" cm="1">
        <f t="array" ref="G250">SUMPRODUCT(B$2:B$804-F$3,B250:B1052-F$3)</f>
        <v>#VALUE!</v>
      </c>
      <c r="H250" t="e" cm="1">
        <f t="array" ref="H250">SUMPRODUCT(B$2:B250-F$3,B$2:B250-F$3)</f>
        <v>#VALUE!</v>
      </c>
      <c r="I250" t="e" cm="1">
        <f t="array" ref="I250">SUMPRODUCT(B250:B$804-F$3,B250:B$804-F$3)</f>
        <v>#VALUE!</v>
      </c>
      <c r="J250" s="4" t="e">
        <f t="shared" si="3"/>
        <v>#VALUE!</v>
      </c>
    </row>
    <row r="251" spans="1:10" ht="15" x14ac:dyDescent="0.2">
      <c r="A251" s="5">
        <v>45215</v>
      </c>
      <c r="B251" s="4">
        <f>Table3[[#This Row],[Combined
Daily order]]</f>
        <v>23123</v>
      </c>
      <c r="C251" s="4">
        <v>249</v>
      </c>
      <c r="D251" s="4" t="e" cm="1">
        <f t="array" aca="1" ref="D251" ca="1">SUMPRODUCT(OFFSET($B$2:$B$804,0,0,803-C251)-AVERAGE($B$2:$B$804),OFFSET($B$2:$B$804,C251,0,803-C251)-AVERAGE($B$2:$B$804))/DEVSQ($B$2:$B$804)</f>
        <v>#VALUE!</v>
      </c>
      <c r="E251"/>
      <c r="G251" s="4" t="e" cm="1">
        <f t="array" ref="G251">SUMPRODUCT(B$2:B$804-F$3,B251:B1053-F$3)</f>
        <v>#VALUE!</v>
      </c>
      <c r="H251" t="e" cm="1">
        <f t="array" ref="H251">SUMPRODUCT(B$2:B251-F$3,B$2:B251-F$3)</f>
        <v>#VALUE!</v>
      </c>
      <c r="I251" t="e" cm="1">
        <f t="array" ref="I251">SUMPRODUCT(B251:B$804-F$3,B251:B$804-F$3)</f>
        <v>#VALUE!</v>
      </c>
      <c r="J251" s="4" t="e">
        <f t="shared" si="3"/>
        <v>#VALUE!</v>
      </c>
    </row>
    <row r="252" spans="1:10" ht="15" x14ac:dyDescent="0.2">
      <c r="A252" s="5">
        <v>45212</v>
      </c>
      <c r="B252" s="4">
        <f>Table3[[#This Row],[Combined
Daily order]]</f>
        <v>30327</v>
      </c>
      <c r="C252" s="4">
        <v>250</v>
      </c>
      <c r="D252" s="4" t="e" cm="1">
        <f t="array" aca="1" ref="D252" ca="1">SUMPRODUCT(OFFSET($B$2:$B$804,0,0,803-C252)-AVERAGE($B$2:$B$804),OFFSET($B$2:$B$804,C252,0,803-C252)-AVERAGE($B$2:$B$804))/DEVSQ($B$2:$B$804)</f>
        <v>#VALUE!</v>
      </c>
      <c r="E252"/>
      <c r="G252" s="4" t="e" cm="1">
        <f t="array" ref="G252">SUMPRODUCT(B$2:B$804-F$3,B252:B1054-F$3)</f>
        <v>#VALUE!</v>
      </c>
      <c r="H252" t="e" cm="1">
        <f t="array" ref="H252">SUMPRODUCT(B$2:B252-F$3,B$2:B252-F$3)</f>
        <v>#VALUE!</v>
      </c>
      <c r="I252" t="e" cm="1">
        <f t="array" ref="I252">SUMPRODUCT(B252:B$804-F$3,B252:B$804-F$3)</f>
        <v>#VALUE!</v>
      </c>
      <c r="J252" s="4" t="e">
        <f t="shared" si="3"/>
        <v>#VALUE!</v>
      </c>
    </row>
    <row r="253" spans="1:10" ht="15" x14ac:dyDescent="0.2">
      <c r="A253" s="5">
        <v>45211</v>
      </c>
      <c r="B253" s="4">
        <f>Table3[[#This Row],[Combined
Daily order]]</f>
        <v>24055</v>
      </c>
      <c r="C253" s="4">
        <v>251</v>
      </c>
      <c r="D253" s="4" t="e" cm="1">
        <f t="array" aca="1" ref="D253" ca="1">SUMPRODUCT(OFFSET($B$2:$B$804,0,0,803-C253)-AVERAGE($B$2:$B$804),OFFSET($B$2:$B$804,C253,0,803-C253)-AVERAGE($B$2:$B$804))/DEVSQ($B$2:$B$804)</f>
        <v>#VALUE!</v>
      </c>
      <c r="E253"/>
      <c r="G253" s="4" t="e" cm="1">
        <f t="array" ref="G253">SUMPRODUCT(B$2:B$804-F$3,B253:B1055-F$3)</f>
        <v>#VALUE!</v>
      </c>
      <c r="H253" t="e" cm="1">
        <f t="array" ref="H253">SUMPRODUCT(B$2:B253-F$3,B$2:B253-F$3)</f>
        <v>#VALUE!</v>
      </c>
      <c r="I253" t="e" cm="1">
        <f t="array" ref="I253">SUMPRODUCT(B253:B$804-F$3,B253:B$804-F$3)</f>
        <v>#VALUE!</v>
      </c>
      <c r="J253" s="4" t="e">
        <f t="shared" si="3"/>
        <v>#VALUE!</v>
      </c>
    </row>
    <row r="254" spans="1:10" ht="15" x14ac:dyDescent="0.2">
      <c r="A254" s="5">
        <v>45210</v>
      </c>
      <c r="B254" s="4">
        <f>Table3[[#This Row],[Combined
Daily order]]</f>
        <v>25064</v>
      </c>
      <c r="C254" s="4">
        <v>252</v>
      </c>
      <c r="D254" s="4" t="e" cm="1">
        <f t="array" aca="1" ref="D254" ca="1">SUMPRODUCT(OFFSET($B$2:$B$804,0,0,803-C254)-AVERAGE($B$2:$B$804),OFFSET($B$2:$B$804,C254,0,803-C254)-AVERAGE($B$2:$B$804))/DEVSQ($B$2:$B$804)</f>
        <v>#VALUE!</v>
      </c>
      <c r="E254"/>
      <c r="G254" s="4" t="e" cm="1">
        <f t="array" ref="G254">SUMPRODUCT(B$2:B$804-F$3,B254:B1056-F$3)</f>
        <v>#VALUE!</v>
      </c>
      <c r="H254" t="e" cm="1">
        <f t="array" ref="H254">SUMPRODUCT(B$2:B254-F$3,B$2:B254-F$3)</f>
        <v>#VALUE!</v>
      </c>
      <c r="I254" t="e" cm="1">
        <f t="array" ref="I254">SUMPRODUCT(B254:B$804-F$3,B254:B$804-F$3)</f>
        <v>#VALUE!</v>
      </c>
      <c r="J254" s="4" t="e">
        <f t="shared" si="3"/>
        <v>#VALUE!</v>
      </c>
    </row>
    <row r="255" spans="1:10" ht="15" x14ac:dyDescent="0.2">
      <c r="A255" s="5">
        <v>45209</v>
      </c>
      <c r="B255" s="4">
        <f>Table3[[#This Row],[Combined
Daily order]]</f>
        <v>35743</v>
      </c>
      <c r="C255" s="4">
        <v>253</v>
      </c>
      <c r="D255" s="4" t="e" cm="1">
        <f t="array" aca="1" ref="D255" ca="1">SUMPRODUCT(OFFSET($B$2:$B$804,0,0,803-C255)-AVERAGE($B$2:$B$804),OFFSET($B$2:$B$804,C255,0,803-C255)-AVERAGE($B$2:$B$804))/DEVSQ($B$2:$B$804)</f>
        <v>#VALUE!</v>
      </c>
      <c r="E255"/>
      <c r="G255" s="4" t="e" cm="1">
        <f t="array" ref="G255">SUMPRODUCT(B$2:B$804-F$3,B255:B1057-F$3)</f>
        <v>#VALUE!</v>
      </c>
      <c r="H255" t="e" cm="1">
        <f t="array" ref="H255">SUMPRODUCT(B$2:B255-F$3,B$2:B255-F$3)</f>
        <v>#VALUE!</v>
      </c>
      <c r="I255" t="e" cm="1">
        <f t="array" ref="I255">SUMPRODUCT(B255:B$804-F$3,B255:B$804-F$3)</f>
        <v>#VALUE!</v>
      </c>
      <c r="J255" s="4" t="e">
        <f t="shared" si="3"/>
        <v>#VALUE!</v>
      </c>
    </row>
    <row r="256" spans="1:10" ht="15" x14ac:dyDescent="0.2">
      <c r="A256" s="5">
        <v>45208</v>
      </c>
      <c r="B256" s="4">
        <f>Table3[[#This Row],[Combined
Daily order]]</f>
        <v>25372</v>
      </c>
      <c r="C256" s="4">
        <v>254</v>
      </c>
      <c r="D256" s="4" t="e" cm="1">
        <f t="array" aca="1" ref="D256" ca="1">SUMPRODUCT(OFFSET($B$2:$B$804,0,0,803-C256)-AVERAGE($B$2:$B$804),OFFSET($B$2:$B$804,C256,0,803-C256)-AVERAGE($B$2:$B$804))/DEVSQ($B$2:$B$804)</f>
        <v>#VALUE!</v>
      </c>
      <c r="E256"/>
      <c r="G256" s="4" t="e" cm="1">
        <f t="array" ref="G256">SUMPRODUCT(B$2:B$804-F$3,B256:B1058-F$3)</f>
        <v>#VALUE!</v>
      </c>
      <c r="H256" t="e" cm="1">
        <f t="array" ref="H256">SUMPRODUCT(B$2:B256-F$3,B$2:B256-F$3)</f>
        <v>#VALUE!</v>
      </c>
      <c r="I256" t="e" cm="1">
        <f t="array" ref="I256">SUMPRODUCT(B256:B$804-F$3,B256:B$804-F$3)</f>
        <v>#VALUE!</v>
      </c>
      <c r="J256" s="4" t="e">
        <f t="shared" si="3"/>
        <v>#VALUE!</v>
      </c>
    </row>
    <row r="257" spans="1:10" ht="15" x14ac:dyDescent="0.2">
      <c r="A257" s="5">
        <v>45205</v>
      </c>
      <c r="B257" s="4">
        <f>Table3[[#This Row],[Combined
Daily order]]</f>
        <v>38086</v>
      </c>
      <c r="C257" s="4">
        <v>255</v>
      </c>
      <c r="D257" s="4" t="e" cm="1">
        <f t="array" aca="1" ref="D257" ca="1">SUMPRODUCT(OFFSET($B$2:$B$804,0,0,803-C257)-AVERAGE($B$2:$B$804),OFFSET($B$2:$B$804,C257,0,803-C257)-AVERAGE($B$2:$B$804))/DEVSQ($B$2:$B$804)</f>
        <v>#VALUE!</v>
      </c>
      <c r="E257"/>
      <c r="G257" s="4" t="e" cm="1">
        <f t="array" ref="G257">SUMPRODUCT(B$2:B$804-F$3,B257:B1059-F$3)</f>
        <v>#VALUE!</v>
      </c>
      <c r="H257" t="e" cm="1">
        <f t="array" ref="H257">SUMPRODUCT(B$2:B257-F$3,B$2:B257-F$3)</f>
        <v>#VALUE!</v>
      </c>
      <c r="I257" t="e" cm="1">
        <f t="array" ref="I257">SUMPRODUCT(B257:B$804-F$3,B257:B$804-F$3)</f>
        <v>#VALUE!</v>
      </c>
      <c r="J257" s="4" t="e">
        <f t="shared" si="3"/>
        <v>#VALUE!</v>
      </c>
    </row>
    <row r="258" spans="1:10" ht="15" x14ac:dyDescent="0.2">
      <c r="A258" s="5">
        <v>45204</v>
      </c>
      <c r="B258" s="4">
        <f>Table3[[#This Row],[Combined
Daily order]]</f>
        <v>25570</v>
      </c>
      <c r="C258" s="4">
        <v>256</v>
      </c>
      <c r="D258" s="4" t="e" cm="1">
        <f t="array" aca="1" ref="D258" ca="1">SUMPRODUCT(OFFSET($B$2:$B$804,0,0,803-C258)-AVERAGE($B$2:$B$804),OFFSET($B$2:$B$804,C258,0,803-C258)-AVERAGE($B$2:$B$804))/DEVSQ($B$2:$B$804)</f>
        <v>#VALUE!</v>
      </c>
      <c r="E258"/>
      <c r="G258" s="4" t="e" cm="1">
        <f t="array" ref="G258">SUMPRODUCT(B$2:B$804-F$3,B258:B1060-F$3)</f>
        <v>#VALUE!</v>
      </c>
      <c r="H258" t="e" cm="1">
        <f t="array" ref="H258">SUMPRODUCT(B$2:B258-F$3,B$2:B258-F$3)</f>
        <v>#VALUE!</v>
      </c>
      <c r="I258" t="e" cm="1">
        <f t="array" ref="I258">SUMPRODUCT(B258:B$804-F$3,B258:B$804-F$3)</f>
        <v>#VALUE!</v>
      </c>
      <c r="J258" s="4" t="e">
        <f t="shared" ref="J258:J321" si="4">G258/I$2</f>
        <v>#VALUE!</v>
      </c>
    </row>
    <row r="259" spans="1:10" ht="15" x14ac:dyDescent="0.2">
      <c r="A259" s="5">
        <v>45203</v>
      </c>
      <c r="B259" s="4">
        <f>Table3[[#This Row],[Combined
Daily order]]</f>
        <v>37671</v>
      </c>
      <c r="C259" s="4">
        <v>257</v>
      </c>
      <c r="D259" s="4" t="e" cm="1">
        <f t="array" aca="1" ref="D259" ca="1">SUMPRODUCT(OFFSET($B$2:$B$804,0,0,803-C259)-AVERAGE($B$2:$B$804),OFFSET($B$2:$B$804,C259,0,803-C259)-AVERAGE($B$2:$B$804))/DEVSQ($B$2:$B$804)</f>
        <v>#VALUE!</v>
      </c>
      <c r="E259"/>
      <c r="G259" s="4" t="e" cm="1">
        <f t="array" ref="G259">SUMPRODUCT(B$2:B$804-F$3,B259:B1061-F$3)</f>
        <v>#VALUE!</v>
      </c>
      <c r="H259" t="e" cm="1">
        <f t="array" ref="H259">SUMPRODUCT(B$2:B259-F$3,B$2:B259-F$3)</f>
        <v>#VALUE!</v>
      </c>
      <c r="I259" t="e" cm="1">
        <f t="array" ref="I259">SUMPRODUCT(B259:B$804-F$3,B259:B$804-F$3)</f>
        <v>#VALUE!</v>
      </c>
      <c r="J259" s="4" t="e">
        <f t="shared" si="4"/>
        <v>#VALUE!</v>
      </c>
    </row>
    <row r="260" spans="1:10" ht="15" x14ac:dyDescent="0.2">
      <c r="A260" s="5">
        <v>45202</v>
      </c>
      <c r="B260" s="4">
        <f>Table3[[#This Row],[Combined
Daily order]]</f>
        <v>25040</v>
      </c>
      <c r="C260" s="4">
        <v>258</v>
      </c>
      <c r="D260" s="4" t="e" cm="1">
        <f t="array" aca="1" ref="D260" ca="1">SUMPRODUCT(OFFSET($B$2:$B$804,0,0,803-C260)-AVERAGE($B$2:$B$804),OFFSET($B$2:$B$804,C260,0,803-C260)-AVERAGE($B$2:$B$804))/DEVSQ($B$2:$B$804)</f>
        <v>#VALUE!</v>
      </c>
      <c r="E260"/>
      <c r="G260" s="4" t="e" cm="1">
        <f t="array" ref="G260">SUMPRODUCT(B$2:B$804-F$3,B260:B1062-F$3)</f>
        <v>#VALUE!</v>
      </c>
      <c r="H260" t="e" cm="1">
        <f t="array" ref="H260">SUMPRODUCT(B$2:B260-F$3,B$2:B260-F$3)</f>
        <v>#VALUE!</v>
      </c>
      <c r="I260" t="e" cm="1">
        <f t="array" ref="I260">SUMPRODUCT(B260:B$804-F$3,B260:B$804-F$3)</f>
        <v>#VALUE!</v>
      </c>
      <c r="J260" s="4" t="e">
        <f t="shared" si="4"/>
        <v>#VALUE!</v>
      </c>
    </row>
    <row r="261" spans="1:10" ht="15" x14ac:dyDescent="0.2">
      <c r="A261" s="5">
        <v>45201</v>
      </c>
      <c r="B261" s="4">
        <f>Table3[[#This Row],[Combined
Daily order]]</f>
        <v>38783</v>
      </c>
      <c r="C261" s="4">
        <v>259</v>
      </c>
      <c r="D261" s="4" t="e" cm="1">
        <f t="array" aca="1" ref="D261" ca="1">SUMPRODUCT(OFFSET($B$2:$B$804,0,0,803-C261)-AVERAGE($B$2:$B$804),OFFSET($B$2:$B$804,C261,0,803-C261)-AVERAGE($B$2:$B$804))/DEVSQ($B$2:$B$804)</f>
        <v>#VALUE!</v>
      </c>
      <c r="E261"/>
      <c r="G261" s="4" t="e" cm="1">
        <f t="array" ref="G261">SUMPRODUCT(B$2:B$804-F$3,B261:B1063-F$3)</f>
        <v>#VALUE!</v>
      </c>
      <c r="H261" t="e" cm="1">
        <f t="array" ref="H261">SUMPRODUCT(B$2:B261-F$3,B$2:B261-F$3)</f>
        <v>#VALUE!</v>
      </c>
      <c r="I261" t="e" cm="1">
        <f t="array" ref="I261">SUMPRODUCT(B261:B$804-F$3,B261:B$804-F$3)</f>
        <v>#VALUE!</v>
      </c>
      <c r="J261" s="4" t="e">
        <f t="shared" si="4"/>
        <v>#VALUE!</v>
      </c>
    </row>
    <row r="262" spans="1:10" ht="15" x14ac:dyDescent="0.2">
      <c r="A262" s="5">
        <v>45198</v>
      </c>
      <c r="B262" s="4">
        <f>Table3[[#This Row],[Combined
Daily order]]</f>
        <v>24408</v>
      </c>
      <c r="C262" s="4">
        <v>260</v>
      </c>
      <c r="D262" s="4" t="e" cm="1">
        <f t="array" aca="1" ref="D262" ca="1">SUMPRODUCT(OFFSET($B$2:$B$804,0,0,803-C262)-AVERAGE($B$2:$B$804),OFFSET($B$2:$B$804,C262,0,803-C262)-AVERAGE($B$2:$B$804))/DEVSQ($B$2:$B$804)</f>
        <v>#VALUE!</v>
      </c>
      <c r="E262"/>
      <c r="G262" s="4" t="e" cm="1">
        <f t="array" ref="G262">SUMPRODUCT(B$2:B$804-F$3,B262:B1064-F$3)</f>
        <v>#VALUE!</v>
      </c>
      <c r="H262" t="e" cm="1">
        <f t="array" ref="H262">SUMPRODUCT(B$2:B262-F$3,B$2:B262-F$3)</f>
        <v>#VALUE!</v>
      </c>
      <c r="I262" t="e" cm="1">
        <f t="array" ref="I262">SUMPRODUCT(B262:B$804-F$3,B262:B$804-F$3)</f>
        <v>#VALUE!</v>
      </c>
      <c r="J262" s="4" t="e">
        <f t="shared" si="4"/>
        <v>#VALUE!</v>
      </c>
    </row>
    <row r="263" spans="1:10" ht="15" x14ac:dyDescent="0.2">
      <c r="A263" s="5">
        <v>45197</v>
      </c>
      <c r="B263" s="4">
        <f>Table3[[#This Row],[Combined
Daily order]]</f>
        <v>38018</v>
      </c>
      <c r="C263" s="4">
        <v>261</v>
      </c>
      <c r="D263" s="4" t="e" cm="1">
        <f t="array" aca="1" ref="D263" ca="1">SUMPRODUCT(OFFSET($B$2:$B$804,0,0,803-C263)-AVERAGE($B$2:$B$804),OFFSET($B$2:$B$804,C263,0,803-C263)-AVERAGE($B$2:$B$804))/DEVSQ($B$2:$B$804)</f>
        <v>#VALUE!</v>
      </c>
      <c r="E263"/>
      <c r="G263" s="4" t="e" cm="1">
        <f t="array" ref="G263">SUMPRODUCT(B$2:B$804-F$3,B263:B1065-F$3)</f>
        <v>#VALUE!</v>
      </c>
      <c r="H263" t="e" cm="1">
        <f t="array" ref="H263">SUMPRODUCT(B$2:B263-F$3,B$2:B263-F$3)</f>
        <v>#VALUE!</v>
      </c>
      <c r="I263" t="e" cm="1">
        <f t="array" ref="I263">SUMPRODUCT(B263:B$804-F$3,B263:B$804-F$3)</f>
        <v>#VALUE!</v>
      </c>
      <c r="J263" s="4" t="e">
        <f t="shared" si="4"/>
        <v>#VALUE!</v>
      </c>
    </row>
    <row r="264" spans="1:10" ht="15" x14ac:dyDescent="0.2">
      <c r="A264" s="5">
        <v>45196</v>
      </c>
      <c r="B264" s="4">
        <f>Table3[[#This Row],[Combined
Daily order]]</f>
        <v>37646</v>
      </c>
      <c r="C264" s="4">
        <v>262</v>
      </c>
      <c r="D264" s="4" t="e" cm="1">
        <f t="array" aca="1" ref="D264" ca="1">SUMPRODUCT(OFFSET($B$2:$B$804,0,0,803-C264)-AVERAGE($B$2:$B$804),OFFSET($B$2:$B$804,C264,0,803-C264)-AVERAGE($B$2:$B$804))/DEVSQ($B$2:$B$804)</f>
        <v>#VALUE!</v>
      </c>
      <c r="E264"/>
      <c r="G264" s="4" t="e" cm="1">
        <f t="array" ref="G264">SUMPRODUCT(B$2:B$804-F$3,B264:B1066-F$3)</f>
        <v>#VALUE!</v>
      </c>
      <c r="H264" t="e" cm="1">
        <f t="array" ref="H264">SUMPRODUCT(B$2:B264-F$3,B$2:B264-F$3)</f>
        <v>#VALUE!</v>
      </c>
      <c r="I264" t="e" cm="1">
        <f t="array" ref="I264">SUMPRODUCT(B264:B$804-F$3,B264:B$804-F$3)</f>
        <v>#VALUE!</v>
      </c>
      <c r="J264" s="4" t="e">
        <f t="shared" si="4"/>
        <v>#VALUE!</v>
      </c>
    </row>
    <row r="265" spans="1:10" ht="15" x14ac:dyDescent="0.2">
      <c r="A265" s="5">
        <v>45195</v>
      </c>
      <c r="B265" s="4">
        <f>Table3[[#This Row],[Combined
Daily order]]</f>
        <v>26049</v>
      </c>
      <c r="C265" s="4">
        <v>263</v>
      </c>
      <c r="D265" s="4" t="e" cm="1">
        <f t="array" aca="1" ref="D265" ca="1">SUMPRODUCT(OFFSET($B$2:$B$804,0,0,803-C265)-AVERAGE($B$2:$B$804),OFFSET($B$2:$B$804,C265,0,803-C265)-AVERAGE($B$2:$B$804))/DEVSQ($B$2:$B$804)</f>
        <v>#VALUE!</v>
      </c>
      <c r="E265"/>
      <c r="G265" s="4" t="e" cm="1">
        <f t="array" ref="G265">SUMPRODUCT(B$2:B$804-F$3,B265:B1067-F$3)</f>
        <v>#VALUE!</v>
      </c>
      <c r="H265" t="e" cm="1">
        <f t="array" ref="H265">SUMPRODUCT(B$2:B265-F$3,B$2:B265-F$3)</f>
        <v>#VALUE!</v>
      </c>
      <c r="I265" t="e" cm="1">
        <f t="array" ref="I265">SUMPRODUCT(B265:B$804-F$3,B265:B$804-F$3)</f>
        <v>#VALUE!</v>
      </c>
      <c r="J265" s="4" t="e">
        <f t="shared" si="4"/>
        <v>#VALUE!</v>
      </c>
    </row>
    <row r="266" spans="1:10" ht="15" x14ac:dyDescent="0.2">
      <c r="A266" s="5">
        <v>45194</v>
      </c>
      <c r="B266" s="4">
        <f>Table3[[#This Row],[Combined
Daily order]]</f>
        <v>22494</v>
      </c>
      <c r="C266" s="4">
        <v>264</v>
      </c>
      <c r="D266" s="4" t="e" cm="1">
        <f t="array" aca="1" ref="D266" ca="1">SUMPRODUCT(OFFSET($B$2:$B$804,0,0,803-C266)-AVERAGE($B$2:$B$804),OFFSET($B$2:$B$804,C266,0,803-C266)-AVERAGE($B$2:$B$804))/DEVSQ($B$2:$B$804)</f>
        <v>#VALUE!</v>
      </c>
      <c r="E266"/>
      <c r="G266" s="4" t="e" cm="1">
        <f t="array" ref="G266">SUMPRODUCT(B$2:B$804-F$3,B266:B1068-F$3)</f>
        <v>#VALUE!</v>
      </c>
      <c r="H266" t="e" cm="1">
        <f t="array" ref="H266">SUMPRODUCT(B$2:B266-F$3,B$2:B266-F$3)</f>
        <v>#VALUE!</v>
      </c>
      <c r="I266" t="e" cm="1">
        <f t="array" ref="I266">SUMPRODUCT(B266:B$804-F$3,B266:B$804-F$3)</f>
        <v>#VALUE!</v>
      </c>
      <c r="J266" s="4" t="e">
        <f t="shared" si="4"/>
        <v>#VALUE!</v>
      </c>
    </row>
    <row r="267" spans="1:10" ht="15" x14ac:dyDescent="0.2">
      <c r="A267" s="5">
        <v>45191</v>
      </c>
      <c r="B267" s="4">
        <f>Table3[[#This Row],[Combined
Daily order]]</f>
        <v>36053</v>
      </c>
      <c r="C267" s="4">
        <v>265</v>
      </c>
      <c r="D267" s="4" t="e" cm="1">
        <f t="array" aca="1" ref="D267" ca="1">SUMPRODUCT(OFFSET($B$2:$B$804,0,0,803-C267)-AVERAGE($B$2:$B$804),OFFSET($B$2:$B$804,C267,0,803-C267)-AVERAGE($B$2:$B$804))/DEVSQ($B$2:$B$804)</f>
        <v>#VALUE!</v>
      </c>
      <c r="E267"/>
      <c r="G267" s="4" t="e" cm="1">
        <f t="array" ref="G267">SUMPRODUCT(B$2:B$804-F$3,B267:B1069-F$3)</f>
        <v>#VALUE!</v>
      </c>
      <c r="H267" t="e" cm="1">
        <f t="array" ref="H267">SUMPRODUCT(B$2:B267-F$3,B$2:B267-F$3)</f>
        <v>#VALUE!</v>
      </c>
      <c r="I267" t="e" cm="1">
        <f t="array" ref="I267">SUMPRODUCT(B267:B$804-F$3,B267:B$804-F$3)</f>
        <v>#VALUE!</v>
      </c>
      <c r="J267" s="4" t="e">
        <f t="shared" si="4"/>
        <v>#VALUE!</v>
      </c>
    </row>
    <row r="268" spans="1:10" ht="15" x14ac:dyDescent="0.2">
      <c r="A268" s="5">
        <v>45190</v>
      </c>
      <c r="B268" s="4">
        <f>Table3[[#This Row],[Combined
Daily order]]</f>
        <v>22750</v>
      </c>
      <c r="C268" s="4">
        <v>266</v>
      </c>
      <c r="D268" s="4" t="e" cm="1">
        <f t="array" aca="1" ref="D268" ca="1">SUMPRODUCT(OFFSET($B$2:$B$804,0,0,803-C268)-AVERAGE($B$2:$B$804),OFFSET($B$2:$B$804,C268,0,803-C268)-AVERAGE($B$2:$B$804))/DEVSQ($B$2:$B$804)</f>
        <v>#VALUE!</v>
      </c>
      <c r="E268"/>
      <c r="G268" s="4" t="e" cm="1">
        <f t="array" ref="G268">SUMPRODUCT(B$2:B$804-F$3,B268:B1070-F$3)</f>
        <v>#VALUE!</v>
      </c>
      <c r="H268" t="e" cm="1">
        <f t="array" ref="H268">SUMPRODUCT(B$2:B268-F$3,B$2:B268-F$3)</f>
        <v>#VALUE!</v>
      </c>
      <c r="I268" t="e" cm="1">
        <f t="array" ref="I268">SUMPRODUCT(B268:B$804-F$3,B268:B$804-F$3)</f>
        <v>#VALUE!</v>
      </c>
      <c r="J268" s="4" t="e">
        <f t="shared" si="4"/>
        <v>#VALUE!</v>
      </c>
    </row>
    <row r="269" spans="1:10" ht="15" x14ac:dyDescent="0.2">
      <c r="A269" s="5">
        <v>45189</v>
      </c>
      <c r="B269" s="4">
        <f>Table3[[#This Row],[Combined
Daily order]]</f>
        <v>34131</v>
      </c>
      <c r="C269" s="4">
        <v>267</v>
      </c>
      <c r="D269" s="4" t="e" cm="1">
        <f t="array" aca="1" ref="D269" ca="1">SUMPRODUCT(OFFSET($B$2:$B$804,0,0,803-C269)-AVERAGE($B$2:$B$804),OFFSET($B$2:$B$804,C269,0,803-C269)-AVERAGE($B$2:$B$804))/DEVSQ($B$2:$B$804)</f>
        <v>#VALUE!</v>
      </c>
      <c r="E269"/>
      <c r="G269" s="4" t="e" cm="1">
        <f t="array" ref="G269">SUMPRODUCT(B$2:B$804-F$3,B269:B1071-F$3)</f>
        <v>#VALUE!</v>
      </c>
      <c r="H269" t="e" cm="1">
        <f t="array" ref="H269">SUMPRODUCT(B$2:B269-F$3,B$2:B269-F$3)</f>
        <v>#VALUE!</v>
      </c>
      <c r="I269" t="e" cm="1">
        <f t="array" ref="I269">SUMPRODUCT(B269:B$804-F$3,B269:B$804-F$3)</f>
        <v>#VALUE!</v>
      </c>
      <c r="J269" s="4" t="e">
        <f t="shared" si="4"/>
        <v>#VALUE!</v>
      </c>
    </row>
    <row r="270" spans="1:10" ht="15" x14ac:dyDescent="0.2">
      <c r="A270" s="5">
        <v>45188</v>
      </c>
      <c r="B270" s="4">
        <f>Table3[[#This Row],[Combined
Daily order]]</f>
        <v>25679</v>
      </c>
      <c r="C270" s="4">
        <v>268</v>
      </c>
      <c r="D270" s="4" t="e" cm="1">
        <f t="array" aca="1" ref="D270" ca="1">SUMPRODUCT(OFFSET($B$2:$B$804,0,0,803-C270)-AVERAGE($B$2:$B$804),OFFSET($B$2:$B$804,C270,0,803-C270)-AVERAGE($B$2:$B$804))/DEVSQ($B$2:$B$804)</f>
        <v>#VALUE!</v>
      </c>
      <c r="E270"/>
      <c r="G270" s="4" t="e" cm="1">
        <f t="array" ref="G270">SUMPRODUCT(B$2:B$804-F$3,B270:B1072-F$3)</f>
        <v>#VALUE!</v>
      </c>
      <c r="H270" t="e" cm="1">
        <f t="array" ref="H270">SUMPRODUCT(B$2:B270-F$3,B$2:B270-F$3)</f>
        <v>#VALUE!</v>
      </c>
      <c r="I270" t="e" cm="1">
        <f t="array" ref="I270">SUMPRODUCT(B270:B$804-F$3,B270:B$804-F$3)</f>
        <v>#VALUE!</v>
      </c>
      <c r="J270" s="4" t="e">
        <f t="shared" si="4"/>
        <v>#VALUE!</v>
      </c>
    </row>
    <row r="271" spans="1:10" ht="15" x14ac:dyDescent="0.2">
      <c r="A271" s="5">
        <v>45187</v>
      </c>
      <c r="B271" s="4">
        <f>Table3[[#This Row],[Combined
Daily order]]</f>
        <v>33779</v>
      </c>
      <c r="C271" s="4">
        <v>269</v>
      </c>
      <c r="D271" s="4" t="e" cm="1">
        <f t="array" aca="1" ref="D271" ca="1">SUMPRODUCT(OFFSET($B$2:$B$804,0,0,803-C271)-AVERAGE($B$2:$B$804),OFFSET($B$2:$B$804,C271,0,803-C271)-AVERAGE($B$2:$B$804))/DEVSQ($B$2:$B$804)</f>
        <v>#VALUE!</v>
      </c>
      <c r="E271"/>
      <c r="G271" s="4" t="e" cm="1">
        <f t="array" ref="G271">SUMPRODUCT(B$2:B$804-F$3,B271:B1073-F$3)</f>
        <v>#VALUE!</v>
      </c>
      <c r="H271" t="e" cm="1">
        <f t="array" ref="H271">SUMPRODUCT(B$2:B271-F$3,B$2:B271-F$3)</f>
        <v>#VALUE!</v>
      </c>
      <c r="I271" t="e" cm="1">
        <f t="array" ref="I271">SUMPRODUCT(B271:B$804-F$3,B271:B$804-F$3)</f>
        <v>#VALUE!</v>
      </c>
      <c r="J271" s="4" t="e">
        <f t="shared" si="4"/>
        <v>#VALUE!</v>
      </c>
    </row>
    <row r="272" spans="1:10" ht="15" x14ac:dyDescent="0.2">
      <c r="A272" s="5">
        <v>45184</v>
      </c>
      <c r="B272" s="4">
        <f>Table3[[#This Row],[Combined
Daily order]]</f>
        <v>25798</v>
      </c>
      <c r="C272" s="4">
        <v>270</v>
      </c>
      <c r="D272" s="4" t="e" cm="1">
        <f t="array" aca="1" ref="D272" ca="1">SUMPRODUCT(OFFSET($B$2:$B$804,0,0,803-C272)-AVERAGE($B$2:$B$804),OFFSET($B$2:$B$804,C272,0,803-C272)-AVERAGE($B$2:$B$804))/DEVSQ($B$2:$B$804)</f>
        <v>#VALUE!</v>
      </c>
      <c r="E272"/>
      <c r="G272" s="4" t="e" cm="1">
        <f t="array" ref="G272">SUMPRODUCT(B$2:B$804-F$3,B272:B1074-F$3)</f>
        <v>#VALUE!</v>
      </c>
      <c r="H272" t="e" cm="1">
        <f t="array" ref="H272">SUMPRODUCT(B$2:B272-F$3,B$2:B272-F$3)</f>
        <v>#VALUE!</v>
      </c>
      <c r="I272" t="e" cm="1">
        <f t="array" ref="I272">SUMPRODUCT(B272:B$804-F$3,B272:B$804-F$3)</f>
        <v>#VALUE!</v>
      </c>
      <c r="J272" s="4" t="e">
        <f t="shared" si="4"/>
        <v>#VALUE!</v>
      </c>
    </row>
    <row r="273" spans="1:10" ht="15" x14ac:dyDescent="0.2">
      <c r="A273" s="5">
        <v>45183</v>
      </c>
      <c r="B273" s="4">
        <f>Table3[[#This Row],[Combined
Daily order]]</f>
        <v>37317</v>
      </c>
      <c r="C273" s="4">
        <v>271</v>
      </c>
      <c r="D273" s="4" t="e" cm="1">
        <f t="array" aca="1" ref="D273" ca="1">SUMPRODUCT(OFFSET($B$2:$B$804,0,0,803-C273)-AVERAGE($B$2:$B$804),OFFSET($B$2:$B$804,C273,0,803-C273)-AVERAGE($B$2:$B$804))/DEVSQ($B$2:$B$804)</f>
        <v>#VALUE!</v>
      </c>
      <c r="E273"/>
      <c r="G273" s="4" t="e" cm="1">
        <f t="array" ref="G273">SUMPRODUCT(B$2:B$804-F$3,B273:B1075-F$3)</f>
        <v>#VALUE!</v>
      </c>
      <c r="H273" t="e" cm="1">
        <f t="array" ref="H273">SUMPRODUCT(B$2:B273-F$3,B$2:B273-F$3)</f>
        <v>#VALUE!</v>
      </c>
      <c r="I273" t="e" cm="1">
        <f t="array" ref="I273">SUMPRODUCT(B273:B$804-F$3,B273:B$804-F$3)</f>
        <v>#VALUE!</v>
      </c>
      <c r="J273" s="4" t="e">
        <f t="shared" si="4"/>
        <v>#VALUE!</v>
      </c>
    </row>
    <row r="274" spans="1:10" ht="15" x14ac:dyDescent="0.2">
      <c r="A274" s="5">
        <v>45182</v>
      </c>
      <c r="B274" s="4">
        <f>Table3[[#This Row],[Combined
Daily order]]</f>
        <v>25703</v>
      </c>
      <c r="C274" s="4">
        <v>272</v>
      </c>
      <c r="D274" s="4" t="e" cm="1">
        <f t="array" aca="1" ref="D274" ca="1">SUMPRODUCT(OFFSET($B$2:$B$804,0,0,803-C274)-AVERAGE($B$2:$B$804),OFFSET($B$2:$B$804,C274,0,803-C274)-AVERAGE($B$2:$B$804))/DEVSQ($B$2:$B$804)</f>
        <v>#VALUE!</v>
      </c>
      <c r="E274"/>
      <c r="G274" s="4" t="e" cm="1">
        <f t="array" ref="G274">SUMPRODUCT(B$2:B$804-F$3,B274:B1076-F$3)</f>
        <v>#VALUE!</v>
      </c>
      <c r="H274" t="e" cm="1">
        <f t="array" ref="H274">SUMPRODUCT(B$2:B274-F$3,B$2:B274-F$3)</f>
        <v>#VALUE!</v>
      </c>
      <c r="I274" t="e" cm="1">
        <f t="array" ref="I274">SUMPRODUCT(B274:B$804-F$3,B274:B$804-F$3)</f>
        <v>#VALUE!</v>
      </c>
      <c r="J274" s="4" t="e">
        <f t="shared" si="4"/>
        <v>#VALUE!</v>
      </c>
    </row>
    <row r="275" spans="1:10" ht="15" x14ac:dyDescent="0.2">
      <c r="A275" s="5">
        <v>45181</v>
      </c>
      <c r="B275" s="4">
        <f>Table3[[#This Row],[Combined
Daily order]]</f>
        <v>37706</v>
      </c>
      <c r="C275" s="4">
        <v>273</v>
      </c>
      <c r="D275" s="4" t="e" cm="1">
        <f t="array" aca="1" ref="D275" ca="1">SUMPRODUCT(OFFSET($B$2:$B$804,0,0,803-C275)-AVERAGE($B$2:$B$804),OFFSET($B$2:$B$804,C275,0,803-C275)-AVERAGE($B$2:$B$804))/DEVSQ($B$2:$B$804)</f>
        <v>#VALUE!</v>
      </c>
      <c r="E275"/>
      <c r="G275" s="4" t="e" cm="1">
        <f t="array" ref="G275">SUMPRODUCT(B$2:B$804-F$3,B275:B1077-F$3)</f>
        <v>#VALUE!</v>
      </c>
      <c r="H275" t="e" cm="1">
        <f t="array" ref="H275">SUMPRODUCT(B$2:B275-F$3,B$2:B275-F$3)</f>
        <v>#VALUE!</v>
      </c>
      <c r="I275" t="e" cm="1">
        <f t="array" ref="I275">SUMPRODUCT(B275:B$804-F$3,B275:B$804-F$3)</f>
        <v>#VALUE!</v>
      </c>
      <c r="J275" s="4" t="e">
        <f t="shared" si="4"/>
        <v>#VALUE!</v>
      </c>
    </row>
    <row r="276" spans="1:10" ht="15" x14ac:dyDescent="0.2">
      <c r="A276" s="5">
        <v>45180</v>
      </c>
      <c r="B276" s="4">
        <f>Table3[[#This Row],[Combined
Daily order]]</f>
        <v>23896</v>
      </c>
      <c r="C276" s="4">
        <v>274</v>
      </c>
      <c r="D276" s="4" t="e" cm="1">
        <f t="array" aca="1" ref="D276" ca="1">SUMPRODUCT(OFFSET($B$2:$B$804,0,0,803-C276)-AVERAGE($B$2:$B$804),OFFSET($B$2:$B$804,C276,0,803-C276)-AVERAGE($B$2:$B$804))/DEVSQ($B$2:$B$804)</f>
        <v>#VALUE!</v>
      </c>
      <c r="E276"/>
      <c r="G276" s="4" t="e" cm="1">
        <f t="array" ref="G276">SUMPRODUCT(B$2:B$804-F$3,B276:B1078-F$3)</f>
        <v>#VALUE!</v>
      </c>
      <c r="H276" t="e" cm="1">
        <f t="array" ref="H276">SUMPRODUCT(B$2:B276-F$3,B$2:B276-F$3)</f>
        <v>#VALUE!</v>
      </c>
      <c r="I276" t="e" cm="1">
        <f t="array" ref="I276">SUMPRODUCT(B276:B$804-F$3,B276:B$804-F$3)</f>
        <v>#VALUE!</v>
      </c>
      <c r="J276" s="4" t="e">
        <f t="shared" si="4"/>
        <v>#VALUE!</v>
      </c>
    </row>
    <row r="277" spans="1:10" ht="15" x14ac:dyDescent="0.2">
      <c r="A277" s="5">
        <v>45177</v>
      </c>
      <c r="B277" s="4">
        <f>Table3[[#This Row],[Combined
Daily order]]</f>
        <v>34757</v>
      </c>
      <c r="C277" s="4">
        <v>275</v>
      </c>
      <c r="D277" s="4" t="e" cm="1">
        <f t="array" aca="1" ref="D277" ca="1">SUMPRODUCT(OFFSET($B$2:$B$804,0,0,803-C277)-AVERAGE($B$2:$B$804),OFFSET($B$2:$B$804,C277,0,803-C277)-AVERAGE($B$2:$B$804))/DEVSQ($B$2:$B$804)</f>
        <v>#VALUE!</v>
      </c>
      <c r="E277"/>
      <c r="G277" s="4" t="e" cm="1">
        <f t="array" ref="G277">SUMPRODUCT(B$2:B$804-F$3,B277:B1079-F$3)</f>
        <v>#VALUE!</v>
      </c>
      <c r="H277" t="e" cm="1">
        <f t="array" ref="H277">SUMPRODUCT(B$2:B277-F$3,B$2:B277-F$3)</f>
        <v>#VALUE!</v>
      </c>
      <c r="I277" t="e" cm="1">
        <f t="array" ref="I277">SUMPRODUCT(B277:B$804-F$3,B277:B$804-F$3)</f>
        <v>#VALUE!</v>
      </c>
      <c r="J277" s="4" t="e">
        <f t="shared" si="4"/>
        <v>#VALUE!</v>
      </c>
    </row>
    <row r="278" spans="1:10" ht="15" x14ac:dyDescent="0.2">
      <c r="A278" s="5">
        <v>45176</v>
      </c>
      <c r="B278" s="4">
        <f>Table3[[#This Row],[Combined
Daily order]]</f>
        <v>25036</v>
      </c>
      <c r="C278" s="4">
        <v>276</v>
      </c>
      <c r="D278" s="4" t="e" cm="1">
        <f t="array" aca="1" ref="D278" ca="1">SUMPRODUCT(OFFSET($B$2:$B$804,0,0,803-C278)-AVERAGE($B$2:$B$804),OFFSET($B$2:$B$804,C278,0,803-C278)-AVERAGE($B$2:$B$804))/DEVSQ($B$2:$B$804)</f>
        <v>#VALUE!</v>
      </c>
      <c r="E278"/>
      <c r="G278" s="4" t="e" cm="1">
        <f t="array" ref="G278">SUMPRODUCT(B$2:B$804-F$3,B278:B1080-F$3)</f>
        <v>#VALUE!</v>
      </c>
      <c r="H278" t="e" cm="1">
        <f t="array" ref="H278">SUMPRODUCT(B$2:B278-F$3,B$2:B278-F$3)</f>
        <v>#VALUE!</v>
      </c>
      <c r="I278" t="e" cm="1">
        <f t="array" ref="I278">SUMPRODUCT(B278:B$804-F$3,B278:B$804-F$3)</f>
        <v>#VALUE!</v>
      </c>
      <c r="J278" s="4" t="e">
        <f t="shared" si="4"/>
        <v>#VALUE!</v>
      </c>
    </row>
    <row r="279" spans="1:10" ht="15" x14ac:dyDescent="0.2">
      <c r="A279" s="5">
        <v>45175</v>
      </c>
      <c r="B279" s="4">
        <f>Table3[[#This Row],[Combined
Daily order]]</f>
        <v>31665</v>
      </c>
      <c r="C279" s="4">
        <v>277</v>
      </c>
      <c r="D279" s="4" t="e" cm="1">
        <f t="array" aca="1" ref="D279" ca="1">SUMPRODUCT(OFFSET($B$2:$B$804,0,0,803-C279)-AVERAGE($B$2:$B$804),OFFSET($B$2:$B$804,C279,0,803-C279)-AVERAGE($B$2:$B$804))/DEVSQ($B$2:$B$804)</f>
        <v>#VALUE!</v>
      </c>
      <c r="E279"/>
      <c r="G279" s="4" t="e" cm="1">
        <f t="array" ref="G279">SUMPRODUCT(B$2:B$804-F$3,B279:B1081-F$3)</f>
        <v>#VALUE!</v>
      </c>
      <c r="H279" t="e" cm="1">
        <f t="array" ref="H279">SUMPRODUCT(B$2:B279-F$3,B$2:B279-F$3)</f>
        <v>#VALUE!</v>
      </c>
      <c r="I279" t="e" cm="1">
        <f t="array" ref="I279">SUMPRODUCT(B279:B$804-F$3,B279:B$804-F$3)</f>
        <v>#VALUE!</v>
      </c>
      <c r="J279" s="4" t="e">
        <f t="shared" si="4"/>
        <v>#VALUE!</v>
      </c>
    </row>
    <row r="280" spans="1:10" ht="15" x14ac:dyDescent="0.2">
      <c r="A280" s="5">
        <v>45174</v>
      </c>
      <c r="B280" s="4">
        <f>Table3[[#This Row],[Combined
Daily order]]</f>
        <v>22356</v>
      </c>
      <c r="C280" s="4">
        <v>278</v>
      </c>
      <c r="D280" s="4" t="e" cm="1">
        <f t="array" aca="1" ref="D280" ca="1">SUMPRODUCT(OFFSET($B$2:$B$804,0,0,803-C280)-AVERAGE($B$2:$B$804),OFFSET($B$2:$B$804,C280,0,803-C280)-AVERAGE($B$2:$B$804))/DEVSQ($B$2:$B$804)</f>
        <v>#VALUE!</v>
      </c>
      <c r="E280"/>
      <c r="G280" s="4" t="e" cm="1">
        <f t="array" ref="G280">SUMPRODUCT(B$2:B$804-F$3,B280:B1082-F$3)</f>
        <v>#VALUE!</v>
      </c>
      <c r="H280" t="e" cm="1">
        <f t="array" ref="H280">SUMPRODUCT(B$2:B280-F$3,B$2:B280-F$3)</f>
        <v>#VALUE!</v>
      </c>
      <c r="I280" t="e" cm="1">
        <f t="array" ref="I280">SUMPRODUCT(B280:B$804-F$3,B280:B$804-F$3)</f>
        <v>#VALUE!</v>
      </c>
      <c r="J280" s="4" t="e">
        <f t="shared" si="4"/>
        <v>#VALUE!</v>
      </c>
    </row>
    <row r="281" spans="1:10" ht="15" x14ac:dyDescent="0.2">
      <c r="A281" s="5">
        <v>45173</v>
      </c>
      <c r="B281" s="4">
        <f>Table3[[#This Row],[Combined
Daily order]]</f>
        <v>35420</v>
      </c>
      <c r="C281" s="4">
        <v>279</v>
      </c>
      <c r="D281" s="4" t="e" cm="1">
        <f t="array" aca="1" ref="D281" ca="1">SUMPRODUCT(OFFSET($B$2:$B$804,0,0,803-C281)-AVERAGE($B$2:$B$804),OFFSET($B$2:$B$804,C281,0,803-C281)-AVERAGE($B$2:$B$804))/DEVSQ($B$2:$B$804)</f>
        <v>#VALUE!</v>
      </c>
      <c r="E281"/>
      <c r="G281" s="4" t="e" cm="1">
        <f t="array" ref="G281">SUMPRODUCT(B$2:B$804-F$3,B281:B1083-F$3)</f>
        <v>#VALUE!</v>
      </c>
      <c r="H281" t="e" cm="1">
        <f t="array" ref="H281">SUMPRODUCT(B$2:B281-F$3,B$2:B281-F$3)</f>
        <v>#VALUE!</v>
      </c>
      <c r="I281" t="e" cm="1">
        <f t="array" ref="I281">SUMPRODUCT(B281:B$804-F$3,B281:B$804-F$3)</f>
        <v>#VALUE!</v>
      </c>
      <c r="J281" s="4" t="e">
        <f t="shared" si="4"/>
        <v>#VALUE!</v>
      </c>
    </row>
    <row r="282" spans="1:10" ht="15" x14ac:dyDescent="0.2">
      <c r="A282" s="5">
        <v>45170</v>
      </c>
      <c r="B282" s="4">
        <f>Table3[[#This Row],[Combined
Daily order]]</f>
        <v>22205</v>
      </c>
      <c r="C282" s="4">
        <v>280</v>
      </c>
      <c r="D282" s="4" t="e" cm="1">
        <f t="array" aca="1" ref="D282" ca="1">SUMPRODUCT(OFFSET($B$2:$B$804,0,0,803-C282)-AVERAGE($B$2:$B$804),OFFSET($B$2:$B$804,C282,0,803-C282)-AVERAGE($B$2:$B$804))/DEVSQ($B$2:$B$804)</f>
        <v>#VALUE!</v>
      </c>
      <c r="E282"/>
      <c r="G282" s="4" t="e" cm="1">
        <f t="array" ref="G282">SUMPRODUCT(B$2:B$804-F$3,B282:B1084-F$3)</f>
        <v>#VALUE!</v>
      </c>
      <c r="H282" t="e" cm="1">
        <f t="array" ref="H282">SUMPRODUCT(B$2:B282-F$3,B$2:B282-F$3)</f>
        <v>#VALUE!</v>
      </c>
      <c r="I282" t="e" cm="1">
        <f t="array" ref="I282">SUMPRODUCT(B282:B$804-F$3,B282:B$804-F$3)</f>
        <v>#VALUE!</v>
      </c>
      <c r="J282" s="4" t="e">
        <f t="shared" si="4"/>
        <v>#VALUE!</v>
      </c>
    </row>
    <row r="283" spans="1:10" ht="15" x14ac:dyDescent="0.2">
      <c r="A283" s="5">
        <v>45169</v>
      </c>
      <c r="B283" s="4">
        <f>Table3[[#This Row],[Combined
Daily order]]</f>
        <v>35437</v>
      </c>
      <c r="C283" s="4">
        <v>281</v>
      </c>
      <c r="D283" s="4" t="e" cm="1">
        <f t="array" aca="1" ref="D283" ca="1">SUMPRODUCT(OFFSET($B$2:$B$804,0,0,803-C283)-AVERAGE($B$2:$B$804),OFFSET($B$2:$B$804,C283,0,803-C283)-AVERAGE($B$2:$B$804))/DEVSQ($B$2:$B$804)</f>
        <v>#VALUE!</v>
      </c>
      <c r="E283"/>
      <c r="G283" s="4" t="e" cm="1">
        <f t="array" ref="G283">SUMPRODUCT(B$2:B$804-F$3,B283:B1085-F$3)</f>
        <v>#VALUE!</v>
      </c>
      <c r="H283" t="e" cm="1">
        <f t="array" ref="H283">SUMPRODUCT(B$2:B283-F$3,B$2:B283-F$3)</f>
        <v>#VALUE!</v>
      </c>
      <c r="I283" t="e" cm="1">
        <f t="array" ref="I283">SUMPRODUCT(B283:B$804-F$3,B283:B$804-F$3)</f>
        <v>#VALUE!</v>
      </c>
      <c r="J283" s="4" t="e">
        <f t="shared" si="4"/>
        <v>#VALUE!</v>
      </c>
    </row>
    <row r="284" spans="1:10" ht="15" x14ac:dyDescent="0.2">
      <c r="A284" s="5">
        <v>45168</v>
      </c>
      <c r="B284" s="4">
        <f>Table3[[#This Row],[Combined
Daily order]]</f>
        <v>22149</v>
      </c>
      <c r="C284" s="4">
        <v>282</v>
      </c>
      <c r="D284" s="4" t="e" cm="1">
        <f t="array" aca="1" ref="D284" ca="1">SUMPRODUCT(OFFSET($B$2:$B$804,0,0,803-C284)-AVERAGE($B$2:$B$804),OFFSET($B$2:$B$804,C284,0,803-C284)-AVERAGE($B$2:$B$804))/DEVSQ($B$2:$B$804)</f>
        <v>#VALUE!</v>
      </c>
      <c r="E284"/>
      <c r="G284" s="4" t="e" cm="1">
        <f t="array" ref="G284">SUMPRODUCT(B$2:B$804-F$3,B284:B1086-F$3)</f>
        <v>#VALUE!</v>
      </c>
      <c r="H284" t="e" cm="1">
        <f t="array" ref="H284">SUMPRODUCT(B$2:B284-F$3,B$2:B284-F$3)</f>
        <v>#VALUE!</v>
      </c>
      <c r="I284" t="e" cm="1">
        <f t="array" ref="I284">SUMPRODUCT(B284:B$804-F$3,B284:B$804-F$3)</f>
        <v>#VALUE!</v>
      </c>
      <c r="J284" s="4" t="e">
        <f t="shared" si="4"/>
        <v>#VALUE!</v>
      </c>
    </row>
    <row r="285" spans="1:10" ht="15" x14ac:dyDescent="0.2">
      <c r="A285" s="5">
        <v>45167</v>
      </c>
      <c r="B285" s="4">
        <f>Table3[[#This Row],[Combined
Daily order]]</f>
        <v>33615</v>
      </c>
      <c r="C285" s="4">
        <v>283</v>
      </c>
      <c r="D285" s="4" t="e" cm="1">
        <f t="array" aca="1" ref="D285" ca="1">SUMPRODUCT(OFFSET($B$2:$B$804,0,0,803-C285)-AVERAGE($B$2:$B$804),OFFSET($B$2:$B$804,C285,0,803-C285)-AVERAGE($B$2:$B$804))/DEVSQ($B$2:$B$804)</f>
        <v>#VALUE!</v>
      </c>
      <c r="E285"/>
      <c r="G285" s="4" t="e" cm="1">
        <f t="array" ref="G285">SUMPRODUCT(B$2:B$804-F$3,B285:B1087-F$3)</f>
        <v>#VALUE!</v>
      </c>
      <c r="H285" t="e" cm="1">
        <f t="array" ref="H285">SUMPRODUCT(B$2:B285-F$3,B$2:B285-F$3)</f>
        <v>#VALUE!</v>
      </c>
      <c r="I285" t="e" cm="1">
        <f t="array" ref="I285">SUMPRODUCT(B285:B$804-F$3,B285:B$804-F$3)</f>
        <v>#VALUE!</v>
      </c>
      <c r="J285" s="4" t="e">
        <f t="shared" si="4"/>
        <v>#VALUE!</v>
      </c>
    </row>
    <row r="286" spans="1:10" ht="15" x14ac:dyDescent="0.2">
      <c r="A286" s="5">
        <v>45166</v>
      </c>
      <c r="B286" s="4">
        <f>Table3[[#This Row],[Combined
Daily order]]</f>
        <v>20097</v>
      </c>
      <c r="C286" s="4">
        <v>284</v>
      </c>
      <c r="D286" s="4" t="e" cm="1">
        <f t="array" aca="1" ref="D286" ca="1">SUMPRODUCT(OFFSET($B$2:$B$804,0,0,803-C286)-AVERAGE($B$2:$B$804),OFFSET($B$2:$B$804,C286,0,803-C286)-AVERAGE($B$2:$B$804))/DEVSQ($B$2:$B$804)</f>
        <v>#VALUE!</v>
      </c>
      <c r="E286"/>
      <c r="G286" s="4" t="e" cm="1">
        <f t="array" ref="G286">SUMPRODUCT(B$2:B$804-F$3,B286:B1088-F$3)</f>
        <v>#VALUE!</v>
      </c>
      <c r="H286" t="e" cm="1">
        <f t="array" ref="H286">SUMPRODUCT(B$2:B286-F$3,B$2:B286-F$3)</f>
        <v>#VALUE!</v>
      </c>
      <c r="I286" t="e" cm="1">
        <f t="array" ref="I286">SUMPRODUCT(B286:B$804-F$3,B286:B$804-F$3)</f>
        <v>#VALUE!</v>
      </c>
      <c r="J286" s="4" t="e">
        <f t="shared" si="4"/>
        <v>#VALUE!</v>
      </c>
    </row>
    <row r="287" spans="1:10" ht="15" x14ac:dyDescent="0.2">
      <c r="A287" s="5">
        <v>45163</v>
      </c>
      <c r="B287" s="4">
        <f>Table3[[#This Row],[Combined
Daily order]]</f>
        <v>34921</v>
      </c>
      <c r="C287" s="4">
        <v>285</v>
      </c>
      <c r="D287" s="4" t="e" cm="1">
        <f t="array" aca="1" ref="D287" ca="1">SUMPRODUCT(OFFSET($B$2:$B$804,0,0,803-C287)-AVERAGE($B$2:$B$804),OFFSET($B$2:$B$804,C287,0,803-C287)-AVERAGE($B$2:$B$804))/DEVSQ($B$2:$B$804)</f>
        <v>#VALUE!</v>
      </c>
      <c r="E287"/>
      <c r="G287" s="4" t="e" cm="1">
        <f t="array" ref="G287">SUMPRODUCT(B$2:B$804-F$3,B287:B1089-F$3)</f>
        <v>#VALUE!</v>
      </c>
      <c r="H287" t="e" cm="1">
        <f t="array" ref="H287">SUMPRODUCT(B$2:B287-F$3,B$2:B287-F$3)</f>
        <v>#VALUE!</v>
      </c>
      <c r="I287" t="e" cm="1">
        <f t="array" ref="I287">SUMPRODUCT(B287:B$804-F$3,B287:B$804-F$3)</f>
        <v>#VALUE!</v>
      </c>
      <c r="J287" s="4" t="e">
        <f t="shared" si="4"/>
        <v>#VALUE!</v>
      </c>
    </row>
    <row r="288" spans="1:10" ht="15" x14ac:dyDescent="0.2">
      <c r="A288" s="5">
        <v>45162</v>
      </c>
      <c r="B288" s="4">
        <f>Table3[[#This Row],[Combined
Daily order]]</f>
        <v>21033</v>
      </c>
      <c r="C288" s="4">
        <v>286</v>
      </c>
      <c r="D288" s="4" t="e" cm="1">
        <f t="array" aca="1" ref="D288" ca="1">SUMPRODUCT(OFFSET($B$2:$B$804,0,0,803-C288)-AVERAGE($B$2:$B$804),OFFSET($B$2:$B$804,C288,0,803-C288)-AVERAGE($B$2:$B$804))/DEVSQ($B$2:$B$804)</f>
        <v>#VALUE!</v>
      </c>
      <c r="E288"/>
      <c r="G288" s="4" t="e" cm="1">
        <f t="array" ref="G288">SUMPRODUCT(B$2:B$804-F$3,B288:B1090-F$3)</f>
        <v>#VALUE!</v>
      </c>
      <c r="H288" t="e" cm="1">
        <f t="array" ref="H288">SUMPRODUCT(B$2:B288-F$3,B$2:B288-F$3)</f>
        <v>#VALUE!</v>
      </c>
      <c r="I288" t="e" cm="1">
        <f t="array" ref="I288">SUMPRODUCT(B288:B$804-F$3,B288:B$804-F$3)</f>
        <v>#VALUE!</v>
      </c>
      <c r="J288" s="4" t="e">
        <f t="shared" si="4"/>
        <v>#VALUE!</v>
      </c>
    </row>
    <row r="289" spans="1:10" ht="15" x14ac:dyDescent="0.2">
      <c r="A289" s="5">
        <v>45161</v>
      </c>
      <c r="B289" s="4">
        <f>Table3[[#This Row],[Combined
Daily order]]</f>
        <v>32132</v>
      </c>
      <c r="C289" s="4">
        <v>287</v>
      </c>
      <c r="D289" s="4" t="e" cm="1">
        <f t="array" aca="1" ref="D289" ca="1">SUMPRODUCT(OFFSET($B$2:$B$804,0,0,803-C289)-AVERAGE($B$2:$B$804),OFFSET($B$2:$B$804,C289,0,803-C289)-AVERAGE($B$2:$B$804))/DEVSQ($B$2:$B$804)</f>
        <v>#VALUE!</v>
      </c>
      <c r="E289"/>
      <c r="G289" s="4" t="e" cm="1">
        <f t="array" ref="G289">SUMPRODUCT(B$2:B$804-F$3,B289:B1091-F$3)</f>
        <v>#VALUE!</v>
      </c>
      <c r="H289" t="e" cm="1">
        <f t="array" ref="H289">SUMPRODUCT(B$2:B289-F$3,B$2:B289-F$3)</f>
        <v>#VALUE!</v>
      </c>
      <c r="I289" t="e" cm="1">
        <f t="array" ref="I289">SUMPRODUCT(B289:B$804-F$3,B289:B$804-F$3)</f>
        <v>#VALUE!</v>
      </c>
      <c r="J289" s="4" t="e">
        <f t="shared" si="4"/>
        <v>#VALUE!</v>
      </c>
    </row>
    <row r="290" spans="1:10" ht="15" x14ac:dyDescent="0.2">
      <c r="A290" s="5">
        <v>45160</v>
      </c>
      <c r="B290" s="4">
        <f>Table3[[#This Row],[Combined
Daily order]]</f>
        <v>23267</v>
      </c>
      <c r="C290" s="4">
        <v>288</v>
      </c>
      <c r="D290" s="4" t="e" cm="1">
        <f t="array" aca="1" ref="D290" ca="1">SUMPRODUCT(OFFSET($B$2:$B$804,0,0,803-C290)-AVERAGE($B$2:$B$804),OFFSET($B$2:$B$804,C290,0,803-C290)-AVERAGE($B$2:$B$804))/DEVSQ($B$2:$B$804)</f>
        <v>#VALUE!</v>
      </c>
      <c r="E290"/>
      <c r="G290" s="4" t="e" cm="1">
        <f t="array" ref="G290">SUMPRODUCT(B$2:B$804-F$3,B290:B1092-F$3)</f>
        <v>#VALUE!</v>
      </c>
      <c r="H290" t="e" cm="1">
        <f t="array" ref="H290">SUMPRODUCT(B$2:B290-F$3,B$2:B290-F$3)</f>
        <v>#VALUE!</v>
      </c>
      <c r="I290" t="e" cm="1">
        <f t="array" ref="I290">SUMPRODUCT(B290:B$804-F$3,B290:B$804-F$3)</f>
        <v>#VALUE!</v>
      </c>
      <c r="J290" s="4" t="e">
        <f t="shared" si="4"/>
        <v>#VALUE!</v>
      </c>
    </row>
    <row r="291" spans="1:10" ht="15" x14ac:dyDescent="0.2">
      <c r="A291" s="5">
        <v>45159</v>
      </c>
      <c r="B291" s="4">
        <f>Table3[[#This Row],[Combined
Daily order]]</f>
        <v>31406</v>
      </c>
      <c r="C291" s="4">
        <v>289</v>
      </c>
      <c r="D291" s="4" t="e" cm="1">
        <f t="array" aca="1" ref="D291" ca="1">SUMPRODUCT(OFFSET($B$2:$B$804,0,0,803-C291)-AVERAGE($B$2:$B$804),OFFSET($B$2:$B$804,C291,0,803-C291)-AVERAGE($B$2:$B$804))/DEVSQ($B$2:$B$804)</f>
        <v>#VALUE!</v>
      </c>
      <c r="E291"/>
      <c r="G291" s="4" t="e" cm="1">
        <f t="array" ref="G291">SUMPRODUCT(B$2:B$804-F$3,B291:B1093-F$3)</f>
        <v>#VALUE!</v>
      </c>
      <c r="H291" t="e" cm="1">
        <f t="array" ref="H291">SUMPRODUCT(B$2:B291-F$3,B$2:B291-F$3)</f>
        <v>#VALUE!</v>
      </c>
      <c r="I291" t="e" cm="1">
        <f t="array" ref="I291">SUMPRODUCT(B291:B$804-F$3,B291:B$804-F$3)</f>
        <v>#VALUE!</v>
      </c>
      <c r="J291" s="4" t="e">
        <f t="shared" si="4"/>
        <v>#VALUE!</v>
      </c>
    </row>
    <row r="292" spans="1:10" ht="15" x14ac:dyDescent="0.2">
      <c r="A292" s="5">
        <v>45156</v>
      </c>
      <c r="B292" s="4">
        <f>Table3[[#This Row],[Combined
Daily order]]</f>
        <v>21873</v>
      </c>
      <c r="C292" s="4">
        <v>290</v>
      </c>
      <c r="D292" s="4" t="e" cm="1">
        <f t="array" aca="1" ref="D292" ca="1">SUMPRODUCT(OFFSET($B$2:$B$804,0,0,803-C292)-AVERAGE($B$2:$B$804),OFFSET($B$2:$B$804,C292,0,803-C292)-AVERAGE($B$2:$B$804))/DEVSQ($B$2:$B$804)</f>
        <v>#VALUE!</v>
      </c>
      <c r="E292"/>
      <c r="G292" s="4" t="e" cm="1">
        <f t="array" ref="G292">SUMPRODUCT(B$2:B$804-F$3,B292:B1094-F$3)</f>
        <v>#VALUE!</v>
      </c>
      <c r="H292" t="e" cm="1">
        <f t="array" ref="H292">SUMPRODUCT(B$2:B292-F$3,B$2:B292-F$3)</f>
        <v>#VALUE!</v>
      </c>
      <c r="I292" t="e" cm="1">
        <f t="array" ref="I292">SUMPRODUCT(B292:B$804-F$3,B292:B$804-F$3)</f>
        <v>#VALUE!</v>
      </c>
      <c r="J292" s="4" t="e">
        <f t="shared" si="4"/>
        <v>#VALUE!</v>
      </c>
    </row>
    <row r="293" spans="1:10" ht="15" x14ac:dyDescent="0.2">
      <c r="A293" s="5">
        <v>45155</v>
      </c>
      <c r="B293" s="4">
        <f>Table3[[#This Row],[Combined
Daily order]]</f>
        <v>32305</v>
      </c>
      <c r="C293" s="4">
        <v>291</v>
      </c>
      <c r="D293" s="4" t="e" cm="1">
        <f t="array" aca="1" ref="D293" ca="1">SUMPRODUCT(OFFSET($B$2:$B$804,0,0,803-C293)-AVERAGE($B$2:$B$804),OFFSET($B$2:$B$804,C293,0,803-C293)-AVERAGE($B$2:$B$804))/DEVSQ($B$2:$B$804)</f>
        <v>#VALUE!</v>
      </c>
      <c r="E293"/>
      <c r="G293" s="4" t="e" cm="1">
        <f t="array" ref="G293">SUMPRODUCT(B$2:B$804-F$3,B293:B1095-F$3)</f>
        <v>#VALUE!</v>
      </c>
      <c r="H293" t="e" cm="1">
        <f t="array" ref="H293">SUMPRODUCT(B$2:B293-F$3,B$2:B293-F$3)</f>
        <v>#VALUE!</v>
      </c>
      <c r="I293" t="e" cm="1">
        <f t="array" ref="I293">SUMPRODUCT(B293:B$804-F$3,B293:B$804-F$3)</f>
        <v>#VALUE!</v>
      </c>
      <c r="J293" s="4" t="e">
        <f t="shared" si="4"/>
        <v>#VALUE!</v>
      </c>
    </row>
    <row r="294" spans="1:10" ht="15" x14ac:dyDescent="0.2">
      <c r="A294" s="5">
        <v>45154</v>
      </c>
      <c r="B294" s="4">
        <f>Table3[[#This Row],[Combined
Daily order]]</f>
        <v>33093</v>
      </c>
      <c r="C294" s="4">
        <v>292</v>
      </c>
      <c r="D294" s="4" t="e" cm="1">
        <f t="array" aca="1" ref="D294" ca="1">SUMPRODUCT(OFFSET($B$2:$B$804,0,0,803-C294)-AVERAGE($B$2:$B$804),OFFSET($B$2:$B$804,C294,0,803-C294)-AVERAGE($B$2:$B$804))/DEVSQ($B$2:$B$804)</f>
        <v>#VALUE!</v>
      </c>
      <c r="E294"/>
      <c r="G294" s="4" t="e" cm="1">
        <f t="array" ref="G294">SUMPRODUCT(B$2:B$804-F$3,B294:B1096-F$3)</f>
        <v>#VALUE!</v>
      </c>
      <c r="H294" t="e" cm="1">
        <f t="array" ref="H294">SUMPRODUCT(B$2:B294-F$3,B$2:B294-F$3)</f>
        <v>#VALUE!</v>
      </c>
      <c r="I294" t="e" cm="1">
        <f t="array" ref="I294">SUMPRODUCT(B294:B$804-F$3,B294:B$804-F$3)</f>
        <v>#VALUE!</v>
      </c>
      <c r="J294" s="4" t="e">
        <f t="shared" si="4"/>
        <v>#VALUE!</v>
      </c>
    </row>
    <row r="295" spans="1:10" ht="15" x14ac:dyDescent="0.2">
      <c r="A295" s="5">
        <v>45153</v>
      </c>
      <c r="B295" s="4">
        <f>Table3[[#This Row],[Combined
Daily order]]</f>
        <v>20116</v>
      </c>
      <c r="C295" s="4">
        <v>293</v>
      </c>
      <c r="D295" s="4" t="e" cm="1">
        <f t="array" aca="1" ref="D295" ca="1">SUMPRODUCT(OFFSET($B$2:$B$804,0,0,803-C295)-AVERAGE($B$2:$B$804),OFFSET($B$2:$B$804,C295,0,803-C295)-AVERAGE($B$2:$B$804))/DEVSQ($B$2:$B$804)</f>
        <v>#VALUE!</v>
      </c>
      <c r="E295"/>
      <c r="G295" s="4" t="e" cm="1">
        <f t="array" ref="G295">SUMPRODUCT(B$2:B$804-F$3,B295:B1097-F$3)</f>
        <v>#VALUE!</v>
      </c>
      <c r="H295" t="e" cm="1">
        <f t="array" ref="H295">SUMPRODUCT(B$2:B295-F$3,B$2:B295-F$3)</f>
        <v>#VALUE!</v>
      </c>
      <c r="I295" t="e" cm="1">
        <f t="array" ref="I295">SUMPRODUCT(B295:B$804-F$3,B295:B$804-F$3)</f>
        <v>#VALUE!</v>
      </c>
      <c r="J295" s="4" t="e">
        <f t="shared" si="4"/>
        <v>#VALUE!</v>
      </c>
    </row>
    <row r="296" spans="1:10" ht="15" x14ac:dyDescent="0.2">
      <c r="A296" s="5">
        <v>45152</v>
      </c>
      <c r="B296" s="4">
        <f>Table3[[#This Row],[Combined
Daily order]]</f>
        <v>31308</v>
      </c>
      <c r="C296" s="4">
        <v>294</v>
      </c>
      <c r="D296" s="4" t="e" cm="1">
        <f t="array" aca="1" ref="D296" ca="1">SUMPRODUCT(OFFSET($B$2:$B$804,0,0,803-C296)-AVERAGE($B$2:$B$804),OFFSET($B$2:$B$804,C296,0,803-C296)-AVERAGE($B$2:$B$804))/DEVSQ($B$2:$B$804)</f>
        <v>#VALUE!</v>
      </c>
      <c r="E296"/>
      <c r="G296" s="4" t="e" cm="1">
        <f t="array" ref="G296">SUMPRODUCT(B$2:B$804-F$3,B296:B1098-F$3)</f>
        <v>#VALUE!</v>
      </c>
      <c r="H296" t="e" cm="1">
        <f t="array" ref="H296">SUMPRODUCT(B$2:B296-F$3,B$2:B296-F$3)</f>
        <v>#VALUE!</v>
      </c>
      <c r="I296" t="e" cm="1">
        <f t="array" ref="I296">SUMPRODUCT(B296:B$804-F$3,B296:B$804-F$3)</f>
        <v>#VALUE!</v>
      </c>
      <c r="J296" s="4" t="e">
        <f t="shared" si="4"/>
        <v>#VALUE!</v>
      </c>
    </row>
    <row r="297" spans="1:10" ht="15" x14ac:dyDescent="0.2">
      <c r="A297" s="5">
        <v>45149</v>
      </c>
      <c r="B297" s="4">
        <f>Table3[[#This Row],[Combined
Daily order]]</f>
        <v>19043</v>
      </c>
      <c r="C297" s="4">
        <v>295</v>
      </c>
      <c r="D297" s="4" t="e" cm="1">
        <f t="array" aca="1" ref="D297" ca="1">SUMPRODUCT(OFFSET($B$2:$B$804,0,0,803-C297)-AVERAGE($B$2:$B$804),OFFSET($B$2:$B$804,C297,0,803-C297)-AVERAGE($B$2:$B$804))/DEVSQ($B$2:$B$804)</f>
        <v>#VALUE!</v>
      </c>
      <c r="E297"/>
      <c r="G297" s="4" t="e" cm="1">
        <f t="array" ref="G297">SUMPRODUCT(B$2:B$804-F$3,B297:B1099-F$3)</f>
        <v>#VALUE!</v>
      </c>
      <c r="H297" t="e" cm="1">
        <f t="array" ref="H297">SUMPRODUCT(B$2:B297-F$3,B$2:B297-F$3)</f>
        <v>#VALUE!</v>
      </c>
      <c r="I297" t="e" cm="1">
        <f t="array" ref="I297">SUMPRODUCT(B297:B$804-F$3,B297:B$804-F$3)</f>
        <v>#VALUE!</v>
      </c>
      <c r="J297" s="4" t="e">
        <f t="shared" si="4"/>
        <v>#VALUE!</v>
      </c>
    </row>
    <row r="298" spans="1:10" ht="15" x14ac:dyDescent="0.2">
      <c r="A298" s="5">
        <v>45148</v>
      </c>
      <c r="B298" s="4">
        <f>Table3[[#This Row],[Combined
Daily order]]</f>
        <v>32989</v>
      </c>
      <c r="C298" s="4">
        <v>296</v>
      </c>
      <c r="D298" s="4" t="e" cm="1">
        <f t="array" aca="1" ref="D298" ca="1">SUMPRODUCT(OFFSET($B$2:$B$804,0,0,803-C298)-AVERAGE($B$2:$B$804),OFFSET($B$2:$B$804,C298,0,803-C298)-AVERAGE($B$2:$B$804))/DEVSQ($B$2:$B$804)</f>
        <v>#VALUE!</v>
      </c>
      <c r="E298"/>
      <c r="G298" s="4" t="e" cm="1">
        <f t="array" ref="G298">SUMPRODUCT(B$2:B$804-F$3,B298:B1100-F$3)</f>
        <v>#VALUE!</v>
      </c>
      <c r="H298" t="e" cm="1">
        <f t="array" ref="H298">SUMPRODUCT(B$2:B298-F$3,B$2:B298-F$3)</f>
        <v>#VALUE!</v>
      </c>
      <c r="I298" t="e" cm="1">
        <f t="array" ref="I298">SUMPRODUCT(B298:B$804-F$3,B298:B$804-F$3)</f>
        <v>#VALUE!</v>
      </c>
      <c r="J298" s="4" t="e">
        <f t="shared" si="4"/>
        <v>#VALUE!</v>
      </c>
    </row>
    <row r="299" spans="1:10" ht="15" x14ac:dyDescent="0.2">
      <c r="A299" s="5">
        <v>45147</v>
      </c>
      <c r="B299" s="4">
        <f>Table3[[#This Row],[Combined
Daily order]]</f>
        <v>19799</v>
      </c>
      <c r="C299" s="4">
        <v>297</v>
      </c>
      <c r="D299" s="4" t="e" cm="1">
        <f t="array" aca="1" ref="D299" ca="1">SUMPRODUCT(OFFSET($B$2:$B$804,0,0,803-C299)-AVERAGE($B$2:$B$804),OFFSET($B$2:$B$804,C299,0,803-C299)-AVERAGE($B$2:$B$804))/DEVSQ($B$2:$B$804)</f>
        <v>#VALUE!</v>
      </c>
      <c r="E299"/>
      <c r="G299" s="4" t="e" cm="1">
        <f t="array" ref="G299">SUMPRODUCT(B$2:B$804-F$3,B299:B1101-F$3)</f>
        <v>#VALUE!</v>
      </c>
      <c r="H299" t="e" cm="1">
        <f t="array" ref="H299">SUMPRODUCT(B$2:B299-F$3,B$2:B299-F$3)</f>
        <v>#VALUE!</v>
      </c>
      <c r="I299" t="e" cm="1">
        <f t="array" ref="I299">SUMPRODUCT(B299:B$804-F$3,B299:B$804-F$3)</f>
        <v>#VALUE!</v>
      </c>
      <c r="J299" s="4" t="e">
        <f t="shared" si="4"/>
        <v>#VALUE!</v>
      </c>
    </row>
    <row r="300" spans="1:10" ht="15" x14ac:dyDescent="0.2">
      <c r="A300" s="5">
        <v>45146</v>
      </c>
      <c r="B300" s="4">
        <f>Table3[[#This Row],[Combined
Daily order]]</f>
        <v>29655</v>
      </c>
      <c r="C300" s="4">
        <v>298</v>
      </c>
      <c r="D300" s="4" t="e" cm="1">
        <f t="array" aca="1" ref="D300" ca="1">SUMPRODUCT(OFFSET($B$2:$B$804,0,0,803-C300)-AVERAGE($B$2:$B$804),OFFSET($B$2:$B$804,C300,0,803-C300)-AVERAGE($B$2:$B$804))/DEVSQ($B$2:$B$804)</f>
        <v>#VALUE!</v>
      </c>
      <c r="E300"/>
      <c r="G300" s="4" t="e" cm="1">
        <f t="array" ref="G300">SUMPRODUCT(B$2:B$804-F$3,B300:B1102-F$3)</f>
        <v>#VALUE!</v>
      </c>
      <c r="H300" t="e" cm="1">
        <f t="array" ref="H300">SUMPRODUCT(B$2:B300-F$3,B$2:B300-F$3)</f>
        <v>#VALUE!</v>
      </c>
      <c r="I300" t="e" cm="1">
        <f t="array" ref="I300">SUMPRODUCT(B300:B$804-F$3,B300:B$804-F$3)</f>
        <v>#VALUE!</v>
      </c>
      <c r="J300" s="4" t="e">
        <f t="shared" si="4"/>
        <v>#VALUE!</v>
      </c>
    </row>
    <row r="301" spans="1:10" ht="15" x14ac:dyDescent="0.2">
      <c r="A301" s="5">
        <v>45145</v>
      </c>
      <c r="B301" s="4">
        <f>Table3[[#This Row],[Combined
Daily order]]</f>
        <v>19181</v>
      </c>
      <c r="C301" s="4">
        <v>299</v>
      </c>
      <c r="D301" s="4" t="e" cm="1">
        <f t="array" aca="1" ref="D301" ca="1">SUMPRODUCT(OFFSET($B$2:$B$804,0,0,803-C301)-AVERAGE($B$2:$B$804),OFFSET($B$2:$B$804,C301,0,803-C301)-AVERAGE($B$2:$B$804))/DEVSQ($B$2:$B$804)</f>
        <v>#VALUE!</v>
      </c>
      <c r="E301"/>
      <c r="G301" s="4" t="e" cm="1">
        <f t="array" ref="G301">SUMPRODUCT(B$2:B$804-F$3,B301:B1103-F$3)</f>
        <v>#VALUE!</v>
      </c>
      <c r="H301" t="e" cm="1">
        <f t="array" ref="H301">SUMPRODUCT(B$2:B301-F$3,B$2:B301-F$3)</f>
        <v>#VALUE!</v>
      </c>
      <c r="I301" t="e" cm="1">
        <f t="array" ref="I301">SUMPRODUCT(B301:B$804-F$3,B301:B$804-F$3)</f>
        <v>#VALUE!</v>
      </c>
      <c r="J301" s="4" t="e">
        <f t="shared" si="4"/>
        <v>#VALUE!</v>
      </c>
    </row>
    <row r="302" spans="1:10" ht="15" x14ac:dyDescent="0.2">
      <c r="A302" s="5">
        <v>45142</v>
      </c>
      <c r="B302" s="4">
        <f>Table3[[#This Row],[Combined
Daily order]]</f>
        <v>25689</v>
      </c>
      <c r="C302" s="4">
        <v>300</v>
      </c>
      <c r="D302" s="4" t="e" cm="1">
        <f t="array" aca="1" ref="D302" ca="1">SUMPRODUCT(OFFSET($B$2:$B$804,0,0,803-C302)-AVERAGE($B$2:$B$804),OFFSET($B$2:$B$804,C302,0,803-C302)-AVERAGE($B$2:$B$804))/DEVSQ($B$2:$B$804)</f>
        <v>#VALUE!</v>
      </c>
      <c r="E302"/>
      <c r="G302" s="4" t="e" cm="1">
        <f t="array" ref="G302">SUMPRODUCT(B$2:B$804-F$3,B302:B1104-F$3)</f>
        <v>#VALUE!</v>
      </c>
      <c r="H302" t="e" cm="1">
        <f t="array" ref="H302">SUMPRODUCT(B$2:B302-F$3,B$2:B302-F$3)</f>
        <v>#VALUE!</v>
      </c>
      <c r="I302" t="e" cm="1">
        <f t="array" ref="I302">SUMPRODUCT(B302:B$804-F$3,B302:B$804-F$3)</f>
        <v>#VALUE!</v>
      </c>
      <c r="J302" s="4" t="e">
        <f t="shared" si="4"/>
        <v>#VALUE!</v>
      </c>
    </row>
    <row r="303" spans="1:10" ht="15" x14ac:dyDescent="0.2">
      <c r="A303" s="5">
        <v>45141</v>
      </c>
      <c r="B303" s="4">
        <f>Table3[[#This Row],[Combined
Daily order]]</f>
        <v>16992</v>
      </c>
      <c r="C303" s="4">
        <v>301</v>
      </c>
      <c r="D303" s="4" t="e" cm="1">
        <f t="array" aca="1" ref="D303" ca="1">SUMPRODUCT(OFFSET($B$2:$B$804,0,0,803-C303)-AVERAGE($B$2:$B$804),OFFSET($B$2:$B$804,C303,0,803-C303)-AVERAGE($B$2:$B$804))/DEVSQ($B$2:$B$804)</f>
        <v>#VALUE!</v>
      </c>
      <c r="E303"/>
      <c r="G303" s="4" t="e" cm="1">
        <f t="array" ref="G303">SUMPRODUCT(B$2:B$804-F$3,B303:B1105-F$3)</f>
        <v>#VALUE!</v>
      </c>
      <c r="H303" t="e" cm="1">
        <f t="array" ref="H303">SUMPRODUCT(B$2:B303-F$3,B$2:B303-F$3)</f>
        <v>#VALUE!</v>
      </c>
      <c r="I303" t="e" cm="1">
        <f t="array" ref="I303">SUMPRODUCT(B303:B$804-F$3,B303:B$804-F$3)</f>
        <v>#VALUE!</v>
      </c>
      <c r="J303" s="4" t="e">
        <f t="shared" si="4"/>
        <v>#VALUE!</v>
      </c>
    </row>
    <row r="304" spans="1:10" ht="15" x14ac:dyDescent="0.2">
      <c r="A304" s="5">
        <v>45140</v>
      </c>
      <c r="B304" s="4">
        <f>Table3[[#This Row],[Combined
Daily order]]</f>
        <v>24754</v>
      </c>
      <c r="C304" s="4">
        <v>302</v>
      </c>
      <c r="D304" s="4" t="e" cm="1">
        <f t="array" aca="1" ref="D304" ca="1">SUMPRODUCT(OFFSET($B$2:$B$804,0,0,803-C304)-AVERAGE($B$2:$B$804),OFFSET($B$2:$B$804,C304,0,803-C304)-AVERAGE($B$2:$B$804))/DEVSQ($B$2:$B$804)</f>
        <v>#VALUE!</v>
      </c>
      <c r="E304"/>
      <c r="G304" s="4" t="e" cm="1">
        <f t="array" ref="G304">SUMPRODUCT(B$2:B$804-F$3,B304:B1106-F$3)</f>
        <v>#VALUE!</v>
      </c>
      <c r="H304" t="e" cm="1">
        <f t="array" ref="H304">SUMPRODUCT(B$2:B304-F$3,B$2:B304-F$3)</f>
        <v>#VALUE!</v>
      </c>
      <c r="I304" t="e" cm="1">
        <f t="array" ref="I304">SUMPRODUCT(B304:B$804-F$3,B304:B$804-F$3)</f>
        <v>#VALUE!</v>
      </c>
      <c r="J304" s="4" t="e">
        <f t="shared" si="4"/>
        <v>#VALUE!</v>
      </c>
    </row>
    <row r="305" spans="1:10" ht="15" x14ac:dyDescent="0.2">
      <c r="A305" s="5">
        <v>45139</v>
      </c>
      <c r="B305" s="4">
        <f>Table3[[#This Row],[Combined
Daily order]]</f>
        <v>17042</v>
      </c>
      <c r="C305" s="4">
        <v>303</v>
      </c>
      <c r="D305" s="4" t="e" cm="1">
        <f t="array" aca="1" ref="D305" ca="1">SUMPRODUCT(OFFSET($B$2:$B$804,0,0,803-C305)-AVERAGE($B$2:$B$804),OFFSET($B$2:$B$804,C305,0,803-C305)-AVERAGE($B$2:$B$804))/DEVSQ($B$2:$B$804)</f>
        <v>#VALUE!</v>
      </c>
      <c r="E305"/>
      <c r="G305" s="4" t="e" cm="1">
        <f t="array" ref="G305">SUMPRODUCT(B$2:B$804-F$3,B305:B1107-F$3)</f>
        <v>#VALUE!</v>
      </c>
      <c r="H305" t="e" cm="1">
        <f t="array" ref="H305">SUMPRODUCT(B$2:B305-F$3,B$2:B305-F$3)</f>
        <v>#VALUE!</v>
      </c>
      <c r="I305" t="e" cm="1">
        <f t="array" ref="I305">SUMPRODUCT(B305:B$804-F$3,B305:B$804-F$3)</f>
        <v>#VALUE!</v>
      </c>
      <c r="J305" s="4" t="e">
        <f t="shared" si="4"/>
        <v>#VALUE!</v>
      </c>
    </row>
    <row r="306" spans="1:10" ht="15" x14ac:dyDescent="0.2">
      <c r="A306" s="5">
        <v>45138</v>
      </c>
      <c r="B306" s="4">
        <f>Table3[[#This Row],[Combined
Daily order]]</f>
        <v>25938</v>
      </c>
      <c r="C306" s="4">
        <v>304</v>
      </c>
      <c r="D306" s="4" t="e" cm="1">
        <f t="array" aca="1" ref="D306" ca="1">SUMPRODUCT(OFFSET($B$2:$B$804,0,0,803-C306)-AVERAGE($B$2:$B$804),OFFSET($B$2:$B$804,C306,0,803-C306)-AVERAGE($B$2:$B$804))/DEVSQ($B$2:$B$804)</f>
        <v>#VALUE!</v>
      </c>
      <c r="E306"/>
      <c r="G306" s="4" t="e" cm="1">
        <f t="array" ref="G306">SUMPRODUCT(B$2:B$804-F$3,B306:B1108-F$3)</f>
        <v>#VALUE!</v>
      </c>
      <c r="H306" t="e" cm="1">
        <f t="array" ref="H306">SUMPRODUCT(B$2:B306-F$3,B$2:B306-F$3)</f>
        <v>#VALUE!</v>
      </c>
      <c r="I306" t="e" cm="1">
        <f t="array" ref="I306">SUMPRODUCT(B306:B$804-F$3,B306:B$804-F$3)</f>
        <v>#VALUE!</v>
      </c>
      <c r="J306" s="4" t="e">
        <f t="shared" si="4"/>
        <v>#VALUE!</v>
      </c>
    </row>
    <row r="307" spans="1:10" ht="15" x14ac:dyDescent="0.2">
      <c r="A307" s="5">
        <v>45135</v>
      </c>
      <c r="B307" s="4">
        <f>Table3[[#This Row],[Combined
Daily order]]</f>
        <v>16422</v>
      </c>
      <c r="C307" s="4">
        <v>305</v>
      </c>
      <c r="D307" s="4" t="e" cm="1">
        <f t="array" aca="1" ref="D307" ca="1">SUMPRODUCT(OFFSET($B$2:$B$804,0,0,803-C307)-AVERAGE($B$2:$B$804),OFFSET($B$2:$B$804,C307,0,803-C307)-AVERAGE($B$2:$B$804))/DEVSQ($B$2:$B$804)</f>
        <v>#VALUE!</v>
      </c>
      <c r="E307"/>
      <c r="G307" s="4" t="e" cm="1">
        <f t="array" ref="G307">SUMPRODUCT(B$2:B$804-F$3,B307:B1109-F$3)</f>
        <v>#VALUE!</v>
      </c>
      <c r="H307" t="e" cm="1">
        <f t="array" ref="H307">SUMPRODUCT(B$2:B307-F$3,B$2:B307-F$3)</f>
        <v>#VALUE!</v>
      </c>
      <c r="I307" t="e" cm="1">
        <f t="array" ref="I307">SUMPRODUCT(B307:B$804-F$3,B307:B$804-F$3)</f>
        <v>#VALUE!</v>
      </c>
      <c r="J307" s="4" t="e">
        <f t="shared" si="4"/>
        <v>#VALUE!</v>
      </c>
    </row>
    <row r="308" spans="1:10" ht="15" x14ac:dyDescent="0.2">
      <c r="A308" s="5">
        <v>45134</v>
      </c>
      <c r="B308" s="4">
        <f>Table3[[#This Row],[Combined
Daily order]]</f>
        <v>25520</v>
      </c>
      <c r="C308" s="4">
        <v>306</v>
      </c>
      <c r="D308" s="4" t="e" cm="1">
        <f t="array" aca="1" ref="D308" ca="1">SUMPRODUCT(OFFSET($B$2:$B$804,0,0,803-C308)-AVERAGE($B$2:$B$804),OFFSET($B$2:$B$804,C308,0,803-C308)-AVERAGE($B$2:$B$804))/DEVSQ($B$2:$B$804)</f>
        <v>#VALUE!</v>
      </c>
      <c r="E308"/>
      <c r="G308" s="4" t="e" cm="1">
        <f t="array" ref="G308">SUMPRODUCT(B$2:B$804-F$3,B308:B1110-F$3)</f>
        <v>#VALUE!</v>
      </c>
      <c r="H308" t="e" cm="1">
        <f t="array" ref="H308">SUMPRODUCT(B$2:B308-F$3,B$2:B308-F$3)</f>
        <v>#VALUE!</v>
      </c>
      <c r="I308" t="e" cm="1">
        <f t="array" ref="I308">SUMPRODUCT(B308:B$804-F$3,B308:B$804-F$3)</f>
        <v>#VALUE!</v>
      </c>
      <c r="J308" s="4" t="e">
        <f t="shared" si="4"/>
        <v>#VALUE!</v>
      </c>
    </row>
    <row r="309" spans="1:10" ht="15" x14ac:dyDescent="0.2">
      <c r="A309" s="5">
        <v>45133</v>
      </c>
      <c r="B309" s="4">
        <f>Table3[[#This Row],[Combined
Daily order]]</f>
        <v>22239</v>
      </c>
      <c r="C309" s="4">
        <v>307</v>
      </c>
      <c r="D309" s="4" t="e" cm="1">
        <f t="array" aca="1" ref="D309" ca="1">SUMPRODUCT(OFFSET($B$2:$B$804,0,0,803-C309)-AVERAGE($B$2:$B$804),OFFSET($B$2:$B$804,C309,0,803-C309)-AVERAGE($B$2:$B$804))/DEVSQ($B$2:$B$804)</f>
        <v>#VALUE!</v>
      </c>
      <c r="E309"/>
      <c r="G309" s="4" t="e" cm="1">
        <f t="array" ref="G309">SUMPRODUCT(B$2:B$804-F$3,B309:B1111-F$3)</f>
        <v>#VALUE!</v>
      </c>
      <c r="H309" t="e" cm="1">
        <f t="array" ref="H309">SUMPRODUCT(B$2:B309-F$3,B$2:B309-F$3)</f>
        <v>#VALUE!</v>
      </c>
      <c r="I309" t="e" cm="1">
        <f t="array" ref="I309">SUMPRODUCT(B309:B$804-F$3,B309:B$804-F$3)</f>
        <v>#VALUE!</v>
      </c>
      <c r="J309" s="4" t="e">
        <f t="shared" si="4"/>
        <v>#VALUE!</v>
      </c>
    </row>
    <row r="310" spans="1:10" ht="15" x14ac:dyDescent="0.2">
      <c r="A310" s="5">
        <v>45132</v>
      </c>
      <c r="B310" s="4">
        <f>Table3[[#This Row],[Combined
Daily order]]</f>
        <v>14515</v>
      </c>
      <c r="C310" s="4">
        <v>308</v>
      </c>
      <c r="D310" s="4" t="e" cm="1">
        <f t="array" aca="1" ref="D310" ca="1">SUMPRODUCT(OFFSET($B$2:$B$804,0,0,803-C310)-AVERAGE($B$2:$B$804),OFFSET($B$2:$B$804,C310,0,803-C310)-AVERAGE($B$2:$B$804))/DEVSQ($B$2:$B$804)</f>
        <v>#VALUE!</v>
      </c>
      <c r="E310"/>
      <c r="G310" s="4" t="e" cm="1">
        <f t="array" ref="G310">SUMPRODUCT(B$2:B$804-F$3,B310:B1112-F$3)</f>
        <v>#VALUE!</v>
      </c>
      <c r="H310" t="e" cm="1">
        <f t="array" ref="H310">SUMPRODUCT(B$2:B310-F$3,B$2:B310-F$3)</f>
        <v>#VALUE!</v>
      </c>
      <c r="I310" t="e" cm="1">
        <f t="array" ref="I310">SUMPRODUCT(B310:B$804-F$3,B310:B$804-F$3)</f>
        <v>#VALUE!</v>
      </c>
      <c r="J310" s="4" t="e">
        <f t="shared" si="4"/>
        <v>#VALUE!</v>
      </c>
    </row>
    <row r="311" spans="1:10" ht="15" x14ac:dyDescent="0.2">
      <c r="A311" s="5">
        <v>45131</v>
      </c>
      <c r="B311" s="4">
        <f>Table3[[#This Row],[Combined
Daily order]]</f>
        <v>22104</v>
      </c>
      <c r="C311" s="4">
        <v>309</v>
      </c>
      <c r="D311" s="4" t="e" cm="1">
        <f t="array" aca="1" ref="D311" ca="1">SUMPRODUCT(OFFSET($B$2:$B$804,0,0,803-C311)-AVERAGE($B$2:$B$804),OFFSET($B$2:$B$804,C311,0,803-C311)-AVERAGE($B$2:$B$804))/DEVSQ($B$2:$B$804)</f>
        <v>#VALUE!</v>
      </c>
      <c r="E311"/>
      <c r="G311" s="4" t="e" cm="1">
        <f t="array" ref="G311">SUMPRODUCT(B$2:B$804-F$3,B311:B1113-F$3)</f>
        <v>#VALUE!</v>
      </c>
      <c r="H311" t="e" cm="1">
        <f t="array" ref="H311">SUMPRODUCT(B$2:B311-F$3,B$2:B311-F$3)</f>
        <v>#VALUE!</v>
      </c>
      <c r="I311" t="e" cm="1">
        <f t="array" ref="I311">SUMPRODUCT(B311:B$804-F$3,B311:B$804-F$3)</f>
        <v>#VALUE!</v>
      </c>
      <c r="J311" s="4" t="e">
        <f t="shared" si="4"/>
        <v>#VALUE!</v>
      </c>
    </row>
    <row r="312" spans="1:10" ht="15" x14ac:dyDescent="0.2">
      <c r="A312" s="5">
        <v>45128</v>
      </c>
      <c r="B312" s="4">
        <f>Table3[[#This Row],[Combined
Daily order]]</f>
        <v>14036</v>
      </c>
      <c r="C312" s="4">
        <v>310</v>
      </c>
      <c r="D312" s="4" t="e" cm="1">
        <f t="array" aca="1" ref="D312" ca="1">SUMPRODUCT(OFFSET($B$2:$B$804,0,0,803-C312)-AVERAGE($B$2:$B$804),OFFSET($B$2:$B$804,C312,0,803-C312)-AVERAGE($B$2:$B$804))/DEVSQ($B$2:$B$804)</f>
        <v>#VALUE!</v>
      </c>
      <c r="E312"/>
      <c r="G312" s="4" t="e" cm="1">
        <f t="array" ref="G312">SUMPRODUCT(B$2:B$804-F$3,B312:B1114-F$3)</f>
        <v>#VALUE!</v>
      </c>
      <c r="H312" t="e" cm="1">
        <f t="array" ref="H312">SUMPRODUCT(B$2:B312-F$3,B$2:B312-F$3)</f>
        <v>#VALUE!</v>
      </c>
      <c r="I312" t="e" cm="1">
        <f t="array" ref="I312">SUMPRODUCT(B312:B$804-F$3,B312:B$804-F$3)</f>
        <v>#VALUE!</v>
      </c>
      <c r="J312" s="4" t="e">
        <f t="shared" si="4"/>
        <v>#VALUE!</v>
      </c>
    </row>
    <row r="313" spans="1:10" ht="15" x14ac:dyDescent="0.2">
      <c r="A313" s="5">
        <v>45127</v>
      </c>
      <c r="B313" s="4">
        <f>Table3[[#This Row],[Combined
Daily order]]</f>
        <v>21108</v>
      </c>
      <c r="C313" s="4">
        <v>311</v>
      </c>
      <c r="D313" s="4" t="e" cm="1">
        <f t="array" aca="1" ref="D313" ca="1">SUMPRODUCT(OFFSET($B$2:$B$804,0,0,803-C313)-AVERAGE($B$2:$B$804),OFFSET($B$2:$B$804,C313,0,803-C313)-AVERAGE($B$2:$B$804))/DEVSQ($B$2:$B$804)</f>
        <v>#VALUE!</v>
      </c>
      <c r="E313"/>
      <c r="G313" s="4" t="e" cm="1">
        <f t="array" ref="G313">SUMPRODUCT(B$2:B$804-F$3,B313:B1115-F$3)</f>
        <v>#VALUE!</v>
      </c>
      <c r="H313" t="e" cm="1">
        <f t="array" ref="H313">SUMPRODUCT(B$2:B313-F$3,B$2:B313-F$3)</f>
        <v>#VALUE!</v>
      </c>
      <c r="I313" t="e" cm="1">
        <f t="array" ref="I313">SUMPRODUCT(B313:B$804-F$3,B313:B$804-F$3)</f>
        <v>#VALUE!</v>
      </c>
      <c r="J313" s="4" t="e">
        <f t="shared" si="4"/>
        <v>#VALUE!</v>
      </c>
    </row>
    <row r="314" spans="1:10" ht="15" x14ac:dyDescent="0.2">
      <c r="A314" s="5">
        <v>45126</v>
      </c>
      <c r="B314" s="4">
        <f>Table3[[#This Row],[Combined
Daily order]]</f>
        <v>13938</v>
      </c>
      <c r="C314" s="4">
        <v>312</v>
      </c>
      <c r="D314" s="4" t="e" cm="1">
        <f t="array" aca="1" ref="D314" ca="1">SUMPRODUCT(OFFSET($B$2:$B$804,0,0,803-C314)-AVERAGE($B$2:$B$804),OFFSET($B$2:$B$804,C314,0,803-C314)-AVERAGE($B$2:$B$804))/DEVSQ($B$2:$B$804)</f>
        <v>#VALUE!</v>
      </c>
      <c r="E314"/>
      <c r="G314" s="4" t="e" cm="1">
        <f t="array" ref="G314">SUMPRODUCT(B$2:B$804-F$3,B314:B1116-F$3)</f>
        <v>#VALUE!</v>
      </c>
      <c r="H314" t="e" cm="1">
        <f t="array" ref="H314">SUMPRODUCT(B$2:B314-F$3,B$2:B314-F$3)</f>
        <v>#VALUE!</v>
      </c>
      <c r="I314" t="e" cm="1">
        <f t="array" ref="I314">SUMPRODUCT(B314:B$804-F$3,B314:B$804-F$3)</f>
        <v>#VALUE!</v>
      </c>
      <c r="J314" s="4" t="e">
        <f t="shared" si="4"/>
        <v>#VALUE!</v>
      </c>
    </row>
    <row r="315" spans="1:10" ht="15" x14ac:dyDescent="0.2">
      <c r="A315" s="5">
        <v>45125</v>
      </c>
      <c r="B315" s="4">
        <f>Table3[[#This Row],[Combined
Daily order]]</f>
        <v>21249</v>
      </c>
      <c r="C315" s="4">
        <v>313</v>
      </c>
      <c r="D315" s="4" t="e" cm="1">
        <f t="array" aca="1" ref="D315" ca="1">SUMPRODUCT(OFFSET($B$2:$B$804,0,0,803-C315)-AVERAGE($B$2:$B$804),OFFSET($B$2:$B$804,C315,0,803-C315)-AVERAGE($B$2:$B$804))/DEVSQ($B$2:$B$804)</f>
        <v>#VALUE!</v>
      </c>
      <c r="E315"/>
      <c r="G315" s="4" t="e" cm="1">
        <f t="array" ref="G315">SUMPRODUCT(B$2:B$804-F$3,B315:B1117-F$3)</f>
        <v>#VALUE!</v>
      </c>
      <c r="H315" t="e" cm="1">
        <f t="array" ref="H315">SUMPRODUCT(B$2:B315-F$3,B$2:B315-F$3)</f>
        <v>#VALUE!</v>
      </c>
      <c r="I315" t="e" cm="1">
        <f t="array" ref="I315">SUMPRODUCT(B315:B$804-F$3,B315:B$804-F$3)</f>
        <v>#VALUE!</v>
      </c>
      <c r="J315" s="4" t="e">
        <f t="shared" si="4"/>
        <v>#VALUE!</v>
      </c>
    </row>
    <row r="316" spans="1:10" ht="15" x14ac:dyDescent="0.2">
      <c r="A316" s="5">
        <v>45124</v>
      </c>
      <c r="B316" s="4">
        <f>Table3[[#This Row],[Combined
Daily order]]</f>
        <v>14292</v>
      </c>
      <c r="C316" s="4">
        <v>314</v>
      </c>
      <c r="D316" s="4" t="e" cm="1">
        <f t="array" aca="1" ref="D316" ca="1">SUMPRODUCT(OFFSET($B$2:$B$804,0,0,803-C316)-AVERAGE($B$2:$B$804),OFFSET($B$2:$B$804,C316,0,803-C316)-AVERAGE($B$2:$B$804))/DEVSQ($B$2:$B$804)</f>
        <v>#VALUE!</v>
      </c>
      <c r="E316"/>
      <c r="G316" s="4" t="e" cm="1">
        <f t="array" ref="G316">SUMPRODUCT(B$2:B$804-F$3,B316:B1118-F$3)</f>
        <v>#VALUE!</v>
      </c>
      <c r="H316" t="e" cm="1">
        <f t="array" ref="H316">SUMPRODUCT(B$2:B316-F$3,B$2:B316-F$3)</f>
        <v>#VALUE!</v>
      </c>
      <c r="I316" t="e" cm="1">
        <f t="array" ref="I316">SUMPRODUCT(B316:B$804-F$3,B316:B$804-F$3)</f>
        <v>#VALUE!</v>
      </c>
      <c r="J316" s="4" t="e">
        <f t="shared" si="4"/>
        <v>#VALUE!</v>
      </c>
    </row>
    <row r="317" spans="1:10" ht="15" x14ac:dyDescent="0.2">
      <c r="A317" s="5">
        <v>45121</v>
      </c>
      <c r="B317" s="4">
        <f>Table3[[#This Row],[Combined
Daily order]]</f>
        <v>18621</v>
      </c>
      <c r="C317" s="4">
        <v>315</v>
      </c>
      <c r="D317" s="4" t="e" cm="1">
        <f t="array" aca="1" ref="D317" ca="1">SUMPRODUCT(OFFSET($B$2:$B$804,0,0,803-C317)-AVERAGE($B$2:$B$804),OFFSET($B$2:$B$804,C317,0,803-C317)-AVERAGE($B$2:$B$804))/DEVSQ($B$2:$B$804)</f>
        <v>#VALUE!</v>
      </c>
      <c r="E317"/>
      <c r="G317" s="4" t="e" cm="1">
        <f t="array" ref="G317">SUMPRODUCT(B$2:B$804-F$3,B317:B1119-F$3)</f>
        <v>#VALUE!</v>
      </c>
      <c r="H317" t="e" cm="1">
        <f t="array" ref="H317">SUMPRODUCT(B$2:B317-F$3,B$2:B317-F$3)</f>
        <v>#VALUE!</v>
      </c>
      <c r="I317" t="e" cm="1">
        <f t="array" ref="I317">SUMPRODUCT(B317:B$804-F$3,B317:B$804-F$3)</f>
        <v>#VALUE!</v>
      </c>
      <c r="J317" s="4" t="e">
        <f t="shared" si="4"/>
        <v>#VALUE!</v>
      </c>
    </row>
    <row r="318" spans="1:10" ht="15" x14ac:dyDescent="0.2">
      <c r="A318" s="5">
        <v>45120</v>
      </c>
      <c r="B318" s="4">
        <f>Table3[[#This Row],[Combined
Daily order]]</f>
        <v>12504</v>
      </c>
      <c r="C318" s="4">
        <v>316</v>
      </c>
      <c r="D318" s="4" t="e" cm="1">
        <f t="array" aca="1" ref="D318" ca="1">SUMPRODUCT(OFFSET($B$2:$B$804,0,0,803-C318)-AVERAGE($B$2:$B$804),OFFSET($B$2:$B$804,C318,0,803-C318)-AVERAGE($B$2:$B$804))/DEVSQ($B$2:$B$804)</f>
        <v>#VALUE!</v>
      </c>
      <c r="E318"/>
      <c r="G318" s="4" t="e" cm="1">
        <f t="array" ref="G318">SUMPRODUCT(B$2:B$804-F$3,B318:B1120-F$3)</f>
        <v>#VALUE!</v>
      </c>
      <c r="H318" t="e" cm="1">
        <f t="array" ref="H318">SUMPRODUCT(B$2:B318-F$3,B$2:B318-F$3)</f>
        <v>#VALUE!</v>
      </c>
      <c r="I318" t="e" cm="1">
        <f t="array" ref="I318">SUMPRODUCT(B318:B$804-F$3,B318:B$804-F$3)</f>
        <v>#VALUE!</v>
      </c>
      <c r="J318" s="4" t="e">
        <f t="shared" si="4"/>
        <v>#VALUE!</v>
      </c>
    </row>
    <row r="319" spans="1:10" ht="15" x14ac:dyDescent="0.2">
      <c r="A319" s="5">
        <v>45119</v>
      </c>
      <c r="B319" s="4">
        <f>Table3[[#This Row],[Combined
Daily order]]</f>
        <v>17345</v>
      </c>
      <c r="C319" s="4">
        <v>317</v>
      </c>
      <c r="D319" s="4" t="e" cm="1">
        <f t="array" aca="1" ref="D319" ca="1">SUMPRODUCT(OFFSET($B$2:$B$804,0,0,803-C319)-AVERAGE($B$2:$B$804),OFFSET($B$2:$B$804,C319,0,803-C319)-AVERAGE($B$2:$B$804))/DEVSQ($B$2:$B$804)</f>
        <v>#VALUE!</v>
      </c>
      <c r="E319"/>
      <c r="G319" s="4" t="e" cm="1">
        <f t="array" ref="G319">SUMPRODUCT(B$2:B$804-F$3,B319:B1121-F$3)</f>
        <v>#VALUE!</v>
      </c>
      <c r="H319" t="e" cm="1">
        <f t="array" ref="H319">SUMPRODUCT(B$2:B319-F$3,B$2:B319-F$3)</f>
        <v>#VALUE!</v>
      </c>
      <c r="I319" t="e" cm="1">
        <f t="array" ref="I319">SUMPRODUCT(B319:B$804-F$3,B319:B$804-F$3)</f>
        <v>#VALUE!</v>
      </c>
      <c r="J319" s="4" t="e">
        <f t="shared" si="4"/>
        <v>#VALUE!</v>
      </c>
    </row>
    <row r="320" spans="1:10" ht="15" x14ac:dyDescent="0.2">
      <c r="A320" s="5">
        <v>45118</v>
      </c>
      <c r="B320" s="4">
        <f>Table3[[#This Row],[Combined
Daily order]]</f>
        <v>11536</v>
      </c>
      <c r="C320" s="4">
        <v>318</v>
      </c>
      <c r="D320" s="4" t="e" cm="1">
        <f t="array" aca="1" ref="D320" ca="1">SUMPRODUCT(OFFSET($B$2:$B$804,0,0,803-C320)-AVERAGE($B$2:$B$804),OFFSET($B$2:$B$804,C320,0,803-C320)-AVERAGE($B$2:$B$804))/DEVSQ($B$2:$B$804)</f>
        <v>#VALUE!</v>
      </c>
      <c r="E320"/>
      <c r="G320" s="4" t="e" cm="1">
        <f t="array" ref="G320">SUMPRODUCT(B$2:B$804-F$3,B320:B1122-F$3)</f>
        <v>#VALUE!</v>
      </c>
      <c r="H320" t="e" cm="1">
        <f t="array" ref="H320">SUMPRODUCT(B$2:B320-F$3,B$2:B320-F$3)</f>
        <v>#VALUE!</v>
      </c>
      <c r="I320" t="e" cm="1">
        <f t="array" ref="I320">SUMPRODUCT(B320:B$804-F$3,B320:B$804-F$3)</f>
        <v>#VALUE!</v>
      </c>
      <c r="J320" s="4" t="e">
        <f t="shared" si="4"/>
        <v>#VALUE!</v>
      </c>
    </row>
    <row r="321" spans="1:10" ht="15" x14ac:dyDescent="0.2">
      <c r="A321" s="5">
        <v>45117</v>
      </c>
      <c r="B321" s="4">
        <f>Table3[[#This Row],[Combined
Daily order]]</f>
        <v>17062</v>
      </c>
      <c r="C321" s="4">
        <v>319</v>
      </c>
      <c r="D321" s="4" t="e" cm="1">
        <f t="array" aca="1" ref="D321" ca="1">SUMPRODUCT(OFFSET($B$2:$B$804,0,0,803-C321)-AVERAGE($B$2:$B$804),OFFSET($B$2:$B$804,C321,0,803-C321)-AVERAGE($B$2:$B$804))/DEVSQ($B$2:$B$804)</f>
        <v>#VALUE!</v>
      </c>
      <c r="E321"/>
      <c r="G321" s="4" t="e" cm="1">
        <f t="array" ref="G321">SUMPRODUCT(B$2:B$804-F$3,B321:B1123-F$3)</f>
        <v>#VALUE!</v>
      </c>
      <c r="H321" t="e" cm="1">
        <f t="array" ref="H321">SUMPRODUCT(B$2:B321-F$3,B$2:B321-F$3)</f>
        <v>#VALUE!</v>
      </c>
      <c r="I321" t="e" cm="1">
        <f t="array" ref="I321">SUMPRODUCT(B321:B$804-F$3,B321:B$804-F$3)</f>
        <v>#VALUE!</v>
      </c>
      <c r="J321" s="4" t="e">
        <f t="shared" si="4"/>
        <v>#VALUE!</v>
      </c>
    </row>
    <row r="322" spans="1:10" ht="15" x14ac:dyDescent="0.2">
      <c r="A322" s="5">
        <v>45114</v>
      </c>
      <c r="B322" s="4">
        <f>Table3[[#This Row],[Combined
Daily order]]</f>
        <v>12476</v>
      </c>
      <c r="C322" s="4">
        <v>320</v>
      </c>
      <c r="D322" s="4" t="e" cm="1">
        <f t="array" aca="1" ref="D322" ca="1">SUMPRODUCT(OFFSET($B$2:$B$804,0,0,803-C322)-AVERAGE($B$2:$B$804),OFFSET($B$2:$B$804,C322,0,803-C322)-AVERAGE($B$2:$B$804))/DEVSQ($B$2:$B$804)</f>
        <v>#VALUE!</v>
      </c>
      <c r="E322"/>
      <c r="G322" s="4" t="e" cm="1">
        <f t="array" ref="G322">SUMPRODUCT(B$2:B$804-F$3,B322:B1124-F$3)</f>
        <v>#VALUE!</v>
      </c>
      <c r="H322" t="e" cm="1">
        <f t="array" ref="H322">SUMPRODUCT(B$2:B322-F$3,B$2:B322-F$3)</f>
        <v>#VALUE!</v>
      </c>
      <c r="I322" t="e" cm="1">
        <f t="array" ref="I322">SUMPRODUCT(B322:B$804-F$3,B322:B$804-F$3)</f>
        <v>#VALUE!</v>
      </c>
      <c r="J322" s="4" t="e">
        <f t="shared" ref="J322:J385" si="5">G322/I$2</f>
        <v>#VALUE!</v>
      </c>
    </row>
    <row r="323" spans="1:10" ht="15" x14ac:dyDescent="0.2">
      <c r="A323" s="5">
        <v>45113</v>
      </c>
      <c r="B323" s="4">
        <f>Table3[[#This Row],[Combined
Daily order]]</f>
        <v>18615</v>
      </c>
      <c r="C323" s="4">
        <v>321</v>
      </c>
      <c r="D323" s="4" t="e" cm="1">
        <f t="array" aca="1" ref="D323" ca="1">SUMPRODUCT(OFFSET($B$2:$B$804,0,0,803-C323)-AVERAGE($B$2:$B$804),OFFSET($B$2:$B$804,C323,0,803-C323)-AVERAGE($B$2:$B$804))/DEVSQ($B$2:$B$804)</f>
        <v>#VALUE!</v>
      </c>
      <c r="E323"/>
      <c r="G323" s="4" t="e" cm="1">
        <f t="array" ref="G323">SUMPRODUCT(B$2:B$804-F$3,B323:B1125-F$3)</f>
        <v>#VALUE!</v>
      </c>
      <c r="H323" t="e" cm="1">
        <f t="array" ref="H323">SUMPRODUCT(B$2:B323-F$3,B$2:B323-F$3)</f>
        <v>#VALUE!</v>
      </c>
      <c r="I323" t="e" cm="1">
        <f t="array" ref="I323">SUMPRODUCT(B323:B$804-F$3,B323:B$804-F$3)</f>
        <v>#VALUE!</v>
      </c>
      <c r="J323" s="4" t="e">
        <f t="shared" si="5"/>
        <v>#VALUE!</v>
      </c>
    </row>
    <row r="324" spans="1:10" ht="15" x14ac:dyDescent="0.2">
      <c r="A324" s="5">
        <v>45112</v>
      </c>
      <c r="B324" s="4">
        <f>Table3[[#This Row],[Combined
Daily order]]</f>
        <v>12399</v>
      </c>
      <c r="C324" s="4">
        <v>322</v>
      </c>
      <c r="D324" s="4" t="e" cm="1">
        <f t="array" aca="1" ref="D324" ca="1">SUMPRODUCT(OFFSET($B$2:$B$804,0,0,803-C324)-AVERAGE($B$2:$B$804),OFFSET($B$2:$B$804,C324,0,803-C324)-AVERAGE($B$2:$B$804))/DEVSQ($B$2:$B$804)</f>
        <v>#VALUE!</v>
      </c>
      <c r="E324"/>
      <c r="G324" s="4" t="e" cm="1">
        <f t="array" ref="G324">SUMPRODUCT(B$2:B$804-F$3,B324:B1126-F$3)</f>
        <v>#VALUE!</v>
      </c>
      <c r="H324" t="e" cm="1">
        <f t="array" ref="H324">SUMPRODUCT(B$2:B324-F$3,B$2:B324-F$3)</f>
        <v>#VALUE!</v>
      </c>
      <c r="I324" t="e" cm="1">
        <f t="array" ref="I324">SUMPRODUCT(B324:B$804-F$3,B324:B$804-F$3)</f>
        <v>#VALUE!</v>
      </c>
      <c r="J324" s="4" t="e">
        <f t="shared" si="5"/>
        <v>#VALUE!</v>
      </c>
    </row>
    <row r="325" spans="1:10" ht="15" x14ac:dyDescent="0.2">
      <c r="A325" s="5">
        <v>45111</v>
      </c>
      <c r="B325" s="4">
        <f>Table3[[#This Row],[Combined
Daily order]]</f>
        <v>18448</v>
      </c>
      <c r="C325" s="4">
        <v>323</v>
      </c>
      <c r="D325" s="4" t="e" cm="1">
        <f t="array" aca="1" ref="D325" ca="1">SUMPRODUCT(OFFSET($B$2:$B$804,0,0,803-C325)-AVERAGE($B$2:$B$804),OFFSET($B$2:$B$804,C325,0,803-C325)-AVERAGE($B$2:$B$804))/DEVSQ($B$2:$B$804)</f>
        <v>#VALUE!</v>
      </c>
      <c r="E325"/>
      <c r="G325" s="4" t="e" cm="1">
        <f t="array" ref="G325">SUMPRODUCT(B$2:B$804-F$3,B325:B1127-F$3)</f>
        <v>#VALUE!</v>
      </c>
      <c r="H325" t="e" cm="1">
        <f t="array" ref="H325">SUMPRODUCT(B$2:B325-F$3,B$2:B325-F$3)</f>
        <v>#VALUE!</v>
      </c>
      <c r="I325" t="e" cm="1">
        <f t="array" ref="I325">SUMPRODUCT(B325:B$804-F$3,B325:B$804-F$3)</f>
        <v>#VALUE!</v>
      </c>
      <c r="J325" s="4" t="e">
        <f t="shared" si="5"/>
        <v>#VALUE!</v>
      </c>
    </row>
    <row r="326" spans="1:10" ht="15" x14ac:dyDescent="0.2">
      <c r="A326" s="5">
        <v>45110</v>
      </c>
      <c r="B326" s="4">
        <f>Table3[[#This Row],[Combined
Daily order]]</f>
        <v>10966</v>
      </c>
      <c r="C326" s="4">
        <v>324</v>
      </c>
      <c r="D326" s="4" t="e" cm="1">
        <f t="array" aca="1" ref="D326" ca="1">SUMPRODUCT(OFFSET($B$2:$B$804,0,0,803-C326)-AVERAGE($B$2:$B$804),OFFSET($B$2:$B$804,C326,0,803-C326)-AVERAGE($B$2:$B$804))/DEVSQ($B$2:$B$804)</f>
        <v>#VALUE!</v>
      </c>
      <c r="E326"/>
      <c r="G326" s="4" t="e" cm="1">
        <f t="array" ref="G326">SUMPRODUCT(B$2:B$804-F$3,B326:B1128-F$3)</f>
        <v>#VALUE!</v>
      </c>
      <c r="H326" t="e" cm="1">
        <f t="array" ref="H326">SUMPRODUCT(B$2:B326-F$3,B$2:B326-F$3)</f>
        <v>#VALUE!</v>
      </c>
      <c r="I326" t="e" cm="1">
        <f t="array" ref="I326">SUMPRODUCT(B326:B$804-F$3,B326:B$804-F$3)</f>
        <v>#VALUE!</v>
      </c>
      <c r="J326" s="4" t="e">
        <f t="shared" si="5"/>
        <v>#VALUE!</v>
      </c>
    </row>
    <row r="327" spans="1:10" ht="15" x14ac:dyDescent="0.2">
      <c r="A327" s="5">
        <v>45107</v>
      </c>
      <c r="B327" s="4">
        <f>Table3[[#This Row],[Combined
Daily order]]</f>
        <v>18011</v>
      </c>
      <c r="C327" s="4">
        <v>325</v>
      </c>
      <c r="D327" s="4" t="e" cm="1">
        <f t="array" aca="1" ref="D327" ca="1">SUMPRODUCT(OFFSET($B$2:$B$804,0,0,803-C327)-AVERAGE($B$2:$B$804),OFFSET($B$2:$B$804,C327,0,803-C327)-AVERAGE($B$2:$B$804))/DEVSQ($B$2:$B$804)</f>
        <v>#VALUE!</v>
      </c>
      <c r="E327"/>
      <c r="G327" s="4" t="e" cm="1">
        <f t="array" ref="G327">SUMPRODUCT(B$2:B$804-F$3,B327:B1129-F$3)</f>
        <v>#VALUE!</v>
      </c>
      <c r="H327" t="e" cm="1">
        <f t="array" ref="H327">SUMPRODUCT(B$2:B327-F$3,B$2:B327-F$3)</f>
        <v>#VALUE!</v>
      </c>
      <c r="I327" t="e" cm="1">
        <f t="array" ref="I327">SUMPRODUCT(B327:B$804-F$3,B327:B$804-F$3)</f>
        <v>#VALUE!</v>
      </c>
      <c r="J327" s="4" t="e">
        <f t="shared" si="5"/>
        <v>#VALUE!</v>
      </c>
    </row>
    <row r="328" spans="1:10" ht="15" x14ac:dyDescent="0.2">
      <c r="A328" s="5">
        <v>45106</v>
      </c>
      <c r="B328" s="4">
        <f>Table3[[#This Row],[Combined
Daily order]]</f>
        <v>13611</v>
      </c>
      <c r="C328" s="4">
        <v>326</v>
      </c>
      <c r="D328" s="4" t="e" cm="1">
        <f t="array" aca="1" ref="D328" ca="1">SUMPRODUCT(OFFSET($B$2:$B$804,0,0,803-C328)-AVERAGE($B$2:$B$804),OFFSET($B$2:$B$804,C328,0,803-C328)-AVERAGE($B$2:$B$804))/DEVSQ($B$2:$B$804)</f>
        <v>#VALUE!</v>
      </c>
      <c r="E328"/>
      <c r="G328" s="4" t="e" cm="1">
        <f t="array" ref="G328">SUMPRODUCT(B$2:B$804-F$3,B328:B1130-F$3)</f>
        <v>#VALUE!</v>
      </c>
      <c r="H328" t="e" cm="1">
        <f t="array" ref="H328">SUMPRODUCT(B$2:B328-F$3,B$2:B328-F$3)</f>
        <v>#VALUE!</v>
      </c>
      <c r="I328" t="e" cm="1">
        <f t="array" ref="I328">SUMPRODUCT(B328:B$804-F$3,B328:B$804-F$3)</f>
        <v>#VALUE!</v>
      </c>
      <c r="J328" s="4" t="e">
        <f t="shared" si="5"/>
        <v>#VALUE!</v>
      </c>
    </row>
    <row r="329" spans="1:10" ht="15" x14ac:dyDescent="0.2">
      <c r="A329" s="5">
        <v>45105</v>
      </c>
      <c r="B329" s="4">
        <f>Table3[[#This Row],[Combined
Daily order]]</f>
        <v>19953</v>
      </c>
      <c r="C329" s="4">
        <v>327</v>
      </c>
      <c r="D329" s="4" t="e" cm="1">
        <f t="array" aca="1" ref="D329" ca="1">SUMPRODUCT(OFFSET($B$2:$B$804,0,0,803-C329)-AVERAGE($B$2:$B$804),OFFSET($B$2:$B$804,C329,0,803-C329)-AVERAGE($B$2:$B$804))/DEVSQ($B$2:$B$804)</f>
        <v>#VALUE!</v>
      </c>
      <c r="E329"/>
      <c r="G329" s="4" t="e" cm="1">
        <f t="array" ref="G329">SUMPRODUCT(B$2:B$804-F$3,B329:B1131-F$3)</f>
        <v>#VALUE!</v>
      </c>
      <c r="H329" t="e" cm="1">
        <f t="array" ref="H329">SUMPRODUCT(B$2:B329-F$3,B$2:B329-F$3)</f>
        <v>#VALUE!</v>
      </c>
      <c r="I329" t="e" cm="1">
        <f t="array" ref="I329">SUMPRODUCT(B329:B$804-F$3,B329:B$804-F$3)</f>
        <v>#VALUE!</v>
      </c>
      <c r="J329" s="4" t="e">
        <f t="shared" si="5"/>
        <v>#VALUE!</v>
      </c>
    </row>
    <row r="330" spans="1:10" ht="15" x14ac:dyDescent="0.2">
      <c r="A330" s="5">
        <v>45104</v>
      </c>
      <c r="B330" s="4">
        <f>Table3[[#This Row],[Combined
Daily order]]</f>
        <v>14184</v>
      </c>
      <c r="C330" s="4">
        <v>328</v>
      </c>
      <c r="D330" s="4" t="e" cm="1">
        <f t="array" aca="1" ref="D330" ca="1">SUMPRODUCT(OFFSET($B$2:$B$804,0,0,803-C330)-AVERAGE($B$2:$B$804),OFFSET($B$2:$B$804,C330,0,803-C330)-AVERAGE($B$2:$B$804))/DEVSQ($B$2:$B$804)</f>
        <v>#VALUE!</v>
      </c>
      <c r="E330"/>
      <c r="G330" s="4" t="e" cm="1">
        <f t="array" ref="G330">SUMPRODUCT(B$2:B$804-F$3,B330:B1132-F$3)</f>
        <v>#VALUE!</v>
      </c>
      <c r="H330" t="e" cm="1">
        <f t="array" ref="H330">SUMPRODUCT(B$2:B330-F$3,B$2:B330-F$3)</f>
        <v>#VALUE!</v>
      </c>
      <c r="I330" t="e" cm="1">
        <f t="array" ref="I330">SUMPRODUCT(B330:B$804-F$3,B330:B$804-F$3)</f>
        <v>#VALUE!</v>
      </c>
      <c r="J330" s="4" t="e">
        <f t="shared" si="5"/>
        <v>#VALUE!</v>
      </c>
    </row>
    <row r="331" spans="1:10" ht="15" x14ac:dyDescent="0.2">
      <c r="A331" s="5">
        <v>45103</v>
      </c>
      <c r="B331" s="4">
        <f>Table3[[#This Row],[Combined
Daily order]]</f>
        <v>21249</v>
      </c>
      <c r="C331" s="4">
        <v>329</v>
      </c>
      <c r="D331" s="4" t="e" cm="1">
        <f t="array" aca="1" ref="D331" ca="1">SUMPRODUCT(OFFSET($B$2:$B$804,0,0,803-C331)-AVERAGE($B$2:$B$804),OFFSET($B$2:$B$804,C331,0,803-C331)-AVERAGE($B$2:$B$804))/DEVSQ($B$2:$B$804)</f>
        <v>#VALUE!</v>
      </c>
      <c r="E331"/>
      <c r="G331" s="4" t="e" cm="1">
        <f t="array" ref="G331">SUMPRODUCT(B$2:B$804-F$3,B331:B1133-F$3)</f>
        <v>#VALUE!</v>
      </c>
      <c r="H331" t="e" cm="1">
        <f t="array" ref="H331">SUMPRODUCT(B$2:B331-F$3,B$2:B331-F$3)</f>
        <v>#VALUE!</v>
      </c>
      <c r="I331" t="e" cm="1">
        <f t="array" ref="I331">SUMPRODUCT(B331:B$804-F$3,B331:B$804-F$3)</f>
        <v>#VALUE!</v>
      </c>
      <c r="J331" s="4" t="e">
        <f t="shared" si="5"/>
        <v>#VALUE!</v>
      </c>
    </row>
    <row r="332" spans="1:10" ht="15" x14ac:dyDescent="0.2">
      <c r="A332" s="5">
        <v>45100</v>
      </c>
      <c r="B332" s="4">
        <f>Table3[[#This Row],[Combined
Daily order]]</f>
        <v>12059</v>
      </c>
      <c r="C332" s="4">
        <v>330</v>
      </c>
      <c r="D332" s="4" t="e" cm="1">
        <f t="array" aca="1" ref="D332" ca="1">SUMPRODUCT(OFFSET($B$2:$B$804,0,0,803-C332)-AVERAGE($B$2:$B$804),OFFSET($B$2:$B$804,C332,0,803-C332)-AVERAGE($B$2:$B$804))/DEVSQ($B$2:$B$804)</f>
        <v>#VALUE!</v>
      </c>
      <c r="E332"/>
      <c r="G332" s="4" t="e" cm="1">
        <f t="array" ref="G332">SUMPRODUCT(B$2:B$804-F$3,B332:B1134-F$3)</f>
        <v>#VALUE!</v>
      </c>
      <c r="H332" t="e" cm="1">
        <f t="array" ref="H332">SUMPRODUCT(B$2:B332-F$3,B$2:B332-F$3)</f>
        <v>#VALUE!</v>
      </c>
      <c r="I332" t="e" cm="1">
        <f t="array" ref="I332">SUMPRODUCT(B332:B$804-F$3,B332:B$804-F$3)</f>
        <v>#VALUE!</v>
      </c>
      <c r="J332" s="4" t="e">
        <f t="shared" si="5"/>
        <v>#VALUE!</v>
      </c>
    </row>
    <row r="333" spans="1:10" ht="15" x14ac:dyDescent="0.2">
      <c r="A333" s="5">
        <v>45099</v>
      </c>
      <c r="B333" s="4">
        <f>Table3[[#This Row],[Combined
Daily order]]</f>
        <v>20165</v>
      </c>
      <c r="C333" s="4">
        <v>331</v>
      </c>
      <c r="D333" s="4" t="e" cm="1">
        <f t="array" aca="1" ref="D333" ca="1">SUMPRODUCT(OFFSET($B$2:$B$804,0,0,803-C333)-AVERAGE($B$2:$B$804),OFFSET($B$2:$B$804,C333,0,803-C333)-AVERAGE($B$2:$B$804))/DEVSQ($B$2:$B$804)</f>
        <v>#VALUE!</v>
      </c>
      <c r="E333"/>
      <c r="G333" s="4" t="e" cm="1">
        <f t="array" ref="G333">SUMPRODUCT(B$2:B$804-F$3,B333:B1135-F$3)</f>
        <v>#VALUE!</v>
      </c>
      <c r="H333" t="e" cm="1">
        <f t="array" ref="H333">SUMPRODUCT(B$2:B333-F$3,B$2:B333-F$3)</f>
        <v>#VALUE!</v>
      </c>
      <c r="I333" t="e" cm="1">
        <f t="array" ref="I333">SUMPRODUCT(B333:B$804-F$3,B333:B$804-F$3)</f>
        <v>#VALUE!</v>
      </c>
      <c r="J333" s="4" t="e">
        <f t="shared" si="5"/>
        <v>#VALUE!</v>
      </c>
    </row>
    <row r="334" spans="1:10" ht="15" x14ac:dyDescent="0.2">
      <c r="A334" s="5">
        <v>45098</v>
      </c>
      <c r="B334" s="4">
        <f>Table3[[#This Row],[Combined
Daily order]]</f>
        <v>12876</v>
      </c>
      <c r="C334" s="4">
        <v>332</v>
      </c>
      <c r="D334" s="4" t="e" cm="1">
        <f t="array" aca="1" ref="D334" ca="1">SUMPRODUCT(OFFSET($B$2:$B$804,0,0,803-C334)-AVERAGE($B$2:$B$804),OFFSET($B$2:$B$804,C334,0,803-C334)-AVERAGE($B$2:$B$804))/DEVSQ($B$2:$B$804)</f>
        <v>#VALUE!</v>
      </c>
      <c r="E334"/>
      <c r="G334" s="4" t="e" cm="1">
        <f t="array" ref="G334">SUMPRODUCT(B$2:B$804-F$3,B334:B1136-F$3)</f>
        <v>#VALUE!</v>
      </c>
      <c r="H334" t="e" cm="1">
        <f t="array" ref="H334">SUMPRODUCT(B$2:B334-F$3,B$2:B334-F$3)</f>
        <v>#VALUE!</v>
      </c>
      <c r="I334" t="e" cm="1">
        <f t="array" ref="I334">SUMPRODUCT(B334:B$804-F$3,B334:B$804-F$3)</f>
        <v>#VALUE!</v>
      </c>
      <c r="J334" s="4" t="e">
        <f t="shared" si="5"/>
        <v>#VALUE!</v>
      </c>
    </row>
    <row r="335" spans="1:10" ht="15" x14ac:dyDescent="0.2">
      <c r="A335" s="5">
        <v>45097</v>
      </c>
      <c r="B335" s="4">
        <f>Table3[[#This Row],[Combined
Daily order]]</f>
        <v>22688</v>
      </c>
      <c r="C335" s="4">
        <v>333</v>
      </c>
      <c r="D335" s="4" t="e" cm="1">
        <f t="array" aca="1" ref="D335" ca="1">SUMPRODUCT(OFFSET($B$2:$B$804,0,0,803-C335)-AVERAGE($B$2:$B$804),OFFSET($B$2:$B$804,C335,0,803-C335)-AVERAGE($B$2:$B$804))/DEVSQ($B$2:$B$804)</f>
        <v>#VALUE!</v>
      </c>
      <c r="E335"/>
      <c r="G335" s="4" t="e" cm="1">
        <f t="array" ref="G335">SUMPRODUCT(B$2:B$804-F$3,B335:B1137-F$3)</f>
        <v>#VALUE!</v>
      </c>
      <c r="H335" t="e" cm="1">
        <f t="array" ref="H335">SUMPRODUCT(B$2:B335-F$3,B$2:B335-F$3)</f>
        <v>#VALUE!</v>
      </c>
      <c r="I335" t="e" cm="1">
        <f t="array" ref="I335">SUMPRODUCT(B335:B$804-F$3,B335:B$804-F$3)</f>
        <v>#VALUE!</v>
      </c>
      <c r="J335" s="4" t="e">
        <f t="shared" si="5"/>
        <v>#VALUE!</v>
      </c>
    </row>
    <row r="336" spans="1:10" ht="15" x14ac:dyDescent="0.2">
      <c r="A336" s="5">
        <v>45096</v>
      </c>
      <c r="B336" s="4">
        <f>Table3[[#This Row],[Combined
Daily order]]</f>
        <v>12554</v>
      </c>
      <c r="C336" s="4">
        <v>334</v>
      </c>
      <c r="D336" s="4" t="e" cm="1">
        <f t="array" aca="1" ref="D336" ca="1">SUMPRODUCT(OFFSET($B$2:$B$804,0,0,803-C336)-AVERAGE($B$2:$B$804),OFFSET($B$2:$B$804,C336,0,803-C336)-AVERAGE($B$2:$B$804))/DEVSQ($B$2:$B$804)</f>
        <v>#VALUE!</v>
      </c>
      <c r="E336"/>
      <c r="G336" s="4" t="e" cm="1">
        <f t="array" ref="G336">SUMPRODUCT(B$2:B$804-F$3,B336:B1138-F$3)</f>
        <v>#VALUE!</v>
      </c>
      <c r="H336" t="e" cm="1">
        <f t="array" ref="H336">SUMPRODUCT(B$2:B336-F$3,B$2:B336-F$3)</f>
        <v>#VALUE!</v>
      </c>
      <c r="I336" t="e" cm="1">
        <f t="array" ref="I336">SUMPRODUCT(B336:B$804-F$3,B336:B$804-F$3)</f>
        <v>#VALUE!</v>
      </c>
      <c r="J336" s="4" t="e">
        <f t="shared" si="5"/>
        <v>#VALUE!</v>
      </c>
    </row>
    <row r="337" spans="1:10" ht="15" x14ac:dyDescent="0.2">
      <c r="A337" s="5">
        <v>45093</v>
      </c>
      <c r="B337" s="4">
        <f>Table3[[#This Row],[Combined
Daily order]]</f>
        <v>22587</v>
      </c>
      <c r="C337" s="4">
        <v>335</v>
      </c>
      <c r="D337" s="4" t="e" cm="1">
        <f t="array" aca="1" ref="D337" ca="1">SUMPRODUCT(OFFSET($B$2:$B$804,0,0,803-C337)-AVERAGE($B$2:$B$804),OFFSET($B$2:$B$804,C337,0,803-C337)-AVERAGE($B$2:$B$804))/DEVSQ($B$2:$B$804)</f>
        <v>#VALUE!</v>
      </c>
      <c r="E337"/>
      <c r="G337" s="4" t="e" cm="1">
        <f t="array" ref="G337">SUMPRODUCT(B$2:B$804-F$3,B337:B1139-F$3)</f>
        <v>#VALUE!</v>
      </c>
      <c r="H337" t="e" cm="1">
        <f t="array" ref="H337">SUMPRODUCT(B$2:B337-F$3,B$2:B337-F$3)</f>
        <v>#VALUE!</v>
      </c>
      <c r="I337" t="e" cm="1">
        <f t="array" ref="I337">SUMPRODUCT(B337:B$804-F$3,B337:B$804-F$3)</f>
        <v>#VALUE!</v>
      </c>
      <c r="J337" s="4" t="e">
        <f t="shared" si="5"/>
        <v>#VALUE!</v>
      </c>
    </row>
    <row r="338" spans="1:10" ht="15" x14ac:dyDescent="0.2">
      <c r="A338" s="5">
        <v>45092</v>
      </c>
      <c r="B338" s="4">
        <f>Table3[[#This Row],[Combined
Daily order]]</f>
        <v>14718</v>
      </c>
      <c r="C338" s="4">
        <v>336</v>
      </c>
      <c r="D338" s="4" t="e" cm="1">
        <f t="array" aca="1" ref="D338" ca="1">SUMPRODUCT(OFFSET($B$2:$B$804,0,0,803-C338)-AVERAGE($B$2:$B$804),OFFSET($B$2:$B$804,C338,0,803-C338)-AVERAGE($B$2:$B$804))/DEVSQ($B$2:$B$804)</f>
        <v>#VALUE!</v>
      </c>
      <c r="E338"/>
      <c r="G338" s="4" t="e" cm="1">
        <f t="array" ref="G338">SUMPRODUCT(B$2:B$804-F$3,B338:B1140-F$3)</f>
        <v>#VALUE!</v>
      </c>
      <c r="H338" t="e" cm="1">
        <f t="array" ref="H338">SUMPRODUCT(B$2:B338-F$3,B$2:B338-F$3)</f>
        <v>#VALUE!</v>
      </c>
      <c r="I338" t="e" cm="1">
        <f t="array" ref="I338">SUMPRODUCT(B338:B$804-F$3,B338:B$804-F$3)</f>
        <v>#VALUE!</v>
      </c>
      <c r="J338" s="4" t="e">
        <f t="shared" si="5"/>
        <v>#VALUE!</v>
      </c>
    </row>
    <row r="339" spans="1:10" ht="15" x14ac:dyDescent="0.2">
      <c r="A339" s="5">
        <v>45091</v>
      </c>
      <c r="B339" s="4">
        <f>Table3[[#This Row],[Combined
Daily order]]</f>
        <v>21128</v>
      </c>
      <c r="C339" s="4">
        <v>337</v>
      </c>
      <c r="D339" s="4" t="e" cm="1">
        <f t="array" aca="1" ref="D339" ca="1">SUMPRODUCT(OFFSET($B$2:$B$804,0,0,803-C339)-AVERAGE($B$2:$B$804),OFFSET($B$2:$B$804,C339,0,803-C339)-AVERAGE($B$2:$B$804))/DEVSQ($B$2:$B$804)</f>
        <v>#VALUE!</v>
      </c>
      <c r="E339"/>
      <c r="G339" s="4" t="e" cm="1">
        <f t="array" ref="G339">SUMPRODUCT(B$2:B$804-F$3,B339:B1141-F$3)</f>
        <v>#VALUE!</v>
      </c>
      <c r="H339" t="e" cm="1">
        <f t="array" ref="H339">SUMPRODUCT(B$2:B339-F$3,B$2:B339-F$3)</f>
        <v>#VALUE!</v>
      </c>
      <c r="I339" t="e" cm="1">
        <f t="array" ref="I339">SUMPRODUCT(B339:B$804-F$3,B339:B$804-F$3)</f>
        <v>#VALUE!</v>
      </c>
      <c r="J339" s="4" t="e">
        <f t="shared" si="5"/>
        <v>#VALUE!</v>
      </c>
    </row>
    <row r="340" spans="1:10" ht="15" x14ac:dyDescent="0.2">
      <c r="A340" s="5">
        <v>45090</v>
      </c>
      <c r="B340" s="4">
        <f>Table3[[#This Row],[Combined
Daily order]]</f>
        <v>15008</v>
      </c>
      <c r="C340" s="4">
        <v>338</v>
      </c>
      <c r="D340" s="4" t="e" cm="1">
        <f t="array" aca="1" ref="D340" ca="1">SUMPRODUCT(OFFSET($B$2:$B$804,0,0,803-C340)-AVERAGE($B$2:$B$804),OFFSET($B$2:$B$804,C340,0,803-C340)-AVERAGE($B$2:$B$804))/DEVSQ($B$2:$B$804)</f>
        <v>#VALUE!</v>
      </c>
      <c r="E340"/>
      <c r="G340" s="4" t="e" cm="1">
        <f t="array" ref="G340">SUMPRODUCT(B$2:B$804-F$3,B340:B1142-F$3)</f>
        <v>#VALUE!</v>
      </c>
      <c r="H340" t="e" cm="1">
        <f t="array" ref="H340">SUMPRODUCT(B$2:B340-F$3,B$2:B340-F$3)</f>
        <v>#VALUE!</v>
      </c>
      <c r="I340" t="e" cm="1">
        <f t="array" ref="I340">SUMPRODUCT(B340:B$804-F$3,B340:B$804-F$3)</f>
        <v>#VALUE!</v>
      </c>
      <c r="J340" s="4" t="e">
        <f t="shared" si="5"/>
        <v>#VALUE!</v>
      </c>
    </row>
    <row r="341" spans="1:10" ht="15" x14ac:dyDescent="0.2">
      <c r="A341" s="5">
        <v>45089</v>
      </c>
      <c r="B341" s="4">
        <f>Table3[[#This Row],[Combined
Daily order]]</f>
        <v>20377</v>
      </c>
      <c r="C341" s="4">
        <v>339</v>
      </c>
      <c r="D341" s="4" t="e" cm="1">
        <f t="array" aca="1" ref="D341" ca="1">SUMPRODUCT(OFFSET($B$2:$B$804,0,0,803-C341)-AVERAGE($B$2:$B$804),OFFSET($B$2:$B$804,C341,0,803-C341)-AVERAGE($B$2:$B$804))/DEVSQ($B$2:$B$804)</f>
        <v>#VALUE!</v>
      </c>
      <c r="E341"/>
      <c r="G341" s="4" t="e" cm="1">
        <f t="array" ref="G341">SUMPRODUCT(B$2:B$804-F$3,B341:B1143-F$3)</f>
        <v>#VALUE!</v>
      </c>
      <c r="H341" t="e" cm="1">
        <f t="array" ref="H341">SUMPRODUCT(B$2:B341-F$3,B$2:B341-F$3)</f>
        <v>#VALUE!</v>
      </c>
      <c r="I341" t="e" cm="1">
        <f t="array" ref="I341">SUMPRODUCT(B341:B$804-F$3,B341:B$804-F$3)</f>
        <v>#VALUE!</v>
      </c>
      <c r="J341" s="4" t="e">
        <f t="shared" si="5"/>
        <v>#VALUE!</v>
      </c>
    </row>
    <row r="342" spans="1:10" ht="15" x14ac:dyDescent="0.2">
      <c r="A342" s="5">
        <v>45086</v>
      </c>
      <c r="B342" s="4">
        <f>Table3[[#This Row],[Combined
Daily order]]</f>
        <v>16187</v>
      </c>
      <c r="C342" s="4">
        <v>340</v>
      </c>
      <c r="D342" s="4" t="e" cm="1">
        <f t="array" aca="1" ref="D342" ca="1">SUMPRODUCT(OFFSET($B$2:$B$804,0,0,803-C342)-AVERAGE($B$2:$B$804),OFFSET($B$2:$B$804,C342,0,803-C342)-AVERAGE($B$2:$B$804))/DEVSQ($B$2:$B$804)</f>
        <v>#VALUE!</v>
      </c>
      <c r="E342"/>
      <c r="G342" s="4" t="e" cm="1">
        <f t="array" ref="G342">SUMPRODUCT(B$2:B$804-F$3,B342:B1144-F$3)</f>
        <v>#VALUE!</v>
      </c>
      <c r="H342" t="e" cm="1">
        <f t="array" ref="H342">SUMPRODUCT(B$2:B342-F$3,B$2:B342-F$3)</f>
        <v>#VALUE!</v>
      </c>
      <c r="I342" t="e" cm="1">
        <f t="array" ref="I342">SUMPRODUCT(B342:B$804-F$3,B342:B$804-F$3)</f>
        <v>#VALUE!</v>
      </c>
      <c r="J342" s="4" t="e">
        <f t="shared" si="5"/>
        <v>#VALUE!</v>
      </c>
    </row>
    <row r="343" spans="1:10" ht="15" x14ac:dyDescent="0.2">
      <c r="A343" s="5">
        <v>45085</v>
      </c>
      <c r="B343" s="4">
        <f>Table3[[#This Row],[Combined
Daily order]]</f>
        <v>21799</v>
      </c>
      <c r="C343" s="4">
        <v>341</v>
      </c>
      <c r="D343" s="4" t="e" cm="1">
        <f t="array" aca="1" ref="D343" ca="1">SUMPRODUCT(OFFSET($B$2:$B$804,0,0,803-C343)-AVERAGE($B$2:$B$804),OFFSET($B$2:$B$804,C343,0,803-C343)-AVERAGE($B$2:$B$804))/DEVSQ($B$2:$B$804)</f>
        <v>#VALUE!</v>
      </c>
      <c r="E343"/>
      <c r="G343" s="4" t="e" cm="1">
        <f t="array" ref="G343">SUMPRODUCT(B$2:B$804-F$3,B343:B1145-F$3)</f>
        <v>#VALUE!</v>
      </c>
      <c r="H343" t="e" cm="1">
        <f t="array" ref="H343">SUMPRODUCT(B$2:B343-F$3,B$2:B343-F$3)</f>
        <v>#VALUE!</v>
      </c>
      <c r="I343" t="e" cm="1">
        <f t="array" ref="I343">SUMPRODUCT(B343:B$804-F$3,B343:B$804-F$3)</f>
        <v>#VALUE!</v>
      </c>
      <c r="J343" s="4" t="e">
        <f t="shared" si="5"/>
        <v>#VALUE!</v>
      </c>
    </row>
    <row r="344" spans="1:10" ht="15" x14ac:dyDescent="0.2">
      <c r="A344" s="5">
        <v>45084</v>
      </c>
      <c r="B344" s="4">
        <f>Table3[[#This Row],[Combined
Daily order]]</f>
        <v>15844</v>
      </c>
      <c r="C344" s="4">
        <v>342</v>
      </c>
      <c r="D344" s="4" t="e" cm="1">
        <f t="array" aca="1" ref="D344" ca="1">SUMPRODUCT(OFFSET($B$2:$B$804,0,0,803-C344)-AVERAGE($B$2:$B$804),OFFSET($B$2:$B$804,C344,0,803-C344)-AVERAGE($B$2:$B$804))/DEVSQ($B$2:$B$804)</f>
        <v>#VALUE!</v>
      </c>
      <c r="E344"/>
      <c r="G344" s="4" t="e" cm="1">
        <f t="array" ref="G344">SUMPRODUCT(B$2:B$804-F$3,B344:B1146-F$3)</f>
        <v>#VALUE!</v>
      </c>
      <c r="H344" t="e" cm="1">
        <f t="array" ref="H344">SUMPRODUCT(B$2:B344-F$3,B$2:B344-F$3)</f>
        <v>#VALUE!</v>
      </c>
      <c r="I344" t="e" cm="1">
        <f t="array" ref="I344">SUMPRODUCT(B344:B$804-F$3,B344:B$804-F$3)</f>
        <v>#VALUE!</v>
      </c>
      <c r="J344" s="4" t="e">
        <f t="shared" si="5"/>
        <v>#VALUE!</v>
      </c>
    </row>
    <row r="345" spans="1:10" ht="15" x14ac:dyDescent="0.2">
      <c r="A345" s="5">
        <v>45083</v>
      </c>
      <c r="B345" s="4">
        <f>Table3[[#This Row],[Combined
Daily order]]</f>
        <v>25117</v>
      </c>
      <c r="C345" s="4">
        <v>343</v>
      </c>
      <c r="D345" s="4" t="e" cm="1">
        <f t="array" aca="1" ref="D345" ca="1">SUMPRODUCT(OFFSET($B$2:$B$804,0,0,803-C345)-AVERAGE($B$2:$B$804),OFFSET($B$2:$B$804,C345,0,803-C345)-AVERAGE($B$2:$B$804))/DEVSQ($B$2:$B$804)</f>
        <v>#VALUE!</v>
      </c>
      <c r="E345"/>
      <c r="G345" s="4" t="e" cm="1">
        <f t="array" ref="G345">SUMPRODUCT(B$2:B$804-F$3,B345:B1147-F$3)</f>
        <v>#VALUE!</v>
      </c>
      <c r="H345" t="e" cm="1">
        <f t="array" ref="H345">SUMPRODUCT(B$2:B345-F$3,B$2:B345-F$3)</f>
        <v>#VALUE!</v>
      </c>
      <c r="I345" t="e" cm="1">
        <f t="array" ref="I345">SUMPRODUCT(B345:B$804-F$3,B345:B$804-F$3)</f>
        <v>#VALUE!</v>
      </c>
      <c r="J345" s="4" t="e">
        <f t="shared" si="5"/>
        <v>#VALUE!</v>
      </c>
    </row>
    <row r="346" spans="1:10" ht="15" x14ac:dyDescent="0.2">
      <c r="A346" s="5">
        <v>45082</v>
      </c>
      <c r="B346" s="4">
        <f>Table3[[#This Row],[Combined
Daily order]]</f>
        <v>15992</v>
      </c>
      <c r="C346" s="4">
        <v>344</v>
      </c>
      <c r="D346" s="4" t="e" cm="1">
        <f t="array" aca="1" ref="D346" ca="1">SUMPRODUCT(OFFSET($B$2:$B$804,0,0,803-C346)-AVERAGE($B$2:$B$804),OFFSET($B$2:$B$804,C346,0,803-C346)-AVERAGE($B$2:$B$804))/DEVSQ($B$2:$B$804)</f>
        <v>#VALUE!</v>
      </c>
      <c r="E346"/>
      <c r="G346" s="4" t="e" cm="1">
        <f t="array" ref="G346">SUMPRODUCT(B$2:B$804-F$3,B346:B1148-F$3)</f>
        <v>#VALUE!</v>
      </c>
      <c r="H346" t="e" cm="1">
        <f t="array" ref="H346">SUMPRODUCT(B$2:B346-F$3,B$2:B346-F$3)</f>
        <v>#VALUE!</v>
      </c>
      <c r="I346" t="e" cm="1">
        <f t="array" ref="I346">SUMPRODUCT(B346:B$804-F$3,B346:B$804-F$3)</f>
        <v>#VALUE!</v>
      </c>
      <c r="J346" s="4" t="e">
        <f t="shared" si="5"/>
        <v>#VALUE!</v>
      </c>
    </row>
    <row r="347" spans="1:10" ht="15" x14ac:dyDescent="0.2">
      <c r="A347" s="5">
        <v>45079</v>
      </c>
      <c r="B347" s="4">
        <f>Table3[[#This Row],[Combined
Daily order]]</f>
        <v>23534</v>
      </c>
      <c r="C347" s="4">
        <v>345</v>
      </c>
      <c r="D347" s="4" t="e" cm="1">
        <f t="array" aca="1" ref="D347" ca="1">SUMPRODUCT(OFFSET($B$2:$B$804,0,0,803-C347)-AVERAGE($B$2:$B$804),OFFSET($B$2:$B$804,C347,0,803-C347)-AVERAGE($B$2:$B$804))/DEVSQ($B$2:$B$804)</f>
        <v>#VALUE!</v>
      </c>
      <c r="E347"/>
      <c r="G347" s="4" t="e" cm="1">
        <f t="array" ref="G347">SUMPRODUCT(B$2:B$804-F$3,B347:B1149-F$3)</f>
        <v>#VALUE!</v>
      </c>
      <c r="H347" t="e" cm="1">
        <f t="array" ref="H347">SUMPRODUCT(B$2:B347-F$3,B$2:B347-F$3)</f>
        <v>#VALUE!</v>
      </c>
      <c r="I347" t="e" cm="1">
        <f t="array" ref="I347">SUMPRODUCT(B347:B$804-F$3,B347:B$804-F$3)</f>
        <v>#VALUE!</v>
      </c>
      <c r="J347" s="4" t="e">
        <f t="shared" si="5"/>
        <v>#VALUE!</v>
      </c>
    </row>
    <row r="348" spans="1:10" ht="15" x14ac:dyDescent="0.2">
      <c r="A348" s="5">
        <v>45078</v>
      </c>
      <c r="B348" s="4">
        <f>Table3[[#This Row],[Combined
Daily order]]</f>
        <v>14356</v>
      </c>
      <c r="C348" s="4">
        <v>346</v>
      </c>
      <c r="D348" s="4" t="e" cm="1">
        <f t="array" aca="1" ref="D348" ca="1">SUMPRODUCT(OFFSET($B$2:$B$804,0,0,803-C348)-AVERAGE($B$2:$B$804),OFFSET($B$2:$B$804,C348,0,803-C348)-AVERAGE($B$2:$B$804))/DEVSQ($B$2:$B$804)</f>
        <v>#VALUE!</v>
      </c>
      <c r="E348"/>
      <c r="G348" s="4" t="e" cm="1">
        <f t="array" ref="G348">SUMPRODUCT(B$2:B$804-F$3,B348:B1150-F$3)</f>
        <v>#VALUE!</v>
      </c>
      <c r="H348" t="e" cm="1">
        <f t="array" ref="H348">SUMPRODUCT(B$2:B348-F$3,B$2:B348-F$3)</f>
        <v>#VALUE!</v>
      </c>
      <c r="I348" t="e" cm="1">
        <f t="array" ref="I348">SUMPRODUCT(B348:B$804-F$3,B348:B$804-F$3)</f>
        <v>#VALUE!</v>
      </c>
      <c r="J348" s="4" t="e">
        <f t="shared" si="5"/>
        <v>#VALUE!</v>
      </c>
    </row>
    <row r="349" spans="1:10" ht="15" x14ac:dyDescent="0.2">
      <c r="A349" s="5">
        <v>45077</v>
      </c>
      <c r="B349" s="4">
        <f>Table3[[#This Row],[Combined
Daily order]]</f>
        <v>16346</v>
      </c>
      <c r="C349" s="4">
        <v>347</v>
      </c>
      <c r="D349" s="4" t="e" cm="1">
        <f t="array" aca="1" ref="D349" ca="1">SUMPRODUCT(OFFSET($B$2:$B$804,0,0,803-C349)-AVERAGE($B$2:$B$804),OFFSET($B$2:$B$804,C349,0,803-C349)-AVERAGE($B$2:$B$804))/DEVSQ($B$2:$B$804)</f>
        <v>#VALUE!</v>
      </c>
      <c r="E349"/>
      <c r="G349" s="4" t="e" cm="1">
        <f t="array" ref="G349">SUMPRODUCT(B$2:B$804-F$3,B349:B1151-F$3)</f>
        <v>#VALUE!</v>
      </c>
      <c r="H349" t="e" cm="1">
        <f t="array" ref="H349">SUMPRODUCT(B$2:B349-F$3,B$2:B349-F$3)</f>
        <v>#VALUE!</v>
      </c>
      <c r="I349" t="e" cm="1">
        <f t="array" ref="I349">SUMPRODUCT(B349:B$804-F$3,B349:B$804-F$3)</f>
        <v>#VALUE!</v>
      </c>
      <c r="J349" s="4" t="e">
        <f t="shared" si="5"/>
        <v>#VALUE!</v>
      </c>
    </row>
    <row r="350" spans="1:10" ht="15" x14ac:dyDescent="0.2">
      <c r="A350" s="5">
        <v>45076</v>
      </c>
      <c r="B350" s="4">
        <f>Table3[[#This Row],[Combined
Daily order]]</f>
        <v>23588</v>
      </c>
      <c r="C350" s="4">
        <v>348</v>
      </c>
      <c r="D350" s="4" t="e" cm="1">
        <f t="array" aca="1" ref="D350" ca="1">SUMPRODUCT(OFFSET($B$2:$B$804,0,0,803-C350)-AVERAGE($B$2:$B$804),OFFSET($B$2:$B$804,C350,0,803-C350)-AVERAGE($B$2:$B$804))/DEVSQ($B$2:$B$804)</f>
        <v>#VALUE!</v>
      </c>
      <c r="E350"/>
      <c r="G350" s="4" t="e" cm="1">
        <f t="array" ref="G350">SUMPRODUCT(B$2:B$804-F$3,B350:B1152-F$3)</f>
        <v>#VALUE!</v>
      </c>
      <c r="H350" t="e" cm="1">
        <f t="array" ref="H350">SUMPRODUCT(B$2:B350-F$3,B$2:B350-F$3)</f>
        <v>#VALUE!</v>
      </c>
      <c r="I350" t="e" cm="1">
        <f t="array" ref="I350">SUMPRODUCT(B350:B$804-F$3,B350:B$804-F$3)</f>
        <v>#VALUE!</v>
      </c>
      <c r="J350" s="4" t="e">
        <f t="shared" si="5"/>
        <v>#VALUE!</v>
      </c>
    </row>
    <row r="351" spans="1:10" ht="15" x14ac:dyDescent="0.2">
      <c r="A351" s="5">
        <v>45075</v>
      </c>
      <c r="B351" s="4">
        <f>Table3[[#This Row],[Combined
Daily order]]</f>
        <v>23644</v>
      </c>
      <c r="C351" s="4">
        <v>349</v>
      </c>
      <c r="D351" s="4" t="e" cm="1">
        <f t="array" aca="1" ref="D351" ca="1">SUMPRODUCT(OFFSET($B$2:$B$804,0,0,803-C351)-AVERAGE($B$2:$B$804),OFFSET($B$2:$B$804,C351,0,803-C351)-AVERAGE($B$2:$B$804))/DEVSQ($B$2:$B$804)</f>
        <v>#VALUE!</v>
      </c>
      <c r="E351"/>
      <c r="G351" s="4" t="e" cm="1">
        <f t="array" ref="G351">SUMPRODUCT(B$2:B$804-F$3,B351:B1153-F$3)</f>
        <v>#VALUE!</v>
      </c>
      <c r="H351" t="e" cm="1">
        <f t="array" ref="H351">SUMPRODUCT(B$2:B351-F$3,B$2:B351-F$3)</f>
        <v>#VALUE!</v>
      </c>
      <c r="I351" t="e" cm="1">
        <f t="array" ref="I351">SUMPRODUCT(B351:B$804-F$3,B351:B$804-F$3)</f>
        <v>#VALUE!</v>
      </c>
      <c r="J351" s="4" t="e">
        <f t="shared" si="5"/>
        <v>#VALUE!</v>
      </c>
    </row>
    <row r="352" spans="1:10" ht="15" x14ac:dyDescent="0.2">
      <c r="A352" s="5">
        <v>45072</v>
      </c>
      <c r="B352" s="4">
        <f>Table3[[#This Row],[Combined
Daily order]]</f>
        <v>16515</v>
      </c>
      <c r="C352" s="4">
        <v>350</v>
      </c>
      <c r="D352" s="4" t="e" cm="1">
        <f t="array" aca="1" ref="D352" ca="1">SUMPRODUCT(OFFSET($B$2:$B$804,0,0,803-C352)-AVERAGE($B$2:$B$804),OFFSET($B$2:$B$804,C352,0,803-C352)-AVERAGE($B$2:$B$804))/DEVSQ($B$2:$B$804)</f>
        <v>#VALUE!</v>
      </c>
      <c r="E352"/>
      <c r="G352" s="4" t="e" cm="1">
        <f t="array" ref="G352">SUMPRODUCT(B$2:B$804-F$3,B352:B1154-F$3)</f>
        <v>#VALUE!</v>
      </c>
      <c r="H352" t="e" cm="1">
        <f t="array" ref="H352">SUMPRODUCT(B$2:B352-F$3,B$2:B352-F$3)</f>
        <v>#VALUE!</v>
      </c>
      <c r="I352" t="e" cm="1">
        <f t="array" ref="I352">SUMPRODUCT(B352:B$804-F$3,B352:B$804-F$3)</f>
        <v>#VALUE!</v>
      </c>
      <c r="J352" s="4" t="e">
        <f t="shared" si="5"/>
        <v>#VALUE!</v>
      </c>
    </row>
    <row r="353" spans="1:10" ht="15" x14ac:dyDescent="0.2">
      <c r="A353" s="5">
        <v>45071</v>
      </c>
      <c r="B353" s="4">
        <f>Table3[[#This Row],[Combined
Daily order]]</f>
        <v>25453</v>
      </c>
      <c r="C353" s="4">
        <v>351</v>
      </c>
      <c r="D353" s="4" t="e" cm="1">
        <f t="array" aca="1" ref="D353" ca="1">SUMPRODUCT(OFFSET($B$2:$B$804,0,0,803-C353)-AVERAGE($B$2:$B$804),OFFSET($B$2:$B$804,C353,0,803-C353)-AVERAGE($B$2:$B$804))/DEVSQ($B$2:$B$804)</f>
        <v>#VALUE!</v>
      </c>
      <c r="E353"/>
      <c r="G353" s="4" t="e" cm="1">
        <f t="array" ref="G353">SUMPRODUCT(B$2:B$804-F$3,B353:B1155-F$3)</f>
        <v>#VALUE!</v>
      </c>
      <c r="H353" t="e" cm="1">
        <f t="array" ref="H353">SUMPRODUCT(B$2:B353-F$3,B$2:B353-F$3)</f>
        <v>#VALUE!</v>
      </c>
      <c r="I353" t="e" cm="1">
        <f t="array" ref="I353">SUMPRODUCT(B353:B$804-F$3,B353:B$804-F$3)</f>
        <v>#VALUE!</v>
      </c>
      <c r="J353" s="4" t="e">
        <f t="shared" si="5"/>
        <v>#VALUE!</v>
      </c>
    </row>
    <row r="354" spans="1:10" ht="15" x14ac:dyDescent="0.2">
      <c r="A354" s="5">
        <v>45070</v>
      </c>
      <c r="B354" s="4">
        <f>Table3[[#This Row],[Combined
Daily order]]</f>
        <v>17381</v>
      </c>
      <c r="C354" s="4">
        <v>352</v>
      </c>
      <c r="D354" s="4" t="e" cm="1">
        <f t="array" aca="1" ref="D354" ca="1">SUMPRODUCT(OFFSET($B$2:$B$804,0,0,803-C354)-AVERAGE($B$2:$B$804),OFFSET($B$2:$B$804,C354,0,803-C354)-AVERAGE($B$2:$B$804))/DEVSQ($B$2:$B$804)</f>
        <v>#VALUE!</v>
      </c>
      <c r="E354"/>
      <c r="G354" s="4" t="e" cm="1">
        <f t="array" ref="G354">SUMPRODUCT(B$2:B$804-F$3,B354:B1156-F$3)</f>
        <v>#VALUE!</v>
      </c>
      <c r="H354" t="e" cm="1">
        <f t="array" ref="H354">SUMPRODUCT(B$2:B354-F$3,B$2:B354-F$3)</f>
        <v>#VALUE!</v>
      </c>
      <c r="I354" t="e" cm="1">
        <f t="array" ref="I354">SUMPRODUCT(B354:B$804-F$3,B354:B$804-F$3)</f>
        <v>#VALUE!</v>
      </c>
      <c r="J354" s="4" t="e">
        <f t="shared" si="5"/>
        <v>#VALUE!</v>
      </c>
    </row>
    <row r="355" spans="1:10" ht="15" x14ac:dyDescent="0.2">
      <c r="A355" s="5">
        <v>45069</v>
      </c>
      <c r="B355" s="4">
        <f>Table3[[#This Row],[Combined
Daily order]]</f>
        <v>25730</v>
      </c>
      <c r="C355" s="4">
        <v>353</v>
      </c>
      <c r="D355" s="4" t="e" cm="1">
        <f t="array" aca="1" ref="D355" ca="1">SUMPRODUCT(OFFSET($B$2:$B$804,0,0,803-C355)-AVERAGE($B$2:$B$804),OFFSET($B$2:$B$804,C355,0,803-C355)-AVERAGE($B$2:$B$804))/DEVSQ($B$2:$B$804)</f>
        <v>#VALUE!</v>
      </c>
      <c r="E355"/>
      <c r="G355" s="4" t="e" cm="1">
        <f t="array" ref="G355">SUMPRODUCT(B$2:B$804-F$3,B355:B1157-F$3)</f>
        <v>#VALUE!</v>
      </c>
      <c r="H355" t="e" cm="1">
        <f t="array" ref="H355">SUMPRODUCT(B$2:B355-F$3,B$2:B355-F$3)</f>
        <v>#VALUE!</v>
      </c>
      <c r="I355" t="e" cm="1">
        <f t="array" ref="I355">SUMPRODUCT(B355:B$804-F$3,B355:B$804-F$3)</f>
        <v>#VALUE!</v>
      </c>
      <c r="J355" s="4" t="e">
        <f t="shared" si="5"/>
        <v>#VALUE!</v>
      </c>
    </row>
    <row r="356" spans="1:10" ht="15" x14ac:dyDescent="0.2">
      <c r="A356" s="5">
        <v>45068</v>
      </c>
      <c r="B356" s="4">
        <f>Table3[[#This Row],[Combined
Daily order]]</f>
        <v>17251</v>
      </c>
      <c r="C356" s="4">
        <v>354</v>
      </c>
      <c r="D356" s="4" t="e" cm="1">
        <f t="array" aca="1" ref="D356" ca="1">SUMPRODUCT(OFFSET($B$2:$B$804,0,0,803-C356)-AVERAGE($B$2:$B$804),OFFSET($B$2:$B$804,C356,0,803-C356)-AVERAGE($B$2:$B$804))/DEVSQ($B$2:$B$804)</f>
        <v>#VALUE!</v>
      </c>
      <c r="E356"/>
      <c r="G356" s="4" t="e" cm="1">
        <f t="array" ref="G356">SUMPRODUCT(B$2:B$804-F$3,B356:B1158-F$3)</f>
        <v>#VALUE!</v>
      </c>
      <c r="H356" t="e" cm="1">
        <f t="array" ref="H356">SUMPRODUCT(B$2:B356-F$3,B$2:B356-F$3)</f>
        <v>#VALUE!</v>
      </c>
      <c r="I356" t="e" cm="1">
        <f t="array" ref="I356">SUMPRODUCT(B356:B$804-F$3,B356:B$804-F$3)</f>
        <v>#VALUE!</v>
      </c>
      <c r="J356" s="4" t="e">
        <f t="shared" si="5"/>
        <v>#VALUE!</v>
      </c>
    </row>
    <row r="357" spans="1:10" ht="15" x14ac:dyDescent="0.2">
      <c r="A357" s="5">
        <v>45065</v>
      </c>
      <c r="B357" s="4">
        <f>Table3[[#This Row],[Combined
Daily order]]</f>
        <v>26916</v>
      </c>
      <c r="C357" s="4">
        <v>355</v>
      </c>
      <c r="D357" s="4" t="e" cm="1">
        <f t="array" aca="1" ref="D357" ca="1">SUMPRODUCT(OFFSET($B$2:$B$804,0,0,803-C357)-AVERAGE($B$2:$B$804),OFFSET($B$2:$B$804,C357,0,803-C357)-AVERAGE($B$2:$B$804))/DEVSQ($B$2:$B$804)</f>
        <v>#VALUE!</v>
      </c>
      <c r="E357"/>
      <c r="G357" s="4" t="e" cm="1">
        <f t="array" ref="G357">SUMPRODUCT(B$2:B$804-F$3,B357:B1159-F$3)</f>
        <v>#VALUE!</v>
      </c>
      <c r="H357" t="e" cm="1">
        <f t="array" ref="H357">SUMPRODUCT(B$2:B357-F$3,B$2:B357-F$3)</f>
        <v>#VALUE!</v>
      </c>
      <c r="I357" t="e" cm="1">
        <f t="array" ref="I357">SUMPRODUCT(B357:B$804-F$3,B357:B$804-F$3)</f>
        <v>#VALUE!</v>
      </c>
      <c r="J357" s="4" t="e">
        <f t="shared" si="5"/>
        <v>#VALUE!</v>
      </c>
    </row>
    <row r="358" spans="1:10" ht="15" x14ac:dyDescent="0.2">
      <c r="A358" s="5">
        <v>45064</v>
      </c>
      <c r="B358" s="4">
        <f>Table3[[#This Row],[Combined
Daily order]]</f>
        <v>19346</v>
      </c>
      <c r="C358" s="4">
        <v>356</v>
      </c>
      <c r="D358" s="4" t="e" cm="1">
        <f t="array" aca="1" ref="D358" ca="1">SUMPRODUCT(OFFSET($B$2:$B$804,0,0,803-C358)-AVERAGE($B$2:$B$804),OFFSET($B$2:$B$804,C358,0,803-C358)-AVERAGE($B$2:$B$804))/DEVSQ($B$2:$B$804)</f>
        <v>#VALUE!</v>
      </c>
      <c r="E358"/>
      <c r="G358" s="4" t="e" cm="1">
        <f t="array" ref="G358">SUMPRODUCT(B$2:B$804-F$3,B358:B1160-F$3)</f>
        <v>#VALUE!</v>
      </c>
      <c r="H358" t="e" cm="1">
        <f t="array" ref="H358">SUMPRODUCT(B$2:B358-F$3,B$2:B358-F$3)</f>
        <v>#VALUE!</v>
      </c>
      <c r="I358" t="e" cm="1">
        <f t="array" ref="I358">SUMPRODUCT(B358:B$804-F$3,B358:B$804-F$3)</f>
        <v>#VALUE!</v>
      </c>
      <c r="J358" s="4" t="e">
        <f t="shared" si="5"/>
        <v>#VALUE!</v>
      </c>
    </row>
    <row r="359" spans="1:10" ht="15" x14ac:dyDescent="0.2">
      <c r="A359" s="5">
        <v>45063</v>
      </c>
      <c r="B359" s="4">
        <f>Table3[[#This Row],[Combined
Daily order]]</f>
        <v>18348</v>
      </c>
      <c r="C359" s="4">
        <v>357</v>
      </c>
      <c r="D359" s="4" t="e" cm="1">
        <f t="array" aca="1" ref="D359" ca="1">SUMPRODUCT(OFFSET($B$2:$B$804,0,0,803-C359)-AVERAGE($B$2:$B$804),OFFSET($B$2:$B$804,C359,0,803-C359)-AVERAGE($B$2:$B$804))/DEVSQ($B$2:$B$804)</f>
        <v>#VALUE!</v>
      </c>
      <c r="E359"/>
      <c r="G359" s="4" t="e" cm="1">
        <f t="array" ref="G359">SUMPRODUCT(B$2:B$804-F$3,B359:B1161-F$3)</f>
        <v>#VALUE!</v>
      </c>
      <c r="H359" t="e" cm="1">
        <f t="array" ref="H359">SUMPRODUCT(B$2:B359-F$3,B$2:B359-F$3)</f>
        <v>#VALUE!</v>
      </c>
      <c r="I359" t="e" cm="1">
        <f t="array" ref="I359">SUMPRODUCT(B359:B$804-F$3,B359:B$804-F$3)</f>
        <v>#VALUE!</v>
      </c>
      <c r="J359" s="4" t="e">
        <f t="shared" si="5"/>
        <v>#VALUE!</v>
      </c>
    </row>
    <row r="360" spans="1:10" ht="15" x14ac:dyDescent="0.2">
      <c r="A360" s="5">
        <v>45062</v>
      </c>
      <c r="B360" s="4">
        <f>Table3[[#This Row],[Combined
Daily order]]</f>
        <v>25938</v>
      </c>
      <c r="C360" s="4">
        <v>358</v>
      </c>
      <c r="D360" s="4" t="e" cm="1">
        <f t="array" aca="1" ref="D360" ca="1">SUMPRODUCT(OFFSET($B$2:$B$804,0,0,803-C360)-AVERAGE($B$2:$B$804),OFFSET($B$2:$B$804,C360,0,803-C360)-AVERAGE($B$2:$B$804))/DEVSQ($B$2:$B$804)</f>
        <v>#VALUE!</v>
      </c>
      <c r="E360"/>
      <c r="G360" s="4" t="e" cm="1">
        <f t="array" ref="G360">SUMPRODUCT(B$2:B$804-F$3,B360:B1162-F$3)</f>
        <v>#VALUE!</v>
      </c>
      <c r="H360" t="e" cm="1">
        <f t="array" ref="H360">SUMPRODUCT(B$2:B360-F$3,B$2:B360-F$3)</f>
        <v>#VALUE!</v>
      </c>
      <c r="I360" t="e" cm="1">
        <f t="array" ref="I360">SUMPRODUCT(B360:B$804-F$3,B360:B$804-F$3)</f>
        <v>#VALUE!</v>
      </c>
      <c r="J360" s="4" t="e">
        <f t="shared" si="5"/>
        <v>#VALUE!</v>
      </c>
    </row>
    <row r="361" spans="1:10" ht="15" x14ac:dyDescent="0.2">
      <c r="A361" s="5">
        <v>45061</v>
      </c>
      <c r="B361" s="4">
        <f>Table3[[#This Row],[Combined
Daily order]]</f>
        <v>17059</v>
      </c>
      <c r="C361" s="4">
        <v>359</v>
      </c>
      <c r="D361" s="4" t="e" cm="1">
        <f t="array" aca="1" ref="D361" ca="1">SUMPRODUCT(OFFSET($B$2:$B$804,0,0,803-C361)-AVERAGE($B$2:$B$804),OFFSET($B$2:$B$804,C361,0,803-C361)-AVERAGE($B$2:$B$804))/DEVSQ($B$2:$B$804)</f>
        <v>#VALUE!</v>
      </c>
      <c r="E361"/>
      <c r="G361" s="4" t="e" cm="1">
        <f t="array" ref="G361">SUMPRODUCT(B$2:B$804-F$3,B361:B1163-F$3)</f>
        <v>#VALUE!</v>
      </c>
      <c r="H361" t="e" cm="1">
        <f t="array" ref="H361">SUMPRODUCT(B$2:B361-F$3,B$2:B361-F$3)</f>
        <v>#VALUE!</v>
      </c>
      <c r="I361" t="e" cm="1">
        <f t="array" ref="I361">SUMPRODUCT(B361:B$804-F$3,B361:B$804-F$3)</f>
        <v>#VALUE!</v>
      </c>
      <c r="J361" s="4" t="e">
        <f t="shared" si="5"/>
        <v>#VALUE!</v>
      </c>
    </row>
    <row r="362" spans="1:10" ht="15" x14ac:dyDescent="0.2">
      <c r="A362" s="5">
        <v>45058</v>
      </c>
      <c r="B362" s="4">
        <f>Table3[[#This Row],[Combined
Daily order]]</f>
        <v>28434</v>
      </c>
      <c r="C362" s="4">
        <v>360</v>
      </c>
      <c r="D362" s="4" t="e" cm="1">
        <f t="array" aca="1" ref="D362" ca="1">SUMPRODUCT(OFFSET($B$2:$B$804,0,0,803-C362)-AVERAGE($B$2:$B$804),OFFSET($B$2:$B$804,C362,0,803-C362)-AVERAGE($B$2:$B$804))/DEVSQ($B$2:$B$804)</f>
        <v>#VALUE!</v>
      </c>
      <c r="E362"/>
      <c r="G362" s="4" t="e" cm="1">
        <f t="array" ref="G362">SUMPRODUCT(B$2:B$804-F$3,B362:B1164-F$3)</f>
        <v>#VALUE!</v>
      </c>
      <c r="H362" t="e" cm="1">
        <f t="array" ref="H362">SUMPRODUCT(B$2:B362-F$3,B$2:B362-F$3)</f>
        <v>#VALUE!</v>
      </c>
      <c r="I362" t="e" cm="1">
        <f t="array" ref="I362">SUMPRODUCT(B362:B$804-F$3,B362:B$804-F$3)</f>
        <v>#VALUE!</v>
      </c>
      <c r="J362" s="4" t="e">
        <f t="shared" si="5"/>
        <v>#VALUE!</v>
      </c>
    </row>
    <row r="363" spans="1:10" ht="15" x14ac:dyDescent="0.2">
      <c r="A363" s="5">
        <v>45057</v>
      </c>
      <c r="B363" s="4">
        <f>Table3[[#This Row],[Combined
Daily order]]</f>
        <v>18182</v>
      </c>
      <c r="C363" s="4">
        <v>361</v>
      </c>
      <c r="D363" s="4" t="e" cm="1">
        <f t="array" aca="1" ref="D363" ca="1">SUMPRODUCT(OFFSET($B$2:$B$804,0,0,803-C363)-AVERAGE($B$2:$B$804),OFFSET($B$2:$B$804,C363,0,803-C363)-AVERAGE($B$2:$B$804))/DEVSQ($B$2:$B$804)</f>
        <v>#VALUE!</v>
      </c>
      <c r="E363"/>
      <c r="G363" s="4" t="e" cm="1">
        <f t="array" ref="G363">SUMPRODUCT(B$2:B$804-F$3,B363:B1165-F$3)</f>
        <v>#VALUE!</v>
      </c>
      <c r="H363" t="e" cm="1">
        <f t="array" ref="H363">SUMPRODUCT(B$2:B363-F$3,B$2:B363-F$3)</f>
        <v>#VALUE!</v>
      </c>
      <c r="I363" t="e" cm="1">
        <f t="array" ref="I363">SUMPRODUCT(B363:B$804-F$3,B363:B$804-F$3)</f>
        <v>#VALUE!</v>
      </c>
      <c r="J363" s="4" t="e">
        <f t="shared" si="5"/>
        <v>#VALUE!</v>
      </c>
    </row>
    <row r="364" spans="1:10" ht="15" x14ac:dyDescent="0.2">
      <c r="A364" s="5">
        <v>45056</v>
      </c>
      <c r="B364" s="4">
        <f>Table3[[#This Row],[Combined
Daily order]]</f>
        <v>27012</v>
      </c>
      <c r="C364" s="4">
        <v>362</v>
      </c>
      <c r="D364" s="4" t="e" cm="1">
        <f t="array" aca="1" ref="D364" ca="1">SUMPRODUCT(OFFSET($B$2:$B$804,0,0,803-C364)-AVERAGE($B$2:$B$804),OFFSET($B$2:$B$804,C364,0,803-C364)-AVERAGE($B$2:$B$804))/DEVSQ($B$2:$B$804)</f>
        <v>#VALUE!</v>
      </c>
      <c r="E364"/>
      <c r="G364" s="4" t="e" cm="1">
        <f t="array" ref="G364">SUMPRODUCT(B$2:B$804-F$3,B364:B1166-F$3)</f>
        <v>#VALUE!</v>
      </c>
      <c r="H364" t="e" cm="1">
        <f t="array" ref="H364">SUMPRODUCT(B$2:B364-F$3,B$2:B364-F$3)</f>
        <v>#VALUE!</v>
      </c>
      <c r="I364" t="e" cm="1">
        <f t="array" ref="I364">SUMPRODUCT(B364:B$804-F$3,B364:B$804-F$3)</f>
        <v>#VALUE!</v>
      </c>
      <c r="J364" s="4" t="e">
        <f t="shared" si="5"/>
        <v>#VALUE!</v>
      </c>
    </row>
    <row r="365" spans="1:10" ht="15" x14ac:dyDescent="0.2">
      <c r="A365" s="5">
        <v>45055</v>
      </c>
      <c r="B365" s="4">
        <f>Table3[[#This Row],[Combined
Daily order]]</f>
        <v>18422</v>
      </c>
      <c r="C365" s="4">
        <v>363</v>
      </c>
      <c r="D365" s="4" t="e" cm="1">
        <f t="array" aca="1" ref="D365" ca="1">SUMPRODUCT(OFFSET($B$2:$B$804,0,0,803-C365)-AVERAGE($B$2:$B$804),OFFSET($B$2:$B$804,C365,0,803-C365)-AVERAGE($B$2:$B$804))/DEVSQ($B$2:$B$804)</f>
        <v>#VALUE!</v>
      </c>
      <c r="E365"/>
      <c r="G365" s="4" t="e" cm="1">
        <f t="array" ref="G365">SUMPRODUCT(B$2:B$804-F$3,B365:B1167-F$3)</f>
        <v>#VALUE!</v>
      </c>
      <c r="H365" t="e" cm="1">
        <f t="array" ref="H365">SUMPRODUCT(B$2:B365-F$3,B$2:B365-F$3)</f>
        <v>#VALUE!</v>
      </c>
      <c r="I365" t="e" cm="1">
        <f t="array" ref="I365">SUMPRODUCT(B365:B$804-F$3,B365:B$804-F$3)</f>
        <v>#VALUE!</v>
      </c>
      <c r="J365" s="4" t="e">
        <f t="shared" si="5"/>
        <v>#VALUE!</v>
      </c>
    </row>
    <row r="366" spans="1:10" ht="15" x14ac:dyDescent="0.2">
      <c r="A366" s="5">
        <v>45054</v>
      </c>
      <c r="B366" s="4">
        <f>Table3[[#This Row],[Combined
Daily order]]</f>
        <v>27949</v>
      </c>
      <c r="C366" s="4">
        <v>364</v>
      </c>
      <c r="D366" s="4" t="e" cm="1">
        <f t="array" aca="1" ref="D366" ca="1">SUMPRODUCT(OFFSET($B$2:$B$804,0,0,803-C366)-AVERAGE($B$2:$B$804),OFFSET($B$2:$B$804,C366,0,803-C366)-AVERAGE($B$2:$B$804))/DEVSQ($B$2:$B$804)</f>
        <v>#VALUE!</v>
      </c>
      <c r="E366"/>
      <c r="G366" s="4" t="e" cm="1">
        <f t="array" ref="G366">SUMPRODUCT(B$2:B$804-F$3,B366:B1168-F$3)</f>
        <v>#VALUE!</v>
      </c>
      <c r="H366" t="e" cm="1">
        <f t="array" ref="H366">SUMPRODUCT(B$2:B366-F$3,B$2:B366-F$3)</f>
        <v>#VALUE!</v>
      </c>
      <c r="I366" t="e" cm="1">
        <f t="array" ref="I366">SUMPRODUCT(B366:B$804-F$3,B366:B$804-F$3)</f>
        <v>#VALUE!</v>
      </c>
      <c r="J366" s="4" t="e">
        <f t="shared" si="5"/>
        <v>#VALUE!</v>
      </c>
    </row>
    <row r="367" spans="1:10" ht="15" x14ac:dyDescent="0.2">
      <c r="A367" s="5">
        <v>45051</v>
      </c>
      <c r="B367" s="4">
        <f>Table3[[#This Row],[Combined
Daily order]]</f>
        <v>19283</v>
      </c>
      <c r="C367" s="4">
        <v>365</v>
      </c>
      <c r="D367" s="4" t="e" cm="1">
        <f t="array" aca="1" ref="D367" ca="1">SUMPRODUCT(OFFSET($B$2:$B$804,0,0,803-C367)-AVERAGE($B$2:$B$804),OFFSET($B$2:$B$804,C367,0,803-C367)-AVERAGE($B$2:$B$804))/DEVSQ($B$2:$B$804)</f>
        <v>#VALUE!</v>
      </c>
      <c r="E367"/>
      <c r="G367" s="4" t="e" cm="1">
        <f t="array" ref="G367">SUMPRODUCT(B$2:B$804-F$3,B367:B1169-F$3)</f>
        <v>#VALUE!</v>
      </c>
      <c r="H367" t="e" cm="1">
        <f t="array" ref="H367">SUMPRODUCT(B$2:B367-F$3,B$2:B367-F$3)</f>
        <v>#VALUE!</v>
      </c>
      <c r="I367" t="e" cm="1">
        <f t="array" ref="I367">SUMPRODUCT(B367:B$804-F$3,B367:B$804-F$3)</f>
        <v>#VALUE!</v>
      </c>
      <c r="J367" s="4" t="e">
        <f t="shared" si="5"/>
        <v>#VALUE!</v>
      </c>
    </row>
    <row r="368" spans="1:10" ht="15" x14ac:dyDescent="0.2">
      <c r="A368" s="5">
        <v>45050</v>
      </c>
      <c r="B368" s="4">
        <f>Table3[[#This Row],[Combined
Daily order]]</f>
        <v>27004</v>
      </c>
      <c r="C368" s="4">
        <v>366</v>
      </c>
      <c r="D368" s="4" t="e" cm="1">
        <f t="array" aca="1" ref="D368" ca="1">SUMPRODUCT(OFFSET($B$2:$B$804,0,0,803-C368)-AVERAGE($B$2:$B$804),OFFSET($B$2:$B$804,C368,0,803-C368)-AVERAGE($B$2:$B$804))/DEVSQ($B$2:$B$804)</f>
        <v>#VALUE!</v>
      </c>
      <c r="E368"/>
      <c r="G368" s="4" t="e" cm="1">
        <f t="array" ref="G368">SUMPRODUCT(B$2:B$804-F$3,B368:B1170-F$3)</f>
        <v>#VALUE!</v>
      </c>
      <c r="H368" t="e" cm="1">
        <f t="array" ref="H368">SUMPRODUCT(B$2:B368-F$3,B$2:B368-F$3)</f>
        <v>#VALUE!</v>
      </c>
      <c r="I368" t="e" cm="1">
        <f t="array" ref="I368">SUMPRODUCT(B368:B$804-F$3,B368:B$804-F$3)</f>
        <v>#VALUE!</v>
      </c>
      <c r="J368" s="4" t="e">
        <f t="shared" si="5"/>
        <v>#VALUE!</v>
      </c>
    </row>
    <row r="369" spans="1:10" ht="15" x14ac:dyDescent="0.2">
      <c r="A369" s="5">
        <v>45049</v>
      </c>
      <c r="B369" s="4">
        <f>Table3[[#This Row],[Combined
Daily order]]</f>
        <v>19775</v>
      </c>
      <c r="C369" s="4">
        <v>367</v>
      </c>
      <c r="D369" s="4" t="e" cm="1">
        <f t="array" aca="1" ref="D369" ca="1">SUMPRODUCT(OFFSET($B$2:$B$804,0,0,803-C369)-AVERAGE($B$2:$B$804),OFFSET($B$2:$B$804,C369,0,803-C369)-AVERAGE($B$2:$B$804))/DEVSQ($B$2:$B$804)</f>
        <v>#VALUE!</v>
      </c>
      <c r="E369"/>
      <c r="G369" s="4" t="e" cm="1">
        <f t="array" ref="G369">SUMPRODUCT(B$2:B$804-F$3,B369:B1171-F$3)</f>
        <v>#VALUE!</v>
      </c>
      <c r="H369" t="e" cm="1">
        <f t="array" ref="H369">SUMPRODUCT(B$2:B369-F$3,B$2:B369-F$3)</f>
        <v>#VALUE!</v>
      </c>
      <c r="I369" t="e" cm="1">
        <f t="array" ref="I369">SUMPRODUCT(B369:B$804-F$3,B369:B$804-F$3)</f>
        <v>#VALUE!</v>
      </c>
      <c r="J369" s="4" t="e">
        <f t="shared" si="5"/>
        <v>#VALUE!</v>
      </c>
    </row>
    <row r="370" spans="1:10" ht="15" x14ac:dyDescent="0.2">
      <c r="A370" s="5">
        <v>45048</v>
      </c>
      <c r="B370" s="4">
        <f>Table3[[#This Row],[Combined
Daily order]]</f>
        <v>29075</v>
      </c>
      <c r="C370" s="4">
        <v>368</v>
      </c>
      <c r="D370" s="4" t="e" cm="1">
        <f t="array" aca="1" ref="D370" ca="1">SUMPRODUCT(OFFSET($B$2:$B$804,0,0,803-C370)-AVERAGE($B$2:$B$804),OFFSET($B$2:$B$804,C370,0,803-C370)-AVERAGE($B$2:$B$804))/DEVSQ($B$2:$B$804)</f>
        <v>#VALUE!</v>
      </c>
      <c r="E370"/>
      <c r="G370" s="4" t="e" cm="1">
        <f t="array" ref="G370">SUMPRODUCT(B$2:B$804-F$3,B370:B1172-F$3)</f>
        <v>#VALUE!</v>
      </c>
      <c r="H370" t="e" cm="1">
        <f t="array" ref="H370">SUMPRODUCT(B$2:B370-F$3,B$2:B370-F$3)</f>
        <v>#VALUE!</v>
      </c>
      <c r="I370" t="e" cm="1">
        <f t="array" ref="I370">SUMPRODUCT(B370:B$804-F$3,B370:B$804-F$3)</f>
        <v>#VALUE!</v>
      </c>
      <c r="J370" s="4" t="e">
        <f t="shared" si="5"/>
        <v>#VALUE!</v>
      </c>
    </row>
    <row r="371" spans="1:10" ht="15" x14ac:dyDescent="0.2">
      <c r="A371" s="5">
        <v>45047</v>
      </c>
      <c r="B371" s="4">
        <f>Table3[[#This Row],[Combined
Daily order]]</f>
        <v>18648</v>
      </c>
      <c r="C371" s="4">
        <v>369</v>
      </c>
      <c r="D371" s="4" t="e" cm="1">
        <f t="array" aca="1" ref="D371" ca="1">SUMPRODUCT(OFFSET($B$2:$B$804,0,0,803-C371)-AVERAGE($B$2:$B$804),OFFSET($B$2:$B$804,C371,0,803-C371)-AVERAGE($B$2:$B$804))/DEVSQ($B$2:$B$804)</f>
        <v>#VALUE!</v>
      </c>
      <c r="E371"/>
      <c r="G371" s="4" t="e" cm="1">
        <f t="array" ref="G371">SUMPRODUCT(B$2:B$804-F$3,B371:B1173-F$3)</f>
        <v>#VALUE!</v>
      </c>
      <c r="H371" t="e" cm="1">
        <f t="array" ref="H371">SUMPRODUCT(B$2:B371-F$3,B$2:B371-F$3)</f>
        <v>#VALUE!</v>
      </c>
      <c r="I371" t="e" cm="1">
        <f t="array" ref="I371">SUMPRODUCT(B371:B$804-F$3,B371:B$804-F$3)</f>
        <v>#VALUE!</v>
      </c>
      <c r="J371" s="4" t="e">
        <f t="shared" si="5"/>
        <v>#VALUE!</v>
      </c>
    </row>
    <row r="372" spans="1:10" ht="15" x14ac:dyDescent="0.2">
      <c r="A372" s="5">
        <v>45044</v>
      </c>
      <c r="B372" s="4">
        <f>Table3[[#This Row],[Combined
Daily order]]</f>
        <v>28009</v>
      </c>
      <c r="C372" s="4">
        <v>370</v>
      </c>
      <c r="D372" s="4" t="e" cm="1">
        <f t="array" aca="1" ref="D372" ca="1">SUMPRODUCT(OFFSET($B$2:$B$804,0,0,803-C372)-AVERAGE($B$2:$B$804),OFFSET($B$2:$B$804,C372,0,803-C372)-AVERAGE($B$2:$B$804))/DEVSQ($B$2:$B$804)</f>
        <v>#VALUE!</v>
      </c>
      <c r="E372"/>
      <c r="G372" s="4" t="e" cm="1">
        <f t="array" ref="G372">SUMPRODUCT(B$2:B$804-F$3,B372:B1174-F$3)</f>
        <v>#VALUE!</v>
      </c>
      <c r="H372" t="e" cm="1">
        <f t="array" ref="H372">SUMPRODUCT(B$2:B372-F$3,B$2:B372-F$3)</f>
        <v>#VALUE!</v>
      </c>
      <c r="I372" t="e" cm="1">
        <f t="array" ref="I372">SUMPRODUCT(B372:B$804-F$3,B372:B$804-F$3)</f>
        <v>#VALUE!</v>
      </c>
      <c r="J372" s="4" t="e">
        <f t="shared" si="5"/>
        <v>#VALUE!</v>
      </c>
    </row>
    <row r="373" spans="1:10" ht="15" x14ac:dyDescent="0.2">
      <c r="A373" s="5">
        <v>45043</v>
      </c>
      <c r="B373" s="4">
        <f>Table3[[#This Row],[Combined
Daily order]]</f>
        <v>20026</v>
      </c>
      <c r="C373" s="4">
        <v>371</v>
      </c>
      <c r="D373" s="4" t="e" cm="1">
        <f t="array" aca="1" ref="D373" ca="1">SUMPRODUCT(OFFSET($B$2:$B$804,0,0,803-C373)-AVERAGE($B$2:$B$804),OFFSET($B$2:$B$804,C373,0,803-C373)-AVERAGE($B$2:$B$804))/DEVSQ($B$2:$B$804)</f>
        <v>#VALUE!</v>
      </c>
      <c r="E373"/>
      <c r="G373" s="4" t="e" cm="1">
        <f t="array" ref="G373">SUMPRODUCT(B$2:B$804-F$3,B373:B1175-F$3)</f>
        <v>#VALUE!</v>
      </c>
      <c r="H373" t="e" cm="1">
        <f t="array" ref="H373">SUMPRODUCT(B$2:B373-F$3,B$2:B373-F$3)</f>
        <v>#VALUE!</v>
      </c>
      <c r="I373" t="e" cm="1">
        <f t="array" ref="I373">SUMPRODUCT(B373:B$804-F$3,B373:B$804-F$3)</f>
        <v>#VALUE!</v>
      </c>
      <c r="J373" s="4" t="e">
        <f t="shared" si="5"/>
        <v>#VALUE!</v>
      </c>
    </row>
    <row r="374" spans="1:10" ht="15" x14ac:dyDescent="0.2">
      <c r="A374" s="5">
        <v>45042</v>
      </c>
      <c r="B374" s="4">
        <f>Table3[[#This Row],[Combined
Daily order]]</f>
        <v>28049</v>
      </c>
      <c r="C374" s="4">
        <v>372</v>
      </c>
      <c r="D374" s="4" t="e" cm="1">
        <f t="array" aca="1" ref="D374" ca="1">SUMPRODUCT(OFFSET($B$2:$B$804,0,0,803-C374)-AVERAGE($B$2:$B$804),OFFSET($B$2:$B$804,C374,0,803-C374)-AVERAGE($B$2:$B$804))/DEVSQ($B$2:$B$804)</f>
        <v>#VALUE!</v>
      </c>
      <c r="E374"/>
      <c r="G374" s="4" t="e" cm="1">
        <f t="array" ref="G374">SUMPRODUCT(B$2:B$804-F$3,B374:B1176-F$3)</f>
        <v>#VALUE!</v>
      </c>
      <c r="H374" t="e" cm="1">
        <f t="array" ref="H374">SUMPRODUCT(B$2:B374-F$3,B$2:B374-F$3)</f>
        <v>#VALUE!</v>
      </c>
      <c r="I374" t="e" cm="1">
        <f t="array" ref="I374">SUMPRODUCT(B374:B$804-F$3,B374:B$804-F$3)</f>
        <v>#VALUE!</v>
      </c>
      <c r="J374" s="4" t="e">
        <f t="shared" si="5"/>
        <v>#VALUE!</v>
      </c>
    </row>
    <row r="375" spans="1:10" ht="15" x14ac:dyDescent="0.2">
      <c r="A375" s="5">
        <v>45041</v>
      </c>
      <c r="B375" s="4">
        <f>Table3[[#This Row],[Combined
Daily order]]</f>
        <v>18823</v>
      </c>
      <c r="C375" s="4">
        <v>373</v>
      </c>
      <c r="D375" s="4" t="e" cm="1">
        <f t="array" aca="1" ref="D375" ca="1">SUMPRODUCT(OFFSET($B$2:$B$804,0,0,803-C375)-AVERAGE($B$2:$B$804),OFFSET($B$2:$B$804,C375,0,803-C375)-AVERAGE($B$2:$B$804))/DEVSQ($B$2:$B$804)</f>
        <v>#VALUE!</v>
      </c>
      <c r="E375"/>
      <c r="G375" s="4" t="e" cm="1">
        <f t="array" ref="G375">SUMPRODUCT(B$2:B$804-F$3,B375:B1177-F$3)</f>
        <v>#VALUE!</v>
      </c>
      <c r="H375" t="e" cm="1">
        <f t="array" ref="H375">SUMPRODUCT(B$2:B375-F$3,B$2:B375-F$3)</f>
        <v>#VALUE!</v>
      </c>
      <c r="I375" t="e" cm="1">
        <f t="array" ref="I375">SUMPRODUCT(B375:B$804-F$3,B375:B$804-F$3)</f>
        <v>#VALUE!</v>
      </c>
      <c r="J375" s="4" t="e">
        <f t="shared" si="5"/>
        <v>#VALUE!</v>
      </c>
    </row>
    <row r="376" spans="1:10" ht="15" x14ac:dyDescent="0.2">
      <c r="A376" s="5">
        <v>45040</v>
      </c>
      <c r="B376" s="4">
        <f>Table3[[#This Row],[Combined
Daily order]]</f>
        <v>25804</v>
      </c>
      <c r="C376" s="4">
        <v>374</v>
      </c>
      <c r="D376" s="4" t="e" cm="1">
        <f t="array" aca="1" ref="D376" ca="1">SUMPRODUCT(OFFSET($B$2:$B$804,0,0,803-C376)-AVERAGE($B$2:$B$804),OFFSET($B$2:$B$804,C376,0,803-C376)-AVERAGE($B$2:$B$804))/DEVSQ($B$2:$B$804)</f>
        <v>#VALUE!</v>
      </c>
      <c r="E376"/>
      <c r="G376" s="4" t="e" cm="1">
        <f t="array" ref="G376">SUMPRODUCT(B$2:B$804-F$3,B376:B1178-F$3)</f>
        <v>#VALUE!</v>
      </c>
      <c r="H376" t="e" cm="1">
        <f t="array" ref="H376">SUMPRODUCT(B$2:B376-F$3,B$2:B376-F$3)</f>
        <v>#VALUE!</v>
      </c>
      <c r="I376" t="e" cm="1">
        <f t="array" ref="I376">SUMPRODUCT(B376:B$804-F$3,B376:B$804-F$3)</f>
        <v>#VALUE!</v>
      </c>
      <c r="J376" s="4" t="e">
        <f t="shared" si="5"/>
        <v>#VALUE!</v>
      </c>
    </row>
    <row r="377" spans="1:10" ht="15" x14ac:dyDescent="0.2">
      <c r="A377" s="5">
        <v>45037</v>
      </c>
      <c r="B377" s="4">
        <f>Table3[[#This Row],[Combined
Daily order]]</f>
        <v>18404</v>
      </c>
      <c r="C377" s="4">
        <v>375</v>
      </c>
      <c r="D377" s="4" t="e" cm="1">
        <f t="array" aca="1" ref="D377" ca="1">SUMPRODUCT(OFFSET($B$2:$B$804,0,0,803-C377)-AVERAGE($B$2:$B$804),OFFSET($B$2:$B$804,C377,0,803-C377)-AVERAGE($B$2:$B$804))/DEVSQ($B$2:$B$804)</f>
        <v>#VALUE!</v>
      </c>
      <c r="E377"/>
      <c r="G377" s="4" t="e" cm="1">
        <f t="array" ref="G377">SUMPRODUCT(B$2:B$804-F$3,B377:B1179-F$3)</f>
        <v>#VALUE!</v>
      </c>
      <c r="H377" t="e" cm="1">
        <f t="array" ref="H377">SUMPRODUCT(B$2:B377-F$3,B$2:B377-F$3)</f>
        <v>#VALUE!</v>
      </c>
      <c r="I377" t="e" cm="1">
        <f t="array" ref="I377">SUMPRODUCT(B377:B$804-F$3,B377:B$804-F$3)</f>
        <v>#VALUE!</v>
      </c>
      <c r="J377" s="4" t="e">
        <f t="shared" si="5"/>
        <v>#VALUE!</v>
      </c>
    </row>
    <row r="378" spans="1:10" ht="15" x14ac:dyDescent="0.2">
      <c r="A378" s="5">
        <v>45036</v>
      </c>
      <c r="B378" s="4">
        <f>Table3[[#This Row],[Combined
Daily order]]</f>
        <v>27486</v>
      </c>
      <c r="C378" s="4">
        <v>376</v>
      </c>
      <c r="D378" s="4" t="e" cm="1">
        <f t="array" aca="1" ref="D378" ca="1">SUMPRODUCT(OFFSET($B$2:$B$804,0,0,803-C378)-AVERAGE($B$2:$B$804),OFFSET($B$2:$B$804,C378,0,803-C378)-AVERAGE($B$2:$B$804))/DEVSQ($B$2:$B$804)</f>
        <v>#VALUE!</v>
      </c>
      <c r="E378"/>
      <c r="G378" s="4" t="e" cm="1">
        <f t="array" ref="G378">SUMPRODUCT(B$2:B$804-F$3,B378:B1180-F$3)</f>
        <v>#VALUE!</v>
      </c>
      <c r="H378" t="e" cm="1">
        <f t="array" ref="H378">SUMPRODUCT(B$2:B378-F$3,B$2:B378-F$3)</f>
        <v>#VALUE!</v>
      </c>
      <c r="I378" t="e" cm="1">
        <f t="array" ref="I378">SUMPRODUCT(B378:B$804-F$3,B378:B$804-F$3)</f>
        <v>#VALUE!</v>
      </c>
      <c r="J378" s="4" t="e">
        <f t="shared" si="5"/>
        <v>#VALUE!</v>
      </c>
    </row>
    <row r="379" spans="1:10" ht="15" x14ac:dyDescent="0.2">
      <c r="A379" s="5">
        <v>45035</v>
      </c>
      <c r="B379" s="4">
        <f>Table3[[#This Row],[Combined
Daily order]]</f>
        <v>18007</v>
      </c>
      <c r="C379" s="4">
        <v>377</v>
      </c>
      <c r="D379" s="4" t="e" cm="1">
        <f t="array" aca="1" ref="D379" ca="1">SUMPRODUCT(OFFSET($B$2:$B$804,0,0,803-C379)-AVERAGE($B$2:$B$804),OFFSET($B$2:$B$804,C379,0,803-C379)-AVERAGE($B$2:$B$804))/DEVSQ($B$2:$B$804)</f>
        <v>#VALUE!</v>
      </c>
      <c r="E379"/>
      <c r="G379" s="4" t="e" cm="1">
        <f t="array" ref="G379">SUMPRODUCT(B$2:B$804-F$3,B379:B1181-F$3)</f>
        <v>#VALUE!</v>
      </c>
      <c r="H379" t="e" cm="1">
        <f t="array" ref="H379">SUMPRODUCT(B$2:B379-F$3,B$2:B379-F$3)</f>
        <v>#VALUE!</v>
      </c>
      <c r="I379" t="e" cm="1">
        <f t="array" ref="I379">SUMPRODUCT(B379:B$804-F$3,B379:B$804-F$3)</f>
        <v>#VALUE!</v>
      </c>
      <c r="J379" s="4" t="e">
        <f t="shared" si="5"/>
        <v>#VALUE!</v>
      </c>
    </row>
    <row r="380" spans="1:10" ht="15" x14ac:dyDescent="0.2">
      <c r="A380" s="5">
        <v>45034</v>
      </c>
      <c r="B380" s="4">
        <f>Table3[[#This Row],[Combined
Daily order]]</f>
        <v>28853</v>
      </c>
      <c r="C380" s="4">
        <v>378</v>
      </c>
      <c r="D380" s="4" t="e" cm="1">
        <f t="array" aca="1" ref="D380" ca="1">SUMPRODUCT(OFFSET($B$2:$B$804,0,0,803-C380)-AVERAGE($B$2:$B$804),OFFSET($B$2:$B$804,C380,0,803-C380)-AVERAGE($B$2:$B$804))/DEVSQ($B$2:$B$804)</f>
        <v>#VALUE!</v>
      </c>
      <c r="E380"/>
      <c r="G380" s="4" t="e" cm="1">
        <f t="array" ref="G380">SUMPRODUCT(B$2:B$804-F$3,B380:B1182-F$3)</f>
        <v>#VALUE!</v>
      </c>
      <c r="H380" t="e" cm="1">
        <f t="array" ref="H380">SUMPRODUCT(B$2:B380-F$3,B$2:B380-F$3)</f>
        <v>#VALUE!</v>
      </c>
      <c r="I380" t="e" cm="1">
        <f t="array" ref="I380">SUMPRODUCT(B380:B$804-F$3,B380:B$804-F$3)</f>
        <v>#VALUE!</v>
      </c>
      <c r="J380" s="4" t="e">
        <f t="shared" si="5"/>
        <v>#VALUE!</v>
      </c>
    </row>
    <row r="381" spans="1:10" ht="15" x14ac:dyDescent="0.2">
      <c r="A381" s="5">
        <v>45033</v>
      </c>
      <c r="B381" s="4">
        <f>Table3[[#This Row],[Combined
Daily order]]</f>
        <v>17195</v>
      </c>
      <c r="C381" s="4">
        <v>379</v>
      </c>
      <c r="D381" s="4" t="e" cm="1">
        <f t="array" aca="1" ref="D381" ca="1">SUMPRODUCT(OFFSET($B$2:$B$804,0,0,803-C381)-AVERAGE($B$2:$B$804),OFFSET($B$2:$B$804,C381,0,803-C381)-AVERAGE($B$2:$B$804))/DEVSQ($B$2:$B$804)</f>
        <v>#VALUE!</v>
      </c>
      <c r="E381"/>
      <c r="G381" s="4" t="e" cm="1">
        <f t="array" ref="G381">SUMPRODUCT(B$2:B$804-F$3,B381:B1183-F$3)</f>
        <v>#VALUE!</v>
      </c>
      <c r="H381" t="e" cm="1">
        <f t="array" ref="H381">SUMPRODUCT(B$2:B381-F$3,B$2:B381-F$3)</f>
        <v>#VALUE!</v>
      </c>
      <c r="I381" t="e" cm="1">
        <f t="array" ref="I381">SUMPRODUCT(B381:B$804-F$3,B381:B$804-F$3)</f>
        <v>#VALUE!</v>
      </c>
      <c r="J381" s="4" t="e">
        <f t="shared" si="5"/>
        <v>#VALUE!</v>
      </c>
    </row>
    <row r="382" spans="1:10" ht="15" x14ac:dyDescent="0.2">
      <c r="A382" s="5">
        <v>45030</v>
      </c>
      <c r="B382" s="4">
        <f>Table3[[#This Row],[Combined
Daily order]]</f>
        <v>24913</v>
      </c>
      <c r="C382" s="4">
        <v>380</v>
      </c>
      <c r="D382" s="4" t="e" cm="1">
        <f t="array" aca="1" ref="D382" ca="1">SUMPRODUCT(OFFSET($B$2:$B$804,0,0,803-C382)-AVERAGE($B$2:$B$804),OFFSET($B$2:$B$804,C382,0,803-C382)-AVERAGE($B$2:$B$804))/DEVSQ($B$2:$B$804)</f>
        <v>#VALUE!</v>
      </c>
      <c r="E382"/>
      <c r="G382" s="4" t="e" cm="1">
        <f t="array" ref="G382">SUMPRODUCT(B$2:B$804-F$3,B382:B1184-F$3)</f>
        <v>#VALUE!</v>
      </c>
      <c r="H382" t="e" cm="1">
        <f t="array" ref="H382">SUMPRODUCT(B$2:B382-F$3,B$2:B382-F$3)</f>
        <v>#VALUE!</v>
      </c>
      <c r="I382" t="e" cm="1">
        <f t="array" ref="I382">SUMPRODUCT(B382:B$804-F$3,B382:B$804-F$3)</f>
        <v>#VALUE!</v>
      </c>
      <c r="J382" s="4" t="e">
        <f t="shared" si="5"/>
        <v>#VALUE!</v>
      </c>
    </row>
    <row r="383" spans="1:10" ht="15" x14ac:dyDescent="0.2">
      <c r="A383" s="5">
        <v>45029</v>
      </c>
      <c r="B383" s="4">
        <f>Table3[[#This Row],[Combined
Daily order]]</f>
        <v>18956</v>
      </c>
      <c r="C383" s="4">
        <v>381</v>
      </c>
      <c r="D383" s="4" t="e" cm="1">
        <f t="array" aca="1" ref="D383" ca="1">SUMPRODUCT(OFFSET($B$2:$B$804,0,0,803-C383)-AVERAGE($B$2:$B$804),OFFSET($B$2:$B$804,C383,0,803-C383)-AVERAGE($B$2:$B$804))/DEVSQ($B$2:$B$804)</f>
        <v>#VALUE!</v>
      </c>
      <c r="E383"/>
      <c r="G383" s="4" t="e" cm="1">
        <f t="array" ref="G383">SUMPRODUCT(B$2:B$804-F$3,B383:B1185-F$3)</f>
        <v>#VALUE!</v>
      </c>
      <c r="H383" t="e" cm="1">
        <f t="array" ref="H383">SUMPRODUCT(B$2:B383-F$3,B$2:B383-F$3)</f>
        <v>#VALUE!</v>
      </c>
      <c r="I383" t="e" cm="1">
        <f t="array" ref="I383">SUMPRODUCT(B383:B$804-F$3,B383:B$804-F$3)</f>
        <v>#VALUE!</v>
      </c>
      <c r="J383" s="4" t="e">
        <f t="shared" si="5"/>
        <v>#VALUE!</v>
      </c>
    </row>
    <row r="384" spans="1:10" ht="15" x14ac:dyDescent="0.2">
      <c r="A384" s="5">
        <v>45028</v>
      </c>
      <c r="B384" s="4">
        <f>Table3[[#This Row],[Combined
Daily order]]</f>
        <v>25647</v>
      </c>
      <c r="C384" s="4">
        <v>382</v>
      </c>
      <c r="D384" s="4" t="e" cm="1">
        <f t="array" aca="1" ref="D384" ca="1">SUMPRODUCT(OFFSET($B$2:$B$804,0,0,803-C384)-AVERAGE($B$2:$B$804),OFFSET($B$2:$B$804,C384,0,803-C384)-AVERAGE($B$2:$B$804))/DEVSQ($B$2:$B$804)</f>
        <v>#VALUE!</v>
      </c>
      <c r="E384"/>
      <c r="G384" s="4" t="e" cm="1">
        <f t="array" ref="G384">SUMPRODUCT(B$2:B$804-F$3,B384:B1186-F$3)</f>
        <v>#VALUE!</v>
      </c>
      <c r="H384" t="e" cm="1">
        <f t="array" ref="H384">SUMPRODUCT(B$2:B384-F$3,B$2:B384-F$3)</f>
        <v>#VALUE!</v>
      </c>
      <c r="I384" t="e" cm="1">
        <f t="array" ref="I384">SUMPRODUCT(B384:B$804-F$3,B384:B$804-F$3)</f>
        <v>#VALUE!</v>
      </c>
      <c r="J384" s="4" t="e">
        <f t="shared" si="5"/>
        <v>#VALUE!</v>
      </c>
    </row>
    <row r="385" spans="1:10" ht="15" x14ac:dyDescent="0.2">
      <c r="A385" s="5">
        <v>45027</v>
      </c>
      <c r="B385" s="4">
        <f>Table3[[#This Row],[Combined
Daily order]]</f>
        <v>18341</v>
      </c>
      <c r="C385" s="4">
        <v>383</v>
      </c>
      <c r="D385" s="4" t="e" cm="1">
        <f t="array" aca="1" ref="D385" ca="1">SUMPRODUCT(OFFSET($B$2:$B$804,0,0,803-C385)-AVERAGE($B$2:$B$804),OFFSET($B$2:$B$804,C385,0,803-C385)-AVERAGE($B$2:$B$804))/DEVSQ($B$2:$B$804)</f>
        <v>#VALUE!</v>
      </c>
      <c r="E385"/>
      <c r="G385" s="4" t="e" cm="1">
        <f t="array" ref="G385">SUMPRODUCT(B$2:B$804-F$3,B385:B1187-F$3)</f>
        <v>#VALUE!</v>
      </c>
      <c r="H385" t="e" cm="1">
        <f t="array" ref="H385">SUMPRODUCT(B$2:B385-F$3,B$2:B385-F$3)</f>
        <v>#VALUE!</v>
      </c>
      <c r="I385" t="e" cm="1">
        <f t="array" ref="I385">SUMPRODUCT(B385:B$804-F$3,B385:B$804-F$3)</f>
        <v>#VALUE!</v>
      </c>
      <c r="J385" s="4" t="e">
        <f t="shared" si="5"/>
        <v>#VALUE!</v>
      </c>
    </row>
    <row r="386" spans="1:10" ht="15" x14ac:dyDescent="0.2">
      <c r="A386" s="5">
        <v>45026</v>
      </c>
      <c r="B386" s="4">
        <f>Table3[[#This Row],[Combined
Daily order]]</f>
        <v>28519</v>
      </c>
      <c r="C386" s="4">
        <v>384</v>
      </c>
      <c r="D386" s="4" t="e" cm="1">
        <f t="array" aca="1" ref="D386" ca="1">SUMPRODUCT(OFFSET($B$2:$B$804,0,0,803-C386)-AVERAGE($B$2:$B$804),OFFSET($B$2:$B$804,C386,0,803-C386)-AVERAGE($B$2:$B$804))/DEVSQ($B$2:$B$804)</f>
        <v>#VALUE!</v>
      </c>
      <c r="E386"/>
      <c r="G386" s="4" t="e" cm="1">
        <f t="array" ref="G386">SUMPRODUCT(B$2:B$804-F$3,B386:B1188-F$3)</f>
        <v>#VALUE!</v>
      </c>
      <c r="H386" t="e" cm="1">
        <f t="array" ref="H386">SUMPRODUCT(B$2:B386-F$3,B$2:B386-F$3)</f>
        <v>#VALUE!</v>
      </c>
      <c r="I386" t="e" cm="1">
        <f t="array" ref="I386">SUMPRODUCT(B386:B$804-F$3,B386:B$804-F$3)</f>
        <v>#VALUE!</v>
      </c>
      <c r="J386" s="4" t="e">
        <f t="shared" ref="J386:J449" si="6">G386/I$2</f>
        <v>#VALUE!</v>
      </c>
    </row>
    <row r="387" spans="1:10" ht="15" x14ac:dyDescent="0.2">
      <c r="A387" s="5">
        <v>45023</v>
      </c>
      <c r="B387" s="4">
        <f>Table3[[#This Row],[Combined
Daily order]]</f>
        <v>19879</v>
      </c>
      <c r="C387" s="4">
        <v>385</v>
      </c>
      <c r="D387" s="4" t="e" cm="1">
        <f t="array" aca="1" ref="D387" ca="1">SUMPRODUCT(OFFSET($B$2:$B$804,0,0,803-C387)-AVERAGE($B$2:$B$804),OFFSET($B$2:$B$804,C387,0,803-C387)-AVERAGE($B$2:$B$804))/DEVSQ($B$2:$B$804)</f>
        <v>#VALUE!</v>
      </c>
      <c r="E387"/>
      <c r="G387" s="4" t="e" cm="1">
        <f t="array" ref="G387">SUMPRODUCT(B$2:B$804-F$3,B387:B1189-F$3)</f>
        <v>#VALUE!</v>
      </c>
      <c r="H387" t="e" cm="1">
        <f t="array" ref="H387">SUMPRODUCT(B$2:B387-F$3,B$2:B387-F$3)</f>
        <v>#VALUE!</v>
      </c>
      <c r="I387" t="e" cm="1">
        <f t="array" ref="I387">SUMPRODUCT(B387:B$804-F$3,B387:B$804-F$3)</f>
        <v>#VALUE!</v>
      </c>
      <c r="J387" s="4" t="e">
        <f t="shared" si="6"/>
        <v>#VALUE!</v>
      </c>
    </row>
    <row r="388" spans="1:10" ht="15" x14ac:dyDescent="0.2">
      <c r="A388" s="5">
        <v>45022</v>
      </c>
      <c r="B388" s="4">
        <f>Table3[[#This Row],[Combined
Daily order]]</f>
        <v>27733</v>
      </c>
      <c r="C388" s="4">
        <v>386</v>
      </c>
      <c r="D388" s="4" t="e" cm="1">
        <f t="array" aca="1" ref="D388" ca="1">SUMPRODUCT(OFFSET($B$2:$B$804,0,0,803-C388)-AVERAGE($B$2:$B$804),OFFSET($B$2:$B$804,C388,0,803-C388)-AVERAGE($B$2:$B$804))/DEVSQ($B$2:$B$804)</f>
        <v>#VALUE!</v>
      </c>
      <c r="E388"/>
      <c r="G388" s="4" t="e" cm="1">
        <f t="array" ref="G388">SUMPRODUCT(B$2:B$804-F$3,B388:B1190-F$3)</f>
        <v>#VALUE!</v>
      </c>
      <c r="H388" t="e" cm="1">
        <f t="array" ref="H388">SUMPRODUCT(B$2:B388-F$3,B$2:B388-F$3)</f>
        <v>#VALUE!</v>
      </c>
      <c r="I388" t="e" cm="1">
        <f t="array" ref="I388">SUMPRODUCT(B388:B$804-F$3,B388:B$804-F$3)</f>
        <v>#VALUE!</v>
      </c>
      <c r="J388" s="4" t="e">
        <f t="shared" si="6"/>
        <v>#VALUE!</v>
      </c>
    </row>
    <row r="389" spans="1:10" ht="15" x14ac:dyDescent="0.2">
      <c r="A389" s="5">
        <v>45021</v>
      </c>
      <c r="B389" s="4">
        <f>Table3[[#This Row],[Combined
Daily order]]</f>
        <v>20034</v>
      </c>
      <c r="C389" s="4">
        <v>387</v>
      </c>
      <c r="D389" s="4" t="e" cm="1">
        <f t="array" aca="1" ref="D389" ca="1">SUMPRODUCT(OFFSET($B$2:$B$804,0,0,803-C389)-AVERAGE($B$2:$B$804),OFFSET($B$2:$B$804,C389,0,803-C389)-AVERAGE($B$2:$B$804))/DEVSQ($B$2:$B$804)</f>
        <v>#VALUE!</v>
      </c>
      <c r="E389"/>
      <c r="G389" s="4" t="e" cm="1">
        <f t="array" ref="G389">SUMPRODUCT(B$2:B$804-F$3,B389:B1191-F$3)</f>
        <v>#VALUE!</v>
      </c>
      <c r="H389" t="e" cm="1">
        <f t="array" ref="H389">SUMPRODUCT(B$2:B389-F$3,B$2:B389-F$3)</f>
        <v>#VALUE!</v>
      </c>
      <c r="I389" t="e" cm="1">
        <f t="array" ref="I389">SUMPRODUCT(B389:B$804-F$3,B389:B$804-F$3)</f>
        <v>#VALUE!</v>
      </c>
      <c r="J389" s="4" t="e">
        <f t="shared" si="6"/>
        <v>#VALUE!</v>
      </c>
    </row>
    <row r="390" spans="1:10" ht="15" x14ac:dyDescent="0.2">
      <c r="A390" s="5">
        <v>45020</v>
      </c>
      <c r="B390" s="4">
        <f>Table3[[#This Row],[Combined
Daily order]]</f>
        <v>28303</v>
      </c>
      <c r="C390" s="4">
        <v>388</v>
      </c>
      <c r="D390" s="4" t="e" cm="1">
        <f t="array" aca="1" ref="D390" ca="1">SUMPRODUCT(OFFSET($B$2:$B$804,0,0,803-C390)-AVERAGE($B$2:$B$804),OFFSET($B$2:$B$804,C390,0,803-C390)-AVERAGE($B$2:$B$804))/DEVSQ($B$2:$B$804)</f>
        <v>#VALUE!</v>
      </c>
      <c r="E390"/>
      <c r="G390" s="4" t="e" cm="1">
        <f t="array" ref="G390">SUMPRODUCT(B$2:B$804-F$3,B390:B1192-F$3)</f>
        <v>#VALUE!</v>
      </c>
      <c r="H390" t="e" cm="1">
        <f t="array" ref="H390">SUMPRODUCT(B$2:B390-F$3,B$2:B390-F$3)</f>
        <v>#VALUE!</v>
      </c>
      <c r="I390" t="e" cm="1">
        <f t="array" ref="I390">SUMPRODUCT(B390:B$804-F$3,B390:B$804-F$3)</f>
        <v>#VALUE!</v>
      </c>
      <c r="J390" s="4" t="e">
        <f t="shared" si="6"/>
        <v>#VALUE!</v>
      </c>
    </row>
    <row r="391" spans="1:10" ht="15" x14ac:dyDescent="0.2">
      <c r="A391" s="5">
        <v>45019</v>
      </c>
      <c r="B391" s="4">
        <f>Table3[[#This Row],[Combined
Daily order]]</f>
        <v>18037</v>
      </c>
      <c r="C391" s="4">
        <v>389</v>
      </c>
      <c r="D391" s="4" t="e" cm="1">
        <f t="array" aca="1" ref="D391" ca="1">SUMPRODUCT(OFFSET($B$2:$B$804,0,0,803-C391)-AVERAGE($B$2:$B$804),OFFSET($B$2:$B$804,C391,0,803-C391)-AVERAGE($B$2:$B$804))/DEVSQ($B$2:$B$804)</f>
        <v>#VALUE!</v>
      </c>
      <c r="E391"/>
      <c r="G391" s="4" t="e" cm="1">
        <f t="array" ref="G391">SUMPRODUCT(B$2:B$804-F$3,B391:B1193-F$3)</f>
        <v>#VALUE!</v>
      </c>
      <c r="H391" t="e" cm="1">
        <f t="array" ref="H391">SUMPRODUCT(B$2:B391-F$3,B$2:B391-F$3)</f>
        <v>#VALUE!</v>
      </c>
      <c r="I391" t="e" cm="1">
        <f t="array" ref="I391">SUMPRODUCT(B391:B$804-F$3,B391:B$804-F$3)</f>
        <v>#VALUE!</v>
      </c>
      <c r="J391" s="4" t="e">
        <f t="shared" si="6"/>
        <v>#VALUE!</v>
      </c>
    </row>
    <row r="392" spans="1:10" ht="15" x14ac:dyDescent="0.2">
      <c r="A392" s="5">
        <v>45016</v>
      </c>
      <c r="B392" s="4">
        <f>Table3[[#This Row],[Combined
Daily order]]</f>
        <v>26882</v>
      </c>
      <c r="C392" s="4">
        <v>390</v>
      </c>
      <c r="D392" s="4" t="e" cm="1">
        <f t="array" aca="1" ref="D392" ca="1">SUMPRODUCT(OFFSET($B$2:$B$804,0,0,803-C392)-AVERAGE($B$2:$B$804),OFFSET($B$2:$B$804,C392,0,803-C392)-AVERAGE($B$2:$B$804))/DEVSQ($B$2:$B$804)</f>
        <v>#VALUE!</v>
      </c>
      <c r="E392"/>
      <c r="G392" s="4" t="e" cm="1">
        <f t="array" ref="G392">SUMPRODUCT(B$2:B$804-F$3,B392:B1194-F$3)</f>
        <v>#VALUE!</v>
      </c>
      <c r="H392" t="e" cm="1">
        <f t="array" ref="H392">SUMPRODUCT(B$2:B392-F$3,B$2:B392-F$3)</f>
        <v>#VALUE!</v>
      </c>
      <c r="I392" t="e" cm="1">
        <f t="array" ref="I392">SUMPRODUCT(B392:B$804-F$3,B392:B$804-F$3)</f>
        <v>#VALUE!</v>
      </c>
      <c r="J392" s="4" t="e">
        <f t="shared" si="6"/>
        <v>#VALUE!</v>
      </c>
    </row>
    <row r="393" spans="1:10" ht="15" x14ac:dyDescent="0.2">
      <c r="A393" s="5">
        <v>45015</v>
      </c>
      <c r="B393" s="4">
        <f>Table3[[#This Row],[Combined
Daily order]]</f>
        <v>17677</v>
      </c>
      <c r="C393" s="4">
        <v>391</v>
      </c>
      <c r="D393" s="4" t="e" cm="1">
        <f t="array" aca="1" ref="D393" ca="1">SUMPRODUCT(OFFSET($B$2:$B$804,0,0,803-C393)-AVERAGE($B$2:$B$804),OFFSET($B$2:$B$804,C393,0,803-C393)-AVERAGE($B$2:$B$804))/DEVSQ($B$2:$B$804)</f>
        <v>#VALUE!</v>
      </c>
      <c r="E393"/>
      <c r="G393" s="4" t="e" cm="1">
        <f t="array" ref="G393">SUMPRODUCT(B$2:B$804-F$3,B393:B1195-F$3)</f>
        <v>#VALUE!</v>
      </c>
      <c r="H393" t="e" cm="1">
        <f t="array" ref="H393">SUMPRODUCT(B$2:B393-F$3,B$2:B393-F$3)</f>
        <v>#VALUE!</v>
      </c>
      <c r="I393" t="e" cm="1">
        <f t="array" ref="I393">SUMPRODUCT(B393:B$804-F$3,B393:B$804-F$3)</f>
        <v>#VALUE!</v>
      </c>
      <c r="J393" s="4" t="e">
        <f t="shared" si="6"/>
        <v>#VALUE!</v>
      </c>
    </row>
    <row r="394" spans="1:10" ht="15" x14ac:dyDescent="0.2">
      <c r="A394" s="5">
        <v>45014</v>
      </c>
      <c r="B394" s="4">
        <f>Table3[[#This Row],[Combined
Daily order]]</f>
        <v>27964</v>
      </c>
      <c r="C394" s="4">
        <v>392</v>
      </c>
      <c r="D394" s="4" t="e" cm="1">
        <f t="array" aca="1" ref="D394" ca="1">SUMPRODUCT(OFFSET($B$2:$B$804,0,0,803-C394)-AVERAGE($B$2:$B$804),OFFSET($B$2:$B$804,C394,0,803-C394)-AVERAGE($B$2:$B$804))/DEVSQ($B$2:$B$804)</f>
        <v>#VALUE!</v>
      </c>
      <c r="E394"/>
      <c r="G394" s="4" t="e" cm="1">
        <f t="array" ref="G394">SUMPRODUCT(B$2:B$804-F$3,B394:B1196-F$3)</f>
        <v>#VALUE!</v>
      </c>
      <c r="H394" t="e" cm="1">
        <f t="array" ref="H394">SUMPRODUCT(B$2:B394-F$3,B$2:B394-F$3)</f>
        <v>#VALUE!</v>
      </c>
      <c r="I394" t="e" cm="1">
        <f t="array" ref="I394">SUMPRODUCT(B394:B$804-F$3,B394:B$804-F$3)</f>
        <v>#VALUE!</v>
      </c>
      <c r="J394" s="4" t="e">
        <f t="shared" si="6"/>
        <v>#VALUE!</v>
      </c>
    </row>
    <row r="395" spans="1:10" ht="15" x14ac:dyDescent="0.2">
      <c r="A395" s="5">
        <v>45013</v>
      </c>
      <c r="B395" s="4">
        <f>Table3[[#This Row],[Combined
Daily order]]</f>
        <v>18855</v>
      </c>
      <c r="C395" s="4">
        <v>393</v>
      </c>
      <c r="D395" s="4" t="e" cm="1">
        <f t="array" aca="1" ref="D395" ca="1">SUMPRODUCT(OFFSET($B$2:$B$804,0,0,803-C395)-AVERAGE($B$2:$B$804),OFFSET($B$2:$B$804,C395,0,803-C395)-AVERAGE($B$2:$B$804))/DEVSQ($B$2:$B$804)</f>
        <v>#VALUE!</v>
      </c>
      <c r="E395"/>
      <c r="G395" s="4" t="e" cm="1">
        <f t="array" ref="G395">SUMPRODUCT(B$2:B$804-F$3,B395:B1197-F$3)</f>
        <v>#VALUE!</v>
      </c>
      <c r="H395" t="e" cm="1">
        <f t="array" ref="H395">SUMPRODUCT(B$2:B395-F$3,B$2:B395-F$3)</f>
        <v>#VALUE!</v>
      </c>
      <c r="I395" t="e" cm="1">
        <f t="array" ref="I395">SUMPRODUCT(B395:B$804-F$3,B395:B$804-F$3)</f>
        <v>#VALUE!</v>
      </c>
      <c r="J395" s="4" t="e">
        <f t="shared" si="6"/>
        <v>#VALUE!</v>
      </c>
    </row>
    <row r="396" spans="1:10" ht="15" x14ac:dyDescent="0.2">
      <c r="A396" s="5">
        <v>45012</v>
      </c>
      <c r="B396" s="4">
        <f>Table3[[#This Row],[Combined
Daily order]]</f>
        <v>27277</v>
      </c>
      <c r="C396" s="4">
        <v>394</v>
      </c>
      <c r="D396" s="4" t="e" cm="1">
        <f t="array" aca="1" ref="D396" ca="1">SUMPRODUCT(OFFSET($B$2:$B$804,0,0,803-C396)-AVERAGE($B$2:$B$804),OFFSET($B$2:$B$804,C396,0,803-C396)-AVERAGE($B$2:$B$804))/DEVSQ($B$2:$B$804)</f>
        <v>#VALUE!</v>
      </c>
      <c r="E396"/>
      <c r="G396" s="4" t="e" cm="1">
        <f t="array" ref="G396">SUMPRODUCT(B$2:B$804-F$3,B396:B1198-F$3)</f>
        <v>#VALUE!</v>
      </c>
      <c r="H396" t="e" cm="1">
        <f t="array" ref="H396">SUMPRODUCT(B$2:B396-F$3,B$2:B396-F$3)</f>
        <v>#VALUE!</v>
      </c>
      <c r="I396" t="e" cm="1">
        <f t="array" ref="I396">SUMPRODUCT(B396:B$804-F$3,B396:B$804-F$3)</f>
        <v>#VALUE!</v>
      </c>
      <c r="J396" s="4" t="e">
        <f t="shared" si="6"/>
        <v>#VALUE!</v>
      </c>
    </row>
    <row r="397" spans="1:10" ht="15" x14ac:dyDescent="0.2">
      <c r="A397" s="5">
        <v>45009</v>
      </c>
      <c r="B397" s="4">
        <f>Table3[[#This Row],[Combined
Daily order]]</f>
        <v>18445</v>
      </c>
      <c r="C397" s="4">
        <v>395</v>
      </c>
      <c r="D397" s="4" t="e" cm="1">
        <f t="array" aca="1" ref="D397" ca="1">SUMPRODUCT(OFFSET($B$2:$B$804,0,0,803-C397)-AVERAGE($B$2:$B$804),OFFSET($B$2:$B$804,C397,0,803-C397)-AVERAGE($B$2:$B$804))/DEVSQ($B$2:$B$804)</f>
        <v>#VALUE!</v>
      </c>
      <c r="E397"/>
      <c r="G397" s="4" t="e" cm="1">
        <f t="array" ref="G397">SUMPRODUCT(B$2:B$804-F$3,B397:B1199-F$3)</f>
        <v>#VALUE!</v>
      </c>
      <c r="H397" t="e" cm="1">
        <f t="array" ref="H397">SUMPRODUCT(B$2:B397-F$3,B$2:B397-F$3)</f>
        <v>#VALUE!</v>
      </c>
      <c r="I397" t="e" cm="1">
        <f t="array" ref="I397">SUMPRODUCT(B397:B$804-F$3,B397:B$804-F$3)</f>
        <v>#VALUE!</v>
      </c>
      <c r="J397" s="4" t="e">
        <f t="shared" si="6"/>
        <v>#VALUE!</v>
      </c>
    </row>
    <row r="398" spans="1:10" ht="15" x14ac:dyDescent="0.2">
      <c r="A398" s="5">
        <v>45008</v>
      </c>
      <c r="B398" s="4">
        <f>Table3[[#This Row],[Combined
Daily order]]</f>
        <v>28040</v>
      </c>
      <c r="C398" s="4">
        <v>396</v>
      </c>
      <c r="D398" s="4" t="e" cm="1">
        <f t="array" aca="1" ref="D398" ca="1">SUMPRODUCT(OFFSET($B$2:$B$804,0,0,803-C398)-AVERAGE($B$2:$B$804),OFFSET($B$2:$B$804,C398,0,803-C398)-AVERAGE($B$2:$B$804))/DEVSQ($B$2:$B$804)</f>
        <v>#VALUE!</v>
      </c>
      <c r="E398"/>
      <c r="G398" s="4" t="e" cm="1">
        <f t="array" ref="G398">SUMPRODUCT(B$2:B$804-F$3,B398:B1200-F$3)</f>
        <v>#VALUE!</v>
      </c>
      <c r="H398" t="e" cm="1">
        <f t="array" ref="H398">SUMPRODUCT(B$2:B398-F$3,B$2:B398-F$3)</f>
        <v>#VALUE!</v>
      </c>
      <c r="I398" t="e" cm="1">
        <f t="array" ref="I398">SUMPRODUCT(B398:B$804-F$3,B398:B$804-F$3)</f>
        <v>#VALUE!</v>
      </c>
      <c r="J398" s="4" t="e">
        <f t="shared" si="6"/>
        <v>#VALUE!</v>
      </c>
    </row>
    <row r="399" spans="1:10" ht="15" x14ac:dyDescent="0.2">
      <c r="A399" s="5">
        <v>45007</v>
      </c>
      <c r="B399" s="4">
        <f>Table3[[#This Row],[Combined
Daily order]]</f>
        <v>17988</v>
      </c>
      <c r="C399" s="4">
        <v>397</v>
      </c>
      <c r="D399" s="4" t="e" cm="1">
        <f t="array" aca="1" ref="D399" ca="1">SUMPRODUCT(OFFSET($B$2:$B$804,0,0,803-C399)-AVERAGE($B$2:$B$804),OFFSET($B$2:$B$804,C399,0,803-C399)-AVERAGE($B$2:$B$804))/DEVSQ($B$2:$B$804)</f>
        <v>#VALUE!</v>
      </c>
      <c r="E399"/>
      <c r="G399" s="4" t="e" cm="1">
        <f t="array" ref="G399">SUMPRODUCT(B$2:B$804-F$3,B399:B1201-F$3)</f>
        <v>#VALUE!</v>
      </c>
      <c r="H399" t="e" cm="1">
        <f t="array" ref="H399">SUMPRODUCT(B$2:B399-F$3,B$2:B399-F$3)</f>
        <v>#VALUE!</v>
      </c>
      <c r="I399" t="e" cm="1">
        <f t="array" ref="I399">SUMPRODUCT(B399:B$804-F$3,B399:B$804-F$3)</f>
        <v>#VALUE!</v>
      </c>
      <c r="J399" s="4" t="e">
        <f t="shared" si="6"/>
        <v>#VALUE!</v>
      </c>
    </row>
    <row r="400" spans="1:10" ht="15" x14ac:dyDescent="0.2">
      <c r="A400" s="5">
        <v>45006</v>
      </c>
      <c r="B400" s="4">
        <f>Table3[[#This Row],[Combined
Daily order]]</f>
        <v>28372</v>
      </c>
      <c r="C400" s="4">
        <v>398</v>
      </c>
      <c r="D400" s="4" t="e" cm="1">
        <f t="array" aca="1" ref="D400" ca="1">SUMPRODUCT(OFFSET($B$2:$B$804,0,0,803-C400)-AVERAGE($B$2:$B$804),OFFSET($B$2:$B$804,C400,0,803-C400)-AVERAGE($B$2:$B$804))/DEVSQ($B$2:$B$804)</f>
        <v>#VALUE!</v>
      </c>
      <c r="E400"/>
      <c r="G400" s="4" t="e" cm="1">
        <f t="array" ref="G400">SUMPRODUCT(B$2:B$804-F$3,B400:B1202-F$3)</f>
        <v>#VALUE!</v>
      </c>
      <c r="H400" t="e" cm="1">
        <f t="array" ref="H400">SUMPRODUCT(B$2:B400-F$3,B$2:B400-F$3)</f>
        <v>#VALUE!</v>
      </c>
      <c r="I400" t="e" cm="1">
        <f t="array" ref="I400">SUMPRODUCT(B400:B$804-F$3,B400:B$804-F$3)</f>
        <v>#VALUE!</v>
      </c>
      <c r="J400" s="4" t="e">
        <f t="shared" si="6"/>
        <v>#VALUE!</v>
      </c>
    </row>
    <row r="401" spans="1:10" ht="15" x14ac:dyDescent="0.2">
      <c r="A401" s="5">
        <v>45005</v>
      </c>
      <c r="B401" s="4">
        <f>Table3[[#This Row],[Combined
Daily order]]</f>
        <v>28293</v>
      </c>
      <c r="C401" s="4">
        <v>399</v>
      </c>
      <c r="D401" s="4" t="e" cm="1">
        <f t="array" aca="1" ref="D401" ca="1">SUMPRODUCT(OFFSET($B$2:$B$804,0,0,803-C401)-AVERAGE($B$2:$B$804),OFFSET($B$2:$B$804,C401,0,803-C401)-AVERAGE($B$2:$B$804))/DEVSQ($B$2:$B$804)</f>
        <v>#VALUE!</v>
      </c>
      <c r="E401"/>
      <c r="G401" s="4" t="e" cm="1">
        <f t="array" ref="G401">SUMPRODUCT(B$2:B$804-F$3,B401:B1203-F$3)</f>
        <v>#VALUE!</v>
      </c>
      <c r="H401" t="e" cm="1">
        <f t="array" ref="H401">SUMPRODUCT(B$2:B401-F$3,B$2:B401-F$3)</f>
        <v>#VALUE!</v>
      </c>
      <c r="I401" t="e" cm="1">
        <f t="array" ref="I401">SUMPRODUCT(B401:B$804-F$3,B401:B$804-F$3)</f>
        <v>#VALUE!</v>
      </c>
      <c r="J401" s="4" t="e">
        <f t="shared" si="6"/>
        <v>#VALUE!</v>
      </c>
    </row>
    <row r="402" spans="1:10" ht="15" x14ac:dyDescent="0.2">
      <c r="A402" s="5">
        <v>45002</v>
      </c>
      <c r="B402" s="4">
        <f>Table3[[#This Row],[Combined
Daily order]]</f>
        <v>18998</v>
      </c>
      <c r="C402" s="4">
        <v>400</v>
      </c>
      <c r="D402" s="4" t="e" cm="1">
        <f t="array" aca="1" ref="D402" ca="1">SUMPRODUCT(OFFSET($B$2:$B$804,0,0,803-C402)-AVERAGE($B$2:$B$804),OFFSET($B$2:$B$804,C402,0,803-C402)-AVERAGE($B$2:$B$804))/DEVSQ($B$2:$B$804)</f>
        <v>#VALUE!</v>
      </c>
      <c r="E402"/>
      <c r="G402" s="4" t="e" cm="1">
        <f t="array" ref="G402">SUMPRODUCT(B$2:B$804-F$3,B402:B1204-F$3)</f>
        <v>#VALUE!</v>
      </c>
      <c r="H402" t="e" cm="1">
        <f t="array" ref="H402">SUMPRODUCT(B$2:B402-F$3,B$2:B402-F$3)</f>
        <v>#VALUE!</v>
      </c>
      <c r="I402" t="e" cm="1">
        <f t="array" ref="I402">SUMPRODUCT(B402:B$804-F$3,B402:B$804-F$3)</f>
        <v>#VALUE!</v>
      </c>
      <c r="J402" s="4" t="e">
        <f t="shared" si="6"/>
        <v>#VALUE!</v>
      </c>
    </row>
    <row r="403" spans="1:10" ht="15" x14ac:dyDescent="0.2">
      <c r="A403" s="5">
        <v>45001</v>
      </c>
      <c r="B403" s="4">
        <f>Table3[[#This Row],[Combined
Daily order]]</f>
        <v>27364</v>
      </c>
      <c r="C403" s="4">
        <v>401</v>
      </c>
      <c r="D403" s="4" t="e" cm="1">
        <f t="array" aca="1" ref="D403" ca="1">SUMPRODUCT(OFFSET($B$2:$B$804,0,0,803-C403)-AVERAGE($B$2:$B$804),OFFSET($B$2:$B$804,C403,0,803-C403)-AVERAGE($B$2:$B$804))/DEVSQ($B$2:$B$804)</f>
        <v>#VALUE!</v>
      </c>
      <c r="E403"/>
      <c r="G403" s="4" t="e" cm="1">
        <f t="array" ref="G403">SUMPRODUCT(B$2:B$804-F$3,B403:B1205-F$3)</f>
        <v>#VALUE!</v>
      </c>
      <c r="H403" t="e" cm="1">
        <f t="array" ref="H403">SUMPRODUCT(B$2:B403-F$3,B$2:B403-F$3)</f>
        <v>#VALUE!</v>
      </c>
      <c r="I403" t="e" cm="1">
        <f t="array" ref="I403">SUMPRODUCT(B403:B$804-F$3,B403:B$804-F$3)</f>
        <v>#VALUE!</v>
      </c>
      <c r="J403" s="4" t="e">
        <f t="shared" si="6"/>
        <v>#VALUE!</v>
      </c>
    </row>
    <row r="404" spans="1:10" ht="15" x14ac:dyDescent="0.2">
      <c r="A404" s="5">
        <v>45000</v>
      </c>
      <c r="B404" s="4">
        <f>Table3[[#This Row],[Combined
Daily order]]</f>
        <v>19089</v>
      </c>
      <c r="C404" s="4">
        <v>402</v>
      </c>
      <c r="D404" s="4" t="e" cm="1">
        <f t="array" aca="1" ref="D404" ca="1">SUMPRODUCT(OFFSET($B$2:$B$804,0,0,803-C404)-AVERAGE($B$2:$B$804),OFFSET($B$2:$B$804,C404,0,803-C404)-AVERAGE($B$2:$B$804))/DEVSQ($B$2:$B$804)</f>
        <v>#VALUE!</v>
      </c>
      <c r="E404"/>
      <c r="G404" s="4" t="e" cm="1">
        <f t="array" ref="G404">SUMPRODUCT(B$2:B$804-F$3,B404:B1206-F$3)</f>
        <v>#VALUE!</v>
      </c>
      <c r="H404" t="e" cm="1">
        <f t="array" ref="H404">SUMPRODUCT(B$2:B404-F$3,B$2:B404-F$3)</f>
        <v>#VALUE!</v>
      </c>
      <c r="I404" t="e" cm="1">
        <f t="array" ref="I404">SUMPRODUCT(B404:B$804-F$3,B404:B$804-F$3)</f>
        <v>#VALUE!</v>
      </c>
      <c r="J404" s="4" t="e">
        <f t="shared" si="6"/>
        <v>#VALUE!</v>
      </c>
    </row>
    <row r="405" spans="1:10" ht="15" x14ac:dyDescent="0.2">
      <c r="A405" s="5">
        <v>44999</v>
      </c>
      <c r="B405" s="4">
        <f>Table3[[#This Row],[Combined
Daily order]]</f>
        <v>27780</v>
      </c>
      <c r="C405" s="4">
        <v>403</v>
      </c>
      <c r="D405" s="4" t="e" cm="1">
        <f t="array" aca="1" ref="D405" ca="1">SUMPRODUCT(OFFSET($B$2:$B$804,0,0,803-C405)-AVERAGE($B$2:$B$804),OFFSET($B$2:$B$804,C405,0,803-C405)-AVERAGE($B$2:$B$804))/DEVSQ($B$2:$B$804)</f>
        <v>#VALUE!</v>
      </c>
      <c r="E405"/>
      <c r="G405" s="4" t="e" cm="1">
        <f t="array" ref="G405">SUMPRODUCT(B$2:B$804-F$3,B405:B1207-F$3)</f>
        <v>#VALUE!</v>
      </c>
      <c r="H405" t="e" cm="1">
        <f t="array" ref="H405">SUMPRODUCT(B$2:B405-F$3,B$2:B405-F$3)</f>
        <v>#VALUE!</v>
      </c>
      <c r="I405" t="e" cm="1">
        <f t="array" ref="I405">SUMPRODUCT(B405:B$804-F$3,B405:B$804-F$3)</f>
        <v>#VALUE!</v>
      </c>
      <c r="J405" s="4" t="e">
        <f t="shared" si="6"/>
        <v>#VALUE!</v>
      </c>
    </row>
    <row r="406" spans="1:10" ht="15" x14ac:dyDescent="0.2">
      <c r="A406" s="5">
        <v>44998</v>
      </c>
      <c r="B406" s="4">
        <f>Table3[[#This Row],[Combined
Daily order]]</f>
        <v>18375</v>
      </c>
      <c r="C406" s="4">
        <v>404</v>
      </c>
      <c r="D406" s="4" t="e" cm="1">
        <f t="array" aca="1" ref="D406" ca="1">SUMPRODUCT(OFFSET($B$2:$B$804,0,0,803-C406)-AVERAGE($B$2:$B$804),OFFSET($B$2:$B$804,C406,0,803-C406)-AVERAGE($B$2:$B$804))/DEVSQ($B$2:$B$804)</f>
        <v>#VALUE!</v>
      </c>
      <c r="E406"/>
      <c r="G406" s="4" t="e" cm="1">
        <f t="array" ref="G406">SUMPRODUCT(B$2:B$804-F$3,B406:B1208-F$3)</f>
        <v>#VALUE!</v>
      </c>
      <c r="H406" t="e" cm="1">
        <f t="array" ref="H406">SUMPRODUCT(B$2:B406-F$3,B$2:B406-F$3)</f>
        <v>#VALUE!</v>
      </c>
      <c r="I406" t="e" cm="1">
        <f t="array" ref="I406">SUMPRODUCT(B406:B$804-F$3,B406:B$804-F$3)</f>
        <v>#VALUE!</v>
      </c>
      <c r="J406" s="4" t="e">
        <f t="shared" si="6"/>
        <v>#VALUE!</v>
      </c>
    </row>
    <row r="407" spans="1:10" ht="15" x14ac:dyDescent="0.2">
      <c r="A407" s="5">
        <v>44995</v>
      </c>
      <c r="B407" s="4">
        <f>Table3[[#This Row],[Combined
Daily order]]</f>
        <v>25982</v>
      </c>
      <c r="C407" s="4">
        <v>405</v>
      </c>
      <c r="D407" s="4" t="e" cm="1">
        <f t="array" aca="1" ref="D407" ca="1">SUMPRODUCT(OFFSET($B$2:$B$804,0,0,803-C407)-AVERAGE($B$2:$B$804),OFFSET($B$2:$B$804,C407,0,803-C407)-AVERAGE($B$2:$B$804))/DEVSQ($B$2:$B$804)</f>
        <v>#VALUE!</v>
      </c>
      <c r="E407"/>
      <c r="G407" s="4" t="e" cm="1">
        <f t="array" ref="G407">SUMPRODUCT(B$2:B$804-F$3,B407:B1209-F$3)</f>
        <v>#VALUE!</v>
      </c>
      <c r="H407" t="e" cm="1">
        <f t="array" ref="H407">SUMPRODUCT(B$2:B407-F$3,B$2:B407-F$3)</f>
        <v>#VALUE!</v>
      </c>
      <c r="I407" t="e" cm="1">
        <f t="array" ref="I407">SUMPRODUCT(B407:B$804-F$3,B407:B$804-F$3)</f>
        <v>#VALUE!</v>
      </c>
      <c r="J407" s="4" t="e">
        <f t="shared" si="6"/>
        <v>#VALUE!</v>
      </c>
    </row>
    <row r="408" spans="1:10" ht="15" x14ac:dyDescent="0.2">
      <c r="A408" s="5">
        <v>44994</v>
      </c>
      <c r="B408" s="4">
        <f>Table3[[#This Row],[Combined
Daily order]]</f>
        <v>19694</v>
      </c>
      <c r="C408" s="4">
        <v>406</v>
      </c>
      <c r="D408" s="4" t="e" cm="1">
        <f t="array" aca="1" ref="D408" ca="1">SUMPRODUCT(OFFSET($B$2:$B$804,0,0,803-C408)-AVERAGE($B$2:$B$804),OFFSET($B$2:$B$804,C408,0,803-C408)-AVERAGE($B$2:$B$804))/DEVSQ($B$2:$B$804)</f>
        <v>#VALUE!</v>
      </c>
      <c r="E408"/>
      <c r="G408" s="4" t="e" cm="1">
        <f t="array" ref="G408">SUMPRODUCT(B$2:B$804-F$3,B408:B1210-F$3)</f>
        <v>#VALUE!</v>
      </c>
      <c r="H408" t="e" cm="1">
        <f t="array" ref="H408">SUMPRODUCT(B$2:B408-F$3,B$2:B408-F$3)</f>
        <v>#VALUE!</v>
      </c>
      <c r="I408" t="e" cm="1">
        <f t="array" ref="I408">SUMPRODUCT(B408:B$804-F$3,B408:B$804-F$3)</f>
        <v>#VALUE!</v>
      </c>
      <c r="J408" s="4" t="e">
        <f t="shared" si="6"/>
        <v>#VALUE!</v>
      </c>
    </row>
    <row r="409" spans="1:10" ht="15" x14ac:dyDescent="0.2">
      <c r="A409" s="5">
        <v>44993</v>
      </c>
      <c r="B409" s="4">
        <f>Table3[[#This Row],[Combined
Daily order]]</f>
        <v>26818</v>
      </c>
      <c r="C409" s="4">
        <v>407</v>
      </c>
      <c r="D409" s="4" t="e" cm="1">
        <f t="array" aca="1" ref="D409" ca="1">SUMPRODUCT(OFFSET($B$2:$B$804,0,0,803-C409)-AVERAGE($B$2:$B$804),OFFSET($B$2:$B$804,C409,0,803-C409)-AVERAGE($B$2:$B$804))/DEVSQ($B$2:$B$804)</f>
        <v>#VALUE!</v>
      </c>
      <c r="E409"/>
      <c r="G409" s="4" t="e" cm="1">
        <f t="array" ref="G409">SUMPRODUCT(B$2:B$804-F$3,B409:B1211-F$3)</f>
        <v>#VALUE!</v>
      </c>
      <c r="H409" t="e" cm="1">
        <f t="array" ref="H409">SUMPRODUCT(B$2:B409-F$3,B$2:B409-F$3)</f>
        <v>#VALUE!</v>
      </c>
      <c r="I409" t="e" cm="1">
        <f t="array" ref="I409">SUMPRODUCT(B409:B$804-F$3,B409:B$804-F$3)</f>
        <v>#VALUE!</v>
      </c>
      <c r="J409" s="4" t="e">
        <f t="shared" si="6"/>
        <v>#VALUE!</v>
      </c>
    </row>
    <row r="410" spans="1:10" ht="15" x14ac:dyDescent="0.2">
      <c r="A410" s="5">
        <v>44992</v>
      </c>
      <c r="B410" s="4">
        <f>Table3[[#This Row],[Combined
Daily order]]</f>
        <v>17677</v>
      </c>
      <c r="C410" s="4">
        <v>408</v>
      </c>
      <c r="D410" s="4" t="e" cm="1">
        <f t="array" aca="1" ref="D410" ca="1">SUMPRODUCT(OFFSET($B$2:$B$804,0,0,803-C410)-AVERAGE($B$2:$B$804),OFFSET($B$2:$B$804,C410,0,803-C410)-AVERAGE($B$2:$B$804))/DEVSQ($B$2:$B$804)</f>
        <v>#VALUE!</v>
      </c>
      <c r="E410"/>
      <c r="G410" s="4" t="e" cm="1">
        <f t="array" ref="G410">SUMPRODUCT(B$2:B$804-F$3,B410:B1212-F$3)</f>
        <v>#VALUE!</v>
      </c>
      <c r="H410" t="e" cm="1">
        <f t="array" ref="H410">SUMPRODUCT(B$2:B410-F$3,B$2:B410-F$3)</f>
        <v>#VALUE!</v>
      </c>
      <c r="I410" t="e" cm="1">
        <f t="array" ref="I410">SUMPRODUCT(B410:B$804-F$3,B410:B$804-F$3)</f>
        <v>#VALUE!</v>
      </c>
      <c r="J410" s="4" t="e">
        <f t="shared" si="6"/>
        <v>#VALUE!</v>
      </c>
    </row>
    <row r="411" spans="1:10" ht="15" x14ac:dyDescent="0.2">
      <c r="A411" s="5">
        <v>44991</v>
      </c>
      <c r="B411" s="4">
        <f>Table3[[#This Row],[Combined
Daily order]]</f>
        <v>24371</v>
      </c>
      <c r="C411" s="4">
        <v>409</v>
      </c>
      <c r="D411" s="4" t="e" cm="1">
        <f t="array" aca="1" ref="D411" ca="1">SUMPRODUCT(OFFSET($B$2:$B$804,0,0,803-C411)-AVERAGE($B$2:$B$804),OFFSET($B$2:$B$804,C411,0,803-C411)-AVERAGE($B$2:$B$804))/DEVSQ($B$2:$B$804)</f>
        <v>#VALUE!</v>
      </c>
      <c r="E411"/>
      <c r="G411" s="4" t="e" cm="1">
        <f t="array" ref="G411">SUMPRODUCT(B$2:B$804-F$3,B411:B1213-F$3)</f>
        <v>#VALUE!</v>
      </c>
      <c r="H411" t="e" cm="1">
        <f t="array" ref="H411">SUMPRODUCT(B$2:B411-F$3,B$2:B411-F$3)</f>
        <v>#VALUE!</v>
      </c>
      <c r="I411" t="e" cm="1">
        <f t="array" ref="I411">SUMPRODUCT(B411:B$804-F$3,B411:B$804-F$3)</f>
        <v>#VALUE!</v>
      </c>
      <c r="J411" s="4" t="e">
        <f t="shared" si="6"/>
        <v>#VALUE!</v>
      </c>
    </row>
    <row r="412" spans="1:10" ht="15" x14ac:dyDescent="0.2">
      <c r="A412" s="5">
        <v>44988</v>
      </c>
      <c r="B412" s="4">
        <f>Table3[[#This Row],[Combined
Daily order]]</f>
        <v>15606</v>
      </c>
      <c r="C412" s="4">
        <v>410</v>
      </c>
      <c r="D412" s="4" t="e" cm="1">
        <f t="array" aca="1" ref="D412" ca="1">SUMPRODUCT(OFFSET($B$2:$B$804,0,0,803-C412)-AVERAGE($B$2:$B$804),OFFSET($B$2:$B$804,C412,0,803-C412)-AVERAGE($B$2:$B$804))/DEVSQ($B$2:$B$804)</f>
        <v>#VALUE!</v>
      </c>
      <c r="E412"/>
      <c r="G412" s="4" t="e" cm="1">
        <f t="array" ref="G412">SUMPRODUCT(B$2:B$804-F$3,B412:B1214-F$3)</f>
        <v>#VALUE!</v>
      </c>
      <c r="H412" t="e" cm="1">
        <f t="array" ref="H412">SUMPRODUCT(B$2:B412-F$3,B$2:B412-F$3)</f>
        <v>#VALUE!</v>
      </c>
      <c r="I412" t="e" cm="1">
        <f t="array" ref="I412">SUMPRODUCT(B412:B$804-F$3,B412:B$804-F$3)</f>
        <v>#VALUE!</v>
      </c>
      <c r="J412" s="4" t="e">
        <f t="shared" si="6"/>
        <v>#VALUE!</v>
      </c>
    </row>
    <row r="413" spans="1:10" ht="15" x14ac:dyDescent="0.2">
      <c r="A413" s="5">
        <v>44987</v>
      </c>
      <c r="B413" s="4">
        <f>Table3[[#This Row],[Combined
Daily order]]</f>
        <v>24613</v>
      </c>
      <c r="C413" s="4">
        <v>411</v>
      </c>
      <c r="D413" s="4" t="e" cm="1">
        <f t="array" aca="1" ref="D413" ca="1">SUMPRODUCT(OFFSET($B$2:$B$804,0,0,803-C413)-AVERAGE($B$2:$B$804),OFFSET($B$2:$B$804,C413,0,803-C413)-AVERAGE($B$2:$B$804))/DEVSQ($B$2:$B$804)</f>
        <v>#VALUE!</v>
      </c>
      <c r="E413"/>
      <c r="G413" s="4" t="e" cm="1">
        <f t="array" ref="G413">SUMPRODUCT(B$2:B$804-F$3,B413:B1215-F$3)</f>
        <v>#VALUE!</v>
      </c>
      <c r="H413" t="e" cm="1">
        <f t="array" ref="H413">SUMPRODUCT(B$2:B413-F$3,B$2:B413-F$3)</f>
        <v>#VALUE!</v>
      </c>
      <c r="I413" t="e" cm="1">
        <f t="array" ref="I413">SUMPRODUCT(B413:B$804-F$3,B413:B$804-F$3)</f>
        <v>#VALUE!</v>
      </c>
      <c r="J413" s="4" t="e">
        <f t="shared" si="6"/>
        <v>#VALUE!</v>
      </c>
    </row>
    <row r="414" spans="1:10" ht="15" x14ac:dyDescent="0.2">
      <c r="A414" s="5">
        <v>44986</v>
      </c>
      <c r="B414" s="4">
        <f>Table3[[#This Row],[Combined
Daily order]]</f>
        <v>23984</v>
      </c>
      <c r="C414" s="4">
        <v>412</v>
      </c>
      <c r="D414" s="4" t="e" cm="1">
        <f t="array" aca="1" ref="D414" ca="1">SUMPRODUCT(OFFSET($B$2:$B$804,0,0,803-C414)-AVERAGE($B$2:$B$804),OFFSET($B$2:$B$804,C414,0,803-C414)-AVERAGE($B$2:$B$804))/DEVSQ($B$2:$B$804)</f>
        <v>#VALUE!</v>
      </c>
      <c r="E414"/>
      <c r="G414" s="4" t="e" cm="1">
        <f t="array" ref="G414">SUMPRODUCT(B$2:B$804-F$3,B414:B1216-F$3)</f>
        <v>#VALUE!</v>
      </c>
      <c r="H414" t="e" cm="1">
        <f t="array" ref="H414">SUMPRODUCT(B$2:B414-F$3,B$2:B414-F$3)</f>
        <v>#VALUE!</v>
      </c>
      <c r="I414" t="e" cm="1">
        <f t="array" ref="I414">SUMPRODUCT(B414:B$804-F$3,B414:B$804-F$3)</f>
        <v>#VALUE!</v>
      </c>
      <c r="J414" s="4" t="e">
        <f t="shared" si="6"/>
        <v>#VALUE!</v>
      </c>
    </row>
    <row r="415" spans="1:10" ht="15" x14ac:dyDescent="0.2">
      <c r="A415" s="5">
        <v>44985</v>
      </c>
      <c r="B415" s="4">
        <f>Table3[[#This Row],[Combined
Daily order]]</f>
        <v>14673</v>
      </c>
      <c r="C415" s="4">
        <v>413</v>
      </c>
      <c r="D415" s="4" t="e" cm="1">
        <f t="array" aca="1" ref="D415" ca="1">SUMPRODUCT(OFFSET($B$2:$B$804,0,0,803-C415)-AVERAGE($B$2:$B$804),OFFSET($B$2:$B$804,C415,0,803-C415)-AVERAGE($B$2:$B$804))/DEVSQ($B$2:$B$804)</f>
        <v>#VALUE!</v>
      </c>
      <c r="E415"/>
      <c r="G415" s="4" t="e" cm="1">
        <f t="array" ref="G415">SUMPRODUCT(B$2:B$804-F$3,B415:B1217-F$3)</f>
        <v>#VALUE!</v>
      </c>
      <c r="H415" t="e" cm="1">
        <f t="array" ref="H415">SUMPRODUCT(B$2:B415-F$3,B$2:B415-F$3)</f>
        <v>#VALUE!</v>
      </c>
      <c r="I415" t="e" cm="1">
        <f t="array" ref="I415">SUMPRODUCT(B415:B$804-F$3,B415:B$804-F$3)</f>
        <v>#VALUE!</v>
      </c>
      <c r="J415" s="4" t="e">
        <f t="shared" si="6"/>
        <v>#VALUE!</v>
      </c>
    </row>
    <row r="416" spans="1:10" ht="15" x14ac:dyDescent="0.2">
      <c r="A416" s="5">
        <v>44984</v>
      </c>
      <c r="B416" s="4">
        <f>Table3[[#This Row],[Combined
Daily order]]</f>
        <v>17121</v>
      </c>
      <c r="C416" s="4">
        <v>414</v>
      </c>
      <c r="D416" s="4" t="e" cm="1">
        <f t="array" aca="1" ref="D416" ca="1">SUMPRODUCT(OFFSET($B$2:$B$804,0,0,803-C416)-AVERAGE($B$2:$B$804),OFFSET($B$2:$B$804,C416,0,803-C416)-AVERAGE($B$2:$B$804))/DEVSQ($B$2:$B$804)</f>
        <v>#VALUE!</v>
      </c>
      <c r="E416"/>
      <c r="G416" s="4" t="e" cm="1">
        <f t="array" ref="G416">SUMPRODUCT(B$2:B$804-F$3,B416:B1218-F$3)</f>
        <v>#VALUE!</v>
      </c>
      <c r="H416" t="e" cm="1">
        <f t="array" ref="H416">SUMPRODUCT(B$2:B416-F$3,B$2:B416-F$3)</f>
        <v>#VALUE!</v>
      </c>
      <c r="I416" t="e" cm="1">
        <f t="array" ref="I416">SUMPRODUCT(B416:B$804-F$3,B416:B$804-F$3)</f>
        <v>#VALUE!</v>
      </c>
      <c r="J416" s="4" t="e">
        <f t="shared" si="6"/>
        <v>#VALUE!</v>
      </c>
    </row>
    <row r="417" spans="1:10" ht="15" x14ac:dyDescent="0.2">
      <c r="A417" s="5">
        <v>44981</v>
      </c>
      <c r="B417" s="4">
        <f>Table3[[#This Row],[Combined
Daily order]]</f>
        <v>23022</v>
      </c>
      <c r="C417" s="4">
        <v>415</v>
      </c>
      <c r="D417" s="4" t="e" cm="1">
        <f t="array" aca="1" ref="D417" ca="1">SUMPRODUCT(OFFSET($B$2:$B$804,0,0,803-C417)-AVERAGE($B$2:$B$804),OFFSET($B$2:$B$804,C417,0,803-C417)-AVERAGE($B$2:$B$804))/DEVSQ($B$2:$B$804)</f>
        <v>#VALUE!</v>
      </c>
      <c r="E417"/>
      <c r="G417" s="4" t="e" cm="1">
        <f t="array" ref="G417">SUMPRODUCT(B$2:B$804-F$3,B417:B1219-F$3)</f>
        <v>#VALUE!</v>
      </c>
      <c r="H417" t="e" cm="1">
        <f t="array" ref="H417">SUMPRODUCT(B$2:B417-F$3,B$2:B417-F$3)</f>
        <v>#VALUE!</v>
      </c>
      <c r="I417" t="e" cm="1">
        <f t="array" ref="I417">SUMPRODUCT(B417:B$804-F$3,B417:B$804-F$3)</f>
        <v>#VALUE!</v>
      </c>
      <c r="J417" s="4" t="e">
        <f t="shared" si="6"/>
        <v>#VALUE!</v>
      </c>
    </row>
    <row r="418" spans="1:10" ht="15" x14ac:dyDescent="0.2">
      <c r="A418" s="5">
        <v>44980</v>
      </c>
      <c r="B418" s="4">
        <f>Table3[[#This Row],[Combined
Daily order]]</f>
        <v>14506</v>
      </c>
      <c r="C418" s="4">
        <v>416</v>
      </c>
      <c r="D418" s="4" t="e" cm="1">
        <f t="array" aca="1" ref="D418" ca="1">SUMPRODUCT(OFFSET($B$2:$B$804,0,0,803-C418)-AVERAGE($B$2:$B$804),OFFSET($B$2:$B$804,C418,0,803-C418)-AVERAGE($B$2:$B$804))/DEVSQ($B$2:$B$804)</f>
        <v>#VALUE!</v>
      </c>
      <c r="E418"/>
      <c r="G418" s="4" t="e" cm="1">
        <f t="array" ref="G418">SUMPRODUCT(B$2:B$804-F$3,B418:B1220-F$3)</f>
        <v>#VALUE!</v>
      </c>
      <c r="H418" t="e" cm="1">
        <f t="array" ref="H418">SUMPRODUCT(B$2:B418-F$3,B$2:B418-F$3)</f>
        <v>#VALUE!</v>
      </c>
      <c r="I418" t="e" cm="1">
        <f t="array" ref="I418">SUMPRODUCT(B418:B$804-F$3,B418:B$804-F$3)</f>
        <v>#VALUE!</v>
      </c>
      <c r="J418" s="4" t="e">
        <f t="shared" si="6"/>
        <v>#VALUE!</v>
      </c>
    </row>
    <row r="419" spans="1:10" ht="15" x14ac:dyDescent="0.2">
      <c r="A419" s="5">
        <v>44979</v>
      </c>
      <c r="B419" s="4">
        <f>Table3[[#This Row],[Combined
Daily order]]</f>
        <v>23775</v>
      </c>
      <c r="C419" s="4">
        <v>417</v>
      </c>
      <c r="D419" s="4" t="e" cm="1">
        <f t="array" aca="1" ref="D419" ca="1">SUMPRODUCT(OFFSET($B$2:$B$804,0,0,803-C419)-AVERAGE($B$2:$B$804),OFFSET($B$2:$B$804,C419,0,803-C419)-AVERAGE($B$2:$B$804))/DEVSQ($B$2:$B$804)</f>
        <v>#VALUE!</v>
      </c>
      <c r="E419"/>
      <c r="G419" s="4" t="e" cm="1">
        <f t="array" ref="G419">SUMPRODUCT(B$2:B$804-F$3,B419:B1221-F$3)</f>
        <v>#VALUE!</v>
      </c>
      <c r="H419" t="e" cm="1">
        <f t="array" ref="H419">SUMPRODUCT(B$2:B419-F$3,B$2:B419-F$3)</f>
        <v>#VALUE!</v>
      </c>
      <c r="I419" t="e" cm="1">
        <f t="array" ref="I419">SUMPRODUCT(B419:B$804-F$3,B419:B$804-F$3)</f>
        <v>#VALUE!</v>
      </c>
      <c r="J419" s="4" t="e">
        <f t="shared" si="6"/>
        <v>#VALUE!</v>
      </c>
    </row>
    <row r="420" spans="1:10" ht="15" x14ac:dyDescent="0.2">
      <c r="A420" s="5">
        <v>44978</v>
      </c>
      <c r="B420" s="4">
        <f>Table3[[#This Row],[Combined
Daily order]]</f>
        <v>22488</v>
      </c>
      <c r="C420" s="4">
        <v>418</v>
      </c>
      <c r="D420" s="4" t="e" cm="1">
        <f t="array" aca="1" ref="D420" ca="1">SUMPRODUCT(OFFSET($B$2:$B$804,0,0,803-C420)-AVERAGE($B$2:$B$804),OFFSET($B$2:$B$804,C420,0,803-C420)-AVERAGE($B$2:$B$804))/DEVSQ($B$2:$B$804)</f>
        <v>#VALUE!</v>
      </c>
      <c r="E420"/>
      <c r="G420" s="4" t="e" cm="1">
        <f t="array" ref="G420">SUMPRODUCT(B$2:B$804-F$3,B420:B1222-F$3)</f>
        <v>#VALUE!</v>
      </c>
      <c r="H420" t="e" cm="1">
        <f t="array" ref="H420">SUMPRODUCT(B$2:B420-F$3,B$2:B420-F$3)</f>
        <v>#VALUE!</v>
      </c>
      <c r="I420" t="e" cm="1">
        <f t="array" ref="I420">SUMPRODUCT(B420:B$804-F$3,B420:B$804-F$3)</f>
        <v>#VALUE!</v>
      </c>
      <c r="J420" s="4" t="e">
        <f t="shared" si="6"/>
        <v>#VALUE!</v>
      </c>
    </row>
    <row r="421" spans="1:10" ht="15" x14ac:dyDescent="0.2">
      <c r="A421" s="5">
        <v>44977</v>
      </c>
      <c r="B421" s="4">
        <f>Table3[[#This Row],[Combined
Daily order]]</f>
        <v>13115</v>
      </c>
      <c r="C421" s="4">
        <v>419</v>
      </c>
      <c r="D421" s="4" t="e" cm="1">
        <f t="array" aca="1" ref="D421" ca="1">SUMPRODUCT(OFFSET($B$2:$B$804,0,0,803-C421)-AVERAGE($B$2:$B$804),OFFSET($B$2:$B$804,C421,0,803-C421)-AVERAGE($B$2:$B$804))/DEVSQ($B$2:$B$804)</f>
        <v>#VALUE!</v>
      </c>
      <c r="E421"/>
      <c r="G421" s="4" t="e" cm="1">
        <f t="array" ref="G421">SUMPRODUCT(B$2:B$804-F$3,B421:B1223-F$3)</f>
        <v>#VALUE!</v>
      </c>
      <c r="H421" t="e" cm="1">
        <f t="array" ref="H421">SUMPRODUCT(B$2:B421-F$3,B$2:B421-F$3)</f>
        <v>#VALUE!</v>
      </c>
      <c r="I421" t="e" cm="1">
        <f t="array" ref="I421">SUMPRODUCT(B421:B$804-F$3,B421:B$804-F$3)</f>
        <v>#VALUE!</v>
      </c>
      <c r="J421" s="4" t="e">
        <f t="shared" si="6"/>
        <v>#VALUE!</v>
      </c>
    </row>
    <row r="422" spans="1:10" ht="15" x14ac:dyDescent="0.2">
      <c r="A422" s="5">
        <v>44974</v>
      </c>
      <c r="B422" s="4">
        <f>Table3[[#This Row],[Combined
Daily order]]</f>
        <v>15712</v>
      </c>
      <c r="C422" s="4">
        <v>420</v>
      </c>
      <c r="D422" s="4" t="e" cm="1">
        <f t="array" aca="1" ref="D422" ca="1">SUMPRODUCT(OFFSET($B$2:$B$804,0,0,803-C422)-AVERAGE($B$2:$B$804),OFFSET($B$2:$B$804,C422,0,803-C422)-AVERAGE($B$2:$B$804))/DEVSQ($B$2:$B$804)</f>
        <v>#VALUE!</v>
      </c>
      <c r="E422"/>
      <c r="G422" s="4" t="e" cm="1">
        <f t="array" ref="G422">SUMPRODUCT(B$2:B$804-F$3,B422:B1224-F$3)</f>
        <v>#VALUE!</v>
      </c>
      <c r="H422" t="e" cm="1">
        <f t="array" ref="H422">SUMPRODUCT(B$2:B422-F$3,B$2:B422-F$3)</f>
        <v>#VALUE!</v>
      </c>
      <c r="I422" t="e" cm="1">
        <f t="array" ref="I422">SUMPRODUCT(B422:B$804-F$3,B422:B$804-F$3)</f>
        <v>#VALUE!</v>
      </c>
      <c r="J422" s="4" t="e">
        <f t="shared" si="6"/>
        <v>#VALUE!</v>
      </c>
    </row>
    <row r="423" spans="1:10" ht="15" x14ac:dyDescent="0.2">
      <c r="A423" s="5">
        <v>44973</v>
      </c>
      <c r="B423" s="4">
        <f>Table3[[#This Row],[Combined
Daily order]]</f>
        <v>22344</v>
      </c>
      <c r="C423" s="4">
        <v>421</v>
      </c>
      <c r="D423" s="4" t="e" cm="1">
        <f t="array" aca="1" ref="D423" ca="1">SUMPRODUCT(OFFSET($B$2:$B$804,0,0,803-C423)-AVERAGE($B$2:$B$804),OFFSET($B$2:$B$804,C423,0,803-C423)-AVERAGE($B$2:$B$804))/DEVSQ($B$2:$B$804)</f>
        <v>#VALUE!</v>
      </c>
      <c r="E423"/>
      <c r="G423" s="4" t="e" cm="1">
        <f t="array" ref="G423">SUMPRODUCT(B$2:B$804-F$3,B423:B1225-F$3)</f>
        <v>#VALUE!</v>
      </c>
      <c r="H423" t="e" cm="1">
        <f t="array" ref="H423">SUMPRODUCT(B$2:B423-F$3,B$2:B423-F$3)</f>
        <v>#VALUE!</v>
      </c>
      <c r="I423" t="e" cm="1">
        <f t="array" ref="I423">SUMPRODUCT(B423:B$804-F$3,B423:B$804-F$3)</f>
        <v>#VALUE!</v>
      </c>
      <c r="J423" s="4" t="e">
        <f t="shared" si="6"/>
        <v>#VALUE!</v>
      </c>
    </row>
    <row r="424" spans="1:10" ht="15" x14ac:dyDescent="0.2">
      <c r="A424" s="5">
        <v>44972</v>
      </c>
      <c r="B424" s="4">
        <f>Table3[[#This Row],[Combined
Daily order]]</f>
        <v>14426</v>
      </c>
      <c r="C424" s="4">
        <v>422</v>
      </c>
      <c r="D424" s="4" t="e" cm="1">
        <f t="array" aca="1" ref="D424" ca="1">SUMPRODUCT(OFFSET($B$2:$B$804,0,0,803-C424)-AVERAGE($B$2:$B$804),OFFSET($B$2:$B$804,C424,0,803-C424)-AVERAGE($B$2:$B$804))/DEVSQ($B$2:$B$804)</f>
        <v>#VALUE!</v>
      </c>
      <c r="E424"/>
      <c r="G424" s="4" t="e" cm="1">
        <f t="array" ref="G424">SUMPRODUCT(B$2:B$804-F$3,B424:B1226-F$3)</f>
        <v>#VALUE!</v>
      </c>
      <c r="H424" t="e" cm="1">
        <f t="array" ref="H424">SUMPRODUCT(B$2:B424-F$3,B$2:B424-F$3)</f>
        <v>#VALUE!</v>
      </c>
      <c r="I424" t="e" cm="1">
        <f t="array" ref="I424">SUMPRODUCT(B424:B$804-F$3,B424:B$804-F$3)</f>
        <v>#VALUE!</v>
      </c>
      <c r="J424" s="4" t="e">
        <f t="shared" si="6"/>
        <v>#VALUE!</v>
      </c>
    </row>
    <row r="425" spans="1:10" ht="15" x14ac:dyDescent="0.2">
      <c r="A425" s="5">
        <v>44971</v>
      </c>
      <c r="B425" s="4">
        <f>Table3[[#This Row],[Combined
Daily order]]</f>
        <v>20267</v>
      </c>
      <c r="C425" s="4">
        <v>423</v>
      </c>
      <c r="D425" s="4" t="e" cm="1">
        <f t="array" aca="1" ref="D425" ca="1">SUMPRODUCT(OFFSET($B$2:$B$804,0,0,803-C425)-AVERAGE($B$2:$B$804),OFFSET($B$2:$B$804,C425,0,803-C425)-AVERAGE($B$2:$B$804))/DEVSQ($B$2:$B$804)</f>
        <v>#VALUE!</v>
      </c>
      <c r="E425"/>
      <c r="G425" s="4" t="e" cm="1">
        <f t="array" ref="G425">SUMPRODUCT(B$2:B$804-F$3,B425:B1227-F$3)</f>
        <v>#VALUE!</v>
      </c>
      <c r="H425" t="e" cm="1">
        <f t="array" ref="H425">SUMPRODUCT(B$2:B425-F$3,B$2:B425-F$3)</f>
        <v>#VALUE!</v>
      </c>
      <c r="I425" t="e" cm="1">
        <f t="array" ref="I425">SUMPRODUCT(B425:B$804-F$3,B425:B$804-F$3)</f>
        <v>#VALUE!</v>
      </c>
      <c r="J425" s="4" t="e">
        <f t="shared" si="6"/>
        <v>#VALUE!</v>
      </c>
    </row>
    <row r="426" spans="1:10" ht="15" x14ac:dyDescent="0.2">
      <c r="A426" s="5">
        <v>44970</v>
      </c>
      <c r="B426" s="4">
        <f>Table3[[#This Row],[Combined
Daily order]]</f>
        <v>14431</v>
      </c>
      <c r="C426" s="4">
        <v>424</v>
      </c>
      <c r="D426" s="4" t="e" cm="1">
        <f t="array" aca="1" ref="D426" ca="1">SUMPRODUCT(OFFSET($B$2:$B$804,0,0,803-C426)-AVERAGE($B$2:$B$804),OFFSET($B$2:$B$804,C426,0,803-C426)-AVERAGE($B$2:$B$804))/DEVSQ($B$2:$B$804)</f>
        <v>#VALUE!</v>
      </c>
      <c r="E426"/>
      <c r="G426" s="4" t="e" cm="1">
        <f t="array" ref="G426">SUMPRODUCT(B$2:B$804-F$3,B426:B1228-F$3)</f>
        <v>#VALUE!</v>
      </c>
      <c r="H426" t="e" cm="1">
        <f t="array" ref="H426">SUMPRODUCT(B$2:B426-F$3,B$2:B426-F$3)</f>
        <v>#VALUE!</v>
      </c>
      <c r="I426" t="e" cm="1">
        <f t="array" ref="I426">SUMPRODUCT(B426:B$804-F$3,B426:B$804-F$3)</f>
        <v>#VALUE!</v>
      </c>
      <c r="J426" s="4" t="e">
        <f t="shared" si="6"/>
        <v>#VALUE!</v>
      </c>
    </row>
    <row r="427" spans="1:10" ht="15" x14ac:dyDescent="0.2">
      <c r="A427" s="5">
        <v>44967</v>
      </c>
      <c r="B427" s="4">
        <f>Table3[[#This Row],[Combined
Daily order]]</f>
        <v>19720</v>
      </c>
      <c r="C427" s="4">
        <v>425</v>
      </c>
      <c r="D427" s="4" t="e" cm="1">
        <f t="array" aca="1" ref="D427" ca="1">SUMPRODUCT(OFFSET($B$2:$B$804,0,0,803-C427)-AVERAGE($B$2:$B$804),OFFSET($B$2:$B$804,C427,0,803-C427)-AVERAGE($B$2:$B$804))/DEVSQ($B$2:$B$804)</f>
        <v>#VALUE!</v>
      </c>
      <c r="E427"/>
      <c r="G427" s="4" t="e" cm="1">
        <f t="array" ref="G427">SUMPRODUCT(B$2:B$804-F$3,B427:B1229-F$3)</f>
        <v>#VALUE!</v>
      </c>
      <c r="H427" t="e" cm="1">
        <f t="array" ref="H427">SUMPRODUCT(B$2:B427-F$3,B$2:B427-F$3)</f>
        <v>#VALUE!</v>
      </c>
      <c r="I427" t="e" cm="1">
        <f t="array" ref="I427">SUMPRODUCT(B427:B$804-F$3,B427:B$804-F$3)</f>
        <v>#VALUE!</v>
      </c>
      <c r="J427" s="4" t="e">
        <f t="shared" si="6"/>
        <v>#VALUE!</v>
      </c>
    </row>
    <row r="428" spans="1:10" ht="15" x14ac:dyDescent="0.2">
      <c r="A428" s="5">
        <v>44966</v>
      </c>
      <c r="B428" s="4">
        <f>Table3[[#This Row],[Combined
Daily order]]</f>
        <v>13220</v>
      </c>
      <c r="C428" s="4">
        <v>426</v>
      </c>
      <c r="D428" s="4" t="e" cm="1">
        <f t="array" aca="1" ref="D428" ca="1">SUMPRODUCT(OFFSET($B$2:$B$804,0,0,803-C428)-AVERAGE($B$2:$B$804),OFFSET($B$2:$B$804,C428,0,803-C428)-AVERAGE($B$2:$B$804))/DEVSQ($B$2:$B$804)</f>
        <v>#VALUE!</v>
      </c>
      <c r="E428"/>
      <c r="G428" s="4" t="e" cm="1">
        <f t="array" ref="G428">SUMPRODUCT(B$2:B$804-F$3,B428:B1230-F$3)</f>
        <v>#VALUE!</v>
      </c>
      <c r="H428" t="e" cm="1">
        <f t="array" ref="H428">SUMPRODUCT(B$2:B428-F$3,B$2:B428-F$3)</f>
        <v>#VALUE!</v>
      </c>
      <c r="I428" t="e" cm="1">
        <f t="array" ref="I428">SUMPRODUCT(B428:B$804-F$3,B428:B$804-F$3)</f>
        <v>#VALUE!</v>
      </c>
      <c r="J428" s="4" t="e">
        <f t="shared" si="6"/>
        <v>#VALUE!</v>
      </c>
    </row>
    <row r="429" spans="1:10" ht="15" x14ac:dyDescent="0.2">
      <c r="A429" s="5">
        <v>44965</v>
      </c>
      <c r="B429" s="4">
        <f>Table3[[#This Row],[Combined
Daily order]]</f>
        <v>13566</v>
      </c>
      <c r="C429" s="4">
        <v>427</v>
      </c>
      <c r="D429" s="4" t="e" cm="1">
        <f t="array" aca="1" ref="D429" ca="1">SUMPRODUCT(OFFSET($B$2:$B$804,0,0,803-C429)-AVERAGE($B$2:$B$804),OFFSET($B$2:$B$804,C429,0,803-C429)-AVERAGE($B$2:$B$804))/DEVSQ($B$2:$B$804)</f>
        <v>#VALUE!</v>
      </c>
      <c r="E429"/>
      <c r="G429" s="4" t="e" cm="1">
        <f t="array" ref="G429">SUMPRODUCT(B$2:B$804-F$3,B429:B1231-F$3)</f>
        <v>#VALUE!</v>
      </c>
      <c r="H429" t="e" cm="1">
        <f t="array" ref="H429">SUMPRODUCT(B$2:B429-F$3,B$2:B429-F$3)</f>
        <v>#VALUE!</v>
      </c>
      <c r="I429" t="e" cm="1">
        <f t="array" ref="I429">SUMPRODUCT(B429:B$804-F$3,B429:B$804-F$3)</f>
        <v>#VALUE!</v>
      </c>
      <c r="J429" s="4" t="e">
        <f t="shared" si="6"/>
        <v>#VALUE!</v>
      </c>
    </row>
    <row r="430" spans="1:10" ht="15" x14ac:dyDescent="0.2">
      <c r="A430" s="5">
        <v>44964</v>
      </c>
      <c r="B430" s="4">
        <f>Table3[[#This Row],[Combined
Daily order]]</f>
        <v>21936</v>
      </c>
      <c r="C430" s="4">
        <v>428</v>
      </c>
      <c r="D430" s="4" t="e" cm="1">
        <f t="array" aca="1" ref="D430" ca="1">SUMPRODUCT(OFFSET($B$2:$B$804,0,0,803-C430)-AVERAGE($B$2:$B$804),OFFSET($B$2:$B$804,C430,0,803-C430)-AVERAGE($B$2:$B$804))/DEVSQ($B$2:$B$804)</f>
        <v>#VALUE!</v>
      </c>
      <c r="E430"/>
      <c r="G430" s="4" t="e" cm="1">
        <f t="array" ref="G430">SUMPRODUCT(B$2:B$804-F$3,B430:B1232-F$3)</f>
        <v>#VALUE!</v>
      </c>
      <c r="H430" t="e" cm="1">
        <f t="array" ref="H430">SUMPRODUCT(B$2:B430-F$3,B$2:B430-F$3)</f>
        <v>#VALUE!</v>
      </c>
      <c r="I430" t="e" cm="1">
        <f t="array" ref="I430">SUMPRODUCT(B430:B$804-F$3,B430:B$804-F$3)</f>
        <v>#VALUE!</v>
      </c>
      <c r="J430" s="4" t="e">
        <f t="shared" si="6"/>
        <v>#VALUE!</v>
      </c>
    </row>
    <row r="431" spans="1:10" ht="15" x14ac:dyDescent="0.2">
      <c r="A431" s="5">
        <v>44963</v>
      </c>
      <c r="B431" s="4">
        <f>Table3[[#This Row],[Combined
Daily order]]</f>
        <v>12638</v>
      </c>
      <c r="C431" s="4">
        <v>429</v>
      </c>
      <c r="D431" s="4" t="e" cm="1">
        <f t="array" aca="1" ref="D431" ca="1">SUMPRODUCT(OFFSET($B$2:$B$804,0,0,803-C431)-AVERAGE($B$2:$B$804),OFFSET($B$2:$B$804,C431,0,803-C431)-AVERAGE($B$2:$B$804))/DEVSQ($B$2:$B$804)</f>
        <v>#VALUE!</v>
      </c>
      <c r="E431"/>
      <c r="G431" s="4" t="e" cm="1">
        <f t="array" ref="G431">SUMPRODUCT(B$2:B$804-F$3,B431:B1233-F$3)</f>
        <v>#VALUE!</v>
      </c>
      <c r="H431" t="e" cm="1">
        <f t="array" ref="H431">SUMPRODUCT(B$2:B431-F$3,B$2:B431-F$3)</f>
        <v>#VALUE!</v>
      </c>
      <c r="I431" t="e" cm="1">
        <f t="array" ref="I431">SUMPRODUCT(B431:B$804-F$3,B431:B$804-F$3)</f>
        <v>#VALUE!</v>
      </c>
      <c r="J431" s="4" t="e">
        <f t="shared" si="6"/>
        <v>#VALUE!</v>
      </c>
    </row>
    <row r="432" spans="1:10" ht="15" x14ac:dyDescent="0.2">
      <c r="A432" s="5">
        <v>44960</v>
      </c>
      <c r="B432" s="4">
        <f>Table3[[#This Row],[Combined
Daily order]]</f>
        <v>21536</v>
      </c>
      <c r="C432" s="4">
        <v>430</v>
      </c>
      <c r="D432" s="4" t="e" cm="1">
        <f t="array" aca="1" ref="D432" ca="1">SUMPRODUCT(OFFSET($B$2:$B$804,0,0,803-C432)-AVERAGE($B$2:$B$804),OFFSET($B$2:$B$804,C432,0,803-C432)-AVERAGE($B$2:$B$804))/DEVSQ($B$2:$B$804)</f>
        <v>#VALUE!</v>
      </c>
      <c r="E432"/>
      <c r="G432" s="4" t="e" cm="1">
        <f t="array" ref="G432">SUMPRODUCT(B$2:B$804-F$3,B432:B1234-F$3)</f>
        <v>#VALUE!</v>
      </c>
      <c r="H432" t="e" cm="1">
        <f t="array" ref="H432">SUMPRODUCT(B$2:B432-F$3,B$2:B432-F$3)</f>
        <v>#VALUE!</v>
      </c>
      <c r="I432" t="e" cm="1">
        <f t="array" ref="I432">SUMPRODUCT(B432:B$804-F$3,B432:B$804-F$3)</f>
        <v>#VALUE!</v>
      </c>
      <c r="J432" s="4" t="e">
        <f t="shared" si="6"/>
        <v>#VALUE!</v>
      </c>
    </row>
    <row r="433" spans="1:10" ht="15" x14ac:dyDescent="0.2">
      <c r="A433" s="5">
        <v>44959</v>
      </c>
      <c r="B433" s="4">
        <f>Table3[[#This Row],[Combined
Daily order]]</f>
        <v>12259</v>
      </c>
      <c r="C433" s="4">
        <v>431</v>
      </c>
      <c r="D433" s="4" t="e" cm="1">
        <f t="array" aca="1" ref="D433" ca="1">SUMPRODUCT(OFFSET($B$2:$B$804,0,0,803-C433)-AVERAGE($B$2:$B$804),OFFSET($B$2:$B$804,C433,0,803-C433)-AVERAGE($B$2:$B$804))/DEVSQ($B$2:$B$804)</f>
        <v>#VALUE!</v>
      </c>
      <c r="E433"/>
      <c r="G433" s="4" t="e" cm="1">
        <f t="array" ref="G433">SUMPRODUCT(B$2:B$804-F$3,B433:B1235-F$3)</f>
        <v>#VALUE!</v>
      </c>
      <c r="H433" t="e" cm="1">
        <f t="array" ref="H433">SUMPRODUCT(B$2:B433-F$3,B$2:B433-F$3)</f>
        <v>#VALUE!</v>
      </c>
      <c r="I433" t="e" cm="1">
        <f t="array" ref="I433">SUMPRODUCT(B433:B$804-F$3,B433:B$804-F$3)</f>
        <v>#VALUE!</v>
      </c>
      <c r="J433" s="4" t="e">
        <f t="shared" si="6"/>
        <v>#VALUE!</v>
      </c>
    </row>
    <row r="434" spans="1:10" ht="15" x14ac:dyDescent="0.2">
      <c r="A434" s="5">
        <v>44958</v>
      </c>
      <c r="B434" s="4">
        <f>Table3[[#This Row],[Combined
Daily order]]</f>
        <v>13449</v>
      </c>
      <c r="C434" s="4">
        <v>432</v>
      </c>
      <c r="D434" s="4" t="e" cm="1">
        <f t="array" aca="1" ref="D434" ca="1">SUMPRODUCT(OFFSET($B$2:$B$804,0,0,803-C434)-AVERAGE($B$2:$B$804),OFFSET($B$2:$B$804,C434,0,803-C434)-AVERAGE($B$2:$B$804))/DEVSQ($B$2:$B$804)</f>
        <v>#VALUE!</v>
      </c>
      <c r="E434"/>
      <c r="G434" s="4" t="e" cm="1">
        <f t="array" ref="G434">SUMPRODUCT(B$2:B$804-F$3,B434:B1236-F$3)</f>
        <v>#VALUE!</v>
      </c>
      <c r="H434" t="e" cm="1">
        <f t="array" ref="H434">SUMPRODUCT(B$2:B434-F$3,B$2:B434-F$3)</f>
        <v>#VALUE!</v>
      </c>
      <c r="I434" t="e" cm="1">
        <f t="array" ref="I434">SUMPRODUCT(B434:B$804-F$3,B434:B$804-F$3)</f>
        <v>#VALUE!</v>
      </c>
      <c r="J434" s="4" t="e">
        <f t="shared" si="6"/>
        <v>#VALUE!</v>
      </c>
    </row>
    <row r="435" spans="1:10" ht="15" x14ac:dyDescent="0.2">
      <c r="A435" s="5">
        <v>44957</v>
      </c>
      <c r="B435" s="4">
        <f>Table3[[#This Row],[Combined
Daily order]]</f>
        <v>20719</v>
      </c>
      <c r="C435" s="4">
        <v>433</v>
      </c>
      <c r="D435" s="4" t="e" cm="1">
        <f t="array" aca="1" ref="D435" ca="1">SUMPRODUCT(OFFSET($B$2:$B$804,0,0,803-C435)-AVERAGE($B$2:$B$804),OFFSET($B$2:$B$804,C435,0,803-C435)-AVERAGE($B$2:$B$804))/DEVSQ($B$2:$B$804)</f>
        <v>#VALUE!</v>
      </c>
      <c r="E435"/>
      <c r="G435" s="4" t="e" cm="1">
        <f t="array" ref="G435">SUMPRODUCT(B$2:B$804-F$3,B435:B1237-F$3)</f>
        <v>#VALUE!</v>
      </c>
      <c r="H435" t="e" cm="1">
        <f t="array" ref="H435">SUMPRODUCT(B$2:B435-F$3,B$2:B435-F$3)</f>
        <v>#VALUE!</v>
      </c>
      <c r="I435" t="e" cm="1">
        <f t="array" ref="I435">SUMPRODUCT(B435:B$804-F$3,B435:B$804-F$3)</f>
        <v>#VALUE!</v>
      </c>
      <c r="J435" s="4" t="e">
        <f t="shared" si="6"/>
        <v>#VALUE!</v>
      </c>
    </row>
    <row r="436" spans="1:10" ht="15" x14ac:dyDescent="0.2">
      <c r="A436" s="5">
        <v>44956</v>
      </c>
      <c r="B436" s="4">
        <f>Table3[[#This Row],[Combined
Daily order]]</f>
        <v>20633</v>
      </c>
      <c r="C436" s="4">
        <v>434</v>
      </c>
      <c r="D436" s="4" t="e" cm="1">
        <f t="array" aca="1" ref="D436" ca="1">SUMPRODUCT(OFFSET($B$2:$B$804,0,0,803-C436)-AVERAGE($B$2:$B$804),OFFSET($B$2:$B$804,C436,0,803-C436)-AVERAGE($B$2:$B$804))/DEVSQ($B$2:$B$804)</f>
        <v>#VALUE!</v>
      </c>
      <c r="E436"/>
      <c r="G436" s="4" t="e" cm="1">
        <f t="array" ref="G436">SUMPRODUCT(B$2:B$804-F$3,B436:B1238-F$3)</f>
        <v>#VALUE!</v>
      </c>
      <c r="H436" t="e" cm="1">
        <f t="array" ref="H436">SUMPRODUCT(B$2:B436-F$3,B$2:B436-F$3)</f>
        <v>#VALUE!</v>
      </c>
      <c r="I436" t="e" cm="1">
        <f t="array" ref="I436">SUMPRODUCT(B436:B$804-F$3,B436:B$804-F$3)</f>
        <v>#VALUE!</v>
      </c>
      <c r="J436" s="4" t="e">
        <f t="shared" si="6"/>
        <v>#VALUE!</v>
      </c>
    </row>
    <row r="437" spans="1:10" ht="15" x14ac:dyDescent="0.2">
      <c r="A437" s="5">
        <v>44953</v>
      </c>
      <c r="B437" s="4">
        <f>Table3[[#This Row],[Combined
Daily order]]</f>
        <v>12777</v>
      </c>
      <c r="C437" s="4">
        <v>435</v>
      </c>
      <c r="D437" s="4" t="e" cm="1">
        <f t="array" aca="1" ref="D437" ca="1">SUMPRODUCT(OFFSET($B$2:$B$804,0,0,803-C437)-AVERAGE($B$2:$B$804),OFFSET($B$2:$B$804,C437,0,803-C437)-AVERAGE($B$2:$B$804))/DEVSQ($B$2:$B$804)</f>
        <v>#VALUE!</v>
      </c>
      <c r="E437"/>
      <c r="G437" s="4" t="e" cm="1">
        <f t="array" ref="G437">SUMPRODUCT(B$2:B$804-F$3,B437:B1239-F$3)</f>
        <v>#VALUE!</v>
      </c>
      <c r="H437" t="e" cm="1">
        <f t="array" ref="H437">SUMPRODUCT(B$2:B437-F$3,B$2:B437-F$3)</f>
        <v>#VALUE!</v>
      </c>
      <c r="I437" t="e" cm="1">
        <f t="array" ref="I437">SUMPRODUCT(B437:B$804-F$3,B437:B$804-F$3)</f>
        <v>#VALUE!</v>
      </c>
      <c r="J437" s="4" t="e">
        <f t="shared" si="6"/>
        <v>#VALUE!</v>
      </c>
    </row>
    <row r="438" spans="1:10" ht="15" x14ac:dyDescent="0.2">
      <c r="A438" s="5">
        <v>44952</v>
      </c>
      <c r="B438" s="4">
        <f>Table3[[#This Row],[Combined
Daily order]]</f>
        <v>14241</v>
      </c>
      <c r="C438" s="4">
        <v>436</v>
      </c>
      <c r="D438" s="4" t="e" cm="1">
        <f t="array" aca="1" ref="D438" ca="1">SUMPRODUCT(OFFSET($B$2:$B$804,0,0,803-C438)-AVERAGE($B$2:$B$804),OFFSET($B$2:$B$804,C438,0,803-C438)-AVERAGE($B$2:$B$804))/DEVSQ($B$2:$B$804)</f>
        <v>#VALUE!</v>
      </c>
      <c r="E438"/>
      <c r="G438" s="4" t="e" cm="1">
        <f t="array" ref="G438">SUMPRODUCT(B$2:B$804-F$3,B438:B1240-F$3)</f>
        <v>#VALUE!</v>
      </c>
      <c r="H438" t="e" cm="1">
        <f t="array" ref="H438">SUMPRODUCT(B$2:B438-F$3,B$2:B438-F$3)</f>
        <v>#VALUE!</v>
      </c>
      <c r="I438" t="e" cm="1">
        <f t="array" ref="I438">SUMPRODUCT(B438:B$804-F$3,B438:B$804-F$3)</f>
        <v>#VALUE!</v>
      </c>
      <c r="J438" s="4" t="e">
        <f t="shared" si="6"/>
        <v>#VALUE!</v>
      </c>
    </row>
    <row r="439" spans="1:10" ht="15" x14ac:dyDescent="0.2">
      <c r="A439" s="5">
        <v>44951</v>
      </c>
      <c r="B439" s="4">
        <f>Table3[[#This Row],[Combined
Daily order]]</f>
        <v>14697</v>
      </c>
      <c r="C439" s="4">
        <v>437</v>
      </c>
      <c r="D439" s="4" t="e" cm="1">
        <f t="array" aca="1" ref="D439" ca="1">SUMPRODUCT(OFFSET($B$2:$B$804,0,0,803-C439)-AVERAGE($B$2:$B$804),OFFSET($B$2:$B$804,C439,0,803-C439)-AVERAGE($B$2:$B$804))/DEVSQ($B$2:$B$804)</f>
        <v>#VALUE!</v>
      </c>
      <c r="E439"/>
      <c r="G439" s="4" t="e" cm="1">
        <f t="array" ref="G439">SUMPRODUCT(B$2:B$804-F$3,B439:B1241-F$3)</f>
        <v>#VALUE!</v>
      </c>
      <c r="H439" t="e" cm="1">
        <f t="array" ref="H439">SUMPRODUCT(B$2:B439-F$3,B$2:B439-F$3)</f>
        <v>#VALUE!</v>
      </c>
      <c r="I439" t="e" cm="1">
        <f t="array" ref="I439">SUMPRODUCT(B439:B$804-F$3,B439:B$804-F$3)</f>
        <v>#VALUE!</v>
      </c>
      <c r="J439" s="4" t="e">
        <f t="shared" si="6"/>
        <v>#VALUE!</v>
      </c>
    </row>
    <row r="440" spans="1:10" ht="15" x14ac:dyDescent="0.2">
      <c r="A440" s="5">
        <v>44950</v>
      </c>
      <c r="B440" s="4">
        <f>Table3[[#This Row],[Combined
Daily order]]</f>
        <v>19321</v>
      </c>
      <c r="C440" s="4">
        <v>438</v>
      </c>
      <c r="D440" s="4" t="e" cm="1">
        <f t="array" aca="1" ref="D440" ca="1">SUMPRODUCT(OFFSET($B$2:$B$804,0,0,803-C440)-AVERAGE($B$2:$B$804),OFFSET($B$2:$B$804,C440,0,803-C440)-AVERAGE($B$2:$B$804))/DEVSQ($B$2:$B$804)</f>
        <v>#VALUE!</v>
      </c>
      <c r="E440"/>
      <c r="G440" s="4" t="e" cm="1">
        <f t="array" ref="G440">SUMPRODUCT(B$2:B$804-F$3,B440:B1242-F$3)</f>
        <v>#VALUE!</v>
      </c>
      <c r="H440" t="e" cm="1">
        <f t="array" ref="H440">SUMPRODUCT(B$2:B440-F$3,B$2:B440-F$3)</f>
        <v>#VALUE!</v>
      </c>
      <c r="I440" t="e" cm="1">
        <f t="array" ref="I440">SUMPRODUCT(B440:B$804-F$3,B440:B$804-F$3)</f>
        <v>#VALUE!</v>
      </c>
      <c r="J440" s="4" t="e">
        <f t="shared" si="6"/>
        <v>#VALUE!</v>
      </c>
    </row>
    <row r="441" spans="1:10" ht="15" x14ac:dyDescent="0.2">
      <c r="A441" s="5">
        <v>44949</v>
      </c>
      <c r="B441" s="4">
        <f>Table3[[#This Row],[Combined
Daily order]]</f>
        <v>12735</v>
      </c>
      <c r="C441" s="4">
        <v>439</v>
      </c>
      <c r="D441" s="4" t="e" cm="1">
        <f t="array" aca="1" ref="D441" ca="1">SUMPRODUCT(OFFSET($B$2:$B$804,0,0,803-C441)-AVERAGE($B$2:$B$804),OFFSET($B$2:$B$804,C441,0,803-C441)-AVERAGE($B$2:$B$804))/DEVSQ($B$2:$B$804)</f>
        <v>#VALUE!</v>
      </c>
      <c r="E441"/>
      <c r="G441" s="4" t="e" cm="1">
        <f t="array" ref="G441">SUMPRODUCT(B$2:B$804-F$3,B441:B1243-F$3)</f>
        <v>#VALUE!</v>
      </c>
      <c r="H441" t="e" cm="1">
        <f t="array" ref="H441">SUMPRODUCT(B$2:B441-F$3,B$2:B441-F$3)</f>
        <v>#VALUE!</v>
      </c>
      <c r="I441" t="e" cm="1">
        <f t="array" ref="I441">SUMPRODUCT(B441:B$804-F$3,B441:B$804-F$3)</f>
        <v>#VALUE!</v>
      </c>
      <c r="J441" s="4" t="e">
        <f t="shared" si="6"/>
        <v>#VALUE!</v>
      </c>
    </row>
    <row r="442" spans="1:10" ht="15" x14ac:dyDescent="0.2">
      <c r="A442" s="5">
        <v>44946</v>
      </c>
      <c r="B442" s="4">
        <f>Table3[[#This Row],[Combined
Daily order]]</f>
        <v>20687</v>
      </c>
      <c r="C442" s="4">
        <v>440</v>
      </c>
      <c r="D442" s="4" t="e" cm="1">
        <f t="array" aca="1" ref="D442" ca="1">SUMPRODUCT(OFFSET($B$2:$B$804,0,0,803-C442)-AVERAGE($B$2:$B$804),OFFSET($B$2:$B$804,C442,0,803-C442)-AVERAGE($B$2:$B$804))/DEVSQ($B$2:$B$804)</f>
        <v>#VALUE!</v>
      </c>
      <c r="E442"/>
      <c r="G442" s="4" t="e" cm="1">
        <f t="array" ref="G442">SUMPRODUCT(B$2:B$804-F$3,B442:B1244-F$3)</f>
        <v>#VALUE!</v>
      </c>
      <c r="H442" t="e" cm="1">
        <f t="array" ref="H442">SUMPRODUCT(B$2:B442-F$3,B$2:B442-F$3)</f>
        <v>#VALUE!</v>
      </c>
      <c r="I442" t="e" cm="1">
        <f t="array" ref="I442">SUMPRODUCT(B442:B$804-F$3,B442:B$804-F$3)</f>
        <v>#VALUE!</v>
      </c>
      <c r="J442" s="4" t="e">
        <f t="shared" si="6"/>
        <v>#VALUE!</v>
      </c>
    </row>
    <row r="443" spans="1:10" ht="15" x14ac:dyDescent="0.2">
      <c r="A443" s="5">
        <v>44945</v>
      </c>
      <c r="B443" s="4">
        <f>Table3[[#This Row],[Combined
Daily order]]</f>
        <v>12739</v>
      </c>
      <c r="C443" s="4">
        <v>441</v>
      </c>
      <c r="D443" s="4" t="e" cm="1">
        <f t="array" aca="1" ref="D443" ca="1">SUMPRODUCT(OFFSET($B$2:$B$804,0,0,803-C443)-AVERAGE($B$2:$B$804),OFFSET($B$2:$B$804,C443,0,803-C443)-AVERAGE($B$2:$B$804))/DEVSQ($B$2:$B$804)</f>
        <v>#VALUE!</v>
      </c>
      <c r="E443"/>
      <c r="G443" s="4" t="e" cm="1">
        <f t="array" ref="G443">SUMPRODUCT(B$2:B$804-F$3,B443:B1245-F$3)</f>
        <v>#VALUE!</v>
      </c>
      <c r="H443" t="e" cm="1">
        <f t="array" ref="H443">SUMPRODUCT(B$2:B443-F$3,B$2:B443-F$3)</f>
        <v>#VALUE!</v>
      </c>
      <c r="I443" t="e" cm="1">
        <f t="array" ref="I443">SUMPRODUCT(B443:B$804-F$3,B443:B$804-F$3)</f>
        <v>#VALUE!</v>
      </c>
      <c r="J443" s="4" t="e">
        <f t="shared" si="6"/>
        <v>#VALUE!</v>
      </c>
    </row>
    <row r="444" spans="1:10" ht="15" x14ac:dyDescent="0.2">
      <c r="A444" s="5">
        <v>44944</v>
      </c>
      <c r="B444" s="4">
        <f>Table3[[#This Row],[Combined
Daily order]]</f>
        <v>20419</v>
      </c>
      <c r="C444" s="4">
        <v>442</v>
      </c>
      <c r="D444" s="4" t="e" cm="1">
        <f t="array" aca="1" ref="D444" ca="1">SUMPRODUCT(OFFSET($B$2:$B$804,0,0,803-C444)-AVERAGE($B$2:$B$804),OFFSET($B$2:$B$804,C444,0,803-C444)-AVERAGE($B$2:$B$804))/DEVSQ($B$2:$B$804)</f>
        <v>#VALUE!</v>
      </c>
      <c r="E444"/>
      <c r="G444" s="4" t="e" cm="1">
        <f t="array" ref="G444">SUMPRODUCT(B$2:B$804-F$3,B444:B1246-F$3)</f>
        <v>#VALUE!</v>
      </c>
      <c r="H444" t="e" cm="1">
        <f t="array" ref="H444">SUMPRODUCT(B$2:B444-F$3,B$2:B444-F$3)</f>
        <v>#VALUE!</v>
      </c>
      <c r="I444" t="e" cm="1">
        <f t="array" ref="I444">SUMPRODUCT(B444:B$804-F$3,B444:B$804-F$3)</f>
        <v>#VALUE!</v>
      </c>
      <c r="J444" s="4" t="e">
        <f t="shared" si="6"/>
        <v>#VALUE!</v>
      </c>
    </row>
    <row r="445" spans="1:10" ht="15" x14ac:dyDescent="0.2">
      <c r="A445" s="5">
        <v>44943</v>
      </c>
      <c r="B445" s="4">
        <f>Table3[[#This Row],[Combined
Daily order]]</f>
        <v>12941</v>
      </c>
      <c r="C445" s="4">
        <v>443</v>
      </c>
      <c r="D445" s="4" t="e" cm="1">
        <f t="array" aca="1" ref="D445" ca="1">SUMPRODUCT(OFFSET($B$2:$B$804,0,0,803-C445)-AVERAGE($B$2:$B$804),OFFSET($B$2:$B$804,C445,0,803-C445)-AVERAGE($B$2:$B$804))/DEVSQ($B$2:$B$804)</f>
        <v>#VALUE!</v>
      </c>
      <c r="E445"/>
      <c r="G445" s="4" t="e" cm="1">
        <f t="array" ref="G445">SUMPRODUCT(B$2:B$804-F$3,B445:B1247-F$3)</f>
        <v>#VALUE!</v>
      </c>
      <c r="H445" t="e" cm="1">
        <f t="array" ref="H445">SUMPRODUCT(B$2:B445-F$3,B$2:B445-F$3)</f>
        <v>#VALUE!</v>
      </c>
      <c r="I445" t="e" cm="1">
        <f t="array" ref="I445">SUMPRODUCT(B445:B$804-F$3,B445:B$804-F$3)</f>
        <v>#VALUE!</v>
      </c>
      <c r="J445" s="4" t="e">
        <f t="shared" si="6"/>
        <v>#VALUE!</v>
      </c>
    </row>
    <row r="446" spans="1:10" ht="15" x14ac:dyDescent="0.2">
      <c r="A446" s="5">
        <v>44942</v>
      </c>
      <c r="B446" s="4">
        <f>Table3[[#This Row],[Combined
Daily order]]</f>
        <v>18915</v>
      </c>
      <c r="C446" s="4">
        <v>444</v>
      </c>
      <c r="D446" s="4" t="e" cm="1">
        <f t="array" aca="1" ref="D446" ca="1">SUMPRODUCT(OFFSET($B$2:$B$804,0,0,803-C446)-AVERAGE($B$2:$B$804),OFFSET($B$2:$B$804,C446,0,803-C446)-AVERAGE($B$2:$B$804))/DEVSQ($B$2:$B$804)</f>
        <v>#VALUE!</v>
      </c>
      <c r="E446"/>
      <c r="G446" s="4" t="e" cm="1">
        <f t="array" ref="G446">SUMPRODUCT(B$2:B$804-F$3,B446:B1248-F$3)</f>
        <v>#VALUE!</v>
      </c>
      <c r="H446" t="e" cm="1">
        <f t="array" ref="H446">SUMPRODUCT(B$2:B446-F$3,B$2:B446-F$3)</f>
        <v>#VALUE!</v>
      </c>
      <c r="I446" t="e" cm="1">
        <f t="array" ref="I446">SUMPRODUCT(B446:B$804-F$3,B446:B$804-F$3)</f>
        <v>#VALUE!</v>
      </c>
      <c r="J446" s="4" t="e">
        <f t="shared" si="6"/>
        <v>#VALUE!</v>
      </c>
    </row>
    <row r="447" spans="1:10" ht="15" x14ac:dyDescent="0.2">
      <c r="A447" s="5">
        <v>44939</v>
      </c>
      <c r="B447" s="4">
        <f>Table3[[#This Row],[Combined
Daily order]]</f>
        <v>14727</v>
      </c>
      <c r="C447" s="4">
        <v>445</v>
      </c>
      <c r="D447" s="4" t="e" cm="1">
        <f t="array" aca="1" ref="D447" ca="1">SUMPRODUCT(OFFSET($B$2:$B$804,0,0,803-C447)-AVERAGE($B$2:$B$804),OFFSET($B$2:$B$804,C447,0,803-C447)-AVERAGE($B$2:$B$804))/DEVSQ($B$2:$B$804)</f>
        <v>#VALUE!</v>
      </c>
      <c r="E447"/>
      <c r="G447" s="4" t="e" cm="1">
        <f t="array" ref="G447">SUMPRODUCT(B$2:B$804-F$3,B447:B1249-F$3)</f>
        <v>#VALUE!</v>
      </c>
      <c r="H447" t="e" cm="1">
        <f t="array" ref="H447">SUMPRODUCT(B$2:B447-F$3,B$2:B447-F$3)</f>
        <v>#VALUE!</v>
      </c>
      <c r="I447" t="e" cm="1">
        <f t="array" ref="I447">SUMPRODUCT(B447:B$804-F$3,B447:B$804-F$3)</f>
        <v>#VALUE!</v>
      </c>
      <c r="J447" s="4" t="e">
        <f t="shared" si="6"/>
        <v>#VALUE!</v>
      </c>
    </row>
    <row r="448" spans="1:10" ht="15" x14ac:dyDescent="0.2">
      <c r="A448" s="5">
        <v>44938</v>
      </c>
      <c r="B448" s="4">
        <f>Table3[[#This Row],[Combined
Daily order]]</f>
        <v>20188</v>
      </c>
      <c r="C448" s="4">
        <v>446</v>
      </c>
      <c r="D448" s="4" t="e" cm="1">
        <f t="array" aca="1" ref="D448" ca="1">SUMPRODUCT(OFFSET($B$2:$B$804,0,0,803-C448)-AVERAGE($B$2:$B$804),OFFSET($B$2:$B$804,C448,0,803-C448)-AVERAGE($B$2:$B$804))/DEVSQ($B$2:$B$804)</f>
        <v>#VALUE!</v>
      </c>
      <c r="E448"/>
      <c r="G448" s="4" t="e" cm="1">
        <f t="array" ref="G448">SUMPRODUCT(B$2:B$804-F$3,B448:B1250-F$3)</f>
        <v>#VALUE!</v>
      </c>
      <c r="H448" t="e" cm="1">
        <f t="array" ref="H448">SUMPRODUCT(B$2:B448-F$3,B$2:B448-F$3)</f>
        <v>#VALUE!</v>
      </c>
      <c r="I448" t="e" cm="1">
        <f t="array" ref="I448">SUMPRODUCT(B448:B$804-F$3,B448:B$804-F$3)</f>
        <v>#VALUE!</v>
      </c>
      <c r="J448" s="4" t="e">
        <f t="shared" si="6"/>
        <v>#VALUE!</v>
      </c>
    </row>
    <row r="449" spans="1:10" ht="15" x14ac:dyDescent="0.2">
      <c r="A449" s="5">
        <v>44937</v>
      </c>
      <c r="B449" s="4">
        <f>Table3[[#This Row],[Combined
Daily order]]</f>
        <v>16077</v>
      </c>
      <c r="C449" s="4">
        <v>447</v>
      </c>
      <c r="D449" s="4" t="e" cm="1">
        <f t="array" aca="1" ref="D449" ca="1">SUMPRODUCT(OFFSET($B$2:$B$804,0,0,803-C449)-AVERAGE($B$2:$B$804),OFFSET($B$2:$B$804,C449,0,803-C449)-AVERAGE($B$2:$B$804))/DEVSQ($B$2:$B$804)</f>
        <v>#VALUE!</v>
      </c>
      <c r="E449"/>
      <c r="G449" s="4" t="e" cm="1">
        <f t="array" ref="G449">SUMPRODUCT(B$2:B$804-F$3,B449:B1251-F$3)</f>
        <v>#VALUE!</v>
      </c>
      <c r="H449" t="e" cm="1">
        <f t="array" ref="H449">SUMPRODUCT(B$2:B449-F$3,B$2:B449-F$3)</f>
        <v>#VALUE!</v>
      </c>
      <c r="I449" t="e" cm="1">
        <f t="array" ref="I449">SUMPRODUCT(B449:B$804-F$3,B449:B$804-F$3)</f>
        <v>#VALUE!</v>
      </c>
      <c r="J449" s="4" t="e">
        <f t="shared" si="6"/>
        <v>#VALUE!</v>
      </c>
    </row>
    <row r="450" spans="1:10" ht="15" x14ac:dyDescent="0.2">
      <c r="A450" s="5">
        <v>44936</v>
      </c>
      <c r="B450" s="4">
        <f>Table3[[#This Row],[Combined
Daily order]]</f>
        <v>23051</v>
      </c>
      <c r="C450" s="4">
        <v>448</v>
      </c>
      <c r="D450" s="4" t="e" cm="1">
        <f t="array" aca="1" ref="D450" ca="1">SUMPRODUCT(OFFSET($B$2:$B$804,0,0,803-C450)-AVERAGE($B$2:$B$804),OFFSET($B$2:$B$804,C450,0,803-C450)-AVERAGE($B$2:$B$804))/DEVSQ($B$2:$B$804)</f>
        <v>#VALUE!</v>
      </c>
      <c r="E450"/>
      <c r="G450" s="4" t="e" cm="1">
        <f t="array" ref="G450">SUMPRODUCT(B$2:B$804-F$3,B450:B1252-F$3)</f>
        <v>#VALUE!</v>
      </c>
      <c r="H450" t="e" cm="1">
        <f t="array" ref="H450">SUMPRODUCT(B$2:B450-F$3,B$2:B450-F$3)</f>
        <v>#VALUE!</v>
      </c>
      <c r="I450" t="e" cm="1">
        <f t="array" ref="I450">SUMPRODUCT(B450:B$804-F$3,B450:B$804-F$3)</f>
        <v>#VALUE!</v>
      </c>
      <c r="J450" s="4" t="e">
        <f t="shared" ref="J450:J513" si="7">G450/I$2</f>
        <v>#VALUE!</v>
      </c>
    </row>
    <row r="451" spans="1:10" ht="15" x14ac:dyDescent="0.2">
      <c r="A451" s="5">
        <v>44935</v>
      </c>
      <c r="B451" s="4">
        <f>Table3[[#This Row],[Combined
Daily order]]</f>
        <v>18397</v>
      </c>
      <c r="C451" s="4">
        <v>449</v>
      </c>
      <c r="D451" s="4" t="e" cm="1">
        <f t="array" aca="1" ref="D451" ca="1">SUMPRODUCT(OFFSET($B$2:$B$804,0,0,803-C451)-AVERAGE($B$2:$B$804),OFFSET($B$2:$B$804,C451,0,803-C451)-AVERAGE($B$2:$B$804))/DEVSQ($B$2:$B$804)</f>
        <v>#VALUE!</v>
      </c>
      <c r="E451"/>
      <c r="G451" s="4" t="e" cm="1">
        <f t="array" ref="G451">SUMPRODUCT(B$2:B$804-F$3,B451:B1253-F$3)</f>
        <v>#VALUE!</v>
      </c>
      <c r="H451" t="e" cm="1">
        <f t="array" ref="H451">SUMPRODUCT(B$2:B451-F$3,B$2:B451-F$3)</f>
        <v>#VALUE!</v>
      </c>
      <c r="I451" t="e" cm="1">
        <f t="array" ref="I451">SUMPRODUCT(B451:B$804-F$3,B451:B$804-F$3)</f>
        <v>#VALUE!</v>
      </c>
      <c r="J451" s="4" t="e">
        <f t="shared" si="7"/>
        <v>#VALUE!</v>
      </c>
    </row>
    <row r="452" spans="1:10" ht="15" x14ac:dyDescent="0.2">
      <c r="A452" s="5">
        <v>44932</v>
      </c>
      <c r="B452" s="4">
        <f>AVERAGE(B451,B453)</f>
        <v>18623.5</v>
      </c>
      <c r="C452" s="4">
        <v>450</v>
      </c>
      <c r="D452" s="4" t="e" cm="1">
        <f t="array" aca="1" ref="D452" ca="1">SUMPRODUCT(OFFSET($B$2:$B$804,0,0,803-C452)-AVERAGE($B$2:$B$804),OFFSET($B$2:$B$804,C452,0,803-C452)-AVERAGE($B$2:$B$804))/DEVSQ($B$2:$B$804)</f>
        <v>#VALUE!</v>
      </c>
      <c r="E452"/>
      <c r="G452" s="4" t="e" cm="1">
        <f t="array" ref="G452">SUMPRODUCT(B$2:B$804-F$3,B452:B1254-F$3)</f>
        <v>#VALUE!</v>
      </c>
      <c r="H452" t="e" cm="1">
        <f t="array" ref="H452">SUMPRODUCT(B$2:B452-F$3,B$2:B452-F$3)</f>
        <v>#VALUE!</v>
      </c>
      <c r="I452" t="e" cm="1">
        <f t="array" ref="I452">SUMPRODUCT(B452:B$804-F$3,B452:B$804-F$3)</f>
        <v>#VALUE!</v>
      </c>
      <c r="J452" s="4" t="e">
        <f t="shared" si="7"/>
        <v>#VALUE!</v>
      </c>
    </row>
    <row r="453" spans="1:10" ht="15" x14ac:dyDescent="0.2">
      <c r="A453" s="5">
        <v>44931</v>
      </c>
      <c r="B453" s="4">
        <f>Table3[[#This Row],[Combined
Daily order]]</f>
        <v>18850</v>
      </c>
      <c r="C453" s="4">
        <v>451</v>
      </c>
      <c r="D453" s="4" t="e" cm="1">
        <f t="array" aca="1" ref="D453" ca="1">SUMPRODUCT(OFFSET($B$2:$B$804,0,0,803-C453)-AVERAGE($B$2:$B$804),OFFSET($B$2:$B$804,C453,0,803-C453)-AVERAGE($B$2:$B$804))/DEVSQ($B$2:$B$804)</f>
        <v>#VALUE!</v>
      </c>
      <c r="E453"/>
      <c r="G453" s="4" t="e" cm="1">
        <f t="array" ref="G453">SUMPRODUCT(B$2:B$804-F$3,B453:B1255-F$3)</f>
        <v>#VALUE!</v>
      </c>
      <c r="H453" t="e" cm="1">
        <f t="array" ref="H453">SUMPRODUCT(B$2:B453-F$3,B$2:B453-F$3)</f>
        <v>#VALUE!</v>
      </c>
      <c r="I453" t="e" cm="1">
        <f t="array" ref="I453">SUMPRODUCT(B453:B$804-F$3,B453:B$804-F$3)</f>
        <v>#VALUE!</v>
      </c>
      <c r="J453" s="4" t="e">
        <f t="shared" si="7"/>
        <v>#VALUE!</v>
      </c>
    </row>
    <row r="454" spans="1:10" ht="15" x14ac:dyDescent="0.2">
      <c r="A454" s="5">
        <v>44930</v>
      </c>
      <c r="B454" s="4">
        <f>AVERAGE(B453,B455)</f>
        <v>21071</v>
      </c>
      <c r="C454" s="4">
        <v>452</v>
      </c>
      <c r="D454" s="4" t="e" cm="1">
        <f t="array" aca="1" ref="D454" ca="1">SUMPRODUCT(OFFSET($B$2:$B$804,0,0,803-C454)-AVERAGE($B$2:$B$804),OFFSET($B$2:$B$804,C454,0,803-C454)-AVERAGE($B$2:$B$804))/DEVSQ($B$2:$B$804)</f>
        <v>#VALUE!</v>
      </c>
      <c r="E454"/>
      <c r="G454" s="4" t="e" cm="1">
        <f t="array" ref="G454">SUMPRODUCT(B$2:B$804-F$3,B454:B1256-F$3)</f>
        <v>#VALUE!</v>
      </c>
      <c r="H454" t="e" cm="1">
        <f t="array" ref="H454">SUMPRODUCT(B$2:B454-F$3,B$2:B454-F$3)</f>
        <v>#VALUE!</v>
      </c>
      <c r="I454" t="e" cm="1">
        <f t="array" ref="I454">SUMPRODUCT(B454:B$804-F$3,B454:B$804-F$3)</f>
        <v>#VALUE!</v>
      </c>
      <c r="J454" s="4" t="e">
        <f t="shared" si="7"/>
        <v>#VALUE!</v>
      </c>
    </row>
    <row r="455" spans="1:10" ht="15" x14ac:dyDescent="0.2">
      <c r="A455" s="5">
        <v>44929</v>
      </c>
      <c r="B455" s="4">
        <f>Table3[[#This Row],[Combined
Daily order]]</f>
        <v>23292</v>
      </c>
      <c r="C455" s="4">
        <v>453</v>
      </c>
      <c r="D455" s="4" t="e" cm="1">
        <f t="array" aca="1" ref="D455" ca="1">SUMPRODUCT(OFFSET($B$2:$B$804,0,0,803-C455)-AVERAGE($B$2:$B$804),OFFSET($B$2:$B$804,C455,0,803-C455)-AVERAGE($B$2:$B$804))/DEVSQ($B$2:$B$804)</f>
        <v>#VALUE!</v>
      </c>
      <c r="E455"/>
      <c r="G455" s="4" t="e" cm="1">
        <f t="array" ref="G455">SUMPRODUCT(B$2:B$804-F$3,B455:B1257-F$3)</f>
        <v>#VALUE!</v>
      </c>
      <c r="H455" t="e" cm="1">
        <f t="array" ref="H455">SUMPRODUCT(B$2:B455-F$3,B$2:B455-F$3)</f>
        <v>#VALUE!</v>
      </c>
      <c r="I455" t="e" cm="1">
        <f t="array" ref="I455">SUMPRODUCT(B455:B$804-F$3,B455:B$804-F$3)</f>
        <v>#VALUE!</v>
      </c>
      <c r="J455" s="4" t="e">
        <f t="shared" si="7"/>
        <v>#VALUE!</v>
      </c>
    </row>
    <row r="456" spans="1:10" ht="15" x14ac:dyDescent="0.2">
      <c r="A456" s="5">
        <v>44928</v>
      </c>
      <c r="B456" s="4">
        <f>AVERAGE(B455,B457)</f>
        <v>23507</v>
      </c>
      <c r="C456" s="4">
        <v>454</v>
      </c>
      <c r="D456" s="4" t="e" cm="1">
        <f t="array" aca="1" ref="D456" ca="1">SUMPRODUCT(OFFSET($B$2:$B$804,0,0,803-C456)-AVERAGE($B$2:$B$804),OFFSET($B$2:$B$804,C456,0,803-C456)-AVERAGE($B$2:$B$804))/DEVSQ($B$2:$B$804)</f>
        <v>#VALUE!</v>
      </c>
      <c r="E456"/>
      <c r="G456" s="4" t="e" cm="1">
        <f t="array" ref="G456">SUMPRODUCT(B$2:B$804-F$3,B456:B1258-F$3)</f>
        <v>#VALUE!</v>
      </c>
      <c r="H456" t="e" cm="1">
        <f t="array" ref="H456">SUMPRODUCT(B$2:B456-F$3,B$2:B456-F$3)</f>
        <v>#VALUE!</v>
      </c>
      <c r="I456" t="e" cm="1">
        <f t="array" ref="I456">SUMPRODUCT(B456:B$804-F$3,B456:B$804-F$3)</f>
        <v>#VALUE!</v>
      </c>
      <c r="J456" s="4" t="e">
        <f t="shared" si="7"/>
        <v>#VALUE!</v>
      </c>
    </row>
    <row r="457" spans="1:10" ht="15" x14ac:dyDescent="0.2">
      <c r="A457" s="5">
        <v>44925</v>
      </c>
      <c r="B457" s="4">
        <f>Table3[[#This Row],[Combined
Daily order]]</f>
        <v>23722</v>
      </c>
      <c r="C457" s="4">
        <v>455</v>
      </c>
      <c r="D457" s="4" t="e" cm="1">
        <f t="array" aca="1" ref="D457" ca="1">SUMPRODUCT(OFFSET($B$2:$B$804,0,0,803-C457)-AVERAGE($B$2:$B$804),OFFSET($B$2:$B$804,C457,0,803-C457)-AVERAGE($B$2:$B$804))/DEVSQ($B$2:$B$804)</f>
        <v>#VALUE!</v>
      </c>
      <c r="E457"/>
      <c r="G457" s="4" t="e" cm="1">
        <f t="array" ref="G457">SUMPRODUCT(B$2:B$804-F$3,B457:B1259-F$3)</f>
        <v>#VALUE!</v>
      </c>
      <c r="H457" t="e" cm="1">
        <f t="array" ref="H457">SUMPRODUCT(B$2:B457-F$3,B$2:B457-F$3)</f>
        <v>#VALUE!</v>
      </c>
      <c r="I457" t="e" cm="1">
        <f t="array" ref="I457">SUMPRODUCT(B457:B$804-F$3,B457:B$804-F$3)</f>
        <v>#VALUE!</v>
      </c>
      <c r="J457" s="4" t="e">
        <f t="shared" si="7"/>
        <v>#VALUE!</v>
      </c>
    </row>
    <row r="458" spans="1:10" ht="15" x14ac:dyDescent="0.2">
      <c r="A458" s="5">
        <v>44924</v>
      </c>
      <c r="B458" s="4">
        <f>Table3[[#This Row],[Combined
Daily order]]</f>
        <v>37002</v>
      </c>
      <c r="C458" s="4">
        <v>456</v>
      </c>
      <c r="D458" s="4" t="e" cm="1">
        <f t="array" aca="1" ref="D458" ca="1">SUMPRODUCT(OFFSET($B$2:$B$804,0,0,803-C458)-AVERAGE($B$2:$B$804),OFFSET($B$2:$B$804,C458,0,803-C458)-AVERAGE($B$2:$B$804))/DEVSQ($B$2:$B$804)</f>
        <v>#VALUE!</v>
      </c>
      <c r="E458"/>
      <c r="G458" s="4" t="e" cm="1">
        <f t="array" ref="G458">SUMPRODUCT(B$2:B$804-F$3,B458:B1260-F$3)</f>
        <v>#VALUE!</v>
      </c>
      <c r="H458" t="e" cm="1">
        <f t="array" ref="H458">SUMPRODUCT(B$2:B458-F$3,B$2:B458-F$3)</f>
        <v>#VALUE!</v>
      </c>
      <c r="I458" t="e" cm="1">
        <f t="array" ref="I458">SUMPRODUCT(B458:B$804-F$3,B458:B$804-F$3)</f>
        <v>#VALUE!</v>
      </c>
      <c r="J458" s="4" t="e">
        <f t="shared" si="7"/>
        <v>#VALUE!</v>
      </c>
    </row>
    <row r="459" spans="1:10" ht="15" x14ac:dyDescent="0.2">
      <c r="A459" s="5">
        <v>44923</v>
      </c>
      <c r="B459" s="4">
        <f>Table3[[#This Row],[Combined
Daily order]]</f>
        <v>29322</v>
      </c>
      <c r="C459" s="4">
        <v>457</v>
      </c>
      <c r="D459" s="4" t="e" cm="1">
        <f t="array" aca="1" ref="D459" ca="1">SUMPRODUCT(OFFSET($B$2:$B$804,0,0,803-C459)-AVERAGE($B$2:$B$804),OFFSET($B$2:$B$804,C459,0,803-C459)-AVERAGE($B$2:$B$804))/DEVSQ($B$2:$B$804)</f>
        <v>#VALUE!</v>
      </c>
      <c r="E459"/>
      <c r="G459" s="4" t="e" cm="1">
        <f t="array" ref="G459">SUMPRODUCT(B$2:B$804-F$3,B459:B1261-F$3)</f>
        <v>#VALUE!</v>
      </c>
      <c r="H459" t="e" cm="1">
        <f t="array" ref="H459">SUMPRODUCT(B$2:B459-F$3,B$2:B459-F$3)</f>
        <v>#VALUE!</v>
      </c>
      <c r="I459" t="e" cm="1">
        <f t="array" ref="I459">SUMPRODUCT(B459:B$804-F$3,B459:B$804-F$3)</f>
        <v>#VALUE!</v>
      </c>
      <c r="J459" s="4" t="e">
        <f t="shared" si="7"/>
        <v>#VALUE!</v>
      </c>
    </row>
    <row r="460" spans="1:10" ht="15" x14ac:dyDescent="0.2">
      <c r="A460" s="5">
        <v>44922</v>
      </c>
      <c r="B460" s="4">
        <f>Table3[[#This Row],[Combined
Daily order]]</f>
        <v>39595</v>
      </c>
      <c r="C460" s="4">
        <v>458</v>
      </c>
      <c r="D460" s="4" t="e" cm="1">
        <f t="array" aca="1" ref="D460" ca="1">SUMPRODUCT(OFFSET($B$2:$B$804,0,0,803-C460)-AVERAGE($B$2:$B$804),OFFSET($B$2:$B$804,C460,0,803-C460)-AVERAGE($B$2:$B$804))/DEVSQ($B$2:$B$804)</f>
        <v>#VALUE!</v>
      </c>
      <c r="E460"/>
      <c r="G460" s="4" t="e" cm="1">
        <f t="array" ref="G460">SUMPRODUCT(B$2:B$804-F$3,B460:B1262-F$3)</f>
        <v>#VALUE!</v>
      </c>
      <c r="H460" t="e" cm="1">
        <f t="array" ref="H460">SUMPRODUCT(B$2:B460-F$3,B$2:B460-F$3)</f>
        <v>#VALUE!</v>
      </c>
      <c r="I460" t="e" cm="1">
        <f t="array" ref="I460">SUMPRODUCT(B460:B$804-F$3,B460:B$804-F$3)</f>
        <v>#VALUE!</v>
      </c>
      <c r="J460" s="4" t="e">
        <f t="shared" si="7"/>
        <v>#VALUE!</v>
      </c>
    </row>
    <row r="461" spans="1:10" ht="15" x14ac:dyDescent="0.2">
      <c r="A461" s="5">
        <v>44921</v>
      </c>
      <c r="B461" s="4">
        <f>Table3[[#This Row],[Combined
Daily order]]</f>
        <v>27749</v>
      </c>
      <c r="C461" s="4">
        <v>459</v>
      </c>
      <c r="D461" s="4" t="e" cm="1">
        <f t="array" aca="1" ref="D461" ca="1">SUMPRODUCT(OFFSET($B$2:$B$804,0,0,803-C461)-AVERAGE($B$2:$B$804),OFFSET($B$2:$B$804,C461,0,803-C461)-AVERAGE($B$2:$B$804))/DEVSQ($B$2:$B$804)</f>
        <v>#VALUE!</v>
      </c>
      <c r="E461"/>
      <c r="G461" s="4" t="e" cm="1">
        <f t="array" ref="G461">SUMPRODUCT(B$2:B$804-F$3,B461:B1263-F$3)</f>
        <v>#VALUE!</v>
      </c>
      <c r="H461" t="e" cm="1">
        <f t="array" ref="H461">SUMPRODUCT(B$2:B461-F$3,B$2:B461-F$3)</f>
        <v>#VALUE!</v>
      </c>
      <c r="I461" t="e" cm="1">
        <f t="array" ref="I461">SUMPRODUCT(B461:B$804-F$3,B461:B$804-F$3)</f>
        <v>#VALUE!</v>
      </c>
      <c r="J461" s="4" t="e">
        <f t="shared" si="7"/>
        <v>#VALUE!</v>
      </c>
    </row>
    <row r="462" spans="1:10" ht="15" x14ac:dyDescent="0.2">
      <c r="A462" s="5">
        <v>44918</v>
      </c>
      <c r="B462" s="4">
        <f>Table3[[#This Row],[Combined
Daily order]]</f>
        <v>43851</v>
      </c>
      <c r="C462" s="4">
        <v>460</v>
      </c>
      <c r="D462" s="4" t="e" cm="1">
        <f t="array" aca="1" ref="D462" ca="1">SUMPRODUCT(OFFSET($B$2:$B$804,0,0,803-C462)-AVERAGE($B$2:$B$804),OFFSET($B$2:$B$804,C462,0,803-C462)-AVERAGE($B$2:$B$804))/DEVSQ($B$2:$B$804)</f>
        <v>#VALUE!</v>
      </c>
      <c r="E462"/>
      <c r="G462" s="4" t="e" cm="1">
        <f t="array" ref="G462">SUMPRODUCT(B$2:B$804-F$3,B462:B1264-F$3)</f>
        <v>#VALUE!</v>
      </c>
      <c r="H462" t="e" cm="1">
        <f t="array" ref="H462">SUMPRODUCT(B$2:B462-F$3,B$2:B462-F$3)</f>
        <v>#VALUE!</v>
      </c>
      <c r="I462" t="e" cm="1">
        <f t="array" ref="I462">SUMPRODUCT(B462:B$804-F$3,B462:B$804-F$3)</f>
        <v>#VALUE!</v>
      </c>
      <c r="J462" s="4" t="e">
        <f t="shared" si="7"/>
        <v>#VALUE!</v>
      </c>
    </row>
    <row r="463" spans="1:10" ht="15" x14ac:dyDescent="0.2">
      <c r="A463" s="5">
        <v>44917</v>
      </c>
      <c r="B463" s="4">
        <f>Table3[[#This Row],[Combined
Daily order]]</f>
        <v>32542</v>
      </c>
      <c r="C463" s="4">
        <v>461</v>
      </c>
      <c r="D463" s="4" t="e" cm="1">
        <f t="array" aca="1" ref="D463" ca="1">SUMPRODUCT(OFFSET($B$2:$B$804,0,0,803-C463)-AVERAGE($B$2:$B$804),OFFSET($B$2:$B$804,C463,0,803-C463)-AVERAGE($B$2:$B$804))/DEVSQ($B$2:$B$804)</f>
        <v>#VALUE!</v>
      </c>
      <c r="E463"/>
      <c r="G463" s="4" t="e" cm="1">
        <f t="array" ref="G463">SUMPRODUCT(B$2:B$804-F$3,B463:B1265-F$3)</f>
        <v>#VALUE!</v>
      </c>
      <c r="H463" t="e" cm="1">
        <f t="array" ref="H463">SUMPRODUCT(B$2:B463-F$3,B$2:B463-F$3)</f>
        <v>#VALUE!</v>
      </c>
      <c r="I463" t="e" cm="1">
        <f t="array" ref="I463">SUMPRODUCT(B463:B$804-F$3,B463:B$804-F$3)</f>
        <v>#VALUE!</v>
      </c>
      <c r="J463" s="4" t="e">
        <f t="shared" si="7"/>
        <v>#VALUE!</v>
      </c>
    </row>
    <row r="464" spans="1:10" ht="15" x14ac:dyDescent="0.2">
      <c r="A464" s="5">
        <v>44916</v>
      </c>
      <c r="B464" s="4">
        <f>Table3[[#This Row],[Combined
Daily order]]</f>
        <v>47760</v>
      </c>
      <c r="C464" s="4">
        <v>462</v>
      </c>
      <c r="D464" s="4" t="e" cm="1">
        <f t="array" aca="1" ref="D464" ca="1">SUMPRODUCT(OFFSET($B$2:$B$804,0,0,803-C464)-AVERAGE($B$2:$B$804),OFFSET($B$2:$B$804,C464,0,803-C464)-AVERAGE($B$2:$B$804))/DEVSQ($B$2:$B$804)</f>
        <v>#VALUE!</v>
      </c>
      <c r="E464"/>
      <c r="G464" s="4" t="e" cm="1">
        <f t="array" ref="G464">SUMPRODUCT(B$2:B$804-F$3,B464:B1266-F$3)</f>
        <v>#VALUE!</v>
      </c>
      <c r="H464" t="e" cm="1">
        <f t="array" ref="H464">SUMPRODUCT(B$2:B464-F$3,B$2:B464-F$3)</f>
        <v>#VALUE!</v>
      </c>
      <c r="I464" t="e" cm="1">
        <f t="array" ref="I464">SUMPRODUCT(B464:B$804-F$3,B464:B$804-F$3)</f>
        <v>#VALUE!</v>
      </c>
      <c r="J464" s="4" t="e">
        <f t="shared" si="7"/>
        <v>#VALUE!</v>
      </c>
    </row>
    <row r="465" spans="1:10" ht="15" x14ac:dyDescent="0.2">
      <c r="A465" s="5">
        <v>44915</v>
      </c>
      <c r="B465" s="4">
        <f>Table3[[#This Row],[Combined
Daily order]]</f>
        <v>32344</v>
      </c>
      <c r="C465" s="4">
        <v>463</v>
      </c>
      <c r="D465" s="4" t="e" cm="1">
        <f t="array" aca="1" ref="D465" ca="1">SUMPRODUCT(OFFSET($B$2:$B$804,0,0,803-C465)-AVERAGE($B$2:$B$804),OFFSET($B$2:$B$804,C465,0,803-C465)-AVERAGE($B$2:$B$804))/DEVSQ($B$2:$B$804)</f>
        <v>#VALUE!</v>
      </c>
      <c r="E465"/>
      <c r="G465" s="4" t="e" cm="1">
        <f t="array" ref="G465">SUMPRODUCT(B$2:B$804-F$3,B465:B1267-F$3)</f>
        <v>#VALUE!</v>
      </c>
      <c r="H465" t="e" cm="1">
        <f t="array" ref="H465">SUMPRODUCT(B$2:B465-F$3,B$2:B465-F$3)</f>
        <v>#VALUE!</v>
      </c>
      <c r="I465" t="e" cm="1">
        <f t="array" ref="I465">SUMPRODUCT(B465:B$804-F$3,B465:B$804-F$3)</f>
        <v>#VALUE!</v>
      </c>
      <c r="J465" s="4" t="e">
        <f t="shared" si="7"/>
        <v>#VALUE!</v>
      </c>
    </row>
    <row r="466" spans="1:10" ht="15" x14ac:dyDescent="0.2">
      <c r="A466" s="5">
        <v>44914</v>
      </c>
      <c r="B466" s="4">
        <f>AVERAGE(B465,B467)</f>
        <v>32526.5</v>
      </c>
      <c r="C466" s="4">
        <v>464</v>
      </c>
      <c r="D466" s="4" t="e" cm="1">
        <f t="array" aca="1" ref="D466" ca="1">SUMPRODUCT(OFFSET($B$2:$B$804,0,0,803-C466)-AVERAGE($B$2:$B$804),OFFSET($B$2:$B$804,C466,0,803-C466)-AVERAGE($B$2:$B$804))/DEVSQ($B$2:$B$804)</f>
        <v>#VALUE!</v>
      </c>
      <c r="E466"/>
      <c r="G466" s="4" t="e" cm="1">
        <f t="array" ref="G466">SUMPRODUCT(B$2:B$804-F$3,B466:B1268-F$3)</f>
        <v>#VALUE!</v>
      </c>
      <c r="H466" t="e" cm="1">
        <f t="array" ref="H466">SUMPRODUCT(B$2:B466-F$3,B$2:B466-F$3)</f>
        <v>#VALUE!</v>
      </c>
      <c r="I466" t="e" cm="1">
        <f t="array" ref="I466">SUMPRODUCT(B466:B$804-F$3,B466:B$804-F$3)</f>
        <v>#VALUE!</v>
      </c>
      <c r="J466" s="4" t="e">
        <f t="shared" si="7"/>
        <v>#VALUE!</v>
      </c>
    </row>
    <row r="467" spans="1:10" ht="15" x14ac:dyDescent="0.2">
      <c r="A467" s="5">
        <v>44911</v>
      </c>
      <c r="B467" s="4">
        <f>Table3[[#This Row],[Combined
Daily order]]</f>
        <v>32709</v>
      </c>
      <c r="C467" s="4">
        <v>465</v>
      </c>
      <c r="D467" s="4" t="e" cm="1">
        <f t="array" aca="1" ref="D467" ca="1">SUMPRODUCT(OFFSET($B$2:$B$804,0,0,803-C467)-AVERAGE($B$2:$B$804),OFFSET($B$2:$B$804,C467,0,803-C467)-AVERAGE($B$2:$B$804))/DEVSQ($B$2:$B$804)</f>
        <v>#VALUE!</v>
      </c>
      <c r="E467"/>
      <c r="G467" s="4" t="e" cm="1">
        <f t="array" ref="G467">SUMPRODUCT(B$2:B$804-F$3,B467:B1269-F$3)</f>
        <v>#VALUE!</v>
      </c>
      <c r="H467" t="e" cm="1">
        <f t="array" ref="H467">SUMPRODUCT(B$2:B467-F$3,B$2:B467-F$3)</f>
        <v>#VALUE!</v>
      </c>
      <c r="I467" t="e" cm="1">
        <f t="array" ref="I467">SUMPRODUCT(B467:B$804-F$3,B467:B$804-F$3)</f>
        <v>#VALUE!</v>
      </c>
      <c r="J467" s="4" t="e">
        <f t="shared" si="7"/>
        <v>#VALUE!</v>
      </c>
    </row>
    <row r="468" spans="1:10" ht="15" x14ac:dyDescent="0.2">
      <c r="A468" s="5">
        <v>44910</v>
      </c>
      <c r="B468" s="4">
        <f>Table3[[#This Row],[Combined
Daily order]]</f>
        <v>55407</v>
      </c>
      <c r="C468" s="4">
        <v>466</v>
      </c>
      <c r="D468" s="4" t="e" cm="1">
        <f t="array" aca="1" ref="D468" ca="1">SUMPRODUCT(OFFSET($B$2:$B$804,0,0,803-C468)-AVERAGE($B$2:$B$804),OFFSET($B$2:$B$804,C468,0,803-C468)-AVERAGE($B$2:$B$804))/DEVSQ($B$2:$B$804)</f>
        <v>#VALUE!</v>
      </c>
      <c r="E468"/>
      <c r="G468" s="4" t="e" cm="1">
        <f t="array" ref="G468">SUMPRODUCT(B$2:B$804-F$3,B468:B1270-F$3)</f>
        <v>#VALUE!</v>
      </c>
      <c r="H468" t="e" cm="1">
        <f t="array" ref="H468">SUMPRODUCT(B$2:B468-F$3,B$2:B468-F$3)</f>
        <v>#VALUE!</v>
      </c>
      <c r="I468" t="e" cm="1">
        <f t="array" ref="I468">SUMPRODUCT(B468:B$804-F$3,B468:B$804-F$3)</f>
        <v>#VALUE!</v>
      </c>
      <c r="J468" s="4" t="e">
        <f t="shared" si="7"/>
        <v>#VALUE!</v>
      </c>
    </row>
    <row r="469" spans="1:10" ht="15" x14ac:dyDescent="0.2">
      <c r="A469" s="5">
        <v>44909</v>
      </c>
      <c r="B469" s="4">
        <f>Table3[[#This Row],[Combined
Daily order]]</f>
        <v>40198</v>
      </c>
      <c r="C469" s="4">
        <v>467</v>
      </c>
      <c r="D469" s="4" t="e" cm="1">
        <f t="array" aca="1" ref="D469" ca="1">SUMPRODUCT(OFFSET($B$2:$B$804,0,0,803-C469)-AVERAGE($B$2:$B$804),OFFSET($B$2:$B$804,C469,0,803-C469)-AVERAGE($B$2:$B$804))/DEVSQ($B$2:$B$804)</f>
        <v>#VALUE!</v>
      </c>
      <c r="E469"/>
      <c r="G469" s="4" t="e" cm="1">
        <f t="array" ref="G469">SUMPRODUCT(B$2:B$804-F$3,B469:B1271-F$3)</f>
        <v>#VALUE!</v>
      </c>
      <c r="H469" t="e" cm="1">
        <f t="array" ref="H469">SUMPRODUCT(B$2:B469-F$3,B$2:B469-F$3)</f>
        <v>#VALUE!</v>
      </c>
      <c r="I469" t="e" cm="1">
        <f t="array" ref="I469">SUMPRODUCT(B469:B$804-F$3,B469:B$804-F$3)</f>
        <v>#VALUE!</v>
      </c>
      <c r="J469" s="4" t="e">
        <f t="shared" si="7"/>
        <v>#VALUE!</v>
      </c>
    </row>
    <row r="470" spans="1:10" ht="15" x14ac:dyDescent="0.2">
      <c r="A470" s="5">
        <v>44908</v>
      </c>
      <c r="B470" s="4">
        <f>AVERAGE(B469,B471)</f>
        <v>39221.5</v>
      </c>
      <c r="C470" s="4">
        <v>468</v>
      </c>
      <c r="D470" s="4" t="e" cm="1">
        <f t="array" aca="1" ref="D470" ca="1">SUMPRODUCT(OFFSET($B$2:$B$804,0,0,803-C470)-AVERAGE($B$2:$B$804),OFFSET($B$2:$B$804,C470,0,803-C470)-AVERAGE($B$2:$B$804))/DEVSQ($B$2:$B$804)</f>
        <v>#VALUE!</v>
      </c>
      <c r="E470"/>
      <c r="G470" s="4" t="e" cm="1">
        <f t="array" ref="G470">SUMPRODUCT(B$2:B$804-F$3,B470:B1272-F$3)</f>
        <v>#VALUE!</v>
      </c>
      <c r="H470" t="e" cm="1">
        <f t="array" ref="H470">SUMPRODUCT(B$2:B470-F$3,B$2:B470-F$3)</f>
        <v>#VALUE!</v>
      </c>
      <c r="I470" t="e" cm="1">
        <f t="array" ref="I470">SUMPRODUCT(B470:B$804-F$3,B470:B$804-F$3)</f>
        <v>#VALUE!</v>
      </c>
      <c r="J470" s="4" t="e">
        <f t="shared" si="7"/>
        <v>#VALUE!</v>
      </c>
    </row>
    <row r="471" spans="1:10" ht="15" x14ac:dyDescent="0.2">
      <c r="A471" s="5">
        <v>44907</v>
      </c>
      <c r="B471" s="4">
        <f>Table3[[#This Row],[Combined
Daily order]]</f>
        <v>38245</v>
      </c>
      <c r="C471" s="4">
        <v>469</v>
      </c>
      <c r="D471" s="4" t="e" cm="1">
        <f t="array" aca="1" ref="D471" ca="1">SUMPRODUCT(OFFSET($B$2:$B$804,0,0,803-C471)-AVERAGE($B$2:$B$804),OFFSET($B$2:$B$804,C471,0,803-C471)-AVERAGE($B$2:$B$804))/DEVSQ($B$2:$B$804)</f>
        <v>#VALUE!</v>
      </c>
      <c r="E471"/>
      <c r="G471" s="4" t="e" cm="1">
        <f t="array" ref="G471">SUMPRODUCT(B$2:B$804-F$3,B471:B1273-F$3)</f>
        <v>#VALUE!</v>
      </c>
      <c r="H471" t="e" cm="1">
        <f t="array" ref="H471">SUMPRODUCT(B$2:B471-F$3,B$2:B471-F$3)</f>
        <v>#VALUE!</v>
      </c>
      <c r="I471" t="e" cm="1">
        <f t="array" ref="I471">SUMPRODUCT(B471:B$804-F$3,B471:B$804-F$3)</f>
        <v>#VALUE!</v>
      </c>
      <c r="J471" s="4" t="e">
        <f t="shared" si="7"/>
        <v>#VALUE!</v>
      </c>
    </row>
    <row r="472" spans="1:10" ht="15" x14ac:dyDescent="0.2">
      <c r="A472" s="5">
        <v>44904</v>
      </c>
      <c r="B472" s="4">
        <f>AVERAGE(B471,B473)</f>
        <v>37184</v>
      </c>
      <c r="C472" s="4">
        <v>470</v>
      </c>
      <c r="D472" s="4" t="e" cm="1">
        <f t="array" aca="1" ref="D472" ca="1">SUMPRODUCT(OFFSET($B$2:$B$804,0,0,803-C472)-AVERAGE($B$2:$B$804),OFFSET($B$2:$B$804,C472,0,803-C472)-AVERAGE($B$2:$B$804))/DEVSQ($B$2:$B$804)</f>
        <v>#VALUE!</v>
      </c>
      <c r="E472"/>
      <c r="G472" s="4" t="e" cm="1">
        <f t="array" ref="G472">SUMPRODUCT(B$2:B$804-F$3,B472:B1274-F$3)</f>
        <v>#VALUE!</v>
      </c>
      <c r="H472" t="e" cm="1">
        <f t="array" ref="H472">SUMPRODUCT(B$2:B472-F$3,B$2:B472-F$3)</f>
        <v>#VALUE!</v>
      </c>
      <c r="I472" t="e" cm="1">
        <f t="array" ref="I472">SUMPRODUCT(B472:B$804-F$3,B472:B$804-F$3)</f>
        <v>#VALUE!</v>
      </c>
      <c r="J472" s="4" t="e">
        <f t="shared" si="7"/>
        <v>#VALUE!</v>
      </c>
    </row>
    <row r="473" spans="1:10" ht="15" x14ac:dyDescent="0.2">
      <c r="A473" s="5">
        <v>44903</v>
      </c>
      <c r="B473" s="4">
        <f>Table3[[#This Row],[Combined
Daily order]]</f>
        <v>36123</v>
      </c>
      <c r="C473" s="4">
        <v>471</v>
      </c>
      <c r="D473" s="4" t="e" cm="1">
        <f t="array" aca="1" ref="D473" ca="1">SUMPRODUCT(OFFSET($B$2:$B$804,0,0,803-C473)-AVERAGE($B$2:$B$804),OFFSET($B$2:$B$804,C473,0,803-C473)-AVERAGE($B$2:$B$804))/DEVSQ($B$2:$B$804)</f>
        <v>#VALUE!</v>
      </c>
      <c r="E473"/>
      <c r="G473" s="4" t="e" cm="1">
        <f t="array" ref="G473">SUMPRODUCT(B$2:B$804-F$3,B473:B1275-F$3)</f>
        <v>#VALUE!</v>
      </c>
      <c r="H473" t="e" cm="1">
        <f t="array" ref="H473">SUMPRODUCT(B$2:B473-F$3,B$2:B473-F$3)</f>
        <v>#VALUE!</v>
      </c>
      <c r="I473" t="e" cm="1">
        <f t="array" ref="I473">SUMPRODUCT(B473:B$804-F$3,B473:B$804-F$3)</f>
        <v>#VALUE!</v>
      </c>
      <c r="J473" s="4" t="e">
        <f t="shared" si="7"/>
        <v>#VALUE!</v>
      </c>
    </row>
    <row r="474" spans="1:10" ht="15" x14ac:dyDescent="0.2">
      <c r="A474" s="5">
        <v>44902</v>
      </c>
      <c r="B474" s="4">
        <f>Table3[[#This Row],[Combined
Daily order]]</f>
        <v>55526</v>
      </c>
      <c r="C474" s="4">
        <v>472</v>
      </c>
      <c r="D474" s="4" t="e" cm="1">
        <f t="array" aca="1" ref="D474" ca="1">SUMPRODUCT(OFFSET($B$2:$B$804,0,0,803-C474)-AVERAGE($B$2:$B$804),OFFSET($B$2:$B$804,C474,0,803-C474)-AVERAGE($B$2:$B$804))/DEVSQ($B$2:$B$804)</f>
        <v>#VALUE!</v>
      </c>
      <c r="E474"/>
      <c r="G474" s="4" t="e" cm="1">
        <f t="array" ref="G474">SUMPRODUCT(B$2:B$804-F$3,B474:B1276-F$3)</f>
        <v>#VALUE!</v>
      </c>
      <c r="H474" t="e" cm="1">
        <f t="array" ref="H474">SUMPRODUCT(B$2:B474-F$3,B$2:B474-F$3)</f>
        <v>#VALUE!</v>
      </c>
      <c r="I474" t="e" cm="1">
        <f t="array" ref="I474">SUMPRODUCT(B474:B$804-F$3,B474:B$804-F$3)</f>
        <v>#VALUE!</v>
      </c>
      <c r="J474" s="4" t="e">
        <f t="shared" si="7"/>
        <v>#VALUE!</v>
      </c>
    </row>
    <row r="475" spans="1:10" ht="15" x14ac:dyDescent="0.2">
      <c r="A475" s="5">
        <v>44901</v>
      </c>
      <c r="B475" s="4">
        <f>Table3[[#This Row],[Combined
Daily order]]</f>
        <v>34011</v>
      </c>
      <c r="C475" s="4">
        <v>473</v>
      </c>
      <c r="D475" s="4" t="e" cm="1">
        <f t="array" aca="1" ref="D475" ca="1">SUMPRODUCT(OFFSET($B$2:$B$804,0,0,803-C475)-AVERAGE($B$2:$B$804),OFFSET($B$2:$B$804,C475,0,803-C475)-AVERAGE($B$2:$B$804))/DEVSQ($B$2:$B$804)</f>
        <v>#VALUE!</v>
      </c>
      <c r="E475"/>
      <c r="G475" s="4" t="e" cm="1">
        <f t="array" ref="G475">SUMPRODUCT(B$2:B$804-F$3,B475:B1277-F$3)</f>
        <v>#VALUE!</v>
      </c>
      <c r="H475" t="e" cm="1">
        <f t="array" ref="H475">SUMPRODUCT(B$2:B475-F$3,B$2:B475-F$3)</f>
        <v>#VALUE!</v>
      </c>
      <c r="I475" t="e" cm="1">
        <f t="array" ref="I475">SUMPRODUCT(B475:B$804-F$3,B475:B$804-F$3)</f>
        <v>#VALUE!</v>
      </c>
      <c r="J475" s="4" t="e">
        <f t="shared" si="7"/>
        <v>#VALUE!</v>
      </c>
    </row>
    <row r="476" spans="1:10" ht="15" x14ac:dyDescent="0.2">
      <c r="A476" s="5">
        <v>44900</v>
      </c>
      <c r="B476" s="4">
        <f>Table3[[#This Row],[Combined
Daily order]]</f>
        <v>52585</v>
      </c>
      <c r="C476" s="4">
        <v>474</v>
      </c>
      <c r="D476" s="4" t="e" cm="1">
        <f t="array" aca="1" ref="D476" ca="1">SUMPRODUCT(OFFSET($B$2:$B$804,0,0,803-C476)-AVERAGE($B$2:$B$804),OFFSET($B$2:$B$804,C476,0,803-C476)-AVERAGE($B$2:$B$804))/DEVSQ($B$2:$B$804)</f>
        <v>#VALUE!</v>
      </c>
      <c r="E476"/>
      <c r="G476" s="4" t="e" cm="1">
        <f t="array" ref="G476">SUMPRODUCT(B$2:B$804-F$3,B476:B1278-F$3)</f>
        <v>#VALUE!</v>
      </c>
      <c r="H476" t="e" cm="1">
        <f t="array" ref="H476">SUMPRODUCT(B$2:B476-F$3,B$2:B476-F$3)</f>
        <v>#VALUE!</v>
      </c>
      <c r="I476" t="e" cm="1">
        <f t="array" ref="I476">SUMPRODUCT(B476:B$804-F$3,B476:B$804-F$3)</f>
        <v>#VALUE!</v>
      </c>
      <c r="J476" s="4" t="e">
        <f t="shared" si="7"/>
        <v>#VALUE!</v>
      </c>
    </row>
    <row r="477" spans="1:10" ht="15" x14ac:dyDescent="0.2">
      <c r="A477" s="5">
        <v>44897</v>
      </c>
      <c r="B477" s="4">
        <f>Table3[[#This Row],[Combined
Daily order]]</f>
        <v>34283</v>
      </c>
      <c r="C477" s="4">
        <v>475</v>
      </c>
      <c r="D477" s="4" t="e" cm="1">
        <f t="array" aca="1" ref="D477" ca="1">SUMPRODUCT(OFFSET($B$2:$B$804,0,0,803-C477)-AVERAGE($B$2:$B$804),OFFSET($B$2:$B$804,C477,0,803-C477)-AVERAGE($B$2:$B$804))/DEVSQ($B$2:$B$804)</f>
        <v>#VALUE!</v>
      </c>
      <c r="E477"/>
      <c r="G477" s="4" t="e" cm="1">
        <f t="array" ref="G477">SUMPRODUCT(B$2:B$804-F$3,B477:B1279-F$3)</f>
        <v>#VALUE!</v>
      </c>
      <c r="H477" t="e" cm="1">
        <f t="array" ref="H477">SUMPRODUCT(B$2:B477-F$3,B$2:B477-F$3)</f>
        <v>#VALUE!</v>
      </c>
      <c r="I477" t="e" cm="1">
        <f t="array" ref="I477">SUMPRODUCT(B477:B$804-F$3,B477:B$804-F$3)</f>
        <v>#VALUE!</v>
      </c>
      <c r="J477" s="4" t="e">
        <f t="shared" si="7"/>
        <v>#VALUE!</v>
      </c>
    </row>
    <row r="478" spans="1:10" ht="15" x14ac:dyDescent="0.2">
      <c r="A478" s="5">
        <v>44896</v>
      </c>
      <c r="B478" s="4">
        <f>Table3[[#This Row],[Combined
Daily order]]</f>
        <v>50603</v>
      </c>
      <c r="C478" s="4">
        <v>476</v>
      </c>
      <c r="D478" s="4" t="e" cm="1">
        <f t="array" aca="1" ref="D478" ca="1">SUMPRODUCT(OFFSET($B$2:$B$804,0,0,803-C478)-AVERAGE($B$2:$B$804),OFFSET($B$2:$B$804,C478,0,803-C478)-AVERAGE($B$2:$B$804))/DEVSQ($B$2:$B$804)</f>
        <v>#VALUE!</v>
      </c>
      <c r="E478"/>
      <c r="G478" s="4" t="e" cm="1">
        <f t="array" ref="G478">SUMPRODUCT(B$2:B$804-F$3,B478:B1280-F$3)</f>
        <v>#VALUE!</v>
      </c>
      <c r="H478" t="e" cm="1">
        <f t="array" ref="H478">SUMPRODUCT(B$2:B478-F$3,B$2:B478-F$3)</f>
        <v>#VALUE!</v>
      </c>
      <c r="I478" t="e" cm="1">
        <f t="array" ref="I478">SUMPRODUCT(B478:B$804-F$3,B478:B$804-F$3)</f>
        <v>#VALUE!</v>
      </c>
      <c r="J478" s="4" t="e">
        <f t="shared" si="7"/>
        <v>#VALUE!</v>
      </c>
    </row>
    <row r="479" spans="1:10" ht="15" x14ac:dyDescent="0.2">
      <c r="A479" s="5">
        <v>44895</v>
      </c>
      <c r="B479" s="4">
        <f>Table3[[#This Row],[Combined
Daily order]]</f>
        <v>33381</v>
      </c>
      <c r="C479" s="4">
        <v>477</v>
      </c>
      <c r="D479" s="4" t="e" cm="1">
        <f t="array" aca="1" ref="D479" ca="1">SUMPRODUCT(OFFSET($B$2:$B$804,0,0,803-C479)-AVERAGE($B$2:$B$804),OFFSET($B$2:$B$804,C479,0,803-C479)-AVERAGE($B$2:$B$804))/DEVSQ($B$2:$B$804)</f>
        <v>#VALUE!</v>
      </c>
      <c r="E479"/>
      <c r="G479" s="4" t="e" cm="1">
        <f t="array" ref="G479">SUMPRODUCT(B$2:B$804-F$3,B479:B1281-F$3)</f>
        <v>#VALUE!</v>
      </c>
      <c r="H479" t="e" cm="1">
        <f t="array" ref="H479">SUMPRODUCT(B$2:B479-F$3,B$2:B479-F$3)</f>
        <v>#VALUE!</v>
      </c>
      <c r="I479" t="e" cm="1">
        <f t="array" ref="I479">SUMPRODUCT(B479:B$804-F$3,B479:B$804-F$3)</f>
        <v>#VALUE!</v>
      </c>
      <c r="J479" s="4" t="e">
        <f t="shared" si="7"/>
        <v>#VALUE!</v>
      </c>
    </row>
    <row r="480" spans="1:10" ht="15" x14ac:dyDescent="0.2">
      <c r="A480" s="5">
        <v>44894</v>
      </c>
      <c r="B480" s="4">
        <f>Table3[[#This Row],[Combined
Daily order]]</f>
        <v>44791</v>
      </c>
      <c r="C480" s="4">
        <v>478</v>
      </c>
      <c r="D480" s="4" t="e" cm="1">
        <f t="array" aca="1" ref="D480" ca="1">SUMPRODUCT(OFFSET($B$2:$B$804,0,0,803-C480)-AVERAGE($B$2:$B$804),OFFSET($B$2:$B$804,C480,0,803-C480)-AVERAGE($B$2:$B$804))/DEVSQ($B$2:$B$804)</f>
        <v>#VALUE!</v>
      </c>
      <c r="E480"/>
      <c r="G480" s="4" t="e" cm="1">
        <f t="array" ref="G480">SUMPRODUCT(B$2:B$804-F$3,B480:B1282-F$3)</f>
        <v>#VALUE!</v>
      </c>
      <c r="H480" t="e" cm="1">
        <f t="array" ref="H480">SUMPRODUCT(B$2:B480-F$3,B$2:B480-F$3)</f>
        <v>#VALUE!</v>
      </c>
      <c r="I480" t="e" cm="1">
        <f t="array" ref="I480">SUMPRODUCT(B480:B$804-F$3,B480:B$804-F$3)</f>
        <v>#VALUE!</v>
      </c>
      <c r="J480" s="4" t="e">
        <f t="shared" si="7"/>
        <v>#VALUE!</v>
      </c>
    </row>
    <row r="481" spans="1:10" ht="15" x14ac:dyDescent="0.2">
      <c r="A481" s="5">
        <v>44893</v>
      </c>
      <c r="B481" s="4">
        <f>Table3[[#This Row],[Combined
Daily order]]</f>
        <v>33786</v>
      </c>
      <c r="C481" s="4">
        <v>479</v>
      </c>
      <c r="D481" s="4" t="e" cm="1">
        <f t="array" aca="1" ref="D481" ca="1">SUMPRODUCT(OFFSET($B$2:$B$804,0,0,803-C481)-AVERAGE($B$2:$B$804),OFFSET($B$2:$B$804,C481,0,803-C481)-AVERAGE($B$2:$B$804))/DEVSQ($B$2:$B$804)</f>
        <v>#VALUE!</v>
      </c>
      <c r="E481"/>
      <c r="G481" s="4" t="e" cm="1">
        <f t="array" ref="G481">SUMPRODUCT(B$2:B$804-F$3,B481:B1283-F$3)</f>
        <v>#VALUE!</v>
      </c>
      <c r="H481" t="e" cm="1">
        <f t="array" ref="H481">SUMPRODUCT(B$2:B481-F$3,B$2:B481-F$3)</f>
        <v>#VALUE!</v>
      </c>
      <c r="I481" t="e" cm="1">
        <f t="array" ref="I481">SUMPRODUCT(B481:B$804-F$3,B481:B$804-F$3)</f>
        <v>#VALUE!</v>
      </c>
      <c r="J481" s="4" t="e">
        <f t="shared" si="7"/>
        <v>#VALUE!</v>
      </c>
    </row>
    <row r="482" spans="1:10" ht="15" x14ac:dyDescent="0.2">
      <c r="A482" s="5">
        <v>44890</v>
      </c>
      <c r="B482" s="4">
        <f>Table3[[#This Row],[Combined
Daily order]]</f>
        <v>47807</v>
      </c>
      <c r="C482" s="4">
        <v>480</v>
      </c>
      <c r="D482" s="4" t="e" cm="1">
        <f t="array" aca="1" ref="D482" ca="1">SUMPRODUCT(OFFSET($B$2:$B$804,0,0,803-C482)-AVERAGE($B$2:$B$804),OFFSET($B$2:$B$804,C482,0,803-C482)-AVERAGE($B$2:$B$804))/DEVSQ($B$2:$B$804)</f>
        <v>#VALUE!</v>
      </c>
      <c r="E482"/>
      <c r="G482" s="4" t="e" cm="1">
        <f t="array" ref="G482">SUMPRODUCT(B$2:B$804-F$3,B482:B1284-F$3)</f>
        <v>#VALUE!</v>
      </c>
      <c r="H482" t="e" cm="1">
        <f t="array" ref="H482">SUMPRODUCT(B$2:B482-F$3,B$2:B482-F$3)</f>
        <v>#VALUE!</v>
      </c>
      <c r="I482" t="e" cm="1">
        <f t="array" ref="I482">SUMPRODUCT(B482:B$804-F$3,B482:B$804-F$3)</f>
        <v>#VALUE!</v>
      </c>
      <c r="J482" s="4" t="e">
        <f t="shared" si="7"/>
        <v>#VALUE!</v>
      </c>
    </row>
    <row r="483" spans="1:10" ht="15" x14ac:dyDescent="0.2">
      <c r="A483" s="5">
        <v>44889</v>
      </c>
      <c r="B483" s="4">
        <f>Table3[[#This Row],[Combined
Daily order]]</f>
        <v>32127</v>
      </c>
      <c r="C483" s="4">
        <v>481</v>
      </c>
      <c r="D483" s="4" t="e" cm="1">
        <f t="array" aca="1" ref="D483" ca="1">SUMPRODUCT(OFFSET($B$2:$B$804,0,0,803-C483)-AVERAGE($B$2:$B$804),OFFSET($B$2:$B$804,C483,0,803-C483)-AVERAGE($B$2:$B$804))/DEVSQ($B$2:$B$804)</f>
        <v>#VALUE!</v>
      </c>
      <c r="E483"/>
      <c r="G483" s="4" t="e" cm="1">
        <f t="array" ref="G483">SUMPRODUCT(B$2:B$804-F$3,B483:B1285-F$3)</f>
        <v>#VALUE!</v>
      </c>
      <c r="H483" t="e" cm="1">
        <f t="array" ref="H483">SUMPRODUCT(B$2:B483-F$3,B$2:B483-F$3)</f>
        <v>#VALUE!</v>
      </c>
      <c r="I483" t="e" cm="1">
        <f t="array" ref="I483">SUMPRODUCT(B483:B$804-F$3,B483:B$804-F$3)</f>
        <v>#VALUE!</v>
      </c>
      <c r="J483" s="4" t="e">
        <f t="shared" si="7"/>
        <v>#VALUE!</v>
      </c>
    </row>
    <row r="484" spans="1:10" ht="15" x14ac:dyDescent="0.2">
      <c r="A484" s="5">
        <v>44888</v>
      </c>
      <c r="B484" s="4">
        <f>Table3[[#This Row],[Combined
Daily order]]</f>
        <v>47318</v>
      </c>
      <c r="C484" s="4">
        <v>482</v>
      </c>
      <c r="D484" s="4" t="e" cm="1">
        <f t="array" aca="1" ref="D484" ca="1">SUMPRODUCT(OFFSET($B$2:$B$804,0,0,803-C484)-AVERAGE($B$2:$B$804),OFFSET($B$2:$B$804,C484,0,803-C484)-AVERAGE($B$2:$B$804))/DEVSQ($B$2:$B$804)</f>
        <v>#VALUE!</v>
      </c>
      <c r="E484"/>
      <c r="G484" s="4" t="e" cm="1">
        <f t="array" ref="G484">SUMPRODUCT(B$2:B$804-F$3,B484:B1286-F$3)</f>
        <v>#VALUE!</v>
      </c>
      <c r="H484" t="e" cm="1">
        <f t="array" ref="H484">SUMPRODUCT(B$2:B484-F$3,B$2:B484-F$3)</f>
        <v>#VALUE!</v>
      </c>
      <c r="I484" t="e" cm="1">
        <f t="array" ref="I484">SUMPRODUCT(B484:B$804-F$3,B484:B$804-F$3)</f>
        <v>#VALUE!</v>
      </c>
      <c r="J484" s="4" t="e">
        <f t="shared" si="7"/>
        <v>#VALUE!</v>
      </c>
    </row>
    <row r="485" spans="1:10" ht="15" x14ac:dyDescent="0.2">
      <c r="A485" s="5">
        <v>44887</v>
      </c>
      <c r="B485" s="4">
        <f>Table3[[#This Row],[Combined
Daily order]]</f>
        <v>30185</v>
      </c>
      <c r="C485" s="4">
        <v>483</v>
      </c>
      <c r="D485" s="4" t="e" cm="1">
        <f t="array" aca="1" ref="D485" ca="1">SUMPRODUCT(OFFSET($B$2:$B$804,0,0,803-C485)-AVERAGE($B$2:$B$804),OFFSET($B$2:$B$804,C485,0,803-C485)-AVERAGE($B$2:$B$804))/DEVSQ($B$2:$B$804)</f>
        <v>#VALUE!</v>
      </c>
      <c r="E485"/>
      <c r="G485" s="4" t="e" cm="1">
        <f t="array" ref="G485">SUMPRODUCT(B$2:B$804-F$3,B485:B1287-F$3)</f>
        <v>#VALUE!</v>
      </c>
      <c r="H485" t="e" cm="1">
        <f t="array" ref="H485">SUMPRODUCT(B$2:B485-F$3,B$2:B485-F$3)</f>
        <v>#VALUE!</v>
      </c>
      <c r="I485" t="e" cm="1">
        <f t="array" ref="I485">SUMPRODUCT(B485:B$804-F$3,B485:B$804-F$3)</f>
        <v>#VALUE!</v>
      </c>
      <c r="J485" s="4" t="e">
        <f t="shared" si="7"/>
        <v>#VALUE!</v>
      </c>
    </row>
    <row r="486" spans="1:10" ht="15" x14ac:dyDescent="0.2">
      <c r="A486" s="5">
        <v>44886</v>
      </c>
      <c r="B486" s="4">
        <f>Table3[[#This Row],[Combined
Daily order]]</f>
        <v>29848</v>
      </c>
      <c r="C486" s="4">
        <v>484</v>
      </c>
      <c r="D486" s="4" t="e" cm="1">
        <f t="array" aca="1" ref="D486" ca="1">SUMPRODUCT(OFFSET($B$2:$B$804,0,0,803-C486)-AVERAGE($B$2:$B$804),OFFSET($B$2:$B$804,C486,0,803-C486)-AVERAGE($B$2:$B$804))/DEVSQ($B$2:$B$804)</f>
        <v>#VALUE!</v>
      </c>
      <c r="E486"/>
      <c r="G486" s="4" t="e" cm="1">
        <f t="array" ref="G486">SUMPRODUCT(B$2:B$804-F$3,B486:B1288-F$3)</f>
        <v>#VALUE!</v>
      </c>
      <c r="H486" t="e" cm="1">
        <f t="array" ref="H486">SUMPRODUCT(B$2:B486-F$3,B$2:B486-F$3)</f>
        <v>#VALUE!</v>
      </c>
      <c r="I486" t="e" cm="1">
        <f t="array" ref="I486">SUMPRODUCT(B486:B$804-F$3,B486:B$804-F$3)</f>
        <v>#VALUE!</v>
      </c>
      <c r="J486" s="4" t="e">
        <f t="shared" si="7"/>
        <v>#VALUE!</v>
      </c>
    </row>
    <row r="487" spans="1:10" ht="15" x14ac:dyDescent="0.2">
      <c r="A487" s="5">
        <v>44883</v>
      </c>
      <c r="B487" s="4">
        <f>Table3[[#This Row],[Combined
Daily order]]</f>
        <v>45971</v>
      </c>
      <c r="C487" s="4">
        <v>485</v>
      </c>
      <c r="D487" s="4" t="e" cm="1">
        <f t="array" aca="1" ref="D487" ca="1">SUMPRODUCT(OFFSET($B$2:$B$804,0,0,803-C487)-AVERAGE($B$2:$B$804),OFFSET($B$2:$B$804,C487,0,803-C487)-AVERAGE($B$2:$B$804))/DEVSQ($B$2:$B$804)</f>
        <v>#VALUE!</v>
      </c>
      <c r="E487"/>
      <c r="G487" s="4" t="e" cm="1">
        <f t="array" ref="G487">SUMPRODUCT(B$2:B$804-F$3,B487:B1289-F$3)</f>
        <v>#VALUE!</v>
      </c>
      <c r="H487" t="e" cm="1">
        <f t="array" ref="H487">SUMPRODUCT(B$2:B487-F$3,B$2:B487-F$3)</f>
        <v>#VALUE!</v>
      </c>
      <c r="I487" t="e" cm="1">
        <f t="array" ref="I487">SUMPRODUCT(B487:B$804-F$3,B487:B$804-F$3)</f>
        <v>#VALUE!</v>
      </c>
      <c r="J487" s="4" t="e">
        <f t="shared" si="7"/>
        <v>#VALUE!</v>
      </c>
    </row>
    <row r="488" spans="1:10" ht="15" x14ac:dyDescent="0.2">
      <c r="A488" s="5">
        <v>44882</v>
      </c>
      <c r="B488" s="4">
        <f>Table3[[#This Row],[Combined
Daily order]]</f>
        <v>28479</v>
      </c>
      <c r="C488" s="4">
        <v>486</v>
      </c>
      <c r="D488" s="4" t="e" cm="1">
        <f t="array" aca="1" ref="D488" ca="1">SUMPRODUCT(OFFSET($B$2:$B$804,0,0,803-C488)-AVERAGE($B$2:$B$804),OFFSET($B$2:$B$804,C488,0,803-C488)-AVERAGE($B$2:$B$804))/DEVSQ($B$2:$B$804)</f>
        <v>#VALUE!</v>
      </c>
      <c r="E488"/>
      <c r="G488" s="4" t="e" cm="1">
        <f t="array" ref="G488">SUMPRODUCT(B$2:B$804-F$3,B488:B1290-F$3)</f>
        <v>#VALUE!</v>
      </c>
      <c r="H488" t="e" cm="1">
        <f t="array" ref="H488">SUMPRODUCT(B$2:B488-F$3,B$2:B488-F$3)</f>
        <v>#VALUE!</v>
      </c>
      <c r="I488" t="e" cm="1">
        <f t="array" ref="I488">SUMPRODUCT(B488:B$804-F$3,B488:B$804-F$3)</f>
        <v>#VALUE!</v>
      </c>
      <c r="J488" s="4" t="e">
        <f t="shared" si="7"/>
        <v>#VALUE!</v>
      </c>
    </row>
    <row r="489" spans="1:10" ht="15" x14ac:dyDescent="0.2">
      <c r="A489" s="5">
        <v>44881</v>
      </c>
      <c r="B489" s="4">
        <f>Table3[[#This Row],[Combined
Daily order]]</f>
        <v>45783</v>
      </c>
      <c r="C489" s="4">
        <v>487</v>
      </c>
      <c r="D489" s="4" t="e" cm="1">
        <f t="array" aca="1" ref="D489" ca="1">SUMPRODUCT(OFFSET($B$2:$B$804,0,0,803-C489)-AVERAGE($B$2:$B$804),OFFSET($B$2:$B$804,C489,0,803-C489)-AVERAGE($B$2:$B$804))/DEVSQ($B$2:$B$804)</f>
        <v>#VALUE!</v>
      </c>
      <c r="E489"/>
      <c r="G489" s="4" t="e" cm="1">
        <f t="array" ref="G489">SUMPRODUCT(B$2:B$804-F$3,B489:B1291-F$3)</f>
        <v>#VALUE!</v>
      </c>
      <c r="H489" t="e" cm="1">
        <f t="array" ref="H489">SUMPRODUCT(B$2:B489-F$3,B$2:B489-F$3)</f>
        <v>#VALUE!</v>
      </c>
      <c r="I489" t="e" cm="1">
        <f t="array" ref="I489">SUMPRODUCT(B489:B$804-F$3,B489:B$804-F$3)</f>
        <v>#VALUE!</v>
      </c>
      <c r="J489" s="4" t="e">
        <f t="shared" si="7"/>
        <v>#VALUE!</v>
      </c>
    </row>
    <row r="490" spans="1:10" ht="15" x14ac:dyDescent="0.2">
      <c r="A490" s="5">
        <v>44880</v>
      </c>
      <c r="B490" s="4">
        <f>Table3[[#This Row],[Combined
Daily order]]</f>
        <v>27909</v>
      </c>
      <c r="C490" s="4">
        <v>488</v>
      </c>
      <c r="D490" s="4" t="e" cm="1">
        <f t="array" aca="1" ref="D490" ca="1">SUMPRODUCT(OFFSET($B$2:$B$804,0,0,803-C490)-AVERAGE($B$2:$B$804),OFFSET($B$2:$B$804,C490,0,803-C490)-AVERAGE($B$2:$B$804))/DEVSQ($B$2:$B$804)</f>
        <v>#VALUE!</v>
      </c>
      <c r="E490"/>
      <c r="G490" s="4" t="e" cm="1">
        <f t="array" ref="G490">SUMPRODUCT(B$2:B$804-F$3,B490:B1292-F$3)</f>
        <v>#VALUE!</v>
      </c>
      <c r="H490" t="e" cm="1">
        <f t="array" ref="H490">SUMPRODUCT(B$2:B490-F$3,B$2:B490-F$3)</f>
        <v>#VALUE!</v>
      </c>
      <c r="I490" t="e" cm="1">
        <f t="array" ref="I490">SUMPRODUCT(B490:B$804-F$3,B490:B$804-F$3)</f>
        <v>#VALUE!</v>
      </c>
      <c r="J490" s="4" t="e">
        <f t="shared" si="7"/>
        <v>#VALUE!</v>
      </c>
    </row>
    <row r="491" spans="1:10" ht="15" x14ac:dyDescent="0.2">
      <c r="A491" s="5">
        <v>44879</v>
      </c>
      <c r="B491" s="4">
        <f>Table3[[#This Row],[Combined
Daily order]]</f>
        <v>41901</v>
      </c>
      <c r="C491" s="4">
        <v>489</v>
      </c>
      <c r="D491" s="4" t="e" cm="1">
        <f t="array" aca="1" ref="D491" ca="1">SUMPRODUCT(OFFSET($B$2:$B$804,0,0,803-C491)-AVERAGE($B$2:$B$804),OFFSET($B$2:$B$804,C491,0,803-C491)-AVERAGE($B$2:$B$804))/DEVSQ($B$2:$B$804)</f>
        <v>#VALUE!</v>
      </c>
      <c r="E491"/>
      <c r="G491" s="4" t="e" cm="1">
        <f t="array" ref="G491">SUMPRODUCT(B$2:B$804-F$3,B491:B1293-F$3)</f>
        <v>#VALUE!</v>
      </c>
      <c r="H491" t="e" cm="1">
        <f t="array" ref="H491">SUMPRODUCT(B$2:B491-F$3,B$2:B491-F$3)</f>
        <v>#VALUE!</v>
      </c>
      <c r="I491" t="e" cm="1">
        <f t="array" ref="I491">SUMPRODUCT(B491:B$804-F$3,B491:B$804-F$3)</f>
        <v>#VALUE!</v>
      </c>
      <c r="J491" s="4" t="e">
        <f t="shared" si="7"/>
        <v>#VALUE!</v>
      </c>
    </row>
    <row r="492" spans="1:10" ht="15" x14ac:dyDescent="0.2">
      <c r="A492" s="5">
        <v>44876</v>
      </c>
      <c r="B492" s="4">
        <f>Table3[[#This Row],[Combined
Daily order]]</f>
        <v>24931</v>
      </c>
      <c r="C492" s="4">
        <v>490</v>
      </c>
      <c r="D492" s="4" t="e" cm="1">
        <f t="array" aca="1" ref="D492" ca="1">SUMPRODUCT(OFFSET($B$2:$B$804,0,0,803-C492)-AVERAGE($B$2:$B$804),OFFSET($B$2:$B$804,C492,0,803-C492)-AVERAGE($B$2:$B$804))/DEVSQ($B$2:$B$804)</f>
        <v>#VALUE!</v>
      </c>
      <c r="E492"/>
      <c r="G492" s="4" t="e" cm="1">
        <f t="array" ref="G492">SUMPRODUCT(B$2:B$804-F$3,B492:B1294-F$3)</f>
        <v>#VALUE!</v>
      </c>
      <c r="H492" t="e" cm="1">
        <f t="array" ref="H492">SUMPRODUCT(B$2:B492-F$3,B$2:B492-F$3)</f>
        <v>#VALUE!</v>
      </c>
      <c r="I492" t="e" cm="1">
        <f t="array" ref="I492">SUMPRODUCT(B492:B$804-F$3,B492:B$804-F$3)</f>
        <v>#VALUE!</v>
      </c>
      <c r="J492" s="4" t="e">
        <f t="shared" si="7"/>
        <v>#VALUE!</v>
      </c>
    </row>
    <row r="493" spans="1:10" ht="15" x14ac:dyDescent="0.2">
      <c r="A493" s="5">
        <v>44875</v>
      </c>
      <c r="B493" s="4">
        <f>Table3[[#This Row],[Combined
Daily order]]</f>
        <v>40072</v>
      </c>
      <c r="C493" s="4">
        <v>491</v>
      </c>
      <c r="D493" s="4" t="e" cm="1">
        <f t="array" aca="1" ref="D493" ca="1">SUMPRODUCT(OFFSET($B$2:$B$804,0,0,803-C493)-AVERAGE($B$2:$B$804),OFFSET($B$2:$B$804,C493,0,803-C493)-AVERAGE($B$2:$B$804))/DEVSQ($B$2:$B$804)</f>
        <v>#VALUE!</v>
      </c>
      <c r="E493"/>
      <c r="G493" s="4" t="e" cm="1">
        <f t="array" ref="G493">SUMPRODUCT(B$2:B$804-F$3,B493:B1295-F$3)</f>
        <v>#VALUE!</v>
      </c>
      <c r="H493" t="e" cm="1">
        <f t="array" ref="H493">SUMPRODUCT(B$2:B493-F$3,B$2:B493-F$3)</f>
        <v>#VALUE!</v>
      </c>
      <c r="I493" t="e" cm="1">
        <f t="array" ref="I493">SUMPRODUCT(B493:B$804-F$3,B493:B$804-F$3)</f>
        <v>#VALUE!</v>
      </c>
      <c r="J493" s="4" t="e">
        <f t="shared" si="7"/>
        <v>#VALUE!</v>
      </c>
    </row>
    <row r="494" spans="1:10" ht="15" x14ac:dyDescent="0.2">
      <c r="A494" s="5">
        <v>44874</v>
      </c>
      <c r="B494" s="4">
        <f>Table3[[#This Row],[Combined
Daily order]]</f>
        <v>24931</v>
      </c>
      <c r="C494" s="4">
        <v>492</v>
      </c>
      <c r="D494" s="4" t="e" cm="1">
        <f t="array" aca="1" ref="D494" ca="1">SUMPRODUCT(OFFSET($B$2:$B$804,0,0,803-C494)-AVERAGE($B$2:$B$804),OFFSET($B$2:$B$804,C494,0,803-C494)-AVERAGE($B$2:$B$804))/DEVSQ($B$2:$B$804)</f>
        <v>#VALUE!</v>
      </c>
      <c r="E494"/>
      <c r="G494" s="4" t="e" cm="1">
        <f t="array" ref="G494">SUMPRODUCT(B$2:B$804-F$3,B494:B1296-F$3)</f>
        <v>#VALUE!</v>
      </c>
      <c r="H494" t="e" cm="1">
        <f t="array" ref="H494">SUMPRODUCT(B$2:B494-F$3,B$2:B494-F$3)</f>
        <v>#VALUE!</v>
      </c>
      <c r="I494" t="e" cm="1">
        <f t="array" ref="I494">SUMPRODUCT(B494:B$804-F$3,B494:B$804-F$3)</f>
        <v>#VALUE!</v>
      </c>
      <c r="J494" s="4" t="e">
        <f t="shared" si="7"/>
        <v>#VALUE!</v>
      </c>
    </row>
    <row r="495" spans="1:10" ht="15" x14ac:dyDescent="0.2">
      <c r="A495" s="5">
        <v>44873</v>
      </c>
      <c r="B495" s="4">
        <f>Table3[[#This Row],[Combined
Daily order]]</f>
        <v>42824</v>
      </c>
      <c r="C495" s="4">
        <v>493</v>
      </c>
      <c r="D495" s="4" t="e" cm="1">
        <f t="array" aca="1" ref="D495" ca="1">SUMPRODUCT(OFFSET($B$2:$B$804,0,0,803-C495)-AVERAGE($B$2:$B$804),OFFSET($B$2:$B$804,C495,0,803-C495)-AVERAGE($B$2:$B$804))/DEVSQ($B$2:$B$804)</f>
        <v>#VALUE!</v>
      </c>
      <c r="E495"/>
      <c r="G495" s="4" t="e" cm="1">
        <f t="array" ref="G495">SUMPRODUCT(B$2:B$804-F$3,B495:B1297-F$3)</f>
        <v>#VALUE!</v>
      </c>
      <c r="H495" t="e" cm="1">
        <f t="array" ref="H495">SUMPRODUCT(B$2:B495-F$3,B$2:B495-F$3)</f>
        <v>#VALUE!</v>
      </c>
      <c r="I495" t="e" cm="1">
        <f t="array" ref="I495">SUMPRODUCT(B495:B$804-F$3,B495:B$804-F$3)</f>
        <v>#VALUE!</v>
      </c>
      <c r="J495" s="4" t="e">
        <f t="shared" si="7"/>
        <v>#VALUE!</v>
      </c>
    </row>
    <row r="496" spans="1:10" ht="15" x14ac:dyDescent="0.2">
      <c r="A496" s="5">
        <v>44872</v>
      </c>
      <c r="B496" s="4">
        <f>Table3[[#This Row],[Combined
Daily order]]</f>
        <v>26087</v>
      </c>
      <c r="C496" s="4">
        <v>494</v>
      </c>
      <c r="D496" s="4" t="e" cm="1">
        <f t="array" aca="1" ref="D496" ca="1">SUMPRODUCT(OFFSET($B$2:$B$804,0,0,803-C496)-AVERAGE($B$2:$B$804),OFFSET($B$2:$B$804,C496,0,803-C496)-AVERAGE($B$2:$B$804))/DEVSQ($B$2:$B$804)</f>
        <v>#VALUE!</v>
      </c>
      <c r="E496"/>
      <c r="G496" s="4" t="e" cm="1">
        <f t="array" ref="G496">SUMPRODUCT(B$2:B$804-F$3,B496:B1298-F$3)</f>
        <v>#VALUE!</v>
      </c>
      <c r="H496" t="e" cm="1">
        <f t="array" ref="H496">SUMPRODUCT(B$2:B496-F$3,B$2:B496-F$3)</f>
        <v>#VALUE!</v>
      </c>
      <c r="I496" t="e" cm="1">
        <f t="array" ref="I496">SUMPRODUCT(B496:B$804-F$3,B496:B$804-F$3)</f>
        <v>#VALUE!</v>
      </c>
      <c r="J496" s="4" t="e">
        <f t="shared" si="7"/>
        <v>#VALUE!</v>
      </c>
    </row>
    <row r="497" spans="1:10" ht="15" x14ac:dyDescent="0.2">
      <c r="A497" s="5">
        <v>44869</v>
      </c>
      <c r="B497" s="4">
        <f>Table3[[#This Row],[Combined
Daily order]]</f>
        <v>42243</v>
      </c>
      <c r="C497" s="4">
        <v>495</v>
      </c>
      <c r="D497" s="4" t="e" cm="1">
        <f t="array" aca="1" ref="D497" ca="1">SUMPRODUCT(OFFSET($B$2:$B$804,0,0,803-C497)-AVERAGE($B$2:$B$804),OFFSET($B$2:$B$804,C497,0,803-C497)-AVERAGE($B$2:$B$804))/DEVSQ($B$2:$B$804)</f>
        <v>#VALUE!</v>
      </c>
      <c r="E497"/>
      <c r="G497" s="4" t="e" cm="1">
        <f t="array" ref="G497">SUMPRODUCT(B$2:B$804-F$3,B497:B1299-F$3)</f>
        <v>#VALUE!</v>
      </c>
      <c r="H497" t="e" cm="1">
        <f t="array" ref="H497">SUMPRODUCT(B$2:B497-F$3,B$2:B497-F$3)</f>
        <v>#VALUE!</v>
      </c>
      <c r="I497" t="e" cm="1">
        <f t="array" ref="I497">SUMPRODUCT(B497:B$804-F$3,B497:B$804-F$3)</f>
        <v>#VALUE!</v>
      </c>
      <c r="J497" s="4" t="e">
        <f t="shared" si="7"/>
        <v>#VALUE!</v>
      </c>
    </row>
    <row r="498" spans="1:10" ht="15" x14ac:dyDescent="0.2">
      <c r="A498" s="5">
        <v>44868</v>
      </c>
      <c r="B498" s="4">
        <f>Table3[[#This Row],[Combined
Daily order]]</f>
        <v>26655</v>
      </c>
      <c r="C498" s="4">
        <v>496</v>
      </c>
      <c r="D498" s="4" t="e" cm="1">
        <f t="array" aca="1" ref="D498" ca="1">SUMPRODUCT(OFFSET($B$2:$B$804,0,0,803-C498)-AVERAGE($B$2:$B$804),OFFSET($B$2:$B$804,C498,0,803-C498)-AVERAGE($B$2:$B$804))/DEVSQ($B$2:$B$804)</f>
        <v>#VALUE!</v>
      </c>
      <c r="E498"/>
      <c r="G498" s="4" t="e" cm="1">
        <f t="array" ref="G498">SUMPRODUCT(B$2:B$804-F$3,B498:B1300-F$3)</f>
        <v>#VALUE!</v>
      </c>
      <c r="H498" t="e" cm="1">
        <f t="array" ref="H498">SUMPRODUCT(B$2:B498-F$3,B$2:B498-F$3)</f>
        <v>#VALUE!</v>
      </c>
      <c r="I498" t="e" cm="1">
        <f t="array" ref="I498">SUMPRODUCT(B498:B$804-F$3,B498:B$804-F$3)</f>
        <v>#VALUE!</v>
      </c>
      <c r="J498" s="4" t="e">
        <f t="shared" si="7"/>
        <v>#VALUE!</v>
      </c>
    </row>
    <row r="499" spans="1:10" ht="15" x14ac:dyDescent="0.2">
      <c r="A499" s="5">
        <v>44867</v>
      </c>
      <c r="B499" s="4">
        <f>Table3[[#This Row],[Combined
Daily order]]</f>
        <v>28036</v>
      </c>
      <c r="C499" s="4">
        <v>497</v>
      </c>
      <c r="D499" s="4" t="e" cm="1">
        <f t="array" aca="1" ref="D499" ca="1">SUMPRODUCT(OFFSET($B$2:$B$804,0,0,803-C499)-AVERAGE($B$2:$B$804),OFFSET($B$2:$B$804,C499,0,803-C499)-AVERAGE($B$2:$B$804))/DEVSQ($B$2:$B$804)</f>
        <v>#VALUE!</v>
      </c>
      <c r="E499"/>
      <c r="G499" s="4" t="e" cm="1">
        <f t="array" ref="G499">SUMPRODUCT(B$2:B$804-F$3,B499:B1301-F$3)</f>
        <v>#VALUE!</v>
      </c>
      <c r="H499" t="e" cm="1">
        <f t="array" ref="H499">SUMPRODUCT(B$2:B499-F$3,B$2:B499-F$3)</f>
        <v>#VALUE!</v>
      </c>
      <c r="I499" t="e" cm="1">
        <f t="array" ref="I499">SUMPRODUCT(B499:B$804-F$3,B499:B$804-F$3)</f>
        <v>#VALUE!</v>
      </c>
      <c r="J499" s="4" t="e">
        <f t="shared" si="7"/>
        <v>#VALUE!</v>
      </c>
    </row>
    <row r="500" spans="1:10" ht="15" x14ac:dyDescent="0.2">
      <c r="A500" s="5">
        <v>44866</v>
      </c>
      <c r="B500" s="4">
        <f>Table3[[#This Row],[Combined
Daily order]]</f>
        <v>40311</v>
      </c>
      <c r="C500" s="4">
        <v>498</v>
      </c>
      <c r="D500" s="4" t="e" cm="1">
        <f t="array" aca="1" ref="D500" ca="1">SUMPRODUCT(OFFSET($B$2:$B$804,0,0,803-C500)-AVERAGE($B$2:$B$804),OFFSET($B$2:$B$804,C500,0,803-C500)-AVERAGE($B$2:$B$804))/DEVSQ($B$2:$B$804)</f>
        <v>#VALUE!</v>
      </c>
      <c r="E500"/>
      <c r="G500" s="4" t="e" cm="1">
        <f t="array" ref="G500">SUMPRODUCT(B$2:B$804-F$3,B500:B1302-F$3)</f>
        <v>#VALUE!</v>
      </c>
      <c r="H500" t="e" cm="1">
        <f t="array" ref="H500">SUMPRODUCT(B$2:B500-F$3,B$2:B500-F$3)</f>
        <v>#VALUE!</v>
      </c>
      <c r="I500" t="e" cm="1">
        <f t="array" ref="I500">SUMPRODUCT(B500:B$804-F$3,B500:B$804-F$3)</f>
        <v>#VALUE!</v>
      </c>
      <c r="J500" s="4" t="e">
        <f t="shared" si="7"/>
        <v>#VALUE!</v>
      </c>
    </row>
    <row r="501" spans="1:10" ht="15" x14ac:dyDescent="0.2">
      <c r="A501" s="5">
        <v>44865</v>
      </c>
      <c r="B501" s="4">
        <f>Table3[[#This Row],[Combined
Daily order]]</f>
        <v>41234</v>
      </c>
      <c r="C501" s="4">
        <v>499</v>
      </c>
      <c r="D501" s="4" t="e" cm="1">
        <f t="array" aca="1" ref="D501" ca="1">SUMPRODUCT(OFFSET($B$2:$B$804,0,0,803-C501)-AVERAGE($B$2:$B$804),OFFSET($B$2:$B$804,C501,0,803-C501)-AVERAGE($B$2:$B$804))/DEVSQ($B$2:$B$804)</f>
        <v>#VALUE!</v>
      </c>
      <c r="E501"/>
      <c r="G501" s="4" t="e" cm="1">
        <f t="array" ref="G501">SUMPRODUCT(B$2:B$804-F$3,B501:B1303-F$3)</f>
        <v>#VALUE!</v>
      </c>
      <c r="H501" t="e" cm="1">
        <f t="array" ref="H501">SUMPRODUCT(B$2:B501-F$3,B$2:B501-F$3)</f>
        <v>#VALUE!</v>
      </c>
      <c r="I501" t="e" cm="1">
        <f t="array" ref="I501">SUMPRODUCT(B501:B$804-F$3,B501:B$804-F$3)</f>
        <v>#VALUE!</v>
      </c>
      <c r="J501" s="4" t="e">
        <f t="shared" si="7"/>
        <v>#VALUE!</v>
      </c>
    </row>
    <row r="502" spans="1:10" ht="15" x14ac:dyDescent="0.2">
      <c r="A502" s="5">
        <v>44862</v>
      </c>
      <c r="B502" s="4">
        <f>Table3[[#This Row],[Combined
Daily order]]</f>
        <v>25521</v>
      </c>
      <c r="C502" s="4">
        <v>500</v>
      </c>
      <c r="D502" s="4" t="e" cm="1">
        <f t="array" aca="1" ref="D502" ca="1">SUMPRODUCT(OFFSET($B$2:$B$804,0,0,803-C502)-AVERAGE($B$2:$B$804),OFFSET($B$2:$B$804,C502,0,803-C502)-AVERAGE($B$2:$B$804))/DEVSQ($B$2:$B$804)</f>
        <v>#VALUE!</v>
      </c>
      <c r="E502"/>
      <c r="G502" s="4" t="e" cm="1">
        <f t="array" ref="G502">SUMPRODUCT(B$2:B$804-F$3,B502:B1304-F$3)</f>
        <v>#VALUE!</v>
      </c>
      <c r="H502" t="e" cm="1">
        <f t="array" ref="H502">SUMPRODUCT(B$2:B502-F$3,B$2:B502-F$3)</f>
        <v>#VALUE!</v>
      </c>
      <c r="I502" t="e" cm="1">
        <f t="array" ref="I502">SUMPRODUCT(B502:B$804-F$3,B502:B$804-F$3)</f>
        <v>#VALUE!</v>
      </c>
      <c r="J502" s="4" t="e">
        <f t="shared" si="7"/>
        <v>#VALUE!</v>
      </c>
    </row>
    <row r="503" spans="1:10" ht="15" x14ac:dyDescent="0.2">
      <c r="A503" s="5">
        <v>44861</v>
      </c>
      <c r="B503" s="4">
        <f>Table3[[#This Row],[Combined
Daily order]]</f>
        <v>24315</v>
      </c>
      <c r="C503" s="4">
        <v>501</v>
      </c>
      <c r="D503" s="4" t="e" cm="1">
        <f t="array" aca="1" ref="D503" ca="1">SUMPRODUCT(OFFSET($B$2:$B$804,0,0,803-C503)-AVERAGE($B$2:$B$804),OFFSET($B$2:$B$804,C503,0,803-C503)-AVERAGE($B$2:$B$804))/DEVSQ($B$2:$B$804)</f>
        <v>#VALUE!</v>
      </c>
      <c r="E503"/>
      <c r="G503" s="4" t="e" cm="1">
        <f t="array" ref="G503">SUMPRODUCT(B$2:B$804-F$3,B503:B1305-F$3)</f>
        <v>#VALUE!</v>
      </c>
      <c r="H503" t="e" cm="1">
        <f t="array" ref="H503">SUMPRODUCT(B$2:B503-F$3,B$2:B503-F$3)</f>
        <v>#VALUE!</v>
      </c>
      <c r="I503" t="e" cm="1">
        <f t="array" ref="I503">SUMPRODUCT(B503:B$804-F$3,B503:B$804-F$3)</f>
        <v>#VALUE!</v>
      </c>
      <c r="J503" s="4" t="e">
        <f t="shared" si="7"/>
        <v>#VALUE!</v>
      </c>
    </row>
    <row r="504" spans="1:10" ht="15" x14ac:dyDescent="0.2">
      <c r="A504" s="5">
        <v>44860</v>
      </c>
      <c r="B504" s="4">
        <f>Table3[[#This Row],[Combined
Daily order]]</f>
        <v>38190</v>
      </c>
      <c r="C504" s="4">
        <v>502</v>
      </c>
      <c r="D504" s="4" t="e" cm="1">
        <f t="array" aca="1" ref="D504" ca="1">SUMPRODUCT(OFFSET($B$2:$B$804,0,0,803-C504)-AVERAGE($B$2:$B$804),OFFSET($B$2:$B$804,C504,0,803-C504)-AVERAGE($B$2:$B$804))/DEVSQ($B$2:$B$804)</f>
        <v>#VALUE!</v>
      </c>
      <c r="E504"/>
      <c r="G504" s="4" t="e" cm="1">
        <f t="array" ref="G504">SUMPRODUCT(B$2:B$804-F$3,B504:B1306-F$3)</f>
        <v>#VALUE!</v>
      </c>
      <c r="H504" t="e" cm="1">
        <f t="array" ref="H504">SUMPRODUCT(B$2:B504-F$3,B$2:B504-F$3)</f>
        <v>#VALUE!</v>
      </c>
      <c r="I504" t="e" cm="1">
        <f t="array" ref="I504">SUMPRODUCT(B504:B$804-F$3,B504:B$804-F$3)</f>
        <v>#VALUE!</v>
      </c>
      <c r="J504" s="4" t="e">
        <f t="shared" si="7"/>
        <v>#VALUE!</v>
      </c>
    </row>
    <row r="505" spans="1:10" ht="15" x14ac:dyDescent="0.2">
      <c r="A505" s="5">
        <v>44859</v>
      </c>
      <c r="B505" s="4">
        <f>Table3[[#This Row],[Combined
Daily order]]</f>
        <v>22726</v>
      </c>
      <c r="C505" s="4">
        <v>503</v>
      </c>
      <c r="D505" s="4" t="e" cm="1">
        <f t="array" aca="1" ref="D505" ca="1">SUMPRODUCT(OFFSET($B$2:$B$804,0,0,803-C505)-AVERAGE($B$2:$B$804),OFFSET($B$2:$B$804,C505,0,803-C505)-AVERAGE($B$2:$B$804))/DEVSQ($B$2:$B$804)</f>
        <v>#VALUE!</v>
      </c>
      <c r="E505"/>
      <c r="G505" s="4" t="e" cm="1">
        <f t="array" ref="G505">SUMPRODUCT(B$2:B$804-F$3,B505:B1307-F$3)</f>
        <v>#VALUE!</v>
      </c>
      <c r="H505" t="e" cm="1">
        <f t="array" ref="H505">SUMPRODUCT(B$2:B505-F$3,B$2:B505-F$3)</f>
        <v>#VALUE!</v>
      </c>
      <c r="I505" t="e" cm="1">
        <f t="array" ref="I505">SUMPRODUCT(B505:B$804-F$3,B505:B$804-F$3)</f>
        <v>#VALUE!</v>
      </c>
      <c r="J505" s="4" t="e">
        <f t="shared" si="7"/>
        <v>#VALUE!</v>
      </c>
    </row>
    <row r="506" spans="1:10" ht="15" x14ac:dyDescent="0.2">
      <c r="A506" s="5">
        <v>44858</v>
      </c>
      <c r="B506" s="4">
        <f>Table3[[#This Row],[Combined
Daily order]]</f>
        <v>38131</v>
      </c>
      <c r="C506" s="4">
        <v>504</v>
      </c>
      <c r="D506" s="4" t="e" cm="1">
        <f t="array" aca="1" ref="D506" ca="1">SUMPRODUCT(OFFSET($B$2:$B$804,0,0,803-C506)-AVERAGE($B$2:$B$804),OFFSET($B$2:$B$804,C506,0,803-C506)-AVERAGE($B$2:$B$804))/DEVSQ($B$2:$B$804)</f>
        <v>#VALUE!</v>
      </c>
      <c r="E506"/>
      <c r="G506" s="4" t="e" cm="1">
        <f t="array" ref="G506">SUMPRODUCT(B$2:B$804-F$3,B506:B1308-F$3)</f>
        <v>#VALUE!</v>
      </c>
      <c r="H506" t="e" cm="1">
        <f t="array" ref="H506">SUMPRODUCT(B$2:B506-F$3,B$2:B506-F$3)</f>
        <v>#VALUE!</v>
      </c>
      <c r="I506" t="e" cm="1">
        <f t="array" ref="I506">SUMPRODUCT(B506:B$804-F$3,B506:B$804-F$3)</f>
        <v>#VALUE!</v>
      </c>
      <c r="J506" s="4" t="e">
        <f t="shared" si="7"/>
        <v>#VALUE!</v>
      </c>
    </row>
    <row r="507" spans="1:10" ht="15" x14ac:dyDescent="0.2">
      <c r="A507" s="5">
        <v>44855</v>
      </c>
      <c r="B507" s="4">
        <f>Table3[[#This Row],[Combined
Daily order]]</f>
        <v>26054</v>
      </c>
      <c r="C507" s="4">
        <v>505</v>
      </c>
      <c r="D507" s="4" t="e" cm="1">
        <f t="array" aca="1" ref="D507" ca="1">SUMPRODUCT(OFFSET($B$2:$B$804,0,0,803-C507)-AVERAGE($B$2:$B$804),OFFSET($B$2:$B$804,C507,0,803-C507)-AVERAGE($B$2:$B$804))/DEVSQ($B$2:$B$804)</f>
        <v>#VALUE!</v>
      </c>
      <c r="E507"/>
      <c r="G507" s="4" t="e" cm="1">
        <f t="array" ref="G507">SUMPRODUCT(B$2:B$804-F$3,B507:B1309-F$3)</f>
        <v>#VALUE!</v>
      </c>
      <c r="H507" t="e" cm="1">
        <f t="array" ref="H507">SUMPRODUCT(B$2:B507-F$3,B$2:B507-F$3)</f>
        <v>#VALUE!</v>
      </c>
      <c r="I507" t="e" cm="1">
        <f t="array" ref="I507">SUMPRODUCT(B507:B$804-F$3,B507:B$804-F$3)</f>
        <v>#VALUE!</v>
      </c>
      <c r="J507" s="4" t="e">
        <f t="shared" si="7"/>
        <v>#VALUE!</v>
      </c>
    </row>
    <row r="508" spans="1:10" ht="15" x14ac:dyDescent="0.2">
      <c r="A508" s="5">
        <v>44854</v>
      </c>
      <c r="B508" s="4">
        <f>Table3[[#This Row],[Combined
Daily order]]</f>
        <v>32518</v>
      </c>
      <c r="C508" s="4">
        <v>506</v>
      </c>
      <c r="D508" s="4" t="e" cm="1">
        <f t="array" aca="1" ref="D508" ca="1">SUMPRODUCT(OFFSET($B$2:$B$804,0,0,803-C508)-AVERAGE($B$2:$B$804),OFFSET($B$2:$B$804,C508,0,803-C508)-AVERAGE($B$2:$B$804))/DEVSQ($B$2:$B$804)</f>
        <v>#VALUE!</v>
      </c>
      <c r="E508"/>
      <c r="G508" s="4" t="e" cm="1">
        <f t="array" ref="G508">SUMPRODUCT(B$2:B$804-F$3,B508:B1310-F$3)</f>
        <v>#VALUE!</v>
      </c>
      <c r="H508" t="e" cm="1">
        <f t="array" ref="H508">SUMPRODUCT(B$2:B508-F$3,B$2:B508-F$3)</f>
        <v>#VALUE!</v>
      </c>
      <c r="I508" t="e" cm="1">
        <f t="array" ref="I508">SUMPRODUCT(B508:B$804-F$3,B508:B$804-F$3)</f>
        <v>#VALUE!</v>
      </c>
      <c r="J508" s="4" t="e">
        <f t="shared" si="7"/>
        <v>#VALUE!</v>
      </c>
    </row>
    <row r="509" spans="1:10" ht="15" x14ac:dyDescent="0.2">
      <c r="A509" s="5">
        <v>44853</v>
      </c>
      <c r="B509" s="4">
        <f>Table3[[#This Row],[Combined
Daily order]]</f>
        <v>23448</v>
      </c>
      <c r="C509" s="4">
        <v>507</v>
      </c>
      <c r="D509" s="4" t="e" cm="1">
        <f t="array" aca="1" ref="D509" ca="1">SUMPRODUCT(OFFSET($B$2:$B$804,0,0,803-C509)-AVERAGE($B$2:$B$804),OFFSET($B$2:$B$804,C509,0,803-C509)-AVERAGE($B$2:$B$804))/DEVSQ($B$2:$B$804)</f>
        <v>#VALUE!</v>
      </c>
      <c r="E509"/>
      <c r="G509" s="4" t="e" cm="1">
        <f t="array" ref="G509">SUMPRODUCT(B$2:B$804-F$3,B509:B1311-F$3)</f>
        <v>#VALUE!</v>
      </c>
      <c r="H509" t="e" cm="1">
        <f t="array" ref="H509">SUMPRODUCT(B$2:B509-F$3,B$2:B509-F$3)</f>
        <v>#VALUE!</v>
      </c>
      <c r="I509" t="e" cm="1">
        <f t="array" ref="I509">SUMPRODUCT(B509:B$804-F$3,B509:B$804-F$3)</f>
        <v>#VALUE!</v>
      </c>
      <c r="J509" s="4" t="e">
        <f t="shared" si="7"/>
        <v>#VALUE!</v>
      </c>
    </row>
    <row r="510" spans="1:10" ht="15" x14ac:dyDescent="0.2">
      <c r="A510" s="5">
        <v>44852</v>
      </c>
      <c r="B510" s="4">
        <f>Table3[[#This Row],[Combined
Daily order]]</f>
        <v>30923</v>
      </c>
      <c r="C510" s="4">
        <v>508</v>
      </c>
      <c r="D510" s="4" t="e" cm="1">
        <f t="array" aca="1" ref="D510" ca="1">SUMPRODUCT(OFFSET($B$2:$B$804,0,0,803-C510)-AVERAGE($B$2:$B$804),OFFSET($B$2:$B$804,C510,0,803-C510)-AVERAGE($B$2:$B$804))/DEVSQ($B$2:$B$804)</f>
        <v>#VALUE!</v>
      </c>
      <c r="E510"/>
      <c r="G510" s="4" t="e" cm="1">
        <f t="array" ref="G510">SUMPRODUCT(B$2:B$804-F$3,B510:B1312-F$3)</f>
        <v>#VALUE!</v>
      </c>
      <c r="H510" t="e" cm="1">
        <f t="array" ref="H510">SUMPRODUCT(B$2:B510-F$3,B$2:B510-F$3)</f>
        <v>#VALUE!</v>
      </c>
      <c r="I510" t="e" cm="1">
        <f t="array" ref="I510">SUMPRODUCT(B510:B$804-F$3,B510:B$804-F$3)</f>
        <v>#VALUE!</v>
      </c>
      <c r="J510" s="4" t="e">
        <f t="shared" si="7"/>
        <v>#VALUE!</v>
      </c>
    </row>
    <row r="511" spans="1:10" ht="15" x14ac:dyDescent="0.2">
      <c r="A511" s="5">
        <v>44851</v>
      </c>
      <c r="B511" s="4">
        <f>Table3[[#This Row],[Combined
Daily order]]</f>
        <v>22329</v>
      </c>
      <c r="C511" s="4">
        <v>509</v>
      </c>
      <c r="D511" s="4" t="e" cm="1">
        <f t="array" aca="1" ref="D511" ca="1">SUMPRODUCT(OFFSET($B$2:$B$804,0,0,803-C511)-AVERAGE($B$2:$B$804),OFFSET($B$2:$B$804,C511,0,803-C511)-AVERAGE($B$2:$B$804))/DEVSQ($B$2:$B$804)</f>
        <v>#VALUE!</v>
      </c>
      <c r="E511"/>
      <c r="G511" s="4" t="e" cm="1">
        <f t="array" ref="G511">SUMPRODUCT(B$2:B$804-F$3,B511:B1313-F$3)</f>
        <v>#VALUE!</v>
      </c>
      <c r="H511" t="e" cm="1">
        <f t="array" ref="H511">SUMPRODUCT(B$2:B511-F$3,B$2:B511-F$3)</f>
        <v>#VALUE!</v>
      </c>
      <c r="I511" t="e" cm="1">
        <f t="array" ref="I511">SUMPRODUCT(B511:B$804-F$3,B511:B$804-F$3)</f>
        <v>#VALUE!</v>
      </c>
      <c r="J511" s="4" t="e">
        <f t="shared" si="7"/>
        <v>#VALUE!</v>
      </c>
    </row>
    <row r="512" spans="1:10" ht="15" x14ac:dyDescent="0.2">
      <c r="A512" s="5">
        <v>44848</v>
      </c>
      <c r="B512" s="4">
        <f>Table3[[#This Row],[Combined
Daily order]]</f>
        <v>24533</v>
      </c>
      <c r="C512" s="4">
        <v>510</v>
      </c>
      <c r="D512" s="4" t="e" cm="1">
        <f t="array" aca="1" ref="D512" ca="1">SUMPRODUCT(OFFSET($B$2:$B$804,0,0,803-C512)-AVERAGE($B$2:$B$804),OFFSET($B$2:$B$804,C512,0,803-C512)-AVERAGE($B$2:$B$804))/DEVSQ($B$2:$B$804)</f>
        <v>#VALUE!</v>
      </c>
      <c r="E512"/>
      <c r="G512" s="4" t="e" cm="1">
        <f t="array" ref="G512">SUMPRODUCT(B$2:B$804-F$3,B512:B1314-F$3)</f>
        <v>#VALUE!</v>
      </c>
      <c r="H512" t="e" cm="1">
        <f t="array" ref="H512">SUMPRODUCT(B$2:B512-F$3,B$2:B512-F$3)</f>
        <v>#VALUE!</v>
      </c>
      <c r="I512" t="e" cm="1">
        <f t="array" ref="I512">SUMPRODUCT(B512:B$804-F$3,B512:B$804-F$3)</f>
        <v>#VALUE!</v>
      </c>
      <c r="J512" s="4" t="e">
        <f t="shared" si="7"/>
        <v>#VALUE!</v>
      </c>
    </row>
    <row r="513" spans="1:10" ht="15" x14ac:dyDescent="0.2">
      <c r="A513" s="5">
        <v>44847</v>
      </c>
      <c r="B513" s="4">
        <f>Table3[[#This Row],[Combined
Daily order]]</f>
        <v>31601</v>
      </c>
      <c r="C513" s="4">
        <v>511</v>
      </c>
      <c r="D513" s="4" t="e" cm="1">
        <f t="array" aca="1" ref="D513" ca="1">SUMPRODUCT(OFFSET($B$2:$B$804,0,0,803-C513)-AVERAGE($B$2:$B$804),OFFSET($B$2:$B$804,C513,0,803-C513)-AVERAGE($B$2:$B$804))/DEVSQ($B$2:$B$804)</f>
        <v>#VALUE!</v>
      </c>
      <c r="E513"/>
      <c r="G513" s="4" t="e" cm="1">
        <f t="array" ref="G513">SUMPRODUCT(B$2:B$804-F$3,B513:B1315-F$3)</f>
        <v>#VALUE!</v>
      </c>
      <c r="H513" t="e" cm="1">
        <f t="array" ref="H513">SUMPRODUCT(B$2:B513-F$3,B$2:B513-F$3)</f>
        <v>#VALUE!</v>
      </c>
      <c r="I513" t="e" cm="1">
        <f t="array" ref="I513">SUMPRODUCT(B513:B$804-F$3,B513:B$804-F$3)</f>
        <v>#VALUE!</v>
      </c>
      <c r="J513" s="4" t="e">
        <f t="shared" si="7"/>
        <v>#VALUE!</v>
      </c>
    </row>
    <row r="514" spans="1:10" ht="15" x14ac:dyDescent="0.2">
      <c r="A514" s="5">
        <v>44846</v>
      </c>
      <c r="B514" s="4">
        <f>Table3[[#This Row],[Combined
Daily order]]</f>
        <v>19945</v>
      </c>
      <c r="C514" s="4">
        <v>512</v>
      </c>
      <c r="D514" s="4" t="e" cm="1">
        <f t="array" aca="1" ref="D514" ca="1">SUMPRODUCT(OFFSET($B$2:$B$804,0,0,803-C514)-AVERAGE($B$2:$B$804),OFFSET($B$2:$B$804,C514,0,803-C514)-AVERAGE($B$2:$B$804))/DEVSQ($B$2:$B$804)</f>
        <v>#VALUE!</v>
      </c>
      <c r="E514"/>
      <c r="G514" s="4" t="e" cm="1">
        <f t="array" ref="G514">SUMPRODUCT(B$2:B$804-F$3,B514:B1316-F$3)</f>
        <v>#VALUE!</v>
      </c>
      <c r="H514" t="e" cm="1">
        <f t="array" ref="H514">SUMPRODUCT(B$2:B514-F$3,B$2:B514-F$3)</f>
        <v>#VALUE!</v>
      </c>
      <c r="I514" t="e" cm="1">
        <f t="array" ref="I514">SUMPRODUCT(B514:B$804-F$3,B514:B$804-F$3)</f>
        <v>#VALUE!</v>
      </c>
      <c r="J514" s="4" t="e">
        <f t="shared" ref="J514:J577" si="8">G514/I$2</f>
        <v>#VALUE!</v>
      </c>
    </row>
    <row r="515" spans="1:10" ht="15" x14ac:dyDescent="0.2">
      <c r="A515" s="5">
        <v>44845</v>
      </c>
      <c r="B515" s="4">
        <f>Table3[[#This Row],[Combined
Daily order]]</f>
        <v>35395</v>
      </c>
      <c r="C515" s="4">
        <v>513</v>
      </c>
      <c r="D515" s="4" t="e" cm="1">
        <f t="array" aca="1" ref="D515" ca="1">SUMPRODUCT(OFFSET($B$2:$B$804,0,0,803-C515)-AVERAGE($B$2:$B$804),OFFSET($B$2:$B$804,C515,0,803-C515)-AVERAGE($B$2:$B$804))/DEVSQ($B$2:$B$804)</f>
        <v>#VALUE!</v>
      </c>
      <c r="E515"/>
      <c r="G515" s="4" t="e" cm="1">
        <f t="array" ref="G515">SUMPRODUCT(B$2:B$804-F$3,B515:B1317-F$3)</f>
        <v>#VALUE!</v>
      </c>
      <c r="H515" t="e" cm="1">
        <f t="array" ref="H515">SUMPRODUCT(B$2:B515-F$3,B$2:B515-F$3)</f>
        <v>#VALUE!</v>
      </c>
      <c r="I515" t="e" cm="1">
        <f t="array" ref="I515">SUMPRODUCT(B515:B$804-F$3,B515:B$804-F$3)</f>
        <v>#VALUE!</v>
      </c>
      <c r="J515" s="4" t="e">
        <f t="shared" si="8"/>
        <v>#VALUE!</v>
      </c>
    </row>
    <row r="516" spans="1:10" ht="15" x14ac:dyDescent="0.2">
      <c r="A516" s="5">
        <v>44844</v>
      </c>
      <c r="B516" s="4">
        <f>Table3[[#This Row],[Combined
Daily order]]</f>
        <v>22864</v>
      </c>
      <c r="C516" s="4">
        <v>514</v>
      </c>
      <c r="D516" s="4" t="e" cm="1">
        <f t="array" aca="1" ref="D516" ca="1">SUMPRODUCT(OFFSET($B$2:$B$804,0,0,803-C516)-AVERAGE($B$2:$B$804),OFFSET($B$2:$B$804,C516,0,803-C516)-AVERAGE($B$2:$B$804))/DEVSQ($B$2:$B$804)</f>
        <v>#VALUE!</v>
      </c>
      <c r="E516"/>
      <c r="G516" s="4" t="e" cm="1">
        <f t="array" ref="G516">SUMPRODUCT(B$2:B$804-F$3,B516:B1318-F$3)</f>
        <v>#VALUE!</v>
      </c>
      <c r="H516" t="e" cm="1">
        <f t="array" ref="H516">SUMPRODUCT(B$2:B516-F$3,B$2:B516-F$3)</f>
        <v>#VALUE!</v>
      </c>
      <c r="I516" t="e" cm="1">
        <f t="array" ref="I516">SUMPRODUCT(B516:B$804-F$3,B516:B$804-F$3)</f>
        <v>#VALUE!</v>
      </c>
      <c r="J516" s="4" t="e">
        <f t="shared" si="8"/>
        <v>#VALUE!</v>
      </c>
    </row>
    <row r="517" spans="1:10" ht="15" x14ac:dyDescent="0.2">
      <c r="A517" s="5">
        <v>44841</v>
      </c>
      <c r="B517" s="4">
        <f>Table3[[#This Row],[Combined
Daily order]]</f>
        <v>31336</v>
      </c>
      <c r="C517" s="4">
        <v>515</v>
      </c>
      <c r="D517" s="4" t="e" cm="1">
        <f t="array" aca="1" ref="D517" ca="1">SUMPRODUCT(OFFSET($B$2:$B$804,0,0,803-C517)-AVERAGE($B$2:$B$804),OFFSET($B$2:$B$804,C517,0,803-C517)-AVERAGE($B$2:$B$804))/DEVSQ($B$2:$B$804)</f>
        <v>#VALUE!</v>
      </c>
      <c r="E517"/>
      <c r="G517" s="4" t="e" cm="1">
        <f t="array" ref="G517">SUMPRODUCT(B$2:B$804-F$3,B517:B1319-F$3)</f>
        <v>#VALUE!</v>
      </c>
      <c r="H517" t="e" cm="1">
        <f t="array" ref="H517">SUMPRODUCT(B$2:B517-F$3,B$2:B517-F$3)</f>
        <v>#VALUE!</v>
      </c>
      <c r="I517" t="e" cm="1">
        <f t="array" ref="I517">SUMPRODUCT(B517:B$804-F$3,B517:B$804-F$3)</f>
        <v>#VALUE!</v>
      </c>
      <c r="J517" s="4" t="e">
        <f t="shared" si="8"/>
        <v>#VALUE!</v>
      </c>
    </row>
    <row r="518" spans="1:10" ht="15" x14ac:dyDescent="0.2">
      <c r="A518" s="5">
        <v>44840</v>
      </c>
      <c r="B518" s="4">
        <f>Table3[[#This Row],[Combined
Daily order]]</f>
        <v>19645</v>
      </c>
      <c r="C518" s="4">
        <v>516</v>
      </c>
      <c r="D518" s="4" t="e" cm="1">
        <f t="array" aca="1" ref="D518" ca="1">SUMPRODUCT(OFFSET($B$2:$B$804,0,0,803-C518)-AVERAGE($B$2:$B$804),OFFSET($B$2:$B$804,C518,0,803-C518)-AVERAGE($B$2:$B$804))/DEVSQ($B$2:$B$804)</f>
        <v>#VALUE!</v>
      </c>
      <c r="E518"/>
      <c r="G518" s="4" t="e" cm="1">
        <f t="array" ref="G518">SUMPRODUCT(B$2:B$804-F$3,B518:B1320-F$3)</f>
        <v>#VALUE!</v>
      </c>
      <c r="H518" t="e" cm="1">
        <f t="array" ref="H518">SUMPRODUCT(B$2:B518-F$3,B$2:B518-F$3)</f>
        <v>#VALUE!</v>
      </c>
      <c r="I518" t="e" cm="1">
        <f t="array" ref="I518">SUMPRODUCT(B518:B$804-F$3,B518:B$804-F$3)</f>
        <v>#VALUE!</v>
      </c>
      <c r="J518" s="4" t="e">
        <f t="shared" si="8"/>
        <v>#VALUE!</v>
      </c>
    </row>
    <row r="519" spans="1:10" ht="15" x14ac:dyDescent="0.2">
      <c r="A519" s="5">
        <v>44839</v>
      </c>
      <c r="B519" s="4">
        <f>Table3[[#This Row],[Combined
Daily order]]</f>
        <v>20871</v>
      </c>
      <c r="C519" s="4">
        <v>517</v>
      </c>
      <c r="D519" s="4" t="e" cm="1">
        <f t="array" aca="1" ref="D519" ca="1">SUMPRODUCT(OFFSET($B$2:$B$804,0,0,803-C519)-AVERAGE($B$2:$B$804),OFFSET($B$2:$B$804,C519,0,803-C519)-AVERAGE($B$2:$B$804))/DEVSQ($B$2:$B$804)</f>
        <v>#VALUE!</v>
      </c>
      <c r="E519"/>
      <c r="G519" s="4" t="e" cm="1">
        <f t="array" ref="G519">SUMPRODUCT(B$2:B$804-F$3,B519:B1321-F$3)</f>
        <v>#VALUE!</v>
      </c>
      <c r="H519" t="e" cm="1">
        <f t="array" ref="H519">SUMPRODUCT(B$2:B519-F$3,B$2:B519-F$3)</f>
        <v>#VALUE!</v>
      </c>
      <c r="I519" t="e" cm="1">
        <f t="array" ref="I519">SUMPRODUCT(B519:B$804-F$3,B519:B$804-F$3)</f>
        <v>#VALUE!</v>
      </c>
      <c r="J519" s="4" t="e">
        <f t="shared" si="8"/>
        <v>#VALUE!</v>
      </c>
    </row>
    <row r="520" spans="1:10" ht="15" x14ac:dyDescent="0.2">
      <c r="A520" s="5">
        <v>44838</v>
      </c>
      <c r="B520" s="4">
        <f>Table3[[#This Row],[Combined
Daily order]]</f>
        <v>32538</v>
      </c>
      <c r="C520" s="4">
        <v>518</v>
      </c>
      <c r="D520" s="4" t="e" cm="1">
        <f t="array" aca="1" ref="D520" ca="1">SUMPRODUCT(OFFSET($B$2:$B$804,0,0,803-C520)-AVERAGE($B$2:$B$804),OFFSET($B$2:$B$804,C520,0,803-C520)-AVERAGE($B$2:$B$804))/DEVSQ($B$2:$B$804)</f>
        <v>#VALUE!</v>
      </c>
      <c r="E520"/>
      <c r="G520" s="4" t="e" cm="1">
        <f t="array" ref="G520">SUMPRODUCT(B$2:B$804-F$3,B520:B1322-F$3)</f>
        <v>#VALUE!</v>
      </c>
      <c r="H520" t="e" cm="1">
        <f t="array" ref="H520">SUMPRODUCT(B$2:B520-F$3,B$2:B520-F$3)</f>
        <v>#VALUE!</v>
      </c>
      <c r="I520" t="e" cm="1">
        <f t="array" ref="I520">SUMPRODUCT(B520:B$804-F$3,B520:B$804-F$3)</f>
        <v>#VALUE!</v>
      </c>
      <c r="J520" s="4" t="e">
        <f t="shared" si="8"/>
        <v>#VALUE!</v>
      </c>
    </row>
    <row r="521" spans="1:10" ht="15" x14ac:dyDescent="0.2">
      <c r="A521" s="5">
        <v>44837</v>
      </c>
      <c r="B521" s="4">
        <f>Table3[[#This Row],[Combined
Daily order]]</f>
        <v>19485</v>
      </c>
      <c r="C521" s="4">
        <v>519</v>
      </c>
      <c r="D521" s="4" t="e" cm="1">
        <f t="array" aca="1" ref="D521" ca="1">SUMPRODUCT(OFFSET($B$2:$B$804,0,0,803-C521)-AVERAGE($B$2:$B$804),OFFSET($B$2:$B$804,C521,0,803-C521)-AVERAGE($B$2:$B$804))/DEVSQ($B$2:$B$804)</f>
        <v>#VALUE!</v>
      </c>
      <c r="E521"/>
      <c r="G521" s="4" t="e" cm="1">
        <f t="array" ref="G521">SUMPRODUCT(B$2:B$804-F$3,B521:B1323-F$3)</f>
        <v>#VALUE!</v>
      </c>
      <c r="H521" t="e" cm="1">
        <f t="array" ref="H521">SUMPRODUCT(B$2:B521-F$3,B$2:B521-F$3)</f>
        <v>#VALUE!</v>
      </c>
      <c r="I521" t="e" cm="1">
        <f t="array" ref="I521">SUMPRODUCT(B521:B$804-F$3,B521:B$804-F$3)</f>
        <v>#VALUE!</v>
      </c>
      <c r="J521" s="4" t="e">
        <f t="shared" si="8"/>
        <v>#VALUE!</v>
      </c>
    </row>
    <row r="522" spans="1:10" ht="15" x14ac:dyDescent="0.2">
      <c r="A522" s="5">
        <v>44834</v>
      </c>
      <c r="B522" s="4">
        <f>Table3[[#This Row],[Combined
Daily order]]</f>
        <v>28880</v>
      </c>
      <c r="C522" s="4">
        <v>520</v>
      </c>
      <c r="D522" s="4" t="e" cm="1">
        <f t="array" aca="1" ref="D522" ca="1">SUMPRODUCT(OFFSET($B$2:$B$804,0,0,803-C522)-AVERAGE($B$2:$B$804),OFFSET($B$2:$B$804,C522,0,803-C522)-AVERAGE($B$2:$B$804))/DEVSQ($B$2:$B$804)</f>
        <v>#VALUE!</v>
      </c>
      <c r="E522"/>
      <c r="G522" s="4" t="e" cm="1">
        <f t="array" ref="G522">SUMPRODUCT(B$2:B$804-F$3,B522:B1324-F$3)</f>
        <v>#VALUE!</v>
      </c>
      <c r="H522" t="e" cm="1">
        <f t="array" ref="H522">SUMPRODUCT(B$2:B522-F$3,B$2:B522-F$3)</f>
        <v>#VALUE!</v>
      </c>
      <c r="I522" t="e" cm="1">
        <f t="array" ref="I522">SUMPRODUCT(B522:B$804-F$3,B522:B$804-F$3)</f>
        <v>#VALUE!</v>
      </c>
      <c r="J522" s="4" t="e">
        <f t="shared" si="8"/>
        <v>#VALUE!</v>
      </c>
    </row>
    <row r="523" spans="1:10" ht="15" x14ac:dyDescent="0.2">
      <c r="A523" s="5">
        <v>44833</v>
      </c>
      <c r="B523" s="4">
        <f>Table3[[#This Row],[Combined
Daily order]]</f>
        <v>21914</v>
      </c>
      <c r="C523" s="4">
        <v>521</v>
      </c>
      <c r="D523" s="4" t="e" cm="1">
        <f t="array" aca="1" ref="D523" ca="1">SUMPRODUCT(OFFSET($B$2:$B$804,0,0,803-C523)-AVERAGE($B$2:$B$804),OFFSET($B$2:$B$804,C523,0,803-C523)-AVERAGE($B$2:$B$804))/DEVSQ($B$2:$B$804)</f>
        <v>#VALUE!</v>
      </c>
      <c r="E523"/>
      <c r="G523" s="4" t="e" cm="1">
        <f t="array" ref="G523">SUMPRODUCT(B$2:B$804-F$3,B523:B1325-F$3)</f>
        <v>#VALUE!</v>
      </c>
      <c r="H523" t="e" cm="1">
        <f t="array" ref="H523">SUMPRODUCT(B$2:B523-F$3,B$2:B523-F$3)</f>
        <v>#VALUE!</v>
      </c>
      <c r="I523" t="e" cm="1">
        <f t="array" ref="I523">SUMPRODUCT(B523:B$804-F$3,B523:B$804-F$3)</f>
        <v>#VALUE!</v>
      </c>
      <c r="J523" s="4" t="e">
        <f t="shared" si="8"/>
        <v>#VALUE!</v>
      </c>
    </row>
    <row r="524" spans="1:10" ht="15" x14ac:dyDescent="0.2">
      <c r="A524" s="5">
        <v>44832</v>
      </c>
      <c r="B524" s="4">
        <f>Table3[[#This Row],[Combined
Daily order]]</f>
        <v>29419</v>
      </c>
      <c r="C524" s="4">
        <v>522</v>
      </c>
      <c r="D524" s="4" t="e" cm="1">
        <f t="array" aca="1" ref="D524" ca="1">SUMPRODUCT(OFFSET($B$2:$B$804,0,0,803-C524)-AVERAGE($B$2:$B$804),OFFSET($B$2:$B$804,C524,0,803-C524)-AVERAGE($B$2:$B$804))/DEVSQ($B$2:$B$804)</f>
        <v>#VALUE!</v>
      </c>
      <c r="E524"/>
      <c r="G524" s="4" t="e" cm="1">
        <f t="array" ref="G524">SUMPRODUCT(B$2:B$804-F$3,B524:B1326-F$3)</f>
        <v>#VALUE!</v>
      </c>
      <c r="H524" t="e" cm="1">
        <f t="array" ref="H524">SUMPRODUCT(B$2:B524-F$3,B$2:B524-F$3)</f>
        <v>#VALUE!</v>
      </c>
      <c r="I524" t="e" cm="1">
        <f t="array" ref="I524">SUMPRODUCT(B524:B$804-F$3,B524:B$804-F$3)</f>
        <v>#VALUE!</v>
      </c>
      <c r="J524" s="4" t="e">
        <f t="shared" si="8"/>
        <v>#VALUE!</v>
      </c>
    </row>
    <row r="525" spans="1:10" ht="15" x14ac:dyDescent="0.2">
      <c r="A525" s="5">
        <v>44831</v>
      </c>
      <c r="B525" s="4">
        <f>Table3[[#This Row],[Combined
Daily order]]</f>
        <v>19252</v>
      </c>
      <c r="C525" s="4">
        <v>523</v>
      </c>
      <c r="D525" s="4" t="e" cm="1">
        <f t="array" aca="1" ref="D525" ca="1">SUMPRODUCT(OFFSET($B$2:$B$804,0,0,803-C525)-AVERAGE($B$2:$B$804),OFFSET($B$2:$B$804,C525,0,803-C525)-AVERAGE($B$2:$B$804))/DEVSQ($B$2:$B$804)</f>
        <v>#VALUE!</v>
      </c>
      <c r="E525"/>
      <c r="G525" s="4" t="e" cm="1">
        <f t="array" ref="G525">SUMPRODUCT(B$2:B$804-F$3,B525:B1327-F$3)</f>
        <v>#VALUE!</v>
      </c>
      <c r="H525" t="e" cm="1">
        <f t="array" ref="H525">SUMPRODUCT(B$2:B525-F$3,B$2:B525-F$3)</f>
        <v>#VALUE!</v>
      </c>
      <c r="I525" t="e" cm="1">
        <f t="array" ref="I525">SUMPRODUCT(B525:B$804-F$3,B525:B$804-F$3)</f>
        <v>#VALUE!</v>
      </c>
      <c r="J525" s="4" t="e">
        <f t="shared" si="8"/>
        <v>#VALUE!</v>
      </c>
    </row>
    <row r="526" spans="1:10" ht="15" x14ac:dyDescent="0.2">
      <c r="A526" s="5">
        <v>44830</v>
      </c>
      <c r="B526" s="4">
        <f>Table3[[#This Row],[Combined
Daily order]]</f>
        <v>31428</v>
      </c>
      <c r="C526" s="4">
        <v>524</v>
      </c>
      <c r="D526" s="4" t="e" cm="1">
        <f t="array" aca="1" ref="D526" ca="1">SUMPRODUCT(OFFSET($B$2:$B$804,0,0,803-C526)-AVERAGE($B$2:$B$804),OFFSET($B$2:$B$804,C526,0,803-C526)-AVERAGE($B$2:$B$804))/DEVSQ($B$2:$B$804)</f>
        <v>#VALUE!</v>
      </c>
      <c r="E526"/>
      <c r="G526" s="4" t="e" cm="1">
        <f t="array" ref="G526">SUMPRODUCT(B$2:B$804-F$3,B526:B1328-F$3)</f>
        <v>#VALUE!</v>
      </c>
      <c r="H526" t="e" cm="1">
        <f t="array" ref="H526">SUMPRODUCT(B$2:B526-F$3,B$2:B526-F$3)</f>
        <v>#VALUE!</v>
      </c>
      <c r="I526" t="e" cm="1">
        <f t="array" ref="I526">SUMPRODUCT(B526:B$804-F$3,B526:B$804-F$3)</f>
        <v>#VALUE!</v>
      </c>
      <c r="J526" s="4" t="e">
        <f t="shared" si="8"/>
        <v>#VALUE!</v>
      </c>
    </row>
    <row r="527" spans="1:10" ht="15" x14ac:dyDescent="0.2">
      <c r="A527" s="5">
        <v>44827</v>
      </c>
      <c r="B527" s="4">
        <f>Table3[[#This Row],[Combined
Daily order]]</f>
        <v>19447</v>
      </c>
      <c r="C527" s="4">
        <v>525</v>
      </c>
      <c r="D527" s="4" t="e" cm="1">
        <f t="array" aca="1" ref="D527" ca="1">SUMPRODUCT(OFFSET($B$2:$B$804,0,0,803-C527)-AVERAGE($B$2:$B$804),OFFSET($B$2:$B$804,C527,0,803-C527)-AVERAGE($B$2:$B$804))/DEVSQ($B$2:$B$804)</f>
        <v>#VALUE!</v>
      </c>
      <c r="E527"/>
      <c r="G527" s="4" t="e" cm="1">
        <f t="array" ref="G527">SUMPRODUCT(B$2:B$804-F$3,B527:B1329-F$3)</f>
        <v>#VALUE!</v>
      </c>
      <c r="H527" t="e" cm="1">
        <f t="array" ref="H527">SUMPRODUCT(B$2:B527-F$3,B$2:B527-F$3)</f>
        <v>#VALUE!</v>
      </c>
      <c r="I527" t="e" cm="1">
        <f t="array" ref="I527">SUMPRODUCT(B527:B$804-F$3,B527:B$804-F$3)</f>
        <v>#VALUE!</v>
      </c>
      <c r="J527" s="4" t="e">
        <f t="shared" si="8"/>
        <v>#VALUE!</v>
      </c>
    </row>
    <row r="528" spans="1:10" ht="15" x14ac:dyDescent="0.2">
      <c r="A528" s="5">
        <v>44826</v>
      </c>
      <c r="B528" s="4">
        <f>Table3[[#This Row],[Combined
Daily order]]</f>
        <v>30097</v>
      </c>
      <c r="C528" s="4">
        <v>526</v>
      </c>
      <c r="D528" s="4" t="e" cm="1">
        <f t="array" aca="1" ref="D528" ca="1">SUMPRODUCT(OFFSET($B$2:$B$804,0,0,803-C528)-AVERAGE($B$2:$B$804),OFFSET($B$2:$B$804,C528,0,803-C528)-AVERAGE($B$2:$B$804))/DEVSQ($B$2:$B$804)</f>
        <v>#VALUE!</v>
      </c>
      <c r="E528"/>
      <c r="G528" s="4" t="e" cm="1">
        <f t="array" ref="G528">SUMPRODUCT(B$2:B$804-F$3,B528:B1330-F$3)</f>
        <v>#VALUE!</v>
      </c>
      <c r="H528" t="e" cm="1">
        <f t="array" ref="H528">SUMPRODUCT(B$2:B528-F$3,B$2:B528-F$3)</f>
        <v>#VALUE!</v>
      </c>
      <c r="I528" t="e" cm="1">
        <f t="array" ref="I528">SUMPRODUCT(B528:B$804-F$3,B528:B$804-F$3)</f>
        <v>#VALUE!</v>
      </c>
      <c r="J528" s="4" t="e">
        <f t="shared" si="8"/>
        <v>#VALUE!</v>
      </c>
    </row>
    <row r="529" spans="1:10" ht="15" x14ac:dyDescent="0.2">
      <c r="A529" s="5">
        <v>44825</v>
      </c>
      <c r="B529" s="4">
        <f>Table3[[#This Row],[Combined
Daily order]]</f>
        <v>21192</v>
      </c>
      <c r="C529" s="4">
        <v>527</v>
      </c>
      <c r="D529" s="4" t="e" cm="1">
        <f t="array" aca="1" ref="D529" ca="1">SUMPRODUCT(OFFSET($B$2:$B$804,0,0,803-C529)-AVERAGE($B$2:$B$804),OFFSET($B$2:$B$804,C529,0,803-C529)-AVERAGE($B$2:$B$804))/DEVSQ($B$2:$B$804)</f>
        <v>#VALUE!</v>
      </c>
      <c r="E529"/>
      <c r="G529" s="4" t="e" cm="1">
        <f t="array" ref="G529">SUMPRODUCT(B$2:B$804-F$3,B529:B1331-F$3)</f>
        <v>#VALUE!</v>
      </c>
      <c r="H529" t="e" cm="1">
        <f t="array" ref="H529">SUMPRODUCT(B$2:B529-F$3,B$2:B529-F$3)</f>
        <v>#VALUE!</v>
      </c>
      <c r="I529" t="e" cm="1">
        <f t="array" ref="I529">SUMPRODUCT(B529:B$804-F$3,B529:B$804-F$3)</f>
        <v>#VALUE!</v>
      </c>
      <c r="J529" s="4" t="e">
        <f t="shared" si="8"/>
        <v>#VALUE!</v>
      </c>
    </row>
    <row r="530" spans="1:10" ht="15" x14ac:dyDescent="0.2">
      <c r="A530" s="5">
        <v>44824</v>
      </c>
      <c r="B530" s="4">
        <f>Table3[[#This Row],[Combined
Daily order]]</f>
        <v>29511</v>
      </c>
      <c r="C530" s="4">
        <v>528</v>
      </c>
      <c r="D530" s="4" t="e" cm="1">
        <f t="array" aca="1" ref="D530" ca="1">SUMPRODUCT(OFFSET($B$2:$B$804,0,0,803-C530)-AVERAGE($B$2:$B$804),OFFSET($B$2:$B$804,C530,0,803-C530)-AVERAGE($B$2:$B$804))/DEVSQ($B$2:$B$804)</f>
        <v>#VALUE!</v>
      </c>
      <c r="E530"/>
      <c r="G530" s="4" t="e" cm="1">
        <f t="array" ref="G530">SUMPRODUCT(B$2:B$804-F$3,B530:B1332-F$3)</f>
        <v>#VALUE!</v>
      </c>
      <c r="H530" t="e" cm="1">
        <f t="array" ref="H530">SUMPRODUCT(B$2:B530-F$3,B$2:B530-F$3)</f>
        <v>#VALUE!</v>
      </c>
      <c r="I530" t="e" cm="1">
        <f t="array" ref="I530">SUMPRODUCT(B530:B$804-F$3,B530:B$804-F$3)</f>
        <v>#VALUE!</v>
      </c>
      <c r="J530" s="4" t="e">
        <f t="shared" si="8"/>
        <v>#VALUE!</v>
      </c>
    </row>
    <row r="531" spans="1:10" ht="15" x14ac:dyDescent="0.2">
      <c r="A531" s="5">
        <v>44823</v>
      </c>
      <c r="B531" s="4">
        <f>Table3[[#This Row],[Combined
Daily order]]</f>
        <v>20743</v>
      </c>
      <c r="C531" s="4">
        <v>529</v>
      </c>
      <c r="D531" s="4" t="e" cm="1">
        <f t="array" aca="1" ref="D531" ca="1">SUMPRODUCT(OFFSET($B$2:$B$804,0,0,803-C531)-AVERAGE($B$2:$B$804),OFFSET($B$2:$B$804,C531,0,803-C531)-AVERAGE($B$2:$B$804))/DEVSQ($B$2:$B$804)</f>
        <v>#VALUE!</v>
      </c>
      <c r="E531"/>
      <c r="G531" s="4" t="e" cm="1">
        <f t="array" ref="G531">SUMPRODUCT(B$2:B$804-F$3,B531:B1333-F$3)</f>
        <v>#VALUE!</v>
      </c>
      <c r="H531" t="e" cm="1">
        <f t="array" ref="H531">SUMPRODUCT(B$2:B531-F$3,B$2:B531-F$3)</f>
        <v>#VALUE!</v>
      </c>
      <c r="I531" t="e" cm="1">
        <f t="array" ref="I531">SUMPRODUCT(B531:B$804-F$3,B531:B$804-F$3)</f>
        <v>#VALUE!</v>
      </c>
      <c r="J531" s="4" t="e">
        <f t="shared" si="8"/>
        <v>#VALUE!</v>
      </c>
    </row>
    <row r="532" spans="1:10" ht="15" x14ac:dyDescent="0.2">
      <c r="A532" s="5">
        <v>44820</v>
      </c>
      <c r="B532" s="4">
        <f>Table3[[#This Row],[Combined
Daily order]]</f>
        <v>30295</v>
      </c>
      <c r="C532" s="4">
        <v>530</v>
      </c>
      <c r="D532" s="4" t="e" cm="1">
        <f t="array" aca="1" ref="D532" ca="1">SUMPRODUCT(OFFSET($B$2:$B$804,0,0,803-C532)-AVERAGE($B$2:$B$804),OFFSET($B$2:$B$804,C532,0,803-C532)-AVERAGE($B$2:$B$804))/DEVSQ($B$2:$B$804)</f>
        <v>#VALUE!</v>
      </c>
      <c r="E532"/>
      <c r="G532" s="4" t="e" cm="1">
        <f t="array" ref="G532">SUMPRODUCT(B$2:B$804-F$3,B532:B1334-F$3)</f>
        <v>#VALUE!</v>
      </c>
      <c r="H532" t="e" cm="1">
        <f t="array" ref="H532">SUMPRODUCT(B$2:B532-F$3,B$2:B532-F$3)</f>
        <v>#VALUE!</v>
      </c>
      <c r="I532" t="e" cm="1">
        <f t="array" ref="I532">SUMPRODUCT(B532:B$804-F$3,B532:B$804-F$3)</f>
        <v>#VALUE!</v>
      </c>
      <c r="J532" s="4" t="e">
        <f t="shared" si="8"/>
        <v>#VALUE!</v>
      </c>
    </row>
    <row r="533" spans="1:10" ht="15" x14ac:dyDescent="0.2">
      <c r="A533" s="5">
        <v>44819</v>
      </c>
      <c r="B533" s="4">
        <f>Table3[[#This Row],[Combined
Daily order]]</f>
        <v>21643</v>
      </c>
      <c r="C533" s="4">
        <v>531</v>
      </c>
      <c r="D533" s="4" t="e" cm="1">
        <f t="array" aca="1" ref="D533" ca="1">SUMPRODUCT(OFFSET($B$2:$B$804,0,0,803-C533)-AVERAGE($B$2:$B$804),OFFSET($B$2:$B$804,C533,0,803-C533)-AVERAGE($B$2:$B$804))/DEVSQ($B$2:$B$804)</f>
        <v>#VALUE!</v>
      </c>
      <c r="E533"/>
      <c r="G533" s="4" t="e" cm="1">
        <f t="array" ref="G533">SUMPRODUCT(B$2:B$804-F$3,B533:B1335-F$3)</f>
        <v>#VALUE!</v>
      </c>
      <c r="H533" t="e" cm="1">
        <f t="array" ref="H533">SUMPRODUCT(B$2:B533-F$3,B$2:B533-F$3)</f>
        <v>#VALUE!</v>
      </c>
      <c r="I533" t="e" cm="1">
        <f t="array" ref="I533">SUMPRODUCT(B533:B$804-F$3,B533:B$804-F$3)</f>
        <v>#VALUE!</v>
      </c>
      <c r="J533" s="4" t="e">
        <f t="shared" si="8"/>
        <v>#VALUE!</v>
      </c>
    </row>
    <row r="534" spans="1:10" ht="15" x14ac:dyDescent="0.2">
      <c r="A534" s="5">
        <v>44818</v>
      </c>
      <c r="B534" s="4">
        <f>Table3[[#This Row],[Combined
Daily order]]</f>
        <v>30513</v>
      </c>
      <c r="C534" s="4">
        <v>532</v>
      </c>
      <c r="D534" s="4" t="e" cm="1">
        <f t="array" aca="1" ref="D534" ca="1">SUMPRODUCT(OFFSET($B$2:$B$804,0,0,803-C534)-AVERAGE($B$2:$B$804),OFFSET($B$2:$B$804,C534,0,803-C534)-AVERAGE($B$2:$B$804))/DEVSQ($B$2:$B$804)</f>
        <v>#VALUE!</v>
      </c>
      <c r="E534"/>
      <c r="G534" s="4" t="e" cm="1">
        <f t="array" ref="G534">SUMPRODUCT(B$2:B$804-F$3,B534:B1336-F$3)</f>
        <v>#VALUE!</v>
      </c>
      <c r="H534" t="e" cm="1">
        <f t="array" ref="H534">SUMPRODUCT(B$2:B534-F$3,B$2:B534-F$3)</f>
        <v>#VALUE!</v>
      </c>
      <c r="I534" t="e" cm="1">
        <f t="array" ref="I534">SUMPRODUCT(B534:B$804-F$3,B534:B$804-F$3)</f>
        <v>#VALUE!</v>
      </c>
      <c r="J534" s="4" t="e">
        <f t="shared" si="8"/>
        <v>#VALUE!</v>
      </c>
    </row>
    <row r="535" spans="1:10" ht="15" x14ac:dyDescent="0.2">
      <c r="A535" s="5">
        <v>44817</v>
      </c>
      <c r="B535" s="4">
        <f>Table3[[#This Row],[Combined
Daily order]]</f>
        <v>18939</v>
      </c>
      <c r="C535" s="4">
        <v>533</v>
      </c>
      <c r="D535" s="4" t="e" cm="1">
        <f t="array" aca="1" ref="D535" ca="1">SUMPRODUCT(OFFSET($B$2:$B$804,0,0,803-C535)-AVERAGE($B$2:$B$804),OFFSET($B$2:$B$804,C535,0,803-C535)-AVERAGE($B$2:$B$804))/DEVSQ($B$2:$B$804)</f>
        <v>#VALUE!</v>
      </c>
      <c r="E535"/>
      <c r="G535" s="4" t="e" cm="1">
        <f t="array" ref="G535">SUMPRODUCT(B$2:B$804-F$3,B535:B1337-F$3)</f>
        <v>#VALUE!</v>
      </c>
      <c r="H535" t="e" cm="1">
        <f t="array" ref="H535">SUMPRODUCT(B$2:B535-F$3,B$2:B535-F$3)</f>
        <v>#VALUE!</v>
      </c>
      <c r="I535" t="e" cm="1">
        <f t="array" ref="I535">SUMPRODUCT(B535:B$804-F$3,B535:B$804-F$3)</f>
        <v>#VALUE!</v>
      </c>
      <c r="J535" s="4" t="e">
        <f t="shared" si="8"/>
        <v>#VALUE!</v>
      </c>
    </row>
    <row r="536" spans="1:10" ht="15" x14ac:dyDescent="0.2">
      <c r="A536" s="5">
        <v>44816</v>
      </c>
      <c r="B536" s="4">
        <f>Table3[[#This Row],[Combined
Daily order]]</f>
        <v>28419</v>
      </c>
      <c r="C536" s="4">
        <v>534</v>
      </c>
      <c r="D536" s="4" t="e" cm="1">
        <f t="array" aca="1" ref="D536" ca="1">SUMPRODUCT(OFFSET($B$2:$B$804,0,0,803-C536)-AVERAGE($B$2:$B$804),OFFSET($B$2:$B$804,C536,0,803-C536)-AVERAGE($B$2:$B$804))/DEVSQ($B$2:$B$804)</f>
        <v>#VALUE!</v>
      </c>
      <c r="E536"/>
      <c r="G536" s="4" t="e" cm="1">
        <f t="array" ref="G536">SUMPRODUCT(B$2:B$804-F$3,B536:B1338-F$3)</f>
        <v>#VALUE!</v>
      </c>
      <c r="H536" t="e" cm="1">
        <f t="array" ref="H536">SUMPRODUCT(B$2:B536-F$3,B$2:B536-F$3)</f>
        <v>#VALUE!</v>
      </c>
      <c r="I536" t="e" cm="1">
        <f t="array" ref="I536">SUMPRODUCT(B536:B$804-F$3,B536:B$804-F$3)</f>
        <v>#VALUE!</v>
      </c>
      <c r="J536" s="4" t="e">
        <f t="shared" si="8"/>
        <v>#VALUE!</v>
      </c>
    </row>
    <row r="537" spans="1:10" ht="15" x14ac:dyDescent="0.2">
      <c r="A537" s="5">
        <v>44813</v>
      </c>
      <c r="B537" s="4">
        <f>Table3[[#This Row],[Combined
Daily order]]</f>
        <v>20309</v>
      </c>
      <c r="C537" s="4">
        <v>535</v>
      </c>
      <c r="D537" s="4" t="e" cm="1">
        <f t="array" aca="1" ref="D537" ca="1">SUMPRODUCT(OFFSET($B$2:$B$804,0,0,803-C537)-AVERAGE($B$2:$B$804),OFFSET($B$2:$B$804,C537,0,803-C537)-AVERAGE($B$2:$B$804))/DEVSQ($B$2:$B$804)</f>
        <v>#VALUE!</v>
      </c>
      <c r="E537"/>
      <c r="G537" s="4" t="e" cm="1">
        <f t="array" ref="G537">SUMPRODUCT(B$2:B$804-F$3,B537:B1339-F$3)</f>
        <v>#VALUE!</v>
      </c>
      <c r="H537" t="e" cm="1">
        <f t="array" ref="H537">SUMPRODUCT(B$2:B537-F$3,B$2:B537-F$3)</f>
        <v>#VALUE!</v>
      </c>
      <c r="I537" t="e" cm="1">
        <f t="array" ref="I537">SUMPRODUCT(B537:B$804-F$3,B537:B$804-F$3)</f>
        <v>#VALUE!</v>
      </c>
      <c r="J537" s="4" t="e">
        <f t="shared" si="8"/>
        <v>#VALUE!</v>
      </c>
    </row>
    <row r="538" spans="1:10" ht="15" x14ac:dyDescent="0.2">
      <c r="A538" s="5">
        <v>44812</v>
      </c>
      <c r="B538" s="4">
        <f>Table3[[#This Row],[Combined
Daily order]]</f>
        <v>30840</v>
      </c>
      <c r="C538" s="4">
        <v>536</v>
      </c>
      <c r="D538" s="4" t="e" cm="1">
        <f t="array" aca="1" ref="D538" ca="1">SUMPRODUCT(OFFSET($B$2:$B$804,0,0,803-C538)-AVERAGE($B$2:$B$804),OFFSET($B$2:$B$804,C538,0,803-C538)-AVERAGE($B$2:$B$804))/DEVSQ($B$2:$B$804)</f>
        <v>#VALUE!</v>
      </c>
      <c r="E538"/>
      <c r="G538" s="4" t="e" cm="1">
        <f t="array" ref="G538">SUMPRODUCT(B$2:B$804-F$3,B538:B1340-F$3)</f>
        <v>#VALUE!</v>
      </c>
      <c r="H538" t="e" cm="1">
        <f t="array" ref="H538">SUMPRODUCT(B$2:B538-F$3,B$2:B538-F$3)</f>
        <v>#VALUE!</v>
      </c>
      <c r="I538" t="e" cm="1">
        <f t="array" ref="I538">SUMPRODUCT(B538:B$804-F$3,B538:B$804-F$3)</f>
        <v>#VALUE!</v>
      </c>
      <c r="J538" s="4" t="e">
        <f t="shared" si="8"/>
        <v>#VALUE!</v>
      </c>
    </row>
    <row r="539" spans="1:10" ht="15" x14ac:dyDescent="0.2">
      <c r="A539" s="5">
        <v>44811</v>
      </c>
      <c r="B539" s="4">
        <f>Table3[[#This Row],[Combined
Daily order]]</f>
        <v>20016</v>
      </c>
      <c r="C539" s="4">
        <v>537</v>
      </c>
      <c r="D539" s="4" t="e" cm="1">
        <f t="array" aca="1" ref="D539" ca="1">SUMPRODUCT(OFFSET($B$2:$B$804,0,0,803-C539)-AVERAGE($B$2:$B$804),OFFSET($B$2:$B$804,C539,0,803-C539)-AVERAGE($B$2:$B$804))/DEVSQ($B$2:$B$804)</f>
        <v>#VALUE!</v>
      </c>
      <c r="E539"/>
      <c r="G539" s="4" t="e" cm="1">
        <f t="array" ref="G539">SUMPRODUCT(B$2:B$804-F$3,B539:B1341-F$3)</f>
        <v>#VALUE!</v>
      </c>
      <c r="H539" t="e" cm="1">
        <f t="array" ref="H539">SUMPRODUCT(B$2:B539-F$3,B$2:B539-F$3)</f>
        <v>#VALUE!</v>
      </c>
      <c r="I539" t="e" cm="1">
        <f t="array" ref="I539">SUMPRODUCT(B539:B$804-F$3,B539:B$804-F$3)</f>
        <v>#VALUE!</v>
      </c>
      <c r="J539" s="4" t="e">
        <f t="shared" si="8"/>
        <v>#VALUE!</v>
      </c>
    </row>
    <row r="540" spans="1:10" ht="15" x14ac:dyDescent="0.2">
      <c r="A540" s="5">
        <v>44810</v>
      </c>
      <c r="B540" s="4">
        <f>Table3[[#This Row],[Combined
Daily order]]</f>
        <v>28931</v>
      </c>
      <c r="C540" s="4">
        <v>538</v>
      </c>
      <c r="D540" s="4" t="e" cm="1">
        <f t="array" aca="1" ref="D540" ca="1">SUMPRODUCT(OFFSET($B$2:$B$804,0,0,803-C540)-AVERAGE($B$2:$B$804),OFFSET($B$2:$B$804,C540,0,803-C540)-AVERAGE($B$2:$B$804))/DEVSQ($B$2:$B$804)</f>
        <v>#VALUE!</v>
      </c>
      <c r="E540"/>
      <c r="G540" s="4" t="e" cm="1">
        <f t="array" ref="G540">SUMPRODUCT(B$2:B$804-F$3,B540:B1342-F$3)</f>
        <v>#VALUE!</v>
      </c>
      <c r="H540" t="e" cm="1">
        <f t="array" ref="H540">SUMPRODUCT(B$2:B540-F$3,B$2:B540-F$3)</f>
        <v>#VALUE!</v>
      </c>
      <c r="I540" t="e" cm="1">
        <f t="array" ref="I540">SUMPRODUCT(B540:B$804-F$3,B540:B$804-F$3)</f>
        <v>#VALUE!</v>
      </c>
      <c r="J540" s="4" t="e">
        <f t="shared" si="8"/>
        <v>#VALUE!</v>
      </c>
    </row>
    <row r="541" spans="1:10" ht="15" x14ac:dyDescent="0.2">
      <c r="A541" s="5">
        <v>44809</v>
      </c>
      <c r="B541" s="4">
        <f>Table3[[#This Row],[Combined
Daily order]]</f>
        <v>19104</v>
      </c>
      <c r="C541" s="4">
        <v>539</v>
      </c>
      <c r="D541" s="4" t="e" cm="1">
        <f t="array" aca="1" ref="D541" ca="1">SUMPRODUCT(OFFSET($B$2:$B$804,0,0,803-C541)-AVERAGE($B$2:$B$804),OFFSET($B$2:$B$804,C541,0,803-C541)-AVERAGE($B$2:$B$804))/DEVSQ($B$2:$B$804)</f>
        <v>#VALUE!</v>
      </c>
      <c r="E541"/>
      <c r="G541" s="4" t="e" cm="1">
        <f t="array" ref="G541">SUMPRODUCT(B$2:B$804-F$3,B541:B1343-F$3)</f>
        <v>#VALUE!</v>
      </c>
      <c r="H541" t="e" cm="1">
        <f t="array" ref="H541">SUMPRODUCT(B$2:B541-F$3,B$2:B541-F$3)</f>
        <v>#VALUE!</v>
      </c>
      <c r="I541" t="e" cm="1">
        <f t="array" ref="I541">SUMPRODUCT(B541:B$804-F$3,B541:B$804-F$3)</f>
        <v>#VALUE!</v>
      </c>
      <c r="J541" s="4" t="e">
        <f t="shared" si="8"/>
        <v>#VALUE!</v>
      </c>
    </row>
    <row r="542" spans="1:10" ht="15" x14ac:dyDescent="0.2">
      <c r="A542" s="5">
        <v>44806</v>
      </c>
      <c r="B542" s="4">
        <f>Table3[[#This Row],[Combined
Daily order]]</f>
        <v>28719</v>
      </c>
      <c r="C542" s="4">
        <v>540</v>
      </c>
      <c r="D542" s="4" t="e" cm="1">
        <f t="array" aca="1" ref="D542" ca="1">SUMPRODUCT(OFFSET($B$2:$B$804,0,0,803-C542)-AVERAGE($B$2:$B$804),OFFSET($B$2:$B$804,C542,0,803-C542)-AVERAGE($B$2:$B$804))/DEVSQ($B$2:$B$804)</f>
        <v>#VALUE!</v>
      </c>
      <c r="E542"/>
      <c r="G542" s="4" t="e" cm="1">
        <f t="array" ref="G542">SUMPRODUCT(B$2:B$804-F$3,B542:B1344-F$3)</f>
        <v>#VALUE!</v>
      </c>
      <c r="H542" t="e" cm="1">
        <f t="array" ref="H542">SUMPRODUCT(B$2:B542-F$3,B$2:B542-F$3)</f>
        <v>#VALUE!</v>
      </c>
      <c r="I542" t="e" cm="1">
        <f t="array" ref="I542">SUMPRODUCT(B542:B$804-F$3,B542:B$804-F$3)</f>
        <v>#VALUE!</v>
      </c>
      <c r="J542" s="4" t="e">
        <f t="shared" si="8"/>
        <v>#VALUE!</v>
      </c>
    </row>
    <row r="543" spans="1:10" ht="15" x14ac:dyDescent="0.2">
      <c r="A543" s="5">
        <v>44805</v>
      </c>
      <c r="B543" s="4">
        <f>Table3[[#This Row],[Combined
Daily order]]</f>
        <v>19061</v>
      </c>
      <c r="C543" s="4">
        <v>541</v>
      </c>
      <c r="D543" s="4" t="e" cm="1">
        <f t="array" aca="1" ref="D543" ca="1">SUMPRODUCT(OFFSET($B$2:$B$804,0,0,803-C543)-AVERAGE($B$2:$B$804),OFFSET($B$2:$B$804,C543,0,803-C543)-AVERAGE($B$2:$B$804))/DEVSQ($B$2:$B$804)</f>
        <v>#VALUE!</v>
      </c>
      <c r="E543"/>
      <c r="G543" s="4" t="e" cm="1">
        <f t="array" ref="G543">SUMPRODUCT(B$2:B$804-F$3,B543:B1345-F$3)</f>
        <v>#VALUE!</v>
      </c>
      <c r="H543" t="e" cm="1">
        <f t="array" ref="H543">SUMPRODUCT(B$2:B543-F$3,B$2:B543-F$3)</f>
        <v>#VALUE!</v>
      </c>
      <c r="I543" t="e" cm="1">
        <f t="array" ref="I543">SUMPRODUCT(B543:B$804-F$3,B543:B$804-F$3)</f>
        <v>#VALUE!</v>
      </c>
      <c r="J543" s="4" t="e">
        <f t="shared" si="8"/>
        <v>#VALUE!</v>
      </c>
    </row>
    <row r="544" spans="1:10" ht="15" x14ac:dyDescent="0.2">
      <c r="A544" s="5">
        <v>44804</v>
      </c>
      <c r="B544" s="4">
        <f>Table3[[#This Row],[Combined
Daily order]]</f>
        <v>30138</v>
      </c>
      <c r="C544" s="4">
        <v>542</v>
      </c>
      <c r="D544" s="4" t="e" cm="1">
        <f t="array" aca="1" ref="D544" ca="1">SUMPRODUCT(OFFSET($B$2:$B$804,0,0,803-C544)-AVERAGE($B$2:$B$804),OFFSET($B$2:$B$804,C544,0,803-C544)-AVERAGE($B$2:$B$804))/DEVSQ($B$2:$B$804)</f>
        <v>#VALUE!</v>
      </c>
      <c r="E544"/>
      <c r="G544" s="4" t="e" cm="1">
        <f t="array" ref="G544">SUMPRODUCT(B$2:B$804-F$3,B544:B1346-F$3)</f>
        <v>#VALUE!</v>
      </c>
      <c r="H544" t="e" cm="1">
        <f t="array" ref="H544">SUMPRODUCT(B$2:B544-F$3,B$2:B544-F$3)</f>
        <v>#VALUE!</v>
      </c>
      <c r="I544" t="e" cm="1">
        <f t="array" ref="I544">SUMPRODUCT(B544:B$804-F$3,B544:B$804-F$3)</f>
        <v>#VALUE!</v>
      </c>
      <c r="J544" s="4" t="e">
        <f t="shared" si="8"/>
        <v>#VALUE!</v>
      </c>
    </row>
    <row r="545" spans="1:10" ht="15" x14ac:dyDescent="0.2">
      <c r="A545" s="5">
        <v>44803</v>
      </c>
      <c r="B545" s="4">
        <f>Table3[[#This Row],[Combined
Daily order]]</f>
        <v>18454</v>
      </c>
      <c r="C545" s="4">
        <v>543</v>
      </c>
      <c r="D545" s="4" t="e" cm="1">
        <f t="array" aca="1" ref="D545" ca="1">SUMPRODUCT(OFFSET($B$2:$B$804,0,0,803-C545)-AVERAGE($B$2:$B$804),OFFSET($B$2:$B$804,C545,0,803-C545)-AVERAGE($B$2:$B$804))/DEVSQ($B$2:$B$804)</f>
        <v>#VALUE!</v>
      </c>
      <c r="E545"/>
      <c r="G545" s="4" t="e" cm="1">
        <f t="array" ref="G545">SUMPRODUCT(B$2:B$804-F$3,B545:B1347-F$3)</f>
        <v>#VALUE!</v>
      </c>
      <c r="H545" t="e" cm="1">
        <f t="array" ref="H545">SUMPRODUCT(B$2:B545-F$3,B$2:B545-F$3)</f>
        <v>#VALUE!</v>
      </c>
      <c r="I545" t="e" cm="1">
        <f t="array" ref="I545">SUMPRODUCT(B545:B$804-F$3,B545:B$804-F$3)</f>
        <v>#VALUE!</v>
      </c>
      <c r="J545" s="4" t="e">
        <f t="shared" si="8"/>
        <v>#VALUE!</v>
      </c>
    </row>
    <row r="546" spans="1:10" ht="15" x14ac:dyDescent="0.2">
      <c r="A546" s="5">
        <v>44802</v>
      </c>
      <c r="B546" s="4">
        <f>Table3[[#This Row],[Combined
Daily order]]</f>
        <v>27500</v>
      </c>
      <c r="C546" s="4">
        <v>544</v>
      </c>
      <c r="D546" s="4" t="e" cm="1">
        <f t="array" aca="1" ref="D546" ca="1">SUMPRODUCT(OFFSET($B$2:$B$804,0,0,803-C546)-AVERAGE($B$2:$B$804),OFFSET($B$2:$B$804,C546,0,803-C546)-AVERAGE($B$2:$B$804))/DEVSQ($B$2:$B$804)</f>
        <v>#VALUE!</v>
      </c>
      <c r="E546"/>
      <c r="G546" s="4" t="e" cm="1">
        <f t="array" ref="G546">SUMPRODUCT(B$2:B$804-F$3,B546:B1348-F$3)</f>
        <v>#VALUE!</v>
      </c>
      <c r="H546" t="e" cm="1">
        <f t="array" ref="H546">SUMPRODUCT(B$2:B546-F$3,B$2:B546-F$3)</f>
        <v>#VALUE!</v>
      </c>
      <c r="I546" t="e" cm="1">
        <f t="array" ref="I546">SUMPRODUCT(B546:B$804-F$3,B546:B$804-F$3)</f>
        <v>#VALUE!</v>
      </c>
      <c r="J546" s="4" t="e">
        <f t="shared" si="8"/>
        <v>#VALUE!</v>
      </c>
    </row>
    <row r="547" spans="1:10" ht="15" x14ac:dyDescent="0.2">
      <c r="A547" s="5">
        <v>44799</v>
      </c>
      <c r="B547" s="4">
        <f>Table3[[#This Row],[Combined
Daily order]]</f>
        <v>19132</v>
      </c>
      <c r="C547" s="4">
        <v>545</v>
      </c>
      <c r="D547" s="4" t="e" cm="1">
        <f t="array" aca="1" ref="D547" ca="1">SUMPRODUCT(OFFSET($B$2:$B$804,0,0,803-C547)-AVERAGE($B$2:$B$804),OFFSET($B$2:$B$804,C547,0,803-C547)-AVERAGE($B$2:$B$804))/DEVSQ($B$2:$B$804)</f>
        <v>#VALUE!</v>
      </c>
      <c r="E547"/>
      <c r="G547" s="4" t="e" cm="1">
        <f t="array" ref="G547">SUMPRODUCT(B$2:B$804-F$3,B547:B1349-F$3)</f>
        <v>#VALUE!</v>
      </c>
      <c r="H547" t="e" cm="1">
        <f t="array" ref="H547">SUMPRODUCT(B$2:B547-F$3,B$2:B547-F$3)</f>
        <v>#VALUE!</v>
      </c>
      <c r="I547" t="e" cm="1">
        <f t="array" ref="I547">SUMPRODUCT(B547:B$804-F$3,B547:B$804-F$3)</f>
        <v>#VALUE!</v>
      </c>
      <c r="J547" s="4" t="e">
        <f t="shared" si="8"/>
        <v>#VALUE!</v>
      </c>
    </row>
    <row r="548" spans="1:10" ht="15" x14ac:dyDescent="0.2">
      <c r="A548" s="5">
        <v>44798</v>
      </c>
      <c r="B548" s="4">
        <f>Table3[[#This Row],[Combined
Daily order]]</f>
        <v>28097</v>
      </c>
      <c r="C548" s="4">
        <v>546</v>
      </c>
      <c r="D548" s="4" t="e" cm="1">
        <f t="array" aca="1" ref="D548" ca="1">SUMPRODUCT(OFFSET($B$2:$B$804,0,0,803-C548)-AVERAGE($B$2:$B$804),OFFSET($B$2:$B$804,C548,0,803-C548)-AVERAGE($B$2:$B$804))/DEVSQ($B$2:$B$804)</f>
        <v>#VALUE!</v>
      </c>
      <c r="E548"/>
      <c r="G548" s="4" t="e" cm="1">
        <f t="array" ref="G548">SUMPRODUCT(B$2:B$804-F$3,B548:B1350-F$3)</f>
        <v>#VALUE!</v>
      </c>
      <c r="H548" t="e" cm="1">
        <f t="array" ref="H548">SUMPRODUCT(B$2:B548-F$3,B$2:B548-F$3)</f>
        <v>#VALUE!</v>
      </c>
      <c r="I548" t="e" cm="1">
        <f t="array" ref="I548">SUMPRODUCT(B548:B$804-F$3,B548:B$804-F$3)</f>
        <v>#VALUE!</v>
      </c>
      <c r="J548" s="4" t="e">
        <f t="shared" si="8"/>
        <v>#VALUE!</v>
      </c>
    </row>
    <row r="549" spans="1:10" ht="15" x14ac:dyDescent="0.2">
      <c r="A549" s="5">
        <v>44797</v>
      </c>
      <c r="B549" s="4">
        <f>Table3[[#This Row],[Combined
Daily order]]</f>
        <v>17728</v>
      </c>
      <c r="C549" s="4">
        <v>547</v>
      </c>
      <c r="D549" s="4" t="e" cm="1">
        <f t="array" aca="1" ref="D549" ca="1">SUMPRODUCT(OFFSET($B$2:$B$804,0,0,803-C549)-AVERAGE($B$2:$B$804),OFFSET($B$2:$B$804,C549,0,803-C549)-AVERAGE($B$2:$B$804))/DEVSQ($B$2:$B$804)</f>
        <v>#VALUE!</v>
      </c>
      <c r="E549"/>
      <c r="G549" s="4" t="e" cm="1">
        <f t="array" ref="G549">SUMPRODUCT(B$2:B$804-F$3,B549:B1351-F$3)</f>
        <v>#VALUE!</v>
      </c>
      <c r="H549" t="e" cm="1">
        <f t="array" ref="H549">SUMPRODUCT(B$2:B549-F$3,B$2:B549-F$3)</f>
        <v>#VALUE!</v>
      </c>
      <c r="I549" t="e" cm="1">
        <f t="array" ref="I549">SUMPRODUCT(B549:B$804-F$3,B549:B$804-F$3)</f>
        <v>#VALUE!</v>
      </c>
      <c r="J549" s="4" t="e">
        <f t="shared" si="8"/>
        <v>#VALUE!</v>
      </c>
    </row>
    <row r="550" spans="1:10" ht="15" x14ac:dyDescent="0.2">
      <c r="A550" s="5">
        <v>44796</v>
      </c>
      <c r="B550" s="4">
        <f>Table3[[#This Row],[Combined
Daily order]]</f>
        <v>28772</v>
      </c>
      <c r="C550" s="4">
        <v>548</v>
      </c>
      <c r="D550" s="4" t="e" cm="1">
        <f t="array" aca="1" ref="D550" ca="1">SUMPRODUCT(OFFSET($B$2:$B$804,0,0,803-C550)-AVERAGE($B$2:$B$804),OFFSET($B$2:$B$804,C550,0,803-C550)-AVERAGE($B$2:$B$804))/DEVSQ($B$2:$B$804)</f>
        <v>#VALUE!</v>
      </c>
      <c r="E550"/>
      <c r="G550" s="4" t="e" cm="1">
        <f t="array" ref="G550">SUMPRODUCT(B$2:B$804-F$3,B550:B1352-F$3)</f>
        <v>#VALUE!</v>
      </c>
      <c r="H550" t="e" cm="1">
        <f t="array" ref="H550">SUMPRODUCT(B$2:B550-F$3,B$2:B550-F$3)</f>
        <v>#VALUE!</v>
      </c>
      <c r="I550" t="e" cm="1">
        <f t="array" ref="I550">SUMPRODUCT(B550:B$804-F$3,B550:B$804-F$3)</f>
        <v>#VALUE!</v>
      </c>
      <c r="J550" s="4" t="e">
        <f t="shared" si="8"/>
        <v>#VALUE!</v>
      </c>
    </row>
    <row r="551" spans="1:10" ht="15" x14ac:dyDescent="0.2">
      <c r="A551" s="5">
        <v>44795</v>
      </c>
      <c r="B551" s="4">
        <f>Table3[[#This Row],[Combined
Daily order]]</f>
        <v>18292</v>
      </c>
      <c r="C551" s="4">
        <v>549</v>
      </c>
      <c r="D551" s="4" t="e" cm="1">
        <f t="array" aca="1" ref="D551" ca="1">SUMPRODUCT(OFFSET($B$2:$B$804,0,0,803-C551)-AVERAGE($B$2:$B$804),OFFSET($B$2:$B$804,C551,0,803-C551)-AVERAGE($B$2:$B$804))/DEVSQ($B$2:$B$804)</f>
        <v>#VALUE!</v>
      </c>
      <c r="E551"/>
      <c r="G551" s="4" t="e" cm="1">
        <f t="array" ref="G551">SUMPRODUCT(B$2:B$804-F$3,B551:B1353-F$3)</f>
        <v>#VALUE!</v>
      </c>
      <c r="H551" t="e" cm="1">
        <f t="array" ref="H551">SUMPRODUCT(B$2:B551-F$3,B$2:B551-F$3)</f>
        <v>#VALUE!</v>
      </c>
      <c r="I551" t="e" cm="1">
        <f t="array" ref="I551">SUMPRODUCT(B551:B$804-F$3,B551:B$804-F$3)</f>
        <v>#VALUE!</v>
      </c>
      <c r="J551" s="4" t="e">
        <f t="shared" si="8"/>
        <v>#VALUE!</v>
      </c>
    </row>
    <row r="552" spans="1:10" ht="15" x14ac:dyDescent="0.2">
      <c r="A552" s="5">
        <v>44792</v>
      </c>
      <c r="B552" s="4">
        <f>Table3[[#This Row],[Combined
Daily order]]</f>
        <v>27340</v>
      </c>
      <c r="C552" s="4">
        <v>550</v>
      </c>
      <c r="D552" s="4" t="e" cm="1">
        <f t="array" aca="1" ref="D552" ca="1">SUMPRODUCT(OFFSET($B$2:$B$804,0,0,803-C552)-AVERAGE($B$2:$B$804),OFFSET($B$2:$B$804,C552,0,803-C552)-AVERAGE($B$2:$B$804))/DEVSQ($B$2:$B$804)</f>
        <v>#VALUE!</v>
      </c>
      <c r="E552"/>
      <c r="G552" s="4" t="e" cm="1">
        <f t="array" ref="G552">SUMPRODUCT(B$2:B$804-F$3,B552:B1354-F$3)</f>
        <v>#VALUE!</v>
      </c>
      <c r="H552" t="e" cm="1">
        <f t="array" ref="H552">SUMPRODUCT(B$2:B552-F$3,B$2:B552-F$3)</f>
        <v>#VALUE!</v>
      </c>
      <c r="I552" t="e" cm="1">
        <f t="array" ref="I552">SUMPRODUCT(B552:B$804-F$3,B552:B$804-F$3)</f>
        <v>#VALUE!</v>
      </c>
      <c r="J552" s="4" t="e">
        <f t="shared" si="8"/>
        <v>#VALUE!</v>
      </c>
    </row>
    <row r="553" spans="1:10" ht="15" x14ac:dyDescent="0.2">
      <c r="A553" s="5">
        <v>44791</v>
      </c>
      <c r="B553" s="4">
        <f>Table3[[#This Row],[Combined
Daily order]]</f>
        <v>18442</v>
      </c>
      <c r="C553" s="4">
        <v>551</v>
      </c>
      <c r="D553" s="4" t="e" cm="1">
        <f t="array" aca="1" ref="D553" ca="1">SUMPRODUCT(OFFSET($B$2:$B$804,0,0,803-C553)-AVERAGE($B$2:$B$804),OFFSET($B$2:$B$804,C553,0,803-C553)-AVERAGE($B$2:$B$804))/DEVSQ($B$2:$B$804)</f>
        <v>#VALUE!</v>
      </c>
      <c r="E553"/>
      <c r="G553" s="4" t="e" cm="1">
        <f t="array" ref="G553">SUMPRODUCT(B$2:B$804-F$3,B553:B1355-F$3)</f>
        <v>#VALUE!</v>
      </c>
      <c r="H553" t="e" cm="1">
        <f t="array" ref="H553">SUMPRODUCT(B$2:B553-F$3,B$2:B553-F$3)</f>
        <v>#VALUE!</v>
      </c>
      <c r="I553" t="e" cm="1">
        <f t="array" ref="I553">SUMPRODUCT(B553:B$804-F$3,B553:B$804-F$3)</f>
        <v>#VALUE!</v>
      </c>
      <c r="J553" s="4" t="e">
        <f t="shared" si="8"/>
        <v>#VALUE!</v>
      </c>
    </row>
    <row r="554" spans="1:10" ht="15" x14ac:dyDescent="0.2">
      <c r="A554" s="5">
        <v>44790</v>
      </c>
      <c r="B554" s="4">
        <f>Table3[[#This Row],[Combined
Daily order]]</f>
        <v>19467</v>
      </c>
      <c r="C554" s="4">
        <v>552</v>
      </c>
      <c r="D554" s="4" t="e" cm="1">
        <f t="array" aca="1" ref="D554" ca="1">SUMPRODUCT(OFFSET($B$2:$B$804,0,0,803-C554)-AVERAGE($B$2:$B$804),OFFSET($B$2:$B$804,C554,0,803-C554)-AVERAGE($B$2:$B$804))/DEVSQ($B$2:$B$804)</f>
        <v>#VALUE!</v>
      </c>
      <c r="E554"/>
      <c r="G554" s="4" t="e" cm="1">
        <f t="array" ref="G554">SUMPRODUCT(B$2:B$804-F$3,B554:B1356-F$3)</f>
        <v>#VALUE!</v>
      </c>
      <c r="H554" t="e" cm="1">
        <f t="array" ref="H554">SUMPRODUCT(B$2:B554-F$3,B$2:B554-F$3)</f>
        <v>#VALUE!</v>
      </c>
      <c r="I554" t="e" cm="1">
        <f t="array" ref="I554">SUMPRODUCT(B554:B$804-F$3,B554:B$804-F$3)</f>
        <v>#VALUE!</v>
      </c>
      <c r="J554" s="4" t="e">
        <f t="shared" si="8"/>
        <v>#VALUE!</v>
      </c>
    </row>
    <row r="555" spans="1:10" ht="15" x14ac:dyDescent="0.2">
      <c r="A555" s="5">
        <v>44789</v>
      </c>
      <c r="B555" s="4">
        <f>Table3[[#This Row],[Combined
Daily order]]</f>
        <v>26887</v>
      </c>
      <c r="C555" s="4">
        <v>553</v>
      </c>
      <c r="D555" s="4" t="e" cm="1">
        <f t="array" aca="1" ref="D555" ca="1">SUMPRODUCT(OFFSET($B$2:$B$804,0,0,803-C555)-AVERAGE($B$2:$B$804),OFFSET($B$2:$B$804,C555,0,803-C555)-AVERAGE($B$2:$B$804))/DEVSQ($B$2:$B$804)</f>
        <v>#VALUE!</v>
      </c>
      <c r="E555"/>
      <c r="G555" s="4" t="e" cm="1">
        <f t="array" ref="G555">SUMPRODUCT(B$2:B$804-F$3,B555:B1357-F$3)</f>
        <v>#VALUE!</v>
      </c>
      <c r="H555" t="e" cm="1">
        <f t="array" ref="H555">SUMPRODUCT(B$2:B555-F$3,B$2:B555-F$3)</f>
        <v>#VALUE!</v>
      </c>
      <c r="I555" t="e" cm="1">
        <f t="array" ref="I555">SUMPRODUCT(B555:B$804-F$3,B555:B$804-F$3)</f>
        <v>#VALUE!</v>
      </c>
      <c r="J555" s="4" t="e">
        <f t="shared" si="8"/>
        <v>#VALUE!</v>
      </c>
    </row>
    <row r="556" spans="1:10" ht="15" x14ac:dyDescent="0.2">
      <c r="A556" s="5">
        <v>44788</v>
      </c>
      <c r="B556" s="4">
        <f>Table3[[#This Row],[Combined
Daily order]]</f>
        <v>18506</v>
      </c>
      <c r="C556" s="4">
        <v>554</v>
      </c>
      <c r="D556" s="4" t="e" cm="1">
        <f t="array" aca="1" ref="D556" ca="1">SUMPRODUCT(OFFSET($B$2:$B$804,0,0,803-C556)-AVERAGE($B$2:$B$804),OFFSET($B$2:$B$804,C556,0,803-C556)-AVERAGE($B$2:$B$804))/DEVSQ($B$2:$B$804)</f>
        <v>#VALUE!</v>
      </c>
      <c r="E556"/>
      <c r="G556" s="4" t="e" cm="1">
        <f t="array" ref="G556">SUMPRODUCT(B$2:B$804-F$3,B556:B1358-F$3)</f>
        <v>#VALUE!</v>
      </c>
      <c r="H556" t="e" cm="1">
        <f t="array" ref="H556">SUMPRODUCT(B$2:B556-F$3,B$2:B556-F$3)</f>
        <v>#VALUE!</v>
      </c>
      <c r="I556" t="e" cm="1">
        <f t="array" ref="I556">SUMPRODUCT(B556:B$804-F$3,B556:B$804-F$3)</f>
        <v>#VALUE!</v>
      </c>
      <c r="J556" s="4" t="e">
        <f t="shared" si="8"/>
        <v>#VALUE!</v>
      </c>
    </row>
    <row r="557" spans="1:10" ht="15" x14ac:dyDescent="0.2">
      <c r="A557" s="5">
        <v>44785</v>
      </c>
      <c r="B557" s="4">
        <f>Table3[[#This Row],[Combined
Daily order]]</f>
        <v>26736</v>
      </c>
      <c r="C557" s="4">
        <v>555</v>
      </c>
      <c r="D557" s="4" t="e" cm="1">
        <f t="array" aca="1" ref="D557" ca="1">SUMPRODUCT(OFFSET($B$2:$B$804,0,0,803-C557)-AVERAGE($B$2:$B$804),OFFSET($B$2:$B$804,C557,0,803-C557)-AVERAGE($B$2:$B$804))/DEVSQ($B$2:$B$804)</f>
        <v>#VALUE!</v>
      </c>
      <c r="E557"/>
      <c r="G557" s="4" t="e" cm="1">
        <f t="array" ref="G557">SUMPRODUCT(B$2:B$804-F$3,B557:B1359-F$3)</f>
        <v>#VALUE!</v>
      </c>
      <c r="H557" t="e" cm="1">
        <f t="array" ref="H557">SUMPRODUCT(B$2:B557-F$3,B$2:B557-F$3)</f>
        <v>#VALUE!</v>
      </c>
      <c r="I557" t="e" cm="1">
        <f t="array" ref="I557">SUMPRODUCT(B557:B$804-F$3,B557:B$804-F$3)</f>
        <v>#VALUE!</v>
      </c>
      <c r="J557" s="4" t="e">
        <f t="shared" si="8"/>
        <v>#VALUE!</v>
      </c>
    </row>
    <row r="558" spans="1:10" ht="15" x14ac:dyDescent="0.2">
      <c r="A558" s="5">
        <v>44784</v>
      </c>
      <c r="B558" s="4">
        <f>Table3[[#This Row],[Combined
Daily order]]</f>
        <v>17502</v>
      </c>
      <c r="C558" s="4">
        <v>556</v>
      </c>
      <c r="D558" s="4" t="e" cm="1">
        <f t="array" aca="1" ref="D558" ca="1">SUMPRODUCT(OFFSET($B$2:$B$804,0,0,803-C558)-AVERAGE($B$2:$B$804),OFFSET($B$2:$B$804,C558,0,803-C558)-AVERAGE($B$2:$B$804))/DEVSQ($B$2:$B$804)</f>
        <v>#VALUE!</v>
      </c>
      <c r="E558"/>
      <c r="G558" s="4" t="e" cm="1">
        <f t="array" ref="G558">SUMPRODUCT(B$2:B$804-F$3,B558:B1360-F$3)</f>
        <v>#VALUE!</v>
      </c>
      <c r="H558" t="e" cm="1">
        <f t="array" ref="H558">SUMPRODUCT(B$2:B558-F$3,B$2:B558-F$3)</f>
        <v>#VALUE!</v>
      </c>
      <c r="I558" t="e" cm="1">
        <f t="array" ref="I558">SUMPRODUCT(B558:B$804-F$3,B558:B$804-F$3)</f>
        <v>#VALUE!</v>
      </c>
      <c r="J558" s="4" t="e">
        <f t="shared" si="8"/>
        <v>#VALUE!</v>
      </c>
    </row>
    <row r="559" spans="1:10" ht="15" x14ac:dyDescent="0.2">
      <c r="A559" s="5">
        <v>44783</v>
      </c>
      <c r="B559" s="4">
        <f>Table3[[#This Row],[Combined
Daily order]]</f>
        <v>24820</v>
      </c>
      <c r="C559" s="4">
        <v>557</v>
      </c>
      <c r="D559" s="4" t="e" cm="1">
        <f t="array" aca="1" ref="D559" ca="1">SUMPRODUCT(OFFSET($B$2:$B$804,0,0,803-C559)-AVERAGE($B$2:$B$804),OFFSET($B$2:$B$804,C559,0,803-C559)-AVERAGE($B$2:$B$804))/DEVSQ($B$2:$B$804)</f>
        <v>#VALUE!</v>
      </c>
      <c r="E559"/>
      <c r="G559" s="4" t="e" cm="1">
        <f t="array" ref="G559">SUMPRODUCT(B$2:B$804-F$3,B559:B1361-F$3)</f>
        <v>#VALUE!</v>
      </c>
      <c r="H559" t="e" cm="1">
        <f t="array" ref="H559">SUMPRODUCT(B$2:B559-F$3,B$2:B559-F$3)</f>
        <v>#VALUE!</v>
      </c>
      <c r="I559" t="e" cm="1">
        <f t="array" ref="I559">SUMPRODUCT(B559:B$804-F$3,B559:B$804-F$3)</f>
        <v>#VALUE!</v>
      </c>
      <c r="J559" s="4" t="e">
        <f t="shared" si="8"/>
        <v>#VALUE!</v>
      </c>
    </row>
    <row r="560" spans="1:10" ht="15" x14ac:dyDescent="0.2">
      <c r="A560" s="5">
        <v>44782</v>
      </c>
      <c r="B560" s="4">
        <f>Table3[[#This Row],[Combined
Daily order]]</f>
        <v>15430</v>
      </c>
      <c r="C560" s="4">
        <v>558</v>
      </c>
      <c r="D560" s="4" t="e" cm="1">
        <f t="array" aca="1" ref="D560" ca="1">SUMPRODUCT(OFFSET($B$2:$B$804,0,0,803-C560)-AVERAGE($B$2:$B$804),OFFSET($B$2:$B$804,C560,0,803-C560)-AVERAGE($B$2:$B$804))/DEVSQ($B$2:$B$804)</f>
        <v>#VALUE!</v>
      </c>
      <c r="E560"/>
      <c r="G560" s="4" t="e" cm="1">
        <f t="array" ref="G560">SUMPRODUCT(B$2:B$804-F$3,B560:B1362-F$3)</f>
        <v>#VALUE!</v>
      </c>
      <c r="H560" t="e" cm="1">
        <f t="array" ref="H560">SUMPRODUCT(B$2:B560-F$3,B$2:B560-F$3)</f>
        <v>#VALUE!</v>
      </c>
      <c r="I560" t="e" cm="1">
        <f t="array" ref="I560">SUMPRODUCT(B560:B$804-F$3,B560:B$804-F$3)</f>
        <v>#VALUE!</v>
      </c>
      <c r="J560" s="4" t="e">
        <f t="shared" si="8"/>
        <v>#VALUE!</v>
      </c>
    </row>
    <row r="561" spans="1:10" ht="15" x14ac:dyDescent="0.2">
      <c r="A561" s="5">
        <v>44781</v>
      </c>
      <c r="B561" s="4">
        <f>Table3[[#This Row],[Combined
Daily order]]</f>
        <v>15075</v>
      </c>
      <c r="C561" s="4">
        <v>559</v>
      </c>
      <c r="D561" s="4" t="e" cm="1">
        <f t="array" aca="1" ref="D561" ca="1">SUMPRODUCT(OFFSET($B$2:$B$804,0,0,803-C561)-AVERAGE($B$2:$B$804),OFFSET($B$2:$B$804,C561,0,803-C561)-AVERAGE($B$2:$B$804))/DEVSQ($B$2:$B$804)</f>
        <v>#VALUE!</v>
      </c>
      <c r="E561"/>
      <c r="G561" s="4" t="e" cm="1">
        <f t="array" ref="G561">SUMPRODUCT(B$2:B$804-F$3,B561:B1363-F$3)</f>
        <v>#VALUE!</v>
      </c>
      <c r="H561" t="e" cm="1">
        <f t="array" ref="H561">SUMPRODUCT(B$2:B561-F$3,B$2:B561-F$3)</f>
        <v>#VALUE!</v>
      </c>
      <c r="I561" t="e" cm="1">
        <f t="array" ref="I561">SUMPRODUCT(B561:B$804-F$3,B561:B$804-F$3)</f>
        <v>#VALUE!</v>
      </c>
      <c r="J561" s="4" t="e">
        <f t="shared" si="8"/>
        <v>#VALUE!</v>
      </c>
    </row>
    <row r="562" spans="1:10" ht="15" x14ac:dyDescent="0.2">
      <c r="A562" s="5">
        <v>44778</v>
      </c>
      <c r="B562" s="4">
        <f>Table3[[#This Row],[Combined
Daily order]]</f>
        <v>25750</v>
      </c>
      <c r="C562" s="4">
        <v>560</v>
      </c>
      <c r="D562" s="4" t="e" cm="1">
        <f t="array" aca="1" ref="D562" ca="1">SUMPRODUCT(OFFSET($B$2:$B$804,0,0,803-C562)-AVERAGE($B$2:$B$804),OFFSET($B$2:$B$804,C562,0,803-C562)-AVERAGE($B$2:$B$804))/DEVSQ($B$2:$B$804)</f>
        <v>#VALUE!</v>
      </c>
      <c r="E562"/>
      <c r="G562" s="4" t="e" cm="1">
        <f t="array" ref="G562">SUMPRODUCT(B$2:B$804-F$3,B562:B1364-F$3)</f>
        <v>#VALUE!</v>
      </c>
      <c r="H562" t="e" cm="1">
        <f t="array" ref="H562">SUMPRODUCT(B$2:B562-F$3,B$2:B562-F$3)</f>
        <v>#VALUE!</v>
      </c>
      <c r="I562" t="e" cm="1">
        <f t="array" ref="I562">SUMPRODUCT(B562:B$804-F$3,B562:B$804-F$3)</f>
        <v>#VALUE!</v>
      </c>
      <c r="J562" s="4" t="e">
        <f t="shared" si="8"/>
        <v>#VALUE!</v>
      </c>
    </row>
    <row r="563" spans="1:10" ht="15" x14ac:dyDescent="0.2">
      <c r="A563" s="5">
        <v>44777</v>
      </c>
      <c r="B563" s="4">
        <f>Table3[[#This Row],[Combined
Daily order]]</f>
        <v>16967</v>
      </c>
      <c r="C563" s="4">
        <v>561</v>
      </c>
      <c r="D563" s="4" t="e" cm="1">
        <f t="array" aca="1" ref="D563" ca="1">SUMPRODUCT(OFFSET($B$2:$B$804,0,0,803-C563)-AVERAGE($B$2:$B$804),OFFSET($B$2:$B$804,C563,0,803-C563)-AVERAGE($B$2:$B$804))/DEVSQ($B$2:$B$804)</f>
        <v>#VALUE!</v>
      </c>
      <c r="E563"/>
      <c r="G563" s="4" t="e" cm="1">
        <f t="array" ref="G563">SUMPRODUCT(B$2:B$804-F$3,B563:B1365-F$3)</f>
        <v>#VALUE!</v>
      </c>
      <c r="H563" t="e" cm="1">
        <f t="array" ref="H563">SUMPRODUCT(B$2:B563-F$3,B$2:B563-F$3)</f>
        <v>#VALUE!</v>
      </c>
      <c r="I563" t="e" cm="1">
        <f t="array" ref="I563">SUMPRODUCT(B563:B$804-F$3,B563:B$804-F$3)</f>
        <v>#VALUE!</v>
      </c>
      <c r="J563" s="4" t="e">
        <f t="shared" si="8"/>
        <v>#VALUE!</v>
      </c>
    </row>
    <row r="564" spans="1:10" ht="15" x14ac:dyDescent="0.2">
      <c r="A564" s="5">
        <v>44776</v>
      </c>
      <c r="B564" s="4">
        <f>Table3[[#This Row],[Combined
Daily order]]</f>
        <v>23248</v>
      </c>
      <c r="C564" s="4">
        <v>562</v>
      </c>
      <c r="D564" s="4" t="e" cm="1">
        <f t="array" aca="1" ref="D564" ca="1">SUMPRODUCT(OFFSET($B$2:$B$804,0,0,803-C564)-AVERAGE($B$2:$B$804),OFFSET($B$2:$B$804,C564,0,803-C564)-AVERAGE($B$2:$B$804))/DEVSQ($B$2:$B$804)</f>
        <v>#VALUE!</v>
      </c>
      <c r="E564"/>
      <c r="G564" s="4" t="e" cm="1">
        <f t="array" ref="G564">SUMPRODUCT(B$2:B$804-F$3,B564:B1366-F$3)</f>
        <v>#VALUE!</v>
      </c>
      <c r="H564" t="e" cm="1">
        <f t="array" ref="H564">SUMPRODUCT(B$2:B564-F$3,B$2:B564-F$3)</f>
        <v>#VALUE!</v>
      </c>
      <c r="I564" t="e" cm="1">
        <f t="array" ref="I564">SUMPRODUCT(B564:B$804-F$3,B564:B$804-F$3)</f>
        <v>#VALUE!</v>
      </c>
      <c r="J564" s="4" t="e">
        <f t="shared" si="8"/>
        <v>#VALUE!</v>
      </c>
    </row>
    <row r="565" spans="1:10" ht="15" x14ac:dyDescent="0.2">
      <c r="A565" s="5">
        <v>44775</v>
      </c>
      <c r="B565" s="4">
        <f>Table3[[#This Row],[Combined
Daily order]]</f>
        <v>15218</v>
      </c>
      <c r="C565" s="4">
        <v>563</v>
      </c>
      <c r="D565" s="4" t="e" cm="1">
        <f t="array" aca="1" ref="D565" ca="1">SUMPRODUCT(OFFSET($B$2:$B$804,0,0,803-C565)-AVERAGE($B$2:$B$804),OFFSET($B$2:$B$804,C565,0,803-C565)-AVERAGE($B$2:$B$804))/DEVSQ($B$2:$B$804)</f>
        <v>#VALUE!</v>
      </c>
      <c r="E565"/>
      <c r="G565" s="4" t="e" cm="1">
        <f t="array" ref="G565">SUMPRODUCT(B$2:B$804-F$3,B565:B1367-F$3)</f>
        <v>#VALUE!</v>
      </c>
      <c r="H565" t="e" cm="1">
        <f t="array" ref="H565">SUMPRODUCT(B$2:B565-F$3,B$2:B565-F$3)</f>
        <v>#VALUE!</v>
      </c>
      <c r="I565" t="e" cm="1">
        <f t="array" ref="I565">SUMPRODUCT(B565:B$804-F$3,B565:B$804-F$3)</f>
        <v>#VALUE!</v>
      </c>
      <c r="J565" s="4" t="e">
        <f t="shared" si="8"/>
        <v>#VALUE!</v>
      </c>
    </row>
    <row r="566" spans="1:10" ht="15" x14ac:dyDescent="0.2">
      <c r="A566" s="5">
        <v>44774</v>
      </c>
      <c r="B566" s="4">
        <f>Table3[[#This Row],[Combined
Daily order]]</f>
        <v>23407</v>
      </c>
      <c r="C566" s="4">
        <v>564</v>
      </c>
      <c r="D566" s="4" t="e" cm="1">
        <f t="array" aca="1" ref="D566" ca="1">SUMPRODUCT(OFFSET($B$2:$B$804,0,0,803-C566)-AVERAGE($B$2:$B$804),OFFSET($B$2:$B$804,C566,0,803-C566)-AVERAGE($B$2:$B$804))/DEVSQ($B$2:$B$804)</f>
        <v>#VALUE!</v>
      </c>
      <c r="E566"/>
      <c r="G566" s="4" t="e" cm="1">
        <f t="array" ref="G566">SUMPRODUCT(B$2:B$804-F$3,B566:B1368-F$3)</f>
        <v>#VALUE!</v>
      </c>
      <c r="H566" t="e" cm="1">
        <f t="array" ref="H566">SUMPRODUCT(B$2:B566-F$3,B$2:B566-F$3)</f>
        <v>#VALUE!</v>
      </c>
      <c r="I566" t="e" cm="1">
        <f t="array" ref="I566">SUMPRODUCT(B566:B$804-F$3,B566:B$804-F$3)</f>
        <v>#VALUE!</v>
      </c>
      <c r="J566" s="4" t="e">
        <f t="shared" si="8"/>
        <v>#VALUE!</v>
      </c>
    </row>
    <row r="567" spans="1:10" ht="15" x14ac:dyDescent="0.2">
      <c r="A567" s="5">
        <v>44771</v>
      </c>
      <c r="B567" s="4">
        <f>Table3[[#This Row],[Combined
Daily order]]</f>
        <v>15733</v>
      </c>
      <c r="C567" s="4">
        <v>565</v>
      </c>
      <c r="D567" s="4" t="e" cm="1">
        <f t="array" aca="1" ref="D567" ca="1">SUMPRODUCT(OFFSET($B$2:$B$804,0,0,803-C567)-AVERAGE($B$2:$B$804),OFFSET($B$2:$B$804,C567,0,803-C567)-AVERAGE($B$2:$B$804))/DEVSQ($B$2:$B$804)</f>
        <v>#VALUE!</v>
      </c>
      <c r="E567"/>
      <c r="G567" s="4" t="e" cm="1">
        <f t="array" ref="G567">SUMPRODUCT(B$2:B$804-F$3,B567:B1369-F$3)</f>
        <v>#VALUE!</v>
      </c>
      <c r="H567" t="e" cm="1">
        <f t="array" ref="H567">SUMPRODUCT(B$2:B567-F$3,B$2:B567-F$3)</f>
        <v>#VALUE!</v>
      </c>
      <c r="I567" t="e" cm="1">
        <f t="array" ref="I567">SUMPRODUCT(B567:B$804-F$3,B567:B$804-F$3)</f>
        <v>#VALUE!</v>
      </c>
      <c r="J567" s="4" t="e">
        <f t="shared" si="8"/>
        <v>#VALUE!</v>
      </c>
    </row>
    <row r="568" spans="1:10" ht="15" x14ac:dyDescent="0.2">
      <c r="A568" s="5">
        <v>44770</v>
      </c>
      <c r="B568" s="4">
        <f>Table3[[#This Row],[Combined
Daily order]]</f>
        <v>21658</v>
      </c>
      <c r="C568" s="4">
        <v>566</v>
      </c>
      <c r="D568" s="4" t="e" cm="1">
        <f t="array" aca="1" ref="D568" ca="1">SUMPRODUCT(OFFSET($B$2:$B$804,0,0,803-C568)-AVERAGE($B$2:$B$804),OFFSET($B$2:$B$804,C568,0,803-C568)-AVERAGE($B$2:$B$804))/DEVSQ($B$2:$B$804)</f>
        <v>#VALUE!</v>
      </c>
      <c r="E568"/>
      <c r="G568" s="4" t="e" cm="1">
        <f t="array" ref="G568">SUMPRODUCT(B$2:B$804-F$3,B568:B1370-F$3)</f>
        <v>#VALUE!</v>
      </c>
      <c r="H568" t="e" cm="1">
        <f t="array" ref="H568">SUMPRODUCT(B$2:B568-F$3,B$2:B568-F$3)</f>
        <v>#VALUE!</v>
      </c>
      <c r="I568" t="e" cm="1">
        <f t="array" ref="I568">SUMPRODUCT(B568:B$804-F$3,B568:B$804-F$3)</f>
        <v>#VALUE!</v>
      </c>
      <c r="J568" s="4" t="e">
        <f t="shared" si="8"/>
        <v>#VALUE!</v>
      </c>
    </row>
    <row r="569" spans="1:10" ht="15" x14ac:dyDescent="0.2">
      <c r="A569" s="5">
        <v>44769</v>
      </c>
      <c r="B569" s="4">
        <f>Table3[[#This Row],[Combined
Daily order]]</f>
        <v>14106</v>
      </c>
      <c r="C569" s="4">
        <v>567</v>
      </c>
      <c r="D569" s="4" t="e" cm="1">
        <f t="array" aca="1" ref="D569" ca="1">SUMPRODUCT(OFFSET($B$2:$B$804,0,0,803-C569)-AVERAGE($B$2:$B$804),OFFSET($B$2:$B$804,C569,0,803-C569)-AVERAGE($B$2:$B$804))/DEVSQ($B$2:$B$804)</f>
        <v>#VALUE!</v>
      </c>
      <c r="E569"/>
      <c r="G569" s="4" t="e" cm="1">
        <f t="array" ref="G569">SUMPRODUCT(B$2:B$804-F$3,B569:B1371-F$3)</f>
        <v>#VALUE!</v>
      </c>
      <c r="H569" t="e" cm="1">
        <f t="array" ref="H569">SUMPRODUCT(B$2:B569-F$3,B$2:B569-F$3)</f>
        <v>#VALUE!</v>
      </c>
      <c r="I569" t="e" cm="1">
        <f t="array" ref="I569">SUMPRODUCT(B569:B$804-F$3,B569:B$804-F$3)</f>
        <v>#VALUE!</v>
      </c>
      <c r="J569" s="4" t="e">
        <f t="shared" si="8"/>
        <v>#VALUE!</v>
      </c>
    </row>
    <row r="570" spans="1:10" ht="15" x14ac:dyDescent="0.2">
      <c r="A570" s="5">
        <v>44768</v>
      </c>
      <c r="B570" s="4">
        <f>Table3[[#This Row],[Combined
Daily order]]</f>
        <v>20171</v>
      </c>
      <c r="C570" s="4">
        <v>568</v>
      </c>
      <c r="D570" s="4" t="e" cm="1">
        <f t="array" aca="1" ref="D570" ca="1">SUMPRODUCT(OFFSET($B$2:$B$804,0,0,803-C570)-AVERAGE($B$2:$B$804),OFFSET($B$2:$B$804,C570,0,803-C570)-AVERAGE($B$2:$B$804))/DEVSQ($B$2:$B$804)</f>
        <v>#VALUE!</v>
      </c>
      <c r="E570"/>
      <c r="G570" s="4" t="e" cm="1">
        <f t="array" ref="G570">SUMPRODUCT(B$2:B$804-F$3,B570:B1372-F$3)</f>
        <v>#VALUE!</v>
      </c>
      <c r="H570" t="e" cm="1">
        <f t="array" ref="H570">SUMPRODUCT(B$2:B570-F$3,B$2:B570-F$3)</f>
        <v>#VALUE!</v>
      </c>
      <c r="I570" t="e" cm="1">
        <f t="array" ref="I570">SUMPRODUCT(B570:B$804-F$3,B570:B$804-F$3)</f>
        <v>#VALUE!</v>
      </c>
      <c r="J570" s="4" t="e">
        <f t="shared" si="8"/>
        <v>#VALUE!</v>
      </c>
    </row>
    <row r="571" spans="1:10" ht="15" x14ac:dyDescent="0.2">
      <c r="A571" s="5">
        <v>44767</v>
      </c>
      <c r="B571" s="4">
        <f>Table3[[#This Row],[Combined
Daily order]]</f>
        <v>14417</v>
      </c>
      <c r="C571" s="4">
        <v>569</v>
      </c>
      <c r="D571" s="4" t="e" cm="1">
        <f t="array" aca="1" ref="D571" ca="1">SUMPRODUCT(OFFSET($B$2:$B$804,0,0,803-C571)-AVERAGE($B$2:$B$804),OFFSET($B$2:$B$804,C571,0,803-C571)-AVERAGE($B$2:$B$804))/DEVSQ($B$2:$B$804)</f>
        <v>#VALUE!</v>
      </c>
      <c r="E571"/>
      <c r="G571" s="4" t="e" cm="1">
        <f t="array" ref="G571">SUMPRODUCT(B$2:B$804-F$3,B571:B1373-F$3)</f>
        <v>#VALUE!</v>
      </c>
      <c r="H571" t="e" cm="1">
        <f t="array" ref="H571">SUMPRODUCT(B$2:B571-F$3,B$2:B571-F$3)</f>
        <v>#VALUE!</v>
      </c>
      <c r="I571" t="e" cm="1">
        <f t="array" ref="I571">SUMPRODUCT(B571:B$804-F$3,B571:B$804-F$3)</f>
        <v>#VALUE!</v>
      </c>
      <c r="J571" s="4" t="e">
        <f t="shared" si="8"/>
        <v>#VALUE!</v>
      </c>
    </row>
    <row r="572" spans="1:10" ht="15" x14ac:dyDescent="0.2">
      <c r="A572" s="5">
        <v>44764</v>
      </c>
      <c r="B572" s="4">
        <f>Table3[[#This Row],[Combined
Daily order]]</f>
        <v>21128</v>
      </c>
      <c r="C572" s="4">
        <v>570</v>
      </c>
      <c r="D572" s="4" t="e" cm="1">
        <f t="array" aca="1" ref="D572" ca="1">SUMPRODUCT(OFFSET($B$2:$B$804,0,0,803-C572)-AVERAGE($B$2:$B$804),OFFSET($B$2:$B$804,C572,0,803-C572)-AVERAGE($B$2:$B$804))/DEVSQ($B$2:$B$804)</f>
        <v>#VALUE!</v>
      </c>
      <c r="E572"/>
      <c r="G572" s="4" t="e" cm="1">
        <f t="array" ref="G572">SUMPRODUCT(B$2:B$804-F$3,B572:B1374-F$3)</f>
        <v>#VALUE!</v>
      </c>
      <c r="H572" t="e" cm="1">
        <f t="array" ref="H572">SUMPRODUCT(B$2:B572-F$3,B$2:B572-F$3)</f>
        <v>#VALUE!</v>
      </c>
      <c r="I572" t="e" cm="1">
        <f t="array" ref="I572">SUMPRODUCT(B572:B$804-F$3,B572:B$804-F$3)</f>
        <v>#VALUE!</v>
      </c>
      <c r="J572" s="4" t="e">
        <f t="shared" si="8"/>
        <v>#VALUE!</v>
      </c>
    </row>
    <row r="573" spans="1:10" ht="15" x14ac:dyDescent="0.2">
      <c r="A573" s="5">
        <v>44763</v>
      </c>
      <c r="B573" s="4">
        <f>Table3[[#This Row],[Combined
Daily order]]</f>
        <v>13030</v>
      </c>
      <c r="C573" s="4">
        <v>571</v>
      </c>
      <c r="D573" s="4" t="e" cm="1">
        <f t="array" aca="1" ref="D573" ca="1">SUMPRODUCT(OFFSET($B$2:$B$804,0,0,803-C573)-AVERAGE($B$2:$B$804),OFFSET($B$2:$B$804,C573,0,803-C573)-AVERAGE($B$2:$B$804))/DEVSQ($B$2:$B$804)</f>
        <v>#VALUE!</v>
      </c>
      <c r="E573"/>
      <c r="G573" s="4" t="e" cm="1">
        <f t="array" ref="G573">SUMPRODUCT(B$2:B$804-F$3,B573:B1375-F$3)</f>
        <v>#VALUE!</v>
      </c>
      <c r="H573" t="e" cm="1">
        <f t="array" ref="H573">SUMPRODUCT(B$2:B573-F$3,B$2:B573-F$3)</f>
        <v>#VALUE!</v>
      </c>
      <c r="I573" t="e" cm="1">
        <f t="array" ref="I573">SUMPRODUCT(B573:B$804-F$3,B573:B$804-F$3)</f>
        <v>#VALUE!</v>
      </c>
      <c r="J573" s="4" t="e">
        <f t="shared" si="8"/>
        <v>#VALUE!</v>
      </c>
    </row>
    <row r="574" spans="1:10" ht="15" x14ac:dyDescent="0.2">
      <c r="A574" s="5">
        <v>44762</v>
      </c>
      <c r="B574" s="4">
        <f>Table3[[#This Row],[Combined
Daily order]]</f>
        <v>18903</v>
      </c>
      <c r="C574" s="4">
        <v>572</v>
      </c>
      <c r="D574" s="4" t="e" cm="1">
        <f t="array" aca="1" ref="D574" ca="1">SUMPRODUCT(OFFSET($B$2:$B$804,0,0,803-C574)-AVERAGE($B$2:$B$804),OFFSET($B$2:$B$804,C574,0,803-C574)-AVERAGE($B$2:$B$804))/DEVSQ($B$2:$B$804)</f>
        <v>#VALUE!</v>
      </c>
      <c r="E574"/>
      <c r="G574" s="4" t="e" cm="1">
        <f t="array" ref="G574">SUMPRODUCT(B$2:B$804-F$3,B574:B1376-F$3)</f>
        <v>#VALUE!</v>
      </c>
      <c r="H574" t="e" cm="1">
        <f t="array" ref="H574">SUMPRODUCT(B$2:B574-F$3,B$2:B574-F$3)</f>
        <v>#VALUE!</v>
      </c>
      <c r="I574" t="e" cm="1">
        <f t="array" ref="I574">SUMPRODUCT(B574:B$804-F$3,B574:B$804-F$3)</f>
        <v>#VALUE!</v>
      </c>
      <c r="J574" s="4" t="e">
        <f t="shared" si="8"/>
        <v>#VALUE!</v>
      </c>
    </row>
    <row r="575" spans="1:10" ht="15" x14ac:dyDescent="0.2">
      <c r="A575" s="5">
        <v>44761</v>
      </c>
      <c r="B575" s="4">
        <f>Table3[[#This Row],[Combined
Daily order]]</f>
        <v>13202</v>
      </c>
      <c r="C575" s="4">
        <v>573</v>
      </c>
      <c r="D575" s="4" t="e" cm="1">
        <f t="array" aca="1" ref="D575" ca="1">SUMPRODUCT(OFFSET($B$2:$B$804,0,0,803-C575)-AVERAGE($B$2:$B$804),OFFSET($B$2:$B$804,C575,0,803-C575)-AVERAGE($B$2:$B$804))/DEVSQ($B$2:$B$804)</f>
        <v>#VALUE!</v>
      </c>
      <c r="E575"/>
      <c r="G575" s="4" t="e" cm="1">
        <f t="array" ref="G575">SUMPRODUCT(B$2:B$804-F$3,B575:B1377-F$3)</f>
        <v>#VALUE!</v>
      </c>
      <c r="H575" t="e" cm="1">
        <f t="array" ref="H575">SUMPRODUCT(B$2:B575-F$3,B$2:B575-F$3)</f>
        <v>#VALUE!</v>
      </c>
      <c r="I575" t="e" cm="1">
        <f t="array" ref="I575">SUMPRODUCT(B575:B$804-F$3,B575:B$804-F$3)</f>
        <v>#VALUE!</v>
      </c>
      <c r="J575" s="4" t="e">
        <f t="shared" si="8"/>
        <v>#VALUE!</v>
      </c>
    </row>
    <row r="576" spans="1:10" ht="15" x14ac:dyDescent="0.2">
      <c r="A576" s="5">
        <v>44760</v>
      </c>
      <c r="B576" s="4">
        <f>Table3[[#This Row],[Combined
Daily order]]</f>
        <v>18351</v>
      </c>
      <c r="C576" s="4">
        <v>574</v>
      </c>
      <c r="D576" s="4" t="e" cm="1">
        <f t="array" aca="1" ref="D576" ca="1">SUMPRODUCT(OFFSET($B$2:$B$804,0,0,803-C576)-AVERAGE($B$2:$B$804),OFFSET($B$2:$B$804,C576,0,803-C576)-AVERAGE($B$2:$B$804))/DEVSQ($B$2:$B$804)</f>
        <v>#VALUE!</v>
      </c>
      <c r="E576"/>
      <c r="G576" s="4" t="e" cm="1">
        <f t="array" ref="G576">SUMPRODUCT(B$2:B$804-F$3,B576:B1378-F$3)</f>
        <v>#VALUE!</v>
      </c>
      <c r="H576" t="e" cm="1">
        <f t="array" ref="H576">SUMPRODUCT(B$2:B576-F$3,B$2:B576-F$3)</f>
        <v>#VALUE!</v>
      </c>
      <c r="I576" t="e" cm="1">
        <f t="array" ref="I576">SUMPRODUCT(B576:B$804-F$3,B576:B$804-F$3)</f>
        <v>#VALUE!</v>
      </c>
      <c r="J576" s="4" t="e">
        <f t="shared" si="8"/>
        <v>#VALUE!</v>
      </c>
    </row>
    <row r="577" spans="1:10" ht="15" x14ac:dyDescent="0.2">
      <c r="A577" s="5">
        <v>44757</v>
      </c>
      <c r="B577" s="4">
        <f>Table3[[#This Row],[Combined
Daily order]]</f>
        <v>12898</v>
      </c>
      <c r="C577" s="4">
        <v>575</v>
      </c>
      <c r="D577" s="4" t="e" cm="1">
        <f t="array" aca="1" ref="D577" ca="1">SUMPRODUCT(OFFSET($B$2:$B$804,0,0,803-C577)-AVERAGE($B$2:$B$804),OFFSET($B$2:$B$804,C577,0,803-C577)-AVERAGE($B$2:$B$804))/DEVSQ($B$2:$B$804)</f>
        <v>#VALUE!</v>
      </c>
      <c r="E577"/>
      <c r="G577" s="4" t="e" cm="1">
        <f t="array" ref="G577">SUMPRODUCT(B$2:B$804-F$3,B577:B1379-F$3)</f>
        <v>#VALUE!</v>
      </c>
      <c r="H577" t="e" cm="1">
        <f t="array" ref="H577">SUMPRODUCT(B$2:B577-F$3,B$2:B577-F$3)</f>
        <v>#VALUE!</v>
      </c>
      <c r="I577" t="e" cm="1">
        <f t="array" ref="I577">SUMPRODUCT(B577:B$804-F$3,B577:B$804-F$3)</f>
        <v>#VALUE!</v>
      </c>
      <c r="J577" s="4" t="e">
        <f t="shared" si="8"/>
        <v>#VALUE!</v>
      </c>
    </row>
    <row r="578" spans="1:10" ht="15" x14ac:dyDescent="0.2">
      <c r="A578" s="5">
        <v>44756</v>
      </c>
      <c r="B578" s="4">
        <f>Table3[[#This Row],[Combined
Daily order]]</f>
        <v>16669</v>
      </c>
      <c r="C578" s="4">
        <v>576</v>
      </c>
      <c r="D578" s="4" t="e" cm="1">
        <f t="array" aca="1" ref="D578" ca="1">SUMPRODUCT(OFFSET($B$2:$B$804,0,0,803-C578)-AVERAGE($B$2:$B$804),OFFSET($B$2:$B$804,C578,0,803-C578)-AVERAGE($B$2:$B$804))/DEVSQ($B$2:$B$804)</f>
        <v>#VALUE!</v>
      </c>
      <c r="E578"/>
      <c r="G578" s="4" t="e" cm="1">
        <f t="array" ref="G578">SUMPRODUCT(B$2:B$804-F$3,B578:B1380-F$3)</f>
        <v>#VALUE!</v>
      </c>
      <c r="H578" t="e" cm="1">
        <f t="array" ref="H578">SUMPRODUCT(B$2:B578-F$3,B$2:B578-F$3)</f>
        <v>#VALUE!</v>
      </c>
      <c r="I578" t="e" cm="1">
        <f t="array" ref="I578">SUMPRODUCT(B578:B$804-F$3,B578:B$804-F$3)</f>
        <v>#VALUE!</v>
      </c>
      <c r="J578" s="4" t="e">
        <f t="shared" ref="J578:J641" si="9">G578/I$2</f>
        <v>#VALUE!</v>
      </c>
    </row>
    <row r="579" spans="1:10" ht="15" x14ac:dyDescent="0.2">
      <c r="A579" s="5">
        <v>44755</v>
      </c>
      <c r="B579" s="4">
        <f>Table3[[#This Row],[Combined
Daily order]]</f>
        <v>10441</v>
      </c>
      <c r="C579" s="4">
        <v>577</v>
      </c>
      <c r="D579" s="4" t="e" cm="1">
        <f t="array" aca="1" ref="D579" ca="1">SUMPRODUCT(OFFSET($B$2:$B$804,0,0,803-C579)-AVERAGE($B$2:$B$804),OFFSET($B$2:$B$804,C579,0,803-C579)-AVERAGE($B$2:$B$804))/DEVSQ($B$2:$B$804)</f>
        <v>#VALUE!</v>
      </c>
      <c r="E579"/>
      <c r="G579" s="4" t="e" cm="1">
        <f t="array" ref="G579">SUMPRODUCT(B$2:B$804-F$3,B579:B1381-F$3)</f>
        <v>#VALUE!</v>
      </c>
      <c r="H579" t="e" cm="1">
        <f t="array" ref="H579">SUMPRODUCT(B$2:B579-F$3,B$2:B579-F$3)</f>
        <v>#VALUE!</v>
      </c>
      <c r="I579" t="e" cm="1">
        <f t="array" ref="I579">SUMPRODUCT(B579:B$804-F$3,B579:B$804-F$3)</f>
        <v>#VALUE!</v>
      </c>
      <c r="J579" s="4" t="e">
        <f t="shared" si="9"/>
        <v>#VALUE!</v>
      </c>
    </row>
    <row r="580" spans="1:10" ht="15" x14ac:dyDescent="0.2">
      <c r="A580" s="5">
        <v>44754</v>
      </c>
      <c r="B580" s="4">
        <f>Table3[[#This Row],[Combined
Daily order]]</f>
        <v>15835</v>
      </c>
      <c r="C580" s="4">
        <v>578</v>
      </c>
      <c r="D580" s="4" t="e" cm="1">
        <f t="array" aca="1" ref="D580" ca="1">SUMPRODUCT(OFFSET($B$2:$B$804,0,0,803-C580)-AVERAGE($B$2:$B$804),OFFSET($B$2:$B$804,C580,0,803-C580)-AVERAGE($B$2:$B$804))/DEVSQ($B$2:$B$804)</f>
        <v>#VALUE!</v>
      </c>
      <c r="E580"/>
      <c r="G580" s="4" t="e" cm="1">
        <f t="array" ref="G580">SUMPRODUCT(B$2:B$804-F$3,B580:B1382-F$3)</f>
        <v>#VALUE!</v>
      </c>
      <c r="H580" t="e" cm="1">
        <f t="array" ref="H580">SUMPRODUCT(B$2:B580-F$3,B$2:B580-F$3)</f>
        <v>#VALUE!</v>
      </c>
      <c r="I580" t="e" cm="1">
        <f t="array" ref="I580">SUMPRODUCT(B580:B$804-F$3,B580:B$804-F$3)</f>
        <v>#VALUE!</v>
      </c>
      <c r="J580" s="4" t="e">
        <f t="shared" si="9"/>
        <v>#VALUE!</v>
      </c>
    </row>
    <row r="581" spans="1:10" ht="15" x14ac:dyDescent="0.2">
      <c r="A581" s="5">
        <v>44753</v>
      </c>
      <c r="B581" s="4">
        <f>Table3[[#This Row],[Combined
Daily order]]</f>
        <v>11404</v>
      </c>
      <c r="C581" s="4">
        <v>579</v>
      </c>
      <c r="D581" s="4" t="e" cm="1">
        <f t="array" aca="1" ref="D581" ca="1">SUMPRODUCT(OFFSET($B$2:$B$804,0,0,803-C581)-AVERAGE($B$2:$B$804),OFFSET($B$2:$B$804,C581,0,803-C581)-AVERAGE($B$2:$B$804))/DEVSQ($B$2:$B$804)</f>
        <v>#VALUE!</v>
      </c>
      <c r="E581"/>
      <c r="G581" s="4" t="e" cm="1">
        <f t="array" ref="G581">SUMPRODUCT(B$2:B$804-F$3,B581:B1383-F$3)</f>
        <v>#VALUE!</v>
      </c>
      <c r="H581" t="e" cm="1">
        <f t="array" ref="H581">SUMPRODUCT(B$2:B581-F$3,B$2:B581-F$3)</f>
        <v>#VALUE!</v>
      </c>
      <c r="I581" t="e" cm="1">
        <f t="array" ref="I581">SUMPRODUCT(B581:B$804-F$3,B581:B$804-F$3)</f>
        <v>#VALUE!</v>
      </c>
      <c r="J581" s="4" t="e">
        <f t="shared" si="9"/>
        <v>#VALUE!</v>
      </c>
    </row>
    <row r="582" spans="1:10" ht="15" x14ac:dyDescent="0.2">
      <c r="A582" s="5">
        <v>44750</v>
      </c>
      <c r="B582" s="4">
        <f>Table3[[#This Row],[Combined
Daily order]]</f>
        <v>15743</v>
      </c>
      <c r="C582" s="4">
        <v>580</v>
      </c>
      <c r="D582" s="4" t="e" cm="1">
        <f t="array" aca="1" ref="D582" ca="1">SUMPRODUCT(OFFSET($B$2:$B$804,0,0,803-C582)-AVERAGE($B$2:$B$804),OFFSET($B$2:$B$804,C582,0,803-C582)-AVERAGE($B$2:$B$804))/DEVSQ($B$2:$B$804)</f>
        <v>#VALUE!</v>
      </c>
      <c r="E582"/>
      <c r="G582" s="4" t="e" cm="1">
        <f t="array" ref="G582">SUMPRODUCT(B$2:B$804-F$3,B582:B1384-F$3)</f>
        <v>#VALUE!</v>
      </c>
      <c r="H582" t="e" cm="1">
        <f t="array" ref="H582">SUMPRODUCT(B$2:B582-F$3,B$2:B582-F$3)</f>
        <v>#VALUE!</v>
      </c>
      <c r="I582" t="e" cm="1">
        <f t="array" ref="I582">SUMPRODUCT(B582:B$804-F$3,B582:B$804-F$3)</f>
        <v>#VALUE!</v>
      </c>
      <c r="J582" s="4" t="e">
        <f t="shared" si="9"/>
        <v>#VALUE!</v>
      </c>
    </row>
    <row r="583" spans="1:10" ht="15" x14ac:dyDescent="0.2">
      <c r="A583" s="5">
        <v>44749</v>
      </c>
      <c r="B583" s="4">
        <f>Table3[[#This Row],[Combined
Daily order]]</f>
        <v>11714</v>
      </c>
      <c r="C583" s="4">
        <v>581</v>
      </c>
      <c r="D583" s="4" t="e" cm="1">
        <f t="array" aca="1" ref="D583" ca="1">SUMPRODUCT(OFFSET($B$2:$B$804,0,0,803-C583)-AVERAGE($B$2:$B$804),OFFSET($B$2:$B$804,C583,0,803-C583)-AVERAGE($B$2:$B$804))/DEVSQ($B$2:$B$804)</f>
        <v>#VALUE!</v>
      </c>
      <c r="E583"/>
      <c r="G583" s="4" t="e" cm="1">
        <f t="array" ref="G583">SUMPRODUCT(B$2:B$804-F$3,B583:B1385-F$3)</f>
        <v>#VALUE!</v>
      </c>
      <c r="H583" t="e" cm="1">
        <f t="array" ref="H583">SUMPRODUCT(B$2:B583-F$3,B$2:B583-F$3)</f>
        <v>#VALUE!</v>
      </c>
      <c r="I583" t="e" cm="1">
        <f t="array" ref="I583">SUMPRODUCT(B583:B$804-F$3,B583:B$804-F$3)</f>
        <v>#VALUE!</v>
      </c>
      <c r="J583" s="4" t="e">
        <f t="shared" si="9"/>
        <v>#VALUE!</v>
      </c>
    </row>
    <row r="584" spans="1:10" ht="15" x14ac:dyDescent="0.2">
      <c r="A584" s="5">
        <v>44748</v>
      </c>
      <c r="B584" s="4">
        <f>Table3[[#This Row],[Combined
Daily order]]</f>
        <v>17470</v>
      </c>
      <c r="C584" s="4">
        <v>582</v>
      </c>
      <c r="D584" s="4" t="e" cm="1">
        <f t="array" aca="1" ref="D584" ca="1">SUMPRODUCT(OFFSET($B$2:$B$804,0,0,803-C584)-AVERAGE($B$2:$B$804),OFFSET($B$2:$B$804,C584,0,803-C584)-AVERAGE($B$2:$B$804))/DEVSQ($B$2:$B$804)</f>
        <v>#VALUE!</v>
      </c>
      <c r="E584"/>
      <c r="G584" s="4" t="e" cm="1">
        <f t="array" ref="G584">SUMPRODUCT(B$2:B$804-F$3,B584:B1386-F$3)</f>
        <v>#VALUE!</v>
      </c>
      <c r="H584" t="e" cm="1">
        <f t="array" ref="H584">SUMPRODUCT(B$2:B584-F$3,B$2:B584-F$3)</f>
        <v>#VALUE!</v>
      </c>
      <c r="I584" t="e" cm="1">
        <f t="array" ref="I584">SUMPRODUCT(B584:B$804-F$3,B584:B$804-F$3)</f>
        <v>#VALUE!</v>
      </c>
      <c r="J584" s="4" t="e">
        <f t="shared" si="9"/>
        <v>#VALUE!</v>
      </c>
    </row>
    <row r="585" spans="1:10" ht="15" x14ac:dyDescent="0.2">
      <c r="A585" s="5">
        <v>44747</v>
      </c>
      <c r="B585" s="4">
        <f>Table3[[#This Row],[Combined
Daily order]]</f>
        <v>11720</v>
      </c>
      <c r="C585" s="4">
        <v>583</v>
      </c>
      <c r="D585" s="4" t="e" cm="1">
        <f t="array" aca="1" ref="D585" ca="1">SUMPRODUCT(OFFSET($B$2:$B$804,0,0,803-C585)-AVERAGE($B$2:$B$804),OFFSET($B$2:$B$804,C585,0,803-C585)-AVERAGE($B$2:$B$804))/DEVSQ($B$2:$B$804)</f>
        <v>#VALUE!</v>
      </c>
      <c r="E585"/>
      <c r="G585" s="4" t="e" cm="1">
        <f t="array" ref="G585">SUMPRODUCT(B$2:B$804-F$3,B585:B1387-F$3)</f>
        <v>#VALUE!</v>
      </c>
      <c r="H585" t="e" cm="1">
        <f t="array" ref="H585">SUMPRODUCT(B$2:B585-F$3,B$2:B585-F$3)</f>
        <v>#VALUE!</v>
      </c>
      <c r="I585" t="e" cm="1">
        <f t="array" ref="I585">SUMPRODUCT(B585:B$804-F$3,B585:B$804-F$3)</f>
        <v>#VALUE!</v>
      </c>
      <c r="J585" s="4" t="e">
        <f t="shared" si="9"/>
        <v>#VALUE!</v>
      </c>
    </row>
    <row r="586" spans="1:10" ht="15" x14ac:dyDescent="0.2">
      <c r="A586" s="5">
        <v>44746</v>
      </c>
      <c r="B586" s="4">
        <f>Table3[[#This Row],[Combined
Daily order]]</f>
        <v>16281</v>
      </c>
      <c r="C586" s="4">
        <v>584</v>
      </c>
      <c r="D586" s="4" t="e" cm="1">
        <f t="array" aca="1" ref="D586" ca="1">SUMPRODUCT(OFFSET($B$2:$B$804,0,0,803-C586)-AVERAGE($B$2:$B$804),OFFSET($B$2:$B$804,C586,0,803-C586)-AVERAGE($B$2:$B$804))/DEVSQ($B$2:$B$804)</f>
        <v>#VALUE!</v>
      </c>
      <c r="E586"/>
      <c r="G586" s="4" t="e" cm="1">
        <f t="array" ref="G586">SUMPRODUCT(B$2:B$804-F$3,B586:B1388-F$3)</f>
        <v>#VALUE!</v>
      </c>
      <c r="H586" t="e" cm="1">
        <f t="array" ref="H586">SUMPRODUCT(B$2:B586-F$3,B$2:B586-F$3)</f>
        <v>#VALUE!</v>
      </c>
      <c r="I586" t="e" cm="1">
        <f t="array" ref="I586">SUMPRODUCT(B586:B$804-F$3,B586:B$804-F$3)</f>
        <v>#VALUE!</v>
      </c>
      <c r="J586" s="4" t="e">
        <f t="shared" si="9"/>
        <v>#VALUE!</v>
      </c>
    </row>
    <row r="587" spans="1:10" ht="15" x14ac:dyDescent="0.2">
      <c r="A587" s="5">
        <v>44743</v>
      </c>
      <c r="B587" s="4">
        <f>Table3[[#This Row],[Combined
Daily order]]</f>
        <v>11954</v>
      </c>
      <c r="C587" s="4">
        <v>585</v>
      </c>
      <c r="D587" s="4" t="e" cm="1">
        <f t="array" aca="1" ref="D587" ca="1">SUMPRODUCT(OFFSET($B$2:$B$804,0,0,803-C587)-AVERAGE($B$2:$B$804),OFFSET($B$2:$B$804,C587,0,803-C587)-AVERAGE($B$2:$B$804))/DEVSQ($B$2:$B$804)</f>
        <v>#VALUE!</v>
      </c>
      <c r="E587"/>
      <c r="G587" s="4" t="e" cm="1">
        <f t="array" ref="G587">SUMPRODUCT(B$2:B$804-F$3,B587:B1389-F$3)</f>
        <v>#VALUE!</v>
      </c>
      <c r="H587" t="e" cm="1">
        <f t="array" ref="H587">SUMPRODUCT(B$2:B587-F$3,B$2:B587-F$3)</f>
        <v>#VALUE!</v>
      </c>
      <c r="I587" t="e" cm="1">
        <f t="array" ref="I587">SUMPRODUCT(B587:B$804-F$3,B587:B$804-F$3)</f>
        <v>#VALUE!</v>
      </c>
      <c r="J587" s="4" t="e">
        <f t="shared" si="9"/>
        <v>#VALUE!</v>
      </c>
    </row>
    <row r="588" spans="1:10" ht="15" x14ac:dyDescent="0.2">
      <c r="A588" s="5">
        <v>44742</v>
      </c>
      <c r="B588" s="4">
        <f>Table3[[#This Row],[Combined
Daily order]]</f>
        <v>13180</v>
      </c>
      <c r="C588" s="4">
        <v>586</v>
      </c>
      <c r="D588" s="4" t="e" cm="1">
        <f t="array" aca="1" ref="D588" ca="1">SUMPRODUCT(OFFSET($B$2:$B$804,0,0,803-C588)-AVERAGE($B$2:$B$804),OFFSET($B$2:$B$804,C588,0,803-C588)-AVERAGE($B$2:$B$804))/DEVSQ($B$2:$B$804)</f>
        <v>#VALUE!</v>
      </c>
      <c r="E588"/>
      <c r="G588" s="4" t="e" cm="1">
        <f t="array" ref="G588">SUMPRODUCT(B$2:B$804-F$3,B588:B1390-F$3)</f>
        <v>#VALUE!</v>
      </c>
      <c r="H588" t="e" cm="1">
        <f t="array" ref="H588">SUMPRODUCT(B$2:B588-F$3,B$2:B588-F$3)</f>
        <v>#VALUE!</v>
      </c>
      <c r="I588" t="e" cm="1">
        <f t="array" ref="I588">SUMPRODUCT(B588:B$804-F$3,B588:B$804-F$3)</f>
        <v>#VALUE!</v>
      </c>
      <c r="J588" s="4" t="e">
        <f t="shared" si="9"/>
        <v>#VALUE!</v>
      </c>
    </row>
    <row r="589" spans="1:10" ht="15" x14ac:dyDescent="0.2">
      <c r="A589" s="5">
        <v>44741</v>
      </c>
      <c r="B589" s="4">
        <f>Table3[[#This Row],[Combined
Daily order]]</f>
        <v>17714</v>
      </c>
      <c r="C589" s="4">
        <v>587</v>
      </c>
      <c r="D589" s="4" t="e" cm="1">
        <f t="array" aca="1" ref="D589" ca="1">SUMPRODUCT(OFFSET($B$2:$B$804,0,0,803-C589)-AVERAGE($B$2:$B$804),OFFSET($B$2:$B$804,C589,0,803-C589)-AVERAGE($B$2:$B$804))/DEVSQ($B$2:$B$804)</f>
        <v>#VALUE!</v>
      </c>
      <c r="E589"/>
      <c r="G589" s="4" t="e" cm="1">
        <f t="array" ref="G589">SUMPRODUCT(B$2:B$804-F$3,B589:B1391-F$3)</f>
        <v>#VALUE!</v>
      </c>
      <c r="H589" t="e" cm="1">
        <f t="array" ref="H589">SUMPRODUCT(B$2:B589-F$3,B$2:B589-F$3)</f>
        <v>#VALUE!</v>
      </c>
      <c r="I589" t="e" cm="1">
        <f t="array" ref="I589">SUMPRODUCT(B589:B$804-F$3,B589:B$804-F$3)</f>
        <v>#VALUE!</v>
      </c>
      <c r="J589" s="4" t="e">
        <f t="shared" si="9"/>
        <v>#VALUE!</v>
      </c>
    </row>
    <row r="590" spans="1:10" ht="15" x14ac:dyDescent="0.2">
      <c r="A590" s="5">
        <v>44740</v>
      </c>
      <c r="B590" s="4">
        <f>Table3[[#This Row],[Combined
Daily order]]</f>
        <v>12679</v>
      </c>
      <c r="C590" s="4">
        <v>588</v>
      </c>
      <c r="D590" s="4" t="e" cm="1">
        <f t="array" aca="1" ref="D590" ca="1">SUMPRODUCT(OFFSET($B$2:$B$804,0,0,803-C590)-AVERAGE($B$2:$B$804),OFFSET($B$2:$B$804,C590,0,803-C590)-AVERAGE($B$2:$B$804))/DEVSQ($B$2:$B$804)</f>
        <v>#VALUE!</v>
      </c>
      <c r="E590"/>
      <c r="G590" s="4" t="e" cm="1">
        <f t="array" ref="G590">SUMPRODUCT(B$2:B$804-F$3,B590:B1392-F$3)</f>
        <v>#VALUE!</v>
      </c>
      <c r="H590" t="e" cm="1">
        <f t="array" ref="H590">SUMPRODUCT(B$2:B590-F$3,B$2:B590-F$3)</f>
        <v>#VALUE!</v>
      </c>
      <c r="I590" t="e" cm="1">
        <f t="array" ref="I590">SUMPRODUCT(B590:B$804-F$3,B590:B$804-F$3)</f>
        <v>#VALUE!</v>
      </c>
      <c r="J590" s="4" t="e">
        <f t="shared" si="9"/>
        <v>#VALUE!</v>
      </c>
    </row>
    <row r="591" spans="1:10" ht="15" x14ac:dyDescent="0.2">
      <c r="A591" s="5">
        <v>44739</v>
      </c>
      <c r="B591" s="4">
        <f>Table3[[#This Row],[Combined
Daily order]]</f>
        <v>19377</v>
      </c>
      <c r="C591" s="4">
        <v>589</v>
      </c>
      <c r="D591" s="4" t="e" cm="1">
        <f t="array" aca="1" ref="D591" ca="1">SUMPRODUCT(OFFSET($B$2:$B$804,0,0,803-C591)-AVERAGE($B$2:$B$804),OFFSET($B$2:$B$804,C591,0,803-C591)-AVERAGE($B$2:$B$804))/DEVSQ($B$2:$B$804)</f>
        <v>#VALUE!</v>
      </c>
      <c r="E591"/>
      <c r="G591" s="4" t="e" cm="1">
        <f t="array" ref="G591">SUMPRODUCT(B$2:B$804-F$3,B591:B1393-F$3)</f>
        <v>#VALUE!</v>
      </c>
      <c r="H591" t="e" cm="1">
        <f t="array" ref="H591">SUMPRODUCT(B$2:B591-F$3,B$2:B591-F$3)</f>
        <v>#VALUE!</v>
      </c>
      <c r="I591" t="e" cm="1">
        <f t="array" ref="I591">SUMPRODUCT(B591:B$804-F$3,B591:B$804-F$3)</f>
        <v>#VALUE!</v>
      </c>
      <c r="J591" s="4" t="e">
        <f t="shared" si="9"/>
        <v>#VALUE!</v>
      </c>
    </row>
    <row r="592" spans="1:10" ht="15" x14ac:dyDescent="0.2">
      <c r="A592" s="5">
        <v>44736</v>
      </c>
      <c r="B592" s="4">
        <f>Table3[[#This Row],[Combined
Daily order]]</f>
        <v>12315</v>
      </c>
      <c r="C592" s="4">
        <v>590</v>
      </c>
      <c r="D592" s="4" t="e" cm="1">
        <f t="array" aca="1" ref="D592" ca="1">SUMPRODUCT(OFFSET($B$2:$B$804,0,0,803-C592)-AVERAGE($B$2:$B$804),OFFSET($B$2:$B$804,C592,0,803-C592)-AVERAGE($B$2:$B$804))/DEVSQ($B$2:$B$804)</f>
        <v>#VALUE!</v>
      </c>
      <c r="E592"/>
      <c r="G592" s="4" t="e" cm="1">
        <f t="array" ref="G592">SUMPRODUCT(B$2:B$804-F$3,B592:B1394-F$3)</f>
        <v>#VALUE!</v>
      </c>
      <c r="H592" t="e" cm="1">
        <f t="array" ref="H592">SUMPRODUCT(B$2:B592-F$3,B$2:B592-F$3)</f>
        <v>#VALUE!</v>
      </c>
      <c r="I592" t="e" cm="1">
        <f t="array" ref="I592">SUMPRODUCT(B592:B$804-F$3,B592:B$804-F$3)</f>
        <v>#VALUE!</v>
      </c>
      <c r="J592" s="4" t="e">
        <f t="shared" si="9"/>
        <v>#VALUE!</v>
      </c>
    </row>
    <row r="593" spans="1:10" ht="15" x14ac:dyDescent="0.2">
      <c r="A593" s="5">
        <v>44735</v>
      </c>
      <c r="B593" s="4">
        <f>Table3[[#This Row],[Combined
Daily order]]</f>
        <v>17810</v>
      </c>
      <c r="C593" s="4">
        <v>591</v>
      </c>
      <c r="D593" s="4" t="e" cm="1">
        <f t="array" aca="1" ref="D593" ca="1">SUMPRODUCT(OFFSET($B$2:$B$804,0,0,803-C593)-AVERAGE($B$2:$B$804),OFFSET($B$2:$B$804,C593,0,803-C593)-AVERAGE($B$2:$B$804))/DEVSQ($B$2:$B$804)</f>
        <v>#VALUE!</v>
      </c>
      <c r="E593"/>
      <c r="G593" s="4" t="e" cm="1">
        <f t="array" ref="G593">SUMPRODUCT(B$2:B$804-F$3,B593:B1395-F$3)</f>
        <v>#VALUE!</v>
      </c>
      <c r="H593" t="e" cm="1">
        <f t="array" ref="H593">SUMPRODUCT(B$2:B593-F$3,B$2:B593-F$3)</f>
        <v>#VALUE!</v>
      </c>
      <c r="I593" t="e" cm="1">
        <f t="array" ref="I593">SUMPRODUCT(B593:B$804-F$3,B593:B$804-F$3)</f>
        <v>#VALUE!</v>
      </c>
      <c r="J593" s="4" t="e">
        <f t="shared" si="9"/>
        <v>#VALUE!</v>
      </c>
    </row>
    <row r="594" spans="1:10" ht="15" x14ac:dyDescent="0.2">
      <c r="A594" s="5">
        <v>44734</v>
      </c>
      <c r="B594" s="4">
        <f>Table3[[#This Row],[Combined
Daily order]]</f>
        <v>13242</v>
      </c>
      <c r="C594" s="4">
        <v>592</v>
      </c>
      <c r="D594" s="4" t="e" cm="1">
        <f t="array" aca="1" ref="D594" ca="1">SUMPRODUCT(OFFSET($B$2:$B$804,0,0,803-C594)-AVERAGE($B$2:$B$804),OFFSET($B$2:$B$804,C594,0,803-C594)-AVERAGE($B$2:$B$804))/DEVSQ($B$2:$B$804)</f>
        <v>#VALUE!</v>
      </c>
      <c r="E594"/>
      <c r="G594" s="4" t="e" cm="1">
        <f t="array" ref="G594">SUMPRODUCT(B$2:B$804-F$3,B594:B1396-F$3)</f>
        <v>#VALUE!</v>
      </c>
      <c r="H594" t="e" cm="1">
        <f t="array" ref="H594">SUMPRODUCT(B$2:B594-F$3,B$2:B594-F$3)</f>
        <v>#VALUE!</v>
      </c>
      <c r="I594" t="e" cm="1">
        <f t="array" ref="I594">SUMPRODUCT(B594:B$804-F$3,B594:B$804-F$3)</f>
        <v>#VALUE!</v>
      </c>
      <c r="J594" s="4" t="e">
        <f t="shared" si="9"/>
        <v>#VALUE!</v>
      </c>
    </row>
    <row r="595" spans="1:10" ht="15" x14ac:dyDescent="0.2">
      <c r="A595" s="5">
        <v>44733</v>
      </c>
      <c r="B595" s="4">
        <f>Table3[[#This Row],[Combined
Daily order]]</f>
        <v>18647</v>
      </c>
      <c r="C595" s="4">
        <v>593</v>
      </c>
      <c r="D595" s="4" t="e" cm="1">
        <f t="array" aca="1" ref="D595" ca="1">SUMPRODUCT(OFFSET($B$2:$B$804,0,0,803-C595)-AVERAGE($B$2:$B$804),OFFSET($B$2:$B$804,C595,0,803-C595)-AVERAGE($B$2:$B$804))/DEVSQ($B$2:$B$804)</f>
        <v>#VALUE!</v>
      </c>
      <c r="E595"/>
      <c r="G595" s="4" t="e" cm="1">
        <f t="array" ref="G595">SUMPRODUCT(B$2:B$804-F$3,B595:B1397-F$3)</f>
        <v>#VALUE!</v>
      </c>
      <c r="H595" t="e" cm="1">
        <f t="array" ref="H595">SUMPRODUCT(B$2:B595-F$3,B$2:B595-F$3)</f>
        <v>#VALUE!</v>
      </c>
      <c r="I595" t="e" cm="1">
        <f t="array" ref="I595">SUMPRODUCT(B595:B$804-F$3,B595:B$804-F$3)</f>
        <v>#VALUE!</v>
      </c>
      <c r="J595" s="4" t="e">
        <f t="shared" si="9"/>
        <v>#VALUE!</v>
      </c>
    </row>
    <row r="596" spans="1:10" ht="15" x14ac:dyDescent="0.2">
      <c r="A596" s="5">
        <v>44732</v>
      </c>
      <c r="B596" s="4">
        <f>Table3[[#This Row],[Combined
Daily order]]</f>
        <v>11933</v>
      </c>
      <c r="C596" s="4">
        <v>594</v>
      </c>
      <c r="D596" s="4" t="e" cm="1">
        <f t="array" aca="1" ref="D596" ca="1">SUMPRODUCT(OFFSET($B$2:$B$804,0,0,803-C596)-AVERAGE($B$2:$B$804),OFFSET($B$2:$B$804,C596,0,803-C596)-AVERAGE($B$2:$B$804))/DEVSQ($B$2:$B$804)</f>
        <v>#VALUE!</v>
      </c>
      <c r="E596"/>
      <c r="G596" s="4" t="e" cm="1">
        <f t="array" ref="G596">SUMPRODUCT(B$2:B$804-F$3,B596:B1398-F$3)</f>
        <v>#VALUE!</v>
      </c>
      <c r="H596" t="e" cm="1">
        <f t="array" ref="H596">SUMPRODUCT(B$2:B596-F$3,B$2:B596-F$3)</f>
        <v>#VALUE!</v>
      </c>
      <c r="I596" t="e" cm="1">
        <f t="array" ref="I596">SUMPRODUCT(B596:B$804-F$3,B596:B$804-F$3)</f>
        <v>#VALUE!</v>
      </c>
      <c r="J596" s="4" t="e">
        <f t="shared" si="9"/>
        <v>#VALUE!</v>
      </c>
    </row>
    <row r="597" spans="1:10" ht="15" x14ac:dyDescent="0.2">
      <c r="A597" s="5">
        <v>44729</v>
      </c>
      <c r="B597" s="4">
        <f>Table3[[#This Row],[Combined
Daily order]]</f>
        <v>12168</v>
      </c>
      <c r="C597" s="4">
        <v>595</v>
      </c>
      <c r="D597" s="4" t="e" cm="1">
        <f t="array" aca="1" ref="D597" ca="1">SUMPRODUCT(OFFSET($B$2:$B$804,0,0,803-C597)-AVERAGE($B$2:$B$804),OFFSET($B$2:$B$804,C597,0,803-C597)-AVERAGE($B$2:$B$804))/DEVSQ($B$2:$B$804)</f>
        <v>#VALUE!</v>
      </c>
      <c r="E597"/>
      <c r="G597" s="4" t="e" cm="1">
        <f t="array" ref="G597">SUMPRODUCT(B$2:B$804-F$3,B597:B1399-F$3)</f>
        <v>#VALUE!</v>
      </c>
      <c r="H597" t="e" cm="1">
        <f t="array" ref="H597">SUMPRODUCT(B$2:B597-F$3,B$2:B597-F$3)</f>
        <v>#VALUE!</v>
      </c>
      <c r="I597" t="e" cm="1">
        <f t="array" ref="I597">SUMPRODUCT(B597:B$804-F$3,B597:B$804-F$3)</f>
        <v>#VALUE!</v>
      </c>
      <c r="J597" s="4" t="e">
        <f t="shared" si="9"/>
        <v>#VALUE!</v>
      </c>
    </row>
    <row r="598" spans="1:10" ht="15" x14ac:dyDescent="0.2">
      <c r="A598" s="5">
        <v>44728</v>
      </c>
      <c r="B598" s="4">
        <f>Table3[[#This Row],[Combined
Daily order]]</f>
        <v>19305</v>
      </c>
      <c r="C598" s="4">
        <v>596</v>
      </c>
      <c r="D598" s="4" t="e" cm="1">
        <f t="array" aca="1" ref="D598" ca="1">SUMPRODUCT(OFFSET($B$2:$B$804,0,0,803-C598)-AVERAGE($B$2:$B$804),OFFSET($B$2:$B$804,C598,0,803-C598)-AVERAGE($B$2:$B$804))/DEVSQ($B$2:$B$804)</f>
        <v>#VALUE!</v>
      </c>
      <c r="E598"/>
      <c r="G598" s="4" t="e" cm="1">
        <f t="array" ref="G598">SUMPRODUCT(B$2:B$804-F$3,B598:B1400-F$3)</f>
        <v>#VALUE!</v>
      </c>
      <c r="H598" t="e" cm="1">
        <f t="array" ref="H598">SUMPRODUCT(B$2:B598-F$3,B$2:B598-F$3)</f>
        <v>#VALUE!</v>
      </c>
      <c r="I598" t="e" cm="1">
        <f t="array" ref="I598">SUMPRODUCT(B598:B$804-F$3,B598:B$804-F$3)</f>
        <v>#VALUE!</v>
      </c>
      <c r="J598" s="4" t="e">
        <f t="shared" si="9"/>
        <v>#VALUE!</v>
      </c>
    </row>
    <row r="599" spans="1:10" ht="15" x14ac:dyDescent="0.2">
      <c r="A599" s="5">
        <v>44727</v>
      </c>
      <c r="B599" s="4">
        <f>Table3[[#This Row],[Combined
Daily order]]</f>
        <v>21133</v>
      </c>
      <c r="C599" s="4">
        <v>597</v>
      </c>
      <c r="D599" s="4" t="e" cm="1">
        <f t="array" aca="1" ref="D599" ca="1">SUMPRODUCT(OFFSET($B$2:$B$804,0,0,803-C599)-AVERAGE($B$2:$B$804),OFFSET($B$2:$B$804,C599,0,803-C599)-AVERAGE($B$2:$B$804))/DEVSQ($B$2:$B$804)</f>
        <v>#VALUE!</v>
      </c>
      <c r="E599"/>
      <c r="G599" s="4" t="e" cm="1">
        <f t="array" ref="G599">SUMPRODUCT(B$2:B$804-F$3,B599:B1401-F$3)</f>
        <v>#VALUE!</v>
      </c>
      <c r="H599" t="e" cm="1">
        <f t="array" ref="H599">SUMPRODUCT(B$2:B599-F$3,B$2:B599-F$3)</f>
        <v>#VALUE!</v>
      </c>
      <c r="I599" t="e" cm="1">
        <f t="array" ref="I599">SUMPRODUCT(B599:B$804-F$3,B599:B$804-F$3)</f>
        <v>#VALUE!</v>
      </c>
      <c r="J599" s="4" t="e">
        <f t="shared" si="9"/>
        <v>#VALUE!</v>
      </c>
    </row>
    <row r="600" spans="1:10" ht="15" x14ac:dyDescent="0.2">
      <c r="A600" s="5">
        <v>44726</v>
      </c>
      <c r="B600" s="4">
        <f>Table3[[#This Row],[Combined
Daily order]]</f>
        <v>12421</v>
      </c>
      <c r="C600" s="4">
        <v>598</v>
      </c>
      <c r="D600" s="4" t="e" cm="1">
        <f t="array" aca="1" ref="D600" ca="1">SUMPRODUCT(OFFSET($B$2:$B$804,0,0,803-C600)-AVERAGE($B$2:$B$804),OFFSET($B$2:$B$804,C600,0,803-C600)-AVERAGE($B$2:$B$804))/DEVSQ($B$2:$B$804)</f>
        <v>#VALUE!</v>
      </c>
      <c r="E600"/>
      <c r="G600" s="4" t="e" cm="1">
        <f t="array" ref="G600">SUMPRODUCT(B$2:B$804-F$3,B600:B1402-F$3)</f>
        <v>#VALUE!</v>
      </c>
      <c r="H600" t="e" cm="1">
        <f t="array" ref="H600">SUMPRODUCT(B$2:B600-F$3,B$2:B600-F$3)</f>
        <v>#VALUE!</v>
      </c>
      <c r="I600" t="e" cm="1">
        <f t="array" ref="I600">SUMPRODUCT(B600:B$804-F$3,B600:B$804-F$3)</f>
        <v>#VALUE!</v>
      </c>
      <c r="J600" s="4" t="e">
        <f t="shared" si="9"/>
        <v>#VALUE!</v>
      </c>
    </row>
    <row r="601" spans="1:10" ht="15" x14ac:dyDescent="0.2">
      <c r="A601" s="5">
        <v>44725</v>
      </c>
      <c r="B601" s="4">
        <f>Table3[[#This Row],[Combined
Daily order]]</f>
        <v>18205</v>
      </c>
      <c r="C601" s="4">
        <v>599</v>
      </c>
      <c r="D601" s="4" t="e" cm="1">
        <f t="array" aca="1" ref="D601" ca="1">SUMPRODUCT(OFFSET($B$2:$B$804,0,0,803-C601)-AVERAGE($B$2:$B$804),OFFSET($B$2:$B$804,C601,0,803-C601)-AVERAGE($B$2:$B$804))/DEVSQ($B$2:$B$804)</f>
        <v>#VALUE!</v>
      </c>
      <c r="E601"/>
      <c r="G601" s="4" t="e" cm="1">
        <f t="array" ref="G601">SUMPRODUCT(B$2:B$804-F$3,B601:B1403-F$3)</f>
        <v>#VALUE!</v>
      </c>
      <c r="H601" t="e" cm="1">
        <f t="array" ref="H601">SUMPRODUCT(B$2:B601-F$3,B$2:B601-F$3)</f>
        <v>#VALUE!</v>
      </c>
      <c r="I601" t="e" cm="1">
        <f t="array" ref="I601">SUMPRODUCT(B601:B$804-F$3,B601:B$804-F$3)</f>
        <v>#VALUE!</v>
      </c>
      <c r="J601" s="4" t="e">
        <f t="shared" si="9"/>
        <v>#VALUE!</v>
      </c>
    </row>
    <row r="602" spans="1:10" ht="15" x14ac:dyDescent="0.2">
      <c r="A602" s="5">
        <v>44722</v>
      </c>
      <c r="B602" s="4">
        <f>Table3[[#This Row],[Combined
Daily order]]</f>
        <v>13626</v>
      </c>
      <c r="C602" s="4">
        <v>600</v>
      </c>
      <c r="D602" s="4" t="e" cm="1">
        <f t="array" aca="1" ref="D602" ca="1">SUMPRODUCT(OFFSET($B$2:$B$804,0,0,803-C602)-AVERAGE($B$2:$B$804),OFFSET($B$2:$B$804,C602,0,803-C602)-AVERAGE($B$2:$B$804))/DEVSQ($B$2:$B$804)</f>
        <v>#VALUE!</v>
      </c>
      <c r="E602"/>
      <c r="G602" s="4" t="e" cm="1">
        <f t="array" ref="G602">SUMPRODUCT(B$2:B$804-F$3,B602:B1404-F$3)</f>
        <v>#VALUE!</v>
      </c>
      <c r="H602" t="e" cm="1">
        <f t="array" ref="H602">SUMPRODUCT(B$2:B602-F$3,B$2:B602-F$3)</f>
        <v>#VALUE!</v>
      </c>
      <c r="I602" t="e" cm="1">
        <f t="array" ref="I602">SUMPRODUCT(B602:B$804-F$3,B602:B$804-F$3)</f>
        <v>#VALUE!</v>
      </c>
      <c r="J602" s="4" t="e">
        <f t="shared" si="9"/>
        <v>#VALUE!</v>
      </c>
    </row>
    <row r="603" spans="1:10" ht="15" x14ac:dyDescent="0.2">
      <c r="A603" s="5">
        <v>44721</v>
      </c>
      <c r="B603" s="4">
        <f>Table3[[#This Row],[Combined
Daily order]]</f>
        <v>21622</v>
      </c>
      <c r="C603" s="4">
        <v>601</v>
      </c>
      <c r="D603" s="4" t="e" cm="1">
        <f t="array" aca="1" ref="D603" ca="1">SUMPRODUCT(OFFSET($B$2:$B$804,0,0,803-C603)-AVERAGE($B$2:$B$804),OFFSET($B$2:$B$804,C603,0,803-C603)-AVERAGE($B$2:$B$804))/DEVSQ($B$2:$B$804)</f>
        <v>#VALUE!</v>
      </c>
      <c r="E603"/>
      <c r="G603" s="4" t="e" cm="1">
        <f t="array" ref="G603">SUMPRODUCT(B$2:B$804-F$3,B603:B1405-F$3)</f>
        <v>#VALUE!</v>
      </c>
      <c r="H603" t="e" cm="1">
        <f t="array" ref="H603">SUMPRODUCT(B$2:B603-F$3,B$2:B603-F$3)</f>
        <v>#VALUE!</v>
      </c>
      <c r="I603" t="e" cm="1">
        <f t="array" ref="I603">SUMPRODUCT(B603:B$804-F$3,B603:B$804-F$3)</f>
        <v>#VALUE!</v>
      </c>
      <c r="J603" s="4" t="e">
        <f t="shared" si="9"/>
        <v>#VALUE!</v>
      </c>
    </row>
    <row r="604" spans="1:10" ht="15" x14ac:dyDescent="0.2">
      <c r="A604" s="5">
        <v>44720</v>
      </c>
      <c r="B604" s="4">
        <f>Table3[[#This Row],[Combined
Daily order]]</f>
        <v>13548</v>
      </c>
      <c r="C604" s="4">
        <v>602</v>
      </c>
      <c r="D604" s="4" t="e" cm="1">
        <f t="array" aca="1" ref="D604" ca="1">SUMPRODUCT(OFFSET($B$2:$B$804,0,0,803-C604)-AVERAGE($B$2:$B$804),OFFSET($B$2:$B$804,C604,0,803-C604)-AVERAGE($B$2:$B$804))/DEVSQ($B$2:$B$804)</f>
        <v>#VALUE!</v>
      </c>
      <c r="E604"/>
      <c r="G604" s="4" t="e" cm="1">
        <f t="array" ref="G604">SUMPRODUCT(B$2:B$804-F$3,B604:B1406-F$3)</f>
        <v>#VALUE!</v>
      </c>
      <c r="H604" t="e" cm="1">
        <f t="array" ref="H604">SUMPRODUCT(B$2:B604-F$3,B$2:B604-F$3)</f>
        <v>#VALUE!</v>
      </c>
      <c r="I604" t="e" cm="1">
        <f t="array" ref="I604">SUMPRODUCT(B604:B$804-F$3,B604:B$804-F$3)</f>
        <v>#VALUE!</v>
      </c>
      <c r="J604" s="4" t="e">
        <f t="shared" si="9"/>
        <v>#VALUE!</v>
      </c>
    </row>
    <row r="605" spans="1:10" ht="15" x14ac:dyDescent="0.2">
      <c r="A605" s="5">
        <v>44719</v>
      </c>
      <c r="B605" s="4">
        <f>Table3[[#This Row],[Combined
Daily order]]</f>
        <v>20355</v>
      </c>
      <c r="C605" s="4">
        <v>603</v>
      </c>
      <c r="D605" s="4" t="e" cm="1">
        <f t="array" aca="1" ref="D605" ca="1">SUMPRODUCT(OFFSET($B$2:$B$804,0,0,803-C605)-AVERAGE($B$2:$B$804),OFFSET($B$2:$B$804,C605,0,803-C605)-AVERAGE($B$2:$B$804))/DEVSQ($B$2:$B$804)</f>
        <v>#VALUE!</v>
      </c>
      <c r="E605"/>
      <c r="G605" s="4" t="e" cm="1">
        <f t="array" ref="G605">SUMPRODUCT(B$2:B$804-F$3,B605:B1407-F$3)</f>
        <v>#VALUE!</v>
      </c>
      <c r="H605" t="e" cm="1">
        <f t="array" ref="H605">SUMPRODUCT(B$2:B605-F$3,B$2:B605-F$3)</f>
        <v>#VALUE!</v>
      </c>
      <c r="I605" t="e" cm="1">
        <f t="array" ref="I605">SUMPRODUCT(B605:B$804-F$3,B605:B$804-F$3)</f>
        <v>#VALUE!</v>
      </c>
      <c r="J605" s="4" t="e">
        <f t="shared" si="9"/>
        <v>#VALUE!</v>
      </c>
    </row>
    <row r="606" spans="1:10" ht="15" x14ac:dyDescent="0.2">
      <c r="A606" s="5">
        <v>44718</v>
      </c>
      <c r="B606" s="4">
        <f>Table3[[#This Row],[Combined
Daily order]]</f>
        <v>12727</v>
      </c>
      <c r="C606" s="4">
        <v>604</v>
      </c>
      <c r="D606" s="4" t="e" cm="1">
        <f t="array" aca="1" ref="D606" ca="1">SUMPRODUCT(OFFSET($B$2:$B$804,0,0,803-C606)-AVERAGE($B$2:$B$804),OFFSET($B$2:$B$804,C606,0,803-C606)-AVERAGE($B$2:$B$804))/DEVSQ($B$2:$B$804)</f>
        <v>#VALUE!</v>
      </c>
      <c r="E606"/>
      <c r="G606" s="4" t="e" cm="1">
        <f t="array" ref="G606">SUMPRODUCT(B$2:B$804-F$3,B606:B1408-F$3)</f>
        <v>#VALUE!</v>
      </c>
      <c r="H606" t="e" cm="1">
        <f t="array" ref="H606">SUMPRODUCT(B$2:B606-F$3,B$2:B606-F$3)</f>
        <v>#VALUE!</v>
      </c>
      <c r="I606" t="e" cm="1">
        <f t="array" ref="I606">SUMPRODUCT(B606:B$804-F$3,B606:B$804-F$3)</f>
        <v>#VALUE!</v>
      </c>
      <c r="J606" s="4" t="e">
        <f t="shared" si="9"/>
        <v>#VALUE!</v>
      </c>
    </row>
    <row r="607" spans="1:10" ht="15" x14ac:dyDescent="0.2">
      <c r="A607" s="5">
        <v>44715</v>
      </c>
      <c r="B607" s="4">
        <f>Table3[[#This Row],[Combined
Daily order]]</f>
        <v>22149</v>
      </c>
      <c r="C607" s="4">
        <v>605</v>
      </c>
      <c r="D607" s="4" t="e" cm="1">
        <f t="array" aca="1" ref="D607" ca="1">SUMPRODUCT(OFFSET($B$2:$B$804,0,0,803-C607)-AVERAGE($B$2:$B$804),OFFSET($B$2:$B$804,C607,0,803-C607)-AVERAGE($B$2:$B$804))/DEVSQ($B$2:$B$804)</f>
        <v>#VALUE!</v>
      </c>
      <c r="E607"/>
      <c r="G607" s="4" t="e" cm="1">
        <f t="array" ref="G607">SUMPRODUCT(B$2:B$804-F$3,B607:B1409-F$3)</f>
        <v>#VALUE!</v>
      </c>
      <c r="H607" t="e" cm="1">
        <f t="array" ref="H607">SUMPRODUCT(B$2:B607-F$3,B$2:B607-F$3)</f>
        <v>#VALUE!</v>
      </c>
      <c r="I607" t="e" cm="1">
        <f t="array" ref="I607">SUMPRODUCT(B607:B$804-F$3,B607:B$804-F$3)</f>
        <v>#VALUE!</v>
      </c>
      <c r="J607" s="4" t="e">
        <f t="shared" si="9"/>
        <v>#VALUE!</v>
      </c>
    </row>
    <row r="608" spans="1:10" ht="15" x14ac:dyDescent="0.2">
      <c r="A608" s="5">
        <v>44714</v>
      </c>
      <c r="B608" s="4">
        <f>Table3[[#This Row],[Combined
Daily order]]</f>
        <v>14971</v>
      </c>
      <c r="C608" s="4">
        <v>606</v>
      </c>
      <c r="D608" s="4" t="e" cm="1">
        <f t="array" aca="1" ref="D608" ca="1">SUMPRODUCT(OFFSET($B$2:$B$804,0,0,803-C608)-AVERAGE($B$2:$B$804),OFFSET($B$2:$B$804,C608,0,803-C608)-AVERAGE($B$2:$B$804))/DEVSQ($B$2:$B$804)</f>
        <v>#VALUE!</v>
      </c>
      <c r="E608"/>
      <c r="G608" s="4" t="e" cm="1">
        <f t="array" ref="G608">SUMPRODUCT(B$2:B$804-F$3,B608:B1410-F$3)</f>
        <v>#VALUE!</v>
      </c>
      <c r="H608" t="e" cm="1">
        <f t="array" ref="H608">SUMPRODUCT(B$2:B608-F$3,B$2:B608-F$3)</f>
        <v>#VALUE!</v>
      </c>
      <c r="I608" t="e" cm="1">
        <f t="array" ref="I608">SUMPRODUCT(B608:B$804-F$3,B608:B$804-F$3)</f>
        <v>#VALUE!</v>
      </c>
      <c r="J608" s="4" t="e">
        <f t="shared" si="9"/>
        <v>#VALUE!</v>
      </c>
    </row>
    <row r="609" spans="1:10" ht="15" x14ac:dyDescent="0.2">
      <c r="A609" s="5">
        <v>44713</v>
      </c>
      <c r="B609" s="4">
        <f>Table3[[#This Row],[Combined
Daily order]]</f>
        <v>21733</v>
      </c>
      <c r="C609" s="4">
        <v>607</v>
      </c>
      <c r="D609" s="4" t="e" cm="1">
        <f t="array" aca="1" ref="D609" ca="1">SUMPRODUCT(OFFSET($B$2:$B$804,0,0,803-C609)-AVERAGE($B$2:$B$804),OFFSET($B$2:$B$804,C609,0,803-C609)-AVERAGE($B$2:$B$804))/DEVSQ($B$2:$B$804)</f>
        <v>#VALUE!</v>
      </c>
      <c r="E609"/>
      <c r="G609" s="4" t="e" cm="1">
        <f t="array" ref="G609">SUMPRODUCT(B$2:B$804-F$3,B609:B1411-F$3)</f>
        <v>#VALUE!</v>
      </c>
      <c r="H609" t="e" cm="1">
        <f t="array" ref="H609">SUMPRODUCT(B$2:B609-F$3,B$2:B609-F$3)</f>
        <v>#VALUE!</v>
      </c>
      <c r="I609" t="e" cm="1">
        <f t="array" ref="I609">SUMPRODUCT(B609:B$804-F$3,B609:B$804-F$3)</f>
        <v>#VALUE!</v>
      </c>
      <c r="J609" s="4" t="e">
        <f t="shared" si="9"/>
        <v>#VALUE!</v>
      </c>
    </row>
    <row r="610" spans="1:10" ht="15" x14ac:dyDescent="0.2">
      <c r="A610" s="5">
        <v>44712</v>
      </c>
      <c r="B610" s="4">
        <f>Table3[[#This Row],[Combined
Daily order]]</f>
        <v>13791</v>
      </c>
      <c r="C610" s="4">
        <v>608</v>
      </c>
      <c r="D610" s="4" t="e" cm="1">
        <f t="array" aca="1" ref="D610" ca="1">SUMPRODUCT(OFFSET($B$2:$B$804,0,0,803-C610)-AVERAGE($B$2:$B$804),OFFSET($B$2:$B$804,C610,0,803-C610)-AVERAGE($B$2:$B$804))/DEVSQ($B$2:$B$804)</f>
        <v>#VALUE!</v>
      </c>
      <c r="E610"/>
      <c r="G610" s="4" t="e" cm="1">
        <f t="array" ref="G610">SUMPRODUCT(B$2:B$804-F$3,B610:B1412-F$3)</f>
        <v>#VALUE!</v>
      </c>
      <c r="H610" t="e" cm="1">
        <f t="array" ref="H610">SUMPRODUCT(B$2:B610-F$3,B$2:B610-F$3)</f>
        <v>#VALUE!</v>
      </c>
      <c r="I610" t="e" cm="1">
        <f t="array" ref="I610">SUMPRODUCT(B610:B$804-F$3,B610:B$804-F$3)</f>
        <v>#VALUE!</v>
      </c>
      <c r="J610" s="4" t="e">
        <f t="shared" si="9"/>
        <v>#VALUE!</v>
      </c>
    </row>
    <row r="611" spans="1:10" ht="15" x14ac:dyDescent="0.2">
      <c r="A611" s="5">
        <v>44711</v>
      </c>
      <c r="B611" s="4">
        <f>Table3[[#This Row],[Combined
Daily order]]</f>
        <v>21490</v>
      </c>
      <c r="C611" s="4">
        <v>609</v>
      </c>
      <c r="D611" s="4" t="e" cm="1">
        <f t="array" aca="1" ref="D611" ca="1">SUMPRODUCT(OFFSET($B$2:$B$804,0,0,803-C611)-AVERAGE($B$2:$B$804),OFFSET($B$2:$B$804,C611,0,803-C611)-AVERAGE($B$2:$B$804))/DEVSQ($B$2:$B$804)</f>
        <v>#VALUE!</v>
      </c>
      <c r="E611"/>
      <c r="G611" s="4" t="e" cm="1">
        <f t="array" ref="G611">SUMPRODUCT(B$2:B$804-F$3,B611:B1413-F$3)</f>
        <v>#VALUE!</v>
      </c>
      <c r="H611" t="e" cm="1">
        <f t="array" ref="H611">SUMPRODUCT(B$2:B611-F$3,B$2:B611-F$3)</f>
        <v>#VALUE!</v>
      </c>
      <c r="I611" t="e" cm="1">
        <f t="array" ref="I611">SUMPRODUCT(B611:B$804-F$3,B611:B$804-F$3)</f>
        <v>#VALUE!</v>
      </c>
      <c r="J611" s="4" t="e">
        <f t="shared" si="9"/>
        <v>#VALUE!</v>
      </c>
    </row>
    <row r="612" spans="1:10" ht="15" x14ac:dyDescent="0.2">
      <c r="A612" s="5">
        <v>44708</v>
      </c>
      <c r="B612" s="4">
        <f>Table3[[#This Row],[Combined
Daily order]]</f>
        <v>13893</v>
      </c>
      <c r="C612" s="4">
        <v>610</v>
      </c>
      <c r="D612" s="4" t="e" cm="1">
        <f t="array" aca="1" ref="D612" ca="1">SUMPRODUCT(OFFSET($B$2:$B$804,0,0,803-C612)-AVERAGE($B$2:$B$804),OFFSET($B$2:$B$804,C612,0,803-C612)-AVERAGE($B$2:$B$804))/DEVSQ($B$2:$B$804)</f>
        <v>#VALUE!</v>
      </c>
      <c r="E612"/>
      <c r="G612" s="4" t="e" cm="1">
        <f t="array" ref="G612">SUMPRODUCT(B$2:B$804-F$3,B612:B1414-F$3)</f>
        <v>#VALUE!</v>
      </c>
      <c r="H612" t="e" cm="1">
        <f t="array" ref="H612">SUMPRODUCT(B$2:B612-F$3,B$2:B612-F$3)</f>
        <v>#VALUE!</v>
      </c>
      <c r="I612" t="e" cm="1">
        <f t="array" ref="I612">SUMPRODUCT(B612:B$804-F$3,B612:B$804-F$3)</f>
        <v>#VALUE!</v>
      </c>
      <c r="J612" s="4" t="e">
        <f t="shared" si="9"/>
        <v>#VALUE!</v>
      </c>
    </row>
    <row r="613" spans="1:10" ht="15" x14ac:dyDescent="0.2">
      <c r="A613" s="5">
        <v>44707</v>
      </c>
      <c r="B613" s="4">
        <f>Table3[[#This Row],[Combined
Daily order]]</f>
        <v>21762</v>
      </c>
      <c r="C613" s="4">
        <v>611</v>
      </c>
      <c r="D613" s="4" t="e" cm="1">
        <f t="array" aca="1" ref="D613" ca="1">SUMPRODUCT(OFFSET($B$2:$B$804,0,0,803-C613)-AVERAGE($B$2:$B$804),OFFSET($B$2:$B$804,C613,0,803-C613)-AVERAGE($B$2:$B$804))/DEVSQ($B$2:$B$804)</f>
        <v>#VALUE!</v>
      </c>
      <c r="E613"/>
      <c r="G613" s="4" t="e" cm="1">
        <f t="array" ref="G613">SUMPRODUCT(B$2:B$804-F$3,B613:B1415-F$3)</f>
        <v>#VALUE!</v>
      </c>
      <c r="H613" t="e" cm="1">
        <f t="array" ref="H613">SUMPRODUCT(B$2:B613-F$3,B$2:B613-F$3)</f>
        <v>#VALUE!</v>
      </c>
      <c r="I613" t="e" cm="1">
        <f t="array" ref="I613">SUMPRODUCT(B613:B$804-F$3,B613:B$804-F$3)</f>
        <v>#VALUE!</v>
      </c>
      <c r="J613" s="4" t="e">
        <f t="shared" si="9"/>
        <v>#VALUE!</v>
      </c>
    </row>
    <row r="614" spans="1:10" ht="15" x14ac:dyDescent="0.2">
      <c r="A614" s="5">
        <v>44706</v>
      </c>
      <c r="B614" s="4">
        <f>Table3[[#This Row],[Combined
Daily order]]</f>
        <v>14736</v>
      </c>
      <c r="C614" s="4">
        <v>612</v>
      </c>
      <c r="D614" s="4" t="e" cm="1">
        <f t="array" aca="1" ref="D614" ca="1">SUMPRODUCT(OFFSET($B$2:$B$804,0,0,803-C614)-AVERAGE($B$2:$B$804),OFFSET($B$2:$B$804,C614,0,803-C614)-AVERAGE($B$2:$B$804))/DEVSQ($B$2:$B$804)</f>
        <v>#VALUE!</v>
      </c>
      <c r="E614"/>
      <c r="G614" s="4" t="e" cm="1">
        <f t="array" ref="G614">SUMPRODUCT(B$2:B$804-F$3,B614:B1416-F$3)</f>
        <v>#VALUE!</v>
      </c>
      <c r="H614" t="e" cm="1">
        <f t="array" ref="H614">SUMPRODUCT(B$2:B614-F$3,B$2:B614-F$3)</f>
        <v>#VALUE!</v>
      </c>
      <c r="I614" t="e" cm="1">
        <f t="array" ref="I614">SUMPRODUCT(B614:B$804-F$3,B614:B$804-F$3)</f>
        <v>#VALUE!</v>
      </c>
      <c r="J614" s="4" t="e">
        <f t="shared" si="9"/>
        <v>#VALUE!</v>
      </c>
    </row>
    <row r="615" spans="1:10" ht="15" x14ac:dyDescent="0.2">
      <c r="A615" s="5">
        <v>44705</v>
      </c>
      <c r="B615" s="4">
        <f>Table3[[#This Row],[Combined
Daily order]]</f>
        <v>22409</v>
      </c>
      <c r="C615" s="4">
        <v>613</v>
      </c>
      <c r="D615" s="4" t="e" cm="1">
        <f t="array" aca="1" ref="D615" ca="1">SUMPRODUCT(OFFSET($B$2:$B$804,0,0,803-C615)-AVERAGE($B$2:$B$804),OFFSET($B$2:$B$804,C615,0,803-C615)-AVERAGE($B$2:$B$804))/DEVSQ($B$2:$B$804)</f>
        <v>#VALUE!</v>
      </c>
      <c r="E615"/>
      <c r="G615" s="4" t="e" cm="1">
        <f t="array" ref="G615">SUMPRODUCT(B$2:B$804-F$3,B615:B1417-F$3)</f>
        <v>#VALUE!</v>
      </c>
      <c r="H615" t="e" cm="1">
        <f t="array" ref="H615">SUMPRODUCT(B$2:B615-F$3,B$2:B615-F$3)</f>
        <v>#VALUE!</v>
      </c>
      <c r="I615" t="e" cm="1">
        <f t="array" ref="I615">SUMPRODUCT(B615:B$804-F$3,B615:B$804-F$3)</f>
        <v>#VALUE!</v>
      </c>
      <c r="J615" s="4" t="e">
        <f t="shared" si="9"/>
        <v>#VALUE!</v>
      </c>
    </row>
    <row r="616" spans="1:10" ht="15" x14ac:dyDescent="0.2">
      <c r="A616" s="5">
        <v>44704</v>
      </c>
      <c r="B616" s="4">
        <f>Table3[[#This Row],[Combined
Daily order]]</f>
        <v>15903</v>
      </c>
      <c r="C616" s="4">
        <v>614</v>
      </c>
      <c r="D616" s="4" t="e" cm="1">
        <f t="array" aca="1" ref="D616" ca="1">SUMPRODUCT(OFFSET($B$2:$B$804,0,0,803-C616)-AVERAGE($B$2:$B$804),OFFSET($B$2:$B$804,C616,0,803-C616)-AVERAGE($B$2:$B$804))/DEVSQ($B$2:$B$804)</f>
        <v>#VALUE!</v>
      </c>
      <c r="E616"/>
      <c r="G616" s="4" t="e" cm="1">
        <f t="array" ref="G616">SUMPRODUCT(B$2:B$804-F$3,B616:B1418-F$3)</f>
        <v>#VALUE!</v>
      </c>
      <c r="H616" t="e" cm="1">
        <f t="array" ref="H616">SUMPRODUCT(B$2:B616-F$3,B$2:B616-F$3)</f>
        <v>#VALUE!</v>
      </c>
      <c r="I616" t="e" cm="1">
        <f t="array" ref="I616">SUMPRODUCT(B616:B$804-F$3,B616:B$804-F$3)</f>
        <v>#VALUE!</v>
      </c>
      <c r="J616" s="4" t="e">
        <f t="shared" si="9"/>
        <v>#VALUE!</v>
      </c>
    </row>
    <row r="617" spans="1:10" ht="15" x14ac:dyDescent="0.2">
      <c r="A617" s="5">
        <v>44701</v>
      </c>
      <c r="B617" s="4">
        <f>Table3[[#This Row],[Combined
Daily order]]</f>
        <v>21254</v>
      </c>
      <c r="C617" s="4">
        <v>615</v>
      </c>
      <c r="D617" s="4" t="e" cm="1">
        <f t="array" aca="1" ref="D617" ca="1">SUMPRODUCT(OFFSET($B$2:$B$804,0,0,803-C617)-AVERAGE($B$2:$B$804),OFFSET($B$2:$B$804,C617,0,803-C617)-AVERAGE($B$2:$B$804))/DEVSQ($B$2:$B$804)</f>
        <v>#VALUE!</v>
      </c>
      <c r="E617"/>
      <c r="G617" s="4" t="e" cm="1">
        <f t="array" ref="G617">SUMPRODUCT(B$2:B$804-F$3,B617:B1419-F$3)</f>
        <v>#VALUE!</v>
      </c>
      <c r="H617" t="e" cm="1">
        <f t="array" ref="H617">SUMPRODUCT(B$2:B617-F$3,B$2:B617-F$3)</f>
        <v>#VALUE!</v>
      </c>
      <c r="I617" t="e" cm="1">
        <f t="array" ref="I617">SUMPRODUCT(B617:B$804-F$3,B617:B$804-F$3)</f>
        <v>#VALUE!</v>
      </c>
      <c r="J617" s="4" t="e">
        <f t="shared" si="9"/>
        <v>#VALUE!</v>
      </c>
    </row>
    <row r="618" spans="1:10" ht="15" x14ac:dyDescent="0.2">
      <c r="A618" s="5">
        <v>44700</v>
      </c>
      <c r="B618" s="4">
        <f>Table3[[#This Row],[Combined
Daily order]]</f>
        <v>15555</v>
      </c>
      <c r="C618" s="4">
        <v>616</v>
      </c>
      <c r="D618" s="4" t="e" cm="1">
        <f t="array" aca="1" ref="D618" ca="1">SUMPRODUCT(OFFSET($B$2:$B$804,0,0,803-C618)-AVERAGE($B$2:$B$804),OFFSET($B$2:$B$804,C618,0,803-C618)-AVERAGE($B$2:$B$804))/DEVSQ($B$2:$B$804)</f>
        <v>#VALUE!</v>
      </c>
      <c r="E618"/>
      <c r="G618" s="4" t="e" cm="1">
        <f t="array" ref="G618">SUMPRODUCT(B$2:B$804-F$3,B618:B1420-F$3)</f>
        <v>#VALUE!</v>
      </c>
      <c r="H618" t="e" cm="1">
        <f t="array" ref="H618">SUMPRODUCT(B$2:B618-F$3,B$2:B618-F$3)</f>
        <v>#VALUE!</v>
      </c>
      <c r="I618" t="e" cm="1">
        <f t="array" ref="I618">SUMPRODUCT(B618:B$804-F$3,B618:B$804-F$3)</f>
        <v>#VALUE!</v>
      </c>
      <c r="J618" s="4" t="e">
        <f t="shared" si="9"/>
        <v>#VALUE!</v>
      </c>
    </row>
    <row r="619" spans="1:10" ht="15" x14ac:dyDescent="0.2">
      <c r="A619" s="5">
        <v>44699</v>
      </c>
      <c r="B619" s="4">
        <f>Table3[[#This Row],[Combined
Daily order]]</f>
        <v>24238</v>
      </c>
      <c r="C619" s="4">
        <v>617</v>
      </c>
      <c r="D619" s="4" t="e" cm="1">
        <f t="array" aca="1" ref="D619" ca="1">SUMPRODUCT(OFFSET($B$2:$B$804,0,0,803-C619)-AVERAGE($B$2:$B$804),OFFSET($B$2:$B$804,C619,0,803-C619)-AVERAGE($B$2:$B$804))/DEVSQ($B$2:$B$804)</f>
        <v>#VALUE!</v>
      </c>
      <c r="E619"/>
      <c r="G619" s="4" t="e" cm="1">
        <f t="array" ref="G619">SUMPRODUCT(B$2:B$804-F$3,B619:B1421-F$3)</f>
        <v>#VALUE!</v>
      </c>
      <c r="H619" t="e" cm="1">
        <f t="array" ref="H619">SUMPRODUCT(B$2:B619-F$3,B$2:B619-F$3)</f>
        <v>#VALUE!</v>
      </c>
      <c r="I619" t="e" cm="1">
        <f t="array" ref="I619">SUMPRODUCT(B619:B$804-F$3,B619:B$804-F$3)</f>
        <v>#VALUE!</v>
      </c>
      <c r="J619" s="4" t="e">
        <f t="shared" si="9"/>
        <v>#VALUE!</v>
      </c>
    </row>
    <row r="620" spans="1:10" ht="15" x14ac:dyDescent="0.2">
      <c r="A620" s="5">
        <v>44698</v>
      </c>
      <c r="B620" s="4">
        <f>Table3[[#This Row],[Combined
Daily order]]</f>
        <v>14678</v>
      </c>
      <c r="C620" s="4">
        <v>618</v>
      </c>
      <c r="D620" s="4" t="e" cm="1">
        <f t="array" aca="1" ref="D620" ca="1">SUMPRODUCT(OFFSET($B$2:$B$804,0,0,803-C620)-AVERAGE($B$2:$B$804),OFFSET($B$2:$B$804,C620,0,803-C620)-AVERAGE($B$2:$B$804))/DEVSQ($B$2:$B$804)</f>
        <v>#VALUE!</v>
      </c>
      <c r="E620"/>
      <c r="G620" s="4" t="e" cm="1">
        <f t="array" ref="G620">SUMPRODUCT(B$2:B$804-F$3,B620:B1422-F$3)</f>
        <v>#VALUE!</v>
      </c>
      <c r="H620" t="e" cm="1">
        <f t="array" ref="H620">SUMPRODUCT(B$2:B620-F$3,B$2:B620-F$3)</f>
        <v>#VALUE!</v>
      </c>
      <c r="I620" t="e" cm="1">
        <f t="array" ref="I620">SUMPRODUCT(B620:B$804-F$3,B620:B$804-F$3)</f>
        <v>#VALUE!</v>
      </c>
      <c r="J620" s="4" t="e">
        <f t="shared" si="9"/>
        <v>#VALUE!</v>
      </c>
    </row>
    <row r="621" spans="1:10" ht="15" x14ac:dyDescent="0.2">
      <c r="A621" s="5">
        <v>44697</v>
      </c>
      <c r="B621" s="4">
        <f>Table3[[#This Row],[Combined
Daily order]]</f>
        <v>21453</v>
      </c>
      <c r="C621" s="4">
        <v>619</v>
      </c>
      <c r="D621" s="4" t="e" cm="1">
        <f t="array" aca="1" ref="D621" ca="1">SUMPRODUCT(OFFSET($B$2:$B$804,0,0,803-C621)-AVERAGE($B$2:$B$804),OFFSET($B$2:$B$804,C621,0,803-C621)-AVERAGE($B$2:$B$804))/DEVSQ($B$2:$B$804)</f>
        <v>#VALUE!</v>
      </c>
      <c r="E621"/>
      <c r="G621" s="4" t="e" cm="1">
        <f t="array" ref="G621">SUMPRODUCT(B$2:B$804-F$3,B621:B1423-F$3)</f>
        <v>#VALUE!</v>
      </c>
      <c r="H621" t="e" cm="1">
        <f t="array" ref="H621">SUMPRODUCT(B$2:B621-F$3,B$2:B621-F$3)</f>
        <v>#VALUE!</v>
      </c>
      <c r="I621" t="e" cm="1">
        <f t="array" ref="I621">SUMPRODUCT(B621:B$804-F$3,B621:B$804-F$3)</f>
        <v>#VALUE!</v>
      </c>
      <c r="J621" s="4" t="e">
        <f t="shared" si="9"/>
        <v>#VALUE!</v>
      </c>
    </row>
    <row r="622" spans="1:10" ht="15" x14ac:dyDescent="0.2">
      <c r="A622" s="5">
        <v>44694</v>
      </c>
      <c r="B622" s="4">
        <f>Table3[[#This Row],[Combined
Daily order]]</f>
        <v>16006</v>
      </c>
      <c r="C622" s="4">
        <v>620</v>
      </c>
      <c r="D622" s="4" t="e" cm="1">
        <f t="array" aca="1" ref="D622" ca="1">SUMPRODUCT(OFFSET($B$2:$B$804,0,0,803-C622)-AVERAGE($B$2:$B$804),OFFSET($B$2:$B$804,C622,0,803-C622)-AVERAGE($B$2:$B$804))/DEVSQ($B$2:$B$804)</f>
        <v>#VALUE!</v>
      </c>
      <c r="E622"/>
      <c r="G622" s="4" t="e" cm="1">
        <f t="array" ref="G622">SUMPRODUCT(B$2:B$804-F$3,B622:B1424-F$3)</f>
        <v>#VALUE!</v>
      </c>
      <c r="H622" t="e" cm="1">
        <f t="array" ref="H622">SUMPRODUCT(B$2:B622-F$3,B$2:B622-F$3)</f>
        <v>#VALUE!</v>
      </c>
      <c r="I622" t="e" cm="1">
        <f t="array" ref="I622">SUMPRODUCT(B622:B$804-F$3,B622:B$804-F$3)</f>
        <v>#VALUE!</v>
      </c>
      <c r="J622" s="4" t="e">
        <f t="shared" si="9"/>
        <v>#VALUE!</v>
      </c>
    </row>
    <row r="623" spans="1:10" ht="15" x14ac:dyDescent="0.2">
      <c r="A623" s="5">
        <v>44693</v>
      </c>
      <c r="B623" s="4">
        <f>Table3[[#This Row],[Combined
Daily order]]</f>
        <v>25002</v>
      </c>
      <c r="C623" s="4">
        <v>621</v>
      </c>
      <c r="D623" s="4" t="e" cm="1">
        <f t="array" aca="1" ref="D623" ca="1">SUMPRODUCT(OFFSET($B$2:$B$804,0,0,803-C623)-AVERAGE($B$2:$B$804),OFFSET($B$2:$B$804,C623,0,803-C623)-AVERAGE($B$2:$B$804))/DEVSQ($B$2:$B$804)</f>
        <v>#VALUE!</v>
      </c>
      <c r="E623"/>
      <c r="G623" s="4" t="e" cm="1">
        <f t="array" ref="G623">SUMPRODUCT(B$2:B$804-F$3,B623:B1425-F$3)</f>
        <v>#VALUE!</v>
      </c>
      <c r="H623" t="e" cm="1">
        <f t="array" ref="H623">SUMPRODUCT(B$2:B623-F$3,B$2:B623-F$3)</f>
        <v>#VALUE!</v>
      </c>
      <c r="I623" t="e" cm="1">
        <f t="array" ref="I623">SUMPRODUCT(B623:B$804-F$3,B623:B$804-F$3)</f>
        <v>#VALUE!</v>
      </c>
      <c r="J623" s="4" t="e">
        <f t="shared" si="9"/>
        <v>#VALUE!</v>
      </c>
    </row>
    <row r="624" spans="1:10" ht="15" x14ac:dyDescent="0.2">
      <c r="A624" s="5">
        <v>44692</v>
      </c>
      <c r="B624" s="4">
        <f>Table3[[#This Row],[Combined
Daily order]]</f>
        <v>16100</v>
      </c>
      <c r="C624" s="4">
        <v>622</v>
      </c>
      <c r="D624" s="4" t="e" cm="1">
        <f t="array" aca="1" ref="D624" ca="1">SUMPRODUCT(OFFSET($B$2:$B$804,0,0,803-C624)-AVERAGE($B$2:$B$804),OFFSET($B$2:$B$804,C624,0,803-C624)-AVERAGE($B$2:$B$804))/DEVSQ($B$2:$B$804)</f>
        <v>#VALUE!</v>
      </c>
      <c r="E624"/>
      <c r="G624" s="4" t="e" cm="1">
        <f t="array" ref="G624">SUMPRODUCT(B$2:B$804-F$3,B624:B1426-F$3)</f>
        <v>#VALUE!</v>
      </c>
      <c r="H624" t="e" cm="1">
        <f t="array" ref="H624">SUMPRODUCT(B$2:B624-F$3,B$2:B624-F$3)</f>
        <v>#VALUE!</v>
      </c>
      <c r="I624" t="e" cm="1">
        <f t="array" ref="I624">SUMPRODUCT(B624:B$804-F$3,B624:B$804-F$3)</f>
        <v>#VALUE!</v>
      </c>
      <c r="J624" s="4" t="e">
        <f t="shared" si="9"/>
        <v>#VALUE!</v>
      </c>
    </row>
    <row r="625" spans="1:10" ht="15" x14ac:dyDescent="0.2">
      <c r="A625" s="5">
        <v>44691</v>
      </c>
      <c r="B625" s="4">
        <f>Table3[[#This Row],[Combined
Daily order]]</f>
        <v>23363</v>
      </c>
      <c r="C625" s="4">
        <v>623</v>
      </c>
      <c r="D625" s="4" t="e" cm="1">
        <f t="array" aca="1" ref="D625" ca="1">SUMPRODUCT(OFFSET($B$2:$B$804,0,0,803-C625)-AVERAGE($B$2:$B$804),OFFSET($B$2:$B$804,C625,0,803-C625)-AVERAGE($B$2:$B$804))/DEVSQ($B$2:$B$804)</f>
        <v>#VALUE!</v>
      </c>
      <c r="E625"/>
      <c r="G625" s="4" t="e" cm="1">
        <f t="array" ref="G625">SUMPRODUCT(B$2:B$804-F$3,B625:B1427-F$3)</f>
        <v>#VALUE!</v>
      </c>
      <c r="H625" t="e" cm="1">
        <f t="array" ref="H625">SUMPRODUCT(B$2:B625-F$3,B$2:B625-F$3)</f>
        <v>#VALUE!</v>
      </c>
      <c r="I625" t="e" cm="1">
        <f t="array" ref="I625">SUMPRODUCT(B625:B$804-F$3,B625:B$804-F$3)</f>
        <v>#VALUE!</v>
      </c>
      <c r="J625" s="4" t="e">
        <f t="shared" si="9"/>
        <v>#VALUE!</v>
      </c>
    </row>
    <row r="626" spans="1:10" ht="15" x14ac:dyDescent="0.2">
      <c r="A626" s="5">
        <v>44690</v>
      </c>
      <c r="B626" s="4">
        <f>Table3[[#This Row],[Combined
Daily order]]</f>
        <v>13927</v>
      </c>
      <c r="C626" s="4">
        <v>624</v>
      </c>
      <c r="D626" s="4" t="e" cm="1">
        <f t="array" aca="1" ref="D626" ca="1">SUMPRODUCT(OFFSET($B$2:$B$804,0,0,803-C626)-AVERAGE($B$2:$B$804),OFFSET($B$2:$B$804,C626,0,803-C626)-AVERAGE($B$2:$B$804))/DEVSQ($B$2:$B$804)</f>
        <v>#VALUE!</v>
      </c>
      <c r="E626"/>
      <c r="G626" s="4" t="e" cm="1">
        <f t="array" ref="G626">SUMPRODUCT(B$2:B$804-F$3,B626:B1428-F$3)</f>
        <v>#VALUE!</v>
      </c>
      <c r="H626" t="e" cm="1">
        <f t="array" ref="H626">SUMPRODUCT(B$2:B626-F$3,B$2:B626-F$3)</f>
        <v>#VALUE!</v>
      </c>
      <c r="I626" t="e" cm="1">
        <f t="array" ref="I626">SUMPRODUCT(B626:B$804-F$3,B626:B$804-F$3)</f>
        <v>#VALUE!</v>
      </c>
      <c r="J626" s="4" t="e">
        <f t="shared" si="9"/>
        <v>#VALUE!</v>
      </c>
    </row>
    <row r="627" spans="1:10" ht="15" x14ac:dyDescent="0.2">
      <c r="A627" s="5">
        <v>44687</v>
      </c>
      <c r="B627" s="4">
        <f>Table3[[#This Row],[Combined
Daily order]]</f>
        <v>24132</v>
      </c>
      <c r="C627" s="4">
        <v>625</v>
      </c>
      <c r="D627" s="4" t="e" cm="1">
        <f t="array" aca="1" ref="D627" ca="1">SUMPRODUCT(OFFSET($B$2:$B$804,0,0,803-C627)-AVERAGE($B$2:$B$804),OFFSET($B$2:$B$804,C627,0,803-C627)-AVERAGE($B$2:$B$804))/DEVSQ($B$2:$B$804)</f>
        <v>#VALUE!</v>
      </c>
      <c r="E627"/>
      <c r="G627" s="4" t="e" cm="1">
        <f t="array" ref="G627">SUMPRODUCT(B$2:B$804-F$3,B627:B1429-F$3)</f>
        <v>#VALUE!</v>
      </c>
      <c r="H627" t="e" cm="1">
        <f t="array" ref="H627">SUMPRODUCT(B$2:B627-F$3,B$2:B627-F$3)</f>
        <v>#VALUE!</v>
      </c>
      <c r="I627" t="e" cm="1">
        <f t="array" ref="I627">SUMPRODUCT(B627:B$804-F$3,B627:B$804-F$3)</f>
        <v>#VALUE!</v>
      </c>
      <c r="J627" s="4" t="e">
        <f t="shared" si="9"/>
        <v>#VALUE!</v>
      </c>
    </row>
    <row r="628" spans="1:10" ht="15" x14ac:dyDescent="0.2">
      <c r="A628" s="5">
        <v>44686</v>
      </c>
      <c r="B628" s="4">
        <f>Table3[[#This Row],[Combined
Daily order]]</f>
        <v>23449</v>
      </c>
      <c r="C628" s="4">
        <v>626</v>
      </c>
      <c r="D628" s="4" t="e" cm="1">
        <f t="array" aca="1" ref="D628" ca="1">SUMPRODUCT(OFFSET($B$2:$B$804,0,0,803-C628)-AVERAGE($B$2:$B$804),OFFSET($B$2:$B$804,C628,0,803-C628)-AVERAGE($B$2:$B$804))/DEVSQ($B$2:$B$804)</f>
        <v>#VALUE!</v>
      </c>
      <c r="E628"/>
      <c r="G628" s="4" t="e" cm="1">
        <f t="array" ref="G628">SUMPRODUCT(B$2:B$804-F$3,B628:B1430-F$3)</f>
        <v>#VALUE!</v>
      </c>
      <c r="H628" t="e" cm="1">
        <f t="array" ref="H628">SUMPRODUCT(B$2:B628-F$3,B$2:B628-F$3)</f>
        <v>#VALUE!</v>
      </c>
      <c r="I628" t="e" cm="1">
        <f t="array" ref="I628">SUMPRODUCT(B628:B$804-F$3,B628:B$804-F$3)</f>
        <v>#VALUE!</v>
      </c>
      <c r="J628" s="4" t="e">
        <f t="shared" si="9"/>
        <v>#VALUE!</v>
      </c>
    </row>
    <row r="629" spans="1:10" ht="15" x14ac:dyDescent="0.2">
      <c r="A629" s="5">
        <v>44685</v>
      </c>
      <c r="B629" s="4">
        <f>Table3[[#This Row],[Combined
Daily order]]</f>
        <v>23815</v>
      </c>
      <c r="C629" s="4">
        <v>627</v>
      </c>
      <c r="D629" s="4" t="e" cm="1">
        <f t="array" aca="1" ref="D629" ca="1">SUMPRODUCT(OFFSET($B$2:$B$804,0,0,803-C629)-AVERAGE($B$2:$B$804),OFFSET($B$2:$B$804,C629,0,803-C629)-AVERAGE($B$2:$B$804))/DEVSQ($B$2:$B$804)</f>
        <v>#VALUE!</v>
      </c>
      <c r="E629"/>
      <c r="G629" s="4" t="e" cm="1">
        <f t="array" ref="G629">SUMPRODUCT(B$2:B$804-F$3,B629:B1431-F$3)</f>
        <v>#VALUE!</v>
      </c>
      <c r="H629" t="e" cm="1">
        <f t="array" ref="H629">SUMPRODUCT(B$2:B629-F$3,B$2:B629-F$3)</f>
        <v>#VALUE!</v>
      </c>
      <c r="I629" t="e" cm="1">
        <f t="array" ref="I629">SUMPRODUCT(B629:B$804-F$3,B629:B$804-F$3)</f>
        <v>#VALUE!</v>
      </c>
      <c r="J629" s="4" t="e">
        <f t="shared" si="9"/>
        <v>#VALUE!</v>
      </c>
    </row>
    <row r="630" spans="1:10" ht="15" x14ac:dyDescent="0.2">
      <c r="A630" s="5">
        <v>44684</v>
      </c>
      <c r="B630" s="4">
        <f>Table3[[#This Row],[Combined
Daily order]]</f>
        <v>14165</v>
      </c>
      <c r="C630" s="4">
        <v>628</v>
      </c>
      <c r="D630" s="4" t="e" cm="1">
        <f t="array" aca="1" ref="D630" ca="1">SUMPRODUCT(OFFSET($B$2:$B$804,0,0,803-C630)-AVERAGE($B$2:$B$804),OFFSET($B$2:$B$804,C630,0,803-C630)-AVERAGE($B$2:$B$804))/DEVSQ($B$2:$B$804)</f>
        <v>#VALUE!</v>
      </c>
      <c r="E630"/>
      <c r="G630" s="4" t="e" cm="1">
        <f t="array" ref="G630">SUMPRODUCT(B$2:B$804-F$3,B630:B1432-F$3)</f>
        <v>#VALUE!</v>
      </c>
      <c r="H630" t="e" cm="1">
        <f t="array" ref="H630">SUMPRODUCT(B$2:B630-F$3,B$2:B630-F$3)</f>
        <v>#VALUE!</v>
      </c>
      <c r="I630" t="e" cm="1">
        <f t="array" ref="I630">SUMPRODUCT(B630:B$804-F$3,B630:B$804-F$3)</f>
        <v>#VALUE!</v>
      </c>
      <c r="J630" s="4" t="e">
        <f t="shared" si="9"/>
        <v>#VALUE!</v>
      </c>
    </row>
    <row r="631" spans="1:10" ht="15" x14ac:dyDescent="0.2">
      <c r="A631" s="5">
        <v>44683</v>
      </c>
      <c r="B631" s="4">
        <f>Table3[[#This Row],[Combined
Daily order]]</f>
        <v>23449</v>
      </c>
      <c r="C631" s="4">
        <v>629</v>
      </c>
      <c r="D631" s="4" t="e" cm="1">
        <f t="array" aca="1" ref="D631" ca="1">SUMPRODUCT(OFFSET($B$2:$B$804,0,0,803-C631)-AVERAGE($B$2:$B$804),OFFSET($B$2:$B$804,C631,0,803-C631)-AVERAGE($B$2:$B$804))/DEVSQ($B$2:$B$804)</f>
        <v>#VALUE!</v>
      </c>
      <c r="E631"/>
      <c r="G631" s="4" t="e" cm="1">
        <f t="array" ref="G631">SUMPRODUCT(B$2:B$804-F$3,B631:B1433-F$3)</f>
        <v>#VALUE!</v>
      </c>
      <c r="H631" t="e" cm="1">
        <f t="array" ref="H631">SUMPRODUCT(B$2:B631-F$3,B$2:B631-F$3)</f>
        <v>#VALUE!</v>
      </c>
      <c r="I631" t="e" cm="1">
        <f t="array" ref="I631">SUMPRODUCT(B631:B$804-F$3,B631:B$804-F$3)</f>
        <v>#VALUE!</v>
      </c>
      <c r="J631" s="4" t="e">
        <f t="shared" si="9"/>
        <v>#VALUE!</v>
      </c>
    </row>
    <row r="632" spans="1:10" ht="15" x14ac:dyDescent="0.2">
      <c r="A632" s="5">
        <v>44680</v>
      </c>
      <c r="B632" s="4">
        <f>Table3[[#This Row],[Combined
Daily order]]</f>
        <v>14474</v>
      </c>
      <c r="C632" s="4">
        <v>630</v>
      </c>
      <c r="D632" s="4" t="e" cm="1">
        <f t="array" aca="1" ref="D632" ca="1">SUMPRODUCT(OFFSET($B$2:$B$804,0,0,803-C632)-AVERAGE($B$2:$B$804),OFFSET($B$2:$B$804,C632,0,803-C632)-AVERAGE($B$2:$B$804))/DEVSQ($B$2:$B$804)</f>
        <v>#VALUE!</v>
      </c>
      <c r="E632"/>
      <c r="G632" s="4" t="e" cm="1">
        <f t="array" ref="G632">SUMPRODUCT(B$2:B$804-F$3,B632:B1434-F$3)</f>
        <v>#VALUE!</v>
      </c>
      <c r="H632" t="e" cm="1">
        <f t="array" ref="H632">SUMPRODUCT(B$2:B632-F$3,B$2:B632-F$3)</f>
        <v>#VALUE!</v>
      </c>
      <c r="I632" t="e" cm="1">
        <f t="array" ref="I632">SUMPRODUCT(B632:B$804-F$3,B632:B$804-F$3)</f>
        <v>#VALUE!</v>
      </c>
      <c r="J632" s="4" t="e">
        <f t="shared" si="9"/>
        <v>#VALUE!</v>
      </c>
    </row>
    <row r="633" spans="1:10" ht="15" x14ac:dyDescent="0.2">
      <c r="A633" s="5">
        <v>44679</v>
      </c>
      <c r="B633" s="4">
        <f>Table3[[#This Row],[Combined
Daily order]]</f>
        <v>23585</v>
      </c>
      <c r="C633" s="4">
        <v>631</v>
      </c>
      <c r="D633" s="4" t="e" cm="1">
        <f t="array" aca="1" ref="D633" ca="1">SUMPRODUCT(OFFSET($B$2:$B$804,0,0,803-C633)-AVERAGE($B$2:$B$804),OFFSET($B$2:$B$804,C633,0,803-C633)-AVERAGE($B$2:$B$804))/DEVSQ($B$2:$B$804)</f>
        <v>#VALUE!</v>
      </c>
      <c r="E633"/>
      <c r="G633" s="4" t="e" cm="1">
        <f t="array" ref="G633">SUMPRODUCT(B$2:B$804-F$3,B633:B1435-F$3)</f>
        <v>#VALUE!</v>
      </c>
      <c r="H633" t="e" cm="1">
        <f t="array" ref="H633">SUMPRODUCT(B$2:B633-F$3,B$2:B633-F$3)</f>
        <v>#VALUE!</v>
      </c>
      <c r="I633" t="e" cm="1">
        <f t="array" ref="I633">SUMPRODUCT(B633:B$804-F$3,B633:B$804-F$3)</f>
        <v>#VALUE!</v>
      </c>
      <c r="J633" s="4" t="e">
        <f t="shared" si="9"/>
        <v>#VALUE!</v>
      </c>
    </row>
    <row r="634" spans="1:10" ht="15" x14ac:dyDescent="0.2">
      <c r="A634" s="5">
        <v>44678</v>
      </c>
      <c r="B634" s="4">
        <f>Table3[[#This Row],[Combined
Daily order]]</f>
        <v>14842</v>
      </c>
      <c r="C634" s="4">
        <v>632</v>
      </c>
      <c r="D634" s="4" t="e" cm="1">
        <f t="array" aca="1" ref="D634" ca="1">SUMPRODUCT(OFFSET($B$2:$B$804,0,0,803-C634)-AVERAGE($B$2:$B$804),OFFSET($B$2:$B$804,C634,0,803-C634)-AVERAGE($B$2:$B$804))/DEVSQ($B$2:$B$804)</f>
        <v>#VALUE!</v>
      </c>
      <c r="E634"/>
      <c r="G634" s="4" t="e" cm="1">
        <f t="array" ref="G634">SUMPRODUCT(B$2:B$804-F$3,B634:B1436-F$3)</f>
        <v>#VALUE!</v>
      </c>
      <c r="H634" t="e" cm="1">
        <f t="array" ref="H634">SUMPRODUCT(B$2:B634-F$3,B$2:B634-F$3)</f>
        <v>#VALUE!</v>
      </c>
      <c r="I634" t="e" cm="1">
        <f t="array" ref="I634">SUMPRODUCT(B634:B$804-F$3,B634:B$804-F$3)</f>
        <v>#VALUE!</v>
      </c>
      <c r="J634" s="4" t="e">
        <f t="shared" si="9"/>
        <v>#VALUE!</v>
      </c>
    </row>
    <row r="635" spans="1:10" ht="15" x14ac:dyDescent="0.2">
      <c r="A635" s="5">
        <v>44677</v>
      </c>
      <c r="B635" s="4">
        <f>Table3[[#This Row],[Combined
Daily order]]</f>
        <v>24044</v>
      </c>
      <c r="C635" s="4">
        <v>633</v>
      </c>
      <c r="D635" s="4" t="e" cm="1">
        <f t="array" aca="1" ref="D635" ca="1">SUMPRODUCT(OFFSET($B$2:$B$804,0,0,803-C635)-AVERAGE($B$2:$B$804),OFFSET($B$2:$B$804,C635,0,803-C635)-AVERAGE($B$2:$B$804))/DEVSQ($B$2:$B$804)</f>
        <v>#VALUE!</v>
      </c>
      <c r="E635"/>
      <c r="G635" s="4" t="e" cm="1">
        <f t="array" ref="G635">SUMPRODUCT(B$2:B$804-F$3,B635:B1437-F$3)</f>
        <v>#VALUE!</v>
      </c>
      <c r="H635" t="e" cm="1">
        <f t="array" ref="H635">SUMPRODUCT(B$2:B635-F$3,B$2:B635-F$3)</f>
        <v>#VALUE!</v>
      </c>
      <c r="I635" t="e" cm="1">
        <f t="array" ref="I635">SUMPRODUCT(B635:B$804-F$3,B635:B$804-F$3)</f>
        <v>#VALUE!</v>
      </c>
      <c r="J635" s="4" t="e">
        <f t="shared" si="9"/>
        <v>#VALUE!</v>
      </c>
    </row>
    <row r="636" spans="1:10" ht="15" x14ac:dyDescent="0.2">
      <c r="A636" s="5">
        <v>44676</v>
      </c>
      <c r="B636" s="4">
        <f>Table3[[#This Row],[Combined
Daily order]]</f>
        <v>15916</v>
      </c>
      <c r="C636" s="4">
        <v>634</v>
      </c>
      <c r="D636" s="4" t="e" cm="1">
        <f t="array" aca="1" ref="D636" ca="1">SUMPRODUCT(OFFSET($B$2:$B$804,0,0,803-C636)-AVERAGE($B$2:$B$804),OFFSET($B$2:$B$804,C636,0,803-C636)-AVERAGE($B$2:$B$804))/DEVSQ($B$2:$B$804)</f>
        <v>#VALUE!</v>
      </c>
      <c r="E636"/>
      <c r="G636" s="4" t="e" cm="1">
        <f t="array" ref="G636">SUMPRODUCT(B$2:B$804-F$3,B636:B1438-F$3)</f>
        <v>#VALUE!</v>
      </c>
      <c r="H636" t="e" cm="1">
        <f t="array" ref="H636">SUMPRODUCT(B$2:B636-F$3,B$2:B636-F$3)</f>
        <v>#VALUE!</v>
      </c>
      <c r="I636" t="e" cm="1">
        <f t="array" ref="I636">SUMPRODUCT(B636:B$804-F$3,B636:B$804-F$3)</f>
        <v>#VALUE!</v>
      </c>
      <c r="J636" s="4" t="e">
        <f t="shared" si="9"/>
        <v>#VALUE!</v>
      </c>
    </row>
    <row r="637" spans="1:10" ht="15" x14ac:dyDescent="0.2">
      <c r="A637" s="5">
        <v>44673</v>
      </c>
      <c r="B637" s="4">
        <f>Table3[[#This Row],[Combined
Daily order]]</f>
        <v>14104</v>
      </c>
      <c r="C637" s="4">
        <v>635</v>
      </c>
      <c r="D637" s="4" t="e" cm="1">
        <f t="array" aca="1" ref="D637" ca="1">SUMPRODUCT(OFFSET($B$2:$B$804,0,0,803-C637)-AVERAGE($B$2:$B$804),OFFSET($B$2:$B$804,C637,0,803-C637)-AVERAGE($B$2:$B$804))/DEVSQ($B$2:$B$804)</f>
        <v>#VALUE!</v>
      </c>
      <c r="E637"/>
      <c r="G637" s="4" t="e" cm="1">
        <f t="array" ref="G637">SUMPRODUCT(B$2:B$804-F$3,B637:B1439-F$3)</f>
        <v>#VALUE!</v>
      </c>
      <c r="H637" t="e" cm="1">
        <f t="array" ref="H637">SUMPRODUCT(B$2:B637-F$3,B$2:B637-F$3)</f>
        <v>#VALUE!</v>
      </c>
      <c r="I637" t="e" cm="1">
        <f t="array" ref="I637">SUMPRODUCT(B637:B$804-F$3,B637:B$804-F$3)</f>
        <v>#VALUE!</v>
      </c>
      <c r="J637" s="4" t="e">
        <f t="shared" si="9"/>
        <v>#VALUE!</v>
      </c>
    </row>
    <row r="638" spans="1:10" ht="15" x14ac:dyDescent="0.2">
      <c r="A638" s="5">
        <v>44672</v>
      </c>
      <c r="B638" s="4">
        <f>Table3[[#This Row],[Combined
Daily order]]</f>
        <v>22685</v>
      </c>
      <c r="C638" s="4">
        <v>636</v>
      </c>
      <c r="D638" s="4" t="e" cm="1">
        <f t="array" aca="1" ref="D638" ca="1">SUMPRODUCT(OFFSET($B$2:$B$804,0,0,803-C638)-AVERAGE($B$2:$B$804),OFFSET($B$2:$B$804,C638,0,803-C638)-AVERAGE($B$2:$B$804))/DEVSQ($B$2:$B$804)</f>
        <v>#VALUE!</v>
      </c>
      <c r="E638"/>
      <c r="G638" s="4" t="e" cm="1">
        <f t="array" ref="G638">SUMPRODUCT(B$2:B$804-F$3,B638:B1440-F$3)</f>
        <v>#VALUE!</v>
      </c>
      <c r="H638" t="e" cm="1">
        <f t="array" ref="H638">SUMPRODUCT(B$2:B638-F$3,B$2:B638-F$3)</f>
        <v>#VALUE!</v>
      </c>
      <c r="I638" t="e" cm="1">
        <f t="array" ref="I638">SUMPRODUCT(B638:B$804-F$3,B638:B$804-F$3)</f>
        <v>#VALUE!</v>
      </c>
      <c r="J638" s="4" t="e">
        <f t="shared" si="9"/>
        <v>#VALUE!</v>
      </c>
    </row>
    <row r="639" spans="1:10" ht="15" x14ac:dyDescent="0.2">
      <c r="A639" s="5">
        <v>44671</v>
      </c>
      <c r="B639" s="4">
        <f>Table3[[#This Row],[Combined
Daily order]]</f>
        <v>21863</v>
      </c>
      <c r="C639" s="4">
        <v>637</v>
      </c>
      <c r="D639" s="4" t="e" cm="1">
        <f t="array" aca="1" ref="D639" ca="1">SUMPRODUCT(OFFSET($B$2:$B$804,0,0,803-C639)-AVERAGE($B$2:$B$804),OFFSET($B$2:$B$804,C639,0,803-C639)-AVERAGE($B$2:$B$804))/DEVSQ($B$2:$B$804)</f>
        <v>#VALUE!</v>
      </c>
      <c r="E639"/>
      <c r="G639" s="4" t="e" cm="1">
        <f t="array" ref="G639">SUMPRODUCT(B$2:B$804-F$3,B639:B1441-F$3)</f>
        <v>#VALUE!</v>
      </c>
      <c r="H639" t="e" cm="1">
        <f t="array" ref="H639">SUMPRODUCT(B$2:B639-F$3,B$2:B639-F$3)</f>
        <v>#VALUE!</v>
      </c>
      <c r="I639" t="e" cm="1">
        <f t="array" ref="I639">SUMPRODUCT(B639:B$804-F$3,B639:B$804-F$3)</f>
        <v>#VALUE!</v>
      </c>
      <c r="J639" s="4" t="e">
        <f t="shared" si="9"/>
        <v>#VALUE!</v>
      </c>
    </row>
    <row r="640" spans="1:10" ht="15" x14ac:dyDescent="0.2">
      <c r="A640" s="5">
        <v>44670</v>
      </c>
      <c r="B640" s="4">
        <f>Table3[[#This Row],[Combined
Daily order]]</f>
        <v>15398</v>
      </c>
      <c r="C640" s="4">
        <v>638</v>
      </c>
      <c r="D640" s="4" t="e" cm="1">
        <f t="array" aca="1" ref="D640" ca="1">SUMPRODUCT(OFFSET($B$2:$B$804,0,0,803-C640)-AVERAGE($B$2:$B$804),OFFSET($B$2:$B$804,C640,0,803-C640)-AVERAGE($B$2:$B$804))/DEVSQ($B$2:$B$804)</f>
        <v>#VALUE!</v>
      </c>
      <c r="E640"/>
      <c r="G640" s="4" t="e" cm="1">
        <f t="array" ref="G640">SUMPRODUCT(B$2:B$804-F$3,B640:B1442-F$3)</f>
        <v>#VALUE!</v>
      </c>
      <c r="H640" t="e" cm="1">
        <f t="array" ref="H640">SUMPRODUCT(B$2:B640-F$3,B$2:B640-F$3)</f>
        <v>#VALUE!</v>
      </c>
      <c r="I640" t="e" cm="1">
        <f t="array" ref="I640">SUMPRODUCT(B640:B$804-F$3,B640:B$804-F$3)</f>
        <v>#VALUE!</v>
      </c>
      <c r="J640" s="4" t="e">
        <f t="shared" si="9"/>
        <v>#VALUE!</v>
      </c>
    </row>
    <row r="641" spans="1:10" ht="15" x14ac:dyDescent="0.2">
      <c r="A641" s="5">
        <v>44669</v>
      </c>
      <c r="B641" s="4">
        <f>Table3[[#This Row],[Combined
Daily order]]</f>
        <v>22631</v>
      </c>
      <c r="C641" s="4">
        <v>639</v>
      </c>
      <c r="D641" s="4" t="e" cm="1">
        <f t="array" aca="1" ref="D641" ca="1">SUMPRODUCT(OFFSET($B$2:$B$804,0,0,803-C641)-AVERAGE($B$2:$B$804),OFFSET($B$2:$B$804,C641,0,803-C641)-AVERAGE($B$2:$B$804))/DEVSQ($B$2:$B$804)</f>
        <v>#VALUE!</v>
      </c>
      <c r="E641"/>
      <c r="G641" s="4" t="e" cm="1">
        <f t="array" ref="G641">SUMPRODUCT(B$2:B$804-F$3,B641:B1443-F$3)</f>
        <v>#VALUE!</v>
      </c>
      <c r="H641" t="e" cm="1">
        <f t="array" ref="H641">SUMPRODUCT(B$2:B641-F$3,B$2:B641-F$3)</f>
        <v>#VALUE!</v>
      </c>
      <c r="I641" t="e" cm="1">
        <f t="array" ref="I641">SUMPRODUCT(B641:B$804-F$3,B641:B$804-F$3)</f>
        <v>#VALUE!</v>
      </c>
      <c r="J641" s="4" t="e">
        <f t="shared" si="9"/>
        <v>#VALUE!</v>
      </c>
    </row>
    <row r="642" spans="1:10" ht="15" x14ac:dyDescent="0.2">
      <c r="A642" s="5">
        <v>44666</v>
      </c>
      <c r="B642" s="4">
        <f>Table3[[#This Row],[Combined
Daily order]]</f>
        <v>15946</v>
      </c>
      <c r="C642" s="4">
        <v>640</v>
      </c>
      <c r="D642" s="4" t="e" cm="1">
        <f t="array" aca="1" ref="D642" ca="1">SUMPRODUCT(OFFSET($B$2:$B$804,0,0,803-C642)-AVERAGE($B$2:$B$804),OFFSET($B$2:$B$804,C642,0,803-C642)-AVERAGE($B$2:$B$804))/DEVSQ($B$2:$B$804)</f>
        <v>#VALUE!</v>
      </c>
      <c r="E642"/>
      <c r="G642" s="4" t="e" cm="1">
        <f t="array" ref="G642">SUMPRODUCT(B$2:B$804-F$3,B642:B1444-F$3)</f>
        <v>#VALUE!</v>
      </c>
      <c r="H642" t="e" cm="1">
        <f t="array" ref="H642">SUMPRODUCT(B$2:B642-F$3,B$2:B642-F$3)</f>
        <v>#VALUE!</v>
      </c>
      <c r="I642" t="e" cm="1">
        <f t="array" ref="I642">SUMPRODUCT(B642:B$804-F$3,B642:B$804-F$3)</f>
        <v>#VALUE!</v>
      </c>
      <c r="J642" s="4" t="e">
        <f t="shared" ref="J642:J705" si="10">G642/I$2</f>
        <v>#VALUE!</v>
      </c>
    </row>
    <row r="643" spans="1:10" ht="15" x14ac:dyDescent="0.2">
      <c r="A643" s="5">
        <v>44665</v>
      </c>
      <c r="B643" s="4">
        <f>Table3[[#This Row],[Combined
Daily order]]</f>
        <v>21721</v>
      </c>
      <c r="C643" s="4">
        <v>641</v>
      </c>
      <c r="D643" s="4" t="e" cm="1">
        <f t="array" aca="1" ref="D643" ca="1">SUMPRODUCT(OFFSET($B$2:$B$804,0,0,803-C643)-AVERAGE($B$2:$B$804),OFFSET($B$2:$B$804,C643,0,803-C643)-AVERAGE($B$2:$B$804))/DEVSQ($B$2:$B$804)</f>
        <v>#VALUE!</v>
      </c>
      <c r="E643"/>
      <c r="G643" s="4" t="e" cm="1">
        <f t="array" ref="G643">SUMPRODUCT(B$2:B$804-F$3,B643:B1445-F$3)</f>
        <v>#VALUE!</v>
      </c>
      <c r="H643" t="e" cm="1">
        <f t="array" ref="H643">SUMPRODUCT(B$2:B643-F$3,B$2:B643-F$3)</f>
        <v>#VALUE!</v>
      </c>
      <c r="I643" t="e" cm="1">
        <f t="array" ref="I643">SUMPRODUCT(B643:B$804-F$3,B643:B$804-F$3)</f>
        <v>#VALUE!</v>
      </c>
      <c r="J643" s="4" t="e">
        <f t="shared" si="10"/>
        <v>#VALUE!</v>
      </c>
    </row>
    <row r="644" spans="1:10" ht="15" x14ac:dyDescent="0.2">
      <c r="A644" s="5">
        <v>44664</v>
      </c>
      <c r="B644" s="4">
        <f>Table3[[#This Row],[Combined
Daily order]]</f>
        <v>13562</v>
      </c>
      <c r="C644" s="4">
        <v>642</v>
      </c>
      <c r="D644" s="4" t="e" cm="1">
        <f t="array" aca="1" ref="D644" ca="1">SUMPRODUCT(OFFSET($B$2:$B$804,0,0,803-C644)-AVERAGE($B$2:$B$804),OFFSET($B$2:$B$804,C644,0,803-C644)-AVERAGE($B$2:$B$804))/DEVSQ($B$2:$B$804)</f>
        <v>#VALUE!</v>
      </c>
      <c r="E644"/>
      <c r="G644" s="4" t="e" cm="1">
        <f t="array" ref="G644">SUMPRODUCT(B$2:B$804-F$3,B644:B1446-F$3)</f>
        <v>#VALUE!</v>
      </c>
      <c r="H644" t="e" cm="1">
        <f t="array" ref="H644">SUMPRODUCT(B$2:B644-F$3,B$2:B644-F$3)</f>
        <v>#VALUE!</v>
      </c>
      <c r="I644" t="e" cm="1">
        <f t="array" ref="I644">SUMPRODUCT(B644:B$804-F$3,B644:B$804-F$3)</f>
        <v>#VALUE!</v>
      </c>
      <c r="J644" s="4" t="e">
        <f t="shared" si="10"/>
        <v>#VALUE!</v>
      </c>
    </row>
    <row r="645" spans="1:10" ht="15" x14ac:dyDescent="0.2">
      <c r="A645" s="5">
        <v>44663</v>
      </c>
      <c r="B645" s="4">
        <f>Table3[[#This Row],[Combined
Daily order]]</f>
        <v>23071</v>
      </c>
      <c r="C645" s="4">
        <v>643</v>
      </c>
      <c r="D645" s="4" t="e" cm="1">
        <f t="array" aca="1" ref="D645" ca="1">SUMPRODUCT(OFFSET($B$2:$B$804,0,0,803-C645)-AVERAGE($B$2:$B$804),OFFSET($B$2:$B$804,C645,0,803-C645)-AVERAGE($B$2:$B$804))/DEVSQ($B$2:$B$804)</f>
        <v>#VALUE!</v>
      </c>
      <c r="E645"/>
      <c r="G645" s="4" t="e" cm="1">
        <f t="array" ref="G645">SUMPRODUCT(B$2:B$804-F$3,B645:B1447-F$3)</f>
        <v>#VALUE!</v>
      </c>
      <c r="H645" t="e" cm="1">
        <f t="array" ref="H645">SUMPRODUCT(B$2:B645-F$3,B$2:B645-F$3)</f>
        <v>#VALUE!</v>
      </c>
      <c r="I645" t="e" cm="1">
        <f t="array" ref="I645">SUMPRODUCT(B645:B$804-F$3,B645:B$804-F$3)</f>
        <v>#VALUE!</v>
      </c>
      <c r="J645" s="4" t="e">
        <f t="shared" si="10"/>
        <v>#VALUE!</v>
      </c>
    </row>
    <row r="646" spans="1:10" ht="15" x14ac:dyDescent="0.2">
      <c r="A646" s="5">
        <v>44662</v>
      </c>
      <c r="B646" s="4">
        <f>Table3[[#This Row],[Combined
Daily order]]</f>
        <v>16345</v>
      </c>
      <c r="C646" s="4">
        <v>644</v>
      </c>
      <c r="D646" s="4" t="e" cm="1">
        <f t="array" aca="1" ref="D646" ca="1">SUMPRODUCT(OFFSET($B$2:$B$804,0,0,803-C646)-AVERAGE($B$2:$B$804),OFFSET($B$2:$B$804,C646,0,803-C646)-AVERAGE($B$2:$B$804))/DEVSQ($B$2:$B$804)</f>
        <v>#VALUE!</v>
      </c>
      <c r="E646"/>
      <c r="G646" s="4" t="e" cm="1">
        <f t="array" ref="G646">SUMPRODUCT(B$2:B$804-F$3,B646:B1448-F$3)</f>
        <v>#VALUE!</v>
      </c>
      <c r="H646" t="e" cm="1">
        <f t="array" ref="H646">SUMPRODUCT(B$2:B646-F$3,B$2:B646-F$3)</f>
        <v>#VALUE!</v>
      </c>
      <c r="I646" t="e" cm="1">
        <f t="array" ref="I646">SUMPRODUCT(B646:B$804-F$3,B646:B$804-F$3)</f>
        <v>#VALUE!</v>
      </c>
      <c r="J646" s="4" t="e">
        <f t="shared" si="10"/>
        <v>#VALUE!</v>
      </c>
    </row>
    <row r="647" spans="1:10" ht="15" x14ac:dyDescent="0.2">
      <c r="A647" s="5">
        <v>44659</v>
      </c>
      <c r="B647" s="4">
        <f>Table3[[#This Row],[Combined
Daily order]]</f>
        <v>22616</v>
      </c>
      <c r="C647" s="4">
        <v>645</v>
      </c>
      <c r="D647" s="4" t="e" cm="1">
        <f t="array" aca="1" ref="D647" ca="1">SUMPRODUCT(OFFSET($B$2:$B$804,0,0,803-C647)-AVERAGE($B$2:$B$804),OFFSET($B$2:$B$804,C647,0,803-C647)-AVERAGE($B$2:$B$804))/DEVSQ($B$2:$B$804)</f>
        <v>#VALUE!</v>
      </c>
      <c r="E647"/>
      <c r="G647" s="4" t="e" cm="1">
        <f t="array" ref="G647">SUMPRODUCT(B$2:B$804-F$3,B647:B1449-F$3)</f>
        <v>#VALUE!</v>
      </c>
      <c r="H647" t="e" cm="1">
        <f t="array" ref="H647">SUMPRODUCT(B$2:B647-F$3,B$2:B647-F$3)</f>
        <v>#VALUE!</v>
      </c>
      <c r="I647" t="e" cm="1">
        <f t="array" ref="I647">SUMPRODUCT(B647:B$804-F$3,B647:B$804-F$3)</f>
        <v>#VALUE!</v>
      </c>
      <c r="J647" s="4" t="e">
        <f t="shared" si="10"/>
        <v>#VALUE!</v>
      </c>
    </row>
    <row r="648" spans="1:10" ht="15" x14ac:dyDescent="0.2">
      <c r="A648" s="5">
        <v>44658</v>
      </c>
      <c r="B648" s="4">
        <f>Table3[[#This Row],[Combined
Daily order]]</f>
        <v>22545</v>
      </c>
      <c r="C648" s="4">
        <v>646</v>
      </c>
      <c r="D648" s="4" t="e" cm="1">
        <f t="array" aca="1" ref="D648" ca="1">SUMPRODUCT(OFFSET($B$2:$B$804,0,0,803-C648)-AVERAGE($B$2:$B$804),OFFSET($B$2:$B$804,C648,0,803-C648)-AVERAGE($B$2:$B$804))/DEVSQ($B$2:$B$804)</f>
        <v>#VALUE!</v>
      </c>
      <c r="E648"/>
      <c r="G648" s="4" t="e" cm="1">
        <f t="array" ref="G648">SUMPRODUCT(B$2:B$804-F$3,B648:B1450-F$3)</f>
        <v>#VALUE!</v>
      </c>
      <c r="H648" t="e" cm="1">
        <f t="array" ref="H648">SUMPRODUCT(B$2:B648-F$3,B$2:B648-F$3)</f>
        <v>#VALUE!</v>
      </c>
      <c r="I648" t="e" cm="1">
        <f t="array" ref="I648">SUMPRODUCT(B648:B$804-F$3,B648:B$804-F$3)</f>
        <v>#VALUE!</v>
      </c>
      <c r="J648" s="4" t="e">
        <f t="shared" si="10"/>
        <v>#VALUE!</v>
      </c>
    </row>
    <row r="649" spans="1:10" ht="15" x14ac:dyDescent="0.2">
      <c r="A649" s="5">
        <v>44657</v>
      </c>
      <c r="B649" s="4">
        <f>Table3[[#This Row],[Combined
Daily order]]</f>
        <v>14219</v>
      </c>
      <c r="C649" s="4">
        <v>647</v>
      </c>
      <c r="D649" s="4" t="e" cm="1">
        <f t="array" aca="1" ref="D649" ca="1">SUMPRODUCT(OFFSET($B$2:$B$804,0,0,803-C649)-AVERAGE($B$2:$B$804),OFFSET($B$2:$B$804,C649,0,803-C649)-AVERAGE($B$2:$B$804))/DEVSQ($B$2:$B$804)</f>
        <v>#VALUE!</v>
      </c>
      <c r="E649"/>
      <c r="G649" s="4" t="e" cm="1">
        <f t="array" ref="G649">SUMPRODUCT(B$2:B$804-F$3,B649:B1451-F$3)</f>
        <v>#VALUE!</v>
      </c>
      <c r="H649" t="e" cm="1">
        <f t="array" ref="H649">SUMPRODUCT(B$2:B649-F$3,B$2:B649-F$3)</f>
        <v>#VALUE!</v>
      </c>
      <c r="I649" t="e" cm="1">
        <f t="array" ref="I649">SUMPRODUCT(B649:B$804-F$3,B649:B$804-F$3)</f>
        <v>#VALUE!</v>
      </c>
      <c r="J649" s="4" t="e">
        <f t="shared" si="10"/>
        <v>#VALUE!</v>
      </c>
    </row>
    <row r="650" spans="1:10" ht="15" x14ac:dyDescent="0.2">
      <c r="A650" s="5">
        <v>44656</v>
      </c>
      <c r="B650" s="4">
        <f>Table3[[#This Row],[Combined
Daily order]]</f>
        <v>22746</v>
      </c>
      <c r="C650" s="4">
        <v>648</v>
      </c>
      <c r="D650" s="4" t="e" cm="1">
        <f t="array" aca="1" ref="D650" ca="1">SUMPRODUCT(OFFSET($B$2:$B$804,0,0,803-C650)-AVERAGE($B$2:$B$804),OFFSET($B$2:$B$804,C650,0,803-C650)-AVERAGE($B$2:$B$804))/DEVSQ($B$2:$B$804)</f>
        <v>#VALUE!</v>
      </c>
      <c r="E650"/>
      <c r="G650" s="4" t="e" cm="1">
        <f t="array" ref="G650">SUMPRODUCT(B$2:B$804-F$3,B650:B1452-F$3)</f>
        <v>#VALUE!</v>
      </c>
      <c r="H650" t="e" cm="1">
        <f t="array" ref="H650">SUMPRODUCT(B$2:B650-F$3,B$2:B650-F$3)</f>
        <v>#VALUE!</v>
      </c>
      <c r="I650" t="e" cm="1">
        <f t="array" ref="I650">SUMPRODUCT(B650:B$804-F$3,B650:B$804-F$3)</f>
        <v>#VALUE!</v>
      </c>
      <c r="J650" s="4" t="e">
        <f t="shared" si="10"/>
        <v>#VALUE!</v>
      </c>
    </row>
    <row r="651" spans="1:10" ht="15" x14ac:dyDescent="0.2">
      <c r="A651" s="5">
        <v>44655</v>
      </c>
      <c r="B651" s="4">
        <f>Table3[[#This Row],[Combined
Daily order]]</f>
        <v>16761</v>
      </c>
      <c r="C651" s="4">
        <v>649</v>
      </c>
      <c r="D651" s="4" t="e" cm="1">
        <f t="array" aca="1" ref="D651" ca="1">SUMPRODUCT(OFFSET($B$2:$B$804,0,0,803-C651)-AVERAGE($B$2:$B$804),OFFSET($B$2:$B$804,C651,0,803-C651)-AVERAGE($B$2:$B$804))/DEVSQ($B$2:$B$804)</f>
        <v>#VALUE!</v>
      </c>
      <c r="E651"/>
      <c r="G651" s="4" t="e" cm="1">
        <f t="array" ref="G651">SUMPRODUCT(B$2:B$804-F$3,B651:B1453-F$3)</f>
        <v>#VALUE!</v>
      </c>
      <c r="H651" t="e" cm="1">
        <f t="array" ref="H651">SUMPRODUCT(B$2:B651-F$3,B$2:B651-F$3)</f>
        <v>#VALUE!</v>
      </c>
      <c r="I651" t="e" cm="1">
        <f t="array" ref="I651">SUMPRODUCT(B651:B$804-F$3,B651:B$804-F$3)</f>
        <v>#VALUE!</v>
      </c>
      <c r="J651" s="4" t="e">
        <f t="shared" si="10"/>
        <v>#VALUE!</v>
      </c>
    </row>
    <row r="652" spans="1:10" ht="15" x14ac:dyDescent="0.2">
      <c r="A652" s="5">
        <v>44652</v>
      </c>
      <c r="B652" s="4">
        <f>Table3[[#This Row],[Combined
Daily order]]</f>
        <v>24016</v>
      </c>
      <c r="C652" s="4">
        <v>650</v>
      </c>
      <c r="D652" s="4" t="e" cm="1">
        <f t="array" aca="1" ref="D652" ca="1">SUMPRODUCT(OFFSET($B$2:$B$804,0,0,803-C652)-AVERAGE($B$2:$B$804),OFFSET($B$2:$B$804,C652,0,803-C652)-AVERAGE($B$2:$B$804))/DEVSQ($B$2:$B$804)</f>
        <v>#VALUE!</v>
      </c>
      <c r="E652"/>
      <c r="G652" s="4" t="e" cm="1">
        <f t="array" ref="G652">SUMPRODUCT(B$2:B$804-F$3,B652:B1454-F$3)</f>
        <v>#VALUE!</v>
      </c>
      <c r="H652" t="e" cm="1">
        <f t="array" ref="H652">SUMPRODUCT(B$2:B652-F$3,B$2:B652-F$3)</f>
        <v>#VALUE!</v>
      </c>
      <c r="I652" t="e" cm="1">
        <f t="array" ref="I652">SUMPRODUCT(B652:B$804-F$3,B652:B$804-F$3)</f>
        <v>#VALUE!</v>
      </c>
      <c r="J652" s="4" t="e">
        <f t="shared" si="10"/>
        <v>#VALUE!</v>
      </c>
    </row>
    <row r="653" spans="1:10" ht="15" x14ac:dyDescent="0.2">
      <c r="A653" s="5">
        <v>44651</v>
      </c>
      <c r="B653" s="4">
        <f>Table3[[#This Row],[Combined
Daily order]]</f>
        <v>15548</v>
      </c>
      <c r="C653" s="4">
        <v>651</v>
      </c>
      <c r="D653" s="4" t="e" cm="1">
        <f t="array" aca="1" ref="D653" ca="1">SUMPRODUCT(OFFSET($B$2:$B$804,0,0,803-C653)-AVERAGE($B$2:$B$804),OFFSET($B$2:$B$804,C653,0,803-C653)-AVERAGE($B$2:$B$804))/DEVSQ($B$2:$B$804)</f>
        <v>#VALUE!</v>
      </c>
      <c r="E653"/>
      <c r="G653" s="4" t="e" cm="1">
        <f t="array" ref="G653">SUMPRODUCT(B$2:B$804-F$3,B653:B1455-F$3)</f>
        <v>#VALUE!</v>
      </c>
      <c r="H653" t="e" cm="1">
        <f t="array" ref="H653">SUMPRODUCT(B$2:B653-F$3,B$2:B653-F$3)</f>
        <v>#VALUE!</v>
      </c>
      <c r="I653" t="e" cm="1">
        <f t="array" ref="I653">SUMPRODUCT(B653:B$804-F$3,B653:B$804-F$3)</f>
        <v>#VALUE!</v>
      </c>
      <c r="J653" s="4" t="e">
        <f t="shared" si="10"/>
        <v>#VALUE!</v>
      </c>
    </row>
    <row r="654" spans="1:10" ht="15" x14ac:dyDescent="0.2">
      <c r="A654" s="5">
        <v>44650</v>
      </c>
      <c r="B654" s="4">
        <f>Table3[[#This Row],[Combined
Daily order]]</f>
        <v>23642</v>
      </c>
      <c r="C654" s="4">
        <v>652</v>
      </c>
      <c r="D654" s="4" t="e" cm="1">
        <f t="array" aca="1" ref="D654" ca="1">SUMPRODUCT(OFFSET($B$2:$B$804,0,0,803-C654)-AVERAGE($B$2:$B$804),OFFSET($B$2:$B$804,C654,0,803-C654)-AVERAGE($B$2:$B$804))/DEVSQ($B$2:$B$804)</f>
        <v>#VALUE!</v>
      </c>
      <c r="E654"/>
      <c r="G654" s="4" t="e" cm="1">
        <f t="array" ref="G654">SUMPRODUCT(B$2:B$804-F$3,B654:B1456-F$3)</f>
        <v>#VALUE!</v>
      </c>
      <c r="H654" t="e" cm="1">
        <f t="array" ref="H654">SUMPRODUCT(B$2:B654-F$3,B$2:B654-F$3)</f>
        <v>#VALUE!</v>
      </c>
      <c r="I654" t="e" cm="1">
        <f t="array" ref="I654">SUMPRODUCT(B654:B$804-F$3,B654:B$804-F$3)</f>
        <v>#VALUE!</v>
      </c>
      <c r="J654" s="4" t="e">
        <f t="shared" si="10"/>
        <v>#VALUE!</v>
      </c>
    </row>
    <row r="655" spans="1:10" ht="15" x14ac:dyDescent="0.2">
      <c r="A655" s="5">
        <v>44649</v>
      </c>
      <c r="B655" s="4">
        <f>Table3[[#This Row],[Combined
Daily order]]</f>
        <v>16902</v>
      </c>
      <c r="C655" s="4">
        <v>653</v>
      </c>
      <c r="D655" s="4" t="e" cm="1">
        <f t="array" aca="1" ref="D655" ca="1">SUMPRODUCT(OFFSET($B$2:$B$804,0,0,803-C655)-AVERAGE($B$2:$B$804),OFFSET($B$2:$B$804,C655,0,803-C655)-AVERAGE($B$2:$B$804))/DEVSQ($B$2:$B$804)</f>
        <v>#VALUE!</v>
      </c>
      <c r="E655"/>
      <c r="G655" s="4" t="e" cm="1">
        <f t="array" ref="G655">SUMPRODUCT(B$2:B$804-F$3,B655:B1457-F$3)</f>
        <v>#VALUE!</v>
      </c>
      <c r="H655" t="e" cm="1">
        <f t="array" ref="H655">SUMPRODUCT(B$2:B655-F$3,B$2:B655-F$3)</f>
        <v>#VALUE!</v>
      </c>
      <c r="I655" t="e" cm="1">
        <f t="array" ref="I655">SUMPRODUCT(B655:B$804-F$3,B655:B$804-F$3)</f>
        <v>#VALUE!</v>
      </c>
      <c r="J655" s="4" t="e">
        <f t="shared" si="10"/>
        <v>#VALUE!</v>
      </c>
    </row>
    <row r="656" spans="1:10" ht="15" x14ac:dyDescent="0.2">
      <c r="A656" s="5">
        <v>44648</v>
      </c>
      <c r="B656" s="4">
        <f>Table3[[#This Row],[Combined
Daily order]]</f>
        <v>25328</v>
      </c>
      <c r="C656" s="4">
        <v>654</v>
      </c>
      <c r="D656" s="4" t="e" cm="1">
        <f t="array" aca="1" ref="D656" ca="1">SUMPRODUCT(OFFSET($B$2:$B$804,0,0,803-C656)-AVERAGE($B$2:$B$804),OFFSET($B$2:$B$804,C656,0,803-C656)-AVERAGE($B$2:$B$804))/DEVSQ($B$2:$B$804)</f>
        <v>#VALUE!</v>
      </c>
      <c r="E656"/>
      <c r="G656" s="4" t="e" cm="1">
        <f t="array" ref="G656">SUMPRODUCT(B$2:B$804-F$3,B656:B1458-F$3)</f>
        <v>#VALUE!</v>
      </c>
      <c r="H656" t="e" cm="1">
        <f t="array" ref="H656">SUMPRODUCT(B$2:B656-F$3,B$2:B656-F$3)</f>
        <v>#VALUE!</v>
      </c>
      <c r="I656" t="e" cm="1">
        <f t="array" ref="I656">SUMPRODUCT(B656:B$804-F$3,B656:B$804-F$3)</f>
        <v>#VALUE!</v>
      </c>
      <c r="J656" s="4" t="e">
        <f t="shared" si="10"/>
        <v>#VALUE!</v>
      </c>
    </row>
    <row r="657" spans="1:10" ht="15" x14ac:dyDescent="0.2">
      <c r="A657" s="5">
        <v>44645</v>
      </c>
      <c r="B657" s="4">
        <f>Table3[[#This Row],[Combined
Daily order]]</f>
        <v>15528</v>
      </c>
      <c r="C657" s="4">
        <v>655</v>
      </c>
      <c r="D657" s="4" t="e" cm="1">
        <f t="array" aca="1" ref="D657" ca="1">SUMPRODUCT(OFFSET($B$2:$B$804,0,0,803-C657)-AVERAGE($B$2:$B$804),OFFSET($B$2:$B$804,C657,0,803-C657)-AVERAGE($B$2:$B$804))/DEVSQ($B$2:$B$804)</f>
        <v>#VALUE!</v>
      </c>
      <c r="E657"/>
      <c r="G657" s="4" t="e" cm="1">
        <f t="array" ref="G657">SUMPRODUCT(B$2:B$804-F$3,B657:B1459-F$3)</f>
        <v>#VALUE!</v>
      </c>
      <c r="H657" t="e" cm="1">
        <f t="array" ref="H657">SUMPRODUCT(B$2:B657-F$3,B$2:B657-F$3)</f>
        <v>#VALUE!</v>
      </c>
      <c r="I657" t="e" cm="1">
        <f t="array" ref="I657">SUMPRODUCT(B657:B$804-F$3,B657:B$804-F$3)</f>
        <v>#VALUE!</v>
      </c>
      <c r="J657" s="4" t="e">
        <f t="shared" si="10"/>
        <v>#VALUE!</v>
      </c>
    </row>
    <row r="658" spans="1:10" ht="15" x14ac:dyDescent="0.2">
      <c r="A658" s="5">
        <v>44644</v>
      </c>
      <c r="B658" s="4">
        <f>Table3[[#This Row],[Combined
Daily order]]</f>
        <v>25068</v>
      </c>
      <c r="C658" s="4">
        <v>656</v>
      </c>
      <c r="D658" s="4" t="e" cm="1">
        <f t="array" aca="1" ref="D658" ca="1">SUMPRODUCT(OFFSET($B$2:$B$804,0,0,803-C658)-AVERAGE($B$2:$B$804),OFFSET($B$2:$B$804,C658,0,803-C658)-AVERAGE($B$2:$B$804))/DEVSQ($B$2:$B$804)</f>
        <v>#VALUE!</v>
      </c>
      <c r="E658"/>
      <c r="G658" s="4" t="e" cm="1">
        <f t="array" ref="G658">SUMPRODUCT(B$2:B$804-F$3,B658:B1460-F$3)</f>
        <v>#VALUE!</v>
      </c>
      <c r="H658" t="e" cm="1">
        <f t="array" ref="H658">SUMPRODUCT(B$2:B658-F$3,B$2:B658-F$3)</f>
        <v>#VALUE!</v>
      </c>
      <c r="I658" t="e" cm="1">
        <f t="array" ref="I658">SUMPRODUCT(B658:B$804-F$3,B658:B$804-F$3)</f>
        <v>#VALUE!</v>
      </c>
      <c r="J658" s="4" t="e">
        <f t="shared" si="10"/>
        <v>#VALUE!</v>
      </c>
    </row>
    <row r="659" spans="1:10" ht="15" x14ac:dyDescent="0.2">
      <c r="A659" s="5">
        <v>44643</v>
      </c>
      <c r="B659" s="4">
        <f>Table3[[#This Row],[Combined
Daily order]]</f>
        <v>16003</v>
      </c>
      <c r="C659" s="4">
        <v>657</v>
      </c>
      <c r="D659" s="4" t="e" cm="1">
        <f t="array" aca="1" ref="D659" ca="1">SUMPRODUCT(OFFSET($B$2:$B$804,0,0,803-C659)-AVERAGE($B$2:$B$804),OFFSET($B$2:$B$804,C659,0,803-C659)-AVERAGE($B$2:$B$804))/DEVSQ($B$2:$B$804)</f>
        <v>#VALUE!</v>
      </c>
      <c r="E659"/>
      <c r="G659" s="4" t="e" cm="1">
        <f t="array" ref="G659">SUMPRODUCT(B$2:B$804-F$3,B659:B1461-F$3)</f>
        <v>#VALUE!</v>
      </c>
      <c r="H659" t="e" cm="1">
        <f t="array" ref="H659">SUMPRODUCT(B$2:B659-F$3,B$2:B659-F$3)</f>
        <v>#VALUE!</v>
      </c>
      <c r="I659" t="e" cm="1">
        <f t="array" ref="I659">SUMPRODUCT(B659:B$804-F$3,B659:B$804-F$3)</f>
        <v>#VALUE!</v>
      </c>
      <c r="J659" s="4" t="e">
        <f t="shared" si="10"/>
        <v>#VALUE!</v>
      </c>
    </row>
    <row r="660" spans="1:10" ht="15" x14ac:dyDescent="0.2">
      <c r="A660" s="5">
        <v>44642</v>
      </c>
      <c r="B660" s="4">
        <f>Table3[[#This Row],[Combined
Daily order]]</f>
        <v>26036</v>
      </c>
      <c r="C660" s="4">
        <v>658</v>
      </c>
      <c r="D660" s="4" t="e" cm="1">
        <f t="array" aca="1" ref="D660" ca="1">SUMPRODUCT(OFFSET($B$2:$B$804,0,0,803-C660)-AVERAGE($B$2:$B$804),OFFSET($B$2:$B$804,C660,0,803-C660)-AVERAGE($B$2:$B$804))/DEVSQ($B$2:$B$804)</f>
        <v>#VALUE!</v>
      </c>
      <c r="E660"/>
      <c r="G660" s="4" t="e" cm="1">
        <f t="array" ref="G660">SUMPRODUCT(B$2:B$804-F$3,B660:B1462-F$3)</f>
        <v>#VALUE!</v>
      </c>
      <c r="H660" t="e" cm="1">
        <f t="array" ref="H660">SUMPRODUCT(B$2:B660-F$3,B$2:B660-F$3)</f>
        <v>#VALUE!</v>
      </c>
      <c r="I660" t="e" cm="1">
        <f t="array" ref="I660">SUMPRODUCT(B660:B$804-F$3,B660:B$804-F$3)</f>
        <v>#VALUE!</v>
      </c>
      <c r="J660" s="4" t="e">
        <f t="shared" si="10"/>
        <v>#VALUE!</v>
      </c>
    </row>
    <row r="661" spans="1:10" ht="15" x14ac:dyDescent="0.2">
      <c r="A661" s="5">
        <v>44641</v>
      </c>
      <c r="B661" s="4">
        <f>Table3[[#This Row],[Combined
Daily order]]</f>
        <v>14694</v>
      </c>
      <c r="C661" s="4">
        <v>659</v>
      </c>
      <c r="D661" s="4" t="e" cm="1">
        <f t="array" aca="1" ref="D661" ca="1">SUMPRODUCT(OFFSET($B$2:$B$804,0,0,803-C661)-AVERAGE($B$2:$B$804),OFFSET($B$2:$B$804,C661,0,803-C661)-AVERAGE($B$2:$B$804))/DEVSQ($B$2:$B$804)</f>
        <v>#VALUE!</v>
      </c>
      <c r="E661"/>
      <c r="G661" s="4" t="e" cm="1">
        <f t="array" ref="G661">SUMPRODUCT(B$2:B$804-F$3,B661:B1463-F$3)</f>
        <v>#VALUE!</v>
      </c>
      <c r="H661" t="e" cm="1">
        <f t="array" ref="H661">SUMPRODUCT(B$2:B661-F$3,B$2:B661-F$3)</f>
        <v>#VALUE!</v>
      </c>
      <c r="I661" t="e" cm="1">
        <f t="array" ref="I661">SUMPRODUCT(B661:B$804-F$3,B661:B$804-F$3)</f>
        <v>#VALUE!</v>
      </c>
      <c r="J661" s="4" t="e">
        <f t="shared" si="10"/>
        <v>#VALUE!</v>
      </c>
    </row>
    <row r="662" spans="1:10" ht="15" x14ac:dyDescent="0.2">
      <c r="A662" s="5">
        <v>44638</v>
      </c>
      <c r="B662" s="4">
        <f>Table3[[#This Row],[Combined
Daily order]]</f>
        <v>23643</v>
      </c>
      <c r="C662" s="4">
        <v>660</v>
      </c>
      <c r="D662" s="4" t="e" cm="1">
        <f t="array" aca="1" ref="D662" ca="1">SUMPRODUCT(OFFSET($B$2:$B$804,0,0,803-C662)-AVERAGE($B$2:$B$804),OFFSET($B$2:$B$804,C662,0,803-C662)-AVERAGE($B$2:$B$804))/DEVSQ($B$2:$B$804)</f>
        <v>#VALUE!</v>
      </c>
      <c r="E662"/>
      <c r="G662" s="4" t="e" cm="1">
        <f t="array" ref="G662">SUMPRODUCT(B$2:B$804-F$3,B662:B1464-F$3)</f>
        <v>#VALUE!</v>
      </c>
      <c r="H662" t="e" cm="1">
        <f t="array" ref="H662">SUMPRODUCT(B$2:B662-F$3,B$2:B662-F$3)</f>
        <v>#VALUE!</v>
      </c>
      <c r="I662" t="e" cm="1">
        <f t="array" ref="I662">SUMPRODUCT(B662:B$804-F$3,B662:B$804-F$3)</f>
        <v>#VALUE!</v>
      </c>
      <c r="J662" s="4" t="e">
        <f t="shared" si="10"/>
        <v>#VALUE!</v>
      </c>
    </row>
    <row r="663" spans="1:10" ht="15" x14ac:dyDescent="0.2">
      <c r="A663" s="5">
        <v>44637</v>
      </c>
      <c r="B663" s="4">
        <f>Table3[[#This Row],[Combined
Daily order]]</f>
        <v>15379</v>
      </c>
      <c r="C663" s="4">
        <v>661</v>
      </c>
      <c r="D663" s="4" t="e" cm="1">
        <f t="array" aca="1" ref="D663" ca="1">SUMPRODUCT(OFFSET($B$2:$B$804,0,0,803-C663)-AVERAGE($B$2:$B$804),OFFSET($B$2:$B$804,C663,0,803-C663)-AVERAGE($B$2:$B$804))/DEVSQ($B$2:$B$804)</f>
        <v>#VALUE!</v>
      </c>
      <c r="E663"/>
      <c r="G663" s="4" t="e" cm="1">
        <f t="array" ref="G663">SUMPRODUCT(B$2:B$804-F$3,B663:B1465-F$3)</f>
        <v>#VALUE!</v>
      </c>
      <c r="H663" t="e" cm="1">
        <f t="array" ref="H663">SUMPRODUCT(B$2:B663-F$3,B$2:B663-F$3)</f>
        <v>#VALUE!</v>
      </c>
      <c r="I663" t="e" cm="1">
        <f t="array" ref="I663">SUMPRODUCT(B663:B$804-F$3,B663:B$804-F$3)</f>
        <v>#VALUE!</v>
      </c>
      <c r="J663" s="4" t="e">
        <f t="shared" si="10"/>
        <v>#VALUE!</v>
      </c>
    </row>
    <row r="664" spans="1:10" ht="15" x14ac:dyDescent="0.2">
      <c r="A664" s="5">
        <v>44636</v>
      </c>
      <c r="B664" s="4">
        <f>Table3[[#This Row],[Combined
Daily order]]</f>
        <v>24326</v>
      </c>
      <c r="C664" s="4">
        <v>662</v>
      </c>
      <c r="D664" s="4" t="e" cm="1">
        <f t="array" aca="1" ref="D664" ca="1">SUMPRODUCT(OFFSET($B$2:$B$804,0,0,803-C664)-AVERAGE($B$2:$B$804),OFFSET($B$2:$B$804,C664,0,803-C664)-AVERAGE($B$2:$B$804))/DEVSQ($B$2:$B$804)</f>
        <v>#VALUE!</v>
      </c>
      <c r="E664"/>
      <c r="G664" s="4" t="e" cm="1">
        <f t="array" ref="G664">SUMPRODUCT(B$2:B$804-F$3,B664:B1466-F$3)</f>
        <v>#VALUE!</v>
      </c>
      <c r="H664" t="e" cm="1">
        <f t="array" ref="H664">SUMPRODUCT(B$2:B664-F$3,B$2:B664-F$3)</f>
        <v>#VALUE!</v>
      </c>
      <c r="I664" t="e" cm="1">
        <f t="array" ref="I664">SUMPRODUCT(B664:B$804-F$3,B664:B$804-F$3)</f>
        <v>#VALUE!</v>
      </c>
      <c r="J664" s="4" t="e">
        <f t="shared" si="10"/>
        <v>#VALUE!</v>
      </c>
    </row>
    <row r="665" spans="1:10" ht="15" x14ac:dyDescent="0.2">
      <c r="A665" s="5">
        <v>44635</v>
      </c>
      <c r="B665" s="4">
        <f>Table3[[#This Row],[Combined
Daily order]]</f>
        <v>15807</v>
      </c>
      <c r="C665" s="4">
        <v>663</v>
      </c>
      <c r="D665" s="4" t="e" cm="1">
        <f t="array" aca="1" ref="D665" ca="1">SUMPRODUCT(OFFSET($B$2:$B$804,0,0,803-C665)-AVERAGE($B$2:$B$804),OFFSET($B$2:$B$804,C665,0,803-C665)-AVERAGE($B$2:$B$804))/DEVSQ($B$2:$B$804)</f>
        <v>#VALUE!</v>
      </c>
      <c r="E665"/>
      <c r="G665" s="4" t="e" cm="1">
        <f t="array" ref="G665">SUMPRODUCT(B$2:B$804-F$3,B665:B1467-F$3)</f>
        <v>#VALUE!</v>
      </c>
      <c r="H665" t="e" cm="1">
        <f t="array" ref="H665">SUMPRODUCT(B$2:B665-F$3,B$2:B665-F$3)</f>
        <v>#VALUE!</v>
      </c>
      <c r="I665" t="e" cm="1">
        <f t="array" ref="I665">SUMPRODUCT(B665:B$804-F$3,B665:B$804-F$3)</f>
        <v>#VALUE!</v>
      </c>
      <c r="J665" s="4" t="e">
        <f t="shared" si="10"/>
        <v>#VALUE!</v>
      </c>
    </row>
    <row r="666" spans="1:10" ht="15" x14ac:dyDescent="0.2">
      <c r="A666" s="5">
        <v>44634</v>
      </c>
      <c r="B666" s="4">
        <f>Table3[[#This Row],[Combined
Daily order]]</f>
        <v>23728</v>
      </c>
      <c r="C666" s="4">
        <v>664</v>
      </c>
      <c r="D666" s="4" t="e" cm="1">
        <f t="array" aca="1" ref="D666" ca="1">SUMPRODUCT(OFFSET($B$2:$B$804,0,0,803-C666)-AVERAGE($B$2:$B$804),OFFSET($B$2:$B$804,C666,0,803-C666)-AVERAGE($B$2:$B$804))/DEVSQ($B$2:$B$804)</f>
        <v>#VALUE!</v>
      </c>
      <c r="E666"/>
      <c r="G666" s="4" t="e" cm="1">
        <f t="array" ref="G666">SUMPRODUCT(B$2:B$804-F$3,B666:B1468-F$3)</f>
        <v>#VALUE!</v>
      </c>
      <c r="H666" t="e" cm="1">
        <f t="array" ref="H666">SUMPRODUCT(B$2:B666-F$3,B$2:B666-F$3)</f>
        <v>#VALUE!</v>
      </c>
      <c r="I666" t="e" cm="1">
        <f t="array" ref="I666">SUMPRODUCT(B666:B$804-F$3,B666:B$804-F$3)</f>
        <v>#VALUE!</v>
      </c>
      <c r="J666" s="4" t="e">
        <f t="shared" si="10"/>
        <v>#VALUE!</v>
      </c>
    </row>
    <row r="667" spans="1:10" ht="15" x14ac:dyDescent="0.2">
      <c r="A667" s="5">
        <v>44631</v>
      </c>
      <c r="B667" s="4">
        <f>Table3[[#This Row],[Combined
Daily order]]</f>
        <v>17724</v>
      </c>
      <c r="C667" s="4">
        <v>665</v>
      </c>
      <c r="D667" s="4" t="e" cm="1">
        <f t="array" aca="1" ref="D667" ca="1">SUMPRODUCT(OFFSET($B$2:$B$804,0,0,803-C667)-AVERAGE($B$2:$B$804),OFFSET($B$2:$B$804,C667,0,803-C667)-AVERAGE($B$2:$B$804))/DEVSQ($B$2:$B$804)</f>
        <v>#VALUE!</v>
      </c>
      <c r="E667"/>
      <c r="G667" s="4" t="e" cm="1">
        <f t="array" ref="G667">SUMPRODUCT(B$2:B$804-F$3,B667:B1469-F$3)</f>
        <v>#VALUE!</v>
      </c>
      <c r="H667" t="e" cm="1">
        <f t="array" ref="H667">SUMPRODUCT(B$2:B667-F$3,B$2:B667-F$3)</f>
        <v>#VALUE!</v>
      </c>
      <c r="I667" t="e" cm="1">
        <f t="array" ref="I667">SUMPRODUCT(B667:B$804-F$3,B667:B$804-F$3)</f>
        <v>#VALUE!</v>
      </c>
      <c r="J667" s="4" t="e">
        <f t="shared" si="10"/>
        <v>#VALUE!</v>
      </c>
    </row>
    <row r="668" spans="1:10" ht="15" x14ac:dyDescent="0.2">
      <c r="A668" s="5">
        <v>44630</v>
      </c>
      <c r="B668" s="4">
        <f>Table3[[#This Row],[Combined
Daily order]]</f>
        <v>22909</v>
      </c>
      <c r="C668" s="4">
        <v>666</v>
      </c>
      <c r="D668" s="4" t="e" cm="1">
        <f t="array" aca="1" ref="D668" ca="1">SUMPRODUCT(OFFSET($B$2:$B$804,0,0,803-C668)-AVERAGE($B$2:$B$804),OFFSET($B$2:$B$804,C668,0,803-C668)-AVERAGE($B$2:$B$804))/DEVSQ($B$2:$B$804)</f>
        <v>#VALUE!</v>
      </c>
      <c r="E668"/>
      <c r="G668" s="4" t="e" cm="1">
        <f t="array" ref="G668">SUMPRODUCT(B$2:B$804-F$3,B668:B1470-F$3)</f>
        <v>#VALUE!</v>
      </c>
      <c r="H668" t="e" cm="1">
        <f t="array" ref="H668">SUMPRODUCT(B$2:B668-F$3,B$2:B668-F$3)</f>
        <v>#VALUE!</v>
      </c>
      <c r="I668" t="e" cm="1">
        <f t="array" ref="I668">SUMPRODUCT(B668:B$804-F$3,B668:B$804-F$3)</f>
        <v>#VALUE!</v>
      </c>
      <c r="J668" s="4" t="e">
        <f t="shared" si="10"/>
        <v>#VALUE!</v>
      </c>
    </row>
    <row r="669" spans="1:10" ht="15" x14ac:dyDescent="0.2">
      <c r="A669" s="5">
        <v>44629</v>
      </c>
      <c r="B669" s="4">
        <f>Table3[[#This Row],[Combined
Daily order]]</f>
        <v>16911</v>
      </c>
      <c r="C669" s="4">
        <v>667</v>
      </c>
      <c r="D669" s="4" t="e" cm="1">
        <f t="array" aca="1" ref="D669" ca="1">SUMPRODUCT(OFFSET($B$2:$B$804,0,0,803-C669)-AVERAGE($B$2:$B$804),OFFSET($B$2:$B$804,C669,0,803-C669)-AVERAGE($B$2:$B$804))/DEVSQ($B$2:$B$804)</f>
        <v>#VALUE!</v>
      </c>
      <c r="E669"/>
      <c r="G669" s="4" t="e" cm="1">
        <f t="array" ref="G669">SUMPRODUCT(B$2:B$804-F$3,B669:B1471-F$3)</f>
        <v>#VALUE!</v>
      </c>
      <c r="H669" t="e" cm="1">
        <f t="array" ref="H669">SUMPRODUCT(B$2:B669-F$3,B$2:B669-F$3)</f>
        <v>#VALUE!</v>
      </c>
      <c r="I669" t="e" cm="1">
        <f t="array" ref="I669">SUMPRODUCT(B669:B$804-F$3,B669:B$804-F$3)</f>
        <v>#VALUE!</v>
      </c>
      <c r="J669" s="4" t="e">
        <f t="shared" si="10"/>
        <v>#VALUE!</v>
      </c>
    </row>
    <row r="670" spans="1:10" ht="15" x14ac:dyDescent="0.2">
      <c r="A670" s="5">
        <v>44628</v>
      </c>
      <c r="B670" s="4">
        <f>Table3[[#This Row],[Combined
Daily order]]</f>
        <v>16801</v>
      </c>
      <c r="C670" s="4">
        <v>668</v>
      </c>
      <c r="D670" s="4" t="e" cm="1">
        <f t="array" aca="1" ref="D670" ca="1">SUMPRODUCT(OFFSET($B$2:$B$804,0,0,803-C670)-AVERAGE($B$2:$B$804),OFFSET($B$2:$B$804,C670,0,803-C670)-AVERAGE($B$2:$B$804))/DEVSQ($B$2:$B$804)</f>
        <v>#VALUE!</v>
      </c>
      <c r="E670"/>
      <c r="G670" s="4" t="e" cm="1">
        <f t="array" ref="G670">SUMPRODUCT(B$2:B$804-F$3,B670:B1472-F$3)</f>
        <v>#VALUE!</v>
      </c>
      <c r="H670" t="e" cm="1">
        <f t="array" ref="H670">SUMPRODUCT(B$2:B670-F$3,B$2:B670-F$3)</f>
        <v>#VALUE!</v>
      </c>
      <c r="I670" t="e" cm="1">
        <f t="array" ref="I670">SUMPRODUCT(B670:B$804-F$3,B670:B$804-F$3)</f>
        <v>#VALUE!</v>
      </c>
      <c r="J670" s="4" t="e">
        <f t="shared" si="10"/>
        <v>#VALUE!</v>
      </c>
    </row>
    <row r="671" spans="1:10" ht="15" x14ac:dyDescent="0.2">
      <c r="A671" s="5">
        <v>44627</v>
      </c>
      <c r="B671" s="4">
        <f>Table3[[#This Row],[Combined
Daily order]]</f>
        <v>23023</v>
      </c>
      <c r="C671" s="4">
        <v>669</v>
      </c>
      <c r="D671" s="4" t="e" cm="1">
        <f t="array" aca="1" ref="D671" ca="1">SUMPRODUCT(OFFSET($B$2:$B$804,0,0,803-C671)-AVERAGE($B$2:$B$804),OFFSET($B$2:$B$804,C671,0,803-C671)-AVERAGE($B$2:$B$804))/DEVSQ($B$2:$B$804)</f>
        <v>#VALUE!</v>
      </c>
      <c r="E671"/>
      <c r="G671" s="4" t="e" cm="1">
        <f t="array" ref="G671">SUMPRODUCT(B$2:B$804-F$3,B671:B1473-F$3)</f>
        <v>#VALUE!</v>
      </c>
      <c r="H671" t="e" cm="1">
        <f t="array" ref="H671">SUMPRODUCT(B$2:B671-F$3,B$2:B671-F$3)</f>
        <v>#VALUE!</v>
      </c>
      <c r="I671" t="e" cm="1">
        <f t="array" ref="I671">SUMPRODUCT(B671:B$804-F$3,B671:B$804-F$3)</f>
        <v>#VALUE!</v>
      </c>
      <c r="J671" s="4" t="e">
        <f t="shared" si="10"/>
        <v>#VALUE!</v>
      </c>
    </row>
    <row r="672" spans="1:10" ht="15" x14ac:dyDescent="0.2">
      <c r="A672" s="5">
        <v>44624</v>
      </c>
      <c r="B672" s="4">
        <f>Table3[[#This Row],[Combined
Daily order]]</f>
        <v>14658</v>
      </c>
      <c r="C672" s="4">
        <v>670</v>
      </c>
      <c r="D672" s="4" t="e" cm="1">
        <f t="array" aca="1" ref="D672" ca="1">SUMPRODUCT(OFFSET($B$2:$B$804,0,0,803-C672)-AVERAGE($B$2:$B$804),OFFSET($B$2:$B$804,C672,0,803-C672)-AVERAGE($B$2:$B$804))/DEVSQ($B$2:$B$804)</f>
        <v>#VALUE!</v>
      </c>
      <c r="E672"/>
      <c r="G672" s="4" t="e" cm="1">
        <f t="array" ref="G672">SUMPRODUCT(B$2:B$804-F$3,B672:B1474-F$3)</f>
        <v>#VALUE!</v>
      </c>
      <c r="H672" t="e" cm="1">
        <f t="array" ref="H672">SUMPRODUCT(B$2:B672-F$3,B$2:B672-F$3)</f>
        <v>#VALUE!</v>
      </c>
      <c r="I672" t="e" cm="1">
        <f t="array" ref="I672">SUMPRODUCT(B672:B$804-F$3,B672:B$804-F$3)</f>
        <v>#VALUE!</v>
      </c>
      <c r="J672" s="4" t="e">
        <f t="shared" si="10"/>
        <v>#VALUE!</v>
      </c>
    </row>
    <row r="673" spans="1:10" ht="15" x14ac:dyDescent="0.2">
      <c r="A673" s="5">
        <v>44623</v>
      </c>
      <c r="B673" s="4">
        <f>Table3[[#This Row],[Combined
Daily order]]</f>
        <v>22925</v>
      </c>
      <c r="C673" s="4">
        <v>671</v>
      </c>
      <c r="D673" s="4" t="e" cm="1">
        <f t="array" aca="1" ref="D673" ca="1">SUMPRODUCT(OFFSET($B$2:$B$804,0,0,803-C673)-AVERAGE($B$2:$B$804),OFFSET($B$2:$B$804,C673,0,803-C673)-AVERAGE($B$2:$B$804))/DEVSQ($B$2:$B$804)</f>
        <v>#VALUE!</v>
      </c>
      <c r="E673"/>
      <c r="G673" s="4" t="e" cm="1">
        <f t="array" ref="G673">SUMPRODUCT(B$2:B$804-F$3,B673:B1475-F$3)</f>
        <v>#VALUE!</v>
      </c>
      <c r="H673" t="e" cm="1">
        <f t="array" ref="H673">SUMPRODUCT(B$2:B673-F$3,B$2:B673-F$3)</f>
        <v>#VALUE!</v>
      </c>
      <c r="I673" t="e" cm="1">
        <f t="array" ref="I673">SUMPRODUCT(B673:B$804-F$3,B673:B$804-F$3)</f>
        <v>#VALUE!</v>
      </c>
      <c r="J673" s="4" t="e">
        <f t="shared" si="10"/>
        <v>#VALUE!</v>
      </c>
    </row>
    <row r="674" spans="1:10" ht="15" x14ac:dyDescent="0.2">
      <c r="A674" s="5">
        <v>44622</v>
      </c>
      <c r="B674" s="4">
        <f>Table3[[#This Row],[Combined
Daily order]]</f>
        <v>16967</v>
      </c>
      <c r="C674" s="4">
        <v>672</v>
      </c>
      <c r="D674" s="4" t="e" cm="1">
        <f t="array" aca="1" ref="D674" ca="1">SUMPRODUCT(OFFSET($B$2:$B$804,0,0,803-C674)-AVERAGE($B$2:$B$804),OFFSET($B$2:$B$804,C674,0,803-C674)-AVERAGE($B$2:$B$804))/DEVSQ($B$2:$B$804)</f>
        <v>#VALUE!</v>
      </c>
      <c r="E674"/>
      <c r="G674" s="4" t="e" cm="1">
        <f t="array" ref="G674">SUMPRODUCT(B$2:B$804-F$3,B674:B1476-F$3)</f>
        <v>#VALUE!</v>
      </c>
      <c r="H674" t="e" cm="1">
        <f t="array" ref="H674">SUMPRODUCT(B$2:B674-F$3,B$2:B674-F$3)</f>
        <v>#VALUE!</v>
      </c>
      <c r="I674" t="e" cm="1">
        <f t="array" ref="I674">SUMPRODUCT(B674:B$804-F$3,B674:B$804-F$3)</f>
        <v>#VALUE!</v>
      </c>
      <c r="J674" s="4" t="e">
        <f t="shared" si="10"/>
        <v>#VALUE!</v>
      </c>
    </row>
    <row r="675" spans="1:10" ht="15" x14ac:dyDescent="0.2">
      <c r="A675" s="5">
        <v>44621</v>
      </c>
      <c r="B675" s="4">
        <f>Table3[[#This Row],[Combined
Daily order]]</f>
        <v>23116</v>
      </c>
      <c r="C675" s="4">
        <v>673</v>
      </c>
      <c r="D675" s="4" t="e" cm="1">
        <f t="array" aca="1" ref="D675" ca="1">SUMPRODUCT(OFFSET($B$2:$B$804,0,0,803-C675)-AVERAGE($B$2:$B$804),OFFSET($B$2:$B$804,C675,0,803-C675)-AVERAGE($B$2:$B$804))/DEVSQ($B$2:$B$804)</f>
        <v>#VALUE!</v>
      </c>
      <c r="E675"/>
      <c r="G675" s="4" t="e" cm="1">
        <f t="array" ref="G675">SUMPRODUCT(B$2:B$804-F$3,B675:B1477-F$3)</f>
        <v>#VALUE!</v>
      </c>
      <c r="H675" t="e" cm="1">
        <f t="array" ref="H675">SUMPRODUCT(B$2:B675-F$3,B$2:B675-F$3)</f>
        <v>#VALUE!</v>
      </c>
      <c r="I675" t="e" cm="1">
        <f t="array" ref="I675">SUMPRODUCT(B675:B$804-F$3,B675:B$804-F$3)</f>
        <v>#VALUE!</v>
      </c>
      <c r="J675" s="4" t="e">
        <f t="shared" si="10"/>
        <v>#VALUE!</v>
      </c>
    </row>
    <row r="676" spans="1:10" ht="15" x14ac:dyDescent="0.2">
      <c r="A676" s="5">
        <v>44620</v>
      </c>
      <c r="B676" s="4">
        <f>Table3[[#This Row],[Combined
Daily order]]</f>
        <v>23052</v>
      </c>
      <c r="C676" s="4">
        <v>674</v>
      </c>
      <c r="D676" s="4" t="e" cm="1">
        <f t="array" aca="1" ref="D676" ca="1">SUMPRODUCT(OFFSET($B$2:$B$804,0,0,803-C676)-AVERAGE($B$2:$B$804),OFFSET($B$2:$B$804,C676,0,803-C676)-AVERAGE($B$2:$B$804))/DEVSQ($B$2:$B$804)</f>
        <v>#VALUE!</v>
      </c>
      <c r="E676"/>
      <c r="G676" s="4" t="e" cm="1">
        <f t="array" ref="G676">SUMPRODUCT(B$2:B$804-F$3,B676:B1478-F$3)</f>
        <v>#VALUE!</v>
      </c>
      <c r="H676" t="e" cm="1">
        <f t="array" ref="H676">SUMPRODUCT(B$2:B676-F$3,B$2:B676-F$3)</f>
        <v>#VALUE!</v>
      </c>
      <c r="I676" t="e" cm="1">
        <f t="array" ref="I676">SUMPRODUCT(B676:B$804-F$3,B676:B$804-F$3)</f>
        <v>#VALUE!</v>
      </c>
      <c r="J676" s="4" t="e">
        <f t="shared" si="10"/>
        <v>#VALUE!</v>
      </c>
    </row>
    <row r="677" spans="1:10" ht="15" x14ac:dyDescent="0.2">
      <c r="A677" s="5">
        <v>44617</v>
      </c>
      <c r="B677" s="4">
        <f>Table3[[#This Row],[Combined
Daily order]]</f>
        <v>14966</v>
      </c>
      <c r="C677" s="4">
        <v>675</v>
      </c>
      <c r="D677" s="4" t="e" cm="1">
        <f t="array" aca="1" ref="D677" ca="1">SUMPRODUCT(OFFSET($B$2:$B$804,0,0,803-C677)-AVERAGE($B$2:$B$804),OFFSET($B$2:$B$804,C677,0,803-C677)-AVERAGE($B$2:$B$804))/DEVSQ($B$2:$B$804)</f>
        <v>#VALUE!</v>
      </c>
      <c r="E677"/>
      <c r="G677" s="4" t="e" cm="1">
        <f t="array" ref="G677">SUMPRODUCT(B$2:B$804-F$3,B677:B1479-F$3)</f>
        <v>#VALUE!</v>
      </c>
      <c r="H677" t="e" cm="1">
        <f t="array" ref="H677">SUMPRODUCT(B$2:B677-F$3,B$2:B677-F$3)</f>
        <v>#VALUE!</v>
      </c>
      <c r="I677" t="e" cm="1">
        <f t="array" ref="I677">SUMPRODUCT(B677:B$804-F$3,B677:B$804-F$3)</f>
        <v>#VALUE!</v>
      </c>
      <c r="J677" s="4" t="e">
        <f t="shared" si="10"/>
        <v>#VALUE!</v>
      </c>
    </row>
    <row r="678" spans="1:10" ht="15" x14ac:dyDescent="0.2">
      <c r="A678" s="5">
        <v>44616</v>
      </c>
      <c r="B678" s="4">
        <f>Table3[[#This Row],[Combined
Daily order]]</f>
        <v>24001</v>
      </c>
      <c r="C678" s="4">
        <v>676</v>
      </c>
      <c r="D678" s="4" t="e" cm="1">
        <f t="array" aca="1" ref="D678" ca="1">SUMPRODUCT(OFFSET($B$2:$B$804,0,0,803-C678)-AVERAGE($B$2:$B$804),OFFSET($B$2:$B$804,C678,0,803-C678)-AVERAGE($B$2:$B$804))/DEVSQ($B$2:$B$804)</f>
        <v>#VALUE!</v>
      </c>
      <c r="E678"/>
      <c r="G678" s="4" t="e" cm="1">
        <f t="array" ref="G678">SUMPRODUCT(B$2:B$804-F$3,B678:B1480-F$3)</f>
        <v>#VALUE!</v>
      </c>
      <c r="H678" t="e" cm="1">
        <f t="array" ref="H678">SUMPRODUCT(B$2:B678-F$3,B$2:B678-F$3)</f>
        <v>#VALUE!</v>
      </c>
      <c r="I678" t="e" cm="1">
        <f t="array" ref="I678">SUMPRODUCT(B678:B$804-F$3,B678:B$804-F$3)</f>
        <v>#VALUE!</v>
      </c>
      <c r="J678" s="4" t="e">
        <f t="shared" si="10"/>
        <v>#VALUE!</v>
      </c>
    </row>
    <row r="679" spans="1:10" ht="15" x14ac:dyDescent="0.2">
      <c r="A679" s="5">
        <v>44615</v>
      </c>
      <c r="B679" s="4">
        <f>Table3[[#This Row],[Combined
Daily order]]</f>
        <v>21884</v>
      </c>
      <c r="C679" s="4">
        <v>677</v>
      </c>
      <c r="D679" s="4" t="e" cm="1">
        <f t="array" aca="1" ref="D679" ca="1">SUMPRODUCT(OFFSET($B$2:$B$804,0,0,803-C679)-AVERAGE($B$2:$B$804),OFFSET($B$2:$B$804,C679,0,803-C679)-AVERAGE($B$2:$B$804))/DEVSQ($B$2:$B$804)</f>
        <v>#VALUE!</v>
      </c>
      <c r="E679"/>
      <c r="G679" s="4" t="e" cm="1">
        <f t="array" ref="G679">SUMPRODUCT(B$2:B$804-F$3,B679:B1481-F$3)</f>
        <v>#VALUE!</v>
      </c>
      <c r="H679" t="e" cm="1">
        <f t="array" ref="H679">SUMPRODUCT(B$2:B679-F$3,B$2:B679-F$3)</f>
        <v>#VALUE!</v>
      </c>
      <c r="I679" t="e" cm="1">
        <f t="array" ref="I679">SUMPRODUCT(B679:B$804-F$3,B679:B$804-F$3)</f>
        <v>#VALUE!</v>
      </c>
      <c r="J679" s="4" t="e">
        <f t="shared" si="10"/>
        <v>#VALUE!</v>
      </c>
    </row>
    <row r="680" spans="1:10" ht="15" x14ac:dyDescent="0.2">
      <c r="A680" s="5">
        <v>44614</v>
      </c>
      <c r="B680" s="4">
        <f>Table3[[#This Row],[Combined
Daily order]]</f>
        <v>16916</v>
      </c>
      <c r="C680" s="4">
        <v>678</v>
      </c>
      <c r="D680" s="4" t="e" cm="1">
        <f t="array" aca="1" ref="D680" ca="1">SUMPRODUCT(OFFSET($B$2:$B$804,0,0,803-C680)-AVERAGE($B$2:$B$804),OFFSET($B$2:$B$804,C680,0,803-C680)-AVERAGE($B$2:$B$804))/DEVSQ($B$2:$B$804)</f>
        <v>#VALUE!</v>
      </c>
      <c r="E680"/>
      <c r="G680" s="4" t="e" cm="1">
        <f t="array" ref="G680">SUMPRODUCT(B$2:B$804-F$3,B680:B1482-F$3)</f>
        <v>#VALUE!</v>
      </c>
      <c r="H680" t="e" cm="1">
        <f t="array" ref="H680">SUMPRODUCT(B$2:B680-F$3,B$2:B680-F$3)</f>
        <v>#VALUE!</v>
      </c>
      <c r="I680" t="e" cm="1">
        <f t="array" ref="I680">SUMPRODUCT(B680:B$804-F$3,B680:B$804-F$3)</f>
        <v>#VALUE!</v>
      </c>
      <c r="J680" s="4" t="e">
        <f t="shared" si="10"/>
        <v>#VALUE!</v>
      </c>
    </row>
    <row r="681" spans="1:10" ht="15" x14ac:dyDescent="0.2">
      <c r="A681" s="5">
        <v>44613</v>
      </c>
      <c r="B681" s="4">
        <f>Table3[[#This Row],[Combined
Daily order]]</f>
        <v>21558</v>
      </c>
      <c r="C681" s="4">
        <v>679</v>
      </c>
      <c r="D681" s="4" t="e" cm="1">
        <f t="array" aca="1" ref="D681" ca="1">SUMPRODUCT(OFFSET($B$2:$B$804,0,0,803-C681)-AVERAGE($B$2:$B$804),OFFSET($B$2:$B$804,C681,0,803-C681)-AVERAGE($B$2:$B$804))/DEVSQ($B$2:$B$804)</f>
        <v>#VALUE!</v>
      </c>
      <c r="E681"/>
      <c r="G681" s="4" t="e" cm="1">
        <f t="array" ref="G681">SUMPRODUCT(B$2:B$804-F$3,B681:B1483-F$3)</f>
        <v>#VALUE!</v>
      </c>
      <c r="H681" t="e" cm="1">
        <f t="array" ref="H681">SUMPRODUCT(B$2:B681-F$3,B$2:B681-F$3)</f>
        <v>#VALUE!</v>
      </c>
      <c r="I681" t="e" cm="1">
        <f t="array" ref="I681">SUMPRODUCT(B681:B$804-F$3,B681:B$804-F$3)</f>
        <v>#VALUE!</v>
      </c>
      <c r="J681" s="4" t="e">
        <f t="shared" si="10"/>
        <v>#VALUE!</v>
      </c>
    </row>
    <row r="682" spans="1:10" ht="15" x14ac:dyDescent="0.2">
      <c r="A682" s="5">
        <v>44610</v>
      </c>
      <c r="B682" s="4">
        <f>Table3[[#This Row],[Combined
Daily order]]</f>
        <v>15966</v>
      </c>
      <c r="C682" s="4">
        <v>680</v>
      </c>
      <c r="D682" s="4" t="e" cm="1">
        <f t="array" aca="1" ref="D682" ca="1">SUMPRODUCT(OFFSET($B$2:$B$804,0,0,803-C682)-AVERAGE($B$2:$B$804),OFFSET($B$2:$B$804,C682,0,803-C682)-AVERAGE($B$2:$B$804))/DEVSQ($B$2:$B$804)</f>
        <v>#VALUE!</v>
      </c>
      <c r="E682"/>
      <c r="G682" s="4" t="e" cm="1">
        <f t="array" ref="G682">SUMPRODUCT(B$2:B$804-F$3,B682:B1484-F$3)</f>
        <v>#VALUE!</v>
      </c>
      <c r="H682" t="e" cm="1">
        <f t="array" ref="H682">SUMPRODUCT(B$2:B682-F$3,B$2:B682-F$3)</f>
        <v>#VALUE!</v>
      </c>
      <c r="I682" t="e" cm="1">
        <f t="array" ref="I682">SUMPRODUCT(B682:B$804-F$3,B682:B$804-F$3)</f>
        <v>#VALUE!</v>
      </c>
      <c r="J682" s="4" t="e">
        <f t="shared" si="10"/>
        <v>#VALUE!</v>
      </c>
    </row>
    <row r="683" spans="1:10" ht="15" x14ac:dyDescent="0.2">
      <c r="A683" s="5">
        <v>44609</v>
      </c>
      <c r="B683" s="4">
        <f>Table3[[#This Row],[Combined
Daily order]]</f>
        <v>22105</v>
      </c>
      <c r="C683" s="4">
        <v>681</v>
      </c>
      <c r="D683" s="4" t="e" cm="1">
        <f t="array" aca="1" ref="D683" ca="1">SUMPRODUCT(OFFSET($B$2:$B$804,0,0,803-C683)-AVERAGE($B$2:$B$804),OFFSET($B$2:$B$804,C683,0,803-C683)-AVERAGE($B$2:$B$804))/DEVSQ($B$2:$B$804)</f>
        <v>#VALUE!</v>
      </c>
      <c r="E683"/>
      <c r="G683" s="4" t="e" cm="1">
        <f t="array" ref="G683">SUMPRODUCT(B$2:B$804-F$3,B683:B1485-F$3)</f>
        <v>#VALUE!</v>
      </c>
      <c r="H683" t="e" cm="1">
        <f t="array" ref="H683">SUMPRODUCT(B$2:B683-F$3,B$2:B683-F$3)</f>
        <v>#VALUE!</v>
      </c>
      <c r="I683" t="e" cm="1">
        <f t="array" ref="I683">SUMPRODUCT(B683:B$804-F$3,B683:B$804-F$3)</f>
        <v>#VALUE!</v>
      </c>
      <c r="J683" s="4" t="e">
        <f t="shared" si="10"/>
        <v>#VALUE!</v>
      </c>
    </row>
    <row r="684" spans="1:10" ht="15" x14ac:dyDescent="0.2">
      <c r="A684" s="5">
        <v>44608</v>
      </c>
      <c r="B684" s="4">
        <f>Table3[[#This Row],[Combined
Daily order]]</f>
        <v>15621</v>
      </c>
      <c r="C684" s="4">
        <v>682</v>
      </c>
      <c r="D684" s="4" t="e" cm="1">
        <f t="array" aca="1" ref="D684" ca="1">SUMPRODUCT(OFFSET($B$2:$B$804,0,0,803-C684)-AVERAGE($B$2:$B$804),OFFSET($B$2:$B$804,C684,0,803-C684)-AVERAGE($B$2:$B$804))/DEVSQ($B$2:$B$804)</f>
        <v>#VALUE!</v>
      </c>
      <c r="E684"/>
      <c r="G684" s="4" t="e" cm="1">
        <f t="array" ref="G684">SUMPRODUCT(B$2:B$804-F$3,B684:B1486-F$3)</f>
        <v>#VALUE!</v>
      </c>
      <c r="H684" t="e" cm="1">
        <f t="array" ref="H684">SUMPRODUCT(B$2:B684-F$3,B$2:B684-F$3)</f>
        <v>#VALUE!</v>
      </c>
      <c r="I684" t="e" cm="1">
        <f t="array" ref="I684">SUMPRODUCT(B684:B$804-F$3,B684:B$804-F$3)</f>
        <v>#VALUE!</v>
      </c>
      <c r="J684" s="4" t="e">
        <f t="shared" si="10"/>
        <v>#VALUE!</v>
      </c>
    </row>
    <row r="685" spans="1:10" ht="15" x14ac:dyDescent="0.2">
      <c r="A685" s="5">
        <v>44607</v>
      </c>
      <c r="B685" s="4">
        <f>Table3[[#This Row],[Combined
Daily order]]</f>
        <v>21798</v>
      </c>
      <c r="C685" s="4">
        <v>683</v>
      </c>
      <c r="D685" s="4" t="e" cm="1">
        <f t="array" aca="1" ref="D685" ca="1">SUMPRODUCT(OFFSET($B$2:$B$804,0,0,803-C685)-AVERAGE($B$2:$B$804),OFFSET($B$2:$B$804,C685,0,803-C685)-AVERAGE($B$2:$B$804))/DEVSQ($B$2:$B$804)</f>
        <v>#VALUE!</v>
      </c>
      <c r="E685"/>
      <c r="G685" s="4" t="e" cm="1">
        <f t="array" ref="G685">SUMPRODUCT(B$2:B$804-F$3,B685:B1487-F$3)</f>
        <v>#VALUE!</v>
      </c>
      <c r="H685" t="e" cm="1">
        <f t="array" ref="H685">SUMPRODUCT(B$2:B685-F$3,B$2:B685-F$3)</f>
        <v>#VALUE!</v>
      </c>
      <c r="I685" t="e" cm="1">
        <f t="array" ref="I685">SUMPRODUCT(B685:B$804-F$3,B685:B$804-F$3)</f>
        <v>#VALUE!</v>
      </c>
      <c r="J685" s="4" t="e">
        <f t="shared" si="10"/>
        <v>#VALUE!</v>
      </c>
    </row>
    <row r="686" spans="1:10" ht="15" x14ac:dyDescent="0.2">
      <c r="A686" s="5">
        <v>44606</v>
      </c>
      <c r="B686" s="4">
        <f>Table3[[#This Row],[Combined
Daily order]]</f>
        <v>14624</v>
      </c>
      <c r="C686" s="4">
        <v>684</v>
      </c>
      <c r="D686" s="4" t="e" cm="1">
        <f t="array" aca="1" ref="D686" ca="1">SUMPRODUCT(OFFSET($B$2:$B$804,0,0,803-C686)-AVERAGE($B$2:$B$804),OFFSET($B$2:$B$804,C686,0,803-C686)-AVERAGE($B$2:$B$804))/DEVSQ($B$2:$B$804)</f>
        <v>#VALUE!</v>
      </c>
      <c r="E686"/>
      <c r="G686" s="4" t="e" cm="1">
        <f t="array" ref="G686">SUMPRODUCT(B$2:B$804-F$3,B686:B1488-F$3)</f>
        <v>#VALUE!</v>
      </c>
      <c r="H686" t="e" cm="1">
        <f t="array" ref="H686">SUMPRODUCT(B$2:B686-F$3,B$2:B686-F$3)</f>
        <v>#VALUE!</v>
      </c>
      <c r="I686" t="e" cm="1">
        <f t="array" ref="I686">SUMPRODUCT(B686:B$804-F$3,B686:B$804-F$3)</f>
        <v>#VALUE!</v>
      </c>
      <c r="J686" s="4" t="e">
        <f t="shared" si="10"/>
        <v>#VALUE!</v>
      </c>
    </row>
    <row r="687" spans="1:10" ht="15" x14ac:dyDescent="0.2">
      <c r="A687" s="5">
        <v>44603</v>
      </c>
      <c r="B687" s="4">
        <f>Table3[[#This Row],[Combined
Daily order]]</f>
        <v>23712</v>
      </c>
      <c r="C687" s="4">
        <v>685</v>
      </c>
      <c r="D687" s="4" t="e" cm="1">
        <f t="array" aca="1" ref="D687" ca="1">SUMPRODUCT(OFFSET($B$2:$B$804,0,0,803-C687)-AVERAGE($B$2:$B$804),OFFSET($B$2:$B$804,C687,0,803-C687)-AVERAGE($B$2:$B$804))/DEVSQ($B$2:$B$804)</f>
        <v>#VALUE!</v>
      </c>
      <c r="E687"/>
      <c r="G687" s="4" t="e" cm="1">
        <f t="array" ref="G687">SUMPRODUCT(B$2:B$804-F$3,B687:B1489-F$3)</f>
        <v>#VALUE!</v>
      </c>
      <c r="H687" t="e" cm="1">
        <f t="array" ref="H687">SUMPRODUCT(B$2:B687-F$3,B$2:B687-F$3)</f>
        <v>#VALUE!</v>
      </c>
      <c r="I687" t="e" cm="1">
        <f t="array" ref="I687">SUMPRODUCT(B687:B$804-F$3,B687:B$804-F$3)</f>
        <v>#VALUE!</v>
      </c>
      <c r="J687" s="4" t="e">
        <f t="shared" si="10"/>
        <v>#VALUE!</v>
      </c>
    </row>
    <row r="688" spans="1:10" ht="15" x14ac:dyDescent="0.2">
      <c r="A688" s="5">
        <v>44602</v>
      </c>
      <c r="B688" s="4">
        <f>Table3[[#This Row],[Combined
Daily order]]</f>
        <v>15045</v>
      </c>
      <c r="C688" s="4">
        <v>686</v>
      </c>
      <c r="D688" s="4" t="e" cm="1">
        <f t="array" aca="1" ref="D688" ca="1">SUMPRODUCT(OFFSET($B$2:$B$804,0,0,803-C688)-AVERAGE($B$2:$B$804),OFFSET($B$2:$B$804,C688,0,803-C688)-AVERAGE($B$2:$B$804))/DEVSQ($B$2:$B$804)</f>
        <v>#VALUE!</v>
      </c>
      <c r="E688"/>
      <c r="G688" s="4" t="e" cm="1">
        <f t="array" ref="G688">SUMPRODUCT(B$2:B$804-F$3,B688:B1490-F$3)</f>
        <v>#VALUE!</v>
      </c>
      <c r="H688" t="e" cm="1">
        <f t="array" ref="H688">SUMPRODUCT(B$2:B688-F$3,B$2:B688-F$3)</f>
        <v>#VALUE!</v>
      </c>
      <c r="I688" t="e" cm="1">
        <f t="array" ref="I688">SUMPRODUCT(B688:B$804-F$3,B688:B$804-F$3)</f>
        <v>#VALUE!</v>
      </c>
      <c r="J688" s="4" t="e">
        <f t="shared" si="10"/>
        <v>#VALUE!</v>
      </c>
    </row>
    <row r="689" spans="1:10" ht="15" x14ac:dyDescent="0.2">
      <c r="A689" s="5">
        <v>44601</v>
      </c>
      <c r="B689" s="4">
        <f>Table3[[#This Row],[Combined
Daily order]]</f>
        <v>22152</v>
      </c>
      <c r="C689" s="4">
        <v>687</v>
      </c>
      <c r="D689" s="4" t="e" cm="1">
        <f t="array" aca="1" ref="D689" ca="1">SUMPRODUCT(OFFSET($B$2:$B$804,0,0,803-C689)-AVERAGE($B$2:$B$804),OFFSET($B$2:$B$804,C689,0,803-C689)-AVERAGE($B$2:$B$804))/DEVSQ($B$2:$B$804)</f>
        <v>#VALUE!</v>
      </c>
      <c r="E689"/>
      <c r="G689" s="4" t="e" cm="1">
        <f t="array" ref="G689">SUMPRODUCT(B$2:B$804-F$3,B689:B1491-F$3)</f>
        <v>#VALUE!</v>
      </c>
      <c r="H689" t="e" cm="1">
        <f t="array" ref="H689">SUMPRODUCT(B$2:B689-F$3,B$2:B689-F$3)</f>
        <v>#VALUE!</v>
      </c>
      <c r="I689" t="e" cm="1">
        <f t="array" ref="I689">SUMPRODUCT(B689:B$804-F$3,B689:B$804-F$3)</f>
        <v>#VALUE!</v>
      </c>
      <c r="J689" s="4" t="e">
        <f t="shared" si="10"/>
        <v>#VALUE!</v>
      </c>
    </row>
    <row r="690" spans="1:10" ht="15" x14ac:dyDescent="0.2">
      <c r="A690" s="5">
        <v>44600</v>
      </c>
      <c r="B690" s="4">
        <f>Table3[[#This Row],[Combined
Daily order]]</f>
        <v>14619</v>
      </c>
      <c r="C690" s="4">
        <v>688</v>
      </c>
      <c r="D690" s="4" t="e" cm="1">
        <f t="array" aca="1" ref="D690" ca="1">SUMPRODUCT(OFFSET($B$2:$B$804,0,0,803-C690)-AVERAGE($B$2:$B$804),OFFSET($B$2:$B$804,C690,0,803-C690)-AVERAGE($B$2:$B$804))/DEVSQ($B$2:$B$804)</f>
        <v>#VALUE!</v>
      </c>
      <c r="E690"/>
      <c r="G690" s="4" t="e" cm="1">
        <f t="array" ref="G690">SUMPRODUCT(B$2:B$804-F$3,B690:B1492-F$3)</f>
        <v>#VALUE!</v>
      </c>
      <c r="H690" t="e" cm="1">
        <f t="array" ref="H690">SUMPRODUCT(B$2:B690-F$3,B$2:B690-F$3)</f>
        <v>#VALUE!</v>
      </c>
      <c r="I690" t="e" cm="1">
        <f t="array" ref="I690">SUMPRODUCT(B690:B$804-F$3,B690:B$804-F$3)</f>
        <v>#VALUE!</v>
      </c>
      <c r="J690" s="4" t="e">
        <f t="shared" si="10"/>
        <v>#VALUE!</v>
      </c>
    </row>
    <row r="691" spans="1:10" ht="15" x14ac:dyDescent="0.2">
      <c r="A691" s="5">
        <v>44599</v>
      </c>
      <c r="B691" s="4">
        <f>Table3[[#This Row],[Combined
Daily order]]</f>
        <v>21192</v>
      </c>
      <c r="C691" s="4">
        <v>689</v>
      </c>
      <c r="D691" s="4" t="e" cm="1">
        <f t="array" aca="1" ref="D691" ca="1">SUMPRODUCT(OFFSET($B$2:$B$804,0,0,803-C691)-AVERAGE($B$2:$B$804),OFFSET($B$2:$B$804,C691,0,803-C691)-AVERAGE($B$2:$B$804))/DEVSQ($B$2:$B$804)</f>
        <v>#VALUE!</v>
      </c>
      <c r="E691"/>
      <c r="G691" s="4" t="e" cm="1">
        <f t="array" ref="G691">SUMPRODUCT(B$2:B$804-F$3,B691:B1493-F$3)</f>
        <v>#VALUE!</v>
      </c>
      <c r="H691" t="e" cm="1">
        <f t="array" ref="H691">SUMPRODUCT(B$2:B691-F$3,B$2:B691-F$3)</f>
        <v>#VALUE!</v>
      </c>
      <c r="I691" t="e" cm="1">
        <f t="array" ref="I691">SUMPRODUCT(B691:B$804-F$3,B691:B$804-F$3)</f>
        <v>#VALUE!</v>
      </c>
      <c r="J691" s="4" t="e">
        <f t="shared" si="10"/>
        <v>#VALUE!</v>
      </c>
    </row>
    <row r="692" spans="1:10" ht="15" x14ac:dyDescent="0.2">
      <c r="A692" s="5">
        <v>44596</v>
      </c>
      <c r="B692" s="4">
        <f>Table3[[#This Row],[Combined
Daily order]]</f>
        <v>22621</v>
      </c>
      <c r="C692" s="4">
        <v>690</v>
      </c>
      <c r="D692" s="4" t="e" cm="1">
        <f t="array" aca="1" ref="D692" ca="1">SUMPRODUCT(OFFSET($B$2:$B$804,0,0,803-C692)-AVERAGE($B$2:$B$804),OFFSET($B$2:$B$804,C692,0,803-C692)-AVERAGE($B$2:$B$804))/DEVSQ($B$2:$B$804)</f>
        <v>#VALUE!</v>
      </c>
      <c r="E692"/>
      <c r="G692" s="4" t="e" cm="1">
        <f t="array" ref="G692">SUMPRODUCT(B$2:B$804-F$3,B692:B1494-F$3)</f>
        <v>#VALUE!</v>
      </c>
      <c r="H692" t="e" cm="1">
        <f t="array" ref="H692">SUMPRODUCT(B$2:B692-F$3,B$2:B692-F$3)</f>
        <v>#VALUE!</v>
      </c>
      <c r="I692" t="e" cm="1">
        <f t="array" ref="I692">SUMPRODUCT(B692:B$804-F$3,B692:B$804-F$3)</f>
        <v>#VALUE!</v>
      </c>
      <c r="J692" s="4" t="e">
        <f t="shared" si="10"/>
        <v>#VALUE!</v>
      </c>
    </row>
    <row r="693" spans="1:10" ht="15" x14ac:dyDescent="0.2">
      <c r="A693" s="5">
        <v>44595</v>
      </c>
      <c r="B693" s="4">
        <f>Table3[[#This Row],[Combined
Daily order]]</f>
        <v>14529</v>
      </c>
      <c r="C693" s="4">
        <v>691</v>
      </c>
      <c r="D693" s="4" t="e" cm="1">
        <f t="array" aca="1" ref="D693" ca="1">SUMPRODUCT(OFFSET($B$2:$B$804,0,0,803-C693)-AVERAGE($B$2:$B$804),OFFSET($B$2:$B$804,C693,0,803-C693)-AVERAGE($B$2:$B$804))/DEVSQ($B$2:$B$804)</f>
        <v>#VALUE!</v>
      </c>
      <c r="E693"/>
      <c r="G693" s="4" t="e" cm="1">
        <f t="array" ref="G693">SUMPRODUCT(B$2:B$804-F$3,B693:B1495-F$3)</f>
        <v>#VALUE!</v>
      </c>
      <c r="H693" t="e" cm="1">
        <f t="array" ref="H693">SUMPRODUCT(B$2:B693-F$3,B$2:B693-F$3)</f>
        <v>#VALUE!</v>
      </c>
      <c r="I693" t="e" cm="1">
        <f t="array" ref="I693">SUMPRODUCT(B693:B$804-F$3,B693:B$804-F$3)</f>
        <v>#VALUE!</v>
      </c>
      <c r="J693" s="4" t="e">
        <f t="shared" si="10"/>
        <v>#VALUE!</v>
      </c>
    </row>
    <row r="694" spans="1:10" ht="15" x14ac:dyDescent="0.2">
      <c r="A694" s="5">
        <v>44594</v>
      </c>
      <c r="B694" s="4">
        <f>Table3[[#This Row],[Combined
Daily order]]</f>
        <v>14285</v>
      </c>
      <c r="C694" s="4">
        <v>692</v>
      </c>
      <c r="D694" s="4" t="e" cm="1">
        <f t="array" aca="1" ref="D694" ca="1">SUMPRODUCT(OFFSET($B$2:$B$804,0,0,803-C694)-AVERAGE($B$2:$B$804),OFFSET($B$2:$B$804,C694,0,803-C694)-AVERAGE($B$2:$B$804))/DEVSQ($B$2:$B$804)</f>
        <v>#VALUE!</v>
      </c>
      <c r="E694"/>
      <c r="G694" s="4" t="e" cm="1">
        <f t="array" ref="G694">SUMPRODUCT(B$2:B$804-F$3,B694:B1496-F$3)</f>
        <v>#VALUE!</v>
      </c>
      <c r="H694" t="e" cm="1">
        <f t="array" ref="H694">SUMPRODUCT(B$2:B694-F$3,B$2:B694-F$3)</f>
        <v>#VALUE!</v>
      </c>
      <c r="I694" t="e" cm="1">
        <f t="array" ref="I694">SUMPRODUCT(B694:B$804-F$3,B694:B$804-F$3)</f>
        <v>#VALUE!</v>
      </c>
      <c r="J694" s="4" t="e">
        <f t="shared" si="10"/>
        <v>#VALUE!</v>
      </c>
    </row>
    <row r="695" spans="1:10" ht="15" x14ac:dyDescent="0.2">
      <c r="A695" s="5">
        <v>44593</v>
      </c>
      <c r="B695" s="4">
        <f>Table3[[#This Row],[Combined
Daily order]]</f>
        <v>21933</v>
      </c>
      <c r="C695" s="4">
        <v>693</v>
      </c>
      <c r="D695" s="4" t="e" cm="1">
        <f t="array" aca="1" ref="D695" ca="1">SUMPRODUCT(OFFSET($B$2:$B$804,0,0,803-C695)-AVERAGE($B$2:$B$804),OFFSET($B$2:$B$804,C695,0,803-C695)-AVERAGE($B$2:$B$804))/DEVSQ($B$2:$B$804)</f>
        <v>#VALUE!</v>
      </c>
      <c r="E695"/>
      <c r="G695" s="4" t="e" cm="1">
        <f t="array" ref="G695">SUMPRODUCT(B$2:B$804-F$3,B695:B1497-F$3)</f>
        <v>#VALUE!</v>
      </c>
      <c r="H695" t="e" cm="1">
        <f t="array" ref="H695">SUMPRODUCT(B$2:B695-F$3,B$2:B695-F$3)</f>
        <v>#VALUE!</v>
      </c>
      <c r="I695" t="e" cm="1">
        <f t="array" ref="I695">SUMPRODUCT(B695:B$804-F$3,B695:B$804-F$3)</f>
        <v>#VALUE!</v>
      </c>
      <c r="J695" s="4" t="e">
        <f t="shared" si="10"/>
        <v>#VALUE!</v>
      </c>
    </row>
    <row r="696" spans="1:10" ht="15" x14ac:dyDescent="0.2">
      <c r="A696" s="5">
        <v>44592</v>
      </c>
      <c r="B696" s="4">
        <f>Table3[[#This Row],[Combined
Daily order]]</f>
        <v>14688</v>
      </c>
      <c r="C696" s="4">
        <v>694</v>
      </c>
      <c r="D696" s="4" t="e" cm="1">
        <f t="array" aca="1" ref="D696" ca="1">SUMPRODUCT(OFFSET($B$2:$B$804,0,0,803-C696)-AVERAGE($B$2:$B$804),OFFSET($B$2:$B$804,C696,0,803-C696)-AVERAGE($B$2:$B$804))/DEVSQ($B$2:$B$804)</f>
        <v>#VALUE!</v>
      </c>
      <c r="E696"/>
      <c r="G696" s="4" t="e" cm="1">
        <f t="array" ref="G696">SUMPRODUCT(B$2:B$804-F$3,B696:B1498-F$3)</f>
        <v>#VALUE!</v>
      </c>
      <c r="H696" t="e" cm="1">
        <f t="array" ref="H696">SUMPRODUCT(B$2:B696-F$3,B$2:B696-F$3)</f>
        <v>#VALUE!</v>
      </c>
      <c r="I696" t="e" cm="1">
        <f t="array" ref="I696">SUMPRODUCT(B696:B$804-F$3,B696:B$804-F$3)</f>
        <v>#VALUE!</v>
      </c>
      <c r="J696" s="4" t="e">
        <f t="shared" si="10"/>
        <v>#VALUE!</v>
      </c>
    </row>
    <row r="697" spans="1:10" ht="15" x14ac:dyDescent="0.2">
      <c r="A697" s="5">
        <v>44589</v>
      </c>
      <c r="B697" s="4">
        <f>Table3[[#This Row],[Combined
Daily order]]</f>
        <v>20066</v>
      </c>
      <c r="C697" s="4">
        <v>695</v>
      </c>
      <c r="D697" s="4" t="e" cm="1">
        <f t="array" aca="1" ref="D697" ca="1">SUMPRODUCT(OFFSET($B$2:$B$804,0,0,803-C697)-AVERAGE($B$2:$B$804),OFFSET($B$2:$B$804,C697,0,803-C697)-AVERAGE($B$2:$B$804))/DEVSQ($B$2:$B$804)</f>
        <v>#VALUE!</v>
      </c>
      <c r="E697"/>
      <c r="G697" s="4" t="e" cm="1">
        <f t="array" ref="G697">SUMPRODUCT(B$2:B$804-F$3,B697:B1499-F$3)</f>
        <v>#VALUE!</v>
      </c>
      <c r="H697" t="e" cm="1">
        <f t="array" ref="H697">SUMPRODUCT(B$2:B697-F$3,B$2:B697-F$3)</f>
        <v>#VALUE!</v>
      </c>
      <c r="I697" t="e" cm="1">
        <f t="array" ref="I697">SUMPRODUCT(B697:B$804-F$3,B697:B$804-F$3)</f>
        <v>#VALUE!</v>
      </c>
      <c r="J697" s="4" t="e">
        <f t="shared" si="10"/>
        <v>#VALUE!</v>
      </c>
    </row>
    <row r="698" spans="1:10" ht="15" x14ac:dyDescent="0.2">
      <c r="A698" s="5">
        <v>44588</v>
      </c>
      <c r="B698" s="4">
        <f>Table3[[#This Row],[Combined
Daily order]]</f>
        <v>15191</v>
      </c>
      <c r="C698" s="4">
        <v>696</v>
      </c>
      <c r="D698" s="4" t="e" cm="1">
        <f t="array" aca="1" ref="D698" ca="1">SUMPRODUCT(OFFSET($B$2:$B$804,0,0,803-C698)-AVERAGE($B$2:$B$804),OFFSET($B$2:$B$804,C698,0,803-C698)-AVERAGE($B$2:$B$804))/DEVSQ($B$2:$B$804)</f>
        <v>#VALUE!</v>
      </c>
      <c r="E698"/>
      <c r="G698" s="4" t="e" cm="1">
        <f t="array" ref="G698">SUMPRODUCT(B$2:B$804-F$3,B698:B1500-F$3)</f>
        <v>#VALUE!</v>
      </c>
      <c r="H698" t="e" cm="1">
        <f t="array" ref="H698">SUMPRODUCT(B$2:B698-F$3,B$2:B698-F$3)</f>
        <v>#VALUE!</v>
      </c>
      <c r="I698" t="e" cm="1">
        <f t="array" ref="I698">SUMPRODUCT(B698:B$804-F$3,B698:B$804-F$3)</f>
        <v>#VALUE!</v>
      </c>
      <c r="J698" s="4" t="e">
        <f t="shared" si="10"/>
        <v>#VALUE!</v>
      </c>
    </row>
    <row r="699" spans="1:10" ht="15" x14ac:dyDescent="0.2">
      <c r="A699" s="5">
        <v>44587</v>
      </c>
      <c r="B699" s="4">
        <f>Table3[[#This Row],[Combined
Daily order]]</f>
        <v>21681</v>
      </c>
      <c r="C699" s="4">
        <v>697</v>
      </c>
      <c r="D699" s="4" t="e" cm="1">
        <f t="array" aca="1" ref="D699" ca="1">SUMPRODUCT(OFFSET($B$2:$B$804,0,0,803-C699)-AVERAGE($B$2:$B$804),OFFSET($B$2:$B$804,C699,0,803-C699)-AVERAGE($B$2:$B$804))/DEVSQ($B$2:$B$804)</f>
        <v>#VALUE!</v>
      </c>
      <c r="E699"/>
      <c r="G699" s="4" t="e" cm="1">
        <f t="array" ref="G699">SUMPRODUCT(B$2:B$804-F$3,B699:B1501-F$3)</f>
        <v>#VALUE!</v>
      </c>
      <c r="H699" t="e" cm="1">
        <f t="array" ref="H699">SUMPRODUCT(B$2:B699-F$3,B$2:B699-F$3)</f>
        <v>#VALUE!</v>
      </c>
      <c r="I699" t="e" cm="1">
        <f t="array" ref="I699">SUMPRODUCT(B699:B$804-F$3,B699:B$804-F$3)</f>
        <v>#VALUE!</v>
      </c>
      <c r="J699" s="4" t="e">
        <f t="shared" si="10"/>
        <v>#VALUE!</v>
      </c>
    </row>
    <row r="700" spans="1:10" ht="15" x14ac:dyDescent="0.2">
      <c r="A700" s="5">
        <v>44586</v>
      </c>
      <c r="B700" s="4">
        <f>Table3[[#This Row],[Combined
Daily order]]</f>
        <v>13513</v>
      </c>
      <c r="C700" s="4">
        <v>698</v>
      </c>
      <c r="D700" s="4" t="e" cm="1">
        <f t="array" aca="1" ref="D700" ca="1">SUMPRODUCT(OFFSET($B$2:$B$804,0,0,803-C700)-AVERAGE($B$2:$B$804),OFFSET($B$2:$B$804,C700,0,803-C700)-AVERAGE($B$2:$B$804))/DEVSQ($B$2:$B$804)</f>
        <v>#VALUE!</v>
      </c>
      <c r="E700"/>
      <c r="G700" s="4" t="e" cm="1">
        <f t="array" ref="G700">SUMPRODUCT(B$2:B$804-F$3,B700:B1502-F$3)</f>
        <v>#VALUE!</v>
      </c>
      <c r="H700" t="e" cm="1">
        <f t="array" ref="H700">SUMPRODUCT(B$2:B700-F$3,B$2:B700-F$3)</f>
        <v>#VALUE!</v>
      </c>
      <c r="I700" t="e" cm="1">
        <f t="array" ref="I700">SUMPRODUCT(B700:B$804-F$3,B700:B$804-F$3)</f>
        <v>#VALUE!</v>
      </c>
      <c r="J700" s="4" t="e">
        <f t="shared" si="10"/>
        <v>#VALUE!</v>
      </c>
    </row>
    <row r="701" spans="1:10" ht="15" x14ac:dyDescent="0.2">
      <c r="A701" s="5">
        <v>44585</v>
      </c>
      <c r="B701" s="4">
        <f>Table3[[#This Row],[Combined
Daily order]]</f>
        <v>19813</v>
      </c>
      <c r="C701" s="4">
        <v>699</v>
      </c>
      <c r="D701" s="4" t="e" cm="1">
        <f t="array" aca="1" ref="D701" ca="1">SUMPRODUCT(OFFSET($B$2:$B$804,0,0,803-C701)-AVERAGE($B$2:$B$804),OFFSET($B$2:$B$804,C701,0,803-C701)-AVERAGE($B$2:$B$804))/DEVSQ($B$2:$B$804)</f>
        <v>#VALUE!</v>
      </c>
      <c r="E701"/>
      <c r="G701" s="4" t="e" cm="1">
        <f t="array" ref="G701">SUMPRODUCT(B$2:B$804-F$3,B701:B1503-F$3)</f>
        <v>#VALUE!</v>
      </c>
      <c r="H701" t="e" cm="1">
        <f t="array" ref="H701">SUMPRODUCT(B$2:B701-F$3,B$2:B701-F$3)</f>
        <v>#VALUE!</v>
      </c>
      <c r="I701" t="e" cm="1">
        <f t="array" ref="I701">SUMPRODUCT(B701:B$804-F$3,B701:B$804-F$3)</f>
        <v>#VALUE!</v>
      </c>
      <c r="J701" s="4" t="e">
        <f t="shared" si="10"/>
        <v>#VALUE!</v>
      </c>
    </row>
    <row r="702" spans="1:10" ht="15" x14ac:dyDescent="0.2">
      <c r="A702" s="5">
        <v>44582</v>
      </c>
      <c r="B702" s="4">
        <f>Table3[[#This Row],[Combined
Daily order]]</f>
        <v>12916</v>
      </c>
      <c r="C702" s="4">
        <v>700</v>
      </c>
      <c r="D702" s="4" t="e" cm="1">
        <f t="array" aca="1" ref="D702" ca="1">SUMPRODUCT(OFFSET($B$2:$B$804,0,0,803-C702)-AVERAGE($B$2:$B$804),OFFSET($B$2:$B$804,C702,0,803-C702)-AVERAGE($B$2:$B$804))/DEVSQ($B$2:$B$804)</f>
        <v>#VALUE!</v>
      </c>
      <c r="E702"/>
      <c r="G702" s="4" t="e" cm="1">
        <f t="array" ref="G702">SUMPRODUCT(B$2:B$804-F$3,B702:B1504-F$3)</f>
        <v>#VALUE!</v>
      </c>
      <c r="H702" t="e" cm="1">
        <f t="array" ref="H702">SUMPRODUCT(B$2:B702-F$3,B$2:B702-F$3)</f>
        <v>#VALUE!</v>
      </c>
      <c r="I702" t="e" cm="1">
        <f t="array" ref="I702">SUMPRODUCT(B702:B$804-F$3,B702:B$804-F$3)</f>
        <v>#VALUE!</v>
      </c>
      <c r="J702" s="4" t="e">
        <f t="shared" si="10"/>
        <v>#VALUE!</v>
      </c>
    </row>
    <row r="703" spans="1:10" ht="15" x14ac:dyDescent="0.2">
      <c r="A703" s="5">
        <v>44581</v>
      </c>
      <c r="B703" s="4">
        <f>Table3[[#This Row],[Combined
Daily order]]</f>
        <v>19801</v>
      </c>
      <c r="C703" s="4">
        <v>701</v>
      </c>
      <c r="D703" s="4" t="e" cm="1">
        <f t="array" aca="1" ref="D703" ca="1">SUMPRODUCT(OFFSET($B$2:$B$804,0,0,803-C703)-AVERAGE($B$2:$B$804),OFFSET($B$2:$B$804,C703,0,803-C703)-AVERAGE($B$2:$B$804))/DEVSQ($B$2:$B$804)</f>
        <v>#VALUE!</v>
      </c>
      <c r="E703"/>
      <c r="G703" s="4" t="e" cm="1">
        <f t="array" ref="G703">SUMPRODUCT(B$2:B$804-F$3,B703:B1505-F$3)</f>
        <v>#VALUE!</v>
      </c>
      <c r="H703" t="e" cm="1">
        <f t="array" ref="H703">SUMPRODUCT(B$2:B703-F$3,B$2:B703-F$3)</f>
        <v>#VALUE!</v>
      </c>
      <c r="I703" t="e" cm="1">
        <f t="array" ref="I703">SUMPRODUCT(B703:B$804-F$3,B703:B$804-F$3)</f>
        <v>#VALUE!</v>
      </c>
      <c r="J703" s="4" t="e">
        <f t="shared" si="10"/>
        <v>#VALUE!</v>
      </c>
    </row>
    <row r="704" spans="1:10" ht="15" x14ac:dyDescent="0.2">
      <c r="A704" s="5">
        <v>44580</v>
      </c>
      <c r="B704" s="4">
        <f>Table3[[#This Row],[Combined
Daily order]]</f>
        <v>14072</v>
      </c>
      <c r="C704" s="4">
        <v>702</v>
      </c>
      <c r="D704" s="4" t="e" cm="1">
        <f t="array" aca="1" ref="D704" ca="1">SUMPRODUCT(OFFSET($B$2:$B$804,0,0,803-C704)-AVERAGE($B$2:$B$804),OFFSET($B$2:$B$804,C704,0,803-C704)-AVERAGE($B$2:$B$804))/DEVSQ($B$2:$B$804)</f>
        <v>#VALUE!</v>
      </c>
      <c r="E704"/>
      <c r="G704" s="4" t="e" cm="1">
        <f t="array" ref="G704">SUMPRODUCT(B$2:B$804-F$3,B704:B1506-F$3)</f>
        <v>#VALUE!</v>
      </c>
      <c r="H704" t="e" cm="1">
        <f t="array" ref="H704">SUMPRODUCT(B$2:B704-F$3,B$2:B704-F$3)</f>
        <v>#VALUE!</v>
      </c>
      <c r="I704" t="e" cm="1">
        <f t="array" ref="I704">SUMPRODUCT(B704:B$804-F$3,B704:B$804-F$3)</f>
        <v>#VALUE!</v>
      </c>
      <c r="J704" s="4" t="e">
        <f t="shared" si="10"/>
        <v>#VALUE!</v>
      </c>
    </row>
    <row r="705" spans="1:10" ht="15" x14ac:dyDescent="0.2">
      <c r="A705" s="5">
        <v>44579</v>
      </c>
      <c r="B705" s="4">
        <f>Table3[[#This Row],[Combined
Daily order]]</f>
        <v>19636</v>
      </c>
      <c r="C705" s="4">
        <v>703</v>
      </c>
      <c r="D705" s="4" t="e" cm="1">
        <f t="array" aca="1" ref="D705" ca="1">SUMPRODUCT(OFFSET($B$2:$B$804,0,0,803-C705)-AVERAGE($B$2:$B$804),OFFSET($B$2:$B$804,C705,0,803-C705)-AVERAGE($B$2:$B$804))/DEVSQ($B$2:$B$804)</f>
        <v>#VALUE!</v>
      </c>
      <c r="E705"/>
      <c r="G705" s="4" t="e" cm="1">
        <f t="array" ref="G705">SUMPRODUCT(B$2:B$804-F$3,B705:B1507-F$3)</f>
        <v>#VALUE!</v>
      </c>
      <c r="H705" t="e" cm="1">
        <f t="array" ref="H705">SUMPRODUCT(B$2:B705-F$3,B$2:B705-F$3)</f>
        <v>#VALUE!</v>
      </c>
      <c r="I705" t="e" cm="1">
        <f t="array" ref="I705">SUMPRODUCT(B705:B$804-F$3,B705:B$804-F$3)</f>
        <v>#VALUE!</v>
      </c>
      <c r="J705" s="4" t="e">
        <f t="shared" si="10"/>
        <v>#VALUE!</v>
      </c>
    </row>
    <row r="706" spans="1:10" ht="15" x14ac:dyDescent="0.2">
      <c r="A706" s="5">
        <v>44578</v>
      </c>
      <c r="B706" s="4">
        <f>Table3[[#This Row],[Combined
Daily order]]</f>
        <v>13316</v>
      </c>
      <c r="C706" s="4">
        <v>704</v>
      </c>
      <c r="D706" s="4" t="e" cm="1">
        <f t="array" aca="1" ref="D706" ca="1">SUMPRODUCT(OFFSET($B$2:$B$804,0,0,803-C706)-AVERAGE($B$2:$B$804),OFFSET($B$2:$B$804,C706,0,803-C706)-AVERAGE($B$2:$B$804))/DEVSQ($B$2:$B$804)</f>
        <v>#VALUE!</v>
      </c>
      <c r="E706"/>
      <c r="G706" s="4" t="e" cm="1">
        <f t="array" ref="G706">SUMPRODUCT(B$2:B$804-F$3,B706:B1508-F$3)</f>
        <v>#VALUE!</v>
      </c>
      <c r="H706" t="e" cm="1">
        <f t="array" ref="H706">SUMPRODUCT(B$2:B706-F$3,B$2:B706-F$3)</f>
        <v>#VALUE!</v>
      </c>
      <c r="I706" t="e" cm="1">
        <f t="array" ref="I706">SUMPRODUCT(B706:B$804-F$3,B706:B$804-F$3)</f>
        <v>#VALUE!</v>
      </c>
      <c r="J706" s="4" t="e">
        <f t="shared" ref="J706:J769" si="11">G706/I$2</f>
        <v>#VALUE!</v>
      </c>
    </row>
    <row r="707" spans="1:10" ht="15" x14ac:dyDescent="0.2">
      <c r="A707" s="5">
        <v>44575</v>
      </c>
      <c r="B707" s="4">
        <f>Table3[[#This Row],[Combined
Daily order]]</f>
        <v>18658</v>
      </c>
      <c r="C707" s="4">
        <v>705</v>
      </c>
      <c r="D707" s="4" t="e" cm="1">
        <f t="array" aca="1" ref="D707" ca="1">SUMPRODUCT(OFFSET($B$2:$B$804,0,0,803-C707)-AVERAGE($B$2:$B$804),OFFSET($B$2:$B$804,C707,0,803-C707)-AVERAGE($B$2:$B$804))/DEVSQ($B$2:$B$804)</f>
        <v>#VALUE!</v>
      </c>
      <c r="E707"/>
      <c r="G707" s="4" t="e" cm="1">
        <f t="array" ref="G707">SUMPRODUCT(B$2:B$804-F$3,B707:B1509-F$3)</f>
        <v>#VALUE!</v>
      </c>
      <c r="H707" t="e" cm="1">
        <f t="array" ref="H707">SUMPRODUCT(B$2:B707-F$3,B$2:B707-F$3)</f>
        <v>#VALUE!</v>
      </c>
      <c r="I707" t="e" cm="1">
        <f t="array" ref="I707">SUMPRODUCT(B707:B$804-F$3,B707:B$804-F$3)</f>
        <v>#VALUE!</v>
      </c>
      <c r="J707" s="4" t="e">
        <f t="shared" si="11"/>
        <v>#VALUE!</v>
      </c>
    </row>
    <row r="708" spans="1:10" ht="15" x14ac:dyDescent="0.2">
      <c r="A708" s="5">
        <v>44574</v>
      </c>
      <c r="B708" s="4">
        <f>Table3[[#This Row],[Combined
Daily order]]</f>
        <v>13092</v>
      </c>
      <c r="C708" s="4">
        <v>706</v>
      </c>
      <c r="D708" s="4" t="e" cm="1">
        <f t="array" aca="1" ref="D708" ca="1">SUMPRODUCT(OFFSET($B$2:$B$804,0,0,803-C708)-AVERAGE($B$2:$B$804),OFFSET($B$2:$B$804,C708,0,803-C708)-AVERAGE($B$2:$B$804))/DEVSQ($B$2:$B$804)</f>
        <v>#VALUE!</v>
      </c>
      <c r="E708"/>
      <c r="G708" s="4" t="e" cm="1">
        <f t="array" ref="G708">SUMPRODUCT(B$2:B$804-F$3,B708:B1510-F$3)</f>
        <v>#VALUE!</v>
      </c>
      <c r="H708" t="e" cm="1">
        <f t="array" ref="H708">SUMPRODUCT(B$2:B708-F$3,B$2:B708-F$3)</f>
        <v>#VALUE!</v>
      </c>
      <c r="I708" t="e" cm="1">
        <f t="array" ref="I708">SUMPRODUCT(B708:B$804-F$3,B708:B$804-F$3)</f>
        <v>#VALUE!</v>
      </c>
      <c r="J708" s="4" t="e">
        <f t="shared" si="11"/>
        <v>#VALUE!</v>
      </c>
    </row>
    <row r="709" spans="1:10" ht="15" x14ac:dyDescent="0.2">
      <c r="A709" s="5">
        <v>44573</v>
      </c>
      <c r="B709" s="4">
        <f>Table3[[#This Row],[Combined
Daily order]]</f>
        <v>19463</v>
      </c>
      <c r="C709" s="4">
        <v>707</v>
      </c>
      <c r="D709" s="4" t="e" cm="1">
        <f t="array" aca="1" ref="D709" ca="1">SUMPRODUCT(OFFSET($B$2:$B$804,0,0,803-C709)-AVERAGE($B$2:$B$804),OFFSET($B$2:$B$804,C709,0,803-C709)-AVERAGE($B$2:$B$804))/DEVSQ($B$2:$B$804)</f>
        <v>#VALUE!</v>
      </c>
      <c r="E709"/>
      <c r="G709" s="4" t="e" cm="1">
        <f t="array" ref="G709">SUMPRODUCT(B$2:B$804-F$3,B709:B1511-F$3)</f>
        <v>#VALUE!</v>
      </c>
      <c r="H709" t="e" cm="1">
        <f t="array" ref="H709">SUMPRODUCT(B$2:B709-F$3,B$2:B709-F$3)</f>
        <v>#VALUE!</v>
      </c>
      <c r="I709" t="e" cm="1">
        <f t="array" ref="I709">SUMPRODUCT(B709:B$804-F$3,B709:B$804-F$3)</f>
        <v>#VALUE!</v>
      </c>
      <c r="J709" s="4" t="e">
        <f t="shared" si="11"/>
        <v>#VALUE!</v>
      </c>
    </row>
    <row r="710" spans="1:10" ht="15" x14ac:dyDescent="0.2">
      <c r="A710" s="5">
        <v>44572</v>
      </c>
      <c r="B710" s="4">
        <f>Table3[[#This Row],[Combined
Daily order]]</f>
        <v>15293</v>
      </c>
      <c r="C710" s="4">
        <v>708</v>
      </c>
      <c r="D710" s="4" t="e" cm="1">
        <f t="array" aca="1" ref="D710" ca="1">SUMPRODUCT(OFFSET($B$2:$B$804,0,0,803-C710)-AVERAGE($B$2:$B$804),OFFSET($B$2:$B$804,C710,0,803-C710)-AVERAGE($B$2:$B$804))/DEVSQ($B$2:$B$804)</f>
        <v>#VALUE!</v>
      </c>
      <c r="E710"/>
      <c r="G710" s="4" t="e" cm="1">
        <f t="array" ref="G710">SUMPRODUCT(B$2:B$804-F$3,B710:B1512-F$3)</f>
        <v>#VALUE!</v>
      </c>
      <c r="H710" t="e" cm="1">
        <f t="array" ref="H710">SUMPRODUCT(B$2:B710-F$3,B$2:B710-F$3)</f>
        <v>#VALUE!</v>
      </c>
      <c r="I710" t="e" cm="1">
        <f t="array" ref="I710">SUMPRODUCT(B710:B$804-F$3,B710:B$804-F$3)</f>
        <v>#VALUE!</v>
      </c>
      <c r="J710" s="4" t="e">
        <f t="shared" si="11"/>
        <v>#VALUE!</v>
      </c>
    </row>
    <row r="711" spans="1:10" ht="15" x14ac:dyDescent="0.2">
      <c r="A711" s="5">
        <v>44571</v>
      </c>
      <c r="B711" s="4">
        <f>Table3[[#This Row],[Combined
Daily order]]</f>
        <v>23801</v>
      </c>
      <c r="C711" s="4">
        <v>709</v>
      </c>
      <c r="D711" s="4" t="e" cm="1">
        <f t="array" aca="1" ref="D711" ca="1">SUMPRODUCT(OFFSET($B$2:$B$804,0,0,803-C711)-AVERAGE($B$2:$B$804),OFFSET($B$2:$B$804,C711,0,803-C711)-AVERAGE($B$2:$B$804))/DEVSQ($B$2:$B$804)</f>
        <v>#VALUE!</v>
      </c>
      <c r="E711"/>
      <c r="G711" s="4" t="e" cm="1">
        <f t="array" ref="G711">SUMPRODUCT(B$2:B$804-F$3,B711:B1513-F$3)</f>
        <v>#VALUE!</v>
      </c>
      <c r="H711" t="e" cm="1">
        <f t="array" ref="H711">SUMPRODUCT(B$2:B711-F$3,B$2:B711-F$3)</f>
        <v>#VALUE!</v>
      </c>
      <c r="I711" t="e" cm="1">
        <f t="array" ref="I711">SUMPRODUCT(B711:B$804-F$3,B711:B$804-F$3)</f>
        <v>#VALUE!</v>
      </c>
      <c r="J711" s="4" t="e">
        <f t="shared" si="11"/>
        <v>#VALUE!</v>
      </c>
    </row>
    <row r="712" spans="1:10" ht="15" x14ac:dyDescent="0.2">
      <c r="A712" s="5">
        <v>44568</v>
      </c>
      <c r="B712" s="4">
        <f>Table3[[#This Row],[Combined
Daily order]]</f>
        <v>15911</v>
      </c>
      <c r="C712" s="4">
        <v>710</v>
      </c>
      <c r="D712" s="4" t="e" cm="1">
        <f t="array" aca="1" ref="D712" ca="1">SUMPRODUCT(OFFSET($B$2:$B$804,0,0,803-C712)-AVERAGE($B$2:$B$804),OFFSET($B$2:$B$804,C712,0,803-C712)-AVERAGE($B$2:$B$804))/DEVSQ($B$2:$B$804)</f>
        <v>#VALUE!</v>
      </c>
      <c r="E712"/>
      <c r="G712" s="4" t="e" cm="1">
        <f t="array" ref="G712">SUMPRODUCT(B$2:B$804-F$3,B712:B1514-F$3)</f>
        <v>#VALUE!</v>
      </c>
      <c r="H712" t="e" cm="1">
        <f t="array" ref="H712">SUMPRODUCT(B$2:B712-F$3,B$2:B712-F$3)</f>
        <v>#VALUE!</v>
      </c>
      <c r="I712" t="e" cm="1">
        <f t="array" ref="I712">SUMPRODUCT(B712:B$804-F$3,B712:B$804-F$3)</f>
        <v>#VALUE!</v>
      </c>
      <c r="J712" s="4" t="e">
        <f t="shared" si="11"/>
        <v>#VALUE!</v>
      </c>
    </row>
    <row r="713" spans="1:10" ht="15" x14ac:dyDescent="0.2">
      <c r="A713" s="5">
        <v>44567</v>
      </c>
      <c r="B713" s="4">
        <f>AVERAGE(B712,B714)</f>
        <v>17290.5</v>
      </c>
      <c r="C713" s="4">
        <v>711</v>
      </c>
      <c r="D713" s="4" t="e" cm="1">
        <f t="array" aca="1" ref="D713" ca="1">SUMPRODUCT(OFFSET($B$2:$B$804,0,0,803-C713)-AVERAGE($B$2:$B$804),OFFSET($B$2:$B$804,C713,0,803-C713)-AVERAGE($B$2:$B$804))/DEVSQ($B$2:$B$804)</f>
        <v>#VALUE!</v>
      </c>
      <c r="E713"/>
      <c r="G713" s="4" t="e" cm="1">
        <f t="array" ref="G713">SUMPRODUCT(B$2:B$804-F$3,B713:B1515-F$3)</f>
        <v>#VALUE!</v>
      </c>
      <c r="H713" t="e" cm="1">
        <f t="array" ref="H713">SUMPRODUCT(B$2:B713-F$3,B$2:B713-F$3)</f>
        <v>#VALUE!</v>
      </c>
      <c r="I713" t="e" cm="1">
        <f t="array" ref="I713">SUMPRODUCT(B713:B$804-F$3,B713:B$804-F$3)</f>
        <v>#VALUE!</v>
      </c>
      <c r="J713" s="4" t="e">
        <f t="shared" si="11"/>
        <v>#VALUE!</v>
      </c>
    </row>
    <row r="714" spans="1:10" ht="15" x14ac:dyDescent="0.2">
      <c r="A714" s="5">
        <v>44566</v>
      </c>
      <c r="B714" s="4">
        <f>Table3[[#This Row],[Combined
Daily order]]</f>
        <v>18670</v>
      </c>
      <c r="C714" s="4">
        <v>712</v>
      </c>
      <c r="D714" s="4" t="e" cm="1">
        <f t="array" aca="1" ref="D714" ca="1">SUMPRODUCT(OFFSET($B$2:$B$804,0,0,803-C714)-AVERAGE($B$2:$B$804),OFFSET($B$2:$B$804,C714,0,803-C714)-AVERAGE($B$2:$B$804))/DEVSQ($B$2:$B$804)</f>
        <v>#VALUE!</v>
      </c>
      <c r="E714"/>
      <c r="G714" s="4" t="e" cm="1">
        <f t="array" ref="G714">SUMPRODUCT(B$2:B$804-F$3,B714:B1516-F$3)</f>
        <v>#VALUE!</v>
      </c>
      <c r="H714" t="e" cm="1">
        <f t="array" ref="H714">SUMPRODUCT(B$2:B714-F$3,B$2:B714-F$3)</f>
        <v>#VALUE!</v>
      </c>
      <c r="I714" t="e" cm="1">
        <f t="array" ref="I714">SUMPRODUCT(B714:B$804-F$3,B714:B$804-F$3)</f>
        <v>#VALUE!</v>
      </c>
      <c r="J714" s="4" t="e">
        <f t="shared" si="11"/>
        <v>#VALUE!</v>
      </c>
    </row>
    <row r="715" spans="1:10" ht="15" x14ac:dyDescent="0.2">
      <c r="A715" s="5">
        <v>44565</v>
      </c>
      <c r="B715" s="4">
        <f>AVERAGE(B714,B716)</f>
        <v>19965.5</v>
      </c>
      <c r="C715" s="4">
        <v>713</v>
      </c>
      <c r="D715" s="4" t="e" cm="1">
        <f t="array" aca="1" ref="D715" ca="1">SUMPRODUCT(OFFSET($B$2:$B$804,0,0,803-C715)-AVERAGE($B$2:$B$804),OFFSET($B$2:$B$804,C715,0,803-C715)-AVERAGE($B$2:$B$804))/DEVSQ($B$2:$B$804)</f>
        <v>#VALUE!</v>
      </c>
      <c r="E715"/>
      <c r="G715" s="4" t="e" cm="1">
        <f t="array" ref="G715">SUMPRODUCT(B$2:B$804-F$3,B715:B1517-F$3)</f>
        <v>#VALUE!</v>
      </c>
      <c r="H715" t="e" cm="1">
        <f t="array" ref="H715">SUMPRODUCT(B$2:B715-F$3,B$2:B715-F$3)</f>
        <v>#VALUE!</v>
      </c>
      <c r="I715" t="e" cm="1">
        <f t="array" ref="I715">SUMPRODUCT(B715:B$804-F$3,B715:B$804-F$3)</f>
        <v>#VALUE!</v>
      </c>
      <c r="J715" s="4" t="e">
        <f t="shared" si="11"/>
        <v>#VALUE!</v>
      </c>
    </row>
    <row r="716" spans="1:10" ht="15" x14ac:dyDescent="0.2">
      <c r="A716" s="5">
        <v>44564</v>
      </c>
      <c r="B716" s="4">
        <f>Table3[[#This Row],[Combined
Daily order]]</f>
        <v>21261</v>
      </c>
      <c r="C716" s="4">
        <v>714</v>
      </c>
      <c r="D716" s="4" t="e" cm="1">
        <f t="array" aca="1" ref="D716" ca="1">SUMPRODUCT(OFFSET($B$2:$B$804,0,0,803-C716)-AVERAGE($B$2:$B$804),OFFSET($B$2:$B$804,C716,0,803-C716)-AVERAGE($B$2:$B$804))/DEVSQ($B$2:$B$804)</f>
        <v>#VALUE!</v>
      </c>
      <c r="E716"/>
      <c r="G716" s="4" t="e" cm="1">
        <f t="array" ref="G716">SUMPRODUCT(B$2:B$804-F$3,B716:B1518-F$3)</f>
        <v>#VALUE!</v>
      </c>
      <c r="H716" t="e" cm="1">
        <f t="array" ref="H716">SUMPRODUCT(B$2:B716-F$3,B$2:B716-F$3)</f>
        <v>#VALUE!</v>
      </c>
      <c r="I716" t="e" cm="1">
        <f t="array" ref="I716">SUMPRODUCT(B716:B$804-F$3,B716:B$804-F$3)</f>
        <v>#VALUE!</v>
      </c>
      <c r="J716" s="4" t="e">
        <f t="shared" si="11"/>
        <v>#VALUE!</v>
      </c>
    </row>
    <row r="717" spans="1:10" ht="15" x14ac:dyDescent="0.2">
      <c r="A717" s="5">
        <v>44561</v>
      </c>
      <c r="B717" s="4">
        <f>Table3[[#This Row],[Combined
Daily order]]</f>
        <v>34090</v>
      </c>
      <c r="C717" s="4">
        <v>715</v>
      </c>
      <c r="D717" s="4" t="e" cm="1">
        <f t="array" aca="1" ref="D717" ca="1">SUMPRODUCT(OFFSET($B$2:$B$804,0,0,803-C717)-AVERAGE($B$2:$B$804),OFFSET($B$2:$B$804,C717,0,803-C717)-AVERAGE($B$2:$B$804))/DEVSQ($B$2:$B$804)</f>
        <v>#VALUE!</v>
      </c>
      <c r="E717"/>
      <c r="G717" s="4" t="e" cm="1">
        <f t="array" ref="G717">SUMPRODUCT(B$2:B$804-F$3,B717:B1519-F$3)</f>
        <v>#VALUE!</v>
      </c>
      <c r="H717" t="e" cm="1">
        <f t="array" ref="H717">SUMPRODUCT(B$2:B717-F$3,B$2:B717-F$3)</f>
        <v>#VALUE!</v>
      </c>
      <c r="I717" t="e" cm="1">
        <f t="array" ref="I717">SUMPRODUCT(B717:B$804-F$3,B717:B$804-F$3)</f>
        <v>#VALUE!</v>
      </c>
      <c r="J717" s="4" t="e">
        <f t="shared" si="11"/>
        <v>#VALUE!</v>
      </c>
    </row>
    <row r="718" spans="1:10" ht="15" x14ac:dyDescent="0.2">
      <c r="A718" s="5">
        <v>44560</v>
      </c>
      <c r="B718" s="4">
        <f>Table3[[#This Row],[Combined
Daily order]]</f>
        <v>21738</v>
      </c>
      <c r="C718" s="4">
        <v>716</v>
      </c>
      <c r="D718" s="4" t="e" cm="1">
        <f t="array" aca="1" ref="D718" ca="1">SUMPRODUCT(OFFSET($B$2:$B$804,0,0,803-C718)-AVERAGE($B$2:$B$804),OFFSET($B$2:$B$804,C718,0,803-C718)-AVERAGE($B$2:$B$804))/DEVSQ($B$2:$B$804)</f>
        <v>#VALUE!</v>
      </c>
      <c r="E718"/>
      <c r="G718" s="4" t="e" cm="1">
        <f t="array" ref="G718">SUMPRODUCT(B$2:B$804-F$3,B718:B1520-F$3)</f>
        <v>#VALUE!</v>
      </c>
      <c r="H718" t="e" cm="1">
        <f t="array" ref="H718">SUMPRODUCT(B$2:B718-F$3,B$2:B718-F$3)</f>
        <v>#VALUE!</v>
      </c>
      <c r="I718" t="e" cm="1">
        <f t="array" ref="I718">SUMPRODUCT(B718:B$804-F$3,B718:B$804-F$3)</f>
        <v>#VALUE!</v>
      </c>
      <c r="J718" s="4" t="e">
        <f t="shared" si="11"/>
        <v>#VALUE!</v>
      </c>
    </row>
    <row r="719" spans="1:10" ht="15" x14ac:dyDescent="0.2">
      <c r="A719" s="5">
        <v>44559</v>
      </c>
      <c r="B719" s="4">
        <f>Table3[[#This Row],[Combined
Daily order]]</f>
        <v>25441</v>
      </c>
      <c r="C719" s="4">
        <v>717</v>
      </c>
      <c r="D719" s="4" t="e" cm="1">
        <f t="array" aca="1" ref="D719" ca="1">SUMPRODUCT(OFFSET($B$2:$B$804,0,0,803-C719)-AVERAGE($B$2:$B$804),OFFSET($B$2:$B$804,C719,0,803-C719)-AVERAGE($B$2:$B$804))/DEVSQ($B$2:$B$804)</f>
        <v>#VALUE!</v>
      </c>
      <c r="E719"/>
      <c r="G719" s="4" t="e" cm="1">
        <f t="array" ref="G719">SUMPRODUCT(B$2:B$804-F$3,B719:B1521-F$3)</f>
        <v>#VALUE!</v>
      </c>
      <c r="H719" t="e" cm="1">
        <f t="array" ref="H719">SUMPRODUCT(B$2:B719-F$3,B$2:B719-F$3)</f>
        <v>#VALUE!</v>
      </c>
      <c r="I719" t="e" cm="1">
        <f t="array" ref="I719">SUMPRODUCT(B719:B$804-F$3,B719:B$804-F$3)</f>
        <v>#VALUE!</v>
      </c>
      <c r="J719" s="4" t="e">
        <f t="shared" si="11"/>
        <v>#VALUE!</v>
      </c>
    </row>
    <row r="720" spans="1:10" ht="15" x14ac:dyDescent="0.2">
      <c r="A720" s="5">
        <v>44558</v>
      </c>
      <c r="B720" s="4">
        <f>Table3[[#This Row],[Combined
Daily order]]</f>
        <v>23324</v>
      </c>
      <c r="C720" s="4">
        <v>718</v>
      </c>
      <c r="D720" s="4" t="e" cm="1">
        <f t="array" aca="1" ref="D720" ca="1">SUMPRODUCT(OFFSET($B$2:$B$804,0,0,803-C720)-AVERAGE($B$2:$B$804),OFFSET($B$2:$B$804,C720,0,803-C720)-AVERAGE($B$2:$B$804))/DEVSQ($B$2:$B$804)</f>
        <v>#VALUE!</v>
      </c>
      <c r="E720"/>
      <c r="G720" s="4" t="e" cm="1">
        <f t="array" ref="G720">SUMPRODUCT(B$2:B$804-F$3,B720:B1522-F$3)</f>
        <v>#VALUE!</v>
      </c>
      <c r="H720" t="e" cm="1">
        <f t="array" ref="H720">SUMPRODUCT(B$2:B720-F$3,B$2:B720-F$3)</f>
        <v>#VALUE!</v>
      </c>
      <c r="I720" t="e" cm="1">
        <f t="array" ref="I720">SUMPRODUCT(B720:B$804-F$3,B720:B$804-F$3)</f>
        <v>#VALUE!</v>
      </c>
      <c r="J720" s="4" t="e">
        <f t="shared" si="11"/>
        <v>#VALUE!</v>
      </c>
    </row>
    <row r="721" spans="1:10" ht="15" x14ac:dyDescent="0.2">
      <c r="A721" s="5">
        <v>44557</v>
      </c>
      <c r="B721" s="4">
        <f>Table3[[#This Row],[Combined
Daily order]]</f>
        <v>38333</v>
      </c>
      <c r="C721" s="4">
        <v>719</v>
      </c>
      <c r="D721" s="4" t="e" cm="1">
        <f t="array" aca="1" ref="D721" ca="1">SUMPRODUCT(OFFSET($B$2:$B$804,0,0,803-C721)-AVERAGE($B$2:$B$804),OFFSET($B$2:$B$804,C721,0,803-C721)-AVERAGE($B$2:$B$804))/DEVSQ($B$2:$B$804)</f>
        <v>#VALUE!</v>
      </c>
      <c r="E721"/>
      <c r="G721" s="4" t="e" cm="1">
        <f t="array" ref="G721">SUMPRODUCT(B$2:B$804-F$3,B721:B1523-F$3)</f>
        <v>#VALUE!</v>
      </c>
      <c r="H721" t="e" cm="1">
        <f t="array" ref="H721">SUMPRODUCT(B$2:B721-F$3,B$2:B721-F$3)</f>
        <v>#VALUE!</v>
      </c>
      <c r="I721" t="e" cm="1">
        <f t="array" ref="I721">SUMPRODUCT(B721:B$804-F$3,B721:B$804-F$3)</f>
        <v>#VALUE!</v>
      </c>
      <c r="J721" s="4" t="e">
        <f t="shared" si="11"/>
        <v>#VALUE!</v>
      </c>
    </row>
    <row r="722" spans="1:10" ht="15" x14ac:dyDescent="0.2">
      <c r="A722" s="5">
        <v>44554</v>
      </c>
      <c r="B722" s="4">
        <f>Table3[[#This Row],[Combined
Daily order]]</f>
        <v>42066</v>
      </c>
      <c r="C722" s="4">
        <v>720</v>
      </c>
      <c r="D722" s="4" t="e" cm="1">
        <f t="array" aca="1" ref="D722" ca="1">SUMPRODUCT(OFFSET($B$2:$B$804,0,0,803-C722)-AVERAGE($B$2:$B$804),OFFSET($B$2:$B$804,C722,0,803-C722)-AVERAGE($B$2:$B$804))/DEVSQ($B$2:$B$804)</f>
        <v>#VALUE!</v>
      </c>
      <c r="E722"/>
      <c r="G722" s="4" t="e" cm="1">
        <f t="array" ref="G722">SUMPRODUCT(B$2:B$804-F$3,B722:B1524-F$3)</f>
        <v>#VALUE!</v>
      </c>
      <c r="H722" t="e" cm="1">
        <f t="array" ref="H722">SUMPRODUCT(B$2:B722-F$3,B$2:B722-F$3)</f>
        <v>#VALUE!</v>
      </c>
      <c r="I722" t="e" cm="1">
        <f t="array" ref="I722">SUMPRODUCT(B722:B$804-F$3,B722:B$804-F$3)</f>
        <v>#VALUE!</v>
      </c>
      <c r="J722" s="4" t="e">
        <f t="shared" si="11"/>
        <v>#VALUE!</v>
      </c>
    </row>
    <row r="723" spans="1:10" ht="15" x14ac:dyDescent="0.2">
      <c r="A723" s="5">
        <v>44553</v>
      </c>
      <c r="B723" s="4">
        <f>Table3[[#This Row],[Combined
Daily order]]</f>
        <v>30405</v>
      </c>
      <c r="C723" s="4">
        <v>721</v>
      </c>
      <c r="D723" s="4" t="e" cm="1">
        <f t="array" aca="1" ref="D723" ca="1">SUMPRODUCT(OFFSET($B$2:$B$804,0,0,803-C723)-AVERAGE($B$2:$B$804),OFFSET($B$2:$B$804,C723,0,803-C723)-AVERAGE($B$2:$B$804))/DEVSQ($B$2:$B$804)</f>
        <v>#VALUE!</v>
      </c>
      <c r="E723"/>
      <c r="G723" s="4" t="e" cm="1">
        <f t="array" ref="G723">SUMPRODUCT(B$2:B$804-F$3,B723:B1525-F$3)</f>
        <v>#VALUE!</v>
      </c>
      <c r="H723" t="e" cm="1">
        <f t="array" ref="H723">SUMPRODUCT(B$2:B723-F$3,B$2:B723-F$3)</f>
        <v>#VALUE!</v>
      </c>
      <c r="I723" t="e" cm="1">
        <f t="array" ref="I723">SUMPRODUCT(B723:B$804-F$3,B723:B$804-F$3)</f>
        <v>#VALUE!</v>
      </c>
      <c r="J723" s="4" t="e">
        <f t="shared" si="11"/>
        <v>#VALUE!</v>
      </c>
    </row>
    <row r="724" spans="1:10" ht="15" x14ac:dyDescent="0.2">
      <c r="A724" s="5">
        <v>44552</v>
      </c>
      <c r="B724" s="4">
        <f>Table3[[#This Row],[Combined
Daily order]]</f>
        <v>46110</v>
      </c>
      <c r="C724" s="4">
        <v>722</v>
      </c>
      <c r="D724" s="4" t="e" cm="1">
        <f t="array" aca="1" ref="D724" ca="1">SUMPRODUCT(OFFSET($B$2:$B$804,0,0,803-C724)-AVERAGE($B$2:$B$804),OFFSET($B$2:$B$804,C724,0,803-C724)-AVERAGE($B$2:$B$804))/DEVSQ($B$2:$B$804)</f>
        <v>#VALUE!</v>
      </c>
      <c r="E724"/>
      <c r="G724" s="4" t="e" cm="1">
        <f t="array" ref="G724">SUMPRODUCT(B$2:B$804-F$3,B724:B1526-F$3)</f>
        <v>#VALUE!</v>
      </c>
      <c r="H724" t="e" cm="1">
        <f t="array" ref="H724">SUMPRODUCT(B$2:B724-F$3,B$2:B724-F$3)</f>
        <v>#VALUE!</v>
      </c>
      <c r="I724" t="e" cm="1">
        <f t="array" ref="I724">SUMPRODUCT(B724:B$804-F$3,B724:B$804-F$3)</f>
        <v>#VALUE!</v>
      </c>
      <c r="J724" s="4" t="e">
        <f t="shared" si="11"/>
        <v>#VALUE!</v>
      </c>
    </row>
    <row r="725" spans="1:10" ht="15" x14ac:dyDescent="0.2">
      <c r="A725" s="5">
        <v>44551</v>
      </c>
      <c r="B725" s="4">
        <f>Table3[[#This Row],[Combined
Daily order]]</f>
        <v>34218</v>
      </c>
      <c r="C725" s="4">
        <v>723</v>
      </c>
      <c r="D725" s="4" t="e" cm="1">
        <f t="array" aca="1" ref="D725" ca="1">SUMPRODUCT(OFFSET($B$2:$B$804,0,0,803-C725)-AVERAGE($B$2:$B$804),OFFSET($B$2:$B$804,C725,0,803-C725)-AVERAGE($B$2:$B$804))/DEVSQ($B$2:$B$804)</f>
        <v>#VALUE!</v>
      </c>
      <c r="E725"/>
      <c r="G725" s="4" t="e" cm="1">
        <f t="array" ref="G725">SUMPRODUCT(B$2:B$804-F$3,B725:B1527-F$3)</f>
        <v>#VALUE!</v>
      </c>
      <c r="H725" t="e" cm="1">
        <f t="array" ref="H725">SUMPRODUCT(B$2:B725-F$3,B$2:B725-F$3)</f>
        <v>#VALUE!</v>
      </c>
      <c r="I725" t="e" cm="1">
        <f t="array" ref="I725">SUMPRODUCT(B725:B$804-F$3,B725:B$804-F$3)</f>
        <v>#VALUE!</v>
      </c>
      <c r="J725" s="4" t="e">
        <f t="shared" si="11"/>
        <v>#VALUE!</v>
      </c>
    </row>
    <row r="726" spans="1:10" ht="15" x14ac:dyDescent="0.2">
      <c r="A726" s="5">
        <v>44550</v>
      </c>
      <c r="B726" s="4">
        <f>Table3[[#This Row],[Combined
Daily order]]</f>
        <v>50873</v>
      </c>
      <c r="C726" s="4">
        <v>724</v>
      </c>
      <c r="D726" s="4" t="e" cm="1">
        <f t="array" aca="1" ref="D726" ca="1">SUMPRODUCT(OFFSET($B$2:$B$804,0,0,803-C726)-AVERAGE($B$2:$B$804),OFFSET($B$2:$B$804,C726,0,803-C726)-AVERAGE($B$2:$B$804))/DEVSQ($B$2:$B$804)</f>
        <v>#VALUE!</v>
      </c>
      <c r="E726"/>
      <c r="G726" s="4" t="e" cm="1">
        <f t="array" ref="G726">SUMPRODUCT(B$2:B$804-F$3,B726:B1528-F$3)</f>
        <v>#VALUE!</v>
      </c>
      <c r="H726" t="e" cm="1">
        <f t="array" ref="H726">SUMPRODUCT(B$2:B726-F$3,B$2:B726-F$3)</f>
        <v>#VALUE!</v>
      </c>
      <c r="I726" t="e" cm="1">
        <f t="array" ref="I726">SUMPRODUCT(B726:B$804-F$3,B726:B$804-F$3)</f>
        <v>#VALUE!</v>
      </c>
      <c r="J726" s="4" t="e">
        <f t="shared" si="11"/>
        <v>#VALUE!</v>
      </c>
    </row>
    <row r="727" spans="1:10" ht="15" x14ac:dyDescent="0.2">
      <c r="A727" s="5">
        <v>44547</v>
      </c>
      <c r="B727" s="4">
        <f>Table3[[#This Row],[Combined
Daily order]]</f>
        <v>31671</v>
      </c>
      <c r="C727" s="4">
        <v>725</v>
      </c>
      <c r="D727" s="4" t="e" cm="1">
        <f t="array" aca="1" ref="D727" ca="1">SUMPRODUCT(OFFSET($B$2:$B$804,0,0,803-C727)-AVERAGE($B$2:$B$804),OFFSET($B$2:$B$804,C727,0,803-C727)-AVERAGE($B$2:$B$804))/DEVSQ($B$2:$B$804)</f>
        <v>#VALUE!</v>
      </c>
      <c r="E727"/>
      <c r="G727" s="4" t="e" cm="1">
        <f t="array" ref="G727">SUMPRODUCT(B$2:B$804-F$3,B727:B1529-F$3)</f>
        <v>#VALUE!</v>
      </c>
      <c r="H727" t="e" cm="1">
        <f t="array" ref="H727">SUMPRODUCT(B$2:B727-F$3,B$2:B727-F$3)</f>
        <v>#VALUE!</v>
      </c>
      <c r="I727" t="e" cm="1">
        <f t="array" ref="I727">SUMPRODUCT(B727:B$804-F$3,B727:B$804-F$3)</f>
        <v>#VALUE!</v>
      </c>
      <c r="J727" s="4" t="e">
        <f t="shared" si="11"/>
        <v>#VALUE!</v>
      </c>
    </row>
    <row r="728" spans="1:10" ht="15" x14ac:dyDescent="0.2">
      <c r="A728" s="5">
        <v>44546</v>
      </c>
      <c r="B728" s="4">
        <f>AVERAGE(B727,B729)</f>
        <v>34847.5</v>
      </c>
      <c r="C728" s="4">
        <v>726</v>
      </c>
      <c r="D728" s="4" t="e" cm="1">
        <f t="array" aca="1" ref="D728" ca="1">SUMPRODUCT(OFFSET($B$2:$B$804,0,0,803-C728)-AVERAGE($B$2:$B$804),OFFSET($B$2:$B$804,C728,0,803-C728)-AVERAGE($B$2:$B$804))/DEVSQ($B$2:$B$804)</f>
        <v>#VALUE!</v>
      </c>
      <c r="E728"/>
      <c r="G728" s="4" t="e" cm="1">
        <f t="array" ref="G728">SUMPRODUCT(B$2:B$804-F$3,B728:B1530-F$3)</f>
        <v>#VALUE!</v>
      </c>
      <c r="H728" t="e" cm="1">
        <f t="array" ref="H728">SUMPRODUCT(B$2:B728-F$3,B$2:B728-F$3)</f>
        <v>#VALUE!</v>
      </c>
      <c r="I728" t="e" cm="1">
        <f t="array" ref="I728">SUMPRODUCT(B728:B$804-F$3,B728:B$804-F$3)</f>
        <v>#VALUE!</v>
      </c>
      <c r="J728" s="4" t="e">
        <f t="shared" si="11"/>
        <v>#VALUE!</v>
      </c>
    </row>
    <row r="729" spans="1:10" ht="15" x14ac:dyDescent="0.2">
      <c r="A729" s="5">
        <v>44545</v>
      </c>
      <c r="B729" s="4">
        <f>Table3[[#This Row],[Combined
Daily order]]</f>
        <v>38024</v>
      </c>
      <c r="C729" s="4">
        <v>727</v>
      </c>
      <c r="D729" s="4" t="e" cm="1">
        <f t="array" aca="1" ref="D729" ca="1">SUMPRODUCT(OFFSET($B$2:$B$804,0,0,803-C729)-AVERAGE($B$2:$B$804),OFFSET($B$2:$B$804,C729,0,803-C729)-AVERAGE($B$2:$B$804))/DEVSQ($B$2:$B$804)</f>
        <v>#VALUE!</v>
      </c>
      <c r="E729"/>
      <c r="G729" s="4" t="e" cm="1">
        <f t="array" ref="G729">SUMPRODUCT(B$2:B$804-F$3,B729:B1531-F$3)</f>
        <v>#VALUE!</v>
      </c>
      <c r="H729" t="e" cm="1">
        <f t="array" ref="H729">SUMPRODUCT(B$2:B729-F$3,B$2:B729-F$3)</f>
        <v>#VALUE!</v>
      </c>
      <c r="I729" t="e" cm="1">
        <f t="array" ref="I729">SUMPRODUCT(B729:B$804-F$3,B729:B$804-F$3)</f>
        <v>#VALUE!</v>
      </c>
      <c r="J729" s="4" t="e">
        <f t="shared" si="11"/>
        <v>#VALUE!</v>
      </c>
    </row>
    <row r="730" spans="1:10" ht="15" x14ac:dyDescent="0.2">
      <c r="A730" s="5">
        <v>44544</v>
      </c>
      <c r="B730" s="4">
        <f>AVERAGE(B729,B731)</f>
        <v>39371</v>
      </c>
      <c r="C730" s="4">
        <v>728</v>
      </c>
      <c r="D730" s="4" t="e" cm="1">
        <f t="array" aca="1" ref="D730" ca="1">SUMPRODUCT(OFFSET($B$2:$B$804,0,0,803-C730)-AVERAGE($B$2:$B$804),OFFSET($B$2:$B$804,C730,0,803-C730)-AVERAGE($B$2:$B$804))/DEVSQ($B$2:$B$804)</f>
        <v>#VALUE!</v>
      </c>
      <c r="E730"/>
      <c r="G730" s="4" t="e" cm="1">
        <f t="array" ref="G730">SUMPRODUCT(B$2:B$804-F$3,B730:B1532-F$3)</f>
        <v>#VALUE!</v>
      </c>
      <c r="H730" t="e" cm="1">
        <f t="array" ref="H730">SUMPRODUCT(B$2:B730-F$3,B$2:B730-F$3)</f>
        <v>#VALUE!</v>
      </c>
      <c r="I730" t="e" cm="1">
        <f t="array" ref="I730">SUMPRODUCT(B730:B$804-F$3,B730:B$804-F$3)</f>
        <v>#VALUE!</v>
      </c>
      <c r="J730" s="4" t="e">
        <f t="shared" si="11"/>
        <v>#VALUE!</v>
      </c>
    </row>
    <row r="731" spans="1:10" ht="15" x14ac:dyDescent="0.2">
      <c r="A731" s="5">
        <v>44543</v>
      </c>
      <c r="B731" s="4">
        <f>Table3[[#This Row],[Combined
Daily order]]</f>
        <v>40718</v>
      </c>
      <c r="C731" s="4">
        <v>729</v>
      </c>
      <c r="D731" s="4" t="e" cm="1">
        <f t="array" aca="1" ref="D731" ca="1">SUMPRODUCT(OFFSET($B$2:$B$804,0,0,803-C731)-AVERAGE($B$2:$B$804),OFFSET($B$2:$B$804,C731,0,803-C731)-AVERAGE($B$2:$B$804))/DEVSQ($B$2:$B$804)</f>
        <v>#VALUE!</v>
      </c>
      <c r="E731"/>
      <c r="G731" s="4" t="e" cm="1">
        <f t="array" ref="G731">SUMPRODUCT(B$2:B$804-F$3,B731:B1533-F$3)</f>
        <v>#VALUE!</v>
      </c>
      <c r="H731" t="e" cm="1">
        <f t="array" ref="H731">SUMPRODUCT(B$2:B731-F$3,B$2:B731-F$3)</f>
        <v>#VALUE!</v>
      </c>
      <c r="I731" t="e" cm="1">
        <f t="array" ref="I731">SUMPRODUCT(B731:B$804-F$3,B731:B$804-F$3)</f>
        <v>#VALUE!</v>
      </c>
      <c r="J731" s="4" t="e">
        <f t="shared" si="11"/>
        <v>#VALUE!</v>
      </c>
    </row>
    <row r="732" spans="1:10" ht="15" x14ac:dyDescent="0.2">
      <c r="A732" s="5">
        <v>44540</v>
      </c>
      <c r="B732" s="4">
        <f>AVERAGE(B731,B733)</f>
        <v>39242.5</v>
      </c>
      <c r="C732" s="4">
        <v>730</v>
      </c>
      <c r="D732" s="4" t="e" cm="1">
        <f t="array" aca="1" ref="D732" ca="1">SUMPRODUCT(OFFSET($B$2:$B$804,0,0,803-C732)-AVERAGE($B$2:$B$804),OFFSET($B$2:$B$804,C732,0,803-C732)-AVERAGE($B$2:$B$804))/DEVSQ($B$2:$B$804)</f>
        <v>#VALUE!</v>
      </c>
      <c r="E732"/>
      <c r="G732" s="4" t="e" cm="1">
        <f t="array" ref="G732">SUMPRODUCT(B$2:B$804-F$3,B732:B1534-F$3)</f>
        <v>#VALUE!</v>
      </c>
      <c r="H732" t="e" cm="1">
        <f t="array" ref="H732">SUMPRODUCT(B$2:B732-F$3,B$2:B732-F$3)</f>
        <v>#VALUE!</v>
      </c>
      <c r="I732" t="e" cm="1">
        <f t="array" ref="I732">SUMPRODUCT(B732:B$804-F$3,B732:B$804-F$3)</f>
        <v>#VALUE!</v>
      </c>
      <c r="J732" s="4" t="e">
        <f t="shared" si="11"/>
        <v>#VALUE!</v>
      </c>
    </row>
    <row r="733" spans="1:10" ht="15" x14ac:dyDescent="0.2">
      <c r="A733" s="5">
        <v>44539</v>
      </c>
      <c r="B733" s="4">
        <f>Table3[[#This Row],[Combined
Daily order]]</f>
        <v>37767</v>
      </c>
      <c r="C733" s="4">
        <v>731</v>
      </c>
      <c r="D733" s="4" t="e" cm="1">
        <f t="array" aca="1" ref="D733" ca="1">SUMPRODUCT(OFFSET($B$2:$B$804,0,0,803-C733)-AVERAGE($B$2:$B$804),OFFSET($B$2:$B$804,C733,0,803-C733)-AVERAGE($B$2:$B$804))/DEVSQ($B$2:$B$804)</f>
        <v>#VALUE!</v>
      </c>
      <c r="E733"/>
      <c r="G733" s="4" t="e" cm="1">
        <f t="array" ref="G733">SUMPRODUCT(B$2:B$804-F$3,B733:B1535-F$3)</f>
        <v>#VALUE!</v>
      </c>
      <c r="H733" t="e" cm="1">
        <f t="array" ref="H733">SUMPRODUCT(B$2:B733-F$3,B$2:B733-F$3)</f>
        <v>#VALUE!</v>
      </c>
      <c r="I733" t="e" cm="1">
        <f t="array" ref="I733">SUMPRODUCT(B733:B$804-F$3,B733:B$804-F$3)</f>
        <v>#VALUE!</v>
      </c>
      <c r="J733" s="4" t="e">
        <f t="shared" si="11"/>
        <v>#VALUE!</v>
      </c>
    </row>
    <row r="734" spans="1:10" ht="15" x14ac:dyDescent="0.2">
      <c r="A734" s="5">
        <v>44538</v>
      </c>
      <c r="B734" s="4">
        <f>Table3[[#This Row],[Combined
Daily order]]</f>
        <v>59609</v>
      </c>
      <c r="C734" s="4">
        <v>732</v>
      </c>
      <c r="D734" s="4" t="e" cm="1">
        <f t="array" aca="1" ref="D734" ca="1">SUMPRODUCT(OFFSET($B$2:$B$804,0,0,803-C734)-AVERAGE($B$2:$B$804),OFFSET($B$2:$B$804,C734,0,803-C734)-AVERAGE($B$2:$B$804))/DEVSQ($B$2:$B$804)</f>
        <v>#VALUE!</v>
      </c>
      <c r="E734"/>
      <c r="G734" s="4" t="e" cm="1">
        <f t="array" ref="G734">SUMPRODUCT(B$2:B$804-F$3,B734:B1536-F$3)</f>
        <v>#VALUE!</v>
      </c>
      <c r="H734" t="e" cm="1">
        <f t="array" ref="H734">SUMPRODUCT(B$2:B734-F$3,B$2:B734-F$3)</f>
        <v>#VALUE!</v>
      </c>
      <c r="I734" t="e" cm="1">
        <f t="array" ref="I734">SUMPRODUCT(B734:B$804-F$3,B734:B$804-F$3)</f>
        <v>#VALUE!</v>
      </c>
      <c r="J734" s="4" t="e">
        <f t="shared" si="11"/>
        <v>#VALUE!</v>
      </c>
    </row>
    <row r="735" spans="1:10" ht="15" x14ac:dyDescent="0.2">
      <c r="A735" s="5">
        <v>44537</v>
      </c>
      <c r="B735" s="4">
        <f>Table3[[#This Row],[Combined
Daily order]]</f>
        <v>36879</v>
      </c>
      <c r="C735" s="4">
        <v>733</v>
      </c>
      <c r="D735" s="4" t="e" cm="1">
        <f t="array" aca="1" ref="D735" ca="1">SUMPRODUCT(OFFSET($B$2:$B$804,0,0,803-C735)-AVERAGE($B$2:$B$804),OFFSET($B$2:$B$804,C735,0,803-C735)-AVERAGE($B$2:$B$804))/DEVSQ($B$2:$B$804)</f>
        <v>#VALUE!</v>
      </c>
      <c r="E735"/>
      <c r="G735" s="4" t="e" cm="1">
        <f t="array" ref="G735">SUMPRODUCT(B$2:B$804-F$3,B735:B1537-F$3)</f>
        <v>#VALUE!</v>
      </c>
      <c r="H735" t="e" cm="1">
        <f t="array" ref="H735">SUMPRODUCT(B$2:B735-F$3,B$2:B735-F$3)</f>
        <v>#VALUE!</v>
      </c>
      <c r="I735" t="e" cm="1">
        <f t="array" ref="I735">SUMPRODUCT(B735:B$804-F$3,B735:B$804-F$3)</f>
        <v>#VALUE!</v>
      </c>
      <c r="J735" s="4" t="e">
        <f t="shared" si="11"/>
        <v>#VALUE!</v>
      </c>
    </row>
    <row r="736" spans="1:10" ht="15" x14ac:dyDescent="0.2">
      <c r="A736" s="5">
        <v>44536</v>
      </c>
      <c r="B736" s="4">
        <f>Table3[[#This Row],[Combined
Daily order]]</f>
        <v>56799</v>
      </c>
      <c r="C736" s="4">
        <v>734</v>
      </c>
      <c r="D736" s="4" t="e" cm="1">
        <f t="array" aca="1" ref="D736" ca="1">SUMPRODUCT(OFFSET($B$2:$B$804,0,0,803-C736)-AVERAGE($B$2:$B$804),OFFSET($B$2:$B$804,C736,0,803-C736)-AVERAGE($B$2:$B$804))/DEVSQ($B$2:$B$804)</f>
        <v>#VALUE!</v>
      </c>
      <c r="E736"/>
      <c r="G736" s="4" t="e" cm="1">
        <f t="array" ref="G736">SUMPRODUCT(B$2:B$804-F$3,B736:B1538-F$3)</f>
        <v>#VALUE!</v>
      </c>
      <c r="H736" t="e" cm="1">
        <f t="array" ref="H736">SUMPRODUCT(B$2:B736-F$3,B$2:B736-F$3)</f>
        <v>#VALUE!</v>
      </c>
      <c r="I736" t="e" cm="1">
        <f t="array" ref="I736">SUMPRODUCT(B736:B$804-F$3,B736:B$804-F$3)</f>
        <v>#VALUE!</v>
      </c>
      <c r="J736" s="4" t="e">
        <f t="shared" si="11"/>
        <v>#VALUE!</v>
      </c>
    </row>
    <row r="737" spans="1:10" ht="15" x14ac:dyDescent="0.2">
      <c r="A737" s="5">
        <v>44533</v>
      </c>
      <c r="B737" s="4">
        <f>Table3[[#This Row],[Combined
Daily order]]</f>
        <v>38127</v>
      </c>
      <c r="C737" s="4">
        <v>735</v>
      </c>
      <c r="D737" s="4" t="e" cm="1">
        <f t="array" aca="1" ref="D737" ca="1">SUMPRODUCT(OFFSET($B$2:$B$804,0,0,803-C737)-AVERAGE($B$2:$B$804),OFFSET($B$2:$B$804,C737,0,803-C737)-AVERAGE($B$2:$B$804))/DEVSQ($B$2:$B$804)</f>
        <v>#VALUE!</v>
      </c>
      <c r="E737"/>
      <c r="G737" s="4" t="e" cm="1">
        <f t="array" ref="G737">SUMPRODUCT(B$2:B$804-F$3,B737:B1539-F$3)</f>
        <v>#VALUE!</v>
      </c>
      <c r="H737" t="e" cm="1">
        <f t="array" ref="H737">SUMPRODUCT(B$2:B737-F$3,B$2:B737-F$3)</f>
        <v>#VALUE!</v>
      </c>
      <c r="I737" t="e" cm="1">
        <f t="array" ref="I737">SUMPRODUCT(B737:B$804-F$3,B737:B$804-F$3)</f>
        <v>#VALUE!</v>
      </c>
      <c r="J737" s="4" t="e">
        <f t="shared" si="11"/>
        <v>#VALUE!</v>
      </c>
    </row>
    <row r="738" spans="1:10" ht="15" x14ac:dyDescent="0.2">
      <c r="A738" s="5">
        <v>44532</v>
      </c>
      <c r="B738" s="4">
        <f>Table3[[#This Row],[Combined
Daily order]]</f>
        <v>56804</v>
      </c>
      <c r="C738" s="4">
        <v>736</v>
      </c>
      <c r="D738" s="4" t="e" cm="1">
        <f t="array" aca="1" ref="D738" ca="1">SUMPRODUCT(OFFSET($B$2:$B$804,0,0,803-C738)-AVERAGE($B$2:$B$804),OFFSET($B$2:$B$804,C738,0,803-C738)-AVERAGE($B$2:$B$804))/DEVSQ($B$2:$B$804)</f>
        <v>#VALUE!</v>
      </c>
      <c r="E738"/>
      <c r="G738" s="4" t="e" cm="1">
        <f t="array" ref="G738">SUMPRODUCT(B$2:B$804-F$3,B738:B1540-F$3)</f>
        <v>#VALUE!</v>
      </c>
      <c r="H738" t="e" cm="1">
        <f t="array" ref="H738">SUMPRODUCT(B$2:B738-F$3,B$2:B738-F$3)</f>
        <v>#VALUE!</v>
      </c>
      <c r="I738" t="e" cm="1">
        <f t="array" ref="I738">SUMPRODUCT(B738:B$804-F$3,B738:B$804-F$3)</f>
        <v>#VALUE!</v>
      </c>
      <c r="J738" s="4" t="e">
        <f t="shared" si="11"/>
        <v>#VALUE!</v>
      </c>
    </row>
    <row r="739" spans="1:10" ht="15" x14ac:dyDescent="0.2">
      <c r="A739" s="5">
        <v>44531</v>
      </c>
      <c r="B739" s="4">
        <f>Table3[[#This Row],[Combined
Daily order]]</f>
        <v>37187</v>
      </c>
      <c r="C739" s="4">
        <v>737</v>
      </c>
      <c r="D739" s="4" t="e" cm="1">
        <f t="array" aca="1" ref="D739" ca="1">SUMPRODUCT(OFFSET($B$2:$B$804,0,0,803-C739)-AVERAGE($B$2:$B$804),OFFSET($B$2:$B$804,C739,0,803-C739)-AVERAGE($B$2:$B$804))/DEVSQ($B$2:$B$804)</f>
        <v>#VALUE!</v>
      </c>
      <c r="E739"/>
      <c r="G739" s="4" t="e" cm="1">
        <f t="array" ref="G739">SUMPRODUCT(B$2:B$804-F$3,B739:B1541-F$3)</f>
        <v>#VALUE!</v>
      </c>
      <c r="H739" t="e" cm="1">
        <f t="array" ref="H739">SUMPRODUCT(B$2:B739-F$3,B$2:B739-F$3)</f>
        <v>#VALUE!</v>
      </c>
      <c r="I739" t="e" cm="1">
        <f t="array" ref="I739">SUMPRODUCT(B739:B$804-F$3,B739:B$804-F$3)</f>
        <v>#VALUE!</v>
      </c>
      <c r="J739" s="4" t="e">
        <f t="shared" si="11"/>
        <v>#VALUE!</v>
      </c>
    </row>
    <row r="740" spans="1:10" ht="15" x14ac:dyDescent="0.2">
      <c r="A740" s="5">
        <v>44530</v>
      </c>
      <c r="B740" s="4">
        <f>Table3[[#This Row],[Combined
Daily order]]</f>
        <v>56249</v>
      </c>
      <c r="C740" s="4">
        <v>738</v>
      </c>
      <c r="D740" s="4" t="e" cm="1">
        <f t="array" aca="1" ref="D740" ca="1">SUMPRODUCT(OFFSET($B$2:$B$804,0,0,803-C740)-AVERAGE($B$2:$B$804),OFFSET($B$2:$B$804,C740,0,803-C740)-AVERAGE($B$2:$B$804))/DEVSQ($B$2:$B$804)</f>
        <v>#VALUE!</v>
      </c>
      <c r="E740"/>
      <c r="G740" s="4" t="e" cm="1">
        <f t="array" ref="G740">SUMPRODUCT(B$2:B$804-F$3,B740:B1542-F$3)</f>
        <v>#VALUE!</v>
      </c>
      <c r="H740" t="e" cm="1">
        <f t="array" ref="H740">SUMPRODUCT(B$2:B740-F$3,B$2:B740-F$3)</f>
        <v>#VALUE!</v>
      </c>
      <c r="I740" t="e" cm="1">
        <f t="array" ref="I740">SUMPRODUCT(B740:B$804-F$3,B740:B$804-F$3)</f>
        <v>#VALUE!</v>
      </c>
      <c r="J740" s="4" t="e">
        <f t="shared" si="11"/>
        <v>#VALUE!</v>
      </c>
    </row>
    <row r="741" spans="1:10" ht="15" x14ac:dyDescent="0.2">
      <c r="A741" s="5">
        <v>44529</v>
      </c>
      <c r="B741" s="4">
        <f>Table3[[#This Row],[Combined
Daily order]]</f>
        <v>35444</v>
      </c>
      <c r="C741" s="4">
        <v>739</v>
      </c>
      <c r="D741" s="4" t="e" cm="1">
        <f t="array" aca="1" ref="D741" ca="1">SUMPRODUCT(OFFSET($B$2:$B$804,0,0,803-C741)-AVERAGE($B$2:$B$804),OFFSET($B$2:$B$804,C741,0,803-C741)-AVERAGE($B$2:$B$804))/DEVSQ($B$2:$B$804)</f>
        <v>#VALUE!</v>
      </c>
      <c r="E741"/>
      <c r="G741" s="4" t="e" cm="1">
        <f t="array" ref="G741">SUMPRODUCT(B$2:B$804-F$3,B741:B1543-F$3)</f>
        <v>#VALUE!</v>
      </c>
      <c r="H741" t="e" cm="1">
        <f t="array" ref="H741">SUMPRODUCT(B$2:B741-F$3,B$2:B741-F$3)</f>
        <v>#VALUE!</v>
      </c>
      <c r="I741" t="e" cm="1">
        <f t="array" ref="I741">SUMPRODUCT(B741:B$804-F$3,B741:B$804-F$3)</f>
        <v>#VALUE!</v>
      </c>
      <c r="J741" s="4" t="e">
        <f t="shared" si="11"/>
        <v>#VALUE!</v>
      </c>
    </row>
    <row r="742" spans="1:10" ht="15" x14ac:dyDescent="0.2">
      <c r="A742" s="5">
        <v>44526</v>
      </c>
      <c r="B742" s="4">
        <f>Table3[[#This Row],[Combined
Daily order]]</f>
        <v>49137</v>
      </c>
      <c r="C742" s="4">
        <v>740</v>
      </c>
      <c r="D742" s="4" t="e" cm="1">
        <f t="array" aca="1" ref="D742" ca="1">SUMPRODUCT(OFFSET($B$2:$B$804,0,0,803-C742)-AVERAGE($B$2:$B$804),OFFSET($B$2:$B$804,C742,0,803-C742)-AVERAGE($B$2:$B$804))/DEVSQ($B$2:$B$804)</f>
        <v>#VALUE!</v>
      </c>
      <c r="E742"/>
      <c r="G742" s="4" t="e" cm="1">
        <f t="array" ref="G742">SUMPRODUCT(B$2:B$804-F$3,B742:B1544-F$3)</f>
        <v>#VALUE!</v>
      </c>
      <c r="H742" t="e" cm="1">
        <f t="array" ref="H742">SUMPRODUCT(B$2:B742-F$3,B$2:B742-F$3)</f>
        <v>#VALUE!</v>
      </c>
      <c r="I742" t="e" cm="1">
        <f t="array" ref="I742">SUMPRODUCT(B742:B$804-F$3,B742:B$804-F$3)</f>
        <v>#VALUE!</v>
      </c>
      <c r="J742" s="4" t="e">
        <f t="shared" si="11"/>
        <v>#VALUE!</v>
      </c>
    </row>
    <row r="743" spans="1:10" ht="15" x14ac:dyDescent="0.2">
      <c r="A743" s="5">
        <v>44525</v>
      </c>
      <c r="B743" s="4">
        <f>Table3[[#This Row],[Combined
Daily order]]</f>
        <v>34877</v>
      </c>
      <c r="C743" s="4">
        <v>741</v>
      </c>
      <c r="D743" s="4" t="e" cm="1">
        <f t="array" aca="1" ref="D743" ca="1">SUMPRODUCT(OFFSET($B$2:$B$804,0,0,803-C743)-AVERAGE($B$2:$B$804),OFFSET($B$2:$B$804,C743,0,803-C743)-AVERAGE($B$2:$B$804))/DEVSQ($B$2:$B$804)</f>
        <v>#VALUE!</v>
      </c>
      <c r="E743"/>
      <c r="G743" s="4" t="e" cm="1">
        <f t="array" ref="G743">SUMPRODUCT(B$2:B$804-F$3,B743:B1545-F$3)</f>
        <v>#VALUE!</v>
      </c>
      <c r="H743" t="e" cm="1">
        <f t="array" ref="H743">SUMPRODUCT(B$2:B743-F$3,B$2:B743-F$3)</f>
        <v>#VALUE!</v>
      </c>
      <c r="I743" t="e" cm="1">
        <f t="array" ref="I743">SUMPRODUCT(B743:B$804-F$3,B743:B$804-F$3)</f>
        <v>#VALUE!</v>
      </c>
      <c r="J743" s="4" t="e">
        <f t="shared" si="11"/>
        <v>#VALUE!</v>
      </c>
    </row>
    <row r="744" spans="1:10" ht="15" x14ac:dyDescent="0.2">
      <c r="A744" s="5">
        <v>44524</v>
      </c>
      <c r="B744" s="4">
        <f>Table3[[#This Row],[Combined
Daily order]]</f>
        <v>52909</v>
      </c>
      <c r="C744" s="4">
        <v>742</v>
      </c>
      <c r="D744" s="4" t="e" cm="1">
        <f t="array" aca="1" ref="D744" ca="1">SUMPRODUCT(OFFSET($B$2:$B$804,0,0,803-C744)-AVERAGE($B$2:$B$804),OFFSET($B$2:$B$804,C744,0,803-C744)-AVERAGE($B$2:$B$804))/DEVSQ($B$2:$B$804)</f>
        <v>#VALUE!</v>
      </c>
      <c r="E744"/>
      <c r="G744" s="4" t="e" cm="1">
        <f t="array" ref="G744">SUMPRODUCT(B$2:B$804-F$3,B744:B1546-F$3)</f>
        <v>#VALUE!</v>
      </c>
      <c r="H744" t="e" cm="1">
        <f t="array" ref="H744">SUMPRODUCT(B$2:B744-F$3,B$2:B744-F$3)</f>
        <v>#VALUE!</v>
      </c>
      <c r="I744" t="e" cm="1">
        <f t="array" ref="I744">SUMPRODUCT(B744:B$804-F$3,B744:B$804-F$3)</f>
        <v>#VALUE!</v>
      </c>
      <c r="J744" s="4" t="e">
        <f t="shared" si="11"/>
        <v>#VALUE!</v>
      </c>
    </row>
    <row r="745" spans="1:10" ht="15" x14ac:dyDescent="0.2">
      <c r="A745" s="5">
        <v>44523</v>
      </c>
      <c r="B745" s="4">
        <f>Table3[[#This Row],[Combined
Daily order]]</f>
        <v>31381</v>
      </c>
      <c r="C745" s="4">
        <v>743</v>
      </c>
      <c r="D745" s="4" t="e" cm="1">
        <f t="array" aca="1" ref="D745" ca="1">SUMPRODUCT(OFFSET($B$2:$B$804,0,0,803-C745)-AVERAGE($B$2:$B$804),OFFSET($B$2:$B$804,C745,0,803-C745)-AVERAGE($B$2:$B$804))/DEVSQ($B$2:$B$804)</f>
        <v>#VALUE!</v>
      </c>
      <c r="E745"/>
      <c r="G745" s="4" t="e" cm="1">
        <f t="array" ref="G745">SUMPRODUCT(B$2:B$804-F$3,B745:B1547-F$3)</f>
        <v>#VALUE!</v>
      </c>
      <c r="H745" t="e" cm="1">
        <f t="array" ref="H745">SUMPRODUCT(B$2:B745-F$3,B$2:B745-F$3)</f>
        <v>#VALUE!</v>
      </c>
      <c r="I745" t="e" cm="1">
        <f t="array" ref="I745">SUMPRODUCT(B745:B$804-F$3,B745:B$804-F$3)</f>
        <v>#VALUE!</v>
      </c>
      <c r="J745" s="4" t="e">
        <f t="shared" si="11"/>
        <v>#VALUE!</v>
      </c>
    </row>
    <row r="746" spans="1:10" ht="15" x14ac:dyDescent="0.2">
      <c r="A746" s="5">
        <v>44522</v>
      </c>
      <c r="B746" s="4">
        <f>Table3[[#This Row],[Combined
Daily order]]</f>
        <v>47836</v>
      </c>
      <c r="C746" s="4">
        <v>744</v>
      </c>
      <c r="D746" s="4" t="e" cm="1">
        <f t="array" aca="1" ref="D746" ca="1">SUMPRODUCT(OFFSET($B$2:$B$804,0,0,803-C746)-AVERAGE($B$2:$B$804),OFFSET($B$2:$B$804,C746,0,803-C746)-AVERAGE($B$2:$B$804))/DEVSQ($B$2:$B$804)</f>
        <v>#VALUE!</v>
      </c>
      <c r="E746"/>
      <c r="G746" s="4" t="e" cm="1">
        <f t="array" ref="G746">SUMPRODUCT(B$2:B$804-F$3,B746:B1548-F$3)</f>
        <v>#VALUE!</v>
      </c>
      <c r="H746" t="e" cm="1">
        <f t="array" ref="H746">SUMPRODUCT(B$2:B746-F$3,B$2:B746-F$3)</f>
        <v>#VALUE!</v>
      </c>
      <c r="I746" t="e" cm="1">
        <f t="array" ref="I746">SUMPRODUCT(B746:B$804-F$3,B746:B$804-F$3)</f>
        <v>#VALUE!</v>
      </c>
      <c r="J746" s="4" t="e">
        <f t="shared" si="11"/>
        <v>#VALUE!</v>
      </c>
    </row>
    <row r="747" spans="1:10" ht="15" x14ac:dyDescent="0.2">
      <c r="A747" s="5">
        <v>44519</v>
      </c>
      <c r="B747" s="4">
        <f>Table3[[#This Row],[Combined
Daily order]]</f>
        <v>32687</v>
      </c>
      <c r="C747" s="4">
        <v>745</v>
      </c>
      <c r="D747" s="4" t="e" cm="1">
        <f t="array" aca="1" ref="D747" ca="1">SUMPRODUCT(OFFSET($B$2:$B$804,0,0,803-C747)-AVERAGE($B$2:$B$804),OFFSET($B$2:$B$804,C747,0,803-C747)-AVERAGE($B$2:$B$804))/DEVSQ($B$2:$B$804)</f>
        <v>#VALUE!</v>
      </c>
      <c r="E747"/>
      <c r="G747" s="4" t="e" cm="1">
        <f t="array" ref="G747">SUMPRODUCT(B$2:B$804-F$3,B747:B1549-F$3)</f>
        <v>#VALUE!</v>
      </c>
      <c r="H747" t="e" cm="1">
        <f t="array" ref="H747">SUMPRODUCT(B$2:B747-F$3,B$2:B747-F$3)</f>
        <v>#VALUE!</v>
      </c>
      <c r="I747" t="e" cm="1">
        <f t="array" ref="I747">SUMPRODUCT(B747:B$804-F$3,B747:B$804-F$3)</f>
        <v>#VALUE!</v>
      </c>
      <c r="J747" s="4" t="e">
        <f t="shared" si="11"/>
        <v>#VALUE!</v>
      </c>
    </row>
    <row r="748" spans="1:10" ht="15" x14ac:dyDescent="0.2">
      <c r="A748" s="5">
        <v>44518</v>
      </c>
      <c r="B748" s="4">
        <f>Table3[[#This Row],[Combined
Daily order]]</f>
        <v>29972</v>
      </c>
      <c r="C748" s="4">
        <v>746</v>
      </c>
      <c r="D748" s="4" t="e" cm="1">
        <f t="array" aca="1" ref="D748" ca="1">SUMPRODUCT(OFFSET($B$2:$B$804,0,0,803-C748)-AVERAGE($B$2:$B$804),OFFSET($B$2:$B$804,C748,0,803-C748)-AVERAGE($B$2:$B$804))/DEVSQ($B$2:$B$804)</f>
        <v>#VALUE!</v>
      </c>
      <c r="E748"/>
      <c r="G748" s="4" t="e" cm="1">
        <f t="array" ref="G748">SUMPRODUCT(B$2:B$804-F$3,B748:B1550-F$3)</f>
        <v>#VALUE!</v>
      </c>
      <c r="H748" t="e" cm="1">
        <f t="array" ref="H748">SUMPRODUCT(B$2:B748-F$3,B$2:B748-F$3)</f>
        <v>#VALUE!</v>
      </c>
      <c r="I748" t="e" cm="1">
        <f t="array" ref="I748">SUMPRODUCT(B748:B$804-F$3,B748:B$804-F$3)</f>
        <v>#VALUE!</v>
      </c>
      <c r="J748" s="4" t="e">
        <f t="shared" si="11"/>
        <v>#VALUE!</v>
      </c>
    </row>
    <row r="749" spans="1:10" ht="15" x14ac:dyDescent="0.2">
      <c r="A749" s="5">
        <v>44517</v>
      </c>
      <c r="B749" s="4">
        <f>Table3[[#This Row],[Combined
Daily order]]</f>
        <v>52886</v>
      </c>
      <c r="C749" s="4">
        <v>747</v>
      </c>
      <c r="D749" s="4" t="e" cm="1">
        <f t="array" aca="1" ref="D749" ca="1">SUMPRODUCT(OFFSET($B$2:$B$804,0,0,803-C749)-AVERAGE($B$2:$B$804),OFFSET($B$2:$B$804,C749,0,803-C749)-AVERAGE($B$2:$B$804))/DEVSQ($B$2:$B$804)</f>
        <v>#VALUE!</v>
      </c>
      <c r="E749"/>
      <c r="G749" s="4" t="e" cm="1">
        <f t="array" ref="G749">SUMPRODUCT(B$2:B$804-F$3,B749:B1551-F$3)</f>
        <v>#VALUE!</v>
      </c>
      <c r="H749" t="e" cm="1">
        <f t="array" ref="H749">SUMPRODUCT(B$2:B749-F$3,B$2:B749-F$3)</f>
        <v>#VALUE!</v>
      </c>
      <c r="I749" t="e" cm="1">
        <f t="array" ref="I749">SUMPRODUCT(B749:B$804-F$3,B749:B$804-F$3)</f>
        <v>#VALUE!</v>
      </c>
      <c r="J749" s="4" t="e">
        <f t="shared" si="11"/>
        <v>#VALUE!</v>
      </c>
    </row>
    <row r="750" spans="1:10" ht="15" x14ac:dyDescent="0.2">
      <c r="A750" s="5">
        <v>44516</v>
      </c>
      <c r="B750" s="4">
        <f>Table3[[#This Row],[Combined
Daily order]]</f>
        <v>31834</v>
      </c>
      <c r="C750" s="4">
        <v>748</v>
      </c>
      <c r="D750" s="4" t="e" cm="1">
        <f t="array" aca="1" ref="D750" ca="1">SUMPRODUCT(OFFSET($B$2:$B$804,0,0,803-C750)-AVERAGE($B$2:$B$804),OFFSET($B$2:$B$804,C750,0,803-C750)-AVERAGE($B$2:$B$804))/DEVSQ($B$2:$B$804)</f>
        <v>#VALUE!</v>
      </c>
      <c r="E750"/>
      <c r="G750" s="4" t="e" cm="1">
        <f t="array" ref="G750">SUMPRODUCT(B$2:B$804-F$3,B750:B1552-F$3)</f>
        <v>#VALUE!</v>
      </c>
      <c r="H750" t="e" cm="1">
        <f t="array" ref="H750">SUMPRODUCT(B$2:B750-F$3,B$2:B750-F$3)</f>
        <v>#VALUE!</v>
      </c>
      <c r="I750" t="e" cm="1">
        <f t="array" ref="I750">SUMPRODUCT(B750:B$804-F$3,B750:B$804-F$3)</f>
        <v>#VALUE!</v>
      </c>
      <c r="J750" s="4" t="e">
        <f t="shared" si="11"/>
        <v>#VALUE!</v>
      </c>
    </row>
    <row r="751" spans="1:10" ht="15" x14ac:dyDescent="0.2">
      <c r="A751" s="5">
        <v>44515</v>
      </c>
      <c r="B751" s="4">
        <f>Table3[[#This Row],[Combined
Daily order]]</f>
        <v>49384</v>
      </c>
      <c r="C751" s="4">
        <v>749</v>
      </c>
      <c r="D751" s="4" t="e" cm="1">
        <f t="array" aca="1" ref="D751" ca="1">SUMPRODUCT(OFFSET($B$2:$B$804,0,0,803-C751)-AVERAGE($B$2:$B$804),OFFSET($B$2:$B$804,C751,0,803-C751)-AVERAGE($B$2:$B$804))/DEVSQ($B$2:$B$804)</f>
        <v>#VALUE!</v>
      </c>
      <c r="E751"/>
      <c r="G751" s="4" t="e" cm="1">
        <f t="array" ref="G751">SUMPRODUCT(B$2:B$804-F$3,B751:B1553-F$3)</f>
        <v>#VALUE!</v>
      </c>
      <c r="H751" t="e" cm="1">
        <f t="array" ref="H751">SUMPRODUCT(B$2:B751-F$3,B$2:B751-F$3)</f>
        <v>#VALUE!</v>
      </c>
      <c r="I751" t="e" cm="1">
        <f t="array" ref="I751">SUMPRODUCT(B751:B$804-F$3,B751:B$804-F$3)</f>
        <v>#VALUE!</v>
      </c>
      <c r="J751" s="4" t="e">
        <f t="shared" si="11"/>
        <v>#VALUE!</v>
      </c>
    </row>
    <row r="752" spans="1:10" ht="15" x14ac:dyDescent="0.2">
      <c r="A752" s="5">
        <v>44512</v>
      </c>
      <c r="B752" s="4">
        <f>Table3[[#This Row],[Combined
Daily order]]</f>
        <v>45045</v>
      </c>
      <c r="C752" s="4">
        <v>750</v>
      </c>
      <c r="D752" s="4" t="e" cm="1">
        <f t="array" aca="1" ref="D752" ca="1">SUMPRODUCT(OFFSET($B$2:$B$804,0,0,803-C752)-AVERAGE($B$2:$B$804),OFFSET($B$2:$B$804,C752,0,803-C752)-AVERAGE($B$2:$B$804))/DEVSQ($B$2:$B$804)</f>
        <v>#VALUE!</v>
      </c>
      <c r="E752"/>
      <c r="G752" s="4" t="e" cm="1">
        <f t="array" ref="G752">SUMPRODUCT(B$2:B$804-F$3,B752:B1554-F$3)</f>
        <v>#VALUE!</v>
      </c>
      <c r="H752" t="e" cm="1">
        <f t="array" ref="H752">SUMPRODUCT(B$2:B752-F$3,B$2:B752-F$3)</f>
        <v>#VALUE!</v>
      </c>
      <c r="I752" t="e" cm="1">
        <f t="array" ref="I752">SUMPRODUCT(B752:B$804-F$3,B752:B$804-F$3)</f>
        <v>#VALUE!</v>
      </c>
      <c r="J752" s="4" t="e">
        <f t="shared" si="11"/>
        <v>#VALUE!</v>
      </c>
    </row>
    <row r="753" spans="1:10" ht="15" x14ac:dyDescent="0.2">
      <c r="A753" s="5">
        <v>44511</v>
      </c>
      <c r="B753" s="4">
        <f>Table3[[#This Row],[Combined
Daily order]]</f>
        <v>32169</v>
      </c>
      <c r="C753" s="4">
        <v>751</v>
      </c>
      <c r="D753" s="4" t="e" cm="1">
        <f t="array" aca="1" ref="D753" ca="1">SUMPRODUCT(OFFSET($B$2:$B$804,0,0,803-C753)-AVERAGE($B$2:$B$804),OFFSET($B$2:$B$804,C753,0,803-C753)-AVERAGE($B$2:$B$804))/DEVSQ($B$2:$B$804)</f>
        <v>#VALUE!</v>
      </c>
      <c r="E753"/>
      <c r="G753" s="4" t="e" cm="1">
        <f t="array" ref="G753">SUMPRODUCT(B$2:B$804-F$3,B753:B1555-F$3)</f>
        <v>#VALUE!</v>
      </c>
      <c r="H753" t="e" cm="1">
        <f t="array" ref="H753">SUMPRODUCT(B$2:B753-F$3,B$2:B753-F$3)</f>
        <v>#VALUE!</v>
      </c>
      <c r="I753" t="e" cm="1">
        <f t="array" ref="I753">SUMPRODUCT(B753:B$804-F$3,B753:B$804-F$3)</f>
        <v>#VALUE!</v>
      </c>
      <c r="J753" s="4" t="e">
        <f t="shared" si="11"/>
        <v>#VALUE!</v>
      </c>
    </row>
    <row r="754" spans="1:10" ht="15" x14ac:dyDescent="0.2">
      <c r="A754" s="5">
        <v>44510</v>
      </c>
      <c r="B754" s="4">
        <f>Table3[[#This Row],[Combined
Daily order]]</f>
        <v>45786</v>
      </c>
      <c r="C754" s="4">
        <v>752</v>
      </c>
      <c r="D754" s="4" t="e" cm="1">
        <f t="array" aca="1" ref="D754" ca="1">SUMPRODUCT(OFFSET($B$2:$B$804,0,0,803-C754)-AVERAGE($B$2:$B$804),OFFSET($B$2:$B$804,C754,0,803-C754)-AVERAGE($B$2:$B$804))/DEVSQ($B$2:$B$804)</f>
        <v>#VALUE!</v>
      </c>
      <c r="E754"/>
      <c r="G754" s="4" t="e" cm="1">
        <f t="array" ref="G754">SUMPRODUCT(B$2:B$804-F$3,B754:B1556-F$3)</f>
        <v>#VALUE!</v>
      </c>
      <c r="H754" t="e" cm="1">
        <f t="array" ref="H754">SUMPRODUCT(B$2:B754-F$3,B$2:B754-F$3)</f>
        <v>#VALUE!</v>
      </c>
      <c r="I754" t="e" cm="1">
        <f t="array" ref="I754">SUMPRODUCT(B754:B$804-F$3,B754:B$804-F$3)</f>
        <v>#VALUE!</v>
      </c>
      <c r="J754" s="4" t="e">
        <f t="shared" si="11"/>
        <v>#VALUE!</v>
      </c>
    </row>
    <row r="755" spans="1:10" ht="15" x14ac:dyDescent="0.2">
      <c r="A755" s="5">
        <v>44509</v>
      </c>
      <c r="B755" s="4">
        <f>Table3[[#This Row],[Combined
Daily order]]</f>
        <v>27948</v>
      </c>
      <c r="C755" s="4">
        <v>753</v>
      </c>
      <c r="D755" s="4" t="e" cm="1">
        <f t="array" aca="1" ref="D755" ca="1">SUMPRODUCT(OFFSET($B$2:$B$804,0,0,803-C755)-AVERAGE($B$2:$B$804),OFFSET($B$2:$B$804,C755,0,803-C755)-AVERAGE($B$2:$B$804))/DEVSQ($B$2:$B$804)</f>
        <v>#VALUE!</v>
      </c>
      <c r="E755"/>
      <c r="G755" s="4" t="e" cm="1">
        <f t="array" ref="G755">SUMPRODUCT(B$2:B$804-F$3,B755:B1557-F$3)</f>
        <v>#VALUE!</v>
      </c>
      <c r="H755" t="e" cm="1">
        <f t="array" ref="H755">SUMPRODUCT(B$2:B755-F$3,B$2:B755-F$3)</f>
        <v>#VALUE!</v>
      </c>
      <c r="I755" t="e" cm="1">
        <f t="array" ref="I755">SUMPRODUCT(B755:B$804-F$3,B755:B$804-F$3)</f>
        <v>#VALUE!</v>
      </c>
      <c r="J755" s="4" t="e">
        <f t="shared" si="11"/>
        <v>#VALUE!</v>
      </c>
    </row>
    <row r="756" spans="1:10" ht="15" x14ac:dyDescent="0.2">
      <c r="A756" s="5">
        <v>44508</v>
      </c>
      <c r="B756" s="4">
        <f>Table3[[#This Row],[Combined
Daily order]]</f>
        <v>47213</v>
      </c>
      <c r="C756" s="4">
        <v>754</v>
      </c>
      <c r="D756" s="4" t="e" cm="1">
        <f t="array" aca="1" ref="D756" ca="1">SUMPRODUCT(OFFSET($B$2:$B$804,0,0,803-C756)-AVERAGE($B$2:$B$804),OFFSET($B$2:$B$804,C756,0,803-C756)-AVERAGE($B$2:$B$804))/DEVSQ($B$2:$B$804)</f>
        <v>#VALUE!</v>
      </c>
      <c r="E756"/>
      <c r="G756" s="4" t="e" cm="1">
        <f t="array" ref="G756">SUMPRODUCT(B$2:B$804-F$3,B756:B1558-F$3)</f>
        <v>#VALUE!</v>
      </c>
      <c r="H756" t="e" cm="1">
        <f t="array" ref="H756">SUMPRODUCT(B$2:B756-F$3,B$2:B756-F$3)</f>
        <v>#VALUE!</v>
      </c>
      <c r="I756" t="e" cm="1">
        <f t="array" ref="I756">SUMPRODUCT(B756:B$804-F$3,B756:B$804-F$3)</f>
        <v>#VALUE!</v>
      </c>
      <c r="J756" s="4" t="e">
        <f t="shared" si="11"/>
        <v>#VALUE!</v>
      </c>
    </row>
    <row r="757" spans="1:10" ht="15" x14ac:dyDescent="0.2">
      <c r="A757" s="5">
        <v>44505</v>
      </c>
      <c r="B757" s="4">
        <f>Table3[[#This Row],[Combined
Daily order]]</f>
        <v>28106</v>
      </c>
      <c r="C757" s="4">
        <v>755</v>
      </c>
      <c r="D757" s="4" t="e" cm="1">
        <f t="array" aca="1" ref="D757" ca="1">SUMPRODUCT(OFFSET($B$2:$B$804,0,0,803-C757)-AVERAGE($B$2:$B$804),OFFSET($B$2:$B$804,C757,0,803-C757)-AVERAGE($B$2:$B$804))/DEVSQ($B$2:$B$804)</f>
        <v>#VALUE!</v>
      </c>
      <c r="E757"/>
      <c r="G757" s="4" t="e" cm="1">
        <f t="array" ref="G757">SUMPRODUCT(B$2:B$804-F$3,B757:B1559-F$3)</f>
        <v>#VALUE!</v>
      </c>
      <c r="H757" t="e" cm="1">
        <f t="array" ref="H757">SUMPRODUCT(B$2:B757-F$3,B$2:B757-F$3)</f>
        <v>#VALUE!</v>
      </c>
      <c r="I757" t="e" cm="1">
        <f t="array" ref="I757">SUMPRODUCT(B757:B$804-F$3,B757:B$804-F$3)</f>
        <v>#VALUE!</v>
      </c>
      <c r="J757" s="4" t="e">
        <f t="shared" si="11"/>
        <v>#VALUE!</v>
      </c>
    </row>
    <row r="758" spans="1:10" ht="15" x14ac:dyDescent="0.2">
      <c r="A758" s="5">
        <v>44504</v>
      </c>
      <c r="B758" s="4">
        <f>Table3[[#This Row],[Combined
Daily order]]</f>
        <v>41973</v>
      </c>
      <c r="C758" s="4">
        <v>756</v>
      </c>
      <c r="D758" s="4" t="e" cm="1">
        <f t="array" aca="1" ref="D758" ca="1">SUMPRODUCT(OFFSET($B$2:$B$804,0,0,803-C758)-AVERAGE($B$2:$B$804),OFFSET($B$2:$B$804,C758,0,803-C758)-AVERAGE($B$2:$B$804))/DEVSQ($B$2:$B$804)</f>
        <v>#VALUE!</v>
      </c>
      <c r="E758"/>
      <c r="G758" s="4" t="e" cm="1">
        <f t="array" ref="G758">SUMPRODUCT(B$2:B$804-F$3,B758:B1560-F$3)</f>
        <v>#VALUE!</v>
      </c>
      <c r="H758" t="e" cm="1">
        <f t="array" ref="H758">SUMPRODUCT(B$2:B758-F$3,B$2:B758-F$3)</f>
        <v>#VALUE!</v>
      </c>
      <c r="I758" t="e" cm="1">
        <f t="array" ref="I758">SUMPRODUCT(B758:B$804-F$3,B758:B$804-F$3)</f>
        <v>#VALUE!</v>
      </c>
      <c r="J758" s="4" t="e">
        <f t="shared" si="11"/>
        <v>#VALUE!</v>
      </c>
    </row>
    <row r="759" spans="1:10" ht="15" x14ac:dyDescent="0.2">
      <c r="A759" s="5">
        <v>44503</v>
      </c>
      <c r="B759" s="4">
        <f>Table3[[#This Row],[Combined
Daily order]]</f>
        <v>27526</v>
      </c>
      <c r="C759" s="4">
        <v>757</v>
      </c>
      <c r="D759" s="4" t="e" cm="1">
        <f t="array" aca="1" ref="D759" ca="1">SUMPRODUCT(OFFSET($B$2:$B$804,0,0,803-C759)-AVERAGE($B$2:$B$804),OFFSET($B$2:$B$804,C759,0,803-C759)-AVERAGE($B$2:$B$804))/DEVSQ($B$2:$B$804)</f>
        <v>#VALUE!</v>
      </c>
      <c r="E759"/>
      <c r="G759" s="4" t="e" cm="1">
        <f t="array" ref="G759">SUMPRODUCT(B$2:B$804-F$3,B759:B1561-F$3)</f>
        <v>#VALUE!</v>
      </c>
      <c r="H759" t="e" cm="1">
        <f t="array" ref="H759">SUMPRODUCT(B$2:B759-F$3,B$2:B759-F$3)</f>
        <v>#VALUE!</v>
      </c>
      <c r="I759" t="e" cm="1">
        <f t="array" ref="I759">SUMPRODUCT(B759:B$804-F$3,B759:B$804-F$3)</f>
        <v>#VALUE!</v>
      </c>
      <c r="J759" s="4" t="e">
        <f t="shared" si="11"/>
        <v>#VALUE!</v>
      </c>
    </row>
    <row r="760" spans="1:10" ht="15" x14ac:dyDescent="0.2">
      <c r="A760" s="5">
        <v>44502</v>
      </c>
      <c r="B760" s="4">
        <f>Table3[[#This Row],[Combined
Daily order]]</f>
        <v>37274</v>
      </c>
      <c r="C760" s="4">
        <v>758</v>
      </c>
      <c r="D760" s="4" t="e" cm="1">
        <f t="array" aca="1" ref="D760" ca="1">SUMPRODUCT(OFFSET($B$2:$B$804,0,0,803-C760)-AVERAGE($B$2:$B$804),OFFSET($B$2:$B$804,C760,0,803-C760)-AVERAGE($B$2:$B$804))/DEVSQ($B$2:$B$804)</f>
        <v>#VALUE!</v>
      </c>
      <c r="E760"/>
      <c r="G760" s="4" t="e" cm="1">
        <f t="array" ref="G760">SUMPRODUCT(B$2:B$804-F$3,B760:B1562-F$3)</f>
        <v>#VALUE!</v>
      </c>
      <c r="H760" t="e" cm="1">
        <f t="array" ref="H760">SUMPRODUCT(B$2:B760-F$3,B$2:B760-F$3)</f>
        <v>#VALUE!</v>
      </c>
      <c r="I760" t="e" cm="1">
        <f t="array" ref="I760">SUMPRODUCT(B760:B$804-F$3,B760:B$804-F$3)</f>
        <v>#VALUE!</v>
      </c>
      <c r="J760" s="4" t="e">
        <f t="shared" si="11"/>
        <v>#VALUE!</v>
      </c>
    </row>
    <row r="761" spans="1:10" ht="15" x14ac:dyDescent="0.2">
      <c r="A761" s="5">
        <v>44501</v>
      </c>
      <c r="B761" s="4">
        <f>Table3[[#This Row],[Combined
Daily order]]</f>
        <v>24967</v>
      </c>
      <c r="C761" s="4">
        <v>759</v>
      </c>
      <c r="D761" s="4" t="e" cm="1">
        <f t="array" aca="1" ref="D761" ca="1">SUMPRODUCT(OFFSET($B$2:$B$804,0,0,803-C761)-AVERAGE($B$2:$B$804),OFFSET($B$2:$B$804,C761,0,803-C761)-AVERAGE($B$2:$B$804))/DEVSQ($B$2:$B$804)</f>
        <v>#VALUE!</v>
      </c>
      <c r="E761"/>
      <c r="G761" s="4" t="e" cm="1">
        <f t="array" ref="G761">SUMPRODUCT(B$2:B$804-F$3,B761:B1563-F$3)</f>
        <v>#VALUE!</v>
      </c>
      <c r="H761" t="e" cm="1">
        <f t="array" ref="H761">SUMPRODUCT(B$2:B761-F$3,B$2:B761-F$3)</f>
        <v>#VALUE!</v>
      </c>
      <c r="I761" t="e" cm="1">
        <f t="array" ref="I761">SUMPRODUCT(B761:B$804-F$3,B761:B$804-F$3)</f>
        <v>#VALUE!</v>
      </c>
      <c r="J761" s="4" t="e">
        <f t="shared" si="11"/>
        <v>#VALUE!</v>
      </c>
    </row>
    <row r="762" spans="1:10" ht="15" x14ac:dyDescent="0.2">
      <c r="A762" s="5">
        <v>44498</v>
      </c>
      <c r="B762" s="4">
        <f>Table3[[#This Row],[Combined
Daily order]]</f>
        <v>39861</v>
      </c>
      <c r="C762" s="4">
        <v>760</v>
      </c>
      <c r="D762" s="4" t="e" cm="1">
        <f t="array" aca="1" ref="D762" ca="1">SUMPRODUCT(OFFSET($B$2:$B$804,0,0,803-C762)-AVERAGE($B$2:$B$804),OFFSET($B$2:$B$804,C762,0,803-C762)-AVERAGE($B$2:$B$804))/DEVSQ($B$2:$B$804)</f>
        <v>#VALUE!</v>
      </c>
      <c r="E762"/>
      <c r="G762" s="4" t="e" cm="1">
        <f t="array" ref="G762">SUMPRODUCT(B$2:B$804-F$3,B762:B1564-F$3)</f>
        <v>#VALUE!</v>
      </c>
      <c r="H762" t="e" cm="1">
        <f t="array" ref="H762">SUMPRODUCT(B$2:B762-F$3,B$2:B762-F$3)</f>
        <v>#VALUE!</v>
      </c>
      <c r="I762" t="e" cm="1">
        <f t="array" ref="I762">SUMPRODUCT(B762:B$804-F$3,B762:B$804-F$3)</f>
        <v>#VALUE!</v>
      </c>
      <c r="J762" s="4" t="e">
        <f t="shared" si="11"/>
        <v>#VALUE!</v>
      </c>
    </row>
    <row r="763" spans="1:10" ht="15" x14ac:dyDescent="0.2">
      <c r="A763" s="5">
        <v>44497</v>
      </c>
      <c r="B763" s="4">
        <f>Table3[[#This Row],[Combined
Daily order]]</f>
        <v>24065</v>
      </c>
      <c r="C763" s="4">
        <v>761</v>
      </c>
      <c r="D763" s="4" t="e" cm="1">
        <f t="array" aca="1" ref="D763" ca="1">SUMPRODUCT(OFFSET($B$2:$B$804,0,0,803-C763)-AVERAGE($B$2:$B$804),OFFSET($B$2:$B$804,C763,0,803-C763)-AVERAGE($B$2:$B$804))/DEVSQ($B$2:$B$804)</f>
        <v>#VALUE!</v>
      </c>
      <c r="E763"/>
      <c r="G763" s="4" t="e" cm="1">
        <f t="array" ref="G763">SUMPRODUCT(B$2:B$804-F$3,B763:B1565-F$3)</f>
        <v>#VALUE!</v>
      </c>
      <c r="H763" t="e" cm="1">
        <f t="array" ref="H763">SUMPRODUCT(B$2:B763-F$3,B$2:B763-F$3)</f>
        <v>#VALUE!</v>
      </c>
      <c r="I763" t="e" cm="1">
        <f t="array" ref="I763">SUMPRODUCT(B763:B$804-F$3,B763:B$804-F$3)</f>
        <v>#VALUE!</v>
      </c>
      <c r="J763" s="4" t="e">
        <f t="shared" si="11"/>
        <v>#VALUE!</v>
      </c>
    </row>
    <row r="764" spans="1:10" ht="15" x14ac:dyDescent="0.2">
      <c r="A764" s="5">
        <v>44496</v>
      </c>
      <c r="B764" s="4">
        <f>Table3[[#This Row],[Combined
Daily order]]</f>
        <v>27230</v>
      </c>
      <c r="C764" s="4">
        <v>762</v>
      </c>
      <c r="D764" s="4" t="e" cm="1">
        <f t="array" aca="1" ref="D764" ca="1">SUMPRODUCT(OFFSET($B$2:$B$804,0,0,803-C764)-AVERAGE($B$2:$B$804),OFFSET($B$2:$B$804,C764,0,803-C764)-AVERAGE($B$2:$B$804))/DEVSQ($B$2:$B$804)</f>
        <v>#VALUE!</v>
      </c>
      <c r="E764"/>
      <c r="G764" s="4" t="e" cm="1">
        <f t="array" ref="G764">SUMPRODUCT(B$2:B$804-F$3,B764:B1566-F$3)</f>
        <v>#VALUE!</v>
      </c>
      <c r="H764" t="e" cm="1">
        <f t="array" ref="H764">SUMPRODUCT(B$2:B764-F$3,B$2:B764-F$3)</f>
        <v>#VALUE!</v>
      </c>
      <c r="I764" t="e" cm="1">
        <f t="array" ref="I764">SUMPRODUCT(B764:B$804-F$3,B764:B$804-F$3)</f>
        <v>#VALUE!</v>
      </c>
      <c r="J764" s="4" t="e">
        <f t="shared" si="11"/>
        <v>#VALUE!</v>
      </c>
    </row>
    <row r="765" spans="1:10" ht="15" x14ac:dyDescent="0.2">
      <c r="A765" s="5">
        <v>44495</v>
      </c>
      <c r="B765" s="4">
        <f>Table3[[#This Row],[Combined
Daily order]]</f>
        <v>37638</v>
      </c>
      <c r="C765" s="4">
        <v>763</v>
      </c>
      <c r="D765" s="4" t="e" cm="1">
        <f t="array" aca="1" ref="D765" ca="1">SUMPRODUCT(OFFSET($B$2:$B$804,0,0,803-C765)-AVERAGE($B$2:$B$804),OFFSET($B$2:$B$804,C765,0,803-C765)-AVERAGE($B$2:$B$804))/DEVSQ($B$2:$B$804)</f>
        <v>#VALUE!</v>
      </c>
      <c r="E765"/>
      <c r="G765" s="4" t="e" cm="1">
        <f t="array" ref="G765">SUMPRODUCT(B$2:B$804-F$3,B765:B1567-F$3)</f>
        <v>#VALUE!</v>
      </c>
      <c r="H765" t="e" cm="1">
        <f t="array" ref="H765">SUMPRODUCT(B$2:B765-F$3,B$2:B765-F$3)</f>
        <v>#VALUE!</v>
      </c>
      <c r="I765" t="e" cm="1">
        <f t="array" ref="I765">SUMPRODUCT(B765:B$804-F$3,B765:B$804-F$3)</f>
        <v>#VALUE!</v>
      </c>
      <c r="J765" s="4" t="e">
        <f t="shared" si="11"/>
        <v>#VALUE!</v>
      </c>
    </row>
    <row r="766" spans="1:10" ht="15" x14ac:dyDescent="0.2">
      <c r="A766" s="5">
        <v>44494</v>
      </c>
      <c r="B766" s="4">
        <f>Table3[[#This Row],[Combined
Daily order]]</f>
        <v>37998</v>
      </c>
      <c r="C766" s="4">
        <v>764</v>
      </c>
      <c r="D766" s="4" t="e" cm="1">
        <f t="array" aca="1" ref="D766" ca="1">SUMPRODUCT(OFFSET($B$2:$B$804,0,0,803-C766)-AVERAGE($B$2:$B$804),OFFSET($B$2:$B$804,C766,0,803-C766)-AVERAGE($B$2:$B$804))/DEVSQ($B$2:$B$804)</f>
        <v>#VALUE!</v>
      </c>
      <c r="E766"/>
      <c r="G766" s="4" t="e" cm="1">
        <f t="array" ref="G766">SUMPRODUCT(B$2:B$804-F$3,B766:B1568-F$3)</f>
        <v>#VALUE!</v>
      </c>
      <c r="H766" t="e" cm="1">
        <f t="array" ref="H766">SUMPRODUCT(B$2:B766-F$3,B$2:B766-F$3)</f>
        <v>#VALUE!</v>
      </c>
      <c r="I766" t="e" cm="1">
        <f t="array" ref="I766">SUMPRODUCT(B766:B$804-F$3,B766:B$804-F$3)</f>
        <v>#VALUE!</v>
      </c>
      <c r="J766" s="4" t="e">
        <f t="shared" si="11"/>
        <v>#VALUE!</v>
      </c>
    </row>
    <row r="767" spans="1:10" ht="15" x14ac:dyDescent="0.2">
      <c r="A767" s="5">
        <v>44491</v>
      </c>
      <c r="B767" s="4">
        <f>Table3[[#This Row],[Combined
Daily order]]</f>
        <v>22265</v>
      </c>
      <c r="C767" s="4">
        <v>765</v>
      </c>
      <c r="D767" s="4" t="e" cm="1">
        <f t="array" aca="1" ref="D767" ca="1">SUMPRODUCT(OFFSET($B$2:$B$804,0,0,803-C767)-AVERAGE($B$2:$B$804),OFFSET($B$2:$B$804,C767,0,803-C767)-AVERAGE($B$2:$B$804))/DEVSQ($B$2:$B$804)</f>
        <v>#VALUE!</v>
      </c>
      <c r="E767"/>
      <c r="G767" s="4" t="e" cm="1">
        <f t="array" ref="G767">SUMPRODUCT(B$2:B$804-F$3,B767:B1569-F$3)</f>
        <v>#VALUE!</v>
      </c>
      <c r="H767" t="e" cm="1">
        <f t="array" ref="H767">SUMPRODUCT(B$2:B767-F$3,B$2:B767-F$3)</f>
        <v>#VALUE!</v>
      </c>
      <c r="I767" t="e" cm="1">
        <f t="array" ref="I767">SUMPRODUCT(B767:B$804-F$3,B767:B$804-F$3)</f>
        <v>#VALUE!</v>
      </c>
      <c r="J767" s="4" t="e">
        <f t="shared" si="11"/>
        <v>#VALUE!</v>
      </c>
    </row>
    <row r="768" spans="1:10" ht="15" x14ac:dyDescent="0.2">
      <c r="A768" s="5">
        <v>44490</v>
      </c>
      <c r="B768" s="4">
        <f>Table3[[#This Row],[Combined
Daily order]]</f>
        <v>38159</v>
      </c>
      <c r="C768" s="4">
        <v>766</v>
      </c>
      <c r="D768" s="4" t="e" cm="1">
        <f t="array" aca="1" ref="D768" ca="1">SUMPRODUCT(OFFSET($B$2:$B$804,0,0,803-C768)-AVERAGE($B$2:$B$804),OFFSET($B$2:$B$804,C768,0,803-C768)-AVERAGE($B$2:$B$804))/DEVSQ($B$2:$B$804)</f>
        <v>#VALUE!</v>
      </c>
      <c r="E768"/>
      <c r="G768" s="4" t="e" cm="1">
        <f t="array" ref="G768">SUMPRODUCT(B$2:B$804-F$3,B768:B1570-F$3)</f>
        <v>#VALUE!</v>
      </c>
      <c r="H768" t="e" cm="1">
        <f t="array" ref="H768">SUMPRODUCT(B$2:B768-F$3,B$2:B768-F$3)</f>
        <v>#VALUE!</v>
      </c>
      <c r="I768" t="e" cm="1">
        <f t="array" ref="I768">SUMPRODUCT(B768:B$804-F$3,B768:B$804-F$3)</f>
        <v>#VALUE!</v>
      </c>
      <c r="J768" s="4" t="e">
        <f t="shared" si="11"/>
        <v>#VALUE!</v>
      </c>
    </row>
    <row r="769" spans="1:10" ht="15" x14ac:dyDescent="0.2">
      <c r="A769" s="5">
        <v>44489</v>
      </c>
      <c r="B769" s="4">
        <f>Table3[[#This Row],[Combined
Daily order]]</f>
        <v>23380</v>
      </c>
      <c r="C769" s="4">
        <v>767</v>
      </c>
      <c r="D769" s="4" t="e" cm="1">
        <f t="array" aca="1" ref="D769" ca="1">SUMPRODUCT(OFFSET($B$2:$B$804,0,0,803-C769)-AVERAGE($B$2:$B$804),OFFSET($B$2:$B$804,C769,0,803-C769)-AVERAGE($B$2:$B$804))/DEVSQ($B$2:$B$804)</f>
        <v>#VALUE!</v>
      </c>
      <c r="E769"/>
      <c r="G769" s="4" t="e" cm="1">
        <f t="array" ref="G769">SUMPRODUCT(B$2:B$804-F$3,B769:B1571-F$3)</f>
        <v>#VALUE!</v>
      </c>
      <c r="H769" t="e" cm="1">
        <f t="array" ref="H769">SUMPRODUCT(B$2:B769-F$3,B$2:B769-F$3)</f>
        <v>#VALUE!</v>
      </c>
      <c r="I769" t="e" cm="1">
        <f t="array" ref="I769">SUMPRODUCT(B769:B$804-F$3,B769:B$804-F$3)</f>
        <v>#VALUE!</v>
      </c>
      <c r="J769" s="4" t="e">
        <f t="shared" si="11"/>
        <v>#VALUE!</v>
      </c>
    </row>
    <row r="770" spans="1:10" ht="15" x14ac:dyDescent="0.2">
      <c r="A770" s="5">
        <v>44488</v>
      </c>
      <c r="B770" s="4">
        <f>Table3[[#This Row],[Combined
Daily order]]</f>
        <v>32190</v>
      </c>
      <c r="C770" s="4">
        <v>768</v>
      </c>
      <c r="D770" s="4" t="e" cm="1">
        <f t="array" aca="1" ref="D770" ca="1">SUMPRODUCT(OFFSET($B$2:$B$804,0,0,803-C770)-AVERAGE($B$2:$B$804),OFFSET($B$2:$B$804,C770,0,803-C770)-AVERAGE($B$2:$B$804))/DEVSQ($B$2:$B$804)</f>
        <v>#VALUE!</v>
      </c>
      <c r="E770"/>
      <c r="G770" s="4" t="e" cm="1">
        <f t="array" ref="G770">SUMPRODUCT(B$2:B$804-F$3,B770:B1572-F$3)</f>
        <v>#VALUE!</v>
      </c>
      <c r="H770" t="e" cm="1">
        <f t="array" ref="H770">SUMPRODUCT(B$2:B770-F$3,B$2:B770-F$3)</f>
        <v>#VALUE!</v>
      </c>
      <c r="I770" t="e" cm="1">
        <f t="array" ref="I770">SUMPRODUCT(B770:B$804-F$3,B770:B$804-F$3)</f>
        <v>#VALUE!</v>
      </c>
      <c r="J770" s="4" t="e">
        <f t="shared" ref="J770:J804" si="12">G770/I$2</f>
        <v>#VALUE!</v>
      </c>
    </row>
    <row r="771" spans="1:10" ht="15" x14ac:dyDescent="0.2">
      <c r="A771" s="5">
        <v>44487</v>
      </c>
      <c r="B771" s="4">
        <f>Table3[[#This Row],[Combined
Daily order]]</f>
        <v>22924</v>
      </c>
      <c r="C771" s="4">
        <v>769</v>
      </c>
      <c r="D771" s="4" t="e" cm="1">
        <f t="array" aca="1" ref="D771" ca="1">SUMPRODUCT(OFFSET($B$2:$B$804,0,0,803-C771)-AVERAGE($B$2:$B$804),OFFSET($B$2:$B$804,C771,0,803-C771)-AVERAGE($B$2:$B$804))/DEVSQ($B$2:$B$804)</f>
        <v>#VALUE!</v>
      </c>
      <c r="E771"/>
      <c r="G771" s="4" t="e" cm="1">
        <f t="array" ref="G771">SUMPRODUCT(B$2:B$804-F$3,B771:B1573-F$3)</f>
        <v>#VALUE!</v>
      </c>
      <c r="H771" t="e" cm="1">
        <f t="array" ref="H771">SUMPRODUCT(B$2:B771-F$3,B$2:B771-F$3)</f>
        <v>#VALUE!</v>
      </c>
      <c r="I771" t="e" cm="1">
        <f t="array" ref="I771">SUMPRODUCT(B771:B$804-F$3,B771:B$804-F$3)</f>
        <v>#VALUE!</v>
      </c>
      <c r="J771" s="4" t="e">
        <f t="shared" si="12"/>
        <v>#VALUE!</v>
      </c>
    </row>
    <row r="772" spans="1:10" ht="15" x14ac:dyDescent="0.2">
      <c r="A772" s="5">
        <v>44484</v>
      </c>
      <c r="B772" s="4">
        <f>Table3[[#This Row],[Combined
Daily order]]</f>
        <v>31723</v>
      </c>
      <c r="C772" s="4">
        <v>770</v>
      </c>
      <c r="D772" s="4" t="e" cm="1">
        <f t="array" aca="1" ref="D772" ca="1">SUMPRODUCT(OFFSET($B$2:$B$804,0,0,803-C772)-AVERAGE($B$2:$B$804),OFFSET($B$2:$B$804,C772,0,803-C772)-AVERAGE($B$2:$B$804))/DEVSQ($B$2:$B$804)</f>
        <v>#VALUE!</v>
      </c>
      <c r="E772"/>
      <c r="G772" s="4" t="e" cm="1">
        <f t="array" ref="G772">SUMPRODUCT(B$2:B$804-F$3,B772:B1574-F$3)</f>
        <v>#VALUE!</v>
      </c>
      <c r="H772" t="e" cm="1">
        <f t="array" ref="H772">SUMPRODUCT(B$2:B772-F$3,B$2:B772-F$3)</f>
        <v>#VALUE!</v>
      </c>
      <c r="I772" t="e" cm="1">
        <f t="array" ref="I772">SUMPRODUCT(B772:B$804-F$3,B772:B$804-F$3)</f>
        <v>#VALUE!</v>
      </c>
      <c r="J772" s="4" t="e">
        <f t="shared" si="12"/>
        <v>#VALUE!</v>
      </c>
    </row>
    <row r="773" spans="1:10" ht="15" x14ac:dyDescent="0.2">
      <c r="A773" s="5">
        <v>44483</v>
      </c>
      <c r="B773" s="4">
        <f>Table3[[#This Row],[Combined
Daily order]]</f>
        <v>21786</v>
      </c>
      <c r="C773" s="4">
        <v>771</v>
      </c>
      <c r="D773" s="4" t="e" cm="1">
        <f t="array" aca="1" ref="D773" ca="1">SUMPRODUCT(OFFSET($B$2:$B$804,0,0,803-C773)-AVERAGE($B$2:$B$804),OFFSET($B$2:$B$804,C773,0,803-C773)-AVERAGE($B$2:$B$804))/DEVSQ($B$2:$B$804)</f>
        <v>#VALUE!</v>
      </c>
      <c r="E773"/>
      <c r="G773" s="4" t="e" cm="1">
        <f t="array" ref="G773">SUMPRODUCT(B$2:B$804-F$3,B773:B1575-F$3)</f>
        <v>#VALUE!</v>
      </c>
      <c r="H773" t="e" cm="1">
        <f t="array" ref="H773">SUMPRODUCT(B$2:B773-F$3,B$2:B773-F$3)</f>
        <v>#VALUE!</v>
      </c>
      <c r="I773" t="e" cm="1">
        <f t="array" ref="I773">SUMPRODUCT(B773:B$804-F$3,B773:B$804-F$3)</f>
        <v>#VALUE!</v>
      </c>
      <c r="J773" s="4" t="e">
        <f t="shared" si="12"/>
        <v>#VALUE!</v>
      </c>
    </row>
    <row r="774" spans="1:10" ht="15" x14ac:dyDescent="0.2">
      <c r="A774" s="5">
        <v>44482</v>
      </c>
      <c r="B774" s="4">
        <f>Table3[[#This Row],[Combined
Daily order]]</f>
        <v>19898</v>
      </c>
      <c r="C774" s="4">
        <v>772</v>
      </c>
      <c r="D774" s="4" t="e" cm="1">
        <f t="array" aca="1" ref="D774" ca="1">SUMPRODUCT(OFFSET($B$2:$B$804,0,0,803-C774)-AVERAGE($B$2:$B$804),OFFSET($B$2:$B$804,C774,0,803-C774)-AVERAGE($B$2:$B$804))/DEVSQ($B$2:$B$804)</f>
        <v>#VALUE!</v>
      </c>
      <c r="E774"/>
      <c r="G774" s="4" t="e" cm="1">
        <f t="array" ref="G774">SUMPRODUCT(B$2:B$804-F$3,B774:B1576-F$3)</f>
        <v>#VALUE!</v>
      </c>
      <c r="H774" t="e" cm="1">
        <f t="array" ref="H774">SUMPRODUCT(B$2:B774-F$3,B$2:B774-F$3)</f>
        <v>#VALUE!</v>
      </c>
      <c r="I774" t="e" cm="1">
        <f t="array" ref="I774">SUMPRODUCT(B774:B$804-F$3,B774:B$804-F$3)</f>
        <v>#VALUE!</v>
      </c>
      <c r="J774" s="4" t="e">
        <f t="shared" si="12"/>
        <v>#VALUE!</v>
      </c>
    </row>
    <row r="775" spans="1:10" ht="15" x14ac:dyDescent="0.2">
      <c r="A775" s="5">
        <v>44481</v>
      </c>
      <c r="B775" s="4">
        <f>Table3[[#This Row],[Combined
Daily order]]</f>
        <v>31446</v>
      </c>
      <c r="C775" s="4">
        <v>773</v>
      </c>
      <c r="D775" s="4" t="e" cm="1">
        <f t="array" aca="1" ref="D775" ca="1">SUMPRODUCT(OFFSET($B$2:$B$804,0,0,803-C775)-AVERAGE($B$2:$B$804),OFFSET($B$2:$B$804,C775,0,803-C775)-AVERAGE($B$2:$B$804))/DEVSQ($B$2:$B$804)</f>
        <v>#VALUE!</v>
      </c>
      <c r="E775"/>
      <c r="G775" s="4" t="e" cm="1">
        <f t="array" ref="G775">SUMPRODUCT(B$2:B$804-F$3,B775:B1577-F$3)</f>
        <v>#VALUE!</v>
      </c>
      <c r="H775" t="e" cm="1">
        <f t="array" ref="H775">SUMPRODUCT(B$2:B775-F$3,B$2:B775-F$3)</f>
        <v>#VALUE!</v>
      </c>
      <c r="I775" t="e" cm="1">
        <f t="array" ref="I775">SUMPRODUCT(B775:B$804-F$3,B775:B$804-F$3)</f>
        <v>#VALUE!</v>
      </c>
      <c r="J775" s="4" t="e">
        <f t="shared" si="12"/>
        <v>#VALUE!</v>
      </c>
    </row>
    <row r="776" spans="1:10" ht="15" x14ac:dyDescent="0.2">
      <c r="A776" s="5">
        <v>44480</v>
      </c>
      <c r="B776" s="4">
        <f>Table3[[#This Row],[Combined
Daily order]]</f>
        <v>20707</v>
      </c>
      <c r="C776" s="4">
        <v>774</v>
      </c>
      <c r="D776" s="4" t="e" cm="1">
        <f t="array" aca="1" ref="D776" ca="1">SUMPRODUCT(OFFSET($B$2:$B$804,0,0,803-C776)-AVERAGE($B$2:$B$804),OFFSET($B$2:$B$804,C776,0,803-C776)-AVERAGE($B$2:$B$804))/DEVSQ($B$2:$B$804)</f>
        <v>#VALUE!</v>
      </c>
      <c r="E776"/>
      <c r="G776" s="4" t="e" cm="1">
        <f t="array" ref="G776">SUMPRODUCT(B$2:B$804-F$3,B776:B1578-F$3)</f>
        <v>#VALUE!</v>
      </c>
      <c r="H776" t="e" cm="1">
        <f t="array" ref="H776">SUMPRODUCT(B$2:B776-F$3,B$2:B776-F$3)</f>
        <v>#VALUE!</v>
      </c>
      <c r="I776" t="e" cm="1">
        <f t="array" ref="I776">SUMPRODUCT(B776:B$804-F$3,B776:B$804-F$3)</f>
        <v>#VALUE!</v>
      </c>
      <c r="J776" s="4" t="e">
        <f t="shared" si="12"/>
        <v>#VALUE!</v>
      </c>
    </row>
    <row r="777" spans="1:10" ht="15" x14ac:dyDescent="0.2">
      <c r="A777" s="5">
        <v>44477</v>
      </c>
      <c r="B777" s="4">
        <f>Table3[[#This Row],[Combined
Daily order]]</f>
        <v>28575</v>
      </c>
      <c r="C777" s="4">
        <v>775</v>
      </c>
      <c r="D777" s="4" t="e" cm="1">
        <f t="array" aca="1" ref="D777" ca="1">SUMPRODUCT(OFFSET($B$2:$B$804,0,0,803-C777)-AVERAGE($B$2:$B$804),OFFSET($B$2:$B$804,C777,0,803-C777)-AVERAGE($B$2:$B$804))/DEVSQ($B$2:$B$804)</f>
        <v>#VALUE!</v>
      </c>
      <c r="E777"/>
      <c r="G777" s="4" t="e" cm="1">
        <f t="array" ref="G777">SUMPRODUCT(B$2:B$804-F$3,B777:B1579-F$3)</f>
        <v>#VALUE!</v>
      </c>
      <c r="H777" t="e" cm="1">
        <f t="array" ref="H777">SUMPRODUCT(B$2:B777-F$3,B$2:B777-F$3)</f>
        <v>#VALUE!</v>
      </c>
      <c r="I777" t="e" cm="1">
        <f t="array" ref="I777">SUMPRODUCT(B777:B$804-F$3,B777:B$804-F$3)</f>
        <v>#VALUE!</v>
      </c>
      <c r="J777" s="4" t="e">
        <f t="shared" si="12"/>
        <v>#VALUE!</v>
      </c>
    </row>
    <row r="778" spans="1:10" ht="15" x14ac:dyDescent="0.2">
      <c r="A778" s="5">
        <v>44476</v>
      </c>
      <c r="B778" s="4">
        <f>Table3[[#This Row],[Combined
Daily order]]</f>
        <v>21152</v>
      </c>
      <c r="C778" s="4">
        <v>776</v>
      </c>
      <c r="D778" s="4" t="e" cm="1">
        <f t="array" aca="1" ref="D778" ca="1">SUMPRODUCT(OFFSET($B$2:$B$804,0,0,803-C778)-AVERAGE($B$2:$B$804),OFFSET($B$2:$B$804,C778,0,803-C778)-AVERAGE($B$2:$B$804))/DEVSQ($B$2:$B$804)</f>
        <v>#VALUE!</v>
      </c>
      <c r="E778"/>
      <c r="G778" s="4" t="e" cm="1">
        <f t="array" ref="G778">SUMPRODUCT(B$2:B$804-F$3,B778:B1580-F$3)</f>
        <v>#VALUE!</v>
      </c>
      <c r="H778" t="e" cm="1">
        <f t="array" ref="H778">SUMPRODUCT(B$2:B778-F$3,B$2:B778-F$3)</f>
        <v>#VALUE!</v>
      </c>
      <c r="I778" t="e" cm="1">
        <f t="array" ref="I778">SUMPRODUCT(B778:B$804-F$3,B778:B$804-F$3)</f>
        <v>#VALUE!</v>
      </c>
      <c r="J778" s="4" t="e">
        <f t="shared" si="12"/>
        <v>#VALUE!</v>
      </c>
    </row>
    <row r="779" spans="1:10" ht="15" x14ac:dyDescent="0.2">
      <c r="A779" s="5">
        <v>44475</v>
      </c>
      <c r="B779" s="4">
        <f>Table3[[#This Row],[Combined
Daily order]]</f>
        <v>28406</v>
      </c>
      <c r="C779" s="4">
        <v>777</v>
      </c>
      <c r="D779" s="4" t="e" cm="1">
        <f t="array" aca="1" ref="D779" ca="1">SUMPRODUCT(OFFSET($B$2:$B$804,0,0,803-C779)-AVERAGE($B$2:$B$804),OFFSET($B$2:$B$804,C779,0,803-C779)-AVERAGE($B$2:$B$804))/DEVSQ($B$2:$B$804)</f>
        <v>#VALUE!</v>
      </c>
      <c r="E779"/>
      <c r="G779" s="4" t="e" cm="1">
        <f t="array" ref="G779">SUMPRODUCT(B$2:B$804-F$3,B779:B1581-F$3)</f>
        <v>#VALUE!</v>
      </c>
      <c r="H779" t="e" cm="1">
        <f t="array" ref="H779">SUMPRODUCT(B$2:B779-F$3,B$2:B779-F$3)</f>
        <v>#VALUE!</v>
      </c>
      <c r="I779" t="e" cm="1">
        <f t="array" ref="I779">SUMPRODUCT(B779:B$804-F$3,B779:B$804-F$3)</f>
        <v>#VALUE!</v>
      </c>
      <c r="J779" s="4" t="e">
        <f t="shared" si="12"/>
        <v>#VALUE!</v>
      </c>
    </row>
    <row r="780" spans="1:10" ht="15" x14ac:dyDescent="0.2">
      <c r="A780" s="5">
        <v>44474</v>
      </c>
      <c r="B780" s="4">
        <f>Table3[[#This Row],[Combined
Daily order]]</f>
        <v>18204</v>
      </c>
      <c r="C780" s="4">
        <v>778</v>
      </c>
      <c r="D780" s="4" t="e" cm="1">
        <f t="array" aca="1" ref="D780" ca="1">SUMPRODUCT(OFFSET($B$2:$B$804,0,0,803-C780)-AVERAGE($B$2:$B$804),OFFSET($B$2:$B$804,C780,0,803-C780)-AVERAGE($B$2:$B$804))/DEVSQ($B$2:$B$804)</f>
        <v>#VALUE!</v>
      </c>
      <c r="E780"/>
      <c r="G780" s="4" t="e" cm="1">
        <f t="array" ref="G780">SUMPRODUCT(B$2:B$804-F$3,B780:B1582-F$3)</f>
        <v>#VALUE!</v>
      </c>
      <c r="H780" t="e" cm="1">
        <f t="array" ref="H780">SUMPRODUCT(B$2:B780-F$3,B$2:B780-F$3)</f>
        <v>#VALUE!</v>
      </c>
      <c r="I780" t="e" cm="1">
        <f t="array" ref="I780">SUMPRODUCT(B780:B$804-F$3,B780:B$804-F$3)</f>
        <v>#VALUE!</v>
      </c>
      <c r="J780" s="4" t="e">
        <f t="shared" si="12"/>
        <v>#VALUE!</v>
      </c>
    </row>
    <row r="781" spans="1:10" ht="15" x14ac:dyDescent="0.2">
      <c r="A781" s="5">
        <v>44473</v>
      </c>
      <c r="B781" s="4">
        <f>Table3[[#This Row],[Combined
Daily order]]</f>
        <v>28649</v>
      </c>
      <c r="C781" s="4">
        <v>779</v>
      </c>
      <c r="D781" s="4" t="e" cm="1">
        <f t="array" aca="1" ref="D781" ca="1">SUMPRODUCT(OFFSET($B$2:$B$804,0,0,803-C781)-AVERAGE($B$2:$B$804),OFFSET($B$2:$B$804,C781,0,803-C781)-AVERAGE($B$2:$B$804))/DEVSQ($B$2:$B$804)</f>
        <v>#VALUE!</v>
      </c>
      <c r="E781"/>
      <c r="G781" s="4" t="e" cm="1">
        <f t="array" ref="G781">SUMPRODUCT(B$2:B$804-F$3,B781:B1583-F$3)</f>
        <v>#VALUE!</v>
      </c>
      <c r="H781" t="e" cm="1">
        <f t="array" ref="H781">SUMPRODUCT(B$2:B781-F$3,B$2:B781-F$3)</f>
        <v>#VALUE!</v>
      </c>
      <c r="I781" t="e" cm="1">
        <f t="array" ref="I781">SUMPRODUCT(B781:B$804-F$3,B781:B$804-F$3)</f>
        <v>#VALUE!</v>
      </c>
      <c r="J781" s="4" t="e">
        <f t="shared" si="12"/>
        <v>#VALUE!</v>
      </c>
    </row>
    <row r="782" spans="1:10" ht="15" x14ac:dyDescent="0.2">
      <c r="A782" s="5">
        <v>44470</v>
      </c>
      <c r="B782" s="4">
        <f>Table3[[#This Row],[Combined
Daily order]]</f>
        <v>17709</v>
      </c>
      <c r="C782" s="4">
        <v>780</v>
      </c>
      <c r="D782" s="4" t="e" cm="1">
        <f t="array" aca="1" ref="D782" ca="1">SUMPRODUCT(OFFSET($B$2:$B$804,0,0,803-C782)-AVERAGE($B$2:$B$804),OFFSET($B$2:$B$804,C782,0,803-C782)-AVERAGE($B$2:$B$804))/DEVSQ($B$2:$B$804)</f>
        <v>#VALUE!</v>
      </c>
      <c r="E782"/>
      <c r="G782" s="4" t="e" cm="1">
        <f t="array" ref="G782">SUMPRODUCT(B$2:B$804-F$3,B782:B1584-F$3)</f>
        <v>#VALUE!</v>
      </c>
      <c r="H782" t="e" cm="1">
        <f t="array" ref="H782">SUMPRODUCT(B$2:B782-F$3,B$2:B782-F$3)</f>
        <v>#VALUE!</v>
      </c>
      <c r="I782" t="e" cm="1">
        <f t="array" ref="I782">SUMPRODUCT(B782:B$804-F$3,B782:B$804-F$3)</f>
        <v>#VALUE!</v>
      </c>
      <c r="J782" s="4" t="e">
        <f t="shared" si="12"/>
        <v>#VALUE!</v>
      </c>
    </row>
    <row r="783" spans="1:10" ht="15" x14ac:dyDescent="0.2">
      <c r="A783" s="5">
        <v>44469</v>
      </c>
      <c r="B783" s="4">
        <f>Table3[[#This Row],[Combined
Daily order]]</f>
        <v>29277</v>
      </c>
      <c r="C783" s="4">
        <v>781</v>
      </c>
      <c r="D783" s="4" t="e" cm="1">
        <f t="array" aca="1" ref="D783" ca="1">SUMPRODUCT(OFFSET($B$2:$B$804,0,0,803-C783)-AVERAGE($B$2:$B$804),OFFSET($B$2:$B$804,C783,0,803-C783)-AVERAGE($B$2:$B$804))/DEVSQ($B$2:$B$804)</f>
        <v>#VALUE!</v>
      </c>
      <c r="E783"/>
      <c r="G783" s="4" t="e" cm="1">
        <f t="array" ref="G783">SUMPRODUCT(B$2:B$804-F$3,B783:B1585-F$3)</f>
        <v>#VALUE!</v>
      </c>
      <c r="H783" t="e" cm="1">
        <f t="array" ref="H783">SUMPRODUCT(B$2:B783-F$3,B$2:B783-F$3)</f>
        <v>#VALUE!</v>
      </c>
      <c r="I783" t="e" cm="1">
        <f t="array" ref="I783">SUMPRODUCT(B783:B$804-F$3,B783:B$804-F$3)</f>
        <v>#VALUE!</v>
      </c>
      <c r="J783" s="4" t="e">
        <f t="shared" si="12"/>
        <v>#VALUE!</v>
      </c>
    </row>
    <row r="784" spans="1:10" ht="15" x14ac:dyDescent="0.2">
      <c r="A784" s="5">
        <v>44468</v>
      </c>
      <c r="B784" s="4">
        <f>Table3[[#This Row],[Combined
Daily order]]</f>
        <v>19426</v>
      </c>
      <c r="C784" s="4">
        <v>782</v>
      </c>
      <c r="D784" s="4" t="e" cm="1">
        <f t="array" aca="1" ref="D784" ca="1">SUMPRODUCT(OFFSET($B$2:$B$804,0,0,803-C784)-AVERAGE($B$2:$B$804),OFFSET($B$2:$B$804,C784,0,803-C784)-AVERAGE($B$2:$B$804))/DEVSQ($B$2:$B$804)</f>
        <v>#VALUE!</v>
      </c>
      <c r="E784"/>
      <c r="G784" s="4" t="e" cm="1">
        <f t="array" ref="G784">SUMPRODUCT(B$2:B$804-F$3,B784:B1586-F$3)</f>
        <v>#VALUE!</v>
      </c>
      <c r="H784" t="e" cm="1">
        <f t="array" ref="H784">SUMPRODUCT(B$2:B784-F$3,B$2:B784-F$3)</f>
        <v>#VALUE!</v>
      </c>
      <c r="I784" t="e" cm="1">
        <f t="array" ref="I784">SUMPRODUCT(B784:B$804-F$3,B784:B$804-F$3)</f>
        <v>#VALUE!</v>
      </c>
      <c r="J784" s="4" t="e">
        <f t="shared" si="12"/>
        <v>#VALUE!</v>
      </c>
    </row>
    <row r="785" spans="1:10" ht="15" x14ac:dyDescent="0.2">
      <c r="A785" s="5">
        <v>44467</v>
      </c>
      <c r="B785" s="4">
        <f>Table3[[#This Row],[Combined
Daily order]]</f>
        <v>29431</v>
      </c>
      <c r="C785" s="4">
        <v>783</v>
      </c>
      <c r="D785" s="4" t="e" cm="1">
        <f t="array" aca="1" ref="D785" ca="1">SUMPRODUCT(OFFSET($B$2:$B$804,0,0,803-C785)-AVERAGE($B$2:$B$804),OFFSET($B$2:$B$804,C785,0,803-C785)-AVERAGE($B$2:$B$804))/DEVSQ($B$2:$B$804)</f>
        <v>#VALUE!</v>
      </c>
      <c r="E785"/>
      <c r="G785" s="4" t="e" cm="1">
        <f t="array" ref="G785">SUMPRODUCT(B$2:B$804-F$3,B785:B1587-F$3)</f>
        <v>#VALUE!</v>
      </c>
      <c r="H785" t="e" cm="1">
        <f t="array" ref="H785">SUMPRODUCT(B$2:B785-F$3,B$2:B785-F$3)</f>
        <v>#VALUE!</v>
      </c>
      <c r="I785" t="e" cm="1">
        <f t="array" ref="I785">SUMPRODUCT(B785:B$804-F$3,B785:B$804-F$3)</f>
        <v>#VALUE!</v>
      </c>
      <c r="J785" s="4" t="e">
        <f t="shared" si="12"/>
        <v>#VALUE!</v>
      </c>
    </row>
    <row r="786" spans="1:10" ht="15" x14ac:dyDescent="0.2">
      <c r="A786" s="5">
        <v>44466</v>
      </c>
      <c r="B786" s="4">
        <f>Table3[[#This Row],[Combined
Daily order]]</f>
        <v>20631</v>
      </c>
      <c r="C786" s="4">
        <v>784</v>
      </c>
      <c r="D786" s="4" t="e" cm="1">
        <f t="array" aca="1" ref="D786" ca="1">SUMPRODUCT(OFFSET($B$2:$B$804,0,0,803-C786)-AVERAGE($B$2:$B$804),OFFSET($B$2:$B$804,C786,0,803-C786)-AVERAGE($B$2:$B$804))/DEVSQ($B$2:$B$804)</f>
        <v>#VALUE!</v>
      </c>
      <c r="E786"/>
      <c r="G786" s="4" t="e" cm="1">
        <f t="array" ref="G786">SUMPRODUCT(B$2:B$804-F$3,B786:B1588-F$3)</f>
        <v>#VALUE!</v>
      </c>
      <c r="H786" t="e" cm="1">
        <f t="array" ref="H786">SUMPRODUCT(B$2:B786-F$3,B$2:B786-F$3)</f>
        <v>#VALUE!</v>
      </c>
      <c r="I786" t="e" cm="1">
        <f t="array" ref="I786">SUMPRODUCT(B786:B$804-F$3,B786:B$804-F$3)</f>
        <v>#VALUE!</v>
      </c>
      <c r="J786" s="4" t="e">
        <f t="shared" si="12"/>
        <v>#VALUE!</v>
      </c>
    </row>
    <row r="787" spans="1:10" ht="15" x14ac:dyDescent="0.2">
      <c r="A787" s="5">
        <v>44463</v>
      </c>
      <c r="B787" s="4">
        <f>Table3[[#This Row],[Combined
Daily order]]</f>
        <v>29147</v>
      </c>
      <c r="C787" s="4">
        <v>785</v>
      </c>
      <c r="D787" s="4" t="e" cm="1">
        <f t="array" aca="1" ref="D787" ca="1">SUMPRODUCT(OFFSET($B$2:$B$804,0,0,803-C787)-AVERAGE($B$2:$B$804),OFFSET($B$2:$B$804,C787,0,803-C787)-AVERAGE($B$2:$B$804))/DEVSQ($B$2:$B$804)</f>
        <v>#VALUE!</v>
      </c>
      <c r="E787"/>
      <c r="G787" s="4" t="e" cm="1">
        <f t="array" ref="G787">SUMPRODUCT(B$2:B$804-F$3,B787:B1589-F$3)</f>
        <v>#VALUE!</v>
      </c>
      <c r="H787" t="e" cm="1">
        <f t="array" ref="H787">SUMPRODUCT(B$2:B787-F$3,B$2:B787-F$3)</f>
        <v>#VALUE!</v>
      </c>
      <c r="I787" t="e" cm="1">
        <f t="array" ref="I787">SUMPRODUCT(B787:B$804-F$3,B787:B$804-F$3)</f>
        <v>#VALUE!</v>
      </c>
      <c r="J787" s="4" t="e">
        <f t="shared" si="12"/>
        <v>#VALUE!</v>
      </c>
    </row>
    <row r="788" spans="1:10" ht="15" x14ac:dyDescent="0.2">
      <c r="A788" s="5">
        <v>44462</v>
      </c>
      <c r="B788" s="4">
        <f>Table3[[#This Row],[Combined
Daily order]]</f>
        <v>20182</v>
      </c>
      <c r="C788" s="4">
        <v>786</v>
      </c>
      <c r="D788" s="4" t="e" cm="1">
        <f t="array" aca="1" ref="D788" ca="1">SUMPRODUCT(OFFSET($B$2:$B$804,0,0,803-C788)-AVERAGE($B$2:$B$804),OFFSET($B$2:$B$804,C788,0,803-C788)-AVERAGE($B$2:$B$804))/DEVSQ($B$2:$B$804)</f>
        <v>#VALUE!</v>
      </c>
      <c r="E788"/>
      <c r="G788" s="4" t="e" cm="1">
        <f t="array" ref="G788">SUMPRODUCT(B$2:B$804-F$3,B788:B1590-F$3)</f>
        <v>#VALUE!</v>
      </c>
      <c r="H788" t="e" cm="1">
        <f t="array" ref="H788">SUMPRODUCT(B$2:B788-F$3,B$2:B788-F$3)</f>
        <v>#VALUE!</v>
      </c>
      <c r="I788" t="e" cm="1">
        <f t="array" ref="I788">SUMPRODUCT(B788:B$804-F$3,B788:B$804-F$3)</f>
        <v>#VALUE!</v>
      </c>
      <c r="J788" s="4" t="e">
        <f t="shared" si="12"/>
        <v>#VALUE!</v>
      </c>
    </row>
    <row r="789" spans="1:10" ht="15" x14ac:dyDescent="0.2">
      <c r="A789" s="5">
        <v>44461</v>
      </c>
      <c r="B789" s="4">
        <f>Table3[[#This Row],[Combined
Daily order]]</f>
        <v>29175</v>
      </c>
      <c r="C789" s="4">
        <v>787</v>
      </c>
      <c r="D789" s="4" t="e" cm="1">
        <f t="array" aca="1" ref="D789" ca="1">SUMPRODUCT(OFFSET($B$2:$B$804,0,0,803-C789)-AVERAGE($B$2:$B$804),OFFSET($B$2:$B$804,C789,0,803-C789)-AVERAGE($B$2:$B$804))/DEVSQ($B$2:$B$804)</f>
        <v>#VALUE!</v>
      </c>
      <c r="E789"/>
      <c r="G789" s="4" t="e" cm="1">
        <f t="array" ref="G789">SUMPRODUCT(B$2:B$804-F$3,B789:B1591-F$3)</f>
        <v>#VALUE!</v>
      </c>
      <c r="H789" t="e" cm="1">
        <f t="array" ref="H789">SUMPRODUCT(B$2:B789-F$3,B$2:B789-F$3)</f>
        <v>#VALUE!</v>
      </c>
      <c r="I789" t="e" cm="1">
        <f t="array" ref="I789">SUMPRODUCT(B789:B$804-F$3,B789:B$804-F$3)</f>
        <v>#VALUE!</v>
      </c>
      <c r="J789" s="4" t="e">
        <f t="shared" si="12"/>
        <v>#VALUE!</v>
      </c>
    </row>
    <row r="790" spans="1:10" ht="15" x14ac:dyDescent="0.2">
      <c r="A790" s="5">
        <v>44460</v>
      </c>
      <c r="B790" s="4">
        <f>Table3[[#This Row],[Combined
Daily order]]</f>
        <v>22123</v>
      </c>
      <c r="C790" s="4">
        <v>788</v>
      </c>
      <c r="D790" s="4" t="e" cm="1">
        <f t="array" aca="1" ref="D790" ca="1">SUMPRODUCT(OFFSET($B$2:$B$804,0,0,803-C790)-AVERAGE($B$2:$B$804),OFFSET($B$2:$B$804,C790,0,803-C790)-AVERAGE($B$2:$B$804))/DEVSQ($B$2:$B$804)</f>
        <v>#VALUE!</v>
      </c>
      <c r="E790"/>
      <c r="G790" s="4" t="e" cm="1">
        <f t="array" ref="G790">SUMPRODUCT(B$2:B$804-F$3,B790:B1592-F$3)</f>
        <v>#VALUE!</v>
      </c>
      <c r="H790" t="e" cm="1">
        <f t="array" ref="H790">SUMPRODUCT(B$2:B790-F$3,B$2:B790-F$3)</f>
        <v>#VALUE!</v>
      </c>
      <c r="I790" t="e" cm="1">
        <f t="array" ref="I790">SUMPRODUCT(B790:B$804-F$3,B790:B$804-F$3)</f>
        <v>#VALUE!</v>
      </c>
      <c r="J790" s="4" t="e">
        <f t="shared" si="12"/>
        <v>#VALUE!</v>
      </c>
    </row>
    <row r="791" spans="1:10" ht="15" x14ac:dyDescent="0.2">
      <c r="A791" s="5">
        <v>44459</v>
      </c>
      <c r="B791" s="4">
        <f>Table3[[#This Row],[Combined
Daily order]]</f>
        <v>29469</v>
      </c>
      <c r="C791" s="4">
        <v>789</v>
      </c>
      <c r="D791" s="4" t="e" cm="1">
        <f t="array" aca="1" ref="D791" ca="1">SUMPRODUCT(OFFSET($B$2:$B$804,0,0,803-C791)-AVERAGE($B$2:$B$804),OFFSET($B$2:$B$804,C791,0,803-C791)-AVERAGE($B$2:$B$804))/DEVSQ($B$2:$B$804)</f>
        <v>#VALUE!</v>
      </c>
      <c r="E791"/>
      <c r="G791" s="4" t="e" cm="1">
        <f t="array" ref="G791">SUMPRODUCT(B$2:B$804-F$3,B791:B1593-F$3)</f>
        <v>#VALUE!</v>
      </c>
      <c r="H791" t="e" cm="1">
        <f t="array" ref="H791">SUMPRODUCT(B$2:B791-F$3,B$2:B791-F$3)</f>
        <v>#VALUE!</v>
      </c>
      <c r="I791" t="e" cm="1">
        <f t="array" ref="I791">SUMPRODUCT(B791:B$804-F$3,B791:B$804-F$3)</f>
        <v>#VALUE!</v>
      </c>
      <c r="J791" s="4" t="e">
        <f t="shared" si="12"/>
        <v>#VALUE!</v>
      </c>
    </row>
    <row r="792" spans="1:10" ht="15" x14ac:dyDescent="0.2">
      <c r="A792" s="5">
        <v>44456</v>
      </c>
      <c r="B792" s="4">
        <f>Table3[[#This Row],[Combined
Daily order]]</f>
        <v>18835</v>
      </c>
      <c r="C792" s="4">
        <v>790</v>
      </c>
      <c r="D792" s="4" t="e" cm="1">
        <f t="array" aca="1" ref="D792" ca="1">SUMPRODUCT(OFFSET($B$2:$B$804,0,0,803-C792)-AVERAGE($B$2:$B$804),OFFSET($B$2:$B$804,C792,0,803-C792)-AVERAGE($B$2:$B$804))/DEVSQ($B$2:$B$804)</f>
        <v>#VALUE!</v>
      </c>
      <c r="E792"/>
      <c r="G792" s="4" t="e" cm="1">
        <f t="array" ref="G792">SUMPRODUCT(B$2:B$804-F$3,B792:B1594-F$3)</f>
        <v>#VALUE!</v>
      </c>
      <c r="H792" t="e" cm="1">
        <f t="array" ref="H792">SUMPRODUCT(B$2:B792-F$3,B$2:B792-F$3)</f>
        <v>#VALUE!</v>
      </c>
      <c r="I792" t="e" cm="1">
        <f t="array" ref="I792">SUMPRODUCT(B792:B$804-F$3,B792:B$804-F$3)</f>
        <v>#VALUE!</v>
      </c>
      <c r="J792" s="4" t="e">
        <f t="shared" si="12"/>
        <v>#VALUE!</v>
      </c>
    </row>
    <row r="793" spans="1:10" ht="15" x14ac:dyDescent="0.2">
      <c r="A793" s="5">
        <v>44455</v>
      </c>
      <c r="B793" s="4">
        <f>Table3[[#This Row],[Combined
Daily order]]</f>
        <v>31179</v>
      </c>
      <c r="C793" s="4">
        <v>791</v>
      </c>
      <c r="D793" s="4" t="e" cm="1">
        <f t="array" aca="1" ref="D793" ca="1">SUMPRODUCT(OFFSET($B$2:$B$804,0,0,803-C793)-AVERAGE($B$2:$B$804),OFFSET($B$2:$B$804,C793,0,803-C793)-AVERAGE($B$2:$B$804))/DEVSQ($B$2:$B$804)</f>
        <v>#VALUE!</v>
      </c>
      <c r="E793"/>
      <c r="G793" s="4" t="e" cm="1">
        <f t="array" ref="G793">SUMPRODUCT(B$2:B$804-F$3,B793:B1595-F$3)</f>
        <v>#VALUE!</v>
      </c>
      <c r="H793" t="e" cm="1">
        <f t="array" ref="H793">SUMPRODUCT(B$2:B793-F$3,B$2:B793-F$3)</f>
        <v>#VALUE!</v>
      </c>
      <c r="I793" t="e" cm="1">
        <f t="array" ref="I793">SUMPRODUCT(B793:B$804-F$3,B793:B$804-F$3)</f>
        <v>#VALUE!</v>
      </c>
      <c r="J793" s="4" t="e">
        <f t="shared" si="12"/>
        <v>#VALUE!</v>
      </c>
    </row>
    <row r="794" spans="1:10" ht="15" x14ac:dyDescent="0.2">
      <c r="A794" s="5">
        <v>44454</v>
      </c>
      <c r="B794" s="4">
        <f>Table3[[#This Row],[Combined
Daily order]]</f>
        <v>21191</v>
      </c>
      <c r="C794" s="4">
        <v>792</v>
      </c>
      <c r="D794" s="4" t="e" cm="1">
        <f t="array" aca="1" ref="D794" ca="1">SUMPRODUCT(OFFSET($B$2:$B$804,0,0,803-C794)-AVERAGE($B$2:$B$804),OFFSET($B$2:$B$804,C794,0,803-C794)-AVERAGE($B$2:$B$804))/DEVSQ($B$2:$B$804)</f>
        <v>#VALUE!</v>
      </c>
      <c r="E794"/>
      <c r="G794" s="4" t="e" cm="1">
        <f t="array" ref="G794">SUMPRODUCT(B$2:B$804-F$3,B794:B1596-F$3)</f>
        <v>#VALUE!</v>
      </c>
      <c r="H794" t="e" cm="1">
        <f t="array" ref="H794">SUMPRODUCT(B$2:B794-F$3,B$2:B794-F$3)</f>
        <v>#VALUE!</v>
      </c>
      <c r="I794" t="e" cm="1">
        <f t="array" ref="I794">SUMPRODUCT(B794:B$804-F$3,B794:B$804-F$3)</f>
        <v>#VALUE!</v>
      </c>
      <c r="J794" s="4" t="e">
        <f t="shared" si="12"/>
        <v>#VALUE!</v>
      </c>
    </row>
    <row r="795" spans="1:10" ht="15" x14ac:dyDescent="0.2">
      <c r="A795" s="5">
        <v>44453</v>
      </c>
      <c r="B795" s="4">
        <f>Table3[[#This Row],[Combined
Daily order]]</f>
        <v>20293</v>
      </c>
      <c r="C795" s="4">
        <v>793</v>
      </c>
      <c r="D795" s="4" t="e" cm="1">
        <f t="array" aca="1" ref="D795" ca="1">SUMPRODUCT(OFFSET($B$2:$B$804,0,0,803-C795)-AVERAGE($B$2:$B$804),OFFSET($B$2:$B$804,C795,0,803-C795)-AVERAGE($B$2:$B$804))/DEVSQ($B$2:$B$804)</f>
        <v>#VALUE!</v>
      </c>
      <c r="E795"/>
      <c r="G795" s="4" t="e" cm="1">
        <f t="array" ref="G795">SUMPRODUCT(B$2:B$804-F$3,B795:B1597-F$3)</f>
        <v>#VALUE!</v>
      </c>
      <c r="H795" t="e" cm="1">
        <f t="array" ref="H795">SUMPRODUCT(B$2:B795-F$3,B$2:B795-F$3)</f>
        <v>#VALUE!</v>
      </c>
      <c r="I795" t="e" cm="1">
        <f t="array" ref="I795">SUMPRODUCT(B795:B$804-F$3,B795:B$804-F$3)</f>
        <v>#VALUE!</v>
      </c>
      <c r="J795" s="4" t="e">
        <f t="shared" si="12"/>
        <v>#VALUE!</v>
      </c>
    </row>
    <row r="796" spans="1:10" ht="15" x14ac:dyDescent="0.2">
      <c r="A796" s="5">
        <v>44452</v>
      </c>
      <c r="B796" s="4">
        <f>Table3[[#This Row],[Combined
Daily order]]</f>
        <v>29964</v>
      </c>
      <c r="C796" s="4">
        <v>794</v>
      </c>
      <c r="D796" s="4" t="e" cm="1">
        <f t="array" aca="1" ref="D796" ca="1">SUMPRODUCT(OFFSET($B$2:$B$804,0,0,803-C796)-AVERAGE($B$2:$B$804),OFFSET($B$2:$B$804,C796,0,803-C796)-AVERAGE($B$2:$B$804))/DEVSQ($B$2:$B$804)</f>
        <v>#VALUE!</v>
      </c>
      <c r="E796"/>
      <c r="G796" s="4" t="e" cm="1">
        <f t="array" ref="G796">SUMPRODUCT(B$2:B$804-F$3,B796:B1598-F$3)</f>
        <v>#VALUE!</v>
      </c>
      <c r="H796" t="e" cm="1">
        <f t="array" ref="H796">SUMPRODUCT(B$2:B796-F$3,B$2:B796-F$3)</f>
        <v>#VALUE!</v>
      </c>
      <c r="I796" t="e" cm="1">
        <f t="array" ref="I796">SUMPRODUCT(B796:B$804-F$3,B796:B$804-F$3)</f>
        <v>#VALUE!</v>
      </c>
      <c r="J796" s="4" t="e">
        <f t="shared" si="12"/>
        <v>#VALUE!</v>
      </c>
    </row>
    <row r="797" spans="1:10" ht="15" x14ac:dyDescent="0.2">
      <c r="A797" s="5">
        <v>44449</v>
      </c>
      <c r="B797" s="4">
        <f>Table3[[#This Row],[Combined
Daily order]]</f>
        <v>18957</v>
      </c>
      <c r="C797" s="4">
        <v>795</v>
      </c>
      <c r="D797" s="4" t="e" cm="1">
        <f t="array" aca="1" ref="D797" ca="1">SUMPRODUCT(OFFSET($B$2:$B$804,0,0,803-C797)-AVERAGE($B$2:$B$804),OFFSET($B$2:$B$804,C797,0,803-C797)-AVERAGE($B$2:$B$804))/DEVSQ($B$2:$B$804)</f>
        <v>#VALUE!</v>
      </c>
      <c r="E797"/>
      <c r="G797" s="4" t="e" cm="1">
        <f t="array" ref="G797">SUMPRODUCT(B$2:B$804-F$3,B797:B1599-F$3)</f>
        <v>#VALUE!</v>
      </c>
      <c r="H797" t="e" cm="1">
        <f t="array" ref="H797">SUMPRODUCT(B$2:B797-F$3,B$2:B797-F$3)</f>
        <v>#VALUE!</v>
      </c>
      <c r="I797" t="e" cm="1">
        <f t="array" ref="I797">SUMPRODUCT(B797:B$804-F$3,B797:B$804-F$3)</f>
        <v>#VALUE!</v>
      </c>
      <c r="J797" s="4" t="e">
        <f t="shared" si="12"/>
        <v>#VALUE!</v>
      </c>
    </row>
    <row r="798" spans="1:10" ht="15" x14ac:dyDescent="0.2">
      <c r="A798" s="5">
        <v>44448</v>
      </c>
      <c r="B798" s="4">
        <f>Table3[[#This Row],[Combined
Daily order]]</f>
        <v>27681</v>
      </c>
      <c r="C798" s="4">
        <v>796</v>
      </c>
      <c r="D798" s="4" t="e" cm="1">
        <f t="array" aca="1" ref="D798" ca="1">SUMPRODUCT(OFFSET($B$2:$B$804,0,0,803-C798)-AVERAGE($B$2:$B$804),OFFSET($B$2:$B$804,C798,0,803-C798)-AVERAGE($B$2:$B$804))/DEVSQ($B$2:$B$804)</f>
        <v>#VALUE!</v>
      </c>
      <c r="E798"/>
      <c r="G798" s="4" t="e" cm="1">
        <f t="array" ref="G798">SUMPRODUCT(B$2:B$804-F$3,B798:B1600-F$3)</f>
        <v>#VALUE!</v>
      </c>
      <c r="H798" t="e" cm="1">
        <f t="array" ref="H798">SUMPRODUCT(B$2:B798-F$3,B$2:B798-F$3)</f>
        <v>#VALUE!</v>
      </c>
      <c r="I798" t="e" cm="1">
        <f t="array" ref="I798">SUMPRODUCT(B798:B$804-F$3,B798:B$804-F$3)</f>
        <v>#VALUE!</v>
      </c>
      <c r="J798" s="4" t="e">
        <f t="shared" si="12"/>
        <v>#VALUE!</v>
      </c>
    </row>
    <row r="799" spans="1:10" ht="15" x14ac:dyDescent="0.2">
      <c r="A799" s="5">
        <v>44447</v>
      </c>
      <c r="B799" s="4">
        <f>Table3[[#This Row],[Combined
Daily order]]</f>
        <v>19071</v>
      </c>
      <c r="C799" s="4">
        <v>797</v>
      </c>
      <c r="D799" s="4" t="e" cm="1">
        <f t="array" aca="1" ref="D799" ca="1">SUMPRODUCT(OFFSET($B$2:$B$804,0,0,803-C799)-AVERAGE($B$2:$B$804),OFFSET($B$2:$B$804,C799,0,803-C799)-AVERAGE($B$2:$B$804))/DEVSQ($B$2:$B$804)</f>
        <v>#VALUE!</v>
      </c>
      <c r="E799"/>
      <c r="G799" s="4" t="e" cm="1">
        <f t="array" ref="G799">SUMPRODUCT(B$2:B$804-F$3,B799:B1601-F$3)</f>
        <v>#VALUE!</v>
      </c>
      <c r="H799" t="e" cm="1">
        <f t="array" ref="H799">SUMPRODUCT(B$2:B799-F$3,B$2:B799-F$3)</f>
        <v>#VALUE!</v>
      </c>
      <c r="I799" t="e" cm="1">
        <f t="array" ref="I799">SUMPRODUCT(B799:B$804-F$3,B799:B$804-F$3)</f>
        <v>#VALUE!</v>
      </c>
      <c r="J799" s="4" t="e">
        <f t="shared" si="12"/>
        <v>#VALUE!</v>
      </c>
    </row>
    <row r="800" spans="1:10" ht="15" x14ac:dyDescent="0.2">
      <c r="A800" s="5">
        <v>44446</v>
      </c>
      <c r="B800" s="4">
        <f>Table3[[#This Row],[Combined
Daily order]]</f>
        <v>31617</v>
      </c>
      <c r="C800" s="4">
        <v>798</v>
      </c>
      <c r="D800" s="4" t="e" cm="1">
        <f t="array" aca="1" ref="D800" ca="1">SUMPRODUCT(OFFSET($B$2:$B$804,0,0,803-C800)-AVERAGE($B$2:$B$804),OFFSET($B$2:$B$804,C800,0,803-C800)-AVERAGE($B$2:$B$804))/DEVSQ($B$2:$B$804)</f>
        <v>#VALUE!</v>
      </c>
      <c r="E800"/>
      <c r="G800" s="4" t="e" cm="1">
        <f t="array" ref="G800">SUMPRODUCT(B$2:B$804-F$3,B800:B1602-F$3)</f>
        <v>#VALUE!</v>
      </c>
      <c r="H800" t="e" cm="1">
        <f t="array" ref="H800">SUMPRODUCT(B$2:B800-F$3,B$2:B800-F$3)</f>
        <v>#VALUE!</v>
      </c>
      <c r="I800" t="e" cm="1">
        <f t="array" ref="I800">SUMPRODUCT(B800:B$804-F$3,B800:B$804-F$3)</f>
        <v>#VALUE!</v>
      </c>
      <c r="J800" s="4" t="e">
        <f t="shared" si="12"/>
        <v>#VALUE!</v>
      </c>
    </row>
    <row r="801" spans="1:10" ht="15" x14ac:dyDescent="0.2">
      <c r="A801" s="5">
        <v>44445</v>
      </c>
      <c r="B801" s="4">
        <f>Table3[[#This Row],[Combined
Daily order]]</f>
        <v>18693</v>
      </c>
      <c r="C801" s="4">
        <v>799</v>
      </c>
      <c r="D801" s="4" t="e" cm="1">
        <f t="array" aca="1" ref="D801" ca="1">SUMPRODUCT(OFFSET($B$2:$B$804,0,0,803-C801)-AVERAGE($B$2:$B$804),OFFSET($B$2:$B$804,C801,0,803-C801)-AVERAGE($B$2:$B$804))/DEVSQ($B$2:$B$804)</f>
        <v>#VALUE!</v>
      </c>
      <c r="E801"/>
      <c r="G801" s="4" t="e" cm="1">
        <f t="array" ref="G801">SUMPRODUCT(B$2:B$804-F$3,B801:B1603-F$3)</f>
        <v>#VALUE!</v>
      </c>
      <c r="H801" t="e" cm="1">
        <f t="array" ref="H801">SUMPRODUCT(B$2:B801-F$3,B$2:B801-F$3)</f>
        <v>#VALUE!</v>
      </c>
      <c r="I801" t="e" cm="1">
        <f t="array" ref="I801">SUMPRODUCT(B801:B$804-F$3,B801:B$804-F$3)</f>
        <v>#VALUE!</v>
      </c>
      <c r="J801" s="4" t="e">
        <f t="shared" si="12"/>
        <v>#VALUE!</v>
      </c>
    </row>
    <row r="802" spans="1:10" ht="15" x14ac:dyDescent="0.2">
      <c r="A802" s="5">
        <v>44442</v>
      </c>
      <c r="B802" s="4">
        <f>Table3[[#This Row],[Combined
Daily order]]</f>
        <v>29927</v>
      </c>
      <c r="C802" s="4">
        <v>800</v>
      </c>
      <c r="D802" s="4" t="e" cm="1">
        <f t="array" aca="1" ref="D802" ca="1">SUMPRODUCT(OFFSET($B$2:$B$804,0,0,803-C802)-AVERAGE($B$2:$B$804),OFFSET($B$2:$B$804,C802,0,803-C802)-AVERAGE($B$2:$B$804))/DEVSQ($B$2:$B$804)</f>
        <v>#VALUE!</v>
      </c>
      <c r="E802"/>
      <c r="G802" s="4" t="e" cm="1">
        <f t="array" ref="G802">SUMPRODUCT(B$2:B$804-F$3,B802:B1604-F$3)</f>
        <v>#VALUE!</v>
      </c>
      <c r="H802" t="e" cm="1">
        <f t="array" ref="H802">SUMPRODUCT(B$2:B802-F$3,B$2:B802-F$3)</f>
        <v>#VALUE!</v>
      </c>
      <c r="I802" t="e" cm="1">
        <f t="array" ref="I802">SUMPRODUCT(B802:B$804-F$3,B802:B$804-F$3)</f>
        <v>#VALUE!</v>
      </c>
      <c r="J802" s="4" t="e">
        <f t="shared" si="12"/>
        <v>#VALUE!</v>
      </c>
    </row>
    <row r="803" spans="1:10" ht="15" x14ac:dyDescent="0.2">
      <c r="A803" s="5">
        <v>44441</v>
      </c>
      <c r="B803" s="4">
        <f>Table3[[#This Row],[Combined
Daily order]]</f>
        <v>19772</v>
      </c>
      <c r="C803" s="4">
        <v>801</v>
      </c>
      <c r="D803" s="4" t="e" cm="1">
        <f t="array" aca="1" ref="D803" ca="1">SUMPRODUCT(OFFSET($B$2:$B$804,0,0,803-C803)-AVERAGE($B$2:$B$804),OFFSET($B$2:$B$804,C803,0,803-C803)-AVERAGE($B$2:$B$804))/DEVSQ($B$2:$B$804)</f>
        <v>#VALUE!</v>
      </c>
      <c r="E803"/>
      <c r="G803" s="4" t="e" cm="1">
        <f t="array" ref="G803">SUMPRODUCT(B$2:B$804-F$3,B803:B1605-F$3)</f>
        <v>#VALUE!</v>
      </c>
      <c r="H803" t="e" cm="1">
        <f t="array" ref="H803">SUMPRODUCT(B$2:B803-F$3,B$2:B803-F$3)</f>
        <v>#VALUE!</v>
      </c>
      <c r="I803" t="e" cm="1">
        <f t="array" ref="I803">SUMPRODUCT(B803:B$804-F$3,B803:B$804-F$3)</f>
        <v>#VALUE!</v>
      </c>
      <c r="J803" s="4" t="e">
        <f t="shared" si="12"/>
        <v>#VALUE!</v>
      </c>
    </row>
    <row r="804" spans="1:10" ht="15" x14ac:dyDescent="0.2">
      <c r="A804" s="5">
        <v>44440</v>
      </c>
      <c r="B804" s="4">
        <f>Table3[[#This Row],[Combined
Daily order]]</f>
        <v>29366</v>
      </c>
      <c r="C804" s="4">
        <v>802</v>
      </c>
      <c r="D804" s="4" t="e" cm="1">
        <f t="array" aca="1" ref="D804" ca="1">SUMPRODUCT(OFFSET($B$2:$B$804,0,0,803-C804)-AVERAGE($B$2:$B$804),OFFSET($B$2:$B$804,C804,0,803-C804)-AVERAGE($B$2:$B$804))/DEVSQ($B$2:$B$804)</f>
        <v>#VALUE!</v>
      </c>
      <c r="E804"/>
      <c r="G804" s="4" t="e" cm="1">
        <f t="array" ref="G804">SUMPRODUCT(B$2:B$804-F$3,B804:B1606-F$3)</f>
        <v>#VALUE!</v>
      </c>
      <c r="H804" t="e" cm="1">
        <f t="array" ref="H804">SUMPRODUCT(B$2:B804-F$3,B$2:B804-F$3)</f>
        <v>#VALUE!</v>
      </c>
      <c r="I804" t="e" cm="1">
        <f t="array" ref="I804">SUMPRODUCT(B804:B$804-F$3,B804:B$804-F$3)</f>
        <v>#VALUE!</v>
      </c>
      <c r="J804" s="4" t="e">
        <f t="shared" si="12"/>
        <v>#VALUE!</v>
      </c>
    </row>
    <row r="805" spans="1:10" ht="15" x14ac:dyDescent="0.2">
      <c r="A805" s="5"/>
      <c r="B805" s="4">
        <v>0</v>
      </c>
      <c r="E805"/>
    </row>
    <row r="806" spans="1:10" ht="15" x14ac:dyDescent="0.2">
      <c r="A806" s="5"/>
      <c r="B806" s="4">
        <v>0</v>
      </c>
      <c r="E806"/>
    </row>
    <row r="807" spans="1:10" ht="15" x14ac:dyDescent="0.2">
      <c r="A807" s="5"/>
      <c r="B807" s="4">
        <v>0</v>
      </c>
      <c r="E807"/>
    </row>
    <row r="808" spans="1:10" ht="15" x14ac:dyDescent="0.2">
      <c r="A808" s="5"/>
      <c r="B808" s="4">
        <v>0</v>
      </c>
      <c r="E808"/>
    </row>
    <row r="809" spans="1:10" ht="15" x14ac:dyDescent="0.2">
      <c r="A809" s="5"/>
      <c r="B809" s="4">
        <v>0</v>
      </c>
      <c r="E809"/>
    </row>
    <row r="810" spans="1:10" ht="15" x14ac:dyDescent="0.2">
      <c r="A810" s="5"/>
      <c r="B810" s="4">
        <v>0</v>
      </c>
      <c r="E810"/>
    </row>
    <row r="811" spans="1:10" ht="15" x14ac:dyDescent="0.2">
      <c r="A811" s="5"/>
      <c r="B811" s="4">
        <v>0</v>
      </c>
      <c r="E811"/>
    </row>
    <row r="812" spans="1:10" ht="15" x14ac:dyDescent="0.2">
      <c r="A812" s="5"/>
      <c r="B812" s="4">
        <v>0</v>
      </c>
      <c r="E812"/>
    </row>
    <row r="813" spans="1:10" ht="15" x14ac:dyDescent="0.2">
      <c r="A813" s="5"/>
      <c r="B813" s="4">
        <v>0</v>
      </c>
      <c r="E813"/>
    </row>
    <row r="814" spans="1:10" ht="15" x14ac:dyDescent="0.2">
      <c r="A814" s="5"/>
      <c r="B814" s="4">
        <v>0</v>
      </c>
      <c r="E814"/>
    </row>
    <row r="815" spans="1:10" ht="15" x14ac:dyDescent="0.2">
      <c r="A815" s="5"/>
      <c r="B815" s="4">
        <v>0</v>
      </c>
      <c r="E815"/>
    </row>
    <row r="816" spans="1:10" ht="15" x14ac:dyDescent="0.2">
      <c r="A816" s="5"/>
      <c r="B816" s="4">
        <v>0</v>
      </c>
      <c r="E816"/>
    </row>
    <row r="817" spans="1:5" ht="15" x14ac:dyDescent="0.2">
      <c r="A817" s="5"/>
      <c r="B817" s="4">
        <v>0</v>
      </c>
      <c r="E817"/>
    </row>
    <row r="818" spans="1:5" ht="15" x14ac:dyDescent="0.2">
      <c r="A818" s="5"/>
      <c r="B818" s="4">
        <v>0</v>
      </c>
      <c r="E818"/>
    </row>
    <row r="819" spans="1:5" ht="15" x14ac:dyDescent="0.2">
      <c r="A819" s="5"/>
      <c r="B819" s="4">
        <v>0</v>
      </c>
      <c r="E819"/>
    </row>
    <row r="820" spans="1:5" ht="15" x14ac:dyDescent="0.2">
      <c r="A820" s="5"/>
      <c r="B820" s="4">
        <v>0</v>
      </c>
      <c r="E820"/>
    </row>
    <row r="821" spans="1:5" ht="15" x14ac:dyDescent="0.2">
      <c r="A821" s="5"/>
      <c r="B821" s="4">
        <v>0</v>
      </c>
      <c r="E821"/>
    </row>
    <row r="822" spans="1:5" ht="15" x14ac:dyDescent="0.2">
      <c r="A822" s="5"/>
      <c r="B822" s="4">
        <v>0</v>
      </c>
      <c r="E822"/>
    </row>
    <row r="823" spans="1:5" ht="15" x14ac:dyDescent="0.2">
      <c r="A823" s="5"/>
      <c r="B823" s="4">
        <v>0</v>
      </c>
      <c r="E823"/>
    </row>
    <row r="824" spans="1:5" ht="15" x14ac:dyDescent="0.2">
      <c r="A824" s="5"/>
      <c r="B824" s="4">
        <v>0</v>
      </c>
      <c r="E824"/>
    </row>
    <row r="825" spans="1:5" ht="15" x14ac:dyDescent="0.2">
      <c r="A825" s="5"/>
      <c r="B825" s="4">
        <v>0</v>
      </c>
      <c r="E825"/>
    </row>
    <row r="826" spans="1:5" ht="15" x14ac:dyDescent="0.2">
      <c r="A826" s="5"/>
      <c r="B826" s="4">
        <v>0</v>
      </c>
      <c r="E826"/>
    </row>
    <row r="827" spans="1:5" ht="15" x14ac:dyDescent="0.2">
      <c r="A827" s="5"/>
      <c r="B827" s="4">
        <v>0</v>
      </c>
      <c r="E827"/>
    </row>
    <row r="828" spans="1:5" ht="15" x14ac:dyDescent="0.2">
      <c r="A828" s="5"/>
      <c r="B828" s="4">
        <v>0</v>
      </c>
      <c r="E828"/>
    </row>
    <row r="829" spans="1:5" ht="15" x14ac:dyDescent="0.2">
      <c r="A829" s="5"/>
      <c r="B829" s="4">
        <v>0</v>
      </c>
      <c r="E829"/>
    </row>
    <row r="830" spans="1:5" ht="15" x14ac:dyDescent="0.2">
      <c r="A830" s="5"/>
      <c r="B830" s="4">
        <v>0</v>
      </c>
      <c r="E830"/>
    </row>
    <row r="831" spans="1:5" ht="15" x14ac:dyDescent="0.2">
      <c r="A831" s="5"/>
      <c r="B831" s="4">
        <v>0</v>
      </c>
      <c r="E831"/>
    </row>
    <row r="832" spans="1:5" ht="15" x14ac:dyDescent="0.2">
      <c r="A832" s="5"/>
      <c r="B832" s="4">
        <v>0</v>
      </c>
      <c r="E832"/>
    </row>
    <row r="833" spans="1:5" ht="15" x14ac:dyDescent="0.2">
      <c r="A833" s="5"/>
      <c r="B833" s="4">
        <v>0</v>
      </c>
      <c r="E833"/>
    </row>
    <row r="834" spans="1:5" ht="15" x14ac:dyDescent="0.2">
      <c r="A834" s="5"/>
      <c r="B834" s="4">
        <v>0</v>
      </c>
      <c r="E834"/>
    </row>
    <row r="835" spans="1:5" ht="15" x14ac:dyDescent="0.2">
      <c r="A835" s="5"/>
      <c r="B835" s="4">
        <v>0</v>
      </c>
      <c r="E835"/>
    </row>
    <row r="836" spans="1:5" ht="15" x14ac:dyDescent="0.2">
      <c r="A836" s="5"/>
      <c r="B836" s="4">
        <v>0</v>
      </c>
      <c r="E836"/>
    </row>
    <row r="837" spans="1:5" ht="15" x14ac:dyDescent="0.2">
      <c r="A837" s="5"/>
      <c r="B837" s="4">
        <v>0</v>
      </c>
      <c r="E837"/>
    </row>
    <row r="838" spans="1:5" ht="15" x14ac:dyDescent="0.2">
      <c r="A838" s="5"/>
      <c r="B838" s="4">
        <v>0</v>
      </c>
      <c r="E838"/>
    </row>
    <row r="839" spans="1:5" ht="15" x14ac:dyDescent="0.2">
      <c r="A839" s="5"/>
      <c r="B839" s="4">
        <v>0</v>
      </c>
      <c r="E839"/>
    </row>
    <row r="840" spans="1:5" ht="15" x14ac:dyDescent="0.2">
      <c r="A840" s="5"/>
      <c r="B840" s="4">
        <v>0</v>
      </c>
      <c r="E840"/>
    </row>
    <row r="841" spans="1:5" ht="15" x14ac:dyDescent="0.2">
      <c r="A841" s="5"/>
      <c r="B841" s="4">
        <v>0</v>
      </c>
      <c r="E841"/>
    </row>
    <row r="842" spans="1:5" ht="15" x14ac:dyDescent="0.2">
      <c r="A842" s="5"/>
      <c r="B842" s="4">
        <v>0</v>
      </c>
      <c r="E842"/>
    </row>
    <row r="843" spans="1:5" ht="15" x14ac:dyDescent="0.2">
      <c r="A843" s="5"/>
      <c r="B843" s="4">
        <v>0</v>
      </c>
      <c r="E843"/>
    </row>
    <row r="844" spans="1:5" ht="15" x14ac:dyDescent="0.2">
      <c r="A844" s="5"/>
      <c r="B844" s="4">
        <v>0</v>
      </c>
      <c r="E844"/>
    </row>
    <row r="845" spans="1:5" ht="15" x14ac:dyDescent="0.2">
      <c r="A845" s="5"/>
      <c r="B845" s="4">
        <v>0</v>
      </c>
      <c r="E845"/>
    </row>
    <row r="846" spans="1:5" ht="15" x14ac:dyDescent="0.2">
      <c r="A846" s="5"/>
      <c r="B846" s="4">
        <v>0</v>
      </c>
      <c r="E846"/>
    </row>
    <row r="847" spans="1:5" ht="15" x14ac:dyDescent="0.2">
      <c r="A847" s="5"/>
      <c r="B847" s="4">
        <v>0</v>
      </c>
      <c r="E847"/>
    </row>
    <row r="848" spans="1:5" ht="15" x14ac:dyDescent="0.2">
      <c r="A848" s="5"/>
      <c r="B848" s="4">
        <v>0</v>
      </c>
      <c r="E848"/>
    </row>
    <row r="849" spans="1:5" ht="15" x14ac:dyDescent="0.2">
      <c r="A849" s="5"/>
      <c r="B849" s="4">
        <v>0</v>
      </c>
      <c r="E849"/>
    </row>
    <row r="850" spans="1:5" ht="15" x14ac:dyDescent="0.2">
      <c r="A850" s="5"/>
      <c r="B850" s="4">
        <v>0</v>
      </c>
      <c r="E850"/>
    </row>
    <row r="851" spans="1:5" ht="15" x14ac:dyDescent="0.2">
      <c r="A851" s="5"/>
      <c r="B851" s="4">
        <v>0</v>
      </c>
      <c r="E851"/>
    </row>
    <row r="852" spans="1:5" ht="15" x14ac:dyDescent="0.2">
      <c r="A852" s="5"/>
      <c r="B852" s="4">
        <v>0</v>
      </c>
      <c r="E852"/>
    </row>
    <row r="853" spans="1:5" ht="15" x14ac:dyDescent="0.2">
      <c r="A853" s="5"/>
      <c r="B853" s="4">
        <v>0</v>
      </c>
      <c r="E853"/>
    </row>
    <row r="854" spans="1:5" ht="15" x14ac:dyDescent="0.2">
      <c r="A854" s="5"/>
      <c r="B854" s="4">
        <v>0</v>
      </c>
      <c r="E854"/>
    </row>
    <row r="855" spans="1:5" ht="15" x14ac:dyDescent="0.2">
      <c r="A855" s="5"/>
      <c r="B855" s="4">
        <v>0</v>
      </c>
      <c r="E855"/>
    </row>
    <row r="856" spans="1:5" ht="15" x14ac:dyDescent="0.2">
      <c r="A856" s="5"/>
      <c r="B856" s="4">
        <v>0</v>
      </c>
      <c r="E856"/>
    </row>
    <row r="857" spans="1:5" ht="15" x14ac:dyDescent="0.2">
      <c r="A857" s="5"/>
      <c r="B857" s="4">
        <v>0</v>
      </c>
      <c r="E857"/>
    </row>
    <row r="858" spans="1:5" ht="15" x14ac:dyDescent="0.2">
      <c r="A858" s="5"/>
      <c r="B858" s="4">
        <v>0</v>
      </c>
      <c r="E858"/>
    </row>
    <row r="859" spans="1:5" ht="15" x14ac:dyDescent="0.2">
      <c r="A859" s="5"/>
      <c r="B859" s="4">
        <v>0</v>
      </c>
      <c r="E859"/>
    </row>
    <row r="860" spans="1:5" ht="15" x14ac:dyDescent="0.2">
      <c r="A860" s="5"/>
      <c r="B860" s="4">
        <v>0</v>
      </c>
      <c r="E860"/>
    </row>
    <row r="861" spans="1:5" ht="15" x14ac:dyDescent="0.2">
      <c r="A861" s="5"/>
      <c r="B861" s="4">
        <v>0</v>
      </c>
      <c r="E861"/>
    </row>
    <row r="862" spans="1:5" ht="15" x14ac:dyDescent="0.2">
      <c r="A862" s="5"/>
      <c r="B862" s="4">
        <v>0</v>
      </c>
      <c r="E862"/>
    </row>
    <row r="863" spans="1:5" ht="15" x14ac:dyDescent="0.2">
      <c r="A863" s="5"/>
      <c r="B863" s="4">
        <v>0</v>
      </c>
      <c r="E863"/>
    </row>
    <row r="864" spans="1:5" ht="15" x14ac:dyDescent="0.2">
      <c r="A864" s="5"/>
      <c r="B864" s="4">
        <v>0</v>
      </c>
      <c r="E864"/>
    </row>
    <row r="865" spans="1:5" ht="15" x14ac:dyDescent="0.2">
      <c r="A865" s="5"/>
      <c r="B865" s="4">
        <v>0</v>
      </c>
      <c r="E865"/>
    </row>
    <row r="866" spans="1:5" ht="15" x14ac:dyDescent="0.2">
      <c r="A866" s="5"/>
      <c r="B866" s="4">
        <v>0</v>
      </c>
      <c r="E866"/>
    </row>
    <row r="867" spans="1:5" ht="15" x14ac:dyDescent="0.2">
      <c r="A867" s="5"/>
      <c r="B867" s="4">
        <v>0</v>
      </c>
      <c r="E867"/>
    </row>
    <row r="868" spans="1:5" ht="15" x14ac:dyDescent="0.2">
      <c r="A868" s="5"/>
      <c r="B868" s="4">
        <v>0</v>
      </c>
      <c r="E868"/>
    </row>
    <row r="869" spans="1:5" ht="15" x14ac:dyDescent="0.2">
      <c r="A869" s="5"/>
      <c r="B869" s="4">
        <v>0</v>
      </c>
      <c r="E869"/>
    </row>
    <row r="870" spans="1:5" ht="15" x14ac:dyDescent="0.2">
      <c r="A870" s="5"/>
      <c r="B870" s="4">
        <v>0</v>
      </c>
      <c r="E870"/>
    </row>
    <row r="871" spans="1:5" ht="15" x14ac:dyDescent="0.2">
      <c r="A871" s="5"/>
      <c r="B871" s="4">
        <v>0</v>
      </c>
      <c r="E871"/>
    </row>
    <row r="872" spans="1:5" ht="15" x14ac:dyDescent="0.2">
      <c r="A872" s="5"/>
      <c r="B872" s="4">
        <v>0</v>
      </c>
      <c r="E872"/>
    </row>
    <row r="873" spans="1:5" ht="15" x14ac:dyDescent="0.2">
      <c r="A873" s="5"/>
      <c r="B873" s="4">
        <v>0</v>
      </c>
      <c r="E873"/>
    </row>
    <row r="874" spans="1:5" ht="15" x14ac:dyDescent="0.2">
      <c r="A874" s="5"/>
      <c r="B874" s="4">
        <v>0</v>
      </c>
      <c r="E874"/>
    </row>
    <row r="875" spans="1:5" ht="15" x14ac:dyDescent="0.2">
      <c r="A875" s="5"/>
      <c r="B875" s="4">
        <v>0</v>
      </c>
      <c r="E875"/>
    </row>
    <row r="876" spans="1:5" ht="15" x14ac:dyDescent="0.2">
      <c r="A876" s="5"/>
      <c r="B876" s="4">
        <v>0</v>
      </c>
      <c r="E876"/>
    </row>
    <row r="877" spans="1:5" ht="15" x14ac:dyDescent="0.2">
      <c r="A877" s="5"/>
      <c r="B877" s="4">
        <v>0</v>
      </c>
      <c r="E877"/>
    </row>
    <row r="878" spans="1:5" ht="15" x14ac:dyDescent="0.2">
      <c r="A878" s="5"/>
      <c r="B878" s="4">
        <v>0</v>
      </c>
      <c r="E878"/>
    </row>
    <row r="879" spans="1:5" ht="15" x14ac:dyDescent="0.2">
      <c r="A879" s="5"/>
      <c r="B879" s="4">
        <v>0</v>
      </c>
      <c r="E879"/>
    </row>
    <row r="880" spans="1:5" ht="15" x14ac:dyDescent="0.2">
      <c r="A880" s="5"/>
      <c r="B880" s="4">
        <v>0</v>
      </c>
      <c r="E880"/>
    </row>
    <row r="881" spans="1:5" ht="15" x14ac:dyDescent="0.2">
      <c r="A881" s="5"/>
      <c r="B881" s="4">
        <v>0</v>
      </c>
      <c r="E881"/>
    </row>
    <row r="882" spans="1:5" ht="15" x14ac:dyDescent="0.2">
      <c r="A882" s="5"/>
      <c r="B882" s="4">
        <v>0</v>
      </c>
      <c r="E882"/>
    </row>
    <row r="883" spans="1:5" ht="15" x14ac:dyDescent="0.2">
      <c r="A883" s="5"/>
      <c r="B883" s="4">
        <v>0</v>
      </c>
      <c r="E883"/>
    </row>
    <row r="884" spans="1:5" ht="15" x14ac:dyDescent="0.2">
      <c r="A884" s="5"/>
      <c r="B884" s="4">
        <v>0</v>
      </c>
      <c r="E884"/>
    </row>
    <row r="885" spans="1:5" ht="15" x14ac:dyDescent="0.2">
      <c r="A885" s="5"/>
      <c r="B885" s="4">
        <v>0</v>
      </c>
      <c r="E885"/>
    </row>
    <row r="886" spans="1:5" ht="15" x14ac:dyDescent="0.2">
      <c r="A886" s="5"/>
      <c r="B886" s="4">
        <v>0</v>
      </c>
      <c r="E886"/>
    </row>
    <row r="887" spans="1:5" ht="15" x14ac:dyDescent="0.2">
      <c r="A887" s="5"/>
      <c r="B887" s="4">
        <v>0</v>
      </c>
      <c r="E887"/>
    </row>
    <row r="888" spans="1:5" ht="15" x14ac:dyDescent="0.2">
      <c r="A888" s="5"/>
      <c r="B888" s="4">
        <v>0</v>
      </c>
      <c r="E888"/>
    </row>
    <row r="889" spans="1:5" ht="15" x14ac:dyDescent="0.2">
      <c r="A889" s="5"/>
      <c r="B889" s="4">
        <v>0</v>
      </c>
      <c r="E889"/>
    </row>
    <row r="890" spans="1:5" ht="15" x14ac:dyDescent="0.2">
      <c r="A890" s="5"/>
      <c r="B890" s="4">
        <v>0</v>
      </c>
      <c r="E890"/>
    </row>
    <row r="891" spans="1:5" ht="15" x14ac:dyDescent="0.2">
      <c r="A891" s="5"/>
      <c r="B891" s="4">
        <v>0</v>
      </c>
      <c r="E891"/>
    </row>
    <row r="892" spans="1:5" ht="15" x14ac:dyDescent="0.2">
      <c r="A892" s="5"/>
      <c r="B892" s="4">
        <v>0</v>
      </c>
      <c r="E892"/>
    </row>
    <row r="893" spans="1:5" ht="15" x14ac:dyDescent="0.2">
      <c r="A893" s="5"/>
      <c r="B893" s="4">
        <v>0</v>
      </c>
      <c r="E893"/>
    </row>
    <row r="894" spans="1:5" ht="15" x14ac:dyDescent="0.2">
      <c r="A894" s="5"/>
      <c r="B894" s="4">
        <v>0</v>
      </c>
      <c r="E894"/>
    </row>
    <row r="895" spans="1:5" ht="15" x14ac:dyDescent="0.2">
      <c r="A895" s="5"/>
      <c r="B895" s="4">
        <v>0</v>
      </c>
      <c r="E895"/>
    </row>
    <row r="896" spans="1:5" ht="15" x14ac:dyDescent="0.2">
      <c r="A896" s="5"/>
      <c r="B896" s="4">
        <v>0</v>
      </c>
      <c r="E896"/>
    </row>
    <row r="897" spans="1:5" ht="15" x14ac:dyDescent="0.2">
      <c r="A897" s="5"/>
      <c r="B897" s="4">
        <v>0</v>
      </c>
      <c r="E897"/>
    </row>
    <row r="898" spans="1:5" ht="15" x14ac:dyDescent="0.2">
      <c r="A898" s="5"/>
      <c r="B898" s="4">
        <v>0</v>
      </c>
      <c r="E898"/>
    </row>
    <row r="899" spans="1:5" ht="15" x14ac:dyDescent="0.2">
      <c r="A899" s="5"/>
      <c r="B899" s="4">
        <v>0</v>
      </c>
      <c r="E899"/>
    </row>
    <row r="900" spans="1:5" ht="15" x14ac:dyDescent="0.2">
      <c r="A900" s="5"/>
      <c r="B900" s="4">
        <v>0</v>
      </c>
      <c r="E900"/>
    </row>
    <row r="901" spans="1:5" ht="15" x14ac:dyDescent="0.2">
      <c r="A901" s="5"/>
      <c r="B901" s="4">
        <v>0</v>
      </c>
      <c r="E901"/>
    </row>
    <row r="902" spans="1:5" ht="15" x14ac:dyDescent="0.2">
      <c r="A902" s="5"/>
      <c r="B902" s="4">
        <v>0</v>
      </c>
      <c r="E902"/>
    </row>
    <row r="903" spans="1:5" ht="15" x14ac:dyDescent="0.2">
      <c r="A903" s="5"/>
      <c r="B903" s="4">
        <v>0</v>
      </c>
      <c r="E903"/>
    </row>
    <row r="904" spans="1:5" ht="15" x14ac:dyDescent="0.2">
      <c r="A904" s="5"/>
      <c r="B904" s="4">
        <v>0</v>
      </c>
      <c r="E904"/>
    </row>
    <row r="905" spans="1:5" ht="15" x14ac:dyDescent="0.2">
      <c r="A905" s="5"/>
      <c r="B905" s="4">
        <v>0</v>
      </c>
      <c r="E905"/>
    </row>
    <row r="906" spans="1:5" ht="15" x14ac:dyDescent="0.2">
      <c r="A906" s="5"/>
      <c r="B906" s="4">
        <v>0</v>
      </c>
      <c r="E906"/>
    </row>
    <row r="907" spans="1:5" ht="15" x14ac:dyDescent="0.2">
      <c r="A907" s="5"/>
      <c r="B907" s="4">
        <v>0</v>
      </c>
      <c r="E907"/>
    </row>
    <row r="908" spans="1:5" ht="15" x14ac:dyDescent="0.2">
      <c r="A908" s="5"/>
      <c r="B908" s="4">
        <v>0</v>
      </c>
      <c r="E908"/>
    </row>
    <row r="909" spans="1:5" ht="15" x14ac:dyDescent="0.2">
      <c r="A909" s="5"/>
      <c r="B909" s="4">
        <v>0</v>
      </c>
      <c r="E909"/>
    </row>
    <row r="910" spans="1:5" ht="15" x14ac:dyDescent="0.2">
      <c r="A910" s="5"/>
      <c r="B910" s="4">
        <v>0</v>
      </c>
      <c r="E910"/>
    </row>
    <row r="911" spans="1:5" ht="15" x14ac:dyDescent="0.2">
      <c r="A911" s="5"/>
      <c r="B911" s="4">
        <v>0</v>
      </c>
      <c r="E911"/>
    </row>
    <row r="912" spans="1:5" ht="15" x14ac:dyDescent="0.2">
      <c r="A912" s="5"/>
      <c r="B912" s="4">
        <v>0</v>
      </c>
      <c r="E912"/>
    </row>
    <row r="913" spans="1:5" ht="15" x14ac:dyDescent="0.2">
      <c r="A913" s="5"/>
      <c r="B913" s="4">
        <v>0</v>
      </c>
      <c r="E913"/>
    </row>
    <row r="914" spans="1:5" ht="15" x14ac:dyDescent="0.2">
      <c r="A914" s="5"/>
      <c r="B914" s="4">
        <v>0</v>
      </c>
      <c r="E914"/>
    </row>
    <row r="915" spans="1:5" ht="15" x14ac:dyDescent="0.2">
      <c r="A915" s="5"/>
      <c r="B915" s="4">
        <v>0</v>
      </c>
      <c r="E915"/>
    </row>
    <row r="916" spans="1:5" ht="15" x14ac:dyDescent="0.2">
      <c r="A916" s="5"/>
      <c r="B916" s="4">
        <v>0</v>
      </c>
      <c r="E916"/>
    </row>
    <row r="917" spans="1:5" ht="15" x14ac:dyDescent="0.2">
      <c r="A917" s="5"/>
      <c r="B917" s="4">
        <v>0</v>
      </c>
      <c r="E917"/>
    </row>
    <row r="918" spans="1:5" ht="15" x14ac:dyDescent="0.2">
      <c r="A918" s="5"/>
      <c r="B918" s="4">
        <v>0</v>
      </c>
      <c r="E918"/>
    </row>
    <row r="919" spans="1:5" ht="15" x14ac:dyDescent="0.2">
      <c r="A919" s="5"/>
      <c r="B919" s="4">
        <v>0</v>
      </c>
      <c r="E919"/>
    </row>
    <row r="920" spans="1:5" ht="15" x14ac:dyDescent="0.2">
      <c r="A920" s="5"/>
      <c r="B920" s="4">
        <v>0</v>
      </c>
      <c r="E920"/>
    </row>
    <row r="921" spans="1:5" ht="15" x14ac:dyDescent="0.2">
      <c r="A921" s="5"/>
      <c r="B921" s="4">
        <v>0</v>
      </c>
      <c r="E921"/>
    </row>
    <row r="922" spans="1:5" ht="15" x14ac:dyDescent="0.2">
      <c r="A922" s="5"/>
      <c r="B922" s="4">
        <v>0</v>
      </c>
      <c r="E922"/>
    </row>
    <row r="923" spans="1:5" ht="15" x14ac:dyDescent="0.2">
      <c r="A923" s="5"/>
      <c r="B923" s="4">
        <v>0</v>
      </c>
      <c r="E923"/>
    </row>
    <row r="924" spans="1:5" ht="15" x14ac:dyDescent="0.2">
      <c r="A924" s="5"/>
      <c r="B924" s="4">
        <v>0</v>
      </c>
      <c r="E924"/>
    </row>
    <row r="925" spans="1:5" ht="15" x14ac:dyDescent="0.2">
      <c r="A925" s="5"/>
      <c r="B925" s="4">
        <v>0</v>
      </c>
      <c r="E925"/>
    </row>
    <row r="926" spans="1:5" ht="15" x14ac:dyDescent="0.2">
      <c r="A926" s="5"/>
      <c r="B926" s="4">
        <v>0</v>
      </c>
      <c r="E926"/>
    </row>
    <row r="927" spans="1:5" ht="15" x14ac:dyDescent="0.2">
      <c r="A927" s="5"/>
      <c r="B927" s="4">
        <v>0</v>
      </c>
      <c r="E927"/>
    </row>
    <row r="928" spans="1:5" ht="15" x14ac:dyDescent="0.2">
      <c r="A928" s="5"/>
      <c r="B928" s="4">
        <v>0</v>
      </c>
      <c r="E928"/>
    </row>
    <row r="929" spans="1:5" ht="15" x14ac:dyDescent="0.2">
      <c r="A929" s="5"/>
      <c r="B929" s="4">
        <v>0</v>
      </c>
      <c r="E929"/>
    </row>
    <row r="930" spans="1:5" ht="15" x14ac:dyDescent="0.2">
      <c r="A930" s="5"/>
      <c r="B930" s="4">
        <v>0</v>
      </c>
      <c r="E930"/>
    </row>
    <row r="931" spans="1:5" ht="15" x14ac:dyDescent="0.2">
      <c r="A931" s="5"/>
      <c r="B931" s="4">
        <v>0</v>
      </c>
      <c r="E931"/>
    </row>
    <row r="932" spans="1:5" ht="15" x14ac:dyDescent="0.2">
      <c r="A932" s="5"/>
      <c r="B932" s="4">
        <v>0</v>
      </c>
      <c r="E932"/>
    </row>
    <row r="933" spans="1:5" ht="15" x14ac:dyDescent="0.2">
      <c r="A933" s="5"/>
      <c r="B933" s="4">
        <v>0</v>
      </c>
      <c r="E933"/>
    </row>
    <row r="934" spans="1:5" ht="15" x14ac:dyDescent="0.2">
      <c r="A934" s="5"/>
      <c r="B934" s="4">
        <v>0</v>
      </c>
      <c r="E934"/>
    </row>
    <row r="935" spans="1:5" ht="15" x14ac:dyDescent="0.2">
      <c r="A935" s="5"/>
      <c r="B935" s="4">
        <v>0</v>
      </c>
      <c r="E935"/>
    </row>
    <row r="936" spans="1:5" ht="15" x14ac:dyDescent="0.2">
      <c r="A936" s="5"/>
      <c r="B936" s="4">
        <v>0</v>
      </c>
      <c r="E936"/>
    </row>
    <row r="937" spans="1:5" ht="15" x14ac:dyDescent="0.2">
      <c r="A937" s="5"/>
      <c r="B937" s="4">
        <v>0</v>
      </c>
      <c r="E937"/>
    </row>
    <row r="938" spans="1:5" ht="15" x14ac:dyDescent="0.2">
      <c r="A938" s="5"/>
      <c r="B938" s="4">
        <v>0</v>
      </c>
      <c r="E938"/>
    </row>
    <row r="939" spans="1:5" ht="15" x14ac:dyDescent="0.2">
      <c r="A939" s="5"/>
      <c r="B939" s="4">
        <v>0</v>
      </c>
      <c r="E939"/>
    </row>
    <row r="940" spans="1:5" ht="15" x14ac:dyDescent="0.2">
      <c r="A940" s="5"/>
      <c r="B940" s="4">
        <v>0</v>
      </c>
      <c r="E940"/>
    </row>
    <row r="941" spans="1:5" ht="15" x14ac:dyDescent="0.2">
      <c r="A941" s="5"/>
      <c r="B941" s="4">
        <v>0</v>
      </c>
      <c r="E941"/>
    </row>
    <row r="942" spans="1:5" ht="15" x14ac:dyDescent="0.2">
      <c r="A942" s="5"/>
      <c r="B942" s="4">
        <v>0</v>
      </c>
      <c r="E942"/>
    </row>
    <row r="943" spans="1:5" ht="15" x14ac:dyDescent="0.2">
      <c r="A943" s="5"/>
      <c r="B943" s="4">
        <v>0</v>
      </c>
      <c r="E943"/>
    </row>
    <row r="944" spans="1:5" ht="15" x14ac:dyDescent="0.2">
      <c r="A944" s="5"/>
      <c r="B944" s="4">
        <v>0</v>
      </c>
      <c r="E944"/>
    </row>
    <row r="945" spans="1:5" ht="15" x14ac:dyDescent="0.2">
      <c r="A945" s="5"/>
      <c r="B945" s="4">
        <v>0</v>
      </c>
      <c r="E945"/>
    </row>
    <row r="946" spans="1:5" ht="15" x14ac:dyDescent="0.2">
      <c r="A946" s="5"/>
      <c r="B946" s="4">
        <v>0</v>
      </c>
      <c r="E946"/>
    </row>
    <row r="947" spans="1:5" ht="15" x14ac:dyDescent="0.2">
      <c r="A947" s="5"/>
      <c r="B947" s="4">
        <v>0</v>
      </c>
      <c r="E947"/>
    </row>
    <row r="948" spans="1:5" ht="15" x14ac:dyDescent="0.2">
      <c r="A948" s="5"/>
      <c r="B948" s="4">
        <v>0</v>
      </c>
      <c r="E948"/>
    </row>
    <row r="949" spans="1:5" ht="15" x14ac:dyDescent="0.2">
      <c r="A949" s="5"/>
      <c r="B949" s="4">
        <v>0</v>
      </c>
      <c r="E949"/>
    </row>
    <row r="950" spans="1:5" ht="15" x14ac:dyDescent="0.2">
      <c r="A950" s="5"/>
      <c r="B950" s="4">
        <v>0</v>
      </c>
      <c r="E950"/>
    </row>
    <row r="951" spans="1:5" ht="15" x14ac:dyDescent="0.2">
      <c r="A951" s="5"/>
      <c r="B951" s="4">
        <v>0</v>
      </c>
      <c r="E951"/>
    </row>
    <row r="952" spans="1:5" ht="15" x14ac:dyDescent="0.2">
      <c r="A952" s="5"/>
      <c r="B952" s="4">
        <v>0</v>
      </c>
      <c r="E952"/>
    </row>
    <row r="953" spans="1:5" ht="15" x14ac:dyDescent="0.2">
      <c r="A953" s="5"/>
      <c r="B953" s="4">
        <v>0</v>
      </c>
      <c r="E953"/>
    </row>
    <row r="954" spans="1:5" ht="15" x14ac:dyDescent="0.2">
      <c r="A954" s="5"/>
      <c r="B954" s="4">
        <v>0</v>
      </c>
      <c r="E954"/>
    </row>
    <row r="955" spans="1:5" ht="15" x14ac:dyDescent="0.2">
      <c r="A955" s="5"/>
      <c r="B955" s="4">
        <v>0</v>
      </c>
      <c r="E955"/>
    </row>
    <row r="956" spans="1:5" ht="15" x14ac:dyDescent="0.2">
      <c r="A956" s="5"/>
      <c r="B956" s="4">
        <v>0</v>
      </c>
      <c r="E956"/>
    </row>
    <row r="957" spans="1:5" ht="15" x14ac:dyDescent="0.2">
      <c r="A957" s="5"/>
      <c r="B957" s="4">
        <v>0</v>
      </c>
      <c r="E957"/>
    </row>
    <row r="958" spans="1:5" ht="15" x14ac:dyDescent="0.2">
      <c r="A958" s="5"/>
      <c r="B958" s="4">
        <v>0</v>
      </c>
      <c r="E958"/>
    </row>
    <row r="959" spans="1:5" ht="15" x14ac:dyDescent="0.2">
      <c r="A959" s="5"/>
      <c r="B959" s="4">
        <v>0</v>
      </c>
      <c r="E959"/>
    </row>
    <row r="960" spans="1:5" ht="15" x14ac:dyDescent="0.2">
      <c r="A960" s="5"/>
      <c r="B960" s="4">
        <v>0</v>
      </c>
      <c r="E960"/>
    </row>
    <row r="961" spans="1:5" ht="15" x14ac:dyDescent="0.2">
      <c r="A961" s="5"/>
      <c r="B961" s="4">
        <v>0</v>
      </c>
      <c r="E961"/>
    </row>
    <row r="962" spans="1:5" ht="15" x14ac:dyDescent="0.2">
      <c r="A962" s="5"/>
      <c r="B962" s="4">
        <v>0</v>
      </c>
      <c r="E962"/>
    </row>
    <row r="963" spans="1:5" ht="15" x14ac:dyDescent="0.2">
      <c r="A963" s="5"/>
      <c r="B963" s="4">
        <v>0</v>
      </c>
      <c r="E963"/>
    </row>
    <row r="964" spans="1:5" ht="15" x14ac:dyDescent="0.2">
      <c r="A964" s="5"/>
      <c r="B964" s="4">
        <v>0</v>
      </c>
      <c r="E964"/>
    </row>
    <row r="965" spans="1:5" ht="15" x14ac:dyDescent="0.2">
      <c r="A965" s="5"/>
      <c r="B965" s="4">
        <v>0</v>
      </c>
      <c r="E965"/>
    </row>
    <row r="966" spans="1:5" ht="15" x14ac:dyDescent="0.2">
      <c r="A966" s="5"/>
      <c r="B966" s="4">
        <v>0</v>
      </c>
      <c r="E966"/>
    </row>
    <row r="967" spans="1:5" ht="15" x14ac:dyDescent="0.2">
      <c r="A967" s="5"/>
      <c r="B967" s="4">
        <v>0</v>
      </c>
      <c r="E967"/>
    </row>
    <row r="968" spans="1:5" ht="15" x14ac:dyDescent="0.2">
      <c r="A968" s="5"/>
      <c r="B968" s="4">
        <v>0</v>
      </c>
      <c r="E968"/>
    </row>
    <row r="969" spans="1:5" ht="15" x14ac:dyDescent="0.2">
      <c r="A969" s="5"/>
      <c r="B969" s="4">
        <v>0</v>
      </c>
      <c r="E969"/>
    </row>
    <row r="970" spans="1:5" ht="15" x14ac:dyDescent="0.2">
      <c r="A970" s="5"/>
      <c r="B970" s="4">
        <v>0</v>
      </c>
      <c r="E970"/>
    </row>
    <row r="971" spans="1:5" ht="15" x14ac:dyDescent="0.2">
      <c r="A971" s="5"/>
      <c r="B971" s="4">
        <v>0</v>
      </c>
      <c r="E971"/>
    </row>
    <row r="972" spans="1:5" ht="15" x14ac:dyDescent="0.2">
      <c r="A972" s="5"/>
      <c r="B972" s="4">
        <v>0</v>
      </c>
      <c r="E972"/>
    </row>
    <row r="973" spans="1:5" ht="15" x14ac:dyDescent="0.2">
      <c r="A973" s="5"/>
      <c r="B973" s="4">
        <v>0</v>
      </c>
      <c r="E973"/>
    </row>
    <row r="974" spans="1:5" ht="15" x14ac:dyDescent="0.2">
      <c r="A974" s="5"/>
      <c r="B974" s="4">
        <v>0</v>
      </c>
      <c r="E974"/>
    </row>
    <row r="975" spans="1:5" ht="15" x14ac:dyDescent="0.2">
      <c r="A975" s="5"/>
      <c r="B975" s="4">
        <v>0</v>
      </c>
      <c r="E975"/>
    </row>
    <row r="976" spans="1:5" ht="15" x14ac:dyDescent="0.2">
      <c r="A976" s="5"/>
      <c r="B976" s="4">
        <v>0</v>
      </c>
      <c r="E976"/>
    </row>
    <row r="977" spans="1:5" ht="15" x14ac:dyDescent="0.2">
      <c r="A977" s="5"/>
      <c r="B977" s="4">
        <v>0</v>
      </c>
      <c r="E977"/>
    </row>
    <row r="978" spans="1:5" ht="15" x14ac:dyDescent="0.2">
      <c r="A978" s="5"/>
      <c r="B978" s="4">
        <v>0</v>
      </c>
      <c r="E978"/>
    </row>
    <row r="979" spans="1:5" ht="15" x14ac:dyDescent="0.2">
      <c r="A979" s="5"/>
      <c r="B979" s="4">
        <v>0</v>
      </c>
      <c r="E979"/>
    </row>
    <row r="980" spans="1:5" ht="15" x14ac:dyDescent="0.2">
      <c r="A980" s="5"/>
      <c r="B980" s="4">
        <v>0</v>
      </c>
      <c r="E980"/>
    </row>
    <row r="981" spans="1:5" ht="15" x14ac:dyDescent="0.2">
      <c r="A981" s="5"/>
      <c r="B981" s="4">
        <v>0</v>
      </c>
      <c r="E981"/>
    </row>
    <row r="982" spans="1:5" ht="15" x14ac:dyDescent="0.2">
      <c r="A982" s="5"/>
      <c r="B982" s="4">
        <v>0</v>
      </c>
      <c r="E982"/>
    </row>
    <row r="983" spans="1:5" ht="15" x14ac:dyDescent="0.2">
      <c r="A983" s="5"/>
      <c r="B983" s="4">
        <v>0</v>
      </c>
      <c r="E983"/>
    </row>
    <row r="984" spans="1:5" ht="15" x14ac:dyDescent="0.2">
      <c r="A984" s="5"/>
      <c r="B984" s="4">
        <v>0</v>
      </c>
      <c r="E984"/>
    </row>
    <row r="985" spans="1:5" ht="15" x14ac:dyDescent="0.2">
      <c r="A985" s="5"/>
      <c r="B985" s="4">
        <v>0</v>
      </c>
      <c r="E985"/>
    </row>
    <row r="986" spans="1:5" ht="15" x14ac:dyDescent="0.2">
      <c r="A986" s="5"/>
      <c r="B986" s="4">
        <v>0</v>
      </c>
      <c r="E986"/>
    </row>
    <row r="987" spans="1:5" ht="15" x14ac:dyDescent="0.2">
      <c r="A987" s="5"/>
      <c r="B987" s="4">
        <v>0</v>
      </c>
      <c r="E987"/>
    </row>
    <row r="988" spans="1:5" ht="15" x14ac:dyDescent="0.2">
      <c r="A988" s="5"/>
      <c r="B988" s="4">
        <v>0</v>
      </c>
      <c r="E988"/>
    </row>
    <row r="989" spans="1:5" ht="15" x14ac:dyDescent="0.2">
      <c r="A989" s="5"/>
      <c r="B989" s="4">
        <v>0</v>
      </c>
      <c r="E989"/>
    </row>
    <row r="990" spans="1:5" ht="15" x14ac:dyDescent="0.2">
      <c r="A990" s="5"/>
      <c r="B990" s="4">
        <v>0</v>
      </c>
      <c r="E990"/>
    </row>
    <row r="991" spans="1:5" ht="15" x14ac:dyDescent="0.2">
      <c r="A991" s="5"/>
      <c r="B991" s="4">
        <v>0</v>
      </c>
      <c r="E991"/>
    </row>
    <row r="992" spans="1:5" ht="15" x14ac:dyDescent="0.2">
      <c r="A992" s="5"/>
      <c r="B992" s="4">
        <v>0</v>
      </c>
      <c r="E992"/>
    </row>
    <row r="993" spans="1:5" ht="15" x14ac:dyDescent="0.2">
      <c r="A993" s="5"/>
      <c r="B993" s="4">
        <v>0</v>
      </c>
      <c r="E993"/>
    </row>
    <row r="994" spans="1:5" ht="15" x14ac:dyDescent="0.2">
      <c r="A994" s="5"/>
      <c r="B994" s="4">
        <v>0</v>
      </c>
      <c r="E994"/>
    </row>
    <row r="995" spans="1:5" ht="15" x14ac:dyDescent="0.2">
      <c r="A995" s="5"/>
      <c r="B995" s="4">
        <v>0</v>
      </c>
      <c r="E995"/>
    </row>
    <row r="996" spans="1:5" ht="15" x14ac:dyDescent="0.2">
      <c r="A996" s="5"/>
      <c r="B996" s="4">
        <v>0</v>
      </c>
      <c r="E996"/>
    </row>
    <row r="997" spans="1:5" ht="15" x14ac:dyDescent="0.2">
      <c r="A997" s="5"/>
      <c r="B997" s="4">
        <v>0</v>
      </c>
      <c r="E997"/>
    </row>
    <row r="998" spans="1:5" ht="15" x14ac:dyDescent="0.2">
      <c r="A998" s="5"/>
      <c r="B998" s="4">
        <v>0</v>
      </c>
      <c r="E998"/>
    </row>
    <row r="999" spans="1:5" ht="15" x14ac:dyDescent="0.2">
      <c r="A999" s="5"/>
      <c r="B999" s="4">
        <v>0</v>
      </c>
      <c r="E999"/>
    </row>
    <row r="1000" spans="1:5" ht="15" x14ac:dyDescent="0.2">
      <c r="A1000" s="5"/>
      <c r="B1000" s="4">
        <v>0</v>
      </c>
      <c r="E1000"/>
    </row>
    <row r="1001" spans="1:5" ht="15" x14ac:dyDescent="0.2">
      <c r="A1001" s="5"/>
      <c r="B1001" s="4">
        <v>0</v>
      </c>
      <c r="E1001"/>
    </row>
    <row r="1002" spans="1:5" ht="15" x14ac:dyDescent="0.2">
      <c r="A1002" s="5"/>
      <c r="B1002" s="4">
        <v>0</v>
      </c>
      <c r="E1002"/>
    </row>
    <row r="1003" spans="1:5" ht="15" x14ac:dyDescent="0.2">
      <c r="A1003" s="5"/>
      <c r="B1003" s="4">
        <v>0</v>
      </c>
      <c r="E1003"/>
    </row>
    <row r="1004" spans="1:5" ht="15" x14ac:dyDescent="0.2">
      <c r="A1004" s="5"/>
      <c r="B1004" s="4">
        <v>0</v>
      </c>
      <c r="E1004"/>
    </row>
    <row r="1005" spans="1:5" ht="15" x14ac:dyDescent="0.2">
      <c r="A1005" s="5"/>
      <c r="B1005" s="4">
        <v>0</v>
      </c>
      <c r="E1005"/>
    </row>
    <row r="1006" spans="1:5" ht="15" x14ac:dyDescent="0.2">
      <c r="A1006" s="5"/>
      <c r="B1006" s="4">
        <v>0</v>
      </c>
      <c r="E1006"/>
    </row>
    <row r="1007" spans="1:5" ht="15" x14ac:dyDescent="0.2">
      <c r="A1007" s="5"/>
      <c r="B1007" s="4">
        <v>0</v>
      </c>
      <c r="E1007"/>
    </row>
    <row r="1008" spans="1:5" ht="15" x14ac:dyDescent="0.2">
      <c r="A1008" s="5"/>
      <c r="B1008" s="4">
        <v>0</v>
      </c>
      <c r="E1008"/>
    </row>
    <row r="1009" spans="1:5" ht="15" x14ac:dyDescent="0.2">
      <c r="A1009" s="5"/>
      <c r="B1009" s="4">
        <v>0</v>
      </c>
      <c r="E1009"/>
    </row>
    <row r="1010" spans="1:5" ht="15" x14ac:dyDescent="0.2">
      <c r="A1010" s="5"/>
      <c r="B1010" s="4">
        <v>0</v>
      </c>
      <c r="E1010"/>
    </row>
    <row r="1011" spans="1:5" ht="15" x14ac:dyDescent="0.2">
      <c r="A1011" s="5"/>
      <c r="B1011" s="4">
        <v>0</v>
      </c>
      <c r="E1011"/>
    </row>
    <row r="1012" spans="1:5" ht="15" x14ac:dyDescent="0.2">
      <c r="A1012" s="5"/>
      <c r="B1012" s="4">
        <v>0</v>
      </c>
      <c r="E1012"/>
    </row>
    <row r="1013" spans="1:5" ht="15" x14ac:dyDescent="0.2">
      <c r="A1013" s="5"/>
      <c r="B1013" s="4">
        <v>0</v>
      </c>
      <c r="E1013"/>
    </row>
    <row r="1014" spans="1:5" ht="15" x14ac:dyDescent="0.2">
      <c r="A1014" s="5"/>
      <c r="B1014" s="4">
        <v>0</v>
      </c>
      <c r="E1014"/>
    </row>
    <row r="1015" spans="1:5" ht="15" x14ac:dyDescent="0.2">
      <c r="A1015" s="5"/>
      <c r="B1015" s="4">
        <v>0</v>
      </c>
      <c r="E1015"/>
    </row>
    <row r="1016" spans="1:5" ht="15" x14ac:dyDescent="0.2">
      <c r="A1016" s="5"/>
      <c r="B1016" s="4">
        <v>0</v>
      </c>
      <c r="E1016"/>
    </row>
    <row r="1017" spans="1:5" ht="15" x14ac:dyDescent="0.2">
      <c r="A1017" s="5"/>
      <c r="B1017" s="4">
        <v>0</v>
      </c>
      <c r="E1017"/>
    </row>
    <row r="1018" spans="1:5" ht="15" x14ac:dyDescent="0.2">
      <c r="A1018" s="5"/>
      <c r="B1018" s="4">
        <v>0</v>
      </c>
      <c r="E1018"/>
    </row>
    <row r="1019" spans="1:5" ht="15" x14ac:dyDescent="0.2">
      <c r="A1019" s="5"/>
      <c r="B1019" s="4">
        <v>0</v>
      </c>
      <c r="E1019"/>
    </row>
    <row r="1020" spans="1:5" ht="15" x14ac:dyDescent="0.2">
      <c r="A1020" s="5"/>
      <c r="B1020" s="4">
        <v>0</v>
      </c>
      <c r="E1020"/>
    </row>
    <row r="1021" spans="1:5" ht="15" x14ac:dyDescent="0.2">
      <c r="A1021" s="5"/>
      <c r="B1021" s="4">
        <v>0</v>
      </c>
      <c r="E1021"/>
    </row>
    <row r="1022" spans="1:5" ht="15" x14ac:dyDescent="0.2">
      <c r="A1022" s="5"/>
      <c r="B1022" s="4">
        <v>0</v>
      </c>
      <c r="E1022"/>
    </row>
    <row r="1023" spans="1:5" ht="15" x14ac:dyDescent="0.2">
      <c r="A1023" s="5"/>
      <c r="B1023" s="4">
        <v>0</v>
      </c>
      <c r="E1023"/>
    </row>
    <row r="1024" spans="1:5" ht="15" x14ac:dyDescent="0.2">
      <c r="A1024" s="5"/>
      <c r="B1024" s="4">
        <v>0</v>
      </c>
      <c r="E1024"/>
    </row>
    <row r="1025" spans="1:5" ht="15" x14ac:dyDescent="0.2">
      <c r="A1025" s="5"/>
      <c r="B1025" s="4">
        <v>0</v>
      </c>
      <c r="E1025"/>
    </row>
    <row r="1026" spans="1:5" ht="15" x14ac:dyDescent="0.2">
      <c r="A1026" s="5"/>
      <c r="B1026" s="4">
        <v>0</v>
      </c>
      <c r="E1026"/>
    </row>
    <row r="1027" spans="1:5" ht="15" x14ac:dyDescent="0.2">
      <c r="A1027" s="5"/>
      <c r="B1027" s="4">
        <v>0</v>
      </c>
      <c r="E1027"/>
    </row>
    <row r="1028" spans="1:5" ht="15" x14ac:dyDescent="0.2">
      <c r="A1028" s="5"/>
      <c r="B1028" s="4">
        <v>0</v>
      </c>
      <c r="E1028"/>
    </row>
    <row r="1029" spans="1:5" ht="15" x14ac:dyDescent="0.2">
      <c r="A1029" s="5"/>
      <c r="B1029" s="4">
        <v>0</v>
      </c>
      <c r="E1029"/>
    </row>
    <row r="1030" spans="1:5" ht="15" x14ac:dyDescent="0.2">
      <c r="A1030" s="5"/>
      <c r="B1030" s="4">
        <v>0</v>
      </c>
      <c r="E1030"/>
    </row>
    <row r="1031" spans="1:5" ht="15" x14ac:dyDescent="0.2">
      <c r="A1031" s="5"/>
      <c r="B1031" s="4">
        <v>0</v>
      </c>
      <c r="E1031"/>
    </row>
    <row r="1032" spans="1:5" ht="15" x14ac:dyDescent="0.2">
      <c r="A1032" s="5"/>
      <c r="B1032" s="4">
        <v>0</v>
      </c>
      <c r="E1032"/>
    </row>
    <row r="1033" spans="1:5" ht="15" x14ac:dyDescent="0.2">
      <c r="A1033" s="5"/>
      <c r="B1033" s="4">
        <v>0</v>
      </c>
      <c r="E1033"/>
    </row>
    <row r="1034" spans="1:5" ht="15" x14ac:dyDescent="0.2">
      <c r="A1034" s="5"/>
      <c r="B1034" s="4">
        <v>0</v>
      </c>
      <c r="E1034"/>
    </row>
    <row r="1035" spans="1:5" ht="15" x14ac:dyDescent="0.2">
      <c r="A1035" s="5"/>
      <c r="B1035" s="4">
        <v>0</v>
      </c>
      <c r="E1035"/>
    </row>
    <row r="1036" spans="1:5" ht="15" x14ac:dyDescent="0.2">
      <c r="A1036" s="5"/>
      <c r="B1036" s="4">
        <v>0</v>
      </c>
      <c r="E1036"/>
    </row>
    <row r="1037" spans="1:5" ht="15" x14ac:dyDescent="0.2">
      <c r="A1037" s="5"/>
      <c r="B1037" s="4">
        <v>0</v>
      </c>
      <c r="E1037"/>
    </row>
    <row r="1038" spans="1:5" ht="15" x14ac:dyDescent="0.2">
      <c r="A1038" s="5"/>
      <c r="B1038" s="4">
        <v>0</v>
      </c>
      <c r="E1038"/>
    </row>
    <row r="1039" spans="1:5" ht="15" x14ac:dyDescent="0.2">
      <c r="A1039" s="5"/>
      <c r="B1039" s="4">
        <v>0</v>
      </c>
      <c r="E1039"/>
    </row>
    <row r="1040" spans="1:5" ht="15" x14ac:dyDescent="0.2">
      <c r="A1040" s="5"/>
      <c r="B1040" s="4">
        <v>0</v>
      </c>
      <c r="E1040"/>
    </row>
    <row r="1041" spans="1:5" ht="15" x14ac:dyDescent="0.2">
      <c r="A1041" s="5"/>
      <c r="B1041" s="4">
        <v>0</v>
      </c>
      <c r="E1041"/>
    </row>
    <row r="1042" spans="1:5" ht="15" x14ac:dyDescent="0.2">
      <c r="A1042" s="5"/>
      <c r="B1042" s="4">
        <v>0</v>
      </c>
      <c r="E1042"/>
    </row>
    <row r="1043" spans="1:5" ht="15" x14ac:dyDescent="0.2">
      <c r="A1043" s="5"/>
      <c r="B1043" s="4">
        <v>0</v>
      </c>
      <c r="E1043"/>
    </row>
    <row r="1044" spans="1:5" ht="15" x14ac:dyDescent="0.2">
      <c r="A1044" s="5"/>
      <c r="B1044" s="4">
        <v>0</v>
      </c>
      <c r="E1044"/>
    </row>
    <row r="1045" spans="1:5" ht="15" x14ac:dyDescent="0.2">
      <c r="A1045" s="5"/>
      <c r="B1045" s="4">
        <v>0</v>
      </c>
      <c r="E1045"/>
    </row>
    <row r="1046" spans="1:5" ht="15" x14ac:dyDescent="0.2">
      <c r="A1046" s="5"/>
      <c r="B1046" s="4">
        <v>0</v>
      </c>
      <c r="E1046"/>
    </row>
    <row r="1047" spans="1:5" ht="15" x14ac:dyDescent="0.2">
      <c r="A1047" s="5"/>
      <c r="B1047" s="4">
        <v>0</v>
      </c>
      <c r="E1047"/>
    </row>
    <row r="1048" spans="1:5" ht="15" x14ac:dyDescent="0.2">
      <c r="A1048" s="5"/>
      <c r="B1048" s="4">
        <v>0</v>
      </c>
      <c r="E1048"/>
    </row>
    <row r="1049" spans="1:5" ht="15" x14ac:dyDescent="0.2">
      <c r="A1049" s="5"/>
      <c r="B1049" s="4">
        <v>0</v>
      </c>
      <c r="E1049"/>
    </row>
    <row r="1050" spans="1:5" ht="15" x14ac:dyDescent="0.2">
      <c r="A1050" s="5"/>
      <c r="B1050" s="4">
        <v>0</v>
      </c>
      <c r="E1050"/>
    </row>
    <row r="1051" spans="1:5" ht="15" x14ac:dyDescent="0.2">
      <c r="A1051" s="5"/>
      <c r="B1051" s="4">
        <v>0</v>
      </c>
      <c r="E1051"/>
    </row>
    <row r="1052" spans="1:5" ht="15" x14ac:dyDescent="0.2">
      <c r="A1052" s="5"/>
      <c r="B1052" s="4">
        <v>0</v>
      </c>
      <c r="E1052"/>
    </row>
    <row r="1053" spans="1:5" ht="15" x14ac:dyDescent="0.2">
      <c r="A1053" s="5"/>
      <c r="B1053" s="4">
        <v>0</v>
      </c>
      <c r="E1053"/>
    </row>
    <row r="1054" spans="1:5" ht="15" x14ac:dyDescent="0.2">
      <c r="A1054" s="5"/>
      <c r="B1054" s="4">
        <v>0</v>
      </c>
      <c r="E1054"/>
    </row>
    <row r="1055" spans="1:5" ht="15" x14ac:dyDescent="0.2">
      <c r="A1055" s="5"/>
      <c r="B1055" s="4">
        <v>0</v>
      </c>
      <c r="E1055"/>
    </row>
    <row r="1056" spans="1:5" ht="15" x14ac:dyDescent="0.2">
      <c r="A1056" s="5"/>
      <c r="B1056" s="4">
        <v>0</v>
      </c>
      <c r="E1056"/>
    </row>
    <row r="1057" spans="1:5" ht="15" x14ac:dyDescent="0.2">
      <c r="A1057" s="5"/>
      <c r="B1057" s="4">
        <v>0</v>
      </c>
      <c r="E1057"/>
    </row>
    <row r="1058" spans="1:5" ht="15" x14ac:dyDescent="0.2">
      <c r="A1058" s="5"/>
      <c r="B1058" s="4">
        <v>0</v>
      </c>
      <c r="E1058"/>
    </row>
    <row r="1059" spans="1:5" ht="15" x14ac:dyDescent="0.2">
      <c r="A1059" s="5"/>
      <c r="B1059" s="4">
        <v>0</v>
      </c>
      <c r="E1059"/>
    </row>
    <row r="1060" spans="1:5" ht="15" x14ac:dyDescent="0.2">
      <c r="A1060" s="5"/>
      <c r="B1060" s="4">
        <v>0</v>
      </c>
      <c r="E1060"/>
    </row>
    <row r="1061" spans="1:5" ht="15" x14ac:dyDescent="0.2">
      <c r="A1061" s="5"/>
      <c r="B1061" s="4">
        <v>0</v>
      </c>
      <c r="E1061"/>
    </row>
    <row r="1062" spans="1:5" ht="15" x14ac:dyDescent="0.2">
      <c r="A1062" s="5"/>
      <c r="B1062" s="4">
        <v>0</v>
      </c>
      <c r="E1062"/>
    </row>
    <row r="1063" spans="1:5" ht="15" x14ac:dyDescent="0.2">
      <c r="A1063" s="5"/>
      <c r="B1063" s="4">
        <v>0</v>
      </c>
      <c r="E1063"/>
    </row>
    <row r="1064" spans="1:5" ht="15" x14ac:dyDescent="0.2">
      <c r="A1064" s="5"/>
      <c r="B1064" s="4">
        <v>0</v>
      </c>
      <c r="E1064"/>
    </row>
    <row r="1065" spans="1:5" ht="15" x14ac:dyDescent="0.2">
      <c r="A1065" s="5"/>
      <c r="B1065" s="4">
        <v>0</v>
      </c>
      <c r="E1065"/>
    </row>
    <row r="1066" spans="1:5" ht="15" x14ac:dyDescent="0.2">
      <c r="A1066" s="5"/>
      <c r="B1066" s="4">
        <v>0</v>
      </c>
      <c r="E1066"/>
    </row>
    <row r="1067" spans="1:5" ht="15" x14ac:dyDescent="0.2">
      <c r="A1067" s="5"/>
      <c r="B1067" s="4">
        <v>0</v>
      </c>
      <c r="E1067"/>
    </row>
    <row r="1068" spans="1:5" ht="15" x14ac:dyDescent="0.2">
      <c r="A1068" s="5"/>
      <c r="B1068" s="4">
        <v>0</v>
      </c>
      <c r="E1068"/>
    </row>
    <row r="1069" spans="1:5" ht="15" x14ac:dyDescent="0.2">
      <c r="A1069" s="5"/>
      <c r="B1069" s="4">
        <v>0</v>
      </c>
      <c r="E1069"/>
    </row>
    <row r="1070" spans="1:5" ht="15" x14ac:dyDescent="0.2">
      <c r="A1070" s="5"/>
      <c r="B1070" s="4">
        <v>0</v>
      </c>
      <c r="E1070"/>
    </row>
    <row r="1071" spans="1:5" ht="15" x14ac:dyDescent="0.2">
      <c r="A1071" s="5"/>
      <c r="B1071" s="4">
        <v>0</v>
      </c>
      <c r="E1071"/>
    </row>
    <row r="1072" spans="1:5" ht="15" x14ac:dyDescent="0.2">
      <c r="A1072" s="5"/>
      <c r="B1072" s="4">
        <v>0</v>
      </c>
      <c r="E1072"/>
    </row>
    <row r="1073" spans="1:5" ht="15" x14ac:dyDescent="0.2">
      <c r="A1073" s="5"/>
      <c r="B1073" s="4">
        <v>0</v>
      </c>
      <c r="E1073"/>
    </row>
    <row r="1074" spans="1:5" ht="15" x14ac:dyDescent="0.2">
      <c r="A1074" s="5"/>
      <c r="B1074" s="4">
        <v>0</v>
      </c>
      <c r="E1074"/>
    </row>
    <row r="1075" spans="1:5" ht="15" x14ac:dyDescent="0.2">
      <c r="A1075" s="5"/>
      <c r="B1075" s="4">
        <v>0</v>
      </c>
      <c r="E1075"/>
    </row>
    <row r="1076" spans="1:5" ht="15" x14ac:dyDescent="0.2">
      <c r="A1076" s="5"/>
      <c r="B1076" s="4">
        <v>0</v>
      </c>
      <c r="E1076"/>
    </row>
    <row r="1077" spans="1:5" ht="15" x14ac:dyDescent="0.2">
      <c r="A1077" s="5"/>
      <c r="B1077" s="4">
        <v>0</v>
      </c>
      <c r="E1077"/>
    </row>
    <row r="1078" spans="1:5" ht="15" x14ac:dyDescent="0.2">
      <c r="A1078" s="5"/>
      <c r="B1078" s="4">
        <v>0</v>
      </c>
      <c r="E1078"/>
    </row>
    <row r="1079" spans="1:5" ht="15" x14ac:dyDescent="0.2">
      <c r="A1079" s="5"/>
      <c r="B1079" s="4">
        <v>0</v>
      </c>
      <c r="E1079"/>
    </row>
    <row r="1080" spans="1:5" ht="15" x14ac:dyDescent="0.2">
      <c r="A1080" s="5"/>
      <c r="B1080" s="4">
        <v>0</v>
      </c>
      <c r="E1080"/>
    </row>
    <row r="1081" spans="1:5" ht="15" x14ac:dyDescent="0.2">
      <c r="A1081" s="5"/>
      <c r="B1081" s="4">
        <v>0</v>
      </c>
      <c r="E1081"/>
    </row>
    <row r="1082" spans="1:5" ht="15" x14ac:dyDescent="0.2">
      <c r="A1082" s="5"/>
      <c r="B1082" s="4">
        <v>0</v>
      </c>
      <c r="E1082"/>
    </row>
    <row r="1083" spans="1:5" ht="15" x14ac:dyDescent="0.2">
      <c r="A1083" s="5"/>
      <c r="B1083" s="4">
        <v>0</v>
      </c>
      <c r="E1083"/>
    </row>
    <row r="1084" spans="1:5" ht="15" x14ac:dyDescent="0.2">
      <c r="A1084" s="5"/>
      <c r="B1084" s="4">
        <v>0</v>
      </c>
      <c r="E1084"/>
    </row>
    <row r="1085" spans="1:5" ht="15" x14ac:dyDescent="0.2">
      <c r="A1085" s="5"/>
      <c r="B1085" s="4">
        <v>0</v>
      </c>
      <c r="E1085"/>
    </row>
    <row r="1086" spans="1:5" ht="15" x14ac:dyDescent="0.2">
      <c r="A1086" s="5"/>
      <c r="B1086" s="4">
        <v>0</v>
      </c>
      <c r="E1086"/>
    </row>
    <row r="1087" spans="1:5" ht="15" x14ac:dyDescent="0.2">
      <c r="A1087" s="5"/>
      <c r="B1087" s="4">
        <v>0</v>
      </c>
      <c r="E1087"/>
    </row>
    <row r="1088" spans="1:5" ht="15" x14ac:dyDescent="0.2">
      <c r="A1088" s="5"/>
      <c r="B1088" s="4">
        <v>0</v>
      </c>
      <c r="E1088"/>
    </row>
    <row r="1089" spans="1:5" ht="15" x14ac:dyDescent="0.2">
      <c r="A1089" s="5"/>
      <c r="B1089" s="4">
        <v>0</v>
      </c>
      <c r="E1089"/>
    </row>
    <row r="1090" spans="1:5" ht="15" x14ac:dyDescent="0.2">
      <c r="A1090" s="5"/>
      <c r="B1090" s="4">
        <v>0</v>
      </c>
      <c r="E1090"/>
    </row>
    <row r="1091" spans="1:5" ht="15" x14ac:dyDescent="0.2">
      <c r="A1091" s="5"/>
      <c r="B1091" s="4">
        <v>0</v>
      </c>
      <c r="E1091"/>
    </row>
    <row r="1092" spans="1:5" ht="15" x14ac:dyDescent="0.2">
      <c r="A1092" s="5"/>
      <c r="B1092" s="4">
        <v>0</v>
      </c>
      <c r="E1092"/>
    </row>
    <row r="1093" spans="1:5" ht="15" x14ac:dyDescent="0.2">
      <c r="A1093" s="5"/>
      <c r="B1093" s="4">
        <v>0</v>
      </c>
      <c r="E1093"/>
    </row>
    <row r="1094" spans="1:5" ht="15" x14ac:dyDescent="0.2">
      <c r="A1094" s="5"/>
      <c r="B1094" s="4">
        <v>0</v>
      </c>
      <c r="E1094"/>
    </row>
    <row r="1095" spans="1:5" ht="15" x14ac:dyDescent="0.2">
      <c r="A1095" s="5"/>
      <c r="B1095" s="4">
        <v>0</v>
      </c>
      <c r="E1095"/>
    </row>
    <row r="1096" spans="1:5" ht="15" x14ac:dyDescent="0.2">
      <c r="A1096" s="5"/>
      <c r="B1096" s="4">
        <v>0</v>
      </c>
      <c r="E1096"/>
    </row>
    <row r="1097" spans="1:5" ht="15" x14ac:dyDescent="0.2">
      <c r="A1097" s="5"/>
      <c r="B1097" s="4">
        <v>0</v>
      </c>
      <c r="E1097"/>
    </row>
    <row r="1098" spans="1:5" ht="15" x14ac:dyDescent="0.2">
      <c r="A1098" s="5"/>
      <c r="B1098" s="4">
        <v>0</v>
      </c>
      <c r="E1098"/>
    </row>
    <row r="1099" spans="1:5" ht="15" x14ac:dyDescent="0.2">
      <c r="A1099" s="5"/>
      <c r="B1099" s="4">
        <v>0</v>
      </c>
      <c r="E1099"/>
    </row>
    <row r="1100" spans="1:5" ht="15" x14ac:dyDescent="0.2">
      <c r="A1100" s="5"/>
      <c r="B1100" s="4">
        <v>0</v>
      </c>
      <c r="E1100"/>
    </row>
    <row r="1101" spans="1:5" ht="15" x14ac:dyDescent="0.2">
      <c r="A1101" s="5"/>
      <c r="B1101" s="4">
        <v>0</v>
      </c>
      <c r="E1101"/>
    </row>
    <row r="1102" spans="1:5" ht="15" x14ac:dyDescent="0.2">
      <c r="A1102" s="5"/>
      <c r="B1102" s="4">
        <v>0</v>
      </c>
      <c r="E1102"/>
    </row>
    <row r="1103" spans="1:5" ht="15" x14ac:dyDescent="0.2">
      <c r="A1103" s="5"/>
      <c r="B1103" s="4">
        <v>0</v>
      </c>
      <c r="E1103"/>
    </row>
    <row r="1104" spans="1:5" ht="15" x14ac:dyDescent="0.2">
      <c r="A1104" s="5"/>
      <c r="B1104" s="4">
        <v>0</v>
      </c>
      <c r="E1104"/>
    </row>
    <row r="1105" spans="1:5" ht="15" x14ac:dyDescent="0.2">
      <c r="A1105" s="5"/>
      <c r="B1105" s="4">
        <v>0</v>
      </c>
      <c r="E1105"/>
    </row>
    <row r="1106" spans="1:5" ht="15" x14ac:dyDescent="0.2">
      <c r="A1106" s="5"/>
      <c r="B1106" s="4">
        <v>0</v>
      </c>
      <c r="E1106"/>
    </row>
    <row r="1107" spans="1:5" ht="15" x14ac:dyDescent="0.2">
      <c r="A1107" s="5"/>
      <c r="B1107" s="4">
        <v>0</v>
      </c>
      <c r="E1107"/>
    </row>
    <row r="1108" spans="1:5" ht="15" x14ac:dyDescent="0.2">
      <c r="A1108" s="5"/>
      <c r="B1108" s="4">
        <v>0</v>
      </c>
      <c r="E1108"/>
    </row>
    <row r="1109" spans="1:5" ht="15" x14ac:dyDescent="0.2">
      <c r="A1109" s="5"/>
      <c r="B1109" s="4">
        <v>0</v>
      </c>
      <c r="E1109"/>
    </row>
    <row r="1110" spans="1:5" ht="15" x14ac:dyDescent="0.2">
      <c r="A1110" s="5"/>
      <c r="B1110" s="4">
        <v>0</v>
      </c>
      <c r="E1110"/>
    </row>
    <row r="1111" spans="1:5" ht="15" x14ac:dyDescent="0.2">
      <c r="A1111" s="5"/>
      <c r="B1111" s="4">
        <v>0</v>
      </c>
      <c r="E1111"/>
    </row>
    <row r="1112" spans="1:5" ht="15" x14ac:dyDescent="0.2">
      <c r="A1112" s="5"/>
      <c r="B1112" s="4">
        <v>0</v>
      </c>
      <c r="E1112"/>
    </row>
    <row r="1113" spans="1:5" ht="15" x14ac:dyDescent="0.2">
      <c r="A1113" s="5"/>
      <c r="B1113" s="4">
        <v>0</v>
      </c>
      <c r="E1113"/>
    </row>
    <row r="1114" spans="1:5" ht="15" x14ac:dyDescent="0.2">
      <c r="A1114" s="5"/>
      <c r="B1114" s="4">
        <v>0</v>
      </c>
      <c r="E1114"/>
    </row>
    <row r="1115" spans="1:5" ht="15" x14ac:dyDescent="0.2">
      <c r="A1115" s="5"/>
      <c r="B1115" s="4">
        <v>0</v>
      </c>
      <c r="E1115"/>
    </row>
    <row r="1116" spans="1:5" ht="15" x14ac:dyDescent="0.2">
      <c r="A1116" s="5"/>
      <c r="B1116" s="4">
        <v>0</v>
      </c>
      <c r="E1116"/>
    </row>
    <row r="1117" spans="1:5" ht="15" x14ac:dyDescent="0.2">
      <c r="A1117" s="5"/>
      <c r="B1117" s="4">
        <v>0</v>
      </c>
      <c r="E1117"/>
    </row>
    <row r="1118" spans="1:5" ht="15" x14ac:dyDescent="0.2">
      <c r="A1118" s="5"/>
      <c r="B1118" s="4">
        <v>0</v>
      </c>
      <c r="E1118"/>
    </row>
    <row r="1119" spans="1:5" ht="15" x14ac:dyDescent="0.2">
      <c r="A1119" s="5"/>
      <c r="B1119" s="4">
        <v>0</v>
      </c>
      <c r="E1119"/>
    </row>
    <row r="1120" spans="1:5" ht="15" x14ac:dyDescent="0.2">
      <c r="A1120" s="5"/>
      <c r="B1120" s="4">
        <v>0</v>
      </c>
      <c r="E1120"/>
    </row>
    <row r="1121" spans="1:5" ht="15" x14ac:dyDescent="0.2">
      <c r="A1121" s="5"/>
      <c r="B1121" s="4">
        <v>0</v>
      </c>
      <c r="E1121"/>
    </row>
    <row r="1122" spans="1:5" ht="15" x14ac:dyDescent="0.2">
      <c r="A1122" s="5"/>
      <c r="B1122" s="4">
        <v>0</v>
      </c>
      <c r="E1122"/>
    </row>
    <row r="1123" spans="1:5" ht="15" x14ac:dyDescent="0.2">
      <c r="A1123" s="5"/>
      <c r="B1123" s="4">
        <v>0</v>
      </c>
      <c r="E1123"/>
    </row>
    <row r="1124" spans="1:5" ht="15" x14ac:dyDescent="0.2">
      <c r="A1124" s="5"/>
      <c r="B1124" s="4">
        <v>0</v>
      </c>
      <c r="E1124"/>
    </row>
    <row r="1125" spans="1:5" ht="15" x14ac:dyDescent="0.2">
      <c r="A1125" s="5"/>
      <c r="B1125" s="4">
        <v>0</v>
      </c>
      <c r="E1125"/>
    </row>
    <row r="1126" spans="1:5" ht="15" x14ac:dyDescent="0.2">
      <c r="A1126" s="5"/>
      <c r="B1126" s="4">
        <v>0</v>
      </c>
      <c r="E1126"/>
    </row>
    <row r="1127" spans="1:5" ht="15" x14ac:dyDescent="0.2">
      <c r="A1127" s="5"/>
      <c r="B1127" s="4">
        <v>0</v>
      </c>
      <c r="E1127"/>
    </row>
    <row r="1128" spans="1:5" ht="15" x14ac:dyDescent="0.2">
      <c r="A1128" s="5"/>
      <c r="B1128" s="4">
        <v>0</v>
      </c>
      <c r="E1128"/>
    </row>
    <row r="1129" spans="1:5" ht="15" x14ac:dyDescent="0.2">
      <c r="A1129" s="5"/>
      <c r="B1129" s="4">
        <v>0</v>
      </c>
      <c r="E1129"/>
    </row>
    <row r="1130" spans="1:5" ht="15" x14ac:dyDescent="0.2">
      <c r="A1130" s="5"/>
      <c r="B1130" s="4">
        <v>0</v>
      </c>
      <c r="E1130"/>
    </row>
    <row r="1131" spans="1:5" ht="15" x14ac:dyDescent="0.2">
      <c r="A1131" s="5"/>
      <c r="B1131" s="4">
        <v>0</v>
      </c>
      <c r="E1131"/>
    </row>
    <row r="1132" spans="1:5" ht="15" x14ac:dyDescent="0.2">
      <c r="A1132" s="5"/>
      <c r="B1132" s="4">
        <v>0</v>
      </c>
      <c r="E1132"/>
    </row>
    <row r="1133" spans="1:5" ht="15" x14ac:dyDescent="0.2">
      <c r="A1133" s="5"/>
      <c r="B1133" s="4">
        <v>0</v>
      </c>
      <c r="E1133"/>
    </row>
    <row r="1134" spans="1:5" ht="15" x14ac:dyDescent="0.2">
      <c r="A1134" s="5"/>
      <c r="B1134" s="4">
        <v>0</v>
      </c>
      <c r="E1134"/>
    </row>
    <row r="1135" spans="1:5" ht="15" x14ac:dyDescent="0.2">
      <c r="A1135" s="5"/>
      <c r="B1135" s="4">
        <v>0</v>
      </c>
      <c r="E1135"/>
    </row>
    <row r="1136" spans="1:5" ht="15" x14ac:dyDescent="0.2">
      <c r="A1136" s="5"/>
      <c r="B1136" s="4">
        <v>0</v>
      </c>
      <c r="E1136"/>
    </row>
    <row r="1137" spans="1:5" ht="15" x14ac:dyDescent="0.2">
      <c r="A1137" s="5"/>
      <c r="B1137" s="4">
        <v>0</v>
      </c>
      <c r="E1137"/>
    </row>
    <row r="1138" spans="1:5" ht="15" x14ac:dyDescent="0.2">
      <c r="A1138" s="5"/>
      <c r="B1138" s="4">
        <v>0</v>
      </c>
      <c r="E1138"/>
    </row>
    <row r="1139" spans="1:5" ht="15" x14ac:dyDescent="0.2">
      <c r="A1139" s="5"/>
      <c r="B1139" s="4">
        <v>0</v>
      </c>
      <c r="E1139"/>
    </row>
    <row r="1140" spans="1:5" ht="15" x14ac:dyDescent="0.2">
      <c r="A1140" s="5"/>
      <c r="B1140" s="4">
        <v>0</v>
      </c>
      <c r="E1140"/>
    </row>
    <row r="1141" spans="1:5" ht="15" x14ac:dyDescent="0.2">
      <c r="A1141" s="5"/>
      <c r="B1141" s="4">
        <v>0</v>
      </c>
      <c r="E1141"/>
    </row>
    <row r="1142" spans="1:5" ht="15" x14ac:dyDescent="0.2">
      <c r="A1142" s="5"/>
      <c r="B1142" s="4">
        <v>0</v>
      </c>
      <c r="E1142"/>
    </row>
    <row r="1143" spans="1:5" ht="15" x14ac:dyDescent="0.2">
      <c r="A1143" s="5"/>
      <c r="B1143" s="4">
        <v>0</v>
      </c>
      <c r="E1143"/>
    </row>
    <row r="1144" spans="1:5" ht="15" x14ac:dyDescent="0.2">
      <c r="A1144" s="5"/>
      <c r="B1144" s="4">
        <v>0</v>
      </c>
      <c r="E1144"/>
    </row>
    <row r="1145" spans="1:5" ht="15" x14ac:dyDescent="0.2">
      <c r="A1145" s="5"/>
      <c r="B1145" s="4">
        <v>0</v>
      </c>
      <c r="E1145"/>
    </row>
    <row r="1146" spans="1:5" ht="15" x14ac:dyDescent="0.2">
      <c r="A1146" s="5"/>
      <c r="B1146" s="4">
        <v>0</v>
      </c>
      <c r="E1146"/>
    </row>
    <row r="1147" spans="1:5" ht="15" x14ac:dyDescent="0.2">
      <c r="A1147" s="5"/>
      <c r="B1147" s="4">
        <v>0</v>
      </c>
      <c r="E1147"/>
    </row>
    <row r="1148" spans="1:5" ht="15" x14ac:dyDescent="0.2">
      <c r="A1148" s="5"/>
      <c r="B1148" s="4">
        <v>0</v>
      </c>
      <c r="E1148"/>
    </row>
    <row r="1149" spans="1:5" ht="15" x14ac:dyDescent="0.2">
      <c r="A1149" s="5"/>
      <c r="B1149" s="4">
        <v>0</v>
      </c>
      <c r="E1149"/>
    </row>
    <row r="1150" spans="1:5" ht="15" x14ac:dyDescent="0.2">
      <c r="A1150" s="5"/>
      <c r="B1150" s="4">
        <v>0</v>
      </c>
      <c r="E1150"/>
    </row>
    <row r="1151" spans="1:5" ht="15" x14ac:dyDescent="0.2">
      <c r="A1151" s="5"/>
      <c r="B1151" s="4">
        <v>0</v>
      </c>
      <c r="E1151"/>
    </row>
    <row r="1152" spans="1:5" ht="15" x14ac:dyDescent="0.2">
      <c r="A1152" s="5"/>
      <c r="B1152" s="4">
        <v>0</v>
      </c>
      <c r="E1152"/>
    </row>
    <row r="1153" spans="1:5" ht="15" x14ac:dyDescent="0.2">
      <c r="A1153" s="5"/>
      <c r="B1153" s="4">
        <v>0</v>
      </c>
      <c r="E1153"/>
    </row>
    <row r="1154" spans="1:5" ht="15" x14ac:dyDescent="0.2">
      <c r="A1154" s="5"/>
      <c r="B1154" s="4">
        <v>0</v>
      </c>
      <c r="E1154"/>
    </row>
    <row r="1155" spans="1:5" ht="15" x14ac:dyDescent="0.2">
      <c r="A1155" s="5"/>
      <c r="B1155" s="4">
        <v>0</v>
      </c>
      <c r="E1155"/>
    </row>
    <row r="1156" spans="1:5" ht="15" x14ac:dyDescent="0.2">
      <c r="A1156" s="5"/>
      <c r="B1156" s="4">
        <v>0</v>
      </c>
      <c r="E1156"/>
    </row>
    <row r="1157" spans="1:5" ht="15" x14ac:dyDescent="0.2">
      <c r="A1157" s="5"/>
      <c r="B1157" s="4">
        <v>0</v>
      </c>
      <c r="E1157"/>
    </row>
    <row r="1158" spans="1:5" ht="15" x14ac:dyDescent="0.2">
      <c r="A1158" s="5"/>
      <c r="B1158" s="4">
        <v>0</v>
      </c>
      <c r="E1158"/>
    </row>
    <row r="1159" spans="1:5" ht="15" x14ac:dyDescent="0.2">
      <c r="A1159" s="5"/>
      <c r="B1159" s="4">
        <v>0</v>
      </c>
      <c r="E1159"/>
    </row>
    <row r="1160" spans="1:5" ht="15" x14ac:dyDescent="0.2">
      <c r="A1160" s="5"/>
      <c r="B1160" s="4">
        <v>0</v>
      </c>
      <c r="E1160"/>
    </row>
    <row r="1161" spans="1:5" ht="15" x14ac:dyDescent="0.2">
      <c r="A1161" s="5"/>
      <c r="B1161" s="4">
        <v>0</v>
      </c>
      <c r="E1161"/>
    </row>
    <row r="1162" spans="1:5" ht="15" x14ac:dyDescent="0.2">
      <c r="A1162" s="5"/>
      <c r="B1162" s="4">
        <v>0</v>
      </c>
      <c r="E1162"/>
    </row>
    <row r="1163" spans="1:5" ht="15" x14ac:dyDescent="0.2">
      <c r="A1163" s="5"/>
      <c r="B1163" s="4">
        <v>0</v>
      </c>
      <c r="E1163"/>
    </row>
    <row r="1164" spans="1:5" ht="15" x14ac:dyDescent="0.2">
      <c r="A1164" s="5"/>
      <c r="B1164" s="4">
        <v>0</v>
      </c>
      <c r="E1164"/>
    </row>
    <row r="1165" spans="1:5" ht="15" x14ac:dyDescent="0.2">
      <c r="A1165" s="5"/>
      <c r="B1165" s="4">
        <v>0</v>
      </c>
      <c r="E1165"/>
    </row>
    <row r="1166" spans="1:5" ht="15" x14ac:dyDescent="0.2">
      <c r="A1166" s="5"/>
      <c r="B1166" s="4">
        <v>0</v>
      </c>
      <c r="E1166"/>
    </row>
    <row r="1167" spans="1:5" ht="15" x14ac:dyDescent="0.2">
      <c r="A1167" s="5"/>
      <c r="B1167" s="4">
        <v>0</v>
      </c>
      <c r="E1167"/>
    </row>
    <row r="1168" spans="1:5" ht="15" x14ac:dyDescent="0.2">
      <c r="A1168" s="5"/>
      <c r="B1168" s="4">
        <v>0</v>
      </c>
      <c r="E1168"/>
    </row>
    <row r="1169" spans="1:5" ht="15" x14ac:dyDescent="0.2">
      <c r="A1169" s="5"/>
      <c r="B1169" s="4">
        <v>0</v>
      </c>
      <c r="E1169"/>
    </row>
    <row r="1170" spans="1:5" ht="15" x14ac:dyDescent="0.2">
      <c r="A1170" s="5"/>
      <c r="B1170" s="4">
        <v>0</v>
      </c>
      <c r="E1170"/>
    </row>
    <row r="1171" spans="1:5" ht="15" x14ac:dyDescent="0.2">
      <c r="A1171" s="5"/>
      <c r="B1171" s="4">
        <v>0</v>
      </c>
      <c r="E1171"/>
    </row>
    <row r="1172" spans="1:5" ht="15" x14ac:dyDescent="0.2">
      <c r="A1172" s="5"/>
      <c r="B1172" s="4">
        <v>0</v>
      </c>
      <c r="E1172"/>
    </row>
    <row r="1173" spans="1:5" ht="15" x14ac:dyDescent="0.2">
      <c r="A1173" s="5"/>
      <c r="B1173" s="4">
        <v>0</v>
      </c>
      <c r="E1173"/>
    </row>
    <row r="1174" spans="1:5" ht="15" x14ac:dyDescent="0.2">
      <c r="A1174" s="5"/>
      <c r="B1174" s="4">
        <v>0</v>
      </c>
      <c r="E1174"/>
    </row>
    <row r="1175" spans="1:5" ht="15" x14ac:dyDescent="0.2">
      <c r="A1175" s="5"/>
      <c r="B1175" s="4">
        <v>0</v>
      </c>
      <c r="E1175"/>
    </row>
    <row r="1176" spans="1:5" ht="15" x14ac:dyDescent="0.2">
      <c r="A1176" s="5"/>
      <c r="B1176" s="4">
        <v>0</v>
      </c>
      <c r="E1176"/>
    </row>
    <row r="1177" spans="1:5" ht="15" x14ac:dyDescent="0.2">
      <c r="A1177" s="5"/>
      <c r="B1177" s="4">
        <v>0</v>
      </c>
      <c r="E1177"/>
    </row>
    <row r="1178" spans="1:5" ht="15" x14ac:dyDescent="0.2">
      <c r="A1178" s="5"/>
      <c r="B1178" s="4">
        <v>0</v>
      </c>
      <c r="E1178"/>
    </row>
    <row r="1179" spans="1:5" ht="15" x14ac:dyDescent="0.2">
      <c r="A1179" s="5"/>
      <c r="B1179" s="4">
        <v>0</v>
      </c>
      <c r="E1179"/>
    </row>
    <row r="1180" spans="1:5" ht="15" x14ac:dyDescent="0.2">
      <c r="A1180" s="5"/>
      <c r="B1180" s="4">
        <v>0</v>
      </c>
      <c r="E1180"/>
    </row>
    <row r="1181" spans="1:5" ht="15" x14ac:dyDescent="0.2">
      <c r="A1181" s="5"/>
      <c r="B1181" s="4">
        <v>0</v>
      </c>
      <c r="E1181"/>
    </row>
    <row r="1182" spans="1:5" ht="15" x14ac:dyDescent="0.2">
      <c r="A1182" s="5"/>
      <c r="B1182" s="4">
        <v>0</v>
      </c>
      <c r="E1182"/>
    </row>
    <row r="1183" spans="1:5" ht="15" x14ac:dyDescent="0.2">
      <c r="A1183" s="5"/>
      <c r="B1183" s="4">
        <v>0</v>
      </c>
      <c r="E1183"/>
    </row>
    <row r="1184" spans="1:5" ht="15" x14ac:dyDescent="0.2">
      <c r="A1184" s="5"/>
      <c r="B1184" s="4">
        <v>0</v>
      </c>
      <c r="E1184"/>
    </row>
    <row r="1185" spans="1:5" ht="15" x14ac:dyDescent="0.2">
      <c r="A1185" s="5"/>
      <c r="B1185" s="4">
        <v>0</v>
      </c>
      <c r="E1185"/>
    </row>
    <row r="1186" spans="1:5" ht="15" x14ac:dyDescent="0.2">
      <c r="A1186" s="5"/>
      <c r="B1186" s="4">
        <v>0</v>
      </c>
      <c r="E1186"/>
    </row>
    <row r="1187" spans="1:5" ht="15" x14ac:dyDescent="0.2">
      <c r="A1187" s="5"/>
      <c r="B1187" s="4">
        <v>0</v>
      </c>
      <c r="E1187"/>
    </row>
    <row r="1188" spans="1:5" ht="15" x14ac:dyDescent="0.2">
      <c r="A1188" s="5"/>
      <c r="B1188" s="4">
        <v>0</v>
      </c>
      <c r="E1188"/>
    </row>
    <row r="1189" spans="1:5" ht="15" x14ac:dyDescent="0.2">
      <c r="A1189" s="5"/>
      <c r="B1189" s="4">
        <v>0</v>
      </c>
      <c r="E1189"/>
    </row>
    <row r="1190" spans="1:5" ht="15" x14ac:dyDescent="0.2">
      <c r="A1190" s="5"/>
      <c r="B1190" s="4">
        <v>0</v>
      </c>
      <c r="E1190"/>
    </row>
    <row r="1191" spans="1:5" ht="15" x14ac:dyDescent="0.2">
      <c r="A1191" s="5"/>
      <c r="B1191" s="4">
        <v>0</v>
      </c>
      <c r="E1191"/>
    </row>
    <row r="1192" spans="1:5" ht="15" x14ac:dyDescent="0.2">
      <c r="A1192" s="5"/>
      <c r="B1192" s="4">
        <v>0</v>
      </c>
      <c r="E1192"/>
    </row>
    <row r="1193" spans="1:5" ht="15" x14ac:dyDescent="0.2">
      <c r="A1193" s="5"/>
      <c r="B1193" s="4">
        <v>0</v>
      </c>
      <c r="E1193"/>
    </row>
    <row r="1194" spans="1:5" ht="15" x14ac:dyDescent="0.2">
      <c r="A1194" s="5"/>
      <c r="B1194" s="4">
        <v>0</v>
      </c>
      <c r="E1194"/>
    </row>
    <row r="1195" spans="1:5" ht="15" x14ac:dyDescent="0.2">
      <c r="A1195" s="5"/>
      <c r="B1195" s="4">
        <v>0</v>
      </c>
      <c r="E1195"/>
    </row>
    <row r="1196" spans="1:5" ht="15" x14ac:dyDescent="0.2">
      <c r="A1196" s="5"/>
      <c r="B1196" s="4">
        <v>0</v>
      </c>
      <c r="E1196"/>
    </row>
    <row r="1197" spans="1:5" ht="15" x14ac:dyDescent="0.2">
      <c r="A1197" s="5"/>
      <c r="B1197" s="4">
        <v>0</v>
      </c>
      <c r="E1197"/>
    </row>
    <row r="1198" spans="1:5" ht="15" x14ac:dyDescent="0.2">
      <c r="A1198" s="5"/>
      <c r="B1198" s="4">
        <v>0</v>
      </c>
      <c r="E1198"/>
    </row>
    <row r="1199" spans="1:5" ht="15" x14ac:dyDescent="0.2">
      <c r="A1199" s="5"/>
      <c r="B1199" s="4">
        <v>0</v>
      </c>
      <c r="E1199"/>
    </row>
    <row r="1200" spans="1:5" ht="15" x14ac:dyDescent="0.2">
      <c r="A1200" s="5"/>
      <c r="B1200" s="4">
        <v>0</v>
      </c>
      <c r="E1200"/>
    </row>
    <row r="1201" spans="1:5" ht="15" x14ac:dyDescent="0.2">
      <c r="A1201" s="5"/>
      <c r="B1201" s="4">
        <v>0</v>
      </c>
      <c r="E1201"/>
    </row>
    <row r="1202" spans="1:5" ht="15" x14ac:dyDescent="0.2">
      <c r="A1202" s="5"/>
      <c r="B1202" s="4">
        <v>0</v>
      </c>
      <c r="E1202"/>
    </row>
    <row r="1203" spans="1:5" ht="15" x14ac:dyDescent="0.2">
      <c r="A1203" s="5"/>
      <c r="B1203" s="4">
        <v>0</v>
      </c>
      <c r="E1203"/>
    </row>
    <row r="1204" spans="1:5" ht="15" x14ac:dyDescent="0.2">
      <c r="A1204" s="5"/>
      <c r="B1204" s="4">
        <v>0</v>
      </c>
      <c r="E1204"/>
    </row>
    <row r="1205" spans="1:5" ht="15" x14ac:dyDescent="0.2">
      <c r="A1205" s="5"/>
      <c r="B1205" s="4">
        <v>0</v>
      </c>
      <c r="E1205"/>
    </row>
    <row r="1206" spans="1:5" ht="15" x14ac:dyDescent="0.2">
      <c r="A1206" s="5"/>
      <c r="B1206" s="4">
        <v>0</v>
      </c>
      <c r="E1206"/>
    </row>
    <row r="1207" spans="1:5" ht="15" x14ac:dyDescent="0.2">
      <c r="A1207" s="5"/>
      <c r="B1207" s="4">
        <v>0</v>
      </c>
      <c r="E1207"/>
    </row>
    <row r="1208" spans="1:5" ht="15" x14ac:dyDescent="0.2">
      <c r="A1208" s="5"/>
      <c r="B1208" s="4">
        <v>0</v>
      </c>
      <c r="E1208"/>
    </row>
    <row r="1209" spans="1:5" ht="15" x14ac:dyDescent="0.2">
      <c r="A1209" s="5"/>
      <c r="B1209" s="4">
        <v>0</v>
      </c>
      <c r="E1209"/>
    </row>
    <row r="1210" spans="1:5" ht="15" x14ac:dyDescent="0.2">
      <c r="A1210" s="5"/>
      <c r="B1210" s="4">
        <v>0</v>
      </c>
      <c r="E1210"/>
    </row>
    <row r="1211" spans="1:5" ht="15" x14ac:dyDescent="0.2">
      <c r="A1211" s="5"/>
      <c r="B1211" s="4">
        <v>0</v>
      </c>
      <c r="E1211"/>
    </row>
    <row r="1212" spans="1:5" ht="15" x14ac:dyDescent="0.2">
      <c r="A1212" s="5"/>
      <c r="B1212" s="4">
        <v>0</v>
      </c>
      <c r="E1212"/>
    </row>
    <row r="1213" spans="1:5" ht="15" x14ac:dyDescent="0.2">
      <c r="A1213" s="5"/>
      <c r="B1213" s="4">
        <v>0</v>
      </c>
      <c r="E1213"/>
    </row>
    <row r="1214" spans="1:5" ht="15" x14ac:dyDescent="0.2">
      <c r="A1214" s="5"/>
      <c r="B1214" s="4">
        <v>0</v>
      </c>
      <c r="E1214"/>
    </row>
    <row r="1215" spans="1:5" ht="15" x14ac:dyDescent="0.2">
      <c r="A1215" s="5"/>
      <c r="B1215" s="4">
        <v>0</v>
      </c>
      <c r="E1215"/>
    </row>
    <row r="1216" spans="1:5" ht="15" x14ac:dyDescent="0.2">
      <c r="A1216" s="5"/>
      <c r="B1216" s="4">
        <v>0</v>
      </c>
      <c r="E1216"/>
    </row>
    <row r="1217" spans="1:5" ht="15" x14ac:dyDescent="0.2">
      <c r="A1217" s="5"/>
      <c r="B1217" s="4">
        <v>0</v>
      </c>
      <c r="E1217"/>
    </row>
    <row r="1218" spans="1:5" ht="15" x14ac:dyDescent="0.2">
      <c r="A1218" s="5"/>
      <c r="B1218" s="4">
        <v>0</v>
      </c>
      <c r="E1218"/>
    </row>
    <row r="1219" spans="1:5" ht="15" x14ac:dyDescent="0.2">
      <c r="A1219" s="5"/>
      <c r="B1219" s="4">
        <v>0</v>
      </c>
      <c r="E1219"/>
    </row>
    <row r="1220" spans="1:5" ht="15" x14ac:dyDescent="0.2">
      <c r="A1220" s="5"/>
      <c r="B1220" s="4">
        <v>0</v>
      </c>
      <c r="E1220"/>
    </row>
    <row r="1221" spans="1:5" ht="15" x14ac:dyDescent="0.2">
      <c r="A1221" s="5"/>
      <c r="B1221" s="4">
        <v>0</v>
      </c>
      <c r="E1221"/>
    </row>
    <row r="1222" spans="1:5" ht="15" x14ac:dyDescent="0.2">
      <c r="A1222" s="5"/>
      <c r="B1222" s="4">
        <v>0</v>
      </c>
      <c r="E1222"/>
    </row>
    <row r="1223" spans="1:5" ht="15" x14ac:dyDescent="0.2">
      <c r="A1223" s="5"/>
      <c r="B1223" s="4">
        <v>0</v>
      </c>
      <c r="E1223"/>
    </row>
    <row r="1224" spans="1:5" ht="15" x14ac:dyDescent="0.2">
      <c r="A1224" s="5"/>
      <c r="B1224" s="4">
        <v>0</v>
      </c>
      <c r="E1224"/>
    </row>
    <row r="1225" spans="1:5" ht="15" x14ac:dyDescent="0.2">
      <c r="A1225" s="5"/>
      <c r="B1225" s="4">
        <v>0</v>
      </c>
      <c r="E1225"/>
    </row>
    <row r="1226" spans="1:5" ht="15" x14ac:dyDescent="0.2">
      <c r="A1226" s="5"/>
      <c r="B1226" s="4">
        <v>0</v>
      </c>
      <c r="E1226"/>
    </row>
    <row r="1227" spans="1:5" ht="15" x14ac:dyDescent="0.2">
      <c r="A1227" s="5"/>
      <c r="B1227" s="4">
        <v>0</v>
      </c>
      <c r="E1227"/>
    </row>
    <row r="1228" spans="1:5" ht="15" x14ac:dyDescent="0.2">
      <c r="A1228" s="5"/>
      <c r="B1228" s="4">
        <v>0</v>
      </c>
      <c r="E1228"/>
    </row>
    <row r="1229" spans="1:5" ht="15" x14ac:dyDescent="0.2">
      <c r="A1229" s="5"/>
      <c r="B1229" s="4">
        <v>0</v>
      </c>
      <c r="E1229"/>
    </row>
    <row r="1230" spans="1:5" ht="15" x14ac:dyDescent="0.2">
      <c r="A1230" s="5"/>
      <c r="B1230" s="4">
        <v>0</v>
      </c>
      <c r="E1230"/>
    </row>
    <row r="1231" spans="1:5" ht="15" x14ac:dyDescent="0.2">
      <c r="A1231" s="5"/>
      <c r="B1231" s="4">
        <v>0</v>
      </c>
      <c r="E1231"/>
    </row>
    <row r="1232" spans="1:5" ht="15" x14ac:dyDescent="0.2">
      <c r="A1232" s="5"/>
      <c r="B1232" s="4">
        <v>0</v>
      </c>
      <c r="E1232"/>
    </row>
    <row r="1233" spans="1:5" ht="15" x14ac:dyDescent="0.2">
      <c r="A1233" s="5"/>
      <c r="B1233" s="4">
        <v>0</v>
      </c>
      <c r="E1233"/>
    </row>
    <row r="1234" spans="1:5" ht="15" x14ac:dyDescent="0.2">
      <c r="A1234" s="5"/>
      <c r="B1234" s="4">
        <v>0</v>
      </c>
      <c r="E1234"/>
    </row>
    <row r="1235" spans="1:5" ht="15" x14ac:dyDescent="0.2">
      <c r="A1235" s="5"/>
      <c r="B1235" s="4">
        <v>0</v>
      </c>
      <c r="E1235"/>
    </row>
    <row r="1236" spans="1:5" ht="15" x14ac:dyDescent="0.2">
      <c r="A1236" s="5"/>
      <c r="B1236" s="4">
        <v>0</v>
      </c>
      <c r="E1236"/>
    </row>
    <row r="1237" spans="1:5" ht="15" x14ac:dyDescent="0.2">
      <c r="A1237" s="5"/>
      <c r="B1237" s="4">
        <v>0</v>
      </c>
      <c r="E1237"/>
    </row>
    <row r="1238" spans="1:5" ht="15" x14ac:dyDescent="0.2">
      <c r="A1238" s="5"/>
      <c r="B1238" s="4">
        <v>0</v>
      </c>
      <c r="E1238"/>
    </row>
    <row r="1239" spans="1:5" ht="15" x14ac:dyDescent="0.2">
      <c r="A1239" s="5"/>
      <c r="B1239" s="4">
        <v>0</v>
      </c>
      <c r="E1239"/>
    </row>
    <row r="1240" spans="1:5" ht="15" x14ac:dyDescent="0.2">
      <c r="A1240" s="5"/>
      <c r="B1240" s="4">
        <v>0</v>
      </c>
      <c r="E1240"/>
    </row>
    <row r="1241" spans="1:5" ht="15" x14ac:dyDescent="0.2">
      <c r="A1241" s="5"/>
      <c r="B1241" s="4">
        <v>0</v>
      </c>
      <c r="E1241"/>
    </row>
    <row r="1242" spans="1:5" ht="15" x14ac:dyDescent="0.2">
      <c r="A1242" s="5"/>
      <c r="B1242" s="4">
        <v>0</v>
      </c>
      <c r="E1242"/>
    </row>
    <row r="1243" spans="1:5" ht="15" x14ac:dyDescent="0.2">
      <c r="A1243" s="5"/>
      <c r="B1243" s="4">
        <v>0</v>
      </c>
      <c r="E1243"/>
    </row>
    <row r="1244" spans="1:5" ht="15" x14ac:dyDescent="0.2">
      <c r="A1244" s="5"/>
      <c r="B1244" s="4">
        <v>0</v>
      </c>
      <c r="E1244"/>
    </row>
    <row r="1245" spans="1:5" ht="15" x14ac:dyDescent="0.2">
      <c r="A1245" s="5"/>
      <c r="B1245" s="4">
        <v>0</v>
      </c>
      <c r="E1245"/>
    </row>
    <row r="1246" spans="1:5" ht="15" x14ac:dyDescent="0.2">
      <c r="A1246" s="5"/>
      <c r="B1246" s="4">
        <v>0</v>
      </c>
      <c r="E1246"/>
    </row>
    <row r="1247" spans="1:5" ht="15" x14ac:dyDescent="0.2">
      <c r="A1247" s="5"/>
      <c r="B1247" s="4">
        <v>0</v>
      </c>
      <c r="E1247"/>
    </row>
    <row r="1248" spans="1:5" ht="15" x14ac:dyDescent="0.2">
      <c r="A1248" s="5"/>
      <c r="B1248" s="4">
        <v>0</v>
      </c>
      <c r="E1248"/>
    </row>
    <row r="1249" spans="1:5" ht="15" x14ac:dyDescent="0.2">
      <c r="A1249" s="5"/>
      <c r="B1249" s="4">
        <v>0</v>
      </c>
      <c r="E1249"/>
    </row>
    <row r="1250" spans="1:5" ht="15" x14ac:dyDescent="0.2">
      <c r="A1250" s="5"/>
      <c r="B1250" s="4">
        <v>0</v>
      </c>
      <c r="E1250"/>
    </row>
    <row r="1251" spans="1:5" ht="15" x14ac:dyDescent="0.2">
      <c r="A1251" s="5"/>
      <c r="B1251" s="4">
        <v>0</v>
      </c>
      <c r="E1251"/>
    </row>
    <row r="1252" spans="1:5" ht="15" x14ac:dyDescent="0.2">
      <c r="A1252" s="5"/>
      <c r="B1252" s="4">
        <v>0</v>
      </c>
      <c r="E1252"/>
    </row>
    <row r="1253" spans="1:5" ht="15" x14ac:dyDescent="0.2">
      <c r="A1253" s="5"/>
      <c r="B1253" s="4">
        <v>0</v>
      </c>
      <c r="E1253"/>
    </row>
    <row r="1254" spans="1:5" ht="15" x14ac:dyDescent="0.2">
      <c r="A1254" s="5"/>
      <c r="B1254" s="4">
        <v>0</v>
      </c>
      <c r="E1254"/>
    </row>
    <row r="1255" spans="1:5" ht="15" x14ac:dyDescent="0.2">
      <c r="A1255" s="5"/>
      <c r="B1255" s="4">
        <v>0</v>
      </c>
      <c r="E1255"/>
    </row>
    <row r="1256" spans="1:5" ht="15" x14ac:dyDescent="0.2">
      <c r="A1256" s="5"/>
      <c r="B1256" s="4">
        <v>0</v>
      </c>
      <c r="E1256"/>
    </row>
    <row r="1257" spans="1:5" ht="15" x14ac:dyDescent="0.2">
      <c r="A1257" s="5"/>
      <c r="B1257" s="4">
        <v>0</v>
      </c>
      <c r="E1257"/>
    </row>
    <row r="1258" spans="1:5" ht="15" x14ac:dyDescent="0.2">
      <c r="A1258" s="5"/>
      <c r="B1258" s="4">
        <v>0</v>
      </c>
      <c r="E1258"/>
    </row>
    <row r="1259" spans="1:5" ht="15" x14ac:dyDescent="0.2">
      <c r="A1259" s="5"/>
      <c r="B1259" s="4">
        <v>0</v>
      </c>
      <c r="E1259"/>
    </row>
    <row r="1260" spans="1:5" ht="15" x14ac:dyDescent="0.2">
      <c r="A1260" s="5"/>
      <c r="B1260" s="4">
        <v>0</v>
      </c>
      <c r="E1260"/>
    </row>
    <row r="1261" spans="1:5" ht="15" x14ac:dyDescent="0.2">
      <c r="A1261" s="5"/>
      <c r="B1261" s="4">
        <v>0</v>
      </c>
      <c r="E1261"/>
    </row>
    <row r="1262" spans="1:5" ht="15" x14ac:dyDescent="0.2">
      <c r="A1262" s="5"/>
      <c r="B1262" s="4">
        <v>0</v>
      </c>
      <c r="E1262"/>
    </row>
    <row r="1263" spans="1:5" ht="15" x14ac:dyDescent="0.2">
      <c r="A1263" s="5"/>
      <c r="B1263" s="4">
        <v>0</v>
      </c>
      <c r="E1263"/>
    </row>
    <row r="1264" spans="1:5" ht="15" x14ac:dyDescent="0.2">
      <c r="A1264" s="5"/>
      <c r="B1264" s="4">
        <v>0</v>
      </c>
      <c r="E1264"/>
    </row>
    <row r="1265" spans="1:5" ht="15" x14ac:dyDescent="0.2">
      <c r="A1265" s="5"/>
      <c r="B1265" s="4">
        <v>0</v>
      </c>
      <c r="E1265"/>
    </row>
    <row r="1266" spans="1:5" ht="15" x14ac:dyDescent="0.2">
      <c r="A1266" s="5"/>
      <c r="B1266" s="4">
        <v>0</v>
      </c>
      <c r="E1266"/>
    </row>
    <row r="1267" spans="1:5" ht="15" x14ac:dyDescent="0.2">
      <c r="A1267" s="5"/>
      <c r="B1267" s="4">
        <v>0</v>
      </c>
      <c r="E1267"/>
    </row>
    <row r="1268" spans="1:5" ht="15" x14ac:dyDescent="0.2">
      <c r="A1268" s="5"/>
      <c r="B1268" s="4">
        <v>0</v>
      </c>
      <c r="E1268"/>
    </row>
    <row r="1269" spans="1:5" ht="15" x14ac:dyDescent="0.2">
      <c r="A1269" s="5"/>
      <c r="B1269" s="4">
        <v>0</v>
      </c>
      <c r="E1269"/>
    </row>
    <row r="1270" spans="1:5" ht="15" x14ac:dyDescent="0.2">
      <c r="A1270" s="5"/>
      <c r="B1270" s="4">
        <v>0</v>
      </c>
      <c r="E1270"/>
    </row>
    <row r="1271" spans="1:5" ht="15" x14ac:dyDescent="0.2">
      <c r="A1271" s="5"/>
      <c r="B1271" s="4">
        <v>0</v>
      </c>
      <c r="E1271"/>
    </row>
    <row r="1272" spans="1:5" ht="15" x14ac:dyDescent="0.2">
      <c r="A1272" s="5"/>
      <c r="B1272" s="4">
        <v>0</v>
      </c>
      <c r="E1272"/>
    </row>
    <row r="1273" spans="1:5" ht="15" x14ac:dyDescent="0.2">
      <c r="A1273" s="5"/>
      <c r="B1273" s="4">
        <v>0</v>
      </c>
      <c r="E1273"/>
    </row>
    <row r="1274" spans="1:5" ht="15" x14ac:dyDescent="0.2">
      <c r="A1274" s="5"/>
      <c r="B1274" s="4">
        <v>0</v>
      </c>
      <c r="E1274"/>
    </row>
    <row r="1275" spans="1:5" ht="15" x14ac:dyDescent="0.2">
      <c r="A1275" s="5"/>
      <c r="B1275" s="4">
        <v>0</v>
      </c>
      <c r="E1275"/>
    </row>
    <row r="1276" spans="1:5" ht="15" x14ac:dyDescent="0.2">
      <c r="A1276" s="5"/>
      <c r="B1276" s="4">
        <v>0</v>
      </c>
      <c r="E1276"/>
    </row>
    <row r="1277" spans="1:5" ht="15" x14ac:dyDescent="0.2">
      <c r="A1277" s="5"/>
      <c r="B1277" s="4">
        <v>0</v>
      </c>
      <c r="E1277"/>
    </row>
    <row r="1278" spans="1:5" ht="15" x14ac:dyDescent="0.2">
      <c r="A1278" s="5"/>
      <c r="B1278" s="4">
        <v>0</v>
      </c>
      <c r="E1278"/>
    </row>
    <row r="1279" spans="1:5" ht="15" x14ac:dyDescent="0.2">
      <c r="A1279" s="5"/>
      <c r="B1279" s="4">
        <v>0</v>
      </c>
      <c r="E1279"/>
    </row>
    <row r="1280" spans="1:5" ht="15" x14ac:dyDescent="0.2">
      <c r="A1280" s="5"/>
      <c r="B1280" s="4">
        <v>0</v>
      </c>
      <c r="E1280"/>
    </row>
    <row r="1281" spans="1:5" ht="15" x14ac:dyDescent="0.2">
      <c r="A1281" s="5"/>
      <c r="B1281" s="4">
        <v>0</v>
      </c>
      <c r="E1281"/>
    </row>
    <row r="1282" spans="1:5" ht="15" x14ac:dyDescent="0.2">
      <c r="A1282" s="5"/>
      <c r="B1282" s="4">
        <v>0</v>
      </c>
      <c r="E1282"/>
    </row>
    <row r="1283" spans="1:5" ht="15" x14ac:dyDescent="0.2">
      <c r="A1283" s="5"/>
      <c r="B1283" s="4">
        <v>0</v>
      </c>
      <c r="E1283"/>
    </row>
    <row r="1284" spans="1:5" ht="15" x14ac:dyDescent="0.2">
      <c r="A1284" s="5"/>
      <c r="B1284" s="4">
        <v>0</v>
      </c>
      <c r="E1284"/>
    </row>
    <row r="1285" spans="1:5" ht="15" x14ac:dyDescent="0.2">
      <c r="A1285" s="5"/>
      <c r="B1285" s="4">
        <v>0</v>
      </c>
      <c r="E1285"/>
    </row>
    <row r="1286" spans="1:5" ht="15" x14ac:dyDescent="0.2">
      <c r="A1286" s="5"/>
      <c r="B1286" s="4">
        <v>0</v>
      </c>
      <c r="E1286"/>
    </row>
    <row r="1287" spans="1:5" ht="15" x14ac:dyDescent="0.2">
      <c r="A1287" s="5"/>
      <c r="B1287" s="4">
        <v>0</v>
      </c>
      <c r="E1287"/>
    </row>
    <row r="1288" spans="1:5" ht="15" x14ac:dyDescent="0.2">
      <c r="A1288" s="5"/>
      <c r="B1288" s="4">
        <v>0</v>
      </c>
      <c r="E1288"/>
    </row>
    <row r="1289" spans="1:5" ht="15" x14ac:dyDescent="0.2">
      <c r="A1289" s="5"/>
      <c r="B1289" s="4">
        <v>0</v>
      </c>
      <c r="E1289"/>
    </row>
    <row r="1290" spans="1:5" ht="15" x14ac:dyDescent="0.2">
      <c r="A1290" s="5"/>
      <c r="B1290" s="4">
        <v>0</v>
      </c>
      <c r="E1290"/>
    </row>
    <row r="1291" spans="1:5" ht="15" x14ac:dyDescent="0.2">
      <c r="A1291" s="5"/>
      <c r="B1291" s="4">
        <v>0</v>
      </c>
      <c r="E1291"/>
    </row>
    <row r="1292" spans="1:5" ht="15" x14ac:dyDescent="0.2">
      <c r="A1292" s="5"/>
      <c r="B1292" s="4">
        <v>0</v>
      </c>
      <c r="E1292"/>
    </row>
    <row r="1293" spans="1:5" ht="15" x14ac:dyDescent="0.2">
      <c r="A1293" s="5"/>
      <c r="B1293" s="4">
        <v>0</v>
      </c>
      <c r="E1293"/>
    </row>
    <row r="1294" spans="1:5" ht="15" x14ac:dyDescent="0.2">
      <c r="A1294" s="5"/>
      <c r="B1294" s="4">
        <v>0</v>
      </c>
      <c r="E1294"/>
    </row>
    <row r="1295" spans="1:5" ht="15" x14ac:dyDescent="0.2">
      <c r="A1295" s="5"/>
      <c r="B1295" s="4">
        <v>0</v>
      </c>
      <c r="E1295"/>
    </row>
    <row r="1296" spans="1:5" ht="15" x14ac:dyDescent="0.2">
      <c r="A1296" s="5"/>
      <c r="B1296" s="4">
        <v>0</v>
      </c>
      <c r="E1296"/>
    </row>
    <row r="1297" spans="1:5" ht="15" x14ac:dyDescent="0.2">
      <c r="A1297" s="5"/>
      <c r="B1297" s="4">
        <v>0</v>
      </c>
      <c r="E1297"/>
    </row>
    <row r="1298" spans="1:5" ht="15" x14ac:dyDescent="0.2">
      <c r="A1298" s="5"/>
      <c r="B1298" s="4">
        <v>0</v>
      </c>
      <c r="E1298"/>
    </row>
    <row r="1299" spans="1:5" ht="15" x14ac:dyDescent="0.2">
      <c r="A1299" s="5"/>
      <c r="B1299" s="4">
        <v>0</v>
      </c>
      <c r="E1299"/>
    </row>
    <row r="1300" spans="1:5" ht="15" x14ac:dyDescent="0.2">
      <c r="A1300" s="5"/>
      <c r="B1300" s="4">
        <v>0</v>
      </c>
      <c r="E1300"/>
    </row>
    <row r="1301" spans="1:5" ht="15" x14ac:dyDescent="0.2">
      <c r="A1301" s="5"/>
      <c r="B1301" s="4">
        <v>0</v>
      </c>
      <c r="E1301"/>
    </row>
    <row r="1302" spans="1:5" ht="15" x14ac:dyDescent="0.2">
      <c r="A1302" s="5"/>
      <c r="B1302" s="4">
        <v>0</v>
      </c>
      <c r="E1302"/>
    </row>
    <row r="1303" spans="1:5" ht="15" x14ac:dyDescent="0.2">
      <c r="A1303" s="5"/>
      <c r="B1303" s="4">
        <v>0</v>
      </c>
      <c r="E1303"/>
    </row>
    <row r="1304" spans="1:5" ht="15" x14ac:dyDescent="0.2">
      <c r="A1304" s="5"/>
      <c r="B1304" s="4">
        <v>0</v>
      </c>
      <c r="E1304"/>
    </row>
    <row r="1305" spans="1:5" ht="15" x14ac:dyDescent="0.2">
      <c r="A1305" s="5"/>
      <c r="B1305" s="4">
        <v>0</v>
      </c>
      <c r="E1305"/>
    </row>
    <row r="1306" spans="1:5" ht="15" x14ac:dyDescent="0.2">
      <c r="A1306" s="5"/>
      <c r="B1306" s="4">
        <v>0</v>
      </c>
      <c r="E1306"/>
    </row>
    <row r="1307" spans="1:5" ht="15" x14ac:dyDescent="0.2">
      <c r="A1307" s="5"/>
      <c r="B1307" s="4">
        <v>0</v>
      </c>
      <c r="E1307"/>
    </row>
    <row r="1308" spans="1:5" ht="15" x14ac:dyDescent="0.2">
      <c r="A1308" s="5"/>
      <c r="B1308" s="4">
        <v>0</v>
      </c>
      <c r="E1308"/>
    </row>
    <row r="1309" spans="1:5" ht="15" x14ac:dyDescent="0.2">
      <c r="A1309" s="5"/>
      <c r="B1309" s="4">
        <v>0</v>
      </c>
      <c r="E1309"/>
    </row>
    <row r="1310" spans="1:5" ht="15" x14ac:dyDescent="0.2">
      <c r="A1310" s="5"/>
      <c r="B1310" s="4">
        <v>0</v>
      </c>
      <c r="E1310"/>
    </row>
    <row r="1311" spans="1:5" ht="15" x14ac:dyDescent="0.2">
      <c r="A1311" s="5"/>
      <c r="B1311" s="4">
        <v>0</v>
      </c>
      <c r="E1311"/>
    </row>
    <row r="1312" spans="1:5" ht="15" x14ac:dyDescent="0.2">
      <c r="A1312" s="5"/>
      <c r="B1312" s="4">
        <v>0</v>
      </c>
      <c r="E1312"/>
    </row>
    <row r="1313" spans="1:5" ht="15" x14ac:dyDescent="0.2">
      <c r="A1313" s="5"/>
      <c r="B1313" s="4">
        <v>0</v>
      </c>
      <c r="E1313"/>
    </row>
    <row r="1314" spans="1:5" ht="15" x14ac:dyDescent="0.2">
      <c r="A1314" s="5"/>
      <c r="B1314" s="4">
        <v>0</v>
      </c>
      <c r="E1314"/>
    </row>
    <row r="1315" spans="1:5" ht="15" x14ac:dyDescent="0.2">
      <c r="A1315" s="5"/>
      <c r="B1315" s="4">
        <v>0</v>
      </c>
      <c r="E1315"/>
    </row>
    <row r="1316" spans="1:5" ht="15" x14ac:dyDescent="0.2">
      <c r="A1316" s="5"/>
      <c r="B1316" s="4">
        <v>0</v>
      </c>
      <c r="E1316"/>
    </row>
    <row r="1317" spans="1:5" ht="15" x14ac:dyDescent="0.2">
      <c r="A1317" s="5"/>
      <c r="B1317" s="4">
        <v>0</v>
      </c>
      <c r="E1317"/>
    </row>
    <row r="1318" spans="1:5" ht="15" x14ac:dyDescent="0.2">
      <c r="A1318" s="5"/>
      <c r="B1318" s="4">
        <v>0</v>
      </c>
      <c r="E1318"/>
    </row>
    <row r="1319" spans="1:5" ht="15" x14ac:dyDescent="0.2">
      <c r="A1319" s="5"/>
      <c r="B1319" s="4">
        <v>0</v>
      </c>
      <c r="E1319"/>
    </row>
    <row r="1320" spans="1:5" ht="15" x14ac:dyDescent="0.2">
      <c r="A1320" s="5"/>
      <c r="B1320" s="4">
        <v>0</v>
      </c>
      <c r="E1320"/>
    </row>
    <row r="1321" spans="1:5" ht="15" x14ac:dyDescent="0.2">
      <c r="A1321" s="5"/>
      <c r="B1321" s="4">
        <v>0</v>
      </c>
      <c r="E1321"/>
    </row>
    <row r="1322" spans="1:5" ht="15" x14ac:dyDescent="0.2">
      <c r="A1322" s="5"/>
      <c r="B1322" s="4">
        <v>0</v>
      </c>
      <c r="E1322"/>
    </row>
    <row r="1323" spans="1:5" ht="15" x14ac:dyDescent="0.2">
      <c r="A1323" s="5"/>
      <c r="B1323" s="4">
        <v>0</v>
      </c>
      <c r="E1323"/>
    </row>
    <row r="1324" spans="1:5" ht="15" x14ac:dyDescent="0.2">
      <c r="A1324" s="5"/>
      <c r="B1324" s="4">
        <v>0</v>
      </c>
      <c r="E1324"/>
    </row>
    <row r="1325" spans="1:5" ht="15" x14ac:dyDescent="0.2">
      <c r="A1325" s="5"/>
      <c r="B1325" s="4">
        <v>0</v>
      </c>
      <c r="E1325"/>
    </row>
    <row r="1326" spans="1:5" ht="15" x14ac:dyDescent="0.2">
      <c r="A1326" s="5"/>
      <c r="B1326" s="4">
        <v>0</v>
      </c>
      <c r="E1326"/>
    </row>
    <row r="1327" spans="1:5" ht="15" x14ac:dyDescent="0.2">
      <c r="A1327" s="5"/>
      <c r="B1327" s="4">
        <v>0</v>
      </c>
      <c r="E1327"/>
    </row>
    <row r="1328" spans="1:5" ht="15" x14ac:dyDescent="0.2">
      <c r="A1328" s="5"/>
      <c r="B1328" s="4">
        <v>0</v>
      </c>
      <c r="E1328"/>
    </row>
    <row r="1329" spans="1:5" ht="15" x14ac:dyDescent="0.2">
      <c r="A1329" s="5"/>
      <c r="B1329" s="4">
        <v>0</v>
      </c>
      <c r="E1329"/>
    </row>
    <row r="1330" spans="1:5" ht="15" x14ac:dyDescent="0.2">
      <c r="A1330" s="5"/>
      <c r="B1330" s="4">
        <v>0</v>
      </c>
      <c r="E1330"/>
    </row>
    <row r="1331" spans="1:5" ht="15" x14ac:dyDescent="0.2">
      <c r="A1331" s="5"/>
      <c r="B1331" s="4">
        <v>0</v>
      </c>
      <c r="E1331"/>
    </row>
    <row r="1332" spans="1:5" ht="15" x14ac:dyDescent="0.2">
      <c r="A1332" s="5"/>
      <c r="B1332" s="4">
        <v>0</v>
      </c>
      <c r="E1332"/>
    </row>
    <row r="1333" spans="1:5" ht="15" x14ac:dyDescent="0.2">
      <c r="A1333" s="5"/>
      <c r="B1333" s="4">
        <v>0</v>
      </c>
      <c r="E1333"/>
    </row>
    <row r="1334" spans="1:5" ht="15" x14ac:dyDescent="0.2">
      <c r="A1334" s="5"/>
      <c r="B1334" s="4">
        <v>0</v>
      </c>
      <c r="E1334"/>
    </row>
    <row r="1335" spans="1:5" ht="15" x14ac:dyDescent="0.2">
      <c r="A1335" s="5"/>
      <c r="B1335" s="4">
        <v>0</v>
      </c>
      <c r="E1335"/>
    </row>
    <row r="1336" spans="1:5" ht="15" x14ac:dyDescent="0.2">
      <c r="A1336" s="5"/>
      <c r="B1336" s="4">
        <v>0</v>
      </c>
      <c r="E1336"/>
    </row>
    <row r="1337" spans="1:5" ht="15" x14ac:dyDescent="0.2">
      <c r="A1337" s="5"/>
      <c r="B1337" s="4">
        <v>0</v>
      </c>
      <c r="E1337"/>
    </row>
    <row r="1338" spans="1:5" ht="15" x14ac:dyDescent="0.2">
      <c r="A1338" s="5"/>
      <c r="B1338" s="4">
        <v>0</v>
      </c>
      <c r="E1338"/>
    </row>
    <row r="1339" spans="1:5" ht="15" x14ac:dyDescent="0.2">
      <c r="A1339" s="5"/>
      <c r="B1339" s="4">
        <v>0</v>
      </c>
      <c r="E1339"/>
    </row>
    <row r="1340" spans="1:5" ht="15" x14ac:dyDescent="0.2">
      <c r="A1340" s="5"/>
      <c r="B1340" s="4">
        <v>0</v>
      </c>
      <c r="E1340"/>
    </row>
    <row r="1341" spans="1:5" ht="15" x14ac:dyDescent="0.2">
      <c r="A1341" s="5"/>
      <c r="B1341" s="4">
        <v>0</v>
      </c>
      <c r="E1341"/>
    </row>
    <row r="1342" spans="1:5" ht="15" x14ac:dyDescent="0.2">
      <c r="A1342" s="5"/>
      <c r="B1342" s="4">
        <v>0</v>
      </c>
      <c r="E1342"/>
    </row>
    <row r="1343" spans="1:5" ht="15" x14ac:dyDescent="0.2">
      <c r="A1343" s="5"/>
      <c r="B1343" s="4">
        <v>0</v>
      </c>
      <c r="E1343"/>
    </row>
    <row r="1344" spans="1:5" ht="15" x14ac:dyDescent="0.2">
      <c r="A1344" s="5"/>
      <c r="B1344" s="4">
        <v>0</v>
      </c>
      <c r="E1344"/>
    </row>
    <row r="1345" spans="1:5" ht="15" x14ac:dyDescent="0.2">
      <c r="A1345" s="5"/>
      <c r="B1345" s="4">
        <v>0</v>
      </c>
      <c r="E1345"/>
    </row>
    <row r="1346" spans="1:5" ht="15" x14ac:dyDescent="0.2">
      <c r="A1346" s="5"/>
      <c r="B1346" s="4">
        <v>0</v>
      </c>
      <c r="E1346"/>
    </row>
    <row r="1347" spans="1:5" ht="15" x14ac:dyDescent="0.2">
      <c r="A1347" s="5"/>
      <c r="B1347" s="4">
        <v>0</v>
      </c>
      <c r="E1347"/>
    </row>
    <row r="1348" spans="1:5" ht="15" x14ac:dyDescent="0.2">
      <c r="A1348" s="5"/>
      <c r="B1348" s="4">
        <v>0</v>
      </c>
      <c r="E1348"/>
    </row>
    <row r="1349" spans="1:5" ht="15" x14ac:dyDescent="0.2">
      <c r="A1349" s="5"/>
      <c r="B1349" s="4">
        <v>0</v>
      </c>
      <c r="E1349"/>
    </row>
    <row r="1350" spans="1:5" ht="15" x14ac:dyDescent="0.2">
      <c r="A1350" s="5"/>
      <c r="B1350" s="4">
        <v>0</v>
      </c>
      <c r="E1350"/>
    </row>
    <row r="1351" spans="1:5" ht="15" x14ac:dyDescent="0.2">
      <c r="A1351" s="5"/>
      <c r="B1351" s="4">
        <v>0</v>
      </c>
      <c r="E1351"/>
    </row>
    <row r="1352" spans="1:5" ht="15" x14ac:dyDescent="0.2">
      <c r="A1352" s="5"/>
      <c r="B1352" s="4">
        <v>0</v>
      </c>
      <c r="E1352"/>
    </row>
    <row r="1353" spans="1:5" ht="15" x14ac:dyDescent="0.2">
      <c r="A1353" s="5"/>
      <c r="B1353" s="4">
        <v>0</v>
      </c>
      <c r="E1353"/>
    </row>
    <row r="1354" spans="1:5" ht="15" x14ac:dyDescent="0.2">
      <c r="A1354" s="5"/>
      <c r="B1354" s="4">
        <v>0</v>
      </c>
      <c r="E1354"/>
    </row>
    <row r="1355" spans="1:5" ht="15" x14ac:dyDescent="0.2">
      <c r="A1355" s="5"/>
      <c r="B1355" s="4">
        <v>0</v>
      </c>
      <c r="E1355"/>
    </row>
    <row r="1356" spans="1:5" ht="15" x14ac:dyDescent="0.2">
      <c r="A1356" s="5"/>
      <c r="B1356" s="4">
        <v>0</v>
      </c>
      <c r="E1356"/>
    </row>
    <row r="1357" spans="1:5" ht="15" x14ac:dyDescent="0.2">
      <c r="A1357" s="5"/>
      <c r="B1357" s="4">
        <v>0</v>
      </c>
      <c r="E1357"/>
    </row>
    <row r="1358" spans="1:5" ht="15" x14ac:dyDescent="0.2">
      <c r="A1358" s="5"/>
      <c r="B1358" s="4">
        <v>0</v>
      </c>
      <c r="E1358"/>
    </row>
    <row r="1359" spans="1:5" ht="15" x14ac:dyDescent="0.2">
      <c r="A1359" s="5"/>
      <c r="B1359" s="4">
        <v>0</v>
      </c>
      <c r="E1359"/>
    </row>
    <row r="1360" spans="1:5" ht="15" x14ac:dyDescent="0.2">
      <c r="A1360" s="5"/>
      <c r="B1360" s="4">
        <v>0</v>
      </c>
      <c r="E1360"/>
    </row>
    <row r="1361" spans="1:5" ht="15" x14ac:dyDescent="0.2">
      <c r="A1361" s="5"/>
      <c r="B1361" s="4">
        <v>0</v>
      </c>
      <c r="E1361"/>
    </row>
    <row r="1362" spans="1:5" ht="15" x14ac:dyDescent="0.2">
      <c r="A1362" s="5"/>
      <c r="B1362" s="4">
        <v>0</v>
      </c>
      <c r="E1362"/>
    </row>
    <row r="1363" spans="1:5" ht="15" x14ac:dyDescent="0.2">
      <c r="A1363" s="5"/>
      <c r="B1363" s="4">
        <v>0</v>
      </c>
      <c r="E1363"/>
    </row>
    <row r="1364" spans="1:5" ht="15" x14ac:dyDescent="0.2">
      <c r="A1364" s="5"/>
      <c r="B1364" s="4">
        <v>0</v>
      </c>
      <c r="E1364"/>
    </row>
    <row r="1365" spans="1:5" ht="15" x14ac:dyDescent="0.2">
      <c r="A1365" s="5"/>
      <c r="B1365" s="4">
        <v>0</v>
      </c>
      <c r="E1365"/>
    </row>
    <row r="1366" spans="1:5" ht="15" x14ac:dyDescent="0.2">
      <c r="A1366" s="5"/>
      <c r="B1366" s="4">
        <v>0</v>
      </c>
      <c r="E1366"/>
    </row>
    <row r="1367" spans="1:5" ht="15" x14ac:dyDescent="0.2">
      <c r="A1367" s="5"/>
      <c r="B1367" s="4">
        <v>0</v>
      </c>
      <c r="E1367"/>
    </row>
    <row r="1368" spans="1:5" ht="15" x14ac:dyDescent="0.2">
      <c r="A1368" s="5"/>
      <c r="B1368" s="4">
        <v>0</v>
      </c>
      <c r="E1368"/>
    </row>
    <row r="1369" spans="1:5" ht="15" x14ac:dyDescent="0.2">
      <c r="A1369" s="5"/>
      <c r="B1369" s="4">
        <v>0</v>
      </c>
      <c r="E1369"/>
    </row>
    <row r="1370" spans="1:5" ht="15" x14ac:dyDescent="0.2">
      <c r="A1370" s="5"/>
      <c r="B1370" s="4">
        <v>0</v>
      </c>
      <c r="E1370"/>
    </row>
    <row r="1371" spans="1:5" ht="15" x14ac:dyDescent="0.2">
      <c r="A1371" s="5"/>
      <c r="B1371" s="4">
        <v>0</v>
      </c>
      <c r="E1371"/>
    </row>
    <row r="1372" spans="1:5" ht="15" x14ac:dyDescent="0.2">
      <c r="A1372" s="5"/>
      <c r="B1372" s="4">
        <v>0</v>
      </c>
      <c r="E1372"/>
    </row>
    <row r="1373" spans="1:5" ht="15" x14ac:dyDescent="0.2">
      <c r="A1373" s="5"/>
      <c r="B1373" s="4">
        <v>0</v>
      </c>
      <c r="E1373"/>
    </row>
    <row r="1374" spans="1:5" ht="15" x14ac:dyDescent="0.2">
      <c r="A1374" s="5"/>
      <c r="B1374" s="4">
        <v>0</v>
      </c>
      <c r="E1374"/>
    </row>
    <row r="1375" spans="1:5" ht="15" x14ac:dyDescent="0.2">
      <c r="A1375" s="5"/>
      <c r="B1375" s="4">
        <v>0</v>
      </c>
      <c r="E1375"/>
    </row>
    <row r="1376" spans="1:5" ht="15" x14ac:dyDescent="0.2">
      <c r="A1376" s="5"/>
      <c r="B1376" s="4">
        <v>0</v>
      </c>
      <c r="E1376"/>
    </row>
    <row r="1377" spans="1:5" ht="15" x14ac:dyDescent="0.2">
      <c r="A1377" s="5"/>
      <c r="B1377" s="4">
        <v>0</v>
      </c>
      <c r="E1377"/>
    </row>
    <row r="1378" spans="1:5" ht="15" x14ac:dyDescent="0.2">
      <c r="A1378" s="5"/>
      <c r="B1378" s="4">
        <v>0</v>
      </c>
      <c r="E1378"/>
    </row>
    <row r="1379" spans="1:5" ht="15" x14ac:dyDescent="0.2">
      <c r="A1379" s="5"/>
      <c r="B1379" s="4">
        <v>0</v>
      </c>
      <c r="E1379"/>
    </row>
    <row r="1380" spans="1:5" ht="15" x14ac:dyDescent="0.2">
      <c r="A1380" s="5"/>
      <c r="B1380" s="4">
        <v>0</v>
      </c>
      <c r="E1380"/>
    </row>
    <row r="1381" spans="1:5" ht="15" x14ac:dyDescent="0.2">
      <c r="A1381" s="5"/>
      <c r="B1381" s="4">
        <v>0</v>
      </c>
      <c r="E1381"/>
    </row>
    <row r="1382" spans="1:5" ht="15" x14ac:dyDescent="0.2">
      <c r="A1382" s="5"/>
      <c r="B1382" s="4">
        <v>0</v>
      </c>
      <c r="E1382"/>
    </row>
    <row r="1383" spans="1:5" ht="15" x14ac:dyDescent="0.2">
      <c r="A1383" s="5"/>
      <c r="B1383" s="4">
        <v>0</v>
      </c>
      <c r="E1383"/>
    </row>
    <row r="1384" spans="1:5" ht="15" x14ac:dyDescent="0.2">
      <c r="A1384" s="5"/>
      <c r="B1384" s="4">
        <v>0</v>
      </c>
      <c r="E1384"/>
    </row>
    <row r="1385" spans="1:5" ht="15" x14ac:dyDescent="0.2">
      <c r="A1385" s="5"/>
      <c r="B1385" s="4">
        <v>0</v>
      </c>
      <c r="E1385"/>
    </row>
    <row r="1386" spans="1:5" ht="15" x14ac:dyDescent="0.2">
      <c r="A1386" s="5"/>
      <c r="B1386" s="4">
        <v>0</v>
      </c>
      <c r="E1386"/>
    </row>
    <row r="1387" spans="1:5" ht="15" x14ac:dyDescent="0.2">
      <c r="A1387" s="5"/>
      <c r="B1387" s="4">
        <v>0</v>
      </c>
      <c r="E1387"/>
    </row>
    <row r="1388" spans="1:5" ht="15" x14ac:dyDescent="0.2">
      <c r="A1388" s="5"/>
      <c r="B1388" s="4">
        <v>0</v>
      </c>
      <c r="E1388"/>
    </row>
    <row r="1389" spans="1:5" ht="15" x14ac:dyDescent="0.2">
      <c r="A1389" s="5"/>
      <c r="B1389" s="4">
        <v>0</v>
      </c>
      <c r="E1389"/>
    </row>
    <row r="1390" spans="1:5" ht="15" x14ac:dyDescent="0.2">
      <c r="A1390" s="5"/>
      <c r="B1390" s="4">
        <v>0</v>
      </c>
      <c r="E1390"/>
    </row>
    <row r="1391" spans="1:5" ht="15" x14ac:dyDescent="0.2">
      <c r="A1391" s="5"/>
      <c r="B1391" s="4">
        <v>0</v>
      </c>
      <c r="E1391"/>
    </row>
    <row r="1392" spans="1:5" ht="15" x14ac:dyDescent="0.2">
      <c r="A1392" s="5"/>
      <c r="B1392" s="4">
        <v>0</v>
      </c>
      <c r="E1392"/>
    </row>
    <row r="1393" spans="1:5" ht="15" x14ac:dyDescent="0.2">
      <c r="A1393" s="5"/>
      <c r="B1393" s="4">
        <v>0</v>
      </c>
      <c r="E1393"/>
    </row>
    <row r="1394" spans="1:5" ht="15" x14ac:dyDescent="0.2">
      <c r="A1394" s="5"/>
      <c r="B1394" s="4">
        <v>0</v>
      </c>
      <c r="E1394"/>
    </row>
    <row r="1395" spans="1:5" ht="15" x14ac:dyDescent="0.2">
      <c r="A1395" s="5"/>
      <c r="B1395" s="4">
        <v>0</v>
      </c>
      <c r="E1395"/>
    </row>
    <row r="1396" spans="1:5" ht="15" x14ac:dyDescent="0.2">
      <c r="A1396" s="5"/>
      <c r="B1396" s="4">
        <v>0</v>
      </c>
      <c r="E1396"/>
    </row>
    <row r="1397" spans="1:5" ht="15" x14ac:dyDescent="0.2">
      <c r="A1397" s="5"/>
      <c r="B1397" s="4">
        <v>0</v>
      </c>
      <c r="E1397"/>
    </row>
    <row r="1398" spans="1:5" ht="15" x14ac:dyDescent="0.2">
      <c r="A1398" s="5"/>
      <c r="B1398" s="4">
        <v>0</v>
      </c>
      <c r="E1398"/>
    </row>
    <row r="1399" spans="1:5" ht="15" x14ac:dyDescent="0.2">
      <c r="A1399" s="5"/>
      <c r="B1399" s="4">
        <v>0</v>
      </c>
      <c r="E1399"/>
    </row>
    <row r="1400" spans="1:5" ht="15" x14ac:dyDescent="0.2">
      <c r="A1400" s="5"/>
      <c r="B1400" s="4">
        <v>0</v>
      </c>
      <c r="E1400"/>
    </row>
    <row r="1401" spans="1:5" ht="15" x14ac:dyDescent="0.2">
      <c r="A1401" s="5"/>
      <c r="B1401" s="4">
        <v>0</v>
      </c>
      <c r="E1401"/>
    </row>
    <row r="1402" spans="1:5" ht="15" x14ac:dyDescent="0.2">
      <c r="A1402" s="5"/>
      <c r="B1402" s="4">
        <v>0</v>
      </c>
      <c r="E1402"/>
    </row>
    <row r="1403" spans="1:5" ht="15" x14ac:dyDescent="0.2">
      <c r="A1403" s="5"/>
      <c r="B1403" s="4">
        <v>0</v>
      </c>
      <c r="E1403"/>
    </row>
    <row r="1404" spans="1:5" ht="15" x14ac:dyDescent="0.2">
      <c r="A1404" s="5"/>
      <c r="B1404" s="4">
        <v>0</v>
      </c>
      <c r="E1404"/>
    </row>
    <row r="1405" spans="1:5" ht="15" x14ac:dyDescent="0.2">
      <c r="A1405" s="5"/>
      <c r="B1405" s="4">
        <v>0</v>
      </c>
      <c r="E1405"/>
    </row>
    <row r="1406" spans="1:5" ht="15" x14ac:dyDescent="0.2">
      <c r="A1406" s="5"/>
      <c r="B1406" s="4">
        <v>0</v>
      </c>
      <c r="E1406"/>
    </row>
    <row r="1407" spans="1:5" ht="15" x14ac:dyDescent="0.2">
      <c r="A1407" s="5"/>
      <c r="B1407" s="4">
        <v>0</v>
      </c>
      <c r="E1407"/>
    </row>
    <row r="1408" spans="1:5" ht="15" x14ac:dyDescent="0.2">
      <c r="A1408" s="5"/>
      <c r="B1408" s="4">
        <v>0</v>
      </c>
      <c r="E1408"/>
    </row>
    <row r="1409" spans="1:5" ht="15" x14ac:dyDescent="0.2">
      <c r="A1409" s="5"/>
      <c r="B1409" s="4">
        <v>0</v>
      </c>
      <c r="E1409"/>
    </row>
    <row r="1410" spans="1:5" ht="15" x14ac:dyDescent="0.2">
      <c r="A1410" s="5"/>
      <c r="B1410" s="4">
        <v>0</v>
      </c>
      <c r="E1410"/>
    </row>
    <row r="1411" spans="1:5" ht="15" x14ac:dyDescent="0.2">
      <c r="A1411" s="5"/>
      <c r="B1411" s="4">
        <v>0</v>
      </c>
      <c r="E1411"/>
    </row>
    <row r="1412" spans="1:5" ht="15" x14ac:dyDescent="0.2">
      <c r="A1412" s="5"/>
      <c r="B1412" s="4">
        <v>0</v>
      </c>
      <c r="E1412"/>
    </row>
    <row r="1413" spans="1:5" ht="15" x14ac:dyDescent="0.2">
      <c r="A1413" s="5"/>
      <c r="B1413" s="4">
        <v>0</v>
      </c>
      <c r="E1413"/>
    </row>
    <row r="1414" spans="1:5" ht="15" x14ac:dyDescent="0.2">
      <c r="A1414" s="5"/>
      <c r="B1414" s="4">
        <v>0</v>
      </c>
      <c r="E1414"/>
    </row>
    <row r="1415" spans="1:5" ht="15" x14ac:dyDescent="0.2">
      <c r="A1415" s="5"/>
      <c r="B1415" s="4">
        <v>0</v>
      </c>
      <c r="E1415"/>
    </row>
    <row r="1416" spans="1:5" ht="15" x14ac:dyDescent="0.2">
      <c r="A1416" s="5"/>
      <c r="B1416" s="4">
        <v>0</v>
      </c>
      <c r="E1416"/>
    </row>
    <row r="1417" spans="1:5" ht="15" x14ac:dyDescent="0.2">
      <c r="A1417" s="5"/>
      <c r="B1417" s="4">
        <v>0</v>
      </c>
      <c r="E1417"/>
    </row>
    <row r="1418" spans="1:5" ht="15" x14ac:dyDescent="0.2">
      <c r="A1418" s="5"/>
      <c r="B1418" s="4">
        <v>0</v>
      </c>
      <c r="E1418"/>
    </row>
    <row r="1419" spans="1:5" ht="15" x14ac:dyDescent="0.2">
      <c r="A1419" s="5"/>
      <c r="B1419" s="4">
        <v>0</v>
      </c>
      <c r="E1419"/>
    </row>
    <row r="1420" spans="1:5" ht="15" x14ac:dyDescent="0.2">
      <c r="A1420" s="5"/>
      <c r="B1420" s="4">
        <v>0</v>
      </c>
      <c r="E1420"/>
    </row>
    <row r="1421" spans="1:5" ht="15" x14ac:dyDescent="0.2">
      <c r="A1421" s="5"/>
      <c r="B1421" s="4">
        <v>0</v>
      </c>
      <c r="E1421"/>
    </row>
    <row r="1422" spans="1:5" ht="15" x14ac:dyDescent="0.2">
      <c r="A1422" s="5"/>
      <c r="B1422" s="4">
        <v>0</v>
      </c>
      <c r="E1422"/>
    </row>
    <row r="1423" spans="1:5" ht="15" x14ac:dyDescent="0.2">
      <c r="A1423" s="5"/>
      <c r="B1423" s="4">
        <v>0</v>
      </c>
      <c r="E1423"/>
    </row>
    <row r="1424" spans="1:5" ht="15" x14ac:dyDescent="0.2">
      <c r="A1424" s="5"/>
      <c r="B1424" s="4">
        <v>0</v>
      </c>
      <c r="E1424"/>
    </row>
    <row r="1425" spans="1:5" ht="15" x14ac:dyDescent="0.2">
      <c r="A1425" s="5"/>
      <c r="B1425" s="4">
        <v>0</v>
      </c>
      <c r="E1425"/>
    </row>
    <row r="1426" spans="1:5" ht="15" x14ac:dyDescent="0.2">
      <c r="A1426" s="5"/>
      <c r="B1426" s="4">
        <v>0</v>
      </c>
      <c r="E1426"/>
    </row>
    <row r="1427" spans="1:5" ht="15" x14ac:dyDescent="0.2">
      <c r="A1427" s="5"/>
      <c r="B1427" s="4">
        <v>0</v>
      </c>
      <c r="E1427"/>
    </row>
    <row r="1428" spans="1:5" ht="15" x14ac:dyDescent="0.2">
      <c r="A1428" s="5"/>
      <c r="B1428" s="4">
        <v>0</v>
      </c>
      <c r="E1428"/>
    </row>
    <row r="1429" spans="1:5" ht="15" x14ac:dyDescent="0.2">
      <c r="A1429" s="5"/>
      <c r="B1429" s="4">
        <v>0</v>
      </c>
      <c r="E1429"/>
    </row>
    <row r="1430" spans="1:5" ht="15" x14ac:dyDescent="0.2">
      <c r="A1430" s="5"/>
      <c r="B1430" s="4">
        <v>0</v>
      </c>
      <c r="E1430"/>
    </row>
    <row r="1431" spans="1:5" ht="15" x14ac:dyDescent="0.2">
      <c r="A1431" s="5"/>
      <c r="B1431" s="4">
        <v>0</v>
      </c>
      <c r="E1431"/>
    </row>
    <row r="1432" spans="1:5" ht="15" x14ac:dyDescent="0.2">
      <c r="A1432" s="5"/>
      <c r="B1432" s="4">
        <v>0</v>
      </c>
      <c r="E1432"/>
    </row>
    <row r="1433" spans="1:5" ht="15" x14ac:dyDescent="0.2">
      <c r="A1433" s="5"/>
      <c r="B1433" s="4">
        <v>0</v>
      </c>
      <c r="E1433"/>
    </row>
    <row r="1434" spans="1:5" ht="15" x14ac:dyDescent="0.2">
      <c r="A1434" s="5"/>
      <c r="B1434" s="4">
        <v>0</v>
      </c>
      <c r="E1434"/>
    </row>
    <row r="1435" spans="1:5" ht="15" x14ac:dyDescent="0.2">
      <c r="A1435" s="5"/>
      <c r="B1435" s="4">
        <v>0</v>
      </c>
      <c r="E1435"/>
    </row>
    <row r="1436" spans="1:5" ht="15" x14ac:dyDescent="0.2">
      <c r="A1436" s="5"/>
      <c r="B1436" s="4">
        <v>0</v>
      </c>
      <c r="E1436"/>
    </row>
    <row r="1437" spans="1:5" ht="15" x14ac:dyDescent="0.2">
      <c r="A1437" s="5"/>
      <c r="B1437" s="4">
        <v>0</v>
      </c>
      <c r="E1437"/>
    </row>
    <row r="1438" spans="1:5" ht="15" x14ac:dyDescent="0.2">
      <c r="A1438" s="5"/>
      <c r="B1438" s="4">
        <v>0</v>
      </c>
      <c r="E1438"/>
    </row>
    <row r="1439" spans="1:5" ht="15" x14ac:dyDescent="0.2">
      <c r="A1439" s="5"/>
      <c r="B1439" s="4">
        <v>0</v>
      </c>
      <c r="E1439"/>
    </row>
    <row r="1440" spans="1:5" ht="15" x14ac:dyDescent="0.2">
      <c r="A1440" s="5"/>
      <c r="B1440" s="4">
        <v>0</v>
      </c>
      <c r="E1440"/>
    </row>
    <row r="1441" spans="1:5" ht="15" x14ac:dyDescent="0.2">
      <c r="A1441" s="5"/>
      <c r="B1441" s="4">
        <v>0</v>
      </c>
      <c r="E1441"/>
    </row>
    <row r="1442" spans="1:5" ht="15" x14ac:dyDescent="0.2">
      <c r="A1442" s="5"/>
      <c r="B1442" s="4">
        <v>0</v>
      </c>
      <c r="E1442"/>
    </row>
    <row r="1443" spans="1:5" ht="15" x14ac:dyDescent="0.2">
      <c r="A1443" s="5"/>
      <c r="B1443" s="4">
        <v>0</v>
      </c>
      <c r="E1443"/>
    </row>
    <row r="1444" spans="1:5" ht="15" x14ac:dyDescent="0.2">
      <c r="A1444" s="5"/>
      <c r="B1444" s="4">
        <v>0</v>
      </c>
      <c r="E1444"/>
    </row>
    <row r="1445" spans="1:5" ht="15" x14ac:dyDescent="0.2">
      <c r="A1445" s="5"/>
      <c r="B1445" s="4">
        <v>0</v>
      </c>
      <c r="E1445"/>
    </row>
    <row r="1446" spans="1:5" ht="15" x14ac:dyDescent="0.2">
      <c r="A1446" s="5"/>
      <c r="B1446" s="4">
        <v>0</v>
      </c>
      <c r="E1446"/>
    </row>
    <row r="1447" spans="1:5" ht="15" x14ac:dyDescent="0.2">
      <c r="A1447" s="5"/>
      <c r="B1447" s="4">
        <v>0</v>
      </c>
      <c r="E1447"/>
    </row>
    <row r="1448" spans="1:5" ht="15" x14ac:dyDescent="0.2">
      <c r="A1448" s="5"/>
      <c r="B1448" s="4">
        <v>0</v>
      </c>
      <c r="E1448"/>
    </row>
    <row r="1449" spans="1:5" ht="15" x14ac:dyDescent="0.2">
      <c r="A1449" s="5"/>
      <c r="B1449" s="4">
        <v>0</v>
      </c>
      <c r="E1449"/>
    </row>
    <row r="1450" spans="1:5" ht="15" x14ac:dyDescent="0.2">
      <c r="A1450" s="5"/>
      <c r="B1450" s="4">
        <v>0</v>
      </c>
      <c r="E1450"/>
    </row>
    <row r="1451" spans="1:5" ht="15" x14ac:dyDescent="0.2">
      <c r="A1451" s="5"/>
      <c r="B1451" s="4">
        <v>0</v>
      </c>
      <c r="E1451"/>
    </row>
    <row r="1452" spans="1:5" ht="15" x14ac:dyDescent="0.2">
      <c r="A1452" s="5"/>
      <c r="B1452" s="4">
        <v>0</v>
      </c>
      <c r="E1452"/>
    </row>
    <row r="1453" spans="1:5" ht="15" x14ac:dyDescent="0.2">
      <c r="A1453" s="5"/>
      <c r="B1453" s="4">
        <v>0</v>
      </c>
      <c r="E1453"/>
    </row>
    <row r="1454" spans="1:5" ht="15" x14ac:dyDescent="0.2">
      <c r="A1454" s="5"/>
      <c r="B1454" s="4">
        <v>0</v>
      </c>
      <c r="E1454"/>
    </row>
    <row r="1455" spans="1:5" ht="15" x14ac:dyDescent="0.2">
      <c r="A1455" s="5"/>
      <c r="B1455" s="4">
        <v>0</v>
      </c>
      <c r="E1455"/>
    </row>
    <row r="1456" spans="1:5" ht="15" x14ac:dyDescent="0.2">
      <c r="A1456" s="5"/>
      <c r="B1456" s="4">
        <v>0</v>
      </c>
      <c r="E1456"/>
    </row>
    <row r="1457" spans="1:5" ht="15" x14ac:dyDescent="0.2">
      <c r="A1457" s="5"/>
      <c r="B1457" s="4">
        <v>0</v>
      </c>
      <c r="E1457"/>
    </row>
    <row r="1458" spans="1:5" ht="15" x14ac:dyDescent="0.2">
      <c r="A1458" s="5"/>
      <c r="B1458" s="4">
        <v>0</v>
      </c>
      <c r="E1458"/>
    </row>
    <row r="1459" spans="1:5" ht="15" x14ac:dyDescent="0.2">
      <c r="A1459" s="5"/>
      <c r="B1459" s="4">
        <v>0</v>
      </c>
      <c r="E1459"/>
    </row>
    <row r="1460" spans="1:5" ht="15" x14ac:dyDescent="0.2">
      <c r="A1460" s="5"/>
      <c r="B1460" s="4">
        <v>0</v>
      </c>
      <c r="E1460"/>
    </row>
    <row r="1461" spans="1:5" ht="15" x14ac:dyDescent="0.2">
      <c r="A1461" s="5"/>
      <c r="B1461" s="4">
        <v>0</v>
      </c>
      <c r="E1461"/>
    </row>
    <row r="1462" spans="1:5" ht="15" x14ac:dyDescent="0.2">
      <c r="A1462" s="5"/>
      <c r="B1462" s="4">
        <v>0</v>
      </c>
      <c r="E1462"/>
    </row>
    <row r="1463" spans="1:5" ht="15" x14ac:dyDescent="0.2">
      <c r="A1463" s="5"/>
      <c r="B1463" s="4">
        <v>0</v>
      </c>
      <c r="E1463"/>
    </row>
    <row r="1464" spans="1:5" ht="15" x14ac:dyDescent="0.2">
      <c r="A1464" s="5"/>
      <c r="B1464" s="4">
        <v>0</v>
      </c>
      <c r="E1464"/>
    </row>
    <row r="1465" spans="1:5" ht="15" x14ac:dyDescent="0.2">
      <c r="A1465" s="5"/>
      <c r="B1465" s="4">
        <v>0</v>
      </c>
      <c r="E1465"/>
    </row>
    <row r="1466" spans="1:5" ht="15" x14ac:dyDescent="0.2">
      <c r="A1466" s="5"/>
      <c r="B1466" s="4">
        <v>0</v>
      </c>
      <c r="E1466"/>
    </row>
    <row r="1467" spans="1:5" ht="15" x14ac:dyDescent="0.2">
      <c r="A1467" s="5"/>
      <c r="B1467" s="4">
        <v>0</v>
      </c>
      <c r="E1467"/>
    </row>
    <row r="1468" spans="1:5" ht="15" x14ac:dyDescent="0.2">
      <c r="A1468" s="5"/>
      <c r="B1468" s="4">
        <v>0</v>
      </c>
      <c r="E1468"/>
    </row>
    <row r="1469" spans="1:5" ht="15" x14ac:dyDescent="0.2">
      <c r="A1469" s="5"/>
      <c r="B1469" s="4">
        <v>0</v>
      </c>
      <c r="E1469"/>
    </row>
    <row r="1470" spans="1:5" ht="15" x14ac:dyDescent="0.2">
      <c r="A1470" s="5"/>
      <c r="B1470" s="4">
        <v>0</v>
      </c>
      <c r="E1470"/>
    </row>
    <row r="1471" spans="1:5" ht="15" x14ac:dyDescent="0.2">
      <c r="A1471" s="5"/>
      <c r="B1471" s="4">
        <v>0</v>
      </c>
      <c r="E1471"/>
    </row>
    <row r="1472" spans="1:5" ht="15" x14ac:dyDescent="0.2">
      <c r="A1472" s="5"/>
      <c r="B1472" s="4">
        <v>0</v>
      </c>
      <c r="E1472"/>
    </row>
    <row r="1473" spans="1:5" ht="15" x14ac:dyDescent="0.2">
      <c r="A1473" s="5"/>
      <c r="B1473" s="4">
        <v>0</v>
      </c>
      <c r="E1473"/>
    </row>
    <row r="1474" spans="1:5" ht="15" x14ac:dyDescent="0.2">
      <c r="A1474" s="5"/>
      <c r="B1474" s="4">
        <v>0</v>
      </c>
      <c r="E1474"/>
    </row>
    <row r="1475" spans="1:5" ht="15" x14ac:dyDescent="0.2">
      <c r="A1475" s="5"/>
      <c r="B1475" s="4">
        <v>0</v>
      </c>
      <c r="E1475"/>
    </row>
    <row r="1476" spans="1:5" ht="15" x14ac:dyDescent="0.2">
      <c r="A1476" s="5"/>
      <c r="B1476" s="4">
        <v>0</v>
      </c>
      <c r="E1476"/>
    </row>
    <row r="1477" spans="1:5" ht="15" x14ac:dyDescent="0.2">
      <c r="A1477" s="5"/>
      <c r="B1477" s="4">
        <v>0</v>
      </c>
      <c r="E1477"/>
    </row>
    <row r="1478" spans="1:5" ht="15" x14ac:dyDescent="0.2">
      <c r="A1478" s="5"/>
      <c r="B1478" s="4">
        <v>0</v>
      </c>
      <c r="E1478"/>
    </row>
    <row r="1479" spans="1:5" ht="15" x14ac:dyDescent="0.2">
      <c r="A1479" s="5"/>
      <c r="B1479" s="4">
        <v>0</v>
      </c>
      <c r="E1479"/>
    </row>
    <row r="1480" spans="1:5" ht="15" x14ac:dyDescent="0.2">
      <c r="A1480" s="5"/>
      <c r="B1480" s="4">
        <v>0</v>
      </c>
      <c r="E1480"/>
    </row>
    <row r="1481" spans="1:5" ht="15" x14ac:dyDescent="0.2">
      <c r="A1481" s="5"/>
      <c r="B1481" s="4">
        <v>0</v>
      </c>
      <c r="E1481"/>
    </row>
    <row r="1482" spans="1:5" ht="15" x14ac:dyDescent="0.2">
      <c r="A1482" s="5"/>
      <c r="B1482" s="4">
        <v>0</v>
      </c>
      <c r="E1482"/>
    </row>
    <row r="1483" spans="1:5" ht="15" x14ac:dyDescent="0.2">
      <c r="A1483" s="5"/>
      <c r="B1483" s="4">
        <v>0</v>
      </c>
      <c r="E1483"/>
    </row>
    <row r="1484" spans="1:5" ht="15" x14ac:dyDescent="0.2">
      <c r="A1484" s="5"/>
      <c r="B1484" s="4">
        <v>0</v>
      </c>
      <c r="E1484"/>
    </row>
    <row r="1485" spans="1:5" ht="15" x14ac:dyDescent="0.2">
      <c r="A1485" s="5"/>
      <c r="B1485" s="4">
        <v>0</v>
      </c>
      <c r="E1485"/>
    </row>
    <row r="1486" spans="1:5" ht="15" x14ac:dyDescent="0.2">
      <c r="A1486" s="5"/>
      <c r="B1486" s="4">
        <v>0</v>
      </c>
      <c r="E1486"/>
    </row>
    <row r="1487" spans="1:5" ht="15" x14ac:dyDescent="0.2">
      <c r="A1487" s="5"/>
      <c r="B1487" s="4">
        <v>0</v>
      </c>
      <c r="E1487"/>
    </row>
    <row r="1488" spans="1:5" ht="15" x14ac:dyDescent="0.2">
      <c r="A1488" s="5"/>
      <c r="B1488" s="4">
        <v>0</v>
      </c>
      <c r="E1488"/>
    </row>
    <row r="1489" spans="1:5" ht="15" x14ac:dyDescent="0.2">
      <c r="A1489" s="5"/>
      <c r="B1489" s="4">
        <v>0</v>
      </c>
      <c r="E1489"/>
    </row>
    <row r="1490" spans="1:5" ht="15" x14ac:dyDescent="0.2">
      <c r="A1490" s="5"/>
      <c r="B1490" s="4">
        <v>0</v>
      </c>
      <c r="E1490"/>
    </row>
    <row r="1491" spans="1:5" ht="15" x14ac:dyDescent="0.2">
      <c r="A1491" s="5"/>
      <c r="B1491" s="4">
        <v>0</v>
      </c>
      <c r="E1491"/>
    </row>
    <row r="1492" spans="1:5" ht="15" x14ac:dyDescent="0.2">
      <c r="A1492" s="5"/>
      <c r="B1492" s="4">
        <v>0</v>
      </c>
      <c r="E1492"/>
    </row>
    <row r="1493" spans="1:5" ht="15" x14ac:dyDescent="0.2">
      <c r="A1493" s="5"/>
      <c r="B1493" s="4">
        <v>0</v>
      </c>
      <c r="E1493"/>
    </row>
    <row r="1494" spans="1:5" ht="15" x14ac:dyDescent="0.2">
      <c r="A1494" s="5"/>
      <c r="B1494" s="4">
        <v>0</v>
      </c>
      <c r="E1494"/>
    </row>
    <row r="1495" spans="1:5" ht="15" x14ac:dyDescent="0.2">
      <c r="A1495" s="5"/>
      <c r="B1495" s="4">
        <v>0</v>
      </c>
      <c r="E1495"/>
    </row>
    <row r="1496" spans="1:5" ht="15" x14ac:dyDescent="0.2">
      <c r="A1496" s="5"/>
      <c r="B1496" s="4">
        <v>0</v>
      </c>
      <c r="E1496"/>
    </row>
    <row r="1497" spans="1:5" ht="15" x14ac:dyDescent="0.2">
      <c r="A1497" s="5"/>
      <c r="B1497" s="4">
        <v>0</v>
      </c>
      <c r="E1497"/>
    </row>
    <row r="1498" spans="1:5" ht="15" x14ac:dyDescent="0.2">
      <c r="A1498" s="5"/>
      <c r="B1498" s="4">
        <v>0</v>
      </c>
      <c r="E1498"/>
    </row>
    <row r="1499" spans="1:5" ht="15" x14ac:dyDescent="0.2">
      <c r="A1499" s="5"/>
      <c r="B1499" s="4">
        <v>0</v>
      </c>
      <c r="E1499"/>
    </row>
    <row r="1500" spans="1:5" ht="15" x14ac:dyDescent="0.2">
      <c r="A1500" s="5"/>
      <c r="B1500" s="4">
        <v>0</v>
      </c>
      <c r="E1500"/>
    </row>
    <row r="1501" spans="1:5" ht="15" x14ac:dyDescent="0.2">
      <c r="A1501" s="5"/>
      <c r="B1501" s="4">
        <v>0</v>
      </c>
      <c r="E1501"/>
    </row>
    <row r="1502" spans="1:5" ht="15" x14ac:dyDescent="0.2">
      <c r="A1502" s="5"/>
      <c r="B1502" s="4">
        <v>0</v>
      </c>
      <c r="E1502"/>
    </row>
    <row r="1503" spans="1:5" ht="15" x14ac:dyDescent="0.2">
      <c r="A1503" s="5"/>
      <c r="B1503" s="4">
        <v>0</v>
      </c>
      <c r="E1503"/>
    </row>
    <row r="1504" spans="1:5" ht="15" x14ac:dyDescent="0.2">
      <c r="A1504" s="5"/>
      <c r="B1504" s="4">
        <v>0</v>
      </c>
      <c r="E1504"/>
    </row>
    <row r="1505" spans="1:5" ht="15" x14ac:dyDescent="0.2">
      <c r="A1505" s="5"/>
      <c r="B1505" s="4">
        <v>0</v>
      </c>
      <c r="E1505"/>
    </row>
    <row r="1506" spans="1:5" ht="15" x14ac:dyDescent="0.2">
      <c r="A1506" s="5"/>
      <c r="B1506" s="4">
        <v>0</v>
      </c>
      <c r="E1506"/>
    </row>
    <row r="1507" spans="1:5" ht="15" x14ac:dyDescent="0.2">
      <c r="A1507" s="5"/>
      <c r="B1507" s="4">
        <v>0</v>
      </c>
      <c r="E1507"/>
    </row>
    <row r="1508" spans="1:5" ht="15" x14ac:dyDescent="0.2">
      <c r="A1508" s="5"/>
      <c r="B1508" s="4">
        <v>0</v>
      </c>
      <c r="E1508"/>
    </row>
    <row r="1509" spans="1:5" ht="15" x14ac:dyDescent="0.2">
      <c r="A1509" s="5"/>
      <c r="B1509" s="4">
        <v>0</v>
      </c>
      <c r="E1509"/>
    </row>
    <row r="1510" spans="1:5" ht="15" x14ac:dyDescent="0.2">
      <c r="A1510" s="5"/>
      <c r="B1510" s="4">
        <v>0</v>
      </c>
      <c r="E1510"/>
    </row>
    <row r="1511" spans="1:5" ht="15" x14ac:dyDescent="0.2">
      <c r="A1511" s="5"/>
      <c r="B1511" s="4">
        <v>0</v>
      </c>
      <c r="E1511"/>
    </row>
    <row r="1512" spans="1:5" ht="15" x14ac:dyDescent="0.2">
      <c r="A1512" s="5"/>
      <c r="B1512" s="4">
        <v>0</v>
      </c>
      <c r="E1512"/>
    </row>
    <row r="1513" spans="1:5" ht="15" x14ac:dyDescent="0.2">
      <c r="A1513" s="5"/>
      <c r="B1513" s="4">
        <v>0</v>
      </c>
      <c r="E1513"/>
    </row>
    <row r="1514" spans="1:5" ht="15" x14ac:dyDescent="0.2">
      <c r="A1514" s="5"/>
      <c r="B1514" s="4">
        <v>0</v>
      </c>
      <c r="E1514"/>
    </row>
    <row r="1515" spans="1:5" ht="15" x14ac:dyDescent="0.2">
      <c r="A1515" s="5"/>
      <c r="B1515" s="4">
        <v>0</v>
      </c>
      <c r="E1515"/>
    </row>
    <row r="1516" spans="1:5" ht="15" x14ac:dyDescent="0.2">
      <c r="A1516" s="5"/>
      <c r="B1516" s="4">
        <v>0</v>
      </c>
      <c r="E1516"/>
    </row>
    <row r="1517" spans="1:5" ht="15" x14ac:dyDescent="0.2">
      <c r="A1517" s="5"/>
      <c r="B1517" s="4">
        <v>0</v>
      </c>
      <c r="E1517"/>
    </row>
    <row r="1518" spans="1:5" ht="15" x14ac:dyDescent="0.2">
      <c r="A1518" s="5"/>
      <c r="B1518" s="4">
        <v>0</v>
      </c>
      <c r="E1518"/>
    </row>
    <row r="1519" spans="1:5" ht="15" x14ac:dyDescent="0.2">
      <c r="A1519" s="5"/>
      <c r="B1519" s="4">
        <v>0</v>
      </c>
      <c r="E1519"/>
    </row>
    <row r="1520" spans="1:5" ht="15" x14ac:dyDescent="0.2">
      <c r="A1520" s="5"/>
      <c r="B1520" s="4">
        <v>0</v>
      </c>
      <c r="E1520"/>
    </row>
    <row r="1521" spans="1:5" ht="15" x14ac:dyDescent="0.2">
      <c r="A1521" s="5"/>
      <c r="B1521" s="4">
        <v>0</v>
      </c>
      <c r="E1521"/>
    </row>
    <row r="1522" spans="1:5" ht="15" x14ac:dyDescent="0.2">
      <c r="A1522" s="5"/>
      <c r="B1522" s="4">
        <v>0</v>
      </c>
      <c r="E1522"/>
    </row>
    <row r="1523" spans="1:5" ht="15" x14ac:dyDescent="0.2">
      <c r="A1523" s="5"/>
      <c r="B1523" s="4">
        <v>0</v>
      </c>
      <c r="E1523"/>
    </row>
    <row r="1524" spans="1:5" ht="15" x14ac:dyDescent="0.2">
      <c r="A1524" s="5"/>
      <c r="B1524" s="4">
        <v>0</v>
      </c>
      <c r="E1524"/>
    </row>
    <row r="1525" spans="1:5" ht="15" x14ac:dyDescent="0.2">
      <c r="A1525" s="5"/>
      <c r="B1525" s="4">
        <v>0</v>
      </c>
      <c r="E1525"/>
    </row>
    <row r="1526" spans="1:5" ht="15" x14ac:dyDescent="0.2">
      <c r="A1526" s="5"/>
      <c r="B1526" s="4">
        <v>0</v>
      </c>
      <c r="E1526"/>
    </row>
    <row r="1527" spans="1:5" ht="15" x14ac:dyDescent="0.2">
      <c r="A1527" s="5"/>
      <c r="B1527" s="4">
        <v>0</v>
      </c>
      <c r="E1527"/>
    </row>
    <row r="1528" spans="1:5" ht="15" x14ac:dyDescent="0.2">
      <c r="A1528" s="5"/>
      <c r="B1528" s="4">
        <v>0</v>
      </c>
      <c r="E1528"/>
    </row>
    <row r="1529" spans="1:5" ht="15" x14ac:dyDescent="0.2">
      <c r="A1529" s="5"/>
      <c r="B1529" s="4">
        <v>0</v>
      </c>
      <c r="E1529"/>
    </row>
    <row r="1530" spans="1:5" ht="15" x14ac:dyDescent="0.2">
      <c r="A1530" s="5"/>
      <c r="B1530" s="4">
        <v>0</v>
      </c>
      <c r="E1530"/>
    </row>
    <row r="1531" spans="1:5" ht="15" x14ac:dyDescent="0.2">
      <c r="A1531" s="5"/>
      <c r="B1531" s="4">
        <v>0</v>
      </c>
      <c r="E1531"/>
    </row>
    <row r="1532" spans="1:5" ht="15" x14ac:dyDescent="0.2">
      <c r="A1532" s="5"/>
      <c r="B1532" s="4">
        <v>0</v>
      </c>
      <c r="E1532"/>
    </row>
    <row r="1533" spans="1:5" ht="15" x14ac:dyDescent="0.2">
      <c r="A1533" s="5"/>
      <c r="B1533" s="4">
        <v>0</v>
      </c>
      <c r="E1533"/>
    </row>
    <row r="1534" spans="1:5" ht="15" x14ac:dyDescent="0.2">
      <c r="A1534" s="5"/>
      <c r="B1534" s="4">
        <v>0</v>
      </c>
      <c r="E1534"/>
    </row>
    <row r="1535" spans="1:5" ht="15" x14ac:dyDescent="0.2">
      <c r="A1535" s="5"/>
      <c r="B1535" s="4">
        <v>0</v>
      </c>
      <c r="E1535"/>
    </row>
    <row r="1536" spans="1:5" ht="15" x14ac:dyDescent="0.2">
      <c r="A1536" s="5"/>
      <c r="B1536" s="4">
        <v>0</v>
      </c>
      <c r="E1536"/>
    </row>
    <row r="1537" spans="1:5" ht="15" x14ac:dyDescent="0.2">
      <c r="A1537" s="5"/>
      <c r="B1537" s="4">
        <v>0</v>
      </c>
      <c r="E1537"/>
    </row>
    <row r="1538" spans="1:5" ht="15" x14ac:dyDescent="0.2">
      <c r="A1538" s="5"/>
      <c r="B1538" s="4">
        <v>0</v>
      </c>
      <c r="E1538"/>
    </row>
    <row r="1539" spans="1:5" ht="15" x14ac:dyDescent="0.2">
      <c r="A1539" s="5"/>
      <c r="B1539" s="4">
        <v>0</v>
      </c>
      <c r="E1539"/>
    </row>
    <row r="1540" spans="1:5" ht="15" x14ac:dyDescent="0.2">
      <c r="A1540" s="5"/>
      <c r="B1540" s="4">
        <v>0</v>
      </c>
      <c r="E1540"/>
    </row>
    <row r="1541" spans="1:5" ht="15" x14ac:dyDescent="0.2">
      <c r="A1541" s="5"/>
      <c r="B1541" s="4">
        <v>0</v>
      </c>
      <c r="E1541"/>
    </row>
    <row r="1542" spans="1:5" ht="15" x14ac:dyDescent="0.2">
      <c r="A1542" s="5"/>
      <c r="B1542" s="4">
        <v>0</v>
      </c>
      <c r="E1542"/>
    </row>
    <row r="1543" spans="1:5" ht="15" x14ac:dyDescent="0.2">
      <c r="A1543" s="5"/>
      <c r="B1543" s="4">
        <v>0</v>
      </c>
      <c r="E1543"/>
    </row>
    <row r="1544" spans="1:5" ht="15" x14ac:dyDescent="0.2">
      <c r="A1544" s="5"/>
      <c r="B1544" s="4">
        <v>0</v>
      </c>
      <c r="E1544"/>
    </row>
    <row r="1545" spans="1:5" ht="15" x14ac:dyDescent="0.2">
      <c r="A1545" s="5"/>
      <c r="B1545" s="4">
        <v>0</v>
      </c>
      <c r="E1545"/>
    </row>
    <row r="1546" spans="1:5" ht="15" x14ac:dyDescent="0.2">
      <c r="A1546" s="5"/>
      <c r="B1546" s="4">
        <v>0</v>
      </c>
      <c r="E1546"/>
    </row>
    <row r="1547" spans="1:5" ht="15" x14ac:dyDescent="0.2">
      <c r="A1547" s="5"/>
      <c r="B1547" s="4">
        <v>0</v>
      </c>
      <c r="E1547"/>
    </row>
    <row r="1548" spans="1:5" ht="15" x14ac:dyDescent="0.2">
      <c r="A1548" s="5"/>
      <c r="B1548" s="4">
        <v>0</v>
      </c>
      <c r="E1548"/>
    </row>
    <row r="1549" spans="1:5" ht="15" x14ac:dyDescent="0.2">
      <c r="A1549" s="5"/>
      <c r="B1549" s="4">
        <v>0</v>
      </c>
      <c r="E1549"/>
    </row>
    <row r="1550" spans="1:5" ht="15" x14ac:dyDescent="0.2">
      <c r="A1550" s="5"/>
      <c r="B1550" s="4">
        <v>0</v>
      </c>
      <c r="E1550"/>
    </row>
    <row r="1551" spans="1:5" ht="15" x14ac:dyDescent="0.2">
      <c r="A1551" s="5"/>
      <c r="B1551" s="4">
        <v>0</v>
      </c>
      <c r="E1551"/>
    </row>
    <row r="1552" spans="1:5" ht="15" x14ac:dyDescent="0.2">
      <c r="A1552" s="5"/>
      <c r="B1552" s="4">
        <v>0</v>
      </c>
      <c r="E1552"/>
    </row>
    <row r="1553" spans="1:5" ht="15" x14ac:dyDescent="0.2">
      <c r="A1553" s="5"/>
      <c r="B1553" s="4">
        <v>0</v>
      </c>
      <c r="E1553"/>
    </row>
    <row r="1554" spans="1:5" ht="15" x14ac:dyDescent="0.2">
      <c r="A1554" s="5"/>
      <c r="B1554" s="4">
        <v>0</v>
      </c>
      <c r="E1554"/>
    </row>
    <row r="1555" spans="1:5" ht="15" x14ac:dyDescent="0.2">
      <c r="A1555" s="5"/>
      <c r="B1555" s="4">
        <v>0</v>
      </c>
      <c r="E1555"/>
    </row>
    <row r="1556" spans="1:5" ht="15" x14ac:dyDescent="0.2">
      <c r="A1556" s="5"/>
      <c r="B1556" s="4">
        <v>0</v>
      </c>
      <c r="E1556"/>
    </row>
    <row r="1557" spans="1:5" ht="15" x14ac:dyDescent="0.2">
      <c r="A1557" s="5"/>
      <c r="B1557" s="4">
        <v>0</v>
      </c>
      <c r="E1557"/>
    </row>
    <row r="1558" spans="1:5" ht="15" x14ac:dyDescent="0.2">
      <c r="A1558" s="5"/>
      <c r="B1558" s="4">
        <v>0</v>
      </c>
      <c r="E1558"/>
    </row>
    <row r="1559" spans="1:5" ht="15" x14ac:dyDescent="0.2">
      <c r="A1559" s="5"/>
      <c r="B1559" s="4">
        <v>0</v>
      </c>
      <c r="E1559"/>
    </row>
    <row r="1560" spans="1:5" ht="15" x14ac:dyDescent="0.2">
      <c r="A1560" s="5"/>
      <c r="B1560" s="4">
        <v>0</v>
      </c>
      <c r="E1560"/>
    </row>
    <row r="1561" spans="1:5" ht="15" x14ac:dyDescent="0.2">
      <c r="A1561" s="5"/>
      <c r="B1561" s="4">
        <v>0</v>
      </c>
      <c r="E1561"/>
    </row>
    <row r="1562" spans="1:5" ht="15" x14ac:dyDescent="0.2">
      <c r="A1562" s="5"/>
      <c r="B1562" s="4">
        <v>0</v>
      </c>
      <c r="E1562"/>
    </row>
    <row r="1563" spans="1:5" ht="15" x14ac:dyDescent="0.2">
      <c r="A1563" s="5"/>
      <c r="B1563" s="4">
        <v>0</v>
      </c>
      <c r="E1563"/>
    </row>
    <row r="1564" spans="1:5" ht="15" x14ac:dyDescent="0.2">
      <c r="A1564" s="5"/>
      <c r="B1564" s="4">
        <v>0</v>
      </c>
      <c r="E1564"/>
    </row>
    <row r="1565" spans="1:5" ht="15" x14ac:dyDescent="0.2">
      <c r="A1565" s="5"/>
      <c r="B1565" s="4">
        <v>0</v>
      </c>
      <c r="E1565"/>
    </row>
    <row r="1566" spans="1:5" ht="15" x14ac:dyDescent="0.2">
      <c r="A1566" s="5"/>
      <c r="B1566" s="4">
        <v>0</v>
      </c>
      <c r="E1566"/>
    </row>
    <row r="1567" spans="1:5" ht="15" x14ac:dyDescent="0.2">
      <c r="A1567" s="5"/>
      <c r="B1567" s="4">
        <v>0</v>
      </c>
      <c r="E1567"/>
    </row>
    <row r="1568" spans="1:5" ht="15" x14ac:dyDescent="0.2">
      <c r="A1568" s="5"/>
      <c r="B1568" s="4">
        <v>0</v>
      </c>
      <c r="E1568"/>
    </row>
    <row r="1569" spans="1:5" ht="15" x14ac:dyDescent="0.2">
      <c r="A1569" s="5"/>
      <c r="B1569" s="4">
        <v>0</v>
      </c>
      <c r="E1569"/>
    </row>
    <row r="1570" spans="1:5" ht="15" x14ac:dyDescent="0.2">
      <c r="A1570" s="5"/>
      <c r="B1570" s="4">
        <v>0</v>
      </c>
      <c r="E1570"/>
    </row>
    <row r="1571" spans="1:5" ht="15" x14ac:dyDescent="0.2">
      <c r="A1571" s="5"/>
      <c r="B1571" s="4">
        <v>0</v>
      </c>
      <c r="E1571"/>
    </row>
    <row r="1572" spans="1:5" ht="15" x14ac:dyDescent="0.2">
      <c r="A1572" s="5"/>
      <c r="B1572" s="4">
        <v>0</v>
      </c>
      <c r="E1572"/>
    </row>
    <row r="1573" spans="1:5" ht="15" x14ac:dyDescent="0.2">
      <c r="A1573" s="5"/>
      <c r="B1573" s="4">
        <v>0</v>
      </c>
      <c r="E1573"/>
    </row>
    <row r="1574" spans="1:5" ht="15" x14ac:dyDescent="0.2">
      <c r="A1574" s="5"/>
      <c r="B1574" s="4">
        <v>0</v>
      </c>
      <c r="E1574"/>
    </row>
    <row r="1575" spans="1:5" ht="15" x14ac:dyDescent="0.2">
      <c r="A1575" s="5"/>
      <c r="B1575" s="4">
        <v>0</v>
      </c>
      <c r="E1575"/>
    </row>
    <row r="1576" spans="1:5" ht="15" x14ac:dyDescent="0.2">
      <c r="A1576" s="5"/>
      <c r="B1576" s="4">
        <v>0</v>
      </c>
      <c r="E1576"/>
    </row>
    <row r="1577" spans="1:5" ht="15" x14ac:dyDescent="0.2">
      <c r="A1577" s="5"/>
      <c r="B1577" s="4">
        <v>0</v>
      </c>
      <c r="E1577"/>
    </row>
    <row r="1578" spans="1:5" ht="15" x14ac:dyDescent="0.2">
      <c r="A1578" s="5"/>
      <c r="B1578" s="4">
        <v>0</v>
      </c>
      <c r="E1578"/>
    </row>
    <row r="1579" spans="1:5" ht="15" x14ac:dyDescent="0.2">
      <c r="A1579" s="5"/>
      <c r="B1579" s="4">
        <v>0</v>
      </c>
      <c r="E1579"/>
    </row>
    <row r="1580" spans="1:5" ht="15" x14ac:dyDescent="0.2">
      <c r="A1580" s="5"/>
      <c r="B1580" s="4">
        <v>0</v>
      </c>
      <c r="E1580"/>
    </row>
    <row r="1581" spans="1:5" ht="15" x14ac:dyDescent="0.2">
      <c r="A1581" s="5"/>
      <c r="B1581" s="4">
        <v>0</v>
      </c>
      <c r="E1581"/>
    </row>
    <row r="1582" spans="1:5" ht="15" x14ac:dyDescent="0.2">
      <c r="A1582" s="5"/>
      <c r="B1582" s="4">
        <v>0</v>
      </c>
      <c r="E1582"/>
    </row>
    <row r="1583" spans="1:5" ht="15" x14ac:dyDescent="0.2">
      <c r="A1583" s="5"/>
      <c r="B1583" s="4">
        <v>0</v>
      </c>
      <c r="E1583"/>
    </row>
    <row r="1584" spans="1:5" ht="15" x14ac:dyDescent="0.2">
      <c r="A1584" s="5"/>
      <c r="B1584" s="4">
        <v>0</v>
      </c>
      <c r="E1584"/>
    </row>
    <row r="1585" spans="1:5" ht="15" x14ac:dyDescent="0.2">
      <c r="A1585" s="5"/>
      <c r="B1585" s="4">
        <v>0</v>
      </c>
      <c r="E1585"/>
    </row>
    <row r="1586" spans="1:5" ht="15" x14ac:dyDescent="0.2">
      <c r="A1586" s="5"/>
      <c r="B1586" s="4">
        <v>0</v>
      </c>
      <c r="E1586"/>
    </row>
    <row r="1587" spans="1:5" ht="15" x14ac:dyDescent="0.2">
      <c r="A1587" s="5"/>
      <c r="B1587" s="4">
        <v>0</v>
      </c>
      <c r="E1587"/>
    </row>
    <row r="1588" spans="1:5" ht="15" x14ac:dyDescent="0.2">
      <c r="A1588" s="5"/>
      <c r="B1588" s="4">
        <v>0</v>
      </c>
      <c r="E1588"/>
    </row>
    <row r="1589" spans="1:5" ht="15" x14ac:dyDescent="0.2">
      <c r="A1589" s="5"/>
      <c r="B1589" s="4">
        <v>0</v>
      </c>
      <c r="E1589"/>
    </row>
    <row r="1590" spans="1:5" ht="15" x14ac:dyDescent="0.2">
      <c r="A1590" s="5"/>
      <c r="B1590" s="4">
        <v>0</v>
      </c>
      <c r="E1590"/>
    </row>
    <row r="1591" spans="1:5" ht="15" x14ac:dyDescent="0.2">
      <c r="A1591" s="5"/>
      <c r="B1591" s="4">
        <v>0</v>
      </c>
      <c r="E1591"/>
    </row>
    <row r="1592" spans="1:5" ht="15" x14ac:dyDescent="0.2">
      <c r="A1592" s="5"/>
      <c r="B1592" s="4">
        <v>0</v>
      </c>
      <c r="E1592"/>
    </row>
    <row r="1593" spans="1:5" ht="15" x14ac:dyDescent="0.2">
      <c r="A1593" s="5"/>
      <c r="B1593" s="4">
        <v>0</v>
      </c>
      <c r="E1593"/>
    </row>
    <row r="1594" spans="1:5" ht="15" x14ac:dyDescent="0.2">
      <c r="A1594" s="5"/>
      <c r="B1594" s="4">
        <v>0</v>
      </c>
      <c r="E1594"/>
    </row>
    <row r="1595" spans="1:5" ht="15" x14ac:dyDescent="0.2">
      <c r="A1595" s="5"/>
      <c r="B1595" s="4">
        <v>0</v>
      </c>
      <c r="E1595"/>
    </row>
    <row r="1596" spans="1:5" ht="15" x14ac:dyDescent="0.2">
      <c r="A1596" s="5"/>
      <c r="B1596" s="4">
        <v>0</v>
      </c>
      <c r="E1596"/>
    </row>
    <row r="1597" spans="1:5" ht="15" x14ac:dyDescent="0.2">
      <c r="A1597" s="5"/>
      <c r="B1597" s="4">
        <v>0</v>
      </c>
      <c r="E1597"/>
    </row>
    <row r="1598" spans="1:5" ht="15" x14ac:dyDescent="0.2">
      <c r="A1598" s="5"/>
      <c r="B1598" s="4">
        <v>0</v>
      </c>
      <c r="E1598"/>
    </row>
    <row r="1599" spans="1:5" ht="15" x14ac:dyDescent="0.2">
      <c r="A1599" s="5"/>
      <c r="B1599" s="4">
        <v>0</v>
      </c>
      <c r="E1599"/>
    </row>
    <row r="1600" spans="1:5" ht="15" x14ac:dyDescent="0.2">
      <c r="A1600" s="5"/>
      <c r="B1600" s="4">
        <v>0</v>
      </c>
      <c r="E1600"/>
    </row>
    <row r="1601" spans="1:5" ht="15" x14ac:dyDescent="0.2">
      <c r="A1601" s="5"/>
      <c r="B1601" s="4">
        <v>0</v>
      </c>
      <c r="E1601"/>
    </row>
    <row r="1602" spans="1:5" ht="15" x14ac:dyDescent="0.2">
      <c r="A1602" s="5"/>
      <c r="B1602" s="4">
        <v>0</v>
      </c>
      <c r="E1602"/>
    </row>
    <row r="1603" spans="1:5" ht="15" x14ac:dyDescent="0.2">
      <c r="A1603" s="5"/>
      <c r="B1603" s="4">
        <v>0</v>
      </c>
      <c r="E1603"/>
    </row>
    <row r="1604" spans="1:5" ht="15" x14ac:dyDescent="0.2">
      <c r="A1604" s="5"/>
      <c r="B1604" s="4">
        <v>0</v>
      </c>
      <c r="E1604"/>
    </row>
    <row r="1605" spans="1:5" ht="15" x14ac:dyDescent="0.2">
      <c r="A1605" s="5"/>
      <c r="B1605" s="4">
        <v>0</v>
      </c>
      <c r="E1605"/>
    </row>
    <row r="1606" spans="1:5" ht="15" x14ac:dyDescent="0.2">
      <c r="A1606" s="5"/>
      <c r="B1606" s="4">
        <v>0</v>
      </c>
      <c r="E1606"/>
    </row>
    <row r="1607" spans="1:5" ht="15" x14ac:dyDescent="0.2">
      <c r="A1607" s="5"/>
      <c r="B1607" s="4">
        <v>0</v>
      </c>
      <c r="E1607"/>
    </row>
    <row r="1608" spans="1:5" ht="15" x14ac:dyDescent="0.2">
      <c r="A1608" s="5"/>
      <c r="B1608" s="4">
        <v>0</v>
      </c>
      <c r="E1608"/>
    </row>
    <row r="1609" spans="1:5" ht="15" x14ac:dyDescent="0.2">
      <c r="A1609" s="5"/>
      <c r="B1609" s="4">
        <v>0</v>
      </c>
      <c r="E1609"/>
    </row>
    <row r="1610" spans="1:5" ht="15" x14ac:dyDescent="0.2">
      <c r="A1610" s="5"/>
      <c r="B1610" s="4">
        <v>0</v>
      </c>
      <c r="E1610"/>
    </row>
    <row r="1611" spans="1:5" ht="15" x14ac:dyDescent="0.2">
      <c r="A1611" s="5"/>
      <c r="B1611" s="4">
        <v>0</v>
      </c>
      <c r="E1611"/>
    </row>
    <row r="1612" spans="1:5" ht="15" x14ac:dyDescent="0.2">
      <c r="A1612" s="5"/>
      <c r="B1612" s="4">
        <v>0</v>
      </c>
      <c r="E1612"/>
    </row>
    <row r="1613" spans="1:5" ht="15" x14ac:dyDescent="0.2">
      <c r="A1613" s="5"/>
      <c r="B1613" s="4">
        <v>0</v>
      </c>
      <c r="E1613"/>
    </row>
    <row r="1614" spans="1:5" ht="15" x14ac:dyDescent="0.2">
      <c r="A1614" s="5"/>
      <c r="B1614" s="4">
        <v>0</v>
      </c>
      <c r="E1614"/>
    </row>
    <row r="1615" spans="1:5" ht="15" x14ac:dyDescent="0.2">
      <c r="A1615" s="5"/>
      <c r="B1615" s="4">
        <v>0</v>
      </c>
      <c r="E1615"/>
    </row>
    <row r="1616" spans="1:5" ht="15" x14ac:dyDescent="0.2">
      <c r="A1616" s="5"/>
      <c r="B1616" s="4">
        <v>0</v>
      </c>
      <c r="E1616"/>
    </row>
    <row r="1617" spans="1:5" ht="15" x14ac:dyDescent="0.2">
      <c r="A1617" s="5"/>
      <c r="B1617" s="4">
        <v>0</v>
      </c>
      <c r="E1617"/>
    </row>
    <row r="1618" spans="1:5" ht="15" x14ac:dyDescent="0.2">
      <c r="A1618" s="5"/>
      <c r="B1618" s="4">
        <v>0</v>
      </c>
      <c r="E1618"/>
    </row>
    <row r="1619" spans="1:5" ht="15" x14ac:dyDescent="0.2">
      <c r="A1619" s="5"/>
      <c r="B1619" s="4">
        <v>0</v>
      </c>
      <c r="E1619"/>
    </row>
    <row r="1620" spans="1:5" ht="15" x14ac:dyDescent="0.2">
      <c r="A1620" s="5"/>
      <c r="B1620" s="4">
        <v>0</v>
      </c>
      <c r="E1620"/>
    </row>
    <row r="1621" spans="1:5" ht="15" x14ac:dyDescent="0.2">
      <c r="A1621" s="5"/>
      <c r="B1621" s="4">
        <v>0</v>
      </c>
      <c r="E1621"/>
    </row>
    <row r="1622" spans="1:5" ht="15" x14ac:dyDescent="0.2">
      <c r="A1622" s="5"/>
      <c r="B1622" s="4">
        <v>0</v>
      </c>
      <c r="E1622"/>
    </row>
    <row r="1623" spans="1:5" ht="15" x14ac:dyDescent="0.2">
      <c r="A1623" s="5"/>
      <c r="B1623" s="4">
        <v>0</v>
      </c>
      <c r="E1623"/>
    </row>
    <row r="1624" spans="1:5" ht="15" x14ac:dyDescent="0.2">
      <c r="A1624" s="5"/>
      <c r="B1624" s="4">
        <v>0</v>
      </c>
      <c r="E1624"/>
    </row>
    <row r="1625" spans="1:5" ht="15" x14ac:dyDescent="0.2">
      <c r="A1625" s="5"/>
      <c r="B1625" s="4">
        <v>0</v>
      </c>
      <c r="E1625"/>
    </row>
    <row r="1626" spans="1:5" ht="15" x14ac:dyDescent="0.2">
      <c r="A1626" s="5"/>
      <c r="B1626" s="4">
        <v>0</v>
      </c>
      <c r="E1626"/>
    </row>
    <row r="1627" spans="1:5" ht="15" x14ac:dyDescent="0.2">
      <c r="A1627" s="5"/>
      <c r="B1627" s="4">
        <v>0</v>
      </c>
      <c r="E1627"/>
    </row>
    <row r="1628" spans="1:5" ht="15" x14ac:dyDescent="0.2">
      <c r="A1628" s="5"/>
      <c r="B1628" s="4">
        <v>0</v>
      </c>
      <c r="E1628"/>
    </row>
    <row r="1629" spans="1:5" ht="15" x14ac:dyDescent="0.2">
      <c r="A1629" s="5"/>
      <c r="B1629" s="4">
        <v>0</v>
      </c>
      <c r="E1629"/>
    </row>
    <row r="1630" spans="1:5" ht="15" x14ac:dyDescent="0.2">
      <c r="A1630" s="5"/>
      <c r="B1630" s="4">
        <v>0</v>
      </c>
      <c r="E1630"/>
    </row>
    <row r="1631" spans="1:5" ht="15" x14ac:dyDescent="0.2">
      <c r="A1631" s="5"/>
      <c r="B1631" s="4">
        <v>0</v>
      </c>
      <c r="E1631"/>
    </row>
    <row r="1632" spans="1:5" ht="15" x14ac:dyDescent="0.2">
      <c r="A1632" s="5"/>
      <c r="B1632" s="4">
        <v>0</v>
      </c>
      <c r="E1632"/>
    </row>
    <row r="1633" spans="1:5" ht="15" x14ac:dyDescent="0.2">
      <c r="A1633" s="5"/>
      <c r="B1633" s="4">
        <v>0</v>
      </c>
      <c r="E1633"/>
    </row>
    <row r="1634" spans="1:5" ht="15" x14ac:dyDescent="0.2">
      <c r="A1634" s="5"/>
      <c r="B1634" s="4">
        <v>0</v>
      </c>
      <c r="E1634"/>
    </row>
    <row r="1635" spans="1:5" ht="15" x14ac:dyDescent="0.2">
      <c r="A1635" s="5"/>
      <c r="B1635" s="4">
        <v>0</v>
      </c>
      <c r="E1635"/>
    </row>
    <row r="1636" spans="1:5" ht="15" x14ac:dyDescent="0.2">
      <c r="A1636" s="5"/>
      <c r="B1636" s="4">
        <v>0</v>
      </c>
      <c r="E1636"/>
    </row>
    <row r="1637" spans="1:5" ht="15" x14ac:dyDescent="0.2">
      <c r="A1637" s="5"/>
      <c r="B1637" s="4">
        <v>0</v>
      </c>
      <c r="E1637"/>
    </row>
    <row r="1638" spans="1:5" ht="15" x14ac:dyDescent="0.2">
      <c r="A1638" s="5"/>
      <c r="B1638" s="4">
        <v>0</v>
      </c>
      <c r="E1638"/>
    </row>
    <row r="1639" spans="1:5" ht="15" x14ac:dyDescent="0.2">
      <c r="A1639" s="5"/>
      <c r="B1639" s="4">
        <v>0</v>
      </c>
      <c r="E1639"/>
    </row>
    <row r="1640" spans="1:5" ht="15" x14ac:dyDescent="0.2">
      <c r="A1640" s="5"/>
      <c r="B1640" s="4">
        <v>0</v>
      </c>
      <c r="E1640"/>
    </row>
    <row r="1641" spans="1:5" ht="15" x14ac:dyDescent="0.2">
      <c r="A1641" s="5"/>
      <c r="B1641" s="4">
        <v>0</v>
      </c>
      <c r="E1641"/>
    </row>
    <row r="1642" spans="1:5" ht="15" x14ac:dyDescent="0.2">
      <c r="A1642" s="5"/>
      <c r="B1642" s="4">
        <v>0</v>
      </c>
      <c r="E1642"/>
    </row>
    <row r="1643" spans="1:5" ht="15" x14ac:dyDescent="0.2">
      <c r="A1643" s="5"/>
      <c r="B1643" s="4">
        <v>0</v>
      </c>
      <c r="E1643"/>
    </row>
    <row r="1644" spans="1:5" ht="15" x14ac:dyDescent="0.2">
      <c r="A1644" s="5"/>
      <c r="B1644" s="4">
        <v>0</v>
      </c>
      <c r="E1644"/>
    </row>
    <row r="1645" spans="1:5" ht="15" x14ac:dyDescent="0.2">
      <c r="A1645" s="5"/>
      <c r="B1645" s="4">
        <v>0</v>
      </c>
      <c r="E1645"/>
    </row>
    <row r="1646" spans="1:5" ht="15" x14ac:dyDescent="0.2">
      <c r="A1646" s="5"/>
      <c r="B1646" s="4">
        <v>0</v>
      </c>
      <c r="E1646"/>
    </row>
    <row r="1647" spans="1:5" ht="15" x14ac:dyDescent="0.2">
      <c r="A1647" s="5"/>
      <c r="B1647" s="4">
        <v>0</v>
      </c>
      <c r="E1647"/>
    </row>
    <row r="1648" spans="1:5" ht="15" x14ac:dyDescent="0.2">
      <c r="A1648" s="5"/>
      <c r="B1648" s="4">
        <v>0</v>
      </c>
      <c r="E1648"/>
    </row>
    <row r="1649" spans="1:5" ht="15" x14ac:dyDescent="0.2">
      <c r="A1649" s="5"/>
      <c r="B1649" s="4">
        <v>0</v>
      </c>
      <c r="E1649"/>
    </row>
    <row r="1650" spans="1:5" ht="15" x14ac:dyDescent="0.2">
      <c r="A1650" s="5"/>
      <c r="B1650" s="4">
        <v>0</v>
      </c>
      <c r="E1650"/>
    </row>
    <row r="1651" spans="1:5" ht="15" x14ac:dyDescent="0.2">
      <c r="A1651" s="5"/>
      <c r="B1651" s="4">
        <v>0</v>
      </c>
      <c r="E1651"/>
    </row>
    <row r="1652" spans="1:5" ht="15" x14ac:dyDescent="0.2">
      <c r="A1652" s="5"/>
      <c r="B1652" s="4">
        <v>0</v>
      </c>
      <c r="E1652"/>
    </row>
    <row r="1653" spans="1:5" ht="15" x14ac:dyDescent="0.2">
      <c r="A1653" s="5"/>
      <c r="B1653" s="4">
        <v>0</v>
      </c>
      <c r="E1653"/>
    </row>
    <row r="1654" spans="1:5" ht="15" x14ac:dyDescent="0.2">
      <c r="A1654" s="5"/>
      <c r="B1654" s="4">
        <v>0</v>
      </c>
      <c r="E1654"/>
    </row>
    <row r="1655" spans="1:5" ht="15" x14ac:dyDescent="0.2">
      <c r="A1655" s="5"/>
      <c r="B1655" s="4">
        <v>0</v>
      </c>
      <c r="E1655"/>
    </row>
    <row r="1656" spans="1:5" ht="15" x14ac:dyDescent="0.2">
      <c r="A1656" s="5"/>
      <c r="B1656" s="4">
        <v>0</v>
      </c>
      <c r="E1656"/>
    </row>
    <row r="1657" spans="1:5" ht="15" x14ac:dyDescent="0.2">
      <c r="A1657" s="5"/>
      <c r="B1657" s="4">
        <v>0</v>
      </c>
      <c r="E1657"/>
    </row>
    <row r="1658" spans="1:5" ht="15" x14ac:dyDescent="0.2">
      <c r="A1658" s="5"/>
      <c r="B1658" s="4">
        <v>0</v>
      </c>
      <c r="E1658"/>
    </row>
    <row r="1659" spans="1:5" ht="15" x14ac:dyDescent="0.2">
      <c r="A1659" s="5"/>
      <c r="B1659" s="4">
        <v>0</v>
      </c>
      <c r="E1659"/>
    </row>
    <row r="1660" spans="1:5" ht="15" x14ac:dyDescent="0.2">
      <c r="A1660" s="5"/>
      <c r="B1660" s="4">
        <v>0</v>
      </c>
      <c r="E1660"/>
    </row>
    <row r="1661" spans="1:5" ht="15" x14ac:dyDescent="0.2">
      <c r="A1661" s="5"/>
      <c r="B1661" s="4">
        <v>0</v>
      </c>
      <c r="E1661"/>
    </row>
    <row r="1662" spans="1:5" ht="15" x14ac:dyDescent="0.2">
      <c r="A1662" s="5"/>
      <c r="B1662" s="4">
        <v>0</v>
      </c>
      <c r="E1662"/>
    </row>
    <row r="1663" spans="1:5" ht="15" x14ac:dyDescent="0.2">
      <c r="A1663" s="5"/>
      <c r="B1663" s="4">
        <v>0</v>
      </c>
      <c r="E1663"/>
    </row>
    <row r="1664" spans="1:5" ht="15" x14ac:dyDescent="0.2">
      <c r="A1664" s="5"/>
      <c r="B1664" s="4">
        <v>0</v>
      </c>
      <c r="E1664"/>
    </row>
    <row r="1665" spans="1:5" ht="15" x14ac:dyDescent="0.2">
      <c r="A1665" s="5"/>
      <c r="B1665" s="4">
        <v>0</v>
      </c>
      <c r="E1665"/>
    </row>
    <row r="1666" spans="1:5" ht="15" x14ac:dyDescent="0.2">
      <c r="A1666" s="5"/>
      <c r="B1666" s="4">
        <v>0</v>
      </c>
      <c r="E1666"/>
    </row>
    <row r="1667" spans="1:5" ht="15" x14ac:dyDescent="0.2">
      <c r="A1667" s="5"/>
      <c r="B1667" s="4">
        <v>0</v>
      </c>
      <c r="E1667"/>
    </row>
    <row r="1668" spans="1:5" ht="15" x14ac:dyDescent="0.2">
      <c r="A1668" s="5"/>
      <c r="B1668" s="4">
        <v>0</v>
      </c>
      <c r="E1668"/>
    </row>
    <row r="1669" spans="1:5" ht="15" x14ac:dyDescent="0.2">
      <c r="A1669" s="5"/>
      <c r="B1669" s="4">
        <v>0</v>
      </c>
      <c r="E1669"/>
    </row>
    <row r="1670" spans="1:5" ht="15" x14ac:dyDescent="0.2">
      <c r="A1670" s="5"/>
      <c r="B1670" s="4">
        <v>0</v>
      </c>
      <c r="E1670"/>
    </row>
    <row r="1671" spans="1:5" ht="15" x14ac:dyDescent="0.2">
      <c r="A1671" s="5"/>
      <c r="B1671" s="4">
        <v>0</v>
      </c>
      <c r="E1671"/>
    </row>
    <row r="1672" spans="1:5" ht="15" x14ac:dyDescent="0.2">
      <c r="A1672" s="5"/>
      <c r="B1672" s="4">
        <v>0</v>
      </c>
      <c r="E1672"/>
    </row>
    <row r="1673" spans="1:5" ht="15" x14ac:dyDescent="0.2">
      <c r="A1673" s="5"/>
      <c r="B1673" s="4">
        <v>0</v>
      </c>
      <c r="E1673"/>
    </row>
    <row r="1674" spans="1:5" ht="15" x14ac:dyDescent="0.2">
      <c r="A1674" s="5"/>
      <c r="B1674" s="4">
        <v>0</v>
      </c>
      <c r="E1674"/>
    </row>
    <row r="1675" spans="1:5" ht="15" x14ac:dyDescent="0.2">
      <c r="A1675" s="5"/>
      <c r="B1675" s="4">
        <v>0</v>
      </c>
      <c r="E1675"/>
    </row>
    <row r="1676" spans="1:5" ht="15" x14ac:dyDescent="0.2">
      <c r="A1676" s="5"/>
      <c r="B1676" s="4">
        <v>0</v>
      </c>
      <c r="E1676"/>
    </row>
    <row r="1677" spans="1:5" ht="15" x14ac:dyDescent="0.2">
      <c r="A1677" s="5"/>
      <c r="B1677" s="4">
        <v>0</v>
      </c>
      <c r="E1677"/>
    </row>
    <row r="1678" spans="1:5" ht="15" x14ac:dyDescent="0.2">
      <c r="A1678" s="5"/>
      <c r="B1678" s="4">
        <v>0</v>
      </c>
      <c r="E1678"/>
    </row>
    <row r="1679" spans="1:5" ht="15" x14ac:dyDescent="0.2">
      <c r="A1679" s="5"/>
      <c r="B1679" s="4">
        <v>0</v>
      </c>
      <c r="E1679"/>
    </row>
    <row r="1680" spans="1:5" ht="15" x14ac:dyDescent="0.2">
      <c r="A1680" s="5"/>
      <c r="B1680" s="4">
        <v>0</v>
      </c>
      <c r="E1680"/>
    </row>
    <row r="1681" spans="1:5" ht="15" x14ac:dyDescent="0.2">
      <c r="A1681" s="5"/>
      <c r="B1681" s="4">
        <v>0</v>
      </c>
      <c r="E1681"/>
    </row>
    <row r="1682" spans="1:5" ht="15" x14ac:dyDescent="0.2">
      <c r="A1682" s="5"/>
      <c r="B1682" s="4">
        <v>0</v>
      </c>
      <c r="E1682"/>
    </row>
    <row r="1683" spans="1:5" ht="15" x14ac:dyDescent="0.2">
      <c r="A1683" s="5"/>
      <c r="B1683" s="4">
        <v>0</v>
      </c>
      <c r="E1683"/>
    </row>
    <row r="1684" spans="1:5" ht="15" x14ac:dyDescent="0.2">
      <c r="A1684" s="5"/>
      <c r="B1684" s="4">
        <v>0</v>
      </c>
      <c r="E1684"/>
    </row>
    <row r="1685" spans="1:5" ht="15" x14ac:dyDescent="0.2">
      <c r="A1685" s="5"/>
      <c r="B1685" s="4">
        <v>0</v>
      </c>
      <c r="E1685"/>
    </row>
    <row r="1686" spans="1:5" ht="15" x14ac:dyDescent="0.2">
      <c r="A1686" s="5"/>
      <c r="B1686" s="4">
        <v>0</v>
      </c>
      <c r="E1686"/>
    </row>
    <row r="1687" spans="1:5" ht="15" x14ac:dyDescent="0.2">
      <c r="A1687" s="5"/>
      <c r="B1687" s="4">
        <v>0</v>
      </c>
      <c r="E1687"/>
    </row>
    <row r="1688" spans="1:5" ht="15" x14ac:dyDescent="0.2">
      <c r="A1688" s="5"/>
      <c r="B1688" s="4">
        <v>0</v>
      </c>
      <c r="E1688"/>
    </row>
    <row r="1689" spans="1:5" ht="15" x14ac:dyDescent="0.2">
      <c r="A1689" s="5"/>
      <c r="B1689" s="4">
        <v>0</v>
      </c>
      <c r="E1689"/>
    </row>
    <row r="1690" spans="1:5" ht="15" x14ac:dyDescent="0.2">
      <c r="A1690" s="5"/>
      <c r="B1690" s="4">
        <v>0</v>
      </c>
      <c r="E1690"/>
    </row>
    <row r="1691" spans="1:5" ht="15" x14ac:dyDescent="0.2">
      <c r="A1691" s="5"/>
      <c r="B1691" s="4">
        <v>0</v>
      </c>
      <c r="E1691"/>
    </row>
    <row r="1692" spans="1:5" ht="15" x14ac:dyDescent="0.2">
      <c r="A1692" s="5"/>
      <c r="B1692" s="4">
        <v>0</v>
      </c>
      <c r="E1692"/>
    </row>
    <row r="1693" spans="1:5" ht="15" x14ac:dyDescent="0.2">
      <c r="A1693" s="5"/>
      <c r="B1693" s="4">
        <v>0</v>
      </c>
      <c r="E1693"/>
    </row>
    <row r="1694" spans="1:5" ht="15" x14ac:dyDescent="0.2">
      <c r="A1694" s="5"/>
      <c r="B1694" s="4">
        <v>0</v>
      </c>
      <c r="E1694"/>
    </row>
    <row r="1695" spans="1:5" ht="15" x14ac:dyDescent="0.2">
      <c r="A1695" s="5"/>
      <c r="B1695" s="4">
        <v>0</v>
      </c>
      <c r="E1695"/>
    </row>
    <row r="1696" spans="1:5" ht="15" x14ac:dyDescent="0.2">
      <c r="A1696" s="5"/>
      <c r="B1696" s="4">
        <v>0</v>
      </c>
      <c r="E1696"/>
    </row>
    <row r="1697" spans="1:5" ht="15" x14ac:dyDescent="0.2">
      <c r="A1697" s="5"/>
      <c r="B1697" s="4">
        <v>0</v>
      </c>
      <c r="E1697"/>
    </row>
    <row r="1698" spans="1:5" ht="15" x14ac:dyDescent="0.2">
      <c r="A1698" s="5"/>
      <c r="B1698" s="4">
        <v>0</v>
      </c>
      <c r="E1698"/>
    </row>
    <row r="1699" spans="1:5" ht="15" x14ac:dyDescent="0.2">
      <c r="A1699" s="5"/>
      <c r="B1699" s="4">
        <v>0</v>
      </c>
      <c r="E1699"/>
    </row>
    <row r="1700" spans="1:5" ht="15" x14ac:dyDescent="0.2">
      <c r="A1700" s="5"/>
      <c r="B1700" s="4">
        <v>0</v>
      </c>
      <c r="E1700"/>
    </row>
    <row r="1701" spans="1:5" ht="15" x14ac:dyDescent="0.2">
      <c r="A1701" s="5"/>
      <c r="B1701" s="4">
        <v>0</v>
      </c>
      <c r="E1701"/>
    </row>
    <row r="1702" spans="1:5" ht="15" x14ac:dyDescent="0.2">
      <c r="A1702" s="5"/>
      <c r="B1702" s="4">
        <v>0</v>
      </c>
      <c r="E1702"/>
    </row>
    <row r="1703" spans="1:5" ht="15" x14ac:dyDescent="0.2">
      <c r="A1703" s="5"/>
      <c r="B1703" s="4">
        <v>0</v>
      </c>
      <c r="E1703"/>
    </row>
    <row r="1704" spans="1:5" ht="15" x14ac:dyDescent="0.2">
      <c r="A1704" s="5"/>
      <c r="B1704" s="4">
        <v>0</v>
      </c>
      <c r="E1704"/>
    </row>
    <row r="1705" spans="1:5" ht="15" x14ac:dyDescent="0.2">
      <c r="A1705" s="5"/>
      <c r="B1705" s="4">
        <v>0</v>
      </c>
      <c r="E1705"/>
    </row>
    <row r="1706" spans="1:5" ht="15" x14ac:dyDescent="0.2">
      <c r="A1706" s="5"/>
      <c r="B1706" s="4">
        <v>0</v>
      </c>
      <c r="E1706"/>
    </row>
    <row r="1707" spans="1:5" ht="15" x14ac:dyDescent="0.2">
      <c r="A1707" s="5"/>
      <c r="B1707" s="4">
        <v>0</v>
      </c>
      <c r="E1707"/>
    </row>
    <row r="1708" spans="1:5" ht="15" x14ac:dyDescent="0.2">
      <c r="A1708" s="5"/>
      <c r="B1708" s="4">
        <v>0</v>
      </c>
      <c r="E1708"/>
    </row>
    <row r="1709" spans="1:5" ht="15" x14ac:dyDescent="0.2">
      <c r="A1709" s="5"/>
      <c r="B1709" s="4">
        <v>0</v>
      </c>
      <c r="E1709"/>
    </row>
    <row r="1710" spans="1:5" ht="15" x14ac:dyDescent="0.2">
      <c r="A1710" s="5"/>
      <c r="B1710" s="4">
        <v>0</v>
      </c>
      <c r="E1710"/>
    </row>
    <row r="1711" spans="1:5" ht="15" x14ac:dyDescent="0.2">
      <c r="A1711" s="5"/>
      <c r="B1711" s="4">
        <v>0</v>
      </c>
      <c r="E1711"/>
    </row>
    <row r="1712" spans="1:5" ht="15" x14ac:dyDescent="0.2">
      <c r="A1712" s="5"/>
      <c r="B1712" s="4">
        <v>0</v>
      </c>
      <c r="E1712"/>
    </row>
    <row r="1713" spans="1:5" ht="15" x14ac:dyDescent="0.2">
      <c r="A1713" s="5"/>
      <c r="B1713" s="4">
        <v>0</v>
      </c>
      <c r="E1713"/>
    </row>
    <row r="1714" spans="1:5" ht="15" x14ac:dyDescent="0.2">
      <c r="A1714" s="5"/>
      <c r="B1714" s="4">
        <v>0</v>
      </c>
      <c r="E1714"/>
    </row>
    <row r="1715" spans="1:5" ht="15" x14ac:dyDescent="0.2">
      <c r="A1715" s="5"/>
      <c r="B1715" s="4">
        <v>0</v>
      </c>
      <c r="E1715"/>
    </row>
    <row r="1716" spans="1:5" ht="15" x14ac:dyDescent="0.2">
      <c r="A1716" s="5"/>
      <c r="B1716" s="4">
        <v>0</v>
      </c>
      <c r="E1716"/>
    </row>
    <row r="1717" spans="1:5" ht="15" x14ac:dyDescent="0.2">
      <c r="A1717" s="5"/>
      <c r="B1717" s="4">
        <v>0</v>
      </c>
      <c r="E1717"/>
    </row>
    <row r="1718" spans="1:5" ht="15" x14ac:dyDescent="0.2">
      <c r="A1718" s="5"/>
      <c r="B1718" s="4">
        <v>0</v>
      </c>
      <c r="E1718"/>
    </row>
    <row r="1719" spans="1:5" ht="15" x14ac:dyDescent="0.2">
      <c r="A1719" s="5"/>
      <c r="B1719" s="4">
        <v>0</v>
      </c>
      <c r="E1719"/>
    </row>
    <row r="1720" spans="1:5" ht="15" x14ac:dyDescent="0.2">
      <c r="A1720" s="5"/>
      <c r="B1720" s="4">
        <v>0</v>
      </c>
      <c r="E1720"/>
    </row>
    <row r="1721" spans="1:5" ht="15" x14ac:dyDescent="0.2">
      <c r="A1721" s="5"/>
      <c r="B1721" s="4">
        <v>0</v>
      </c>
      <c r="E1721"/>
    </row>
    <row r="1722" spans="1:5" ht="15" x14ac:dyDescent="0.2">
      <c r="A1722" s="5"/>
      <c r="B1722" s="4">
        <v>0</v>
      </c>
      <c r="E1722"/>
    </row>
    <row r="1723" spans="1:5" ht="15" x14ac:dyDescent="0.2">
      <c r="A1723" s="5"/>
      <c r="B1723" s="4">
        <v>0</v>
      </c>
      <c r="E1723"/>
    </row>
    <row r="1724" spans="1:5" ht="15" x14ac:dyDescent="0.2">
      <c r="A1724" s="5"/>
      <c r="B1724" s="4">
        <v>0</v>
      </c>
      <c r="E1724"/>
    </row>
    <row r="1725" spans="1:5" ht="15" x14ac:dyDescent="0.2">
      <c r="A1725" s="5"/>
      <c r="B1725" s="4">
        <v>0</v>
      </c>
      <c r="E1725"/>
    </row>
    <row r="1726" spans="1:5" ht="15" x14ac:dyDescent="0.2">
      <c r="A1726" s="5"/>
      <c r="B1726" s="4">
        <v>0</v>
      </c>
      <c r="E1726"/>
    </row>
    <row r="1727" spans="1:5" ht="15" x14ac:dyDescent="0.2">
      <c r="A1727" s="5"/>
      <c r="B1727" s="4">
        <v>0</v>
      </c>
      <c r="E1727"/>
    </row>
    <row r="1728" spans="1:5" ht="15" x14ac:dyDescent="0.2">
      <c r="A1728" s="5"/>
      <c r="B1728" s="4">
        <v>0</v>
      </c>
      <c r="E1728"/>
    </row>
    <row r="1729" spans="1:5" ht="15" x14ac:dyDescent="0.2">
      <c r="A1729" s="5"/>
      <c r="B1729" s="4">
        <v>0</v>
      </c>
      <c r="E1729"/>
    </row>
    <row r="1730" spans="1:5" ht="15" x14ac:dyDescent="0.2">
      <c r="A1730" s="5"/>
      <c r="B1730" s="4">
        <v>0</v>
      </c>
      <c r="E1730"/>
    </row>
    <row r="1731" spans="1:5" ht="15" x14ac:dyDescent="0.2">
      <c r="A1731" s="5"/>
      <c r="B1731" s="4">
        <v>0</v>
      </c>
      <c r="E1731"/>
    </row>
    <row r="1732" spans="1:5" ht="15" x14ac:dyDescent="0.2">
      <c r="A1732" s="5"/>
      <c r="B1732" s="4">
        <v>0</v>
      </c>
      <c r="E1732"/>
    </row>
    <row r="1733" spans="1:5" ht="15" x14ac:dyDescent="0.2">
      <c r="A1733" s="5"/>
      <c r="B1733" s="4">
        <v>0</v>
      </c>
      <c r="E1733"/>
    </row>
    <row r="1734" spans="1:5" ht="15" x14ac:dyDescent="0.2">
      <c r="A1734" s="5"/>
      <c r="B1734" s="4">
        <v>0</v>
      </c>
      <c r="E1734"/>
    </row>
    <row r="1735" spans="1:5" ht="15" x14ac:dyDescent="0.2">
      <c r="A1735" s="5"/>
      <c r="B1735" s="4">
        <v>0</v>
      </c>
      <c r="E1735"/>
    </row>
    <row r="1736" spans="1:5" ht="15" x14ac:dyDescent="0.2">
      <c r="A1736" s="5"/>
      <c r="B1736" s="4">
        <v>0</v>
      </c>
      <c r="E1736"/>
    </row>
    <row r="1737" spans="1:5" ht="15" x14ac:dyDescent="0.2">
      <c r="A1737" s="5"/>
      <c r="B1737" s="4">
        <v>0</v>
      </c>
      <c r="E1737"/>
    </row>
    <row r="1738" spans="1:5" ht="15" x14ac:dyDescent="0.2">
      <c r="A1738" s="5"/>
      <c r="B1738" s="4">
        <v>0</v>
      </c>
      <c r="E1738"/>
    </row>
    <row r="1739" spans="1:5" ht="15" x14ac:dyDescent="0.2">
      <c r="A1739" s="5"/>
      <c r="B1739" s="4">
        <v>0</v>
      </c>
      <c r="E1739"/>
    </row>
    <row r="1740" spans="1:5" ht="15" x14ac:dyDescent="0.2">
      <c r="A1740" s="5"/>
      <c r="B1740" s="4">
        <v>0</v>
      </c>
      <c r="E1740"/>
    </row>
    <row r="1741" spans="1:5" ht="15" x14ac:dyDescent="0.2">
      <c r="A1741" s="5"/>
      <c r="B1741" s="4">
        <v>0</v>
      </c>
      <c r="E1741"/>
    </row>
    <row r="1742" spans="1:5" ht="15" x14ac:dyDescent="0.2">
      <c r="A1742" s="5"/>
      <c r="B1742" s="4">
        <v>0</v>
      </c>
      <c r="E1742"/>
    </row>
    <row r="1743" spans="1:5" ht="15" x14ac:dyDescent="0.2">
      <c r="A1743" s="5"/>
      <c r="B1743" s="4">
        <v>0</v>
      </c>
      <c r="E1743"/>
    </row>
    <row r="1744" spans="1:5" ht="15" x14ac:dyDescent="0.2">
      <c r="A1744" s="5"/>
      <c r="B1744" s="4">
        <v>0</v>
      </c>
      <c r="E1744"/>
    </row>
    <row r="1745" spans="1:5" ht="15" x14ac:dyDescent="0.2">
      <c r="A1745" s="5"/>
      <c r="B1745" s="4">
        <v>0</v>
      </c>
      <c r="E1745"/>
    </row>
    <row r="1746" spans="1:5" ht="15" x14ac:dyDescent="0.2">
      <c r="A1746" s="5"/>
      <c r="B1746" s="4">
        <v>0</v>
      </c>
      <c r="E1746"/>
    </row>
    <row r="1747" spans="1:5" ht="15" x14ac:dyDescent="0.2">
      <c r="A1747" s="5"/>
      <c r="B1747" s="4">
        <v>0</v>
      </c>
      <c r="E1747"/>
    </row>
    <row r="1748" spans="1:5" ht="15" x14ac:dyDescent="0.2">
      <c r="A1748" s="5"/>
      <c r="B1748" s="4">
        <v>0</v>
      </c>
      <c r="E1748"/>
    </row>
    <row r="1749" spans="1:5" ht="15" x14ac:dyDescent="0.2">
      <c r="A1749" s="5"/>
      <c r="B1749" s="4">
        <v>0</v>
      </c>
      <c r="E1749"/>
    </row>
    <row r="1750" spans="1:5" ht="15" x14ac:dyDescent="0.2">
      <c r="A1750" s="5"/>
      <c r="B1750" s="4">
        <v>0</v>
      </c>
      <c r="E1750"/>
    </row>
    <row r="1751" spans="1:5" ht="15" x14ac:dyDescent="0.2">
      <c r="A1751" s="5"/>
      <c r="B1751" s="4">
        <v>0</v>
      </c>
      <c r="E1751"/>
    </row>
    <row r="1752" spans="1:5" ht="15" x14ac:dyDescent="0.2">
      <c r="A1752" s="5"/>
      <c r="B1752" s="4">
        <v>0</v>
      </c>
      <c r="E1752"/>
    </row>
    <row r="1753" spans="1:5" ht="15" x14ac:dyDescent="0.2">
      <c r="A1753" s="5"/>
      <c r="B1753" s="4">
        <v>0</v>
      </c>
      <c r="E1753"/>
    </row>
    <row r="1754" spans="1:5" ht="15" x14ac:dyDescent="0.2">
      <c r="A1754" s="5"/>
      <c r="B1754" s="4">
        <v>0</v>
      </c>
      <c r="E1754"/>
    </row>
    <row r="1755" spans="1:5" ht="15" x14ac:dyDescent="0.2">
      <c r="A1755" s="5"/>
      <c r="B1755" s="4">
        <v>0</v>
      </c>
      <c r="E1755"/>
    </row>
    <row r="1756" spans="1:5" ht="15" x14ac:dyDescent="0.2">
      <c r="A1756" s="5"/>
      <c r="B1756" s="4">
        <v>0</v>
      </c>
      <c r="E1756"/>
    </row>
    <row r="1757" spans="1:5" ht="15" x14ac:dyDescent="0.2">
      <c r="A1757" s="5"/>
      <c r="B1757" s="4">
        <v>0</v>
      </c>
      <c r="E1757"/>
    </row>
    <row r="1758" spans="1:5" ht="15" x14ac:dyDescent="0.2">
      <c r="A1758" s="5"/>
      <c r="B1758" s="4">
        <v>0</v>
      </c>
      <c r="E1758"/>
    </row>
    <row r="1759" spans="1:5" ht="15" x14ac:dyDescent="0.2">
      <c r="A1759" s="5"/>
      <c r="B1759" s="4">
        <v>0</v>
      </c>
      <c r="E1759"/>
    </row>
    <row r="1760" spans="1:5" ht="15" x14ac:dyDescent="0.2">
      <c r="A1760" s="5"/>
      <c r="B1760" s="4">
        <v>0</v>
      </c>
      <c r="E1760"/>
    </row>
    <row r="1761" spans="1:5" ht="15" x14ac:dyDescent="0.2">
      <c r="A1761" s="5"/>
      <c r="B1761" s="4">
        <v>0</v>
      </c>
      <c r="E1761"/>
    </row>
    <row r="1762" spans="1:5" ht="15" x14ac:dyDescent="0.2">
      <c r="A1762" s="5"/>
      <c r="B1762" s="4">
        <v>0</v>
      </c>
      <c r="E1762"/>
    </row>
    <row r="1763" spans="1:5" ht="15" x14ac:dyDescent="0.2">
      <c r="A1763" s="5"/>
      <c r="B1763" s="4">
        <v>0</v>
      </c>
      <c r="E1763"/>
    </row>
    <row r="1764" spans="1:5" ht="15" x14ac:dyDescent="0.2">
      <c r="A1764" s="5"/>
      <c r="B1764" s="4">
        <v>0</v>
      </c>
      <c r="E1764"/>
    </row>
    <row r="1765" spans="1:5" ht="15" x14ac:dyDescent="0.2">
      <c r="A1765" s="5"/>
      <c r="B1765" s="4">
        <v>0</v>
      </c>
      <c r="E1765"/>
    </row>
    <row r="1766" spans="1:5" ht="15" x14ac:dyDescent="0.2">
      <c r="A1766" s="5"/>
      <c r="B1766" s="4">
        <v>0</v>
      </c>
      <c r="E1766"/>
    </row>
    <row r="1767" spans="1:5" ht="15" x14ac:dyDescent="0.2">
      <c r="A1767" s="5"/>
      <c r="B1767" s="4">
        <v>0</v>
      </c>
      <c r="E1767"/>
    </row>
    <row r="1768" spans="1:5" ht="15" x14ac:dyDescent="0.2">
      <c r="A1768" s="5"/>
      <c r="B1768" s="4">
        <v>0</v>
      </c>
      <c r="E1768"/>
    </row>
    <row r="1769" spans="1:5" ht="15" x14ac:dyDescent="0.2">
      <c r="A1769" s="5"/>
      <c r="B1769" s="4">
        <v>0</v>
      </c>
      <c r="E1769"/>
    </row>
    <row r="1770" spans="1:5" ht="15" x14ac:dyDescent="0.2">
      <c r="A1770" s="5"/>
      <c r="B1770" s="4">
        <v>0</v>
      </c>
      <c r="E1770"/>
    </row>
    <row r="1771" spans="1:5" ht="15" x14ac:dyDescent="0.2">
      <c r="A1771" s="5"/>
      <c r="B1771" s="4">
        <v>0</v>
      </c>
      <c r="E1771"/>
    </row>
    <row r="1772" spans="1:5" ht="15" x14ac:dyDescent="0.2">
      <c r="A1772" s="5"/>
      <c r="B1772" s="4">
        <v>0</v>
      </c>
      <c r="E1772"/>
    </row>
    <row r="1773" spans="1:5" ht="15" x14ac:dyDescent="0.2">
      <c r="A1773" s="5"/>
      <c r="B1773" s="4">
        <v>0</v>
      </c>
      <c r="E1773"/>
    </row>
    <row r="1774" spans="1:5" ht="15" x14ac:dyDescent="0.2">
      <c r="A1774" s="5"/>
      <c r="B1774" s="4">
        <v>0</v>
      </c>
      <c r="E1774"/>
    </row>
    <row r="1775" spans="1:5" ht="15" x14ac:dyDescent="0.2">
      <c r="A1775" s="5"/>
      <c r="B1775" s="4">
        <v>0</v>
      </c>
      <c r="E1775"/>
    </row>
    <row r="1776" spans="1:5" ht="15" x14ac:dyDescent="0.2">
      <c r="A1776" s="5"/>
      <c r="B1776" s="4">
        <v>0</v>
      </c>
      <c r="E1776"/>
    </row>
    <row r="1777" spans="1:5" ht="15" x14ac:dyDescent="0.2">
      <c r="A1777" s="5"/>
      <c r="B1777" s="4">
        <v>0</v>
      </c>
      <c r="E1777"/>
    </row>
    <row r="1778" spans="1:5" ht="15" x14ac:dyDescent="0.2">
      <c r="A1778" s="5"/>
      <c r="B1778" s="4">
        <v>0</v>
      </c>
      <c r="E1778"/>
    </row>
    <row r="1779" spans="1:5" ht="15" x14ac:dyDescent="0.2">
      <c r="A1779" s="5"/>
      <c r="B1779" s="4">
        <v>0</v>
      </c>
      <c r="E1779"/>
    </row>
    <row r="1780" spans="1:5" ht="15" x14ac:dyDescent="0.2">
      <c r="A1780" s="5"/>
      <c r="B1780" s="4">
        <v>0</v>
      </c>
      <c r="E1780"/>
    </row>
    <row r="1781" spans="1:5" ht="15" x14ac:dyDescent="0.2">
      <c r="A1781" s="5"/>
      <c r="B1781" s="4">
        <v>0</v>
      </c>
      <c r="E1781"/>
    </row>
    <row r="1782" spans="1:5" ht="15" x14ac:dyDescent="0.2">
      <c r="A1782" s="5"/>
      <c r="B1782" s="4">
        <v>0</v>
      </c>
      <c r="E1782"/>
    </row>
    <row r="1783" spans="1:5" ht="15" x14ac:dyDescent="0.2">
      <c r="A1783" s="5"/>
      <c r="B1783" s="4">
        <v>0</v>
      </c>
      <c r="E1783"/>
    </row>
    <row r="1784" spans="1:5" ht="15" x14ac:dyDescent="0.2">
      <c r="A1784" s="5"/>
      <c r="B1784" s="4">
        <v>0</v>
      </c>
      <c r="E1784"/>
    </row>
    <row r="1785" spans="1:5" ht="15" x14ac:dyDescent="0.2">
      <c r="A1785" s="5"/>
      <c r="B1785" s="4">
        <v>0</v>
      </c>
      <c r="E1785"/>
    </row>
    <row r="1786" spans="1:5" ht="15" x14ac:dyDescent="0.2">
      <c r="A1786" s="5"/>
      <c r="B1786" s="4">
        <v>0</v>
      </c>
      <c r="E1786"/>
    </row>
    <row r="1787" spans="1:5" ht="15" x14ac:dyDescent="0.2">
      <c r="A1787" s="5"/>
      <c r="B1787" s="4">
        <v>0</v>
      </c>
      <c r="E1787"/>
    </row>
    <row r="1788" spans="1:5" ht="15" x14ac:dyDescent="0.2">
      <c r="A1788" s="5"/>
      <c r="B1788" s="4">
        <v>0</v>
      </c>
      <c r="E1788"/>
    </row>
    <row r="1789" spans="1:5" ht="15" x14ac:dyDescent="0.2">
      <c r="A1789" s="5"/>
      <c r="B1789" s="4">
        <v>0</v>
      </c>
      <c r="E1789"/>
    </row>
    <row r="1790" spans="1:5" ht="15" x14ac:dyDescent="0.2">
      <c r="A1790" s="5"/>
      <c r="B1790" s="4">
        <v>0</v>
      </c>
      <c r="E1790"/>
    </row>
    <row r="1791" spans="1:5" ht="15" x14ac:dyDescent="0.2">
      <c r="A1791" s="5"/>
      <c r="B1791" s="4">
        <v>0</v>
      </c>
      <c r="E1791"/>
    </row>
    <row r="1792" spans="1:5" ht="15" x14ac:dyDescent="0.2">
      <c r="A1792" s="5"/>
      <c r="B1792" s="4">
        <v>0</v>
      </c>
      <c r="E1792"/>
    </row>
    <row r="1793" spans="1:5" ht="15" x14ac:dyDescent="0.2">
      <c r="A1793" s="5"/>
      <c r="B1793" s="4">
        <v>0</v>
      </c>
      <c r="E1793"/>
    </row>
    <row r="1794" spans="1:5" ht="15" x14ac:dyDescent="0.2">
      <c r="A1794" s="5"/>
      <c r="B1794" s="4">
        <v>0</v>
      </c>
      <c r="E1794"/>
    </row>
    <row r="1795" spans="1:5" ht="15" x14ac:dyDescent="0.2">
      <c r="A1795" s="5"/>
      <c r="B1795" s="4">
        <v>0</v>
      </c>
      <c r="E1795"/>
    </row>
    <row r="1796" spans="1:5" ht="15" x14ac:dyDescent="0.2">
      <c r="A1796" s="5"/>
      <c r="B1796" s="4">
        <v>0</v>
      </c>
      <c r="E1796"/>
    </row>
    <row r="1797" spans="1:5" ht="15" x14ac:dyDescent="0.2">
      <c r="A1797" s="5"/>
      <c r="B1797" s="4">
        <v>0</v>
      </c>
      <c r="E1797"/>
    </row>
    <row r="1798" spans="1:5" ht="15" x14ac:dyDescent="0.2">
      <c r="A1798" s="5"/>
      <c r="B1798" s="4">
        <v>0</v>
      </c>
      <c r="E1798"/>
    </row>
    <row r="1799" spans="1:5" ht="15" x14ac:dyDescent="0.2">
      <c r="A1799" s="5"/>
      <c r="B1799" s="4">
        <v>0</v>
      </c>
      <c r="E1799"/>
    </row>
    <row r="1800" spans="1:5" ht="15" x14ac:dyDescent="0.2">
      <c r="A1800" s="5"/>
      <c r="B1800" s="4">
        <v>0</v>
      </c>
      <c r="E1800"/>
    </row>
    <row r="1801" spans="1:5" ht="15" x14ac:dyDescent="0.2">
      <c r="A1801" s="5"/>
      <c r="B1801" s="4">
        <v>0</v>
      </c>
      <c r="E1801"/>
    </row>
    <row r="1802" spans="1:5" ht="15" x14ac:dyDescent="0.2">
      <c r="A1802" s="5"/>
      <c r="B1802" s="4">
        <v>0</v>
      </c>
      <c r="E1802"/>
    </row>
    <row r="1803" spans="1:5" ht="15" x14ac:dyDescent="0.2">
      <c r="A1803" s="5"/>
      <c r="B1803" s="4">
        <v>0</v>
      </c>
      <c r="E1803"/>
    </row>
    <row r="1804" spans="1:5" ht="15" x14ac:dyDescent="0.2">
      <c r="A1804" s="5"/>
      <c r="B1804" s="4">
        <v>0</v>
      </c>
      <c r="E1804"/>
    </row>
    <row r="1805" spans="1:5" ht="15" x14ac:dyDescent="0.2">
      <c r="A1805" s="5"/>
      <c r="B1805" s="4">
        <v>0</v>
      </c>
      <c r="E1805"/>
    </row>
    <row r="1806" spans="1:5" ht="15" x14ac:dyDescent="0.2">
      <c r="A1806" s="5"/>
      <c r="B1806" s="4">
        <v>0</v>
      </c>
      <c r="E1806"/>
    </row>
    <row r="1807" spans="1:5" ht="15" x14ac:dyDescent="0.2">
      <c r="A1807" s="5"/>
      <c r="B1807" s="4">
        <v>0</v>
      </c>
      <c r="E1807"/>
    </row>
    <row r="1808" spans="1:5" ht="15" x14ac:dyDescent="0.2">
      <c r="A1808" s="5"/>
      <c r="B1808" s="4">
        <v>0</v>
      </c>
      <c r="E1808"/>
    </row>
    <row r="1809" spans="1:5" ht="15" x14ac:dyDescent="0.2">
      <c r="A1809" s="5"/>
      <c r="B1809" s="4">
        <v>0</v>
      </c>
      <c r="E1809"/>
    </row>
    <row r="1810" spans="1:5" ht="15" x14ac:dyDescent="0.2">
      <c r="A1810" s="5"/>
      <c r="B1810" s="4">
        <v>0</v>
      </c>
      <c r="E1810"/>
    </row>
    <row r="1811" spans="1:5" ht="15" x14ac:dyDescent="0.2">
      <c r="A1811" s="5"/>
      <c r="B1811" s="4">
        <v>0</v>
      </c>
      <c r="E1811"/>
    </row>
    <row r="1812" spans="1:5" ht="15" x14ac:dyDescent="0.2">
      <c r="A1812" s="5"/>
      <c r="B1812" s="4">
        <v>0</v>
      </c>
      <c r="E1812"/>
    </row>
    <row r="1813" spans="1:5" ht="15" x14ac:dyDescent="0.2">
      <c r="A1813" s="5"/>
      <c r="B1813" s="4">
        <v>0</v>
      </c>
      <c r="E1813"/>
    </row>
    <row r="1814" spans="1:5" ht="15" x14ac:dyDescent="0.2">
      <c r="A1814" s="5"/>
      <c r="B1814" s="4">
        <v>0</v>
      </c>
      <c r="E1814"/>
    </row>
    <row r="1815" spans="1:5" ht="15" x14ac:dyDescent="0.2">
      <c r="A1815" s="5"/>
      <c r="B1815" s="4">
        <v>0</v>
      </c>
      <c r="E1815"/>
    </row>
    <row r="1816" spans="1:5" ht="15" x14ac:dyDescent="0.2">
      <c r="A1816" s="5"/>
      <c r="B1816" s="4">
        <v>0</v>
      </c>
      <c r="E1816"/>
    </row>
    <row r="1817" spans="1:5" ht="15" x14ac:dyDescent="0.2">
      <c r="A1817" s="5"/>
      <c r="B1817" s="4">
        <v>0</v>
      </c>
      <c r="E1817"/>
    </row>
    <row r="1818" spans="1:5" ht="15" x14ac:dyDescent="0.2">
      <c r="A1818" s="5"/>
      <c r="B1818" s="4">
        <v>0</v>
      </c>
      <c r="E1818"/>
    </row>
    <row r="1819" spans="1:5" ht="15" x14ac:dyDescent="0.2">
      <c r="A1819" s="5"/>
      <c r="B1819" s="4">
        <v>0</v>
      </c>
      <c r="E1819"/>
    </row>
    <row r="1820" spans="1:5" ht="15" x14ac:dyDescent="0.2">
      <c r="A1820" s="5"/>
      <c r="B1820" s="4">
        <v>0</v>
      </c>
      <c r="E1820"/>
    </row>
    <row r="1821" spans="1:5" ht="15" x14ac:dyDescent="0.2">
      <c r="A1821" s="5"/>
      <c r="B1821" s="4">
        <v>0</v>
      </c>
      <c r="E1821"/>
    </row>
    <row r="1822" spans="1:5" ht="15" x14ac:dyDescent="0.2">
      <c r="A1822" s="5"/>
      <c r="B1822" s="4">
        <v>0</v>
      </c>
      <c r="E1822"/>
    </row>
    <row r="1823" spans="1:5" ht="15" x14ac:dyDescent="0.2">
      <c r="A1823" s="5"/>
      <c r="B1823" s="4">
        <v>0</v>
      </c>
      <c r="E1823"/>
    </row>
    <row r="1824" spans="1:5" ht="15" x14ac:dyDescent="0.2">
      <c r="A1824" s="5"/>
      <c r="B1824" s="4">
        <v>0</v>
      </c>
      <c r="E1824"/>
    </row>
    <row r="1825" spans="1:5" ht="15" x14ac:dyDescent="0.2">
      <c r="A1825" s="5"/>
      <c r="B1825" s="4">
        <v>0</v>
      </c>
      <c r="E1825"/>
    </row>
    <row r="1826" spans="1:5" ht="15" x14ac:dyDescent="0.2">
      <c r="A1826" s="5"/>
      <c r="B1826" s="4">
        <v>0</v>
      </c>
      <c r="E1826"/>
    </row>
    <row r="1827" spans="1:5" ht="15" x14ac:dyDescent="0.2">
      <c r="A1827" s="5"/>
      <c r="B1827" s="4">
        <v>0</v>
      </c>
      <c r="E1827"/>
    </row>
    <row r="1828" spans="1:5" ht="15" x14ac:dyDescent="0.2">
      <c r="A1828" s="5"/>
      <c r="B1828" s="4">
        <v>0</v>
      </c>
      <c r="E1828"/>
    </row>
    <row r="1829" spans="1:5" ht="15" x14ac:dyDescent="0.2">
      <c r="A1829" s="5"/>
      <c r="B1829" s="4">
        <v>0</v>
      </c>
      <c r="E1829"/>
    </row>
    <row r="1830" spans="1:5" ht="15" x14ac:dyDescent="0.2">
      <c r="A1830" s="5"/>
      <c r="B1830" s="4">
        <v>0</v>
      </c>
      <c r="E1830"/>
    </row>
    <row r="1831" spans="1:5" ht="15" x14ac:dyDescent="0.2">
      <c r="A1831" s="5"/>
      <c r="B1831" s="4">
        <v>0</v>
      </c>
      <c r="E1831"/>
    </row>
    <row r="1832" spans="1:5" ht="15" x14ac:dyDescent="0.2">
      <c r="A1832" s="5"/>
      <c r="B1832" s="4">
        <v>0</v>
      </c>
      <c r="E1832"/>
    </row>
    <row r="1833" spans="1:5" ht="15" x14ac:dyDescent="0.2">
      <c r="A1833" s="5"/>
      <c r="B1833" s="4">
        <v>0</v>
      </c>
      <c r="E1833"/>
    </row>
    <row r="1834" spans="1:5" ht="15" x14ac:dyDescent="0.2">
      <c r="A1834" s="5"/>
      <c r="B1834" s="4">
        <v>0</v>
      </c>
      <c r="E1834"/>
    </row>
    <row r="1835" spans="1:5" ht="15" x14ac:dyDescent="0.2">
      <c r="A1835" s="5"/>
      <c r="B1835" s="4">
        <v>0</v>
      </c>
      <c r="E1835"/>
    </row>
    <row r="1836" spans="1:5" ht="15" x14ac:dyDescent="0.2">
      <c r="A1836" s="5"/>
      <c r="B1836" s="4">
        <v>0</v>
      </c>
      <c r="E1836"/>
    </row>
    <row r="1837" spans="1:5" ht="15" x14ac:dyDescent="0.2">
      <c r="A1837" s="5"/>
      <c r="B1837" s="4">
        <v>0</v>
      </c>
      <c r="E1837"/>
    </row>
    <row r="1838" spans="1:5" ht="15" x14ac:dyDescent="0.2">
      <c r="A1838" s="5"/>
      <c r="B1838" s="4">
        <v>0</v>
      </c>
      <c r="E1838"/>
    </row>
    <row r="1839" spans="1:5" ht="15" x14ac:dyDescent="0.2">
      <c r="A1839" s="5"/>
      <c r="B1839" s="4">
        <v>0</v>
      </c>
      <c r="E1839"/>
    </row>
    <row r="1840" spans="1:5" ht="15" x14ac:dyDescent="0.2">
      <c r="A1840" s="5"/>
      <c r="B1840" s="4">
        <v>0</v>
      </c>
      <c r="E1840"/>
    </row>
    <row r="1841" spans="1:5" ht="15" x14ac:dyDescent="0.2">
      <c r="A1841" s="5"/>
      <c r="B1841" s="4">
        <v>0</v>
      </c>
      <c r="E1841"/>
    </row>
    <row r="1842" spans="1:5" ht="15" x14ac:dyDescent="0.2">
      <c r="A1842" s="5"/>
      <c r="B1842" s="4">
        <v>0</v>
      </c>
      <c r="E1842"/>
    </row>
    <row r="1843" spans="1:5" ht="15" x14ac:dyDescent="0.2">
      <c r="A1843" s="5"/>
      <c r="B1843" s="4">
        <v>0</v>
      </c>
      <c r="E1843"/>
    </row>
    <row r="1844" spans="1:5" ht="15" x14ac:dyDescent="0.2">
      <c r="A1844" s="5"/>
      <c r="B1844" s="4">
        <v>0</v>
      </c>
      <c r="E1844"/>
    </row>
    <row r="1845" spans="1:5" ht="15" x14ac:dyDescent="0.2">
      <c r="A1845" s="5"/>
      <c r="B1845" s="4">
        <v>0</v>
      </c>
      <c r="E1845"/>
    </row>
    <row r="1846" spans="1:5" ht="15" x14ac:dyDescent="0.2">
      <c r="A1846" s="5"/>
      <c r="B1846" s="4">
        <v>0</v>
      </c>
      <c r="E1846"/>
    </row>
    <row r="1847" spans="1:5" ht="15" x14ac:dyDescent="0.2">
      <c r="A1847" s="5"/>
      <c r="B1847" s="4">
        <v>0</v>
      </c>
      <c r="E1847"/>
    </row>
    <row r="1848" spans="1:5" ht="15" x14ac:dyDescent="0.2">
      <c r="A1848" s="5"/>
      <c r="B1848" s="4">
        <v>0</v>
      </c>
      <c r="E1848"/>
    </row>
    <row r="1849" spans="1:5" ht="15" x14ac:dyDescent="0.2">
      <c r="A1849" s="5"/>
      <c r="B1849" s="4">
        <v>0</v>
      </c>
      <c r="E1849"/>
    </row>
    <row r="1850" spans="1:5" ht="15" x14ac:dyDescent="0.2">
      <c r="A1850" s="5"/>
      <c r="B1850" s="4">
        <v>0</v>
      </c>
      <c r="E1850"/>
    </row>
    <row r="1851" spans="1:5" ht="15" x14ac:dyDescent="0.2">
      <c r="A1851" s="5"/>
      <c r="B1851" s="4">
        <v>0</v>
      </c>
      <c r="E1851"/>
    </row>
    <row r="1852" spans="1:5" ht="15" x14ac:dyDescent="0.2">
      <c r="A1852" s="5"/>
      <c r="B1852" s="4">
        <v>0</v>
      </c>
      <c r="E1852"/>
    </row>
    <row r="1853" spans="1:5" ht="15" x14ac:dyDescent="0.2">
      <c r="A1853" s="5"/>
      <c r="B1853" s="4">
        <v>0</v>
      </c>
      <c r="E1853"/>
    </row>
    <row r="1854" spans="1:5" ht="15" x14ac:dyDescent="0.2">
      <c r="A1854" s="5"/>
      <c r="B1854" s="4">
        <v>0</v>
      </c>
      <c r="E1854"/>
    </row>
    <row r="1855" spans="1:5" ht="15" x14ac:dyDescent="0.2">
      <c r="A1855" s="5"/>
      <c r="B1855" s="4">
        <v>0</v>
      </c>
      <c r="E1855"/>
    </row>
    <row r="1856" spans="1:5" ht="15" x14ac:dyDescent="0.2">
      <c r="A1856" s="5"/>
      <c r="B1856" s="4">
        <v>0</v>
      </c>
      <c r="E1856"/>
    </row>
    <row r="1857" spans="1:5" ht="15" x14ac:dyDescent="0.2">
      <c r="A1857" s="5"/>
      <c r="B1857" s="4">
        <v>0</v>
      </c>
      <c r="E1857"/>
    </row>
    <row r="1858" spans="1:5" ht="15" x14ac:dyDescent="0.2">
      <c r="A1858" s="5"/>
      <c r="B1858" s="4">
        <v>0</v>
      </c>
      <c r="E1858"/>
    </row>
    <row r="1859" spans="1:5" ht="15" x14ac:dyDescent="0.2">
      <c r="A1859" s="5"/>
      <c r="B1859" s="4">
        <v>0</v>
      </c>
      <c r="E1859"/>
    </row>
    <row r="1860" spans="1:5" ht="15" x14ac:dyDescent="0.2">
      <c r="A1860" s="5"/>
      <c r="B1860" s="4">
        <v>0</v>
      </c>
      <c r="E1860"/>
    </row>
    <row r="1861" spans="1:5" ht="15" x14ac:dyDescent="0.2">
      <c r="A1861" s="5"/>
      <c r="B1861" s="4">
        <v>0</v>
      </c>
      <c r="E1861"/>
    </row>
    <row r="1862" spans="1:5" ht="15" x14ac:dyDescent="0.2">
      <c r="A1862" s="5"/>
      <c r="B1862" s="4">
        <v>0</v>
      </c>
      <c r="E1862"/>
    </row>
    <row r="1863" spans="1:5" ht="15" x14ac:dyDescent="0.2">
      <c r="A1863" s="5"/>
      <c r="B1863" s="4">
        <v>0</v>
      </c>
      <c r="E1863"/>
    </row>
    <row r="1864" spans="1:5" ht="15" x14ac:dyDescent="0.2">
      <c r="A1864" s="5"/>
      <c r="B1864" s="4">
        <v>0</v>
      </c>
      <c r="E1864"/>
    </row>
    <row r="1865" spans="1:5" ht="15" x14ac:dyDescent="0.2">
      <c r="A1865" s="5"/>
      <c r="B1865" s="4">
        <v>0</v>
      </c>
      <c r="E1865"/>
    </row>
    <row r="1866" spans="1:5" ht="15" x14ac:dyDescent="0.2">
      <c r="A1866" s="5"/>
      <c r="B1866" s="4">
        <v>0</v>
      </c>
      <c r="E1866"/>
    </row>
    <row r="1867" spans="1:5" ht="15" x14ac:dyDescent="0.2">
      <c r="A1867" s="5"/>
      <c r="B1867" s="4">
        <v>0</v>
      </c>
      <c r="E1867"/>
    </row>
    <row r="1868" spans="1:5" ht="15" x14ac:dyDescent="0.2">
      <c r="A1868" s="5"/>
      <c r="B1868" s="4">
        <v>0</v>
      </c>
      <c r="E1868"/>
    </row>
    <row r="1869" spans="1:5" ht="15" x14ac:dyDescent="0.2">
      <c r="A1869" s="5"/>
      <c r="B1869" s="4">
        <v>0</v>
      </c>
      <c r="E1869"/>
    </row>
    <row r="1870" spans="1:5" ht="15" x14ac:dyDescent="0.2">
      <c r="A1870" s="5"/>
      <c r="B1870" s="4">
        <v>0</v>
      </c>
      <c r="E1870"/>
    </row>
    <row r="1871" spans="1:5" ht="15" x14ac:dyDescent="0.2">
      <c r="A1871" s="5"/>
      <c r="B1871" s="4">
        <v>0</v>
      </c>
      <c r="E1871"/>
    </row>
    <row r="1872" spans="1:5" ht="15" x14ac:dyDescent="0.2">
      <c r="A1872" s="5"/>
      <c r="B1872" s="4">
        <v>0</v>
      </c>
      <c r="E1872"/>
    </row>
    <row r="1873" spans="1:5" ht="15" x14ac:dyDescent="0.2">
      <c r="A1873" s="5"/>
      <c r="B1873" s="4">
        <v>0</v>
      </c>
      <c r="E1873"/>
    </row>
    <row r="1874" spans="1:5" ht="15" x14ac:dyDescent="0.2">
      <c r="A1874" s="5"/>
      <c r="B1874" s="4">
        <v>0</v>
      </c>
      <c r="E1874"/>
    </row>
    <row r="1875" spans="1:5" ht="15" x14ac:dyDescent="0.2">
      <c r="A1875" s="5"/>
      <c r="B1875" s="4">
        <v>0</v>
      </c>
      <c r="E1875"/>
    </row>
    <row r="1876" spans="1:5" ht="15" x14ac:dyDescent="0.2">
      <c r="A1876" s="5"/>
      <c r="B1876" s="4">
        <v>0</v>
      </c>
      <c r="E1876"/>
    </row>
    <row r="1877" spans="1:5" ht="15" x14ac:dyDescent="0.2">
      <c r="A1877" s="5"/>
      <c r="B1877" s="4">
        <v>0</v>
      </c>
      <c r="E1877"/>
    </row>
    <row r="1878" spans="1:5" ht="15" x14ac:dyDescent="0.2">
      <c r="A1878" s="5"/>
      <c r="B1878" s="4">
        <v>0</v>
      </c>
      <c r="E1878"/>
    </row>
    <row r="1879" spans="1:5" ht="15" x14ac:dyDescent="0.2">
      <c r="A1879" s="5"/>
      <c r="B1879" s="4">
        <v>0</v>
      </c>
      <c r="E1879"/>
    </row>
    <row r="1880" spans="1:5" ht="15" x14ac:dyDescent="0.2">
      <c r="A1880" s="5"/>
      <c r="B1880" s="4">
        <v>0</v>
      </c>
      <c r="E1880"/>
    </row>
    <row r="1881" spans="1:5" ht="15" x14ac:dyDescent="0.2">
      <c r="A1881" s="5"/>
      <c r="B1881" s="4">
        <v>0</v>
      </c>
      <c r="E1881"/>
    </row>
    <row r="1882" spans="1:5" ht="15" x14ac:dyDescent="0.2">
      <c r="A1882" s="5"/>
      <c r="B1882" s="4">
        <v>0</v>
      </c>
      <c r="E1882"/>
    </row>
    <row r="1883" spans="1:5" ht="15" x14ac:dyDescent="0.2">
      <c r="A1883" s="5"/>
      <c r="B1883" s="4">
        <v>0</v>
      </c>
      <c r="E1883"/>
    </row>
    <row r="1884" spans="1:5" ht="15" x14ac:dyDescent="0.2">
      <c r="A1884" s="5"/>
      <c r="B1884" s="4">
        <v>0</v>
      </c>
      <c r="E1884"/>
    </row>
    <row r="1885" spans="1:5" ht="15" x14ac:dyDescent="0.2">
      <c r="A1885" s="5"/>
      <c r="B1885" s="4">
        <v>0</v>
      </c>
      <c r="E1885"/>
    </row>
    <row r="1886" spans="1:5" ht="15" x14ac:dyDescent="0.2">
      <c r="A1886" s="5"/>
      <c r="B1886" s="4">
        <v>0</v>
      </c>
      <c r="E1886"/>
    </row>
    <row r="1887" spans="1:5" ht="15" x14ac:dyDescent="0.2">
      <c r="A1887" s="5"/>
      <c r="B1887" s="4">
        <v>0</v>
      </c>
      <c r="E1887"/>
    </row>
    <row r="1888" spans="1:5" ht="15" x14ac:dyDescent="0.2">
      <c r="A1888" s="5"/>
      <c r="B1888" s="4">
        <v>0</v>
      </c>
      <c r="E1888"/>
    </row>
    <row r="1889" spans="1:5" ht="15" x14ac:dyDescent="0.2">
      <c r="A1889" s="5"/>
      <c r="B1889" s="4">
        <v>0</v>
      </c>
      <c r="E1889"/>
    </row>
    <row r="1890" spans="1:5" ht="15" x14ac:dyDescent="0.2">
      <c r="A1890" s="5"/>
      <c r="B1890" s="4">
        <v>0</v>
      </c>
      <c r="E1890"/>
    </row>
    <row r="1891" spans="1:5" ht="15" x14ac:dyDescent="0.2">
      <c r="A1891" s="5"/>
      <c r="B1891" s="4">
        <v>0</v>
      </c>
      <c r="E1891"/>
    </row>
    <row r="1892" spans="1:5" ht="15" x14ac:dyDescent="0.2">
      <c r="A1892" s="5"/>
      <c r="B1892" s="4">
        <v>0</v>
      </c>
      <c r="E1892"/>
    </row>
    <row r="1893" spans="1:5" ht="15" x14ac:dyDescent="0.2">
      <c r="A1893" s="5"/>
      <c r="B1893" s="4">
        <v>0</v>
      </c>
      <c r="E1893"/>
    </row>
    <row r="1894" spans="1:5" ht="15" x14ac:dyDescent="0.2">
      <c r="A1894" s="5"/>
      <c r="B1894" s="4">
        <v>0</v>
      </c>
      <c r="E1894"/>
    </row>
    <row r="1895" spans="1:5" ht="15" x14ac:dyDescent="0.2">
      <c r="A1895" s="5"/>
      <c r="B1895" s="4">
        <v>0</v>
      </c>
      <c r="E1895"/>
    </row>
    <row r="1896" spans="1:5" ht="15" x14ac:dyDescent="0.2">
      <c r="A1896" s="5"/>
      <c r="B1896" s="4">
        <v>0</v>
      </c>
      <c r="E1896"/>
    </row>
    <row r="1897" spans="1:5" ht="15" x14ac:dyDescent="0.2">
      <c r="A1897" s="5"/>
      <c r="B1897" s="4">
        <v>0</v>
      </c>
      <c r="E1897"/>
    </row>
    <row r="1898" spans="1:5" ht="15" x14ac:dyDescent="0.2">
      <c r="A1898" s="5"/>
      <c r="B1898" s="4">
        <v>0</v>
      </c>
      <c r="E1898"/>
    </row>
    <row r="1899" spans="1:5" ht="15" x14ac:dyDescent="0.2">
      <c r="A1899" s="5"/>
      <c r="B1899" s="4">
        <v>0</v>
      </c>
      <c r="E1899"/>
    </row>
    <row r="1900" spans="1:5" ht="15" x14ac:dyDescent="0.2">
      <c r="A1900" s="5"/>
      <c r="B1900" s="4">
        <v>0</v>
      </c>
      <c r="E1900"/>
    </row>
    <row r="1901" spans="1:5" ht="15" x14ac:dyDescent="0.2">
      <c r="A1901" s="5"/>
      <c r="B1901" s="4">
        <v>0</v>
      </c>
      <c r="E1901"/>
    </row>
    <row r="1902" spans="1:5" ht="15" x14ac:dyDescent="0.2">
      <c r="A1902" s="5"/>
      <c r="B1902" s="4">
        <v>0</v>
      </c>
      <c r="E1902"/>
    </row>
    <row r="1903" spans="1:5" ht="15" x14ac:dyDescent="0.2">
      <c r="A1903" s="5"/>
      <c r="B1903" s="4">
        <v>0</v>
      </c>
      <c r="E1903"/>
    </row>
    <row r="1904" spans="1:5" ht="15" x14ac:dyDescent="0.2">
      <c r="A1904" s="5"/>
      <c r="B1904" s="4">
        <v>0</v>
      </c>
      <c r="E1904"/>
    </row>
    <row r="1905" spans="1:5" ht="15" x14ac:dyDescent="0.2">
      <c r="A1905" s="5"/>
      <c r="B1905" s="4">
        <v>0</v>
      </c>
      <c r="E1905"/>
    </row>
    <row r="1906" spans="1:5" ht="15" x14ac:dyDescent="0.2">
      <c r="A1906" s="5"/>
      <c r="B1906" s="4">
        <v>0</v>
      </c>
      <c r="E1906"/>
    </row>
    <row r="1907" spans="1:5" ht="15" x14ac:dyDescent="0.2">
      <c r="A1907" s="5"/>
      <c r="B1907" s="4">
        <v>0</v>
      </c>
      <c r="E1907"/>
    </row>
    <row r="1908" spans="1:5" ht="15" x14ac:dyDescent="0.2">
      <c r="A1908" s="5"/>
      <c r="B1908" s="4">
        <v>0</v>
      </c>
      <c r="E1908"/>
    </row>
    <row r="1909" spans="1:5" ht="15" x14ac:dyDescent="0.2">
      <c r="A1909" s="5"/>
      <c r="B1909" s="4">
        <v>0</v>
      </c>
      <c r="E1909"/>
    </row>
    <row r="1910" spans="1:5" ht="15" x14ac:dyDescent="0.2">
      <c r="A1910" s="5"/>
      <c r="B1910" s="4">
        <v>0</v>
      </c>
      <c r="E1910"/>
    </row>
    <row r="1911" spans="1:5" ht="15" x14ac:dyDescent="0.2">
      <c r="A1911" s="5"/>
      <c r="B1911" s="4">
        <v>0</v>
      </c>
      <c r="E1911"/>
    </row>
    <row r="1912" spans="1:5" ht="15" x14ac:dyDescent="0.2">
      <c r="A1912" s="5"/>
      <c r="B1912" s="4">
        <v>0</v>
      </c>
      <c r="E1912"/>
    </row>
    <row r="1913" spans="1:5" ht="15" x14ac:dyDescent="0.2">
      <c r="A1913" s="5"/>
      <c r="B1913" s="4">
        <v>0</v>
      </c>
      <c r="E1913"/>
    </row>
    <row r="1914" spans="1:5" ht="15" x14ac:dyDescent="0.2">
      <c r="A1914" s="5"/>
      <c r="B1914" s="4">
        <v>0</v>
      </c>
      <c r="E1914"/>
    </row>
    <row r="1915" spans="1:5" ht="15" x14ac:dyDescent="0.2">
      <c r="A1915" s="5"/>
      <c r="B1915" s="4">
        <v>0</v>
      </c>
      <c r="E1915"/>
    </row>
    <row r="1916" spans="1:5" ht="15" x14ac:dyDescent="0.2">
      <c r="A1916" s="5"/>
      <c r="B1916" s="4">
        <v>0</v>
      </c>
      <c r="E1916"/>
    </row>
    <row r="1917" spans="1:5" ht="15" x14ac:dyDescent="0.2">
      <c r="A1917" s="5"/>
      <c r="B1917" s="4">
        <v>0</v>
      </c>
      <c r="E1917"/>
    </row>
    <row r="1918" spans="1:5" ht="15" x14ac:dyDescent="0.2">
      <c r="A1918" s="5"/>
      <c r="B1918" s="4">
        <v>0</v>
      </c>
      <c r="E1918"/>
    </row>
    <row r="1919" spans="1:5" ht="15" x14ac:dyDescent="0.2">
      <c r="A1919" s="5"/>
      <c r="B1919" s="4">
        <v>0</v>
      </c>
      <c r="E1919"/>
    </row>
    <row r="1920" spans="1:5" ht="15" x14ac:dyDescent="0.2">
      <c r="A1920" s="5"/>
      <c r="B1920" s="4">
        <v>0</v>
      </c>
      <c r="E1920"/>
    </row>
    <row r="1921" spans="1:5" ht="15" x14ac:dyDescent="0.2">
      <c r="A1921" s="5"/>
      <c r="B1921" s="4">
        <v>0</v>
      </c>
      <c r="E1921"/>
    </row>
    <row r="1922" spans="1:5" ht="15" x14ac:dyDescent="0.2">
      <c r="A1922" s="5"/>
      <c r="B1922" s="4">
        <v>0</v>
      </c>
      <c r="E1922"/>
    </row>
    <row r="1923" spans="1:5" ht="15" x14ac:dyDescent="0.2">
      <c r="A1923" s="5"/>
      <c r="B1923" s="4">
        <v>0</v>
      </c>
      <c r="E1923"/>
    </row>
    <row r="1924" spans="1:5" ht="15" x14ac:dyDescent="0.2">
      <c r="A1924" s="5"/>
      <c r="B1924" s="4">
        <v>0</v>
      </c>
      <c r="E1924"/>
    </row>
    <row r="1925" spans="1:5" ht="15" x14ac:dyDescent="0.2">
      <c r="A1925" s="5"/>
      <c r="B1925" s="4">
        <v>0</v>
      </c>
      <c r="E1925"/>
    </row>
    <row r="1926" spans="1:5" ht="15" x14ac:dyDescent="0.2">
      <c r="A1926" s="5"/>
      <c r="B1926" s="4">
        <v>0</v>
      </c>
      <c r="E1926"/>
    </row>
    <row r="1927" spans="1:5" ht="15" x14ac:dyDescent="0.2">
      <c r="A1927" s="5"/>
      <c r="B1927" s="4">
        <v>0</v>
      </c>
      <c r="E1927"/>
    </row>
    <row r="1928" spans="1:5" ht="15" x14ac:dyDescent="0.2">
      <c r="A1928" s="5"/>
      <c r="B1928" s="4">
        <v>0</v>
      </c>
      <c r="E1928"/>
    </row>
    <row r="1929" spans="1:5" ht="15" x14ac:dyDescent="0.2">
      <c r="A1929" s="5"/>
      <c r="B1929" s="4">
        <v>0</v>
      </c>
      <c r="E1929"/>
    </row>
    <row r="1930" spans="1:5" ht="15" x14ac:dyDescent="0.2">
      <c r="A1930" s="5"/>
      <c r="B1930" s="4">
        <v>0</v>
      </c>
      <c r="E1930"/>
    </row>
    <row r="1931" spans="1:5" ht="15" x14ac:dyDescent="0.2">
      <c r="A1931" s="5"/>
      <c r="B1931" s="4">
        <v>0</v>
      </c>
      <c r="E1931"/>
    </row>
    <row r="1932" spans="1:5" ht="15" x14ac:dyDescent="0.2">
      <c r="A1932" s="5"/>
      <c r="B1932" s="4">
        <v>0</v>
      </c>
      <c r="E1932"/>
    </row>
    <row r="1933" spans="1:5" ht="15" x14ac:dyDescent="0.2">
      <c r="A1933" s="5"/>
      <c r="B1933" s="4">
        <v>0</v>
      </c>
      <c r="E1933"/>
    </row>
    <row r="1934" spans="1:5" ht="15" x14ac:dyDescent="0.2">
      <c r="A1934" s="5"/>
      <c r="B1934" s="4">
        <v>0</v>
      </c>
      <c r="E1934"/>
    </row>
    <row r="1935" spans="1:5" ht="15" x14ac:dyDescent="0.2">
      <c r="A1935" s="5"/>
      <c r="B1935" s="4">
        <v>0</v>
      </c>
      <c r="E1935"/>
    </row>
    <row r="1936" spans="1:5" ht="15" x14ac:dyDescent="0.2">
      <c r="A1936" s="5"/>
      <c r="B1936" s="4">
        <v>0</v>
      </c>
      <c r="E1936"/>
    </row>
    <row r="1937" spans="1:5" ht="15" x14ac:dyDescent="0.2">
      <c r="A1937" s="5"/>
      <c r="B1937" s="4">
        <v>0</v>
      </c>
      <c r="E1937"/>
    </row>
    <row r="1938" spans="1:5" ht="15" x14ac:dyDescent="0.2">
      <c r="A1938" s="5"/>
      <c r="B1938" s="4">
        <v>0</v>
      </c>
      <c r="E1938"/>
    </row>
    <row r="1939" spans="1:5" ht="15" x14ac:dyDescent="0.2">
      <c r="A1939" s="5"/>
      <c r="B1939" s="4">
        <v>0</v>
      </c>
      <c r="E1939"/>
    </row>
    <row r="1940" spans="1:5" ht="15" x14ac:dyDescent="0.2">
      <c r="A1940" s="5"/>
      <c r="B1940" s="4">
        <v>0</v>
      </c>
      <c r="E1940"/>
    </row>
    <row r="1941" spans="1:5" ht="15" x14ac:dyDescent="0.2">
      <c r="A1941" s="5"/>
      <c r="B1941" s="4">
        <v>0</v>
      </c>
      <c r="E1941"/>
    </row>
    <row r="1942" spans="1:5" ht="15" x14ac:dyDescent="0.2">
      <c r="A1942" s="5"/>
      <c r="B1942" s="4">
        <v>0</v>
      </c>
      <c r="E1942"/>
    </row>
    <row r="1943" spans="1:5" ht="15" x14ac:dyDescent="0.2">
      <c r="A1943" s="5"/>
      <c r="B1943" s="4">
        <v>0</v>
      </c>
      <c r="E1943"/>
    </row>
    <row r="1944" spans="1:5" ht="15" x14ac:dyDescent="0.2">
      <c r="A1944" s="5"/>
      <c r="B1944" s="4">
        <v>0</v>
      </c>
      <c r="E1944"/>
    </row>
    <row r="1945" spans="1:5" ht="15" x14ac:dyDescent="0.2">
      <c r="A1945" s="5"/>
      <c r="B1945" s="4">
        <v>0</v>
      </c>
      <c r="E1945"/>
    </row>
    <row r="1946" spans="1:5" ht="15" x14ac:dyDescent="0.2">
      <c r="A1946" s="5"/>
      <c r="B1946" s="4">
        <v>0</v>
      </c>
      <c r="E1946"/>
    </row>
    <row r="1947" spans="1:5" ht="15" x14ac:dyDescent="0.2">
      <c r="A1947" s="5"/>
      <c r="B1947" s="4">
        <v>0</v>
      </c>
      <c r="E1947"/>
    </row>
    <row r="1948" spans="1:5" ht="15" x14ac:dyDescent="0.2">
      <c r="A1948" s="5"/>
      <c r="B1948" s="4">
        <v>0</v>
      </c>
      <c r="E1948"/>
    </row>
    <row r="1949" spans="1:5" ht="15" x14ac:dyDescent="0.2">
      <c r="A1949" s="5"/>
      <c r="B1949" s="4">
        <v>0</v>
      </c>
      <c r="E1949"/>
    </row>
    <row r="1950" spans="1:5" ht="15" x14ac:dyDescent="0.2">
      <c r="A1950" s="5"/>
      <c r="B1950" s="4">
        <v>0</v>
      </c>
      <c r="E1950"/>
    </row>
    <row r="1951" spans="1:5" ht="15" x14ac:dyDescent="0.2">
      <c r="A1951" s="5"/>
      <c r="B1951" s="4">
        <v>0</v>
      </c>
      <c r="E1951"/>
    </row>
    <row r="1952" spans="1:5" ht="15" x14ac:dyDescent="0.2">
      <c r="A1952" s="5"/>
      <c r="B1952" s="4">
        <v>0</v>
      </c>
      <c r="E1952"/>
    </row>
    <row r="1953" spans="1:5" ht="15" x14ac:dyDescent="0.2">
      <c r="A1953" s="5"/>
      <c r="B1953" s="4">
        <v>0</v>
      </c>
      <c r="E1953"/>
    </row>
    <row r="1954" spans="1:5" ht="15" x14ac:dyDescent="0.2">
      <c r="A1954" s="5"/>
      <c r="B1954" s="4">
        <v>0</v>
      </c>
      <c r="E1954"/>
    </row>
    <row r="1955" spans="1:5" ht="15" x14ac:dyDescent="0.2">
      <c r="A1955" s="5"/>
      <c r="B1955" s="4">
        <v>0</v>
      </c>
      <c r="E1955"/>
    </row>
    <row r="1956" spans="1:5" ht="15" x14ac:dyDescent="0.2">
      <c r="A1956" s="5"/>
      <c r="B1956" s="4">
        <v>0</v>
      </c>
      <c r="E1956"/>
    </row>
    <row r="1957" spans="1:5" ht="15" x14ac:dyDescent="0.2">
      <c r="A1957" s="5"/>
      <c r="B1957" s="4">
        <v>0</v>
      </c>
      <c r="E1957"/>
    </row>
    <row r="1958" spans="1:5" ht="15" x14ac:dyDescent="0.2">
      <c r="A1958" s="5"/>
      <c r="B1958" s="4">
        <v>0</v>
      </c>
      <c r="E1958"/>
    </row>
    <row r="1959" spans="1:5" ht="15" x14ac:dyDescent="0.2">
      <c r="A1959" s="5"/>
      <c r="B1959" s="4">
        <v>0</v>
      </c>
      <c r="E1959"/>
    </row>
    <row r="1960" spans="1:5" ht="15" x14ac:dyDescent="0.2">
      <c r="A1960" s="5"/>
      <c r="B1960" s="4">
        <v>0</v>
      </c>
      <c r="E1960"/>
    </row>
    <row r="1961" spans="1:5" ht="15" x14ac:dyDescent="0.2">
      <c r="A1961" s="5"/>
      <c r="B1961" s="4">
        <v>0</v>
      </c>
      <c r="E1961"/>
    </row>
    <row r="1962" spans="1:5" ht="15" x14ac:dyDescent="0.2">
      <c r="A1962" s="5"/>
      <c r="B1962" s="4">
        <v>0</v>
      </c>
      <c r="E1962"/>
    </row>
    <row r="1963" spans="1:5" ht="15" x14ac:dyDescent="0.2">
      <c r="A1963" s="5"/>
      <c r="B1963" s="4">
        <v>0</v>
      </c>
      <c r="E1963"/>
    </row>
    <row r="1964" spans="1:5" ht="15" x14ac:dyDescent="0.2">
      <c r="A1964" s="5"/>
      <c r="B1964" s="4">
        <v>0</v>
      </c>
      <c r="E1964"/>
    </row>
    <row r="1965" spans="1:5" ht="15" x14ac:dyDescent="0.2">
      <c r="A1965" s="5"/>
      <c r="B1965" s="4">
        <v>0</v>
      </c>
      <c r="E1965"/>
    </row>
    <row r="1966" spans="1:5" ht="15" x14ac:dyDescent="0.2">
      <c r="A1966" s="5"/>
      <c r="B1966" s="4">
        <v>0</v>
      </c>
      <c r="E1966"/>
    </row>
    <row r="1967" spans="1:5" ht="15" x14ac:dyDescent="0.2">
      <c r="A1967" s="5"/>
      <c r="B1967" s="4">
        <v>0</v>
      </c>
      <c r="E1967"/>
    </row>
    <row r="1968" spans="1:5" ht="15" x14ac:dyDescent="0.2">
      <c r="A1968" s="5"/>
      <c r="B1968" s="4">
        <v>0</v>
      </c>
      <c r="E1968"/>
    </row>
    <row r="1969" spans="1:5" ht="15" x14ac:dyDescent="0.2">
      <c r="A1969" s="5"/>
      <c r="B1969" s="4">
        <v>0</v>
      </c>
      <c r="E1969"/>
    </row>
    <row r="1970" spans="1:5" ht="15" x14ac:dyDescent="0.2">
      <c r="A1970" s="5"/>
      <c r="B1970" s="4">
        <v>0</v>
      </c>
      <c r="E1970"/>
    </row>
    <row r="1971" spans="1:5" ht="15" x14ac:dyDescent="0.2">
      <c r="A1971" s="5"/>
      <c r="B1971" s="4">
        <v>0</v>
      </c>
      <c r="E1971"/>
    </row>
    <row r="1972" spans="1:5" ht="15" x14ac:dyDescent="0.2">
      <c r="A1972" s="5"/>
      <c r="B1972" s="4">
        <v>0</v>
      </c>
      <c r="E1972"/>
    </row>
    <row r="1973" spans="1:5" ht="15" x14ac:dyDescent="0.2">
      <c r="A1973" s="5"/>
      <c r="B1973" s="4">
        <v>0</v>
      </c>
      <c r="E1973"/>
    </row>
    <row r="1974" spans="1:5" ht="15" x14ac:dyDescent="0.2">
      <c r="A1974" s="5"/>
      <c r="B1974" s="4">
        <v>0</v>
      </c>
      <c r="E1974"/>
    </row>
    <row r="1975" spans="1:5" ht="15" x14ac:dyDescent="0.2">
      <c r="A1975" s="5"/>
      <c r="B1975" s="4">
        <v>0</v>
      </c>
      <c r="E1975"/>
    </row>
    <row r="1976" spans="1:5" ht="15" x14ac:dyDescent="0.2">
      <c r="A1976" s="5"/>
      <c r="B1976" s="4">
        <v>0</v>
      </c>
      <c r="E1976"/>
    </row>
    <row r="1977" spans="1:5" ht="15" x14ac:dyDescent="0.2">
      <c r="A1977" s="5"/>
      <c r="B1977" s="4">
        <v>0</v>
      </c>
      <c r="E1977"/>
    </row>
    <row r="1978" spans="1:5" ht="15" x14ac:dyDescent="0.2">
      <c r="A1978" s="5"/>
      <c r="B1978" s="4">
        <v>0</v>
      </c>
      <c r="E1978"/>
    </row>
    <row r="1979" spans="1:5" ht="15" x14ac:dyDescent="0.2">
      <c r="A1979" s="5"/>
      <c r="B1979" s="4">
        <v>0</v>
      </c>
      <c r="E1979"/>
    </row>
    <row r="1980" spans="1:5" ht="15" x14ac:dyDescent="0.2">
      <c r="A1980" s="5"/>
      <c r="B1980" s="4">
        <v>0</v>
      </c>
      <c r="E1980"/>
    </row>
    <row r="1981" spans="1:5" ht="15" x14ac:dyDescent="0.2">
      <c r="A1981" s="5"/>
      <c r="B1981" s="4">
        <v>0</v>
      </c>
      <c r="E1981"/>
    </row>
    <row r="1982" spans="1:5" ht="15" x14ac:dyDescent="0.2">
      <c r="A1982" s="5"/>
      <c r="B1982" s="4">
        <v>0</v>
      </c>
      <c r="E1982"/>
    </row>
    <row r="1983" spans="1:5" ht="15" x14ac:dyDescent="0.2">
      <c r="A1983" s="5"/>
      <c r="B1983" s="4">
        <v>0</v>
      </c>
      <c r="E1983"/>
    </row>
    <row r="1984" spans="1:5" ht="15" x14ac:dyDescent="0.2">
      <c r="A1984" s="5"/>
      <c r="B1984" s="4">
        <v>0</v>
      </c>
      <c r="E1984"/>
    </row>
    <row r="1985" spans="1:5" ht="15" x14ac:dyDescent="0.2">
      <c r="A1985" s="5"/>
      <c r="B1985" s="4">
        <v>0</v>
      </c>
      <c r="E1985"/>
    </row>
    <row r="1986" spans="1:5" ht="15" x14ac:dyDescent="0.2">
      <c r="A1986" s="5"/>
      <c r="B1986" s="4">
        <v>0</v>
      </c>
      <c r="E1986"/>
    </row>
    <row r="1987" spans="1:5" ht="15" x14ac:dyDescent="0.2">
      <c r="A1987" s="5"/>
      <c r="B1987" s="4">
        <v>0</v>
      </c>
      <c r="E1987"/>
    </row>
    <row r="1988" spans="1:5" ht="15" x14ac:dyDescent="0.2">
      <c r="A1988" s="5"/>
      <c r="B1988" s="4">
        <v>0</v>
      </c>
      <c r="E1988"/>
    </row>
    <row r="1989" spans="1:5" ht="15" x14ac:dyDescent="0.2">
      <c r="A1989" s="5"/>
      <c r="B1989" s="4">
        <v>0</v>
      </c>
      <c r="E1989"/>
    </row>
    <row r="1990" spans="1:5" ht="15" x14ac:dyDescent="0.2">
      <c r="A1990" s="5"/>
      <c r="B1990" s="4">
        <v>0</v>
      </c>
      <c r="E1990"/>
    </row>
    <row r="1991" spans="1:5" ht="15" x14ac:dyDescent="0.2">
      <c r="A1991" s="5"/>
      <c r="B1991" s="4">
        <v>0</v>
      </c>
      <c r="E1991"/>
    </row>
    <row r="1992" spans="1:5" ht="15" x14ac:dyDescent="0.2">
      <c r="A1992" s="5"/>
      <c r="B1992" s="4">
        <v>0</v>
      </c>
      <c r="E1992"/>
    </row>
    <row r="1993" spans="1:5" ht="15" x14ac:dyDescent="0.2">
      <c r="A1993" s="5"/>
      <c r="B1993" s="4">
        <v>0</v>
      </c>
      <c r="E1993"/>
    </row>
    <row r="1994" spans="1:5" ht="15" x14ac:dyDescent="0.2">
      <c r="A1994" s="5"/>
      <c r="B1994" s="4">
        <v>0</v>
      </c>
      <c r="E1994"/>
    </row>
    <row r="1995" spans="1:5" ht="15" x14ac:dyDescent="0.2">
      <c r="A1995" s="5"/>
      <c r="B1995" s="4">
        <v>0</v>
      </c>
      <c r="E1995"/>
    </row>
    <row r="1996" spans="1:5" ht="15" x14ac:dyDescent="0.2">
      <c r="A1996" s="5"/>
      <c r="B1996" s="4">
        <v>0</v>
      </c>
      <c r="E1996"/>
    </row>
    <row r="1997" spans="1:5" ht="15" x14ac:dyDescent="0.2">
      <c r="A1997" s="5"/>
      <c r="B1997" s="4">
        <v>0</v>
      </c>
      <c r="E1997"/>
    </row>
    <row r="1998" spans="1:5" ht="15" x14ac:dyDescent="0.2">
      <c r="A1998" s="5"/>
      <c r="B1998" s="4">
        <v>0</v>
      </c>
      <c r="E1998"/>
    </row>
    <row r="1999" spans="1:5" ht="15" x14ac:dyDescent="0.2">
      <c r="A1999" s="5"/>
      <c r="B1999" s="4">
        <v>0</v>
      </c>
      <c r="E1999"/>
    </row>
    <row r="2000" spans="1:5" ht="15" x14ac:dyDescent="0.2">
      <c r="A2000" s="5"/>
      <c r="B2000" s="4">
        <v>0</v>
      </c>
      <c r="E2000"/>
    </row>
    <row r="2001" spans="1:5" ht="15" x14ac:dyDescent="0.2">
      <c r="A2001" s="5"/>
      <c r="B2001" s="4">
        <v>0</v>
      </c>
      <c r="E2001"/>
    </row>
    <row r="2002" spans="1:5" ht="15" x14ac:dyDescent="0.2">
      <c r="A2002" s="5"/>
      <c r="B2002" s="4">
        <v>0</v>
      </c>
      <c r="E2002"/>
    </row>
    <row r="2003" spans="1:5" ht="15" x14ac:dyDescent="0.2">
      <c r="A2003" s="5"/>
      <c r="B2003" s="4">
        <v>0</v>
      </c>
      <c r="E2003"/>
    </row>
    <row r="2004" spans="1:5" ht="15" x14ac:dyDescent="0.2">
      <c r="A2004" s="5"/>
      <c r="B2004" s="4">
        <v>0</v>
      </c>
      <c r="E2004"/>
    </row>
    <row r="2005" spans="1:5" ht="15" x14ac:dyDescent="0.2">
      <c r="A2005" s="5"/>
      <c r="B2005" s="4">
        <v>0</v>
      </c>
      <c r="E2005"/>
    </row>
    <row r="2006" spans="1:5" ht="15" x14ac:dyDescent="0.2">
      <c r="A2006" s="5"/>
      <c r="B2006" s="4">
        <v>0</v>
      </c>
      <c r="E2006"/>
    </row>
    <row r="2007" spans="1:5" ht="15" x14ac:dyDescent="0.2">
      <c r="A2007" s="5"/>
      <c r="B2007" s="4">
        <v>0</v>
      </c>
      <c r="E2007"/>
    </row>
    <row r="2008" spans="1:5" x14ac:dyDescent="0.15">
      <c r="A2008" s="5"/>
      <c r="B2008" s="4">
        <v>0</v>
      </c>
    </row>
    <row r="2009" spans="1:5" x14ac:dyDescent="0.15">
      <c r="A2009" s="5"/>
      <c r="B2009" s="4">
        <v>0</v>
      </c>
    </row>
    <row r="2010" spans="1:5" x14ac:dyDescent="0.15">
      <c r="A2010" s="5"/>
      <c r="B2010" s="4">
        <v>0</v>
      </c>
    </row>
    <row r="2011" spans="1:5" x14ac:dyDescent="0.15">
      <c r="A2011" s="5"/>
      <c r="B2011" s="4">
        <v>0</v>
      </c>
    </row>
    <row r="2012" spans="1:5" x14ac:dyDescent="0.15">
      <c r="A2012" s="5"/>
      <c r="B2012" s="4">
        <v>0</v>
      </c>
    </row>
    <row r="2013" spans="1:5" x14ac:dyDescent="0.15">
      <c r="A2013" s="5"/>
      <c r="B2013" s="4">
        <v>0</v>
      </c>
    </row>
    <row r="2014" spans="1:5" x14ac:dyDescent="0.15">
      <c r="A2014" s="5"/>
      <c r="B2014" s="4">
        <v>0</v>
      </c>
    </row>
    <row r="2015" spans="1:5" x14ac:dyDescent="0.15">
      <c r="A2015" s="5"/>
      <c r="B2015" s="4">
        <v>0</v>
      </c>
    </row>
    <row r="2016" spans="1:5" x14ac:dyDescent="0.15">
      <c r="A2016" s="5"/>
      <c r="B2016" s="4">
        <v>0</v>
      </c>
    </row>
    <row r="2017" spans="1:2" x14ac:dyDescent="0.15">
      <c r="A2017" s="5"/>
      <c r="B2017" s="4">
        <v>0</v>
      </c>
    </row>
    <row r="2018" spans="1:2" x14ac:dyDescent="0.15">
      <c r="A2018" s="5"/>
      <c r="B2018" s="4">
        <v>0</v>
      </c>
    </row>
    <row r="2019" spans="1:2" x14ac:dyDescent="0.15">
      <c r="A2019" s="5"/>
      <c r="B2019" s="4">
        <v>0</v>
      </c>
    </row>
    <row r="2020" spans="1:2" x14ac:dyDescent="0.15">
      <c r="A2020" s="5"/>
      <c r="B2020" s="4">
        <v>0</v>
      </c>
    </row>
    <row r="2021" spans="1:2" x14ac:dyDescent="0.15">
      <c r="A2021" s="5"/>
      <c r="B2021" s="4">
        <v>0</v>
      </c>
    </row>
    <row r="2022" spans="1:2" x14ac:dyDescent="0.15">
      <c r="A2022" s="5"/>
      <c r="B2022" s="4">
        <v>0</v>
      </c>
    </row>
    <row r="2023" spans="1:2" x14ac:dyDescent="0.15">
      <c r="A2023" s="5"/>
      <c r="B2023" s="4">
        <v>0</v>
      </c>
    </row>
    <row r="2024" spans="1:2" x14ac:dyDescent="0.15">
      <c r="A2024" s="5"/>
      <c r="B2024" s="4">
        <v>0</v>
      </c>
    </row>
    <row r="2025" spans="1:2" x14ac:dyDescent="0.15">
      <c r="A2025" s="5"/>
      <c r="B2025" s="4">
        <v>0</v>
      </c>
    </row>
    <row r="2026" spans="1:2" x14ac:dyDescent="0.15">
      <c r="A2026" s="5"/>
      <c r="B2026" s="4">
        <v>0</v>
      </c>
    </row>
    <row r="2027" spans="1:2" x14ac:dyDescent="0.15">
      <c r="A2027" s="5"/>
      <c r="B2027" s="4">
        <v>0</v>
      </c>
    </row>
    <row r="2028" spans="1:2" x14ac:dyDescent="0.15">
      <c r="A2028" s="5"/>
      <c r="B2028" s="4">
        <v>0</v>
      </c>
    </row>
    <row r="2029" spans="1:2" x14ac:dyDescent="0.15">
      <c r="A2029" s="5"/>
      <c r="B2029" s="4">
        <v>0</v>
      </c>
    </row>
    <row r="2030" spans="1:2" x14ac:dyDescent="0.15">
      <c r="A2030" s="5"/>
      <c r="B2030" s="4">
        <v>0</v>
      </c>
    </row>
    <row r="2031" spans="1:2" x14ac:dyDescent="0.15">
      <c r="A2031" s="5"/>
      <c r="B2031" s="4">
        <v>0</v>
      </c>
    </row>
    <row r="2032" spans="1:2" x14ac:dyDescent="0.15">
      <c r="A2032" s="5"/>
      <c r="B2032" s="4">
        <v>0</v>
      </c>
    </row>
    <row r="2033" spans="1:2" x14ac:dyDescent="0.15">
      <c r="A2033" s="5"/>
      <c r="B2033" s="4">
        <v>0</v>
      </c>
    </row>
    <row r="2034" spans="1:2" x14ac:dyDescent="0.15">
      <c r="A2034" s="5"/>
      <c r="B2034" s="4">
        <v>0</v>
      </c>
    </row>
    <row r="2035" spans="1:2" x14ac:dyDescent="0.15">
      <c r="A2035" s="5"/>
      <c r="B2035" s="4">
        <v>0</v>
      </c>
    </row>
    <row r="2036" spans="1:2" x14ac:dyDescent="0.15">
      <c r="A2036" s="5"/>
      <c r="B2036" s="4">
        <v>0</v>
      </c>
    </row>
    <row r="2037" spans="1:2" x14ac:dyDescent="0.15">
      <c r="A2037" s="5"/>
      <c r="B2037" s="4">
        <v>0</v>
      </c>
    </row>
    <row r="2038" spans="1:2" x14ac:dyDescent="0.15">
      <c r="A2038" s="5"/>
      <c r="B2038" s="4">
        <v>0</v>
      </c>
    </row>
    <row r="2039" spans="1:2" x14ac:dyDescent="0.15">
      <c r="A2039" s="5"/>
      <c r="B2039" s="4">
        <v>0</v>
      </c>
    </row>
    <row r="2040" spans="1:2" x14ac:dyDescent="0.15">
      <c r="A2040" s="5"/>
      <c r="B2040" s="4">
        <v>0</v>
      </c>
    </row>
    <row r="2041" spans="1:2" x14ac:dyDescent="0.15">
      <c r="A2041" s="5"/>
      <c r="B2041" s="4">
        <v>0</v>
      </c>
    </row>
    <row r="2042" spans="1:2" x14ac:dyDescent="0.15">
      <c r="A2042" s="5"/>
      <c r="B2042" s="4">
        <v>0</v>
      </c>
    </row>
    <row r="2043" spans="1:2" x14ac:dyDescent="0.15">
      <c r="A2043" s="5"/>
      <c r="B2043" s="4">
        <v>0</v>
      </c>
    </row>
    <row r="2044" spans="1:2" x14ac:dyDescent="0.15">
      <c r="A2044" s="5"/>
      <c r="B2044" s="4">
        <v>0</v>
      </c>
    </row>
    <row r="2045" spans="1:2" x14ac:dyDescent="0.15">
      <c r="A2045" s="5"/>
      <c r="B2045" s="4">
        <v>0</v>
      </c>
    </row>
    <row r="2046" spans="1:2" x14ac:dyDescent="0.15">
      <c r="A2046" s="5"/>
      <c r="B2046" s="4">
        <v>0</v>
      </c>
    </row>
    <row r="2047" spans="1:2" x14ac:dyDescent="0.15">
      <c r="A2047" s="5"/>
      <c r="B2047" s="4">
        <v>0</v>
      </c>
    </row>
    <row r="2048" spans="1:2" x14ac:dyDescent="0.15">
      <c r="A2048" s="5"/>
      <c r="B2048" s="4">
        <v>0</v>
      </c>
    </row>
    <row r="2049" spans="1:2" x14ac:dyDescent="0.15">
      <c r="A2049" s="5"/>
      <c r="B2049" s="4">
        <v>0</v>
      </c>
    </row>
    <row r="2050" spans="1:2" x14ac:dyDescent="0.15">
      <c r="A2050" s="5"/>
      <c r="B2050" s="4">
        <v>0</v>
      </c>
    </row>
    <row r="2051" spans="1:2" x14ac:dyDescent="0.15">
      <c r="A2051" s="5"/>
      <c r="B2051" s="4">
        <v>0</v>
      </c>
    </row>
    <row r="2052" spans="1:2" x14ac:dyDescent="0.15">
      <c r="A2052" s="5"/>
      <c r="B2052" s="4">
        <v>0</v>
      </c>
    </row>
    <row r="2053" spans="1:2" x14ac:dyDescent="0.15">
      <c r="A2053" s="5"/>
    </row>
    <row r="2054" spans="1:2" x14ac:dyDescent="0.15">
      <c r="A2054" s="5"/>
    </row>
    <row r="2055" spans="1:2" x14ac:dyDescent="0.15">
      <c r="A2055" s="5"/>
    </row>
    <row r="2056" spans="1:2" x14ac:dyDescent="0.15">
      <c r="A2056" s="5"/>
    </row>
    <row r="2057" spans="1:2" x14ac:dyDescent="0.15">
      <c r="A2057" s="5"/>
    </row>
    <row r="2058" spans="1:2" x14ac:dyDescent="0.15">
      <c r="A2058" s="5"/>
    </row>
    <row r="2059" spans="1:2" x14ac:dyDescent="0.15">
      <c r="A2059" s="5"/>
    </row>
    <row r="2060" spans="1:2" x14ac:dyDescent="0.15">
      <c r="A2060" s="5"/>
    </row>
    <row r="2061" spans="1:2" x14ac:dyDescent="0.15">
      <c r="A2061" s="5"/>
    </row>
    <row r="2062" spans="1:2" x14ac:dyDescent="0.15">
      <c r="A2062" s="5"/>
    </row>
    <row r="2063" spans="1:2" x14ac:dyDescent="0.15">
      <c r="A2063" s="5"/>
    </row>
    <row r="2064" spans="1:2" x14ac:dyDescent="0.15">
      <c r="A2064" s="5"/>
    </row>
    <row r="2065" spans="1:1" x14ac:dyDescent="0.15">
      <c r="A2065" s="5"/>
    </row>
    <row r="2066" spans="1:1" x14ac:dyDescent="0.15">
      <c r="A2066" s="5"/>
    </row>
    <row r="2067" spans="1:1" x14ac:dyDescent="0.15">
      <c r="A2067" s="5"/>
    </row>
    <row r="2068" spans="1:1" x14ac:dyDescent="0.15">
      <c r="A2068" s="5"/>
    </row>
    <row r="2069" spans="1:1" x14ac:dyDescent="0.15">
      <c r="A2069" s="5"/>
    </row>
    <row r="2070" spans="1:1" x14ac:dyDescent="0.15">
      <c r="A2070" s="5"/>
    </row>
    <row r="2071" spans="1:1" x14ac:dyDescent="0.15">
      <c r="A2071" s="5"/>
    </row>
    <row r="2072" spans="1:1" x14ac:dyDescent="0.15">
      <c r="A2072" s="5"/>
    </row>
    <row r="2073" spans="1:1" x14ac:dyDescent="0.15">
      <c r="A2073" s="5"/>
    </row>
    <row r="2074" spans="1:1" x14ac:dyDescent="0.15">
      <c r="A2074" s="5"/>
    </row>
    <row r="2075" spans="1:1" x14ac:dyDescent="0.15">
      <c r="A2075" s="5"/>
    </row>
    <row r="2076" spans="1:1" x14ac:dyDescent="0.15">
      <c r="A2076" s="5"/>
    </row>
    <row r="2077" spans="1:1" x14ac:dyDescent="0.15">
      <c r="A2077" s="5"/>
    </row>
    <row r="2078" spans="1:1" x14ac:dyDescent="0.15">
      <c r="A2078" s="5"/>
    </row>
    <row r="2079" spans="1:1" x14ac:dyDescent="0.15">
      <c r="A2079" s="5"/>
    </row>
    <row r="2080" spans="1:1" x14ac:dyDescent="0.15">
      <c r="A2080" s="5"/>
    </row>
    <row r="2081" spans="1:1" x14ac:dyDescent="0.15">
      <c r="A2081" s="5"/>
    </row>
    <row r="2082" spans="1:1" x14ac:dyDescent="0.15">
      <c r="A2082" s="5"/>
    </row>
    <row r="2083" spans="1:1" x14ac:dyDescent="0.15">
      <c r="A2083" s="5"/>
    </row>
    <row r="2084" spans="1:1" x14ac:dyDescent="0.15">
      <c r="A2084" s="5"/>
    </row>
    <row r="2085" spans="1:1" x14ac:dyDescent="0.15">
      <c r="A2085" s="5"/>
    </row>
    <row r="2086" spans="1:1" x14ac:dyDescent="0.15">
      <c r="A2086" s="5"/>
    </row>
    <row r="2087" spans="1:1" x14ac:dyDescent="0.15">
      <c r="A2087" s="5"/>
    </row>
    <row r="2088" spans="1:1" x14ac:dyDescent="0.15">
      <c r="A2088" s="5"/>
    </row>
    <row r="2089" spans="1:1" x14ac:dyDescent="0.15">
      <c r="A2089" s="5"/>
    </row>
    <row r="2090" spans="1:1" x14ac:dyDescent="0.15">
      <c r="A2090" s="5"/>
    </row>
    <row r="2091" spans="1:1" x14ac:dyDescent="0.15">
      <c r="A2091" s="5"/>
    </row>
    <row r="2092" spans="1:1" x14ac:dyDescent="0.15">
      <c r="A2092" s="5"/>
    </row>
    <row r="2093" spans="1:1" x14ac:dyDescent="0.15">
      <c r="A2093" s="5"/>
    </row>
    <row r="2094" spans="1:1" x14ac:dyDescent="0.15">
      <c r="A2094" s="5"/>
    </row>
    <row r="2095" spans="1:1" x14ac:dyDescent="0.15">
      <c r="A2095" s="5"/>
    </row>
    <row r="2096" spans="1:1" x14ac:dyDescent="0.15">
      <c r="A2096" s="5"/>
    </row>
    <row r="2097" spans="1:1" x14ac:dyDescent="0.15">
      <c r="A2097" s="5"/>
    </row>
    <row r="2098" spans="1:1" x14ac:dyDescent="0.15">
      <c r="A2098" s="5"/>
    </row>
    <row r="2099" spans="1:1" x14ac:dyDescent="0.15">
      <c r="A2099" s="5"/>
    </row>
    <row r="2100" spans="1:1" x14ac:dyDescent="0.15">
      <c r="A2100" s="5"/>
    </row>
    <row r="2101" spans="1:1" x14ac:dyDescent="0.15">
      <c r="A2101" s="5"/>
    </row>
    <row r="2102" spans="1:1" x14ac:dyDescent="0.15">
      <c r="A2102" s="5"/>
    </row>
    <row r="2103" spans="1:1" x14ac:dyDescent="0.15">
      <c r="A2103" s="5"/>
    </row>
    <row r="2104" spans="1:1" x14ac:dyDescent="0.15">
      <c r="A2104" s="5"/>
    </row>
    <row r="2105" spans="1:1" x14ac:dyDescent="0.15">
      <c r="A2105" s="5"/>
    </row>
    <row r="2106" spans="1:1" x14ac:dyDescent="0.15">
      <c r="A2106" s="5"/>
    </row>
    <row r="2107" spans="1:1" x14ac:dyDescent="0.15">
      <c r="A2107" s="5"/>
    </row>
    <row r="2108" spans="1:1" x14ac:dyDescent="0.15">
      <c r="A2108" s="5"/>
    </row>
    <row r="2109" spans="1:1" x14ac:dyDescent="0.15">
      <c r="A2109" s="5"/>
    </row>
    <row r="2110" spans="1:1" x14ac:dyDescent="0.15">
      <c r="A2110" s="5"/>
    </row>
    <row r="2111" spans="1:1" x14ac:dyDescent="0.15">
      <c r="A2111" s="5"/>
    </row>
    <row r="2112" spans="1:1" x14ac:dyDescent="0.15">
      <c r="A2112" s="5"/>
    </row>
    <row r="2113" spans="1:1" x14ac:dyDescent="0.15">
      <c r="A2113" s="5"/>
    </row>
    <row r="2114" spans="1:1" x14ac:dyDescent="0.15">
      <c r="A2114" s="5"/>
    </row>
    <row r="2115" spans="1:1" x14ac:dyDescent="0.15">
      <c r="A2115" s="5"/>
    </row>
    <row r="2116" spans="1:1" x14ac:dyDescent="0.15">
      <c r="A2116" s="5"/>
    </row>
    <row r="2117" spans="1:1" x14ac:dyDescent="0.15">
      <c r="A2117" s="5"/>
    </row>
    <row r="2118" spans="1:1" x14ac:dyDescent="0.15">
      <c r="A2118" s="5"/>
    </row>
    <row r="2119" spans="1:1" x14ac:dyDescent="0.15">
      <c r="A2119" s="5"/>
    </row>
    <row r="2120" spans="1:1" x14ac:dyDescent="0.15">
      <c r="A2120" s="5"/>
    </row>
    <row r="2121" spans="1:1" x14ac:dyDescent="0.15">
      <c r="A2121" s="5"/>
    </row>
    <row r="2122" spans="1:1" x14ac:dyDescent="0.15">
      <c r="A2122" s="5"/>
    </row>
    <row r="2123" spans="1:1" x14ac:dyDescent="0.15">
      <c r="A2123" s="5"/>
    </row>
    <row r="2124" spans="1:1" x14ac:dyDescent="0.15">
      <c r="A2124" s="5"/>
    </row>
    <row r="2125" spans="1:1" x14ac:dyDescent="0.15">
      <c r="A2125" s="5"/>
    </row>
    <row r="2126" spans="1:1" x14ac:dyDescent="0.15">
      <c r="A2126" s="5"/>
    </row>
    <row r="2127" spans="1:1" x14ac:dyDescent="0.15">
      <c r="A2127" s="5"/>
    </row>
    <row r="2128" spans="1:1" x14ac:dyDescent="0.15">
      <c r="A2128" s="5"/>
    </row>
    <row r="2129" spans="1:1" x14ac:dyDescent="0.15">
      <c r="A2129" s="5"/>
    </row>
    <row r="2130" spans="1:1" x14ac:dyDescent="0.15">
      <c r="A2130" s="5"/>
    </row>
    <row r="2131" spans="1:1" x14ac:dyDescent="0.15">
      <c r="A2131" s="5"/>
    </row>
    <row r="2132" spans="1:1" x14ac:dyDescent="0.15">
      <c r="A2132" s="5"/>
    </row>
    <row r="2133" spans="1:1" x14ac:dyDescent="0.15">
      <c r="A2133" s="5"/>
    </row>
    <row r="2134" spans="1:1" x14ac:dyDescent="0.15">
      <c r="A2134" s="5"/>
    </row>
    <row r="2135" spans="1:1" x14ac:dyDescent="0.15">
      <c r="A2135" s="5"/>
    </row>
    <row r="2136" spans="1:1" x14ac:dyDescent="0.15">
      <c r="A2136" s="5"/>
    </row>
    <row r="2137" spans="1:1" x14ac:dyDescent="0.15">
      <c r="A2137" s="5"/>
    </row>
    <row r="2138" spans="1:1" x14ac:dyDescent="0.15">
      <c r="A2138" s="5"/>
    </row>
    <row r="2139" spans="1:1" x14ac:dyDescent="0.15">
      <c r="A2139" s="5"/>
    </row>
    <row r="2140" spans="1:1" x14ac:dyDescent="0.15">
      <c r="A2140" s="5"/>
    </row>
    <row r="2141" spans="1:1" x14ac:dyDescent="0.15">
      <c r="A2141" s="5"/>
    </row>
    <row r="2142" spans="1:1" x14ac:dyDescent="0.15">
      <c r="A2142" s="5"/>
    </row>
    <row r="2143" spans="1:1" x14ac:dyDescent="0.15">
      <c r="A2143" s="5"/>
    </row>
    <row r="2144" spans="1:1" x14ac:dyDescent="0.15">
      <c r="A2144" s="5"/>
    </row>
    <row r="2145" spans="1:1" x14ac:dyDescent="0.15">
      <c r="A2145" s="5"/>
    </row>
    <row r="2146" spans="1:1" x14ac:dyDescent="0.15">
      <c r="A2146" s="5"/>
    </row>
    <row r="2147" spans="1:1" x14ac:dyDescent="0.15">
      <c r="A2147" s="5"/>
    </row>
    <row r="2148" spans="1:1" x14ac:dyDescent="0.15">
      <c r="A2148" s="5"/>
    </row>
    <row r="2149" spans="1:1" x14ac:dyDescent="0.15">
      <c r="A2149" s="5"/>
    </row>
    <row r="2150" spans="1:1" x14ac:dyDescent="0.15">
      <c r="A2150" s="5"/>
    </row>
    <row r="2151" spans="1:1" x14ac:dyDescent="0.15">
      <c r="A2151" s="5"/>
    </row>
    <row r="2152" spans="1:1" x14ac:dyDescent="0.15">
      <c r="A2152" s="5"/>
    </row>
    <row r="2153" spans="1:1" x14ac:dyDescent="0.15">
      <c r="A2153" s="5"/>
    </row>
    <row r="2154" spans="1:1" x14ac:dyDescent="0.15">
      <c r="A2154" s="5"/>
    </row>
    <row r="2155" spans="1:1" x14ac:dyDescent="0.15">
      <c r="A2155" s="5"/>
    </row>
    <row r="2156" spans="1:1" x14ac:dyDescent="0.15">
      <c r="A2156" s="5"/>
    </row>
    <row r="2157" spans="1:1" x14ac:dyDescent="0.15">
      <c r="A2157" s="5"/>
    </row>
    <row r="2158" spans="1:1" x14ac:dyDescent="0.15">
      <c r="A2158" s="5"/>
    </row>
    <row r="2159" spans="1:1" x14ac:dyDescent="0.15">
      <c r="A2159" s="5"/>
    </row>
    <row r="2160" spans="1:1" x14ac:dyDescent="0.15">
      <c r="A2160" s="5"/>
    </row>
    <row r="2161" spans="1:1" x14ac:dyDescent="0.15">
      <c r="A2161" s="5"/>
    </row>
    <row r="2162" spans="1:1" x14ac:dyDescent="0.15">
      <c r="A2162" s="5"/>
    </row>
    <row r="2163" spans="1:1" x14ac:dyDescent="0.15">
      <c r="A2163" s="5"/>
    </row>
    <row r="2164" spans="1:1" x14ac:dyDescent="0.15">
      <c r="A2164" s="5"/>
    </row>
    <row r="2165" spans="1:1" x14ac:dyDescent="0.15">
      <c r="A2165" s="5"/>
    </row>
    <row r="2166" spans="1:1" x14ac:dyDescent="0.15">
      <c r="A2166" s="5"/>
    </row>
    <row r="2167" spans="1:1" x14ac:dyDescent="0.15">
      <c r="A2167" s="5"/>
    </row>
    <row r="2168" spans="1:1" x14ac:dyDescent="0.15">
      <c r="A2168" s="5"/>
    </row>
    <row r="2169" spans="1:1" x14ac:dyDescent="0.15">
      <c r="A2169" s="5"/>
    </row>
    <row r="2170" spans="1:1" x14ac:dyDescent="0.15">
      <c r="A2170" s="5"/>
    </row>
    <row r="2171" spans="1:1" x14ac:dyDescent="0.15">
      <c r="A2171" s="5"/>
    </row>
    <row r="2172" spans="1:1" x14ac:dyDescent="0.15">
      <c r="A2172" s="5"/>
    </row>
    <row r="2173" spans="1:1" x14ac:dyDescent="0.15">
      <c r="A2173" s="5"/>
    </row>
    <row r="2174" spans="1:1" x14ac:dyDescent="0.15">
      <c r="A2174" s="5"/>
    </row>
    <row r="2175" spans="1:1" x14ac:dyDescent="0.15">
      <c r="A2175" s="5"/>
    </row>
    <row r="2176" spans="1:1" x14ac:dyDescent="0.15">
      <c r="A2176" s="5"/>
    </row>
    <row r="2177" spans="1:1" x14ac:dyDescent="0.15">
      <c r="A2177" s="5"/>
    </row>
    <row r="2178" spans="1:1" x14ac:dyDescent="0.15">
      <c r="A2178" s="5"/>
    </row>
    <row r="2179" spans="1:1" x14ac:dyDescent="0.15">
      <c r="A2179" s="5"/>
    </row>
    <row r="2180" spans="1:1" x14ac:dyDescent="0.15">
      <c r="A2180" s="5"/>
    </row>
    <row r="2181" spans="1:1" x14ac:dyDescent="0.15">
      <c r="A2181" s="5"/>
    </row>
    <row r="2182" spans="1:1" x14ac:dyDescent="0.15">
      <c r="A2182" s="5"/>
    </row>
    <row r="2183" spans="1:1" x14ac:dyDescent="0.15">
      <c r="A2183" s="5"/>
    </row>
    <row r="2184" spans="1:1" x14ac:dyDescent="0.15">
      <c r="A2184" s="5"/>
    </row>
    <row r="2185" spans="1:1" x14ac:dyDescent="0.15">
      <c r="A2185" s="5"/>
    </row>
    <row r="2186" spans="1:1" x14ac:dyDescent="0.15">
      <c r="A2186" s="5"/>
    </row>
    <row r="2187" spans="1:1" x14ac:dyDescent="0.15">
      <c r="A2187" s="5"/>
    </row>
    <row r="2188" spans="1:1" x14ac:dyDescent="0.15">
      <c r="A2188" s="5"/>
    </row>
    <row r="2189" spans="1:1" x14ac:dyDescent="0.15">
      <c r="A2189" s="5"/>
    </row>
    <row r="2190" spans="1:1" x14ac:dyDescent="0.15">
      <c r="A2190" s="5"/>
    </row>
    <row r="2191" spans="1:1" x14ac:dyDescent="0.15">
      <c r="A2191" s="5"/>
    </row>
    <row r="2192" spans="1:1" x14ac:dyDescent="0.15">
      <c r="A2192" s="5"/>
    </row>
    <row r="2193" spans="1:1" x14ac:dyDescent="0.15">
      <c r="A2193" s="5"/>
    </row>
    <row r="2194" spans="1:1" x14ac:dyDescent="0.15">
      <c r="A2194" s="5"/>
    </row>
    <row r="2195" spans="1:1" x14ac:dyDescent="0.15">
      <c r="A2195" s="5"/>
    </row>
    <row r="2196" spans="1:1" x14ac:dyDescent="0.15">
      <c r="A2196" s="5"/>
    </row>
    <row r="2197" spans="1:1" x14ac:dyDescent="0.15">
      <c r="A2197" s="5"/>
    </row>
    <row r="2198" spans="1:1" x14ac:dyDescent="0.15">
      <c r="A2198" s="5"/>
    </row>
    <row r="2199" spans="1:1" x14ac:dyDescent="0.15">
      <c r="A2199" s="5"/>
    </row>
    <row r="2200" spans="1:1" x14ac:dyDescent="0.15">
      <c r="A2200" s="5"/>
    </row>
    <row r="2201" spans="1:1" x14ac:dyDescent="0.15">
      <c r="A2201" s="5"/>
    </row>
    <row r="2202" spans="1:1" x14ac:dyDescent="0.15">
      <c r="A2202" s="5"/>
    </row>
    <row r="2203" spans="1:1" x14ac:dyDescent="0.15">
      <c r="A2203" s="5"/>
    </row>
    <row r="2204" spans="1:1" x14ac:dyDescent="0.15">
      <c r="A2204" s="5"/>
    </row>
    <row r="2205" spans="1:1" x14ac:dyDescent="0.15">
      <c r="A2205" s="5"/>
    </row>
    <row r="2206" spans="1:1" x14ac:dyDescent="0.15">
      <c r="A2206" s="5"/>
    </row>
    <row r="2207" spans="1:1" x14ac:dyDescent="0.15">
      <c r="A2207" s="5"/>
    </row>
    <row r="2208" spans="1:1" x14ac:dyDescent="0.15">
      <c r="A2208" s="5"/>
    </row>
    <row r="2209" spans="1:1" x14ac:dyDescent="0.15">
      <c r="A2209" s="5"/>
    </row>
    <row r="2210" spans="1:1" x14ac:dyDescent="0.15">
      <c r="A2210" s="5"/>
    </row>
    <row r="2211" spans="1:1" x14ac:dyDescent="0.15">
      <c r="A2211" s="5"/>
    </row>
    <row r="2212" spans="1:1" x14ac:dyDescent="0.15">
      <c r="A2212" s="5"/>
    </row>
    <row r="2213" spans="1:1" x14ac:dyDescent="0.15">
      <c r="A2213" s="5"/>
    </row>
    <row r="2214" spans="1:1" x14ac:dyDescent="0.15">
      <c r="A2214" s="5"/>
    </row>
    <row r="2215" spans="1:1" x14ac:dyDescent="0.15">
      <c r="A2215" s="5"/>
    </row>
    <row r="2216" spans="1:1" x14ac:dyDescent="0.15">
      <c r="A2216" s="5"/>
    </row>
    <row r="2217" spans="1:1" x14ac:dyDescent="0.15">
      <c r="A2217" s="5"/>
    </row>
    <row r="2218" spans="1:1" x14ac:dyDescent="0.15">
      <c r="A2218" s="5"/>
    </row>
    <row r="2219" spans="1:1" x14ac:dyDescent="0.15">
      <c r="A2219" s="5"/>
    </row>
    <row r="2220" spans="1:1" x14ac:dyDescent="0.15">
      <c r="A2220" s="5"/>
    </row>
    <row r="2221" spans="1:1" x14ac:dyDescent="0.15">
      <c r="A2221" s="5"/>
    </row>
    <row r="2222" spans="1:1" x14ac:dyDescent="0.15">
      <c r="A2222" s="5"/>
    </row>
    <row r="2223" spans="1:1" x14ac:dyDescent="0.15">
      <c r="A2223" s="5"/>
    </row>
    <row r="2224" spans="1:1" x14ac:dyDescent="0.15">
      <c r="A2224" s="5"/>
    </row>
    <row r="2225" spans="1:1" x14ac:dyDescent="0.15">
      <c r="A2225" s="5"/>
    </row>
    <row r="2226" spans="1:1" x14ac:dyDescent="0.15">
      <c r="A2226" s="5"/>
    </row>
    <row r="2227" spans="1:1" x14ac:dyDescent="0.15">
      <c r="A2227" s="5"/>
    </row>
    <row r="2228" spans="1:1" x14ac:dyDescent="0.15">
      <c r="A2228" s="5"/>
    </row>
    <row r="2229" spans="1:1" x14ac:dyDescent="0.15">
      <c r="A2229" s="5"/>
    </row>
    <row r="2230" spans="1:1" x14ac:dyDescent="0.15">
      <c r="A2230" s="5"/>
    </row>
    <row r="2231" spans="1:1" x14ac:dyDescent="0.15">
      <c r="A2231" s="5"/>
    </row>
    <row r="2232" spans="1:1" x14ac:dyDescent="0.15">
      <c r="A2232" s="5"/>
    </row>
    <row r="2233" spans="1:1" x14ac:dyDescent="0.15">
      <c r="A2233" s="5"/>
    </row>
    <row r="2234" spans="1:1" x14ac:dyDescent="0.15">
      <c r="A2234" s="5"/>
    </row>
    <row r="2235" spans="1:1" x14ac:dyDescent="0.15">
      <c r="A2235" s="5"/>
    </row>
    <row r="2236" spans="1:1" x14ac:dyDescent="0.15">
      <c r="A2236" s="5"/>
    </row>
    <row r="2237" spans="1:1" x14ac:dyDescent="0.15">
      <c r="A2237" s="5"/>
    </row>
    <row r="2238" spans="1:1" x14ac:dyDescent="0.15">
      <c r="A2238" s="5"/>
    </row>
    <row r="2239" spans="1:1" x14ac:dyDescent="0.15">
      <c r="A2239" s="5"/>
    </row>
    <row r="2240" spans="1:1" x14ac:dyDescent="0.15">
      <c r="A2240" s="5"/>
    </row>
    <row r="2241" spans="1:1" x14ac:dyDescent="0.15">
      <c r="A2241" s="5"/>
    </row>
    <row r="2242" spans="1:1" x14ac:dyDescent="0.15">
      <c r="A2242" s="5"/>
    </row>
    <row r="2243" spans="1:1" x14ac:dyDescent="0.15">
      <c r="A2243" s="5"/>
    </row>
    <row r="2244" spans="1:1" x14ac:dyDescent="0.15">
      <c r="A2244" s="5"/>
    </row>
    <row r="2245" spans="1:1" x14ac:dyDescent="0.15">
      <c r="A2245" s="5"/>
    </row>
    <row r="2246" spans="1:1" x14ac:dyDescent="0.15">
      <c r="A2246" s="5"/>
    </row>
    <row r="2247" spans="1:1" x14ac:dyDescent="0.15">
      <c r="A2247" s="5"/>
    </row>
    <row r="2248" spans="1:1" x14ac:dyDescent="0.15">
      <c r="A2248" s="5"/>
    </row>
    <row r="2249" spans="1:1" x14ac:dyDescent="0.15">
      <c r="A2249" s="5"/>
    </row>
    <row r="2250" spans="1:1" x14ac:dyDescent="0.15">
      <c r="A2250" s="5"/>
    </row>
    <row r="2251" spans="1:1" x14ac:dyDescent="0.15">
      <c r="A2251" s="5"/>
    </row>
    <row r="2252" spans="1:1" x14ac:dyDescent="0.15">
      <c r="A2252" s="5"/>
    </row>
    <row r="2253" spans="1:1" x14ac:dyDescent="0.15">
      <c r="A2253" s="5"/>
    </row>
    <row r="2254" spans="1:1" x14ac:dyDescent="0.15">
      <c r="A2254" s="5"/>
    </row>
    <row r="2255" spans="1:1" x14ac:dyDescent="0.15">
      <c r="A2255" s="5"/>
    </row>
    <row r="2256" spans="1:1" x14ac:dyDescent="0.15">
      <c r="A2256" s="5"/>
    </row>
    <row r="2257" spans="1:1" x14ac:dyDescent="0.15">
      <c r="A2257" s="5"/>
    </row>
    <row r="2258" spans="1:1" x14ac:dyDescent="0.15">
      <c r="A2258" s="5"/>
    </row>
    <row r="2259" spans="1:1" x14ac:dyDescent="0.15">
      <c r="A2259" s="5"/>
    </row>
    <row r="2260" spans="1:1" x14ac:dyDescent="0.15">
      <c r="A2260" s="5"/>
    </row>
    <row r="2261" spans="1:1" x14ac:dyDescent="0.15">
      <c r="A2261" s="5"/>
    </row>
    <row r="2262" spans="1:1" x14ac:dyDescent="0.15">
      <c r="A2262" s="5"/>
    </row>
    <row r="2263" spans="1:1" x14ac:dyDescent="0.15">
      <c r="A2263" s="5"/>
    </row>
    <row r="2264" spans="1:1" x14ac:dyDescent="0.15">
      <c r="A2264" s="5"/>
    </row>
    <row r="2265" spans="1:1" x14ac:dyDescent="0.15">
      <c r="A2265" s="5"/>
    </row>
    <row r="2266" spans="1:1" x14ac:dyDescent="0.15">
      <c r="A2266" s="5"/>
    </row>
    <row r="2267" spans="1:1" x14ac:dyDescent="0.15">
      <c r="A2267" s="5"/>
    </row>
    <row r="2268" spans="1:1" x14ac:dyDescent="0.15">
      <c r="A2268" s="5"/>
    </row>
    <row r="2269" spans="1:1" x14ac:dyDescent="0.15">
      <c r="A2269" s="5"/>
    </row>
    <row r="2270" spans="1:1" x14ac:dyDescent="0.15">
      <c r="A2270" s="5"/>
    </row>
    <row r="2271" spans="1:1" x14ac:dyDescent="0.15">
      <c r="A2271" s="5"/>
    </row>
    <row r="2272" spans="1:1" x14ac:dyDescent="0.15">
      <c r="A2272" s="5"/>
    </row>
    <row r="2273" spans="1:1" x14ac:dyDescent="0.15">
      <c r="A2273" s="5"/>
    </row>
    <row r="2274" spans="1:1" x14ac:dyDescent="0.15">
      <c r="A2274" s="5"/>
    </row>
    <row r="2275" spans="1:1" x14ac:dyDescent="0.15">
      <c r="A2275" s="5"/>
    </row>
    <row r="2276" spans="1:1" x14ac:dyDescent="0.15">
      <c r="A2276" s="5"/>
    </row>
    <row r="2277" spans="1:1" x14ac:dyDescent="0.15">
      <c r="A2277" s="5"/>
    </row>
    <row r="2278" spans="1:1" x14ac:dyDescent="0.15">
      <c r="A2278" s="5"/>
    </row>
    <row r="2279" spans="1:1" x14ac:dyDescent="0.15">
      <c r="A2279" s="5"/>
    </row>
    <row r="2280" spans="1:1" x14ac:dyDescent="0.15">
      <c r="A2280" s="5"/>
    </row>
    <row r="2281" spans="1:1" x14ac:dyDescent="0.15">
      <c r="A2281" s="5"/>
    </row>
    <row r="2282" spans="1:1" x14ac:dyDescent="0.15">
      <c r="A2282" s="5"/>
    </row>
    <row r="2283" spans="1:1" x14ac:dyDescent="0.15">
      <c r="A2283" s="5"/>
    </row>
    <row r="2284" spans="1:1" x14ac:dyDescent="0.15">
      <c r="A2284" s="5"/>
    </row>
    <row r="2285" spans="1:1" x14ac:dyDescent="0.15">
      <c r="A2285" s="5"/>
    </row>
    <row r="2286" spans="1:1" x14ac:dyDescent="0.15">
      <c r="A2286" s="5"/>
    </row>
    <row r="2287" spans="1:1" x14ac:dyDescent="0.15">
      <c r="A2287" s="5"/>
    </row>
    <row r="2288" spans="1:1" x14ac:dyDescent="0.15">
      <c r="A2288" s="5"/>
    </row>
    <row r="2289" spans="1:1" x14ac:dyDescent="0.15">
      <c r="A2289" s="5"/>
    </row>
    <row r="2290" spans="1:1" x14ac:dyDescent="0.15">
      <c r="A2290" s="5"/>
    </row>
    <row r="2291" spans="1:1" x14ac:dyDescent="0.15">
      <c r="A2291" s="5"/>
    </row>
    <row r="2292" spans="1:1" x14ac:dyDescent="0.15">
      <c r="A2292" s="5"/>
    </row>
    <row r="2293" spans="1:1" x14ac:dyDescent="0.15">
      <c r="A2293" s="5"/>
    </row>
    <row r="2294" spans="1:1" x14ac:dyDescent="0.15">
      <c r="A2294" s="5"/>
    </row>
    <row r="2295" spans="1:1" x14ac:dyDescent="0.15">
      <c r="A2295" s="5"/>
    </row>
    <row r="2296" spans="1:1" x14ac:dyDescent="0.15">
      <c r="A2296" s="5"/>
    </row>
    <row r="2297" spans="1:1" x14ac:dyDescent="0.15">
      <c r="A2297" s="5"/>
    </row>
    <row r="2298" spans="1:1" x14ac:dyDescent="0.15">
      <c r="A2298" s="5"/>
    </row>
    <row r="2299" spans="1:1" x14ac:dyDescent="0.15">
      <c r="A2299" s="5"/>
    </row>
    <row r="2300" spans="1:1" x14ac:dyDescent="0.15">
      <c r="A2300" s="5"/>
    </row>
    <row r="2301" spans="1:1" x14ac:dyDescent="0.15">
      <c r="A2301" s="5"/>
    </row>
    <row r="2302" spans="1:1" x14ac:dyDescent="0.15">
      <c r="A2302" s="5"/>
    </row>
    <row r="2303" spans="1:1" x14ac:dyDescent="0.15">
      <c r="A2303" s="5"/>
    </row>
    <row r="2304" spans="1:1" x14ac:dyDescent="0.15">
      <c r="A2304" s="5"/>
    </row>
    <row r="2305" spans="1:1" x14ac:dyDescent="0.15">
      <c r="A2305" s="5"/>
    </row>
    <row r="2306" spans="1:1" x14ac:dyDescent="0.15">
      <c r="A2306" s="5"/>
    </row>
    <row r="2307" spans="1:1" x14ac:dyDescent="0.15">
      <c r="A2307" s="5"/>
    </row>
    <row r="2308" spans="1:1" x14ac:dyDescent="0.15">
      <c r="A2308" s="5"/>
    </row>
    <row r="2309" spans="1:1" x14ac:dyDescent="0.15">
      <c r="A2309" s="5"/>
    </row>
    <row r="2310" spans="1:1" x14ac:dyDescent="0.15">
      <c r="A2310" s="5"/>
    </row>
    <row r="2311" spans="1:1" x14ac:dyDescent="0.15">
      <c r="A2311" s="5"/>
    </row>
    <row r="2312" spans="1:1" x14ac:dyDescent="0.15">
      <c r="A2312" s="5"/>
    </row>
    <row r="2313" spans="1:1" x14ac:dyDescent="0.15">
      <c r="A2313" s="5"/>
    </row>
    <row r="2314" spans="1:1" x14ac:dyDescent="0.15">
      <c r="A2314" s="5"/>
    </row>
    <row r="2315" spans="1:1" x14ac:dyDescent="0.15">
      <c r="A2315" s="5"/>
    </row>
    <row r="2316" spans="1:1" x14ac:dyDescent="0.15">
      <c r="A2316" s="5"/>
    </row>
    <row r="2317" spans="1:1" x14ac:dyDescent="0.15">
      <c r="A2317" s="5"/>
    </row>
    <row r="2318" spans="1:1" x14ac:dyDescent="0.15">
      <c r="A2318" s="5"/>
    </row>
    <row r="2319" spans="1:1" x14ac:dyDescent="0.15">
      <c r="A2319" s="5"/>
    </row>
    <row r="2320" spans="1:1" x14ac:dyDescent="0.15">
      <c r="A2320" s="5"/>
    </row>
    <row r="2321" spans="1:1" x14ac:dyDescent="0.15">
      <c r="A2321" s="5"/>
    </row>
    <row r="2322" spans="1:1" x14ac:dyDescent="0.15">
      <c r="A2322" s="5"/>
    </row>
    <row r="2323" spans="1:1" x14ac:dyDescent="0.15">
      <c r="A2323" s="5"/>
    </row>
    <row r="2324" spans="1:1" x14ac:dyDescent="0.15">
      <c r="A2324" s="5"/>
    </row>
    <row r="2325" spans="1:1" x14ac:dyDescent="0.15">
      <c r="A2325" s="5"/>
    </row>
    <row r="2326" spans="1:1" x14ac:dyDescent="0.15">
      <c r="A2326" s="5"/>
    </row>
    <row r="2327" spans="1:1" x14ac:dyDescent="0.15">
      <c r="A2327" s="5"/>
    </row>
    <row r="2328" spans="1:1" x14ac:dyDescent="0.15">
      <c r="A2328" s="5"/>
    </row>
    <row r="2329" spans="1:1" x14ac:dyDescent="0.15">
      <c r="A2329" s="5"/>
    </row>
    <row r="2330" spans="1:1" x14ac:dyDescent="0.15">
      <c r="A2330" s="5"/>
    </row>
    <row r="2331" spans="1:1" x14ac:dyDescent="0.15">
      <c r="A2331" s="5"/>
    </row>
    <row r="2332" spans="1:1" x14ac:dyDescent="0.15">
      <c r="A2332" s="5"/>
    </row>
    <row r="2333" spans="1:1" x14ac:dyDescent="0.15">
      <c r="A2333" s="5"/>
    </row>
    <row r="2334" spans="1:1" x14ac:dyDescent="0.15">
      <c r="A2334" s="5"/>
    </row>
    <row r="2335" spans="1:1" x14ac:dyDescent="0.15">
      <c r="A2335" s="5"/>
    </row>
    <row r="2336" spans="1:1" x14ac:dyDescent="0.15">
      <c r="A2336" s="5"/>
    </row>
    <row r="2337" spans="1:1" x14ac:dyDescent="0.15">
      <c r="A2337" s="5"/>
    </row>
    <row r="2338" spans="1:1" x14ac:dyDescent="0.15">
      <c r="A2338" s="5"/>
    </row>
    <row r="2339" spans="1:1" x14ac:dyDescent="0.15">
      <c r="A2339" s="5"/>
    </row>
    <row r="2340" spans="1:1" x14ac:dyDescent="0.15">
      <c r="A2340" s="5"/>
    </row>
    <row r="2341" spans="1:1" x14ac:dyDescent="0.15">
      <c r="A2341" s="5"/>
    </row>
    <row r="2342" spans="1:1" x14ac:dyDescent="0.15">
      <c r="A2342" s="5"/>
    </row>
    <row r="2343" spans="1:1" x14ac:dyDescent="0.15">
      <c r="A2343" s="5"/>
    </row>
    <row r="2344" spans="1:1" x14ac:dyDescent="0.15">
      <c r="A2344" s="5"/>
    </row>
    <row r="2345" spans="1:1" x14ac:dyDescent="0.15">
      <c r="A2345" s="5"/>
    </row>
    <row r="2346" spans="1:1" x14ac:dyDescent="0.15">
      <c r="A2346" s="5"/>
    </row>
    <row r="2347" spans="1:1" x14ac:dyDescent="0.15">
      <c r="A2347" s="5"/>
    </row>
    <row r="2348" spans="1:1" x14ac:dyDescent="0.15">
      <c r="A2348" s="5"/>
    </row>
    <row r="2349" spans="1:1" x14ac:dyDescent="0.15">
      <c r="A2349" s="5"/>
    </row>
    <row r="2350" spans="1:1" x14ac:dyDescent="0.15">
      <c r="A2350" s="5"/>
    </row>
    <row r="2351" spans="1:1" x14ac:dyDescent="0.15">
      <c r="A2351" s="5"/>
    </row>
    <row r="2352" spans="1:1" x14ac:dyDescent="0.15">
      <c r="A2352" s="5"/>
    </row>
    <row r="2353" spans="1:1" x14ac:dyDescent="0.15">
      <c r="A2353" s="5"/>
    </row>
    <row r="2354" spans="1:1" x14ac:dyDescent="0.15">
      <c r="A2354" s="5"/>
    </row>
    <row r="2355" spans="1:1" x14ac:dyDescent="0.15">
      <c r="A2355" s="5"/>
    </row>
    <row r="2356" spans="1:1" x14ac:dyDescent="0.15">
      <c r="A2356" s="5"/>
    </row>
    <row r="2357" spans="1:1" x14ac:dyDescent="0.15">
      <c r="A2357" s="5"/>
    </row>
    <row r="2358" spans="1:1" x14ac:dyDescent="0.15">
      <c r="A2358" s="5"/>
    </row>
    <row r="2359" spans="1:1" x14ac:dyDescent="0.15">
      <c r="A2359" s="5"/>
    </row>
    <row r="2360" spans="1:1" x14ac:dyDescent="0.15">
      <c r="A2360" s="5"/>
    </row>
    <row r="2361" spans="1:1" x14ac:dyDescent="0.15">
      <c r="A2361" s="5"/>
    </row>
    <row r="2362" spans="1:1" x14ac:dyDescent="0.15">
      <c r="A2362" s="5"/>
    </row>
    <row r="2363" spans="1:1" x14ac:dyDescent="0.15">
      <c r="A2363" s="5"/>
    </row>
    <row r="2364" spans="1:1" x14ac:dyDescent="0.15">
      <c r="A2364" s="5"/>
    </row>
    <row r="2365" spans="1:1" x14ac:dyDescent="0.15">
      <c r="A2365" s="5"/>
    </row>
    <row r="2366" spans="1:1" x14ac:dyDescent="0.15">
      <c r="A2366" s="5"/>
    </row>
    <row r="2367" spans="1:1" x14ac:dyDescent="0.15">
      <c r="A2367" s="5"/>
    </row>
    <row r="2368" spans="1:1" x14ac:dyDescent="0.15">
      <c r="A2368" s="5"/>
    </row>
    <row r="2369" spans="1:1" x14ac:dyDescent="0.15">
      <c r="A2369" s="5"/>
    </row>
    <row r="2370" spans="1:1" x14ac:dyDescent="0.15">
      <c r="A2370" s="5"/>
    </row>
    <row r="2371" spans="1:1" x14ac:dyDescent="0.15">
      <c r="A2371" s="5"/>
    </row>
    <row r="2372" spans="1:1" x14ac:dyDescent="0.15">
      <c r="A2372" s="5"/>
    </row>
    <row r="2373" spans="1:1" x14ac:dyDescent="0.15">
      <c r="A2373" s="5"/>
    </row>
    <row r="2374" spans="1:1" x14ac:dyDescent="0.15">
      <c r="A2374" s="5"/>
    </row>
    <row r="2375" spans="1:1" x14ac:dyDescent="0.15">
      <c r="A2375" s="5"/>
    </row>
    <row r="2376" spans="1:1" x14ac:dyDescent="0.15">
      <c r="A2376" s="5"/>
    </row>
    <row r="2377" spans="1:1" x14ac:dyDescent="0.15">
      <c r="A2377" s="5"/>
    </row>
    <row r="2378" spans="1:1" x14ac:dyDescent="0.15">
      <c r="A2378" s="5"/>
    </row>
    <row r="2379" spans="1:1" x14ac:dyDescent="0.15">
      <c r="A2379" s="5"/>
    </row>
    <row r="2380" spans="1:1" x14ac:dyDescent="0.15">
      <c r="A2380" s="5"/>
    </row>
    <row r="2381" spans="1:1" x14ac:dyDescent="0.15">
      <c r="A2381" s="5"/>
    </row>
    <row r="2382" spans="1:1" x14ac:dyDescent="0.15">
      <c r="A2382" s="5"/>
    </row>
    <row r="2383" spans="1:1" x14ac:dyDescent="0.15">
      <c r="A2383" s="5"/>
    </row>
    <row r="2384" spans="1:1" x14ac:dyDescent="0.15">
      <c r="A2384" s="5"/>
    </row>
    <row r="2385" spans="1:1" x14ac:dyDescent="0.15">
      <c r="A2385" s="5"/>
    </row>
    <row r="2386" spans="1:1" x14ac:dyDescent="0.15">
      <c r="A2386" s="5"/>
    </row>
    <row r="2387" spans="1:1" x14ac:dyDescent="0.15">
      <c r="A2387" s="5"/>
    </row>
    <row r="2388" spans="1:1" x14ac:dyDescent="0.15">
      <c r="A2388" s="5"/>
    </row>
    <row r="2389" spans="1:1" x14ac:dyDescent="0.15">
      <c r="A2389" s="5"/>
    </row>
    <row r="2390" spans="1:1" x14ac:dyDescent="0.15">
      <c r="A2390" s="5"/>
    </row>
    <row r="2391" spans="1:1" x14ac:dyDescent="0.15">
      <c r="A2391" s="5"/>
    </row>
    <row r="2392" spans="1:1" x14ac:dyDescent="0.15">
      <c r="A2392" s="5"/>
    </row>
    <row r="2393" spans="1:1" x14ac:dyDescent="0.15">
      <c r="A2393" s="5"/>
    </row>
    <row r="2394" spans="1:1" x14ac:dyDescent="0.15">
      <c r="A2394" s="5"/>
    </row>
    <row r="2395" spans="1:1" x14ac:dyDescent="0.15">
      <c r="A2395" s="5"/>
    </row>
    <row r="2396" spans="1:1" x14ac:dyDescent="0.15">
      <c r="A2396" s="5"/>
    </row>
    <row r="2397" spans="1:1" x14ac:dyDescent="0.15">
      <c r="A2397" s="5"/>
    </row>
    <row r="2398" spans="1:1" x14ac:dyDescent="0.15">
      <c r="A2398" s="5"/>
    </row>
    <row r="2399" spans="1:1" x14ac:dyDescent="0.15">
      <c r="A2399" s="5"/>
    </row>
    <row r="2400" spans="1:1" x14ac:dyDescent="0.15">
      <c r="A2400" s="5"/>
    </row>
    <row r="2401" spans="1:1" x14ac:dyDescent="0.15">
      <c r="A2401" s="5"/>
    </row>
    <row r="2402" spans="1:1" x14ac:dyDescent="0.15">
      <c r="A2402" s="5"/>
    </row>
    <row r="2403" spans="1:1" x14ac:dyDescent="0.15">
      <c r="A2403" s="5"/>
    </row>
    <row r="2404" spans="1:1" x14ac:dyDescent="0.15">
      <c r="A2404" s="5"/>
    </row>
    <row r="2405" spans="1:1" x14ac:dyDescent="0.15">
      <c r="A2405" s="5"/>
    </row>
    <row r="2406" spans="1:1" x14ac:dyDescent="0.15">
      <c r="A2406" s="5"/>
    </row>
    <row r="2407" spans="1:1" x14ac:dyDescent="0.15">
      <c r="A2407" s="5"/>
    </row>
    <row r="2408" spans="1:1" x14ac:dyDescent="0.15">
      <c r="A2408" s="5"/>
    </row>
    <row r="2409" spans="1:1" x14ac:dyDescent="0.15">
      <c r="A2409" s="5"/>
    </row>
    <row r="2410" spans="1:1" x14ac:dyDescent="0.15">
      <c r="A2410" s="5"/>
    </row>
    <row r="2411" spans="1:1" x14ac:dyDescent="0.15">
      <c r="A2411" s="5"/>
    </row>
    <row r="2412" spans="1:1" x14ac:dyDescent="0.15">
      <c r="A2412" s="5"/>
    </row>
    <row r="2413" spans="1:1" x14ac:dyDescent="0.15">
      <c r="A2413" s="5"/>
    </row>
    <row r="2414" spans="1:1" x14ac:dyDescent="0.15">
      <c r="A2414" s="5"/>
    </row>
    <row r="2415" spans="1:1" x14ac:dyDescent="0.15">
      <c r="A2415" s="5"/>
    </row>
    <row r="2416" spans="1:1" x14ac:dyDescent="0.15">
      <c r="A2416" s="5"/>
    </row>
    <row r="2417" spans="1:1" x14ac:dyDescent="0.15">
      <c r="A2417" s="5"/>
    </row>
    <row r="2418" spans="1:1" x14ac:dyDescent="0.15">
      <c r="A2418" s="5"/>
    </row>
    <row r="2419" spans="1:1" x14ac:dyDescent="0.15">
      <c r="A2419" s="5"/>
    </row>
    <row r="2420" spans="1:1" x14ac:dyDescent="0.15">
      <c r="A2420" s="5"/>
    </row>
    <row r="2421" spans="1:1" x14ac:dyDescent="0.15">
      <c r="A2421" s="5"/>
    </row>
    <row r="2422" spans="1:1" x14ac:dyDescent="0.15">
      <c r="A2422" s="5"/>
    </row>
    <row r="2423" spans="1:1" x14ac:dyDescent="0.15">
      <c r="A2423" s="5"/>
    </row>
    <row r="2424" spans="1:1" x14ac:dyDescent="0.15">
      <c r="A2424" s="5"/>
    </row>
    <row r="2425" spans="1:1" x14ac:dyDescent="0.15">
      <c r="A2425" s="5"/>
    </row>
    <row r="2426" spans="1:1" x14ac:dyDescent="0.15">
      <c r="A2426" s="5"/>
    </row>
    <row r="2427" spans="1:1" x14ac:dyDescent="0.15">
      <c r="A2427" s="5"/>
    </row>
    <row r="2428" spans="1:1" x14ac:dyDescent="0.15">
      <c r="A2428" s="5"/>
    </row>
    <row r="2429" spans="1:1" x14ac:dyDescent="0.15">
      <c r="A2429" s="5"/>
    </row>
    <row r="2430" spans="1:1" x14ac:dyDescent="0.15">
      <c r="A2430" s="5"/>
    </row>
    <row r="2431" spans="1:1" x14ac:dyDescent="0.15">
      <c r="A2431" s="5"/>
    </row>
    <row r="2432" spans="1:1" x14ac:dyDescent="0.15">
      <c r="A2432" s="5"/>
    </row>
    <row r="2433" spans="1:1" x14ac:dyDescent="0.15">
      <c r="A2433" s="5"/>
    </row>
    <row r="2434" spans="1:1" x14ac:dyDescent="0.15">
      <c r="A2434" s="5"/>
    </row>
    <row r="2435" spans="1:1" x14ac:dyDescent="0.15">
      <c r="A2435" s="5"/>
    </row>
    <row r="2436" spans="1:1" x14ac:dyDescent="0.15">
      <c r="A2436" s="5"/>
    </row>
    <row r="2437" spans="1:1" x14ac:dyDescent="0.15">
      <c r="A2437" s="5"/>
    </row>
    <row r="2438" spans="1:1" x14ac:dyDescent="0.15">
      <c r="A2438" s="5"/>
    </row>
    <row r="2439" spans="1:1" x14ac:dyDescent="0.15">
      <c r="A2439" s="5"/>
    </row>
    <row r="2440" spans="1:1" x14ac:dyDescent="0.15">
      <c r="A2440" s="5"/>
    </row>
    <row r="2441" spans="1:1" x14ac:dyDescent="0.15">
      <c r="A2441" s="5"/>
    </row>
    <row r="2442" spans="1:1" x14ac:dyDescent="0.15">
      <c r="A2442" s="5"/>
    </row>
    <row r="2443" spans="1:1" x14ac:dyDescent="0.15">
      <c r="A2443" s="5"/>
    </row>
    <row r="2444" spans="1:1" x14ac:dyDescent="0.15">
      <c r="A2444" s="5"/>
    </row>
    <row r="2445" spans="1:1" x14ac:dyDescent="0.15">
      <c r="A2445" s="5"/>
    </row>
    <row r="2446" spans="1:1" x14ac:dyDescent="0.15">
      <c r="A2446" s="5"/>
    </row>
    <row r="2447" spans="1:1" x14ac:dyDescent="0.15">
      <c r="A2447" s="5"/>
    </row>
    <row r="2448" spans="1:1" x14ac:dyDescent="0.15">
      <c r="A2448" s="5"/>
    </row>
    <row r="2449" spans="1:1" x14ac:dyDescent="0.15">
      <c r="A2449" s="5"/>
    </row>
    <row r="2450" spans="1:1" x14ac:dyDescent="0.15">
      <c r="A2450" s="5"/>
    </row>
    <row r="2451" spans="1:1" x14ac:dyDescent="0.15">
      <c r="A2451" s="5"/>
    </row>
    <row r="2452" spans="1:1" x14ac:dyDescent="0.15">
      <c r="A2452" s="5"/>
    </row>
    <row r="2453" spans="1:1" x14ac:dyDescent="0.15">
      <c r="A2453" s="5"/>
    </row>
    <row r="2454" spans="1:1" x14ac:dyDescent="0.15">
      <c r="A2454" s="5"/>
    </row>
    <row r="2455" spans="1:1" x14ac:dyDescent="0.15">
      <c r="A2455" s="5"/>
    </row>
    <row r="2456" spans="1:1" x14ac:dyDescent="0.15">
      <c r="A2456" s="5"/>
    </row>
    <row r="2457" spans="1:1" x14ac:dyDescent="0.15">
      <c r="A2457" s="5"/>
    </row>
    <row r="2458" spans="1:1" x14ac:dyDescent="0.15">
      <c r="A2458" s="5"/>
    </row>
    <row r="2459" spans="1:1" x14ac:dyDescent="0.15">
      <c r="A2459" s="5"/>
    </row>
    <row r="2460" spans="1:1" x14ac:dyDescent="0.15">
      <c r="A2460" s="5"/>
    </row>
    <row r="2461" spans="1:1" x14ac:dyDescent="0.15">
      <c r="A2461" s="5"/>
    </row>
    <row r="2462" spans="1:1" x14ac:dyDescent="0.15">
      <c r="A2462" s="5"/>
    </row>
    <row r="2463" spans="1:1" x14ac:dyDescent="0.15">
      <c r="A2463" s="5"/>
    </row>
    <row r="2464" spans="1:1" x14ac:dyDescent="0.15">
      <c r="A2464" s="5"/>
    </row>
    <row r="2465" spans="1:1" x14ac:dyDescent="0.15">
      <c r="A2465" s="5"/>
    </row>
    <row r="2466" spans="1:1" x14ac:dyDescent="0.15">
      <c r="A2466" s="5"/>
    </row>
    <row r="2467" spans="1:1" x14ac:dyDescent="0.15">
      <c r="A2467" s="5"/>
    </row>
    <row r="2468" spans="1:1" x14ac:dyDescent="0.15">
      <c r="A2468" s="5"/>
    </row>
    <row r="2469" spans="1:1" x14ac:dyDescent="0.15">
      <c r="A2469" s="5"/>
    </row>
    <row r="2470" spans="1:1" x14ac:dyDescent="0.15">
      <c r="A2470" s="5"/>
    </row>
    <row r="2471" spans="1:1" x14ac:dyDescent="0.15">
      <c r="A2471" s="5"/>
    </row>
    <row r="2472" spans="1:1" x14ac:dyDescent="0.15">
      <c r="A2472" s="5"/>
    </row>
    <row r="2473" spans="1:1" x14ac:dyDescent="0.15">
      <c r="A2473" s="5"/>
    </row>
    <row r="2474" spans="1:1" x14ac:dyDescent="0.15">
      <c r="A2474" s="5"/>
    </row>
    <row r="2475" spans="1:1" x14ac:dyDescent="0.15">
      <c r="A2475" s="5"/>
    </row>
    <row r="2476" spans="1:1" x14ac:dyDescent="0.15">
      <c r="A2476" s="5"/>
    </row>
    <row r="2477" spans="1:1" x14ac:dyDescent="0.15">
      <c r="A2477" s="5"/>
    </row>
    <row r="2478" spans="1:1" x14ac:dyDescent="0.15">
      <c r="A2478" s="5"/>
    </row>
    <row r="2479" spans="1:1" x14ac:dyDescent="0.15">
      <c r="A2479" s="5"/>
    </row>
    <row r="2480" spans="1:1" x14ac:dyDescent="0.15">
      <c r="A2480" s="5"/>
    </row>
    <row r="2481" spans="1:1" x14ac:dyDescent="0.15">
      <c r="A2481" s="5"/>
    </row>
    <row r="2482" spans="1:1" x14ac:dyDescent="0.15">
      <c r="A2482" s="5"/>
    </row>
    <row r="2483" spans="1:1" x14ac:dyDescent="0.15">
      <c r="A2483" s="5"/>
    </row>
    <row r="2484" spans="1:1" x14ac:dyDescent="0.15">
      <c r="A2484" s="5"/>
    </row>
    <row r="2485" spans="1:1" x14ac:dyDescent="0.15">
      <c r="A2485" s="5"/>
    </row>
    <row r="2486" spans="1:1" x14ac:dyDescent="0.15">
      <c r="A2486" s="5"/>
    </row>
    <row r="2487" spans="1:1" x14ac:dyDescent="0.15">
      <c r="A2487" s="5"/>
    </row>
    <row r="2488" spans="1:1" x14ac:dyDescent="0.15">
      <c r="A2488" s="5"/>
    </row>
    <row r="2489" spans="1:1" x14ac:dyDescent="0.15">
      <c r="A2489" s="5"/>
    </row>
    <row r="2490" spans="1:1" x14ac:dyDescent="0.15">
      <c r="A2490" s="5"/>
    </row>
    <row r="2491" spans="1:1" x14ac:dyDescent="0.15">
      <c r="A2491" s="5"/>
    </row>
    <row r="2492" spans="1:1" x14ac:dyDescent="0.15">
      <c r="A2492" s="5"/>
    </row>
    <row r="2493" spans="1:1" x14ac:dyDescent="0.15">
      <c r="A2493" s="5"/>
    </row>
    <row r="2494" spans="1:1" x14ac:dyDescent="0.15">
      <c r="A2494" s="5"/>
    </row>
    <row r="2495" spans="1:1" x14ac:dyDescent="0.15">
      <c r="A2495" s="5"/>
    </row>
    <row r="2496" spans="1:1" x14ac:dyDescent="0.15">
      <c r="A2496" s="5"/>
    </row>
    <row r="2497" spans="1:1" x14ac:dyDescent="0.15">
      <c r="A2497" s="5"/>
    </row>
    <row r="2498" spans="1:1" x14ac:dyDescent="0.15">
      <c r="A2498" s="5"/>
    </row>
    <row r="2499" spans="1:1" x14ac:dyDescent="0.15">
      <c r="A2499" s="5"/>
    </row>
    <row r="2500" spans="1:1" x14ac:dyDescent="0.15">
      <c r="A2500" s="5"/>
    </row>
    <row r="2501" spans="1:1" x14ac:dyDescent="0.15">
      <c r="A2501" s="5"/>
    </row>
    <row r="2502" spans="1:1" x14ac:dyDescent="0.15">
      <c r="A2502" s="5"/>
    </row>
    <row r="2503" spans="1:1" x14ac:dyDescent="0.15">
      <c r="A2503" s="5"/>
    </row>
    <row r="2504" spans="1:1" x14ac:dyDescent="0.15">
      <c r="A2504" s="5"/>
    </row>
    <row r="2505" spans="1:1" x14ac:dyDescent="0.15">
      <c r="A2505" s="5"/>
    </row>
    <row r="2506" spans="1:1" x14ac:dyDescent="0.15">
      <c r="A2506" s="5"/>
    </row>
    <row r="2507" spans="1:1" x14ac:dyDescent="0.15">
      <c r="A2507" s="5"/>
    </row>
    <row r="2508" spans="1:1" x14ac:dyDescent="0.15">
      <c r="A2508" s="5"/>
    </row>
    <row r="2509" spans="1:1" x14ac:dyDescent="0.15">
      <c r="A2509" s="5"/>
    </row>
    <row r="2510" spans="1:1" x14ac:dyDescent="0.15">
      <c r="A2510" s="5"/>
    </row>
    <row r="2511" spans="1:1" x14ac:dyDescent="0.15">
      <c r="A2511" s="5"/>
    </row>
    <row r="2512" spans="1:1" x14ac:dyDescent="0.15">
      <c r="A2512" s="5"/>
    </row>
    <row r="2513" spans="1:1" x14ac:dyDescent="0.15">
      <c r="A2513" s="5"/>
    </row>
    <row r="2514" spans="1:1" x14ac:dyDescent="0.15">
      <c r="A2514" s="5"/>
    </row>
    <row r="2515" spans="1:1" x14ac:dyDescent="0.15">
      <c r="A2515" s="5"/>
    </row>
    <row r="2516" spans="1:1" x14ac:dyDescent="0.15">
      <c r="A2516" s="5"/>
    </row>
    <row r="2517" spans="1:1" x14ac:dyDescent="0.15">
      <c r="A2517" s="5"/>
    </row>
    <row r="2518" spans="1:1" x14ac:dyDescent="0.15">
      <c r="A2518" s="5"/>
    </row>
    <row r="2519" spans="1:1" x14ac:dyDescent="0.15">
      <c r="A2519" s="5"/>
    </row>
    <row r="2520" spans="1:1" x14ac:dyDescent="0.15">
      <c r="A2520" s="5"/>
    </row>
    <row r="2521" spans="1:1" x14ac:dyDescent="0.15">
      <c r="A2521" s="5"/>
    </row>
    <row r="2522" spans="1:1" x14ac:dyDescent="0.15">
      <c r="A2522" s="5"/>
    </row>
    <row r="2523" spans="1:1" x14ac:dyDescent="0.15">
      <c r="A2523" s="5"/>
    </row>
    <row r="2524" spans="1:1" x14ac:dyDescent="0.15">
      <c r="A2524" s="5"/>
    </row>
    <row r="2525" spans="1:1" x14ac:dyDescent="0.15">
      <c r="A2525" s="5"/>
    </row>
    <row r="2526" spans="1:1" x14ac:dyDescent="0.15">
      <c r="A2526" s="5"/>
    </row>
    <row r="2527" spans="1:1" x14ac:dyDescent="0.15">
      <c r="A2527" s="5"/>
    </row>
    <row r="2528" spans="1:1" x14ac:dyDescent="0.15">
      <c r="A2528" s="5"/>
    </row>
    <row r="2529" spans="1:1" x14ac:dyDescent="0.15">
      <c r="A2529" s="5"/>
    </row>
    <row r="2530" spans="1:1" x14ac:dyDescent="0.15">
      <c r="A2530" s="5"/>
    </row>
    <row r="2531" spans="1:1" x14ac:dyDescent="0.15">
      <c r="A2531" s="5"/>
    </row>
    <row r="2532" spans="1:1" x14ac:dyDescent="0.15">
      <c r="A2532" s="5"/>
    </row>
    <row r="2533" spans="1:1" x14ac:dyDescent="0.15">
      <c r="A2533" s="5"/>
    </row>
    <row r="2534" spans="1:1" x14ac:dyDescent="0.15">
      <c r="A2534" s="5"/>
    </row>
    <row r="2535" spans="1:1" x14ac:dyDescent="0.15">
      <c r="A2535" s="5"/>
    </row>
    <row r="2536" spans="1:1" x14ac:dyDescent="0.15">
      <c r="A2536" s="5"/>
    </row>
    <row r="2537" spans="1:1" x14ac:dyDescent="0.15">
      <c r="A2537" s="5"/>
    </row>
    <row r="2538" spans="1:1" x14ac:dyDescent="0.15">
      <c r="A2538" s="5"/>
    </row>
    <row r="2539" spans="1:1" x14ac:dyDescent="0.15">
      <c r="A2539" s="5"/>
    </row>
    <row r="2540" spans="1:1" x14ac:dyDescent="0.15">
      <c r="A2540" s="5"/>
    </row>
    <row r="2541" spans="1:1" x14ac:dyDescent="0.15">
      <c r="A2541" s="5"/>
    </row>
    <row r="2542" spans="1:1" x14ac:dyDescent="0.15">
      <c r="A2542" s="5"/>
    </row>
    <row r="2543" spans="1:1" x14ac:dyDescent="0.15">
      <c r="A2543" s="5"/>
    </row>
    <row r="2544" spans="1:1" x14ac:dyDescent="0.15">
      <c r="A2544" s="5"/>
    </row>
    <row r="2545" spans="1:1" x14ac:dyDescent="0.15">
      <c r="A2545" s="5"/>
    </row>
    <row r="2546" spans="1:1" x14ac:dyDescent="0.15">
      <c r="A2546" s="5"/>
    </row>
    <row r="2547" spans="1:1" x14ac:dyDescent="0.15">
      <c r="A2547" s="5"/>
    </row>
    <row r="2548" spans="1:1" x14ac:dyDescent="0.15">
      <c r="A2548" s="5"/>
    </row>
    <row r="2549" spans="1:1" x14ac:dyDescent="0.15">
      <c r="A2549" s="5"/>
    </row>
    <row r="2550" spans="1:1" x14ac:dyDescent="0.15">
      <c r="A2550" s="5"/>
    </row>
    <row r="2551" spans="1:1" x14ac:dyDescent="0.15">
      <c r="A2551" s="5"/>
    </row>
    <row r="2552" spans="1:1" x14ac:dyDescent="0.15">
      <c r="A2552" s="5"/>
    </row>
    <row r="2553" spans="1:1" x14ac:dyDescent="0.15">
      <c r="A2553" s="5"/>
    </row>
    <row r="2554" spans="1:1" x14ac:dyDescent="0.15">
      <c r="A2554" s="5"/>
    </row>
    <row r="2555" spans="1:1" x14ac:dyDescent="0.15">
      <c r="A2555" s="5"/>
    </row>
    <row r="2556" spans="1:1" x14ac:dyDescent="0.15">
      <c r="A2556" s="5"/>
    </row>
    <row r="2557" spans="1:1" x14ac:dyDescent="0.15">
      <c r="A2557" s="5"/>
    </row>
    <row r="2558" spans="1:1" x14ac:dyDescent="0.15">
      <c r="A2558" s="5"/>
    </row>
    <row r="2559" spans="1:1" x14ac:dyDescent="0.15">
      <c r="A2559" s="5"/>
    </row>
    <row r="2560" spans="1:1" x14ac:dyDescent="0.15">
      <c r="A2560" s="5"/>
    </row>
    <row r="2561" spans="1:1" x14ac:dyDescent="0.15">
      <c r="A2561" s="5"/>
    </row>
    <row r="2562" spans="1:1" x14ac:dyDescent="0.15">
      <c r="A2562" s="5"/>
    </row>
    <row r="2563" spans="1:1" x14ac:dyDescent="0.15">
      <c r="A2563" s="5"/>
    </row>
    <row r="2564" spans="1:1" x14ac:dyDescent="0.15">
      <c r="A2564" s="5"/>
    </row>
    <row r="2565" spans="1:1" x14ac:dyDescent="0.15">
      <c r="A2565" s="5"/>
    </row>
    <row r="2566" spans="1:1" x14ac:dyDescent="0.15">
      <c r="A2566" s="5"/>
    </row>
    <row r="2567" spans="1:1" x14ac:dyDescent="0.15">
      <c r="A2567" s="5"/>
    </row>
    <row r="2568" spans="1:1" x14ac:dyDescent="0.15">
      <c r="A2568" s="5"/>
    </row>
    <row r="2569" spans="1:1" x14ac:dyDescent="0.15">
      <c r="A2569" s="5"/>
    </row>
    <row r="2570" spans="1:1" x14ac:dyDescent="0.15">
      <c r="A2570" s="5"/>
    </row>
    <row r="2571" spans="1:1" x14ac:dyDescent="0.15">
      <c r="A2571" s="5"/>
    </row>
    <row r="2572" spans="1:1" x14ac:dyDescent="0.15">
      <c r="A2572" s="5"/>
    </row>
    <row r="2573" spans="1:1" x14ac:dyDescent="0.15">
      <c r="A2573" s="5"/>
    </row>
    <row r="2574" spans="1:1" x14ac:dyDescent="0.15">
      <c r="A2574" s="5"/>
    </row>
    <row r="2575" spans="1:1" x14ac:dyDescent="0.15">
      <c r="A2575" s="5"/>
    </row>
    <row r="2576" spans="1:1" x14ac:dyDescent="0.15">
      <c r="A2576" s="5"/>
    </row>
    <row r="2577" spans="1:1" x14ac:dyDescent="0.15">
      <c r="A2577" s="5"/>
    </row>
    <row r="2578" spans="1:1" x14ac:dyDescent="0.15">
      <c r="A2578" s="5"/>
    </row>
    <row r="2579" spans="1:1" x14ac:dyDescent="0.15">
      <c r="A2579" s="5"/>
    </row>
    <row r="2580" spans="1:1" x14ac:dyDescent="0.15">
      <c r="A2580" s="5"/>
    </row>
    <row r="2581" spans="1:1" x14ac:dyDescent="0.15">
      <c r="A2581" s="5"/>
    </row>
    <row r="2582" spans="1:1" x14ac:dyDescent="0.15">
      <c r="A2582" s="5"/>
    </row>
    <row r="2583" spans="1:1" x14ac:dyDescent="0.15">
      <c r="A2583" s="5"/>
    </row>
    <row r="2584" spans="1:1" x14ac:dyDescent="0.15">
      <c r="A2584" s="5"/>
    </row>
    <row r="2585" spans="1:1" x14ac:dyDescent="0.15">
      <c r="A2585" s="5"/>
    </row>
    <row r="2586" spans="1:1" x14ac:dyDescent="0.15">
      <c r="A2586" s="5"/>
    </row>
    <row r="2587" spans="1:1" x14ac:dyDescent="0.15">
      <c r="A2587" s="5"/>
    </row>
    <row r="2588" spans="1:1" x14ac:dyDescent="0.15">
      <c r="A2588" s="5"/>
    </row>
    <row r="2589" spans="1:1" x14ac:dyDescent="0.15">
      <c r="A2589" s="5"/>
    </row>
    <row r="2590" spans="1:1" x14ac:dyDescent="0.15">
      <c r="A2590" s="5"/>
    </row>
    <row r="2591" spans="1:1" x14ac:dyDescent="0.15">
      <c r="A2591" s="5"/>
    </row>
    <row r="2592" spans="1:1" x14ac:dyDescent="0.15">
      <c r="A2592" s="5"/>
    </row>
    <row r="2593" spans="1:1" x14ac:dyDescent="0.15">
      <c r="A2593" s="5"/>
    </row>
    <row r="2594" spans="1:1" x14ac:dyDescent="0.15">
      <c r="A2594" s="5"/>
    </row>
    <row r="2595" spans="1:1" x14ac:dyDescent="0.15">
      <c r="A2595" s="5"/>
    </row>
    <row r="2596" spans="1:1" x14ac:dyDescent="0.15">
      <c r="A2596" s="5"/>
    </row>
    <row r="2597" spans="1:1" x14ac:dyDescent="0.15">
      <c r="A2597" s="5"/>
    </row>
    <row r="2598" spans="1:1" x14ac:dyDescent="0.15">
      <c r="A2598" s="5"/>
    </row>
    <row r="2599" spans="1:1" x14ac:dyDescent="0.15">
      <c r="A2599" s="5"/>
    </row>
    <row r="2600" spans="1:1" x14ac:dyDescent="0.15">
      <c r="A2600" s="5"/>
    </row>
    <row r="2601" spans="1:1" x14ac:dyDescent="0.15">
      <c r="A2601" s="5"/>
    </row>
    <row r="2602" spans="1:1" x14ac:dyDescent="0.15">
      <c r="A2602" s="5"/>
    </row>
    <row r="2603" spans="1:1" x14ac:dyDescent="0.15">
      <c r="A2603" s="5"/>
    </row>
    <row r="2604" spans="1:1" x14ac:dyDescent="0.15">
      <c r="A2604" s="5"/>
    </row>
    <row r="2605" spans="1:1" x14ac:dyDescent="0.15">
      <c r="A2605" s="5"/>
    </row>
    <row r="2606" spans="1:1" x14ac:dyDescent="0.15">
      <c r="A2606" s="5"/>
    </row>
    <row r="2607" spans="1:1" x14ac:dyDescent="0.15">
      <c r="A2607" s="5"/>
    </row>
    <row r="2608" spans="1:1" x14ac:dyDescent="0.15">
      <c r="A2608" s="5"/>
    </row>
    <row r="2609" spans="1:1" x14ac:dyDescent="0.15">
      <c r="A2609" s="5"/>
    </row>
    <row r="2610" spans="1:1" x14ac:dyDescent="0.15">
      <c r="A2610" s="5"/>
    </row>
    <row r="2611" spans="1:1" x14ac:dyDescent="0.15">
      <c r="A2611" s="5"/>
    </row>
    <row r="2612" spans="1:1" x14ac:dyDescent="0.15">
      <c r="A2612" s="5"/>
    </row>
    <row r="2613" spans="1:1" x14ac:dyDescent="0.15">
      <c r="A2613" s="5"/>
    </row>
    <row r="2614" spans="1:1" x14ac:dyDescent="0.15">
      <c r="A2614" s="5"/>
    </row>
    <row r="2615" spans="1:1" x14ac:dyDescent="0.15">
      <c r="A2615" s="5"/>
    </row>
    <row r="2616" spans="1:1" x14ac:dyDescent="0.15">
      <c r="A2616" s="5"/>
    </row>
    <row r="2617" spans="1:1" x14ac:dyDescent="0.15">
      <c r="A2617" s="5"/>
    </row>
    <row r="2618" spans="1:1" x14ac:dyDescent="0.15">
      <c r="A2618" s="5"/>
    </row>
    <row r="2619" spans="1:1" x14ac:dyDescent="0.15">
      <c r="A2619" s="5"/>
    </row>
    <row r="2620" spans="1:1" x14ac:dyDescent="0.15">
      <c r="A2620" s="5"/>
    </row>
    <row r="2621" spans="1:1" x14ac:dyDescent="0.15">
      <c r="A2621" s="5"/>
    </row>
    <row r="2622" spans="1:1" x14ac:dyDescent="0.15">
      <c r="A2622" s="5"/>
    </row>
    <row r="2623" spans="1:1" x14ac:dyDescent="0.15">
      <c r="A2623" s="5"/>
    </row>
    <row r="2624" spans="1:1" x14ac:dyDescent="0.15">
      <c r="A2624" s="5"/>
    </row>
    <row r="2625" spans="1:1" x14ac:dyDescent="0.15">
      <c r="A2625" s="5"/>
    </row>
    <row r="2626" spans="1:1" x14ac:dyDescent="0.15">
      <c r="A2626" s="5"/>
    </row>
    <row r="2627" spans="1:1" x14ac:dyDescent="0.15">
      <c r="A2627" s="5"/>
    </row>
    <row r="2628" spans="1:1" x14ac:dyDescent="0.15">
      <c r="A2628" s="5"/>
    </row>
    <row r="2629" spans="1:1" x14ac:dyDescent="0.15">
      <c r="A2629" s="5"/>
    </row>
    <row r="2630" spans="1:1" x14ac:dyDescent="0.15">
      <c r="A2630" s="5"/>
    </row>
    <row r="2631" spans="1:1" x14ac:dyDescent="0.15">
      <c r="A2631" s="5"/>
    </row>
    <row r="2632" spans="1:1" x14ac:dyDescent="0.15">
      <c r="A2632" s="5"/>
    </row>
    <row r="2633" spans="1:1" x14ac:dyDescent="0.15">
      <c r="A2633" s="5"/>
    </row>
    <row r="2634" spans="1:1" x14ac:dyDescent="0.15">
      <c r="A2634" s="5"/>
    </row>
    <row r="2635" spans="1:1" x14ac:dyDescent="0.15">
      <c r="A2635" s="5"/>
    </row>
    <row r="2636" spans="1:1" x14ac:dyDescent="0.15">
      <c r="A2636" s="5"/>
    </row>
    <row r="2637" spans="1:1" x14ac:dyDescent="0.15">
      <c r="A2637" s="5"/>
    </row>
    <row r="2638" spans="1:1" x14ac:dyDescent="0.15">
      <c r="A2638" s="5"/>
    </row>
    <row r="2639" spans="1:1" x14ac:dyDescent="0.15">
      <c r="A2639" s="5"/>
    </row>
    <row r="2640" spans="1:1" x14ac:dyDescent="0.15">
      <c r="A2640" s="5"/>
    </row>
    <row r="2641" spans="1:1" x14ac:dyDescent="0.15">
      <c r="A2641" s="5"/>
    </row>
    <row r="2642" spans="1:1" x14ac:dyDescent="0.15">
      <c r="A2642" s="5"/>
    </row>
    <row r="2643" spans="1:1" x14ac:dyDescent="0.15">
      <c r="A2643" s="5"/>
    </row>
    <row r="2644" spans="1:1" x14ac:dyDescent="0.15">
      <c r="A2644" s="5"/>
    </row>
    <row r="2645" spans="1:1" x14ac:dyDescent="0.15">
      <c r="A2645" s="5"/>
    </row>
    <row r="2646" spans="1:1" x14ac:dyDescent="0.15">
      <c r="A2646" s="5"/>
    </row>
    <row r="2647" spans="1:1" x14ac:dyDescent="0.15">
      <c r="A2647" s="5"/>
    </row>
    <row r="2648" spans="1:1" x14ac:dyDescent="0.15">
      <c r="A2648" s="5"/>
    </row>
    <row r="2649" spans="1:1" x14ac:dyDescent="0.15">
      <c r="A2649" s="5"/>
    </row>
    <row r="2650" spans="1:1" x14ac:dyDescent="0.15">
      <c r="A2650" s="5"/>
    </row>
    <row r="2651" spans="1:1" x14ac:dyDescent="0.15">
      <c r="A2651" s="5"/>
    </row>
    <row r="2652" spans="1:1" x14ac:dyDescent="0.15">
      <c r="A2652" s="5"/>
    </row>
    <row r="2653" spans="1:1" x14ac:dyDescent="0.15">
      <c r="A2653" s="5"/>
    </row>
    <row r="2654" spans="1:1" x14ac:dyDescent="0.15">
      <c r="A2654" s="5"/>
    </row>
    <row r="2655" spans="1:1" x14ac:dyDescent="0.15">
      <c r="A2655" s="5"/>
    </row>
    <row r="2656" spans="1:1" x14ac:dyDescent="0.15">
      <c r="A2656" s="5"/>
    </row>
    <row r="2657" spans="1:1" x14ac:dyDescent="0.15">
      <c r="A2657" s="5"/>
    </row>
    <row r="2658" spans="1:1" x14ac:dyDescent="0.15">
      <c r="A2658" s="5"/>
    </row>
    <row r="2659" spans="1:1" x14ac:dyDescent="0.15">
      <c r="A2659" s="5"/>
    </row>
    <row r="2660" spans="1:1" x14ac:dyDescent="0.15">
      <c r="A2660" s="5"/>
    </row>
    <row r="2661" spans="1:1" x14ac:dyDescent="0.15">
      <c r="A2661" s="5"/>
    </row>
    <row r="2662" spans="1:1" x14ac:dyDescent="0.15">
      <c r="A2662" s="5"/>
    </row>
    <row r="2663" spans="1:1" x14ac:dyDescent="0.15">
      <c r="A2663" s="5"/>
    </row>
    <row r="2664" spans="1:1" x14ac:dyDescent="0.15">
      <c r="A2664" s="5"/>
    </row>
    <row r="2665" spans="1:1" x14ac:dyDescent="0.15">
      <c r="A2665" s="5"/>
    </row>
    <row r="2666" spans="1:1" x14ac:dyDescent="0.15">
      <c r="A2666" s="5"/>
    </row>
    <row r="2667" spans="1:1" x14ac:dyDescent="0.15">
      <c r="A2667" s="5"/>
    </row>
    <row r="2668" spans="1:1" x14ac:dyDescent="0.15">
      <c r="A2668" s="5"/>
    </row>
    <row r="2669" spans="1:1" x14ac:dyDescent="0.15">
      <c r="A2669" s="5"/>
    </row>
    <row r="2670" spans="1:1" x14ac:dyDescent="0.15">
      <c r="A2670" s="5"/>
    </row>
    <row r="2671" spans="1:1" x14ac:dyDescent="0.15">
      <c r="A2671" s="5"/>
    </row>
    <row r="2672" spans="1:1" x14ac:dyDescent="0.15">
      <c r="A2672" s="5"/>
    </row>
    <row r="2673" spans="1:1" x14ac:dyDescent="0.15">
      <c r="A2673" s="5"/>
    </row>
    <row r="2674" spans="1:1" x14ac:dyDescent="0.15">
      <c r="A2674" s="5"/>
    </row>
    <row r="2675" spans="1:1" x14ac:dyDescent="0.15">
      <c r="A2675" s="5"/>
    </row>
    <row r="2676" spans="1:1" x14ac:dyDescent="0.15">
      <c r="A2676" s="5"/>
    </row>
    <row r="2677" spans="1:1" x14ac:dyDescent="0.15">
      <c r="A2677" s="5"/>
    </row>
    <row r="2678" spans="1:1" x14ac:dyDescent="0.15">
      <c r="A2678" s="5"/>
    </row>
    <row r="2679" spans="1:1" x14ac:dyDescent="0.15">
      <c r="A2679" s="5"/>
    </row>
    <row r="2680" spans="1:1" x14ac:dyDescent="0.15">
      <c r="A2680" s="5"/>
    </row>
    <row r="2681" spans="1:1" x14ac:dyDescent="0.15">
      <c r="A2681" s="5"/>
    </row>
    <row r="2682" spans="1:1" x14ac:dyDescent="0.15">
      <c r="A2682" s="5"/>
    </row>
    <row r="2683" spans="1:1" x14ac:dyDescent="0.15">
      <c r="A2683" s="5"/>
    </row>
    <row r="2684" spans="1:1" x14ac:dyDescent="0.15">
      <c r="A2684" s="5"/>
    </row>
    <row r="2685" spans="1:1" x14ac:dyDescent="0.15">
      <c r="A2685" s="5"/>
    </row>
    <row r="2686" spans="1:1" x14ac:dyDescent="0.15">
      <c r="A2686" s="5"/>
    </row>
    <row r="2687" spans="1:1" x14ac:dyDescent="0.15">
      <c r="A2687" s="5"/>
    </row>
    <row r="2688" spans="1:1" x14ac:dyDescent="0.15">
      <c r="A2688" s="5"/>
    </row>
    <row r="2689" spans="1:1" x14ac:dyDescent="0.15">
      <c r="A2689" s="5"/>
    </row>
    <row r="2690" spans="1:1" x14ac:dyDescent="0.15">
      <c r="A2690" s="5"/>
    </row>
    <row r="2691" spans="1:1" x14ac:dyDescent="0.15">
      <c r="A2691" s="5"/>
    </row>
    <row r="2692" spans="1:1" x14ac:dyDescent="0.15">
      <c r="A2692" s="5"/>
    </row>
    <row r="2693" spans="1:1" x14ac:dyDescent="0.15">
      <c r="A2693" s="5"/>
    </row>
    <row r="2694" spans="1:1" x14ac:dyDescent="0.15">
      <c r="A2694" s="5"/>
    </row>
    <row r="2695" spans="1:1" x14ac:dyDescent="0.15">
      <c r="A2695" s="5"/>
    </row>
    <row r="2696" spans="1:1" x14ac:dyDescent="0.15">
      <c r="A2696" s="5"/>
    </row>
    <row r="2697" spans="1:1" x14ac:dyDescent="0.15">
      <c r="A2697" s="5"/>
    </row>
    <row r="2698" spans="1:1" x14ac:dyDescent="0.15">
      <c r="A2698" s="5"/>
    </row>
    <row r="2699" spans="1:1" x14ac:dyDescent="0.15">
      <c r="A2699" s="5"/>
    </row>
    <row r="2700" spans="1:1" x14ac:dyDescent="0.15">
      <c r="A2700" s="5"/>
    </row>
    <row r="2701" spans="1:1" x14ac:dyDescent="0.15">
      <c r="A2701" s="5"/>
    </row>
    <row r="2702" spans="1:1" x14ac:dyDescent="0.15">
      <c r="A2702" s="5"/>
    </row>
    <row r="2703" spans="1:1" x14ac:dyDescent="0.15">
      <c r="A2703" s="5"/>
    </row>
    <row r="2704" spans="1:1" x14ac:dyDescent="0.15">
      <c r="A2704" s="5"/>
    </row>
    <row r="2705" spans="1:1" x14ac:dyDescent="0.15">
      <c r="A2705" s="5"/>
    </row>
    <row r="2706" spans="1:1" x14ac:dyDescent="0.15">
      <c r="A2706" s="5"/>
    </row>
    <row r="2707" spans="1:1" x14ac:dyDescent="0.15">
      <c r="A2707" s="5"/>
    </row>
    <row r="2708" spans="1:1" x14ac:dyDescent="0.15">
      <c r="A2708" s="5"/>
    </row>
    <row r="2709" spans="1:1" x14ac:dyDescent="0.15">
      <c r="A2709" s="5"/>
    </row>
    <row r="2710" spans="1:1" x14ac:dyDescent="0.15">
      <c r="A2710" s="5"/>
    </row>
    <row r="2711" spans="1:1" x14ac:dyDescent="0.15">
      <c r="A2711" s="5"/>
    </row>
    <row r="2712" spans="1:1" x14ac:dyDescent="0.15">
      <c r="A2712" s="5"/>
    </row>
    <row r="2713" spans="1:1" x14ac:dyDescent="0.15">
      <c r="A2713" s="5"/>
    </row>
    <row r="2714" spans="1:1" x14ac:dyDescent="0.15">
      <c r="A2714" s="5"/>
    </row>
    <row r="2715" spans="1:1" x14ac:dyDescent="0.15">
      <c r="A2715" s="5"/>
    </row>
    <row r="2716" spans="1:1" x14ac:dyDescent="0.15">
      <c r="A2716" s="5"/>
    </row>
    <row r="2717" spans="1:1" x14ac:dyDescent="0.15">
      <c r="A2717" s="5"/>
    </row>
    <row r="2718" spans="1:1" x14ac:dyDescent="0.15">
      <c r="A2718" s="5"/>
    </row>
    <row r="2719" spans="1:1" x14ac:dyDescent="0.15">
      <c r="A2719" s="5"/>
    </row>
    <row r="2720" spans="1:1" x14ac:dyDescent="0.15">
      <c r="A2720" s="5"/>
    </row>
    <row r="2721" spans="1:1" x14ac:dyDescent="0.15">
      <c r="A2721" s="5"/>
    </row>
    <row r="2722" spans="1:1" x14ac:dyDescent="0.15">
      <c r="A2722" s="5"/>
    </row>
    <row r="2723" spans="1:1" x14ac:dyDescent="0.15">
      <c r="A2723" s="5"/>
    </row>
    <row r="2724" spans="1:1" x14ac:dyDescent="0.15">
      <c r="A2724" s="5"/>
    </row>
    <row r="2725" spans="1:1" x14ac:dyDescent="0.15">
      <c r="A2725" s="5"/>
    </row>
    <row r="2726" spans="1:1" x14ac:dyDescent="0.15">
      <c r="A2726" s="5"/>
    </row>
    <row r="2727" spans="1:1" x14ac:dyDescent="0.15">
      <c r="A2727" s="5"/>
    </row>
    <row r="2728" spans="1:1" x14ac:dyDescent="0.15">
      <c r="A2728" s="5"/>
    </row>
    <row r="2729" spans="1:1" x14ac:dyDescent="0.15">
      <c r="A2729" s="5"/>
    </row>
    <row r="2730" spans="1:1" x14ac:dyDescent="0.15">
      <c r="A2730" s="5"/>
    </row>
    <row r="2731" spans="1:1" x14ac:dyDescent="0.15">
      <c r="A2731" s="5"/>
    </row>
    <row r="2732" spans="1:1" x14ac:dyDescent="0.15">
      <c r="A2732" s="5"/>
    </row>
    <row r="2733" spans="1:1" x14ac:dyDescent="0.15">
      <c r="A2733" s="5"/>
    </row>
    <row r="2734" spans="1:1" x14ac:dyDescent="0.15">
      <c r="A2734" s="5"/>
    </row>
    <row r="2735" spans="1:1" x14ac:dyDescent="0.15">
      <c r="A2735" s="5"/>
    </row>
    <row r="2736" spans="1:1" x14ac:dyDescent="0.15">
      <c r="A2736" s="5"/>
    </row>
    <row r="2737" spans="1:1" x14ac:dyDescent="0.15">
      <c r="A2737" s="5"/>
    </row>
    <row r="2738" spans="1:1" x14ac:dyDescent="0.15">
      <c r="A2738" s="5"/>
    </row>
    <row r="2739" spans="1:1" x14ac:dyDescent="0.15">
      <c r="A2739" s="5"/>
    </row>
    <row r="2740" spans="1:1" x14ac:dyDescent="0.15">
      <c r="A2740" s="5"/>
    </row>
    <row r="2741" spans="1:1" x14ac:dyDescent="0.15">
      <c r="A2741" s="5"/>
    </row>
    <row r="2742" spans="1:1" x14ac:dyDescent="0.15">
      <c r="A2742" s="5"/>
    </row>
    <row r="2743" spans="1:1" x14ac:dyDescent="0.15">
      <c r="A2743" s="5"/>
    </row>
    <row r="2744" spans="1:1" x14ac:dyDescent="0.15">
      <c r="A2744" s="5"/>
    </row>
    <row r="2745" spans="1:1" x14ac:dyDescent="0.15">
      <c r="A2745" s="5"/>
    </row>
    <row r="2746" spans="1:1" x14ac:dyDescent="0.15">
      <c r="A2746" s="5"/>
    </row>
    <row r="2747" spans="1:1" x14ac:dyDescent="0.15">
      <c r="A2747" s="5"/>
    </row>
    <row r="2748" spans="1:1" x14ac:dyDescent="0.15">
      <c r="A2748" s="5"/>
    </row>
    <row r="2749" spans="1:1" x14ac:dyDescent="0.15">
      <c r="A2749" s="5"/>
    </row>
    <row r="2750" spans="1:1" x14ac:dyDescent="0.15">
      <c r="A2750" s="5"/>
    </row>
    <row r="2751" spans="1:1" x14ac:dyDescent="0.15">
      <c r="A2751" s="5"/>
    </row>
    <row r="2752" spans="1:1" x14ac:dyDescent="0.15">
      <c r="A2752" s="5"/>
    </row>
    <row r="2753" spans="1:1" x14ac:dyDescent="0.15">
      <c r="A2753" s="5"/>
    </row>
    <row r="2754" spans="1:1" x14ac:dyDescent="0.15">
      <c r="A2754" s="5"/>
    </row>
    <row r="2755" spans="1:1" x14ac:dyDescent="0.15">
      <c r="A2755" s="5"/>
    </row>
    <row r="2756" spans="1:1" x14ac:dyDescent="0.15">
      <c r="A2756" s="5"/>
    </row>
    <row r="2757" spans="1:1" x14ac:dyDescent="0.15">
      <c r="A2757" s="5"/>
    </row>
    <row r="2758" spans="1:1" x14ac:dyDescent="0.15">
      <c r="A2758" s="5"/>
    </row>
    <row r="2759" spans="1:1" x14ac:dyDescent="0.15">
      <c r="A2759" s="5"/>
    </row>
    <row r="2760" spans="1:1" x14ac:dyDescent="0.15">
      <c r="A2760" s="5"/>
    </row>
    <row r="2761" spans="1:1" x14ac:dyDescent="0.15">
      <c r="A2761" s="5"/>
    </row>
    <row r="2762" spans="1:1" x14ac:dyDescent="0.15">
      <c r="A2762" s="5"/>
    </row>
    <row r="2763" spans="1:1" x14ac:dyDescent="0.15">
      <c r="A2763" s="5"/>
    </row>
    <row r="2764" spans="1:1" x14ac:dyDescent="0.15">
      <c r="A2764" s="5"/>
    </row>
    <row r="2765" spans="1:1" x14ac:dyDescent="0.15">
      <c r="A2765" s="5"/>
    </row>
    <row r="2766" spans="1:1" x14ac:dyDescent="0.15">
      <c r="A2766" s="5"/>
    </row>
    <row r="2767" spans="1:1" x14ac:dyDescent="0.15">
      <c r="A2767" s="5"/>
    </row>
    <row r="2768" spans="1:1" x14ac:dyDescent="0.15">
      <c r="A2768" s="5"/>
    </row>
    <row r="2769" spans="1:1" x14ac:dyDescent="0.15">
      <c r="A2769" s="5"/>
    </row>
    <row r="2770" spans="1:1" x14ac:dyDescent="0.15">
      <c r="A2770" s="5"/>
    </row>
    <row r="2771" spans="1:1" x14ac:dyDescent="0.15">
      <c r="A2771" s="5"/>
    </row>
    <row r="2772" spans="1:1" x14ac:dyDescent="0.15">
      <c r="A2772" s="5"/>
    </row>
    <row r="2773" spans="1:1" x14ac:dyDescent="0.15">
      <c r="A2773" s="5"/>
    </row>
    <row r="2774" spans="1:1" x14ac:dyDescent="0.15">
      <c r="A2774" s="5"/>
    </row>
    <row r="2775" spans="1:1" x14ac:dyDescent="0.15">
      <c r="A2775" s="5"/>
    </row>
    <row r="2776" spans="1:1" x14ac:dyDescent="0.15">
      <c r="A2776" s="5"/>
    </row>
    <row r="2777" spans="1:1" x14ac:dyDescent="0.15">
      <c r="A2777" s="5"/>
    </row>
    <row r="2778" spans="1:1" x14ac:dyDescent="0.15">
      <c r="A2778" s="5"/>
    </row>
    <row r="2779" spans="1:1" x14ac:dyDescent="0.15">
      <c r="A2779" s="5"/>
    </row>
    <row r="2780" spans="1:1" x14ac:dyDescent="0.15">
      <c r="A2780" s="5"/>
    </row>
    <row r="2781" spans="1:1" x14ac:dyDescent="0.15">
      <c r="A2781" s="5"/>
    </row>
    <row r="2782" spans="1:1" x14ac:dyDescent="0.15">
      <c r="A2782" s="5"/>
    </row>
    <row r="2783" spans="1:1" x14ac:dyDescent="0.15">
      <c r="A2783" s="5"/>
    </row>
    <row r="2784" spans="1:1" x14ac:dyDescent="0.15">
      <c r="A2784" s="5"/>
    </row>
    <row r="2785" spans="1:1" x14ac:dyDescent="0.15">
      <c r="A2785" s="5"/>
    </row>
    <row r="2786" spans="1:1" x14ac:dyDescent="0.15">
      <c r="A2786" s="5"/>
    </row>
    <row r="2787" spans="1:1" x14ac:dyDescent="0.15">
      <c r="A2787" s="5"/>
    </row>
    <row r="2788" spans="1:1" x14ac:dyDescent="0.15">
      <c r="A2788" s="5"/>
    </row>
    <row r="2789" spans="1:1" x14ac:dyDescent="0.15">
      <c r="A2789" s="5"/>
    </row>
    <row r="2790" spans="1:1" x14ac:dyDescent="0.15">
      <c r="A2790" s="5"/>
    </row>
    <row r="2791" spans="1:1" x14ac:dyDescent="0.15">
      <c r="A2791" s="5"/>
    </row>
    <row r="2792" spans="1:1" x14ac:dyDescent="0.15">
      <c r="A2792" s="5"/>
    </row>
    <row r="2793" spans="1:1" x14ac:dyDescent="0.15">
      <c r="A2793" s="5"/>
    </row>
    <row r="2794" spans="1:1" x14ac:dyDescent="0.15">
      <c r="A2794" s="5"/>
    </row>
    <row r="2795" spans="1:1" x14ac:dyDescent="0.15">
      <c r="A2795" s="5"/>
    </row>
    <row r="2796" spans="1:1" x14ac:dyDescent="0.15">
      <c r="A2796" s="5"/>
    </row>
    <row r="2797" spans="1:1" x14ac:dyDescent="0.15">
      <c r="A2797" s="5"/>
    </row>
    <row r="2798" spans="1:1" x14ac:dyDescent="0.15">
      <c r="A2798" s="5"/>
    </row>
    <row r="2799" spans="1:1" x14ac:dyDescent="0.15">
      <c r="A2799" s="5"/>
    </row>
    <row r="2800" spans="1:1" x14ac:dyDescent="0.15">
      <c r="A2800" s="5"/>
    </row>
    <row r="2801" spans="1:1" x14ac:dyDescent="0.15">
      <c r="A2801" s="5"/>
    </row>
    <row r="2802" spans="1:1" x14ac:dyDescent="0.15">
      <c r="A2802" s="5"/>
    </row>
    <row r="2803" spans="1:1" x14ac:dyDescent="0.15">
      <c r="A2803" s="5"/>
    </row>
    <row r="2804" spans="1:1" x14ac:dyDescent="0.15">
      <c r="A2804" s="5"/>
    </row>
    <row r="2805" spans="1:1" x14ac:dyDescent="0.15">
      <c r="A2805" s="5"/>
    </row>
    <row r="2806" spans="1:1" x14ac:dyDescent="0.15">
      <c r="A2806" s="5"/>
    </row>
    <row r="2807" spans="1:1" x14ac:dyDescent="0.15">
      <c r="A2807" s="5"/>
    </row>
    <row r="2808" spans="1:1" x14ac:dyDescent="0.15">
      <c r="A2808" s="5"/>
    </row>
    <row r="2809" spans="1:1" x14ac:dyDescent="0.15">
      <c r="A2809" s="5"/>
    </row>
    <row r="2810" spans="1:1" x14ac:dyDescent="0.15">
      <c r="A2810" s="5"/>
    </row>
    <row r="2811" spans="1:1" x14ac:dyDescent="0.15">
      <c r="A2811" s="5"/>
    </row>
    <row r="2812" spans="1:1" x14ac:dyDescent="0.15">
      <c r="A2812" s="5"/>
    </row>
    <row r="2813" spans="1:1" x14ac:dyDescent="0.15">
      <c r="A2813" s="5"/>
    </row>
    <row r="2814" spans="1:1" x14ac:dyDescent="0.15">
      <c r="A2814" s="5"/>
    </row>
    <row r="2815" spans="1:1" x14ac:dyDescent="0.15">
      <c r="A2815" s="5"/>
    </row>
    <row r="2816" spans="1:1" x14ac:dyDescent="0.15">
      <c r="A2816" s="5"/>
    </row>
    <row r="2817" spans="1:1" x14ac:dyDescent="0.15">
      <c r="A2817" s="5"/>
    </row>
    <row r="2818" spans="1:1" x14ac:dyDescent="0.15">
      <c r="A2818" s="5"/>
    </row>
    <row r="2819" spans="1:1" x14ac:dyDescent="0.15">
      <c r="A2819" s="5"/>
    </row>
    <row r="2820" spans="1:1" x14ac:dyDescent="0.15">
      <c r="A2820" s="5"/>
    </row>
    <row r="2821" spans="1:1" x14ac:dyDescent="0.15">
      <c r="A2821" s="5"/>
    </row>
    <row r="2822" spans="1:1" x14ac:dyDescent="0.15">
      <c r="A2822" s="5"/>
    </row>
    <row r="2823" spans="1:1" x14ac:dyDescent="0.15">
      <c r="A2823" s="5"/>
    </row>
    <row r="2824" spans="1:1" x14ac:dyDescent="0.15">
      <c r="A2824" s="5"/>
    </row>
    <row r="2825" spans="1:1" x14ac:dyDescent="0.15">
      <c r="A2825" s="5"/>
    </row>
    <row r="2826" spans="1:1" x14ac:dyDescent="0.15">
      <c r="A2826" s="5"/>
    </row>
    <row r="2827" spans="1:1" x14ac:dyDescent="0.15">
      <c r="A2827" s="5"/>
    </row>
    <row r="2828" spans="1:1" x14ac:dyDescent="0.15">
      <c r="A2828" s="5"/>
    </row>
    <row r="2829" spans="1:1" x14ac:dyDescent="0.15">
      <c r="A2829" s="5"/>
    </row>
    <row r="2830" spans="1:1" x14ac:dyDescent="0.15">
      <c r="A2830" s="5"/>
    </row>
    <row r="2831" spans="1:1" x14ac:dyDescent="0.15">
      <c r="A2831" s="5"/>
    </row>
    <row r="2832" spans="1:1" x14ac:dyDescent="0.15">
      <c r="A2832" s="5"/>
    </row>
  </sheetData>
  <autoFilter ref="A1:B804" xr:uid="{E05652EA-93DF-4176-96EE-778150797A14}"/>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579F-F512-40BF-B986-A5C2B9EAAA9B}">
  <dimension ref="A1:J2833"/>
  <sheetViews>
    <sheetView workbookViewId="0">
      <selection activeCell="J3" sqref="J3"/>
    </sheetView>
  </sheetViews>
  <sheetFormatPr baseColWidth="10" defaultColWidth="10.6640625" defaultRowHeight="13" x14ac:dyDescent="0.15"/>
  <cols>
    <col min="1" max="1" width="19.5" style="4" customWidth="1"/>
    <col min="2" max="3" width="10.6640625" style="4"/>
    <col min="4" max="4" width="17" style="4" customWidth="1"/>
    <col min="5" max="5" width="10.6640625" style="4"/>
    <col min="6" max="6" width="12.5" style="4" customWidth="1"/>
    <col min="7" max="9" width="12" style="4" customWidth="1"/>
    <col min="10" max="10" width="11.1640625" style="4" customWidth="1"/>
    <col min="11" max="16384" width="10.6640625" style="4"/>
  </cols>
  <sheetData>
    <row r="1" spans="1:10" x14ac:dyDescent="0.15">
      <c r="A1" s="4" t="s">
        <v>7</v>
      </c>
      <c r="B1" s="4" t="s">
        <v>9</v>
      </c>
      <c r="C1" s="4" t="s">
        <v>103</v>
      </c>
      <c r="D1" s="4" t="s">
        <v>107</v>
      </c>
      <c r="E1" s="4" t="s">
        <v>109</v>
      </c>
      <c r="F1" s="4" t="s">
        <v>104</v>
      </c>
      <c r="G1" s="4" t="s">
        <v>105</v>
      </c>
      <c r="H1" s="4" t="s">
        <v>105</v>
      </c>
      <c r="I1" s="4" t="s">
        <v>110</v>
      </c>
      <c r="J1" s="4" t="s">
        <v>111</v>
      </c>
    </row>
    <row r="2" spans="1:10" x14ac:dyDescent="0.15">
      <c r="A2" s="5">
        <v>45562</v>
      </c>
      <c r="B2" s="4" t="e">
        <f>Table5[[#This Row],[Combined 
Daily Order]]</f>
        <v>#VALUE!</v>
      </c>
      <c r="C2" s="4">
        <v>0</v>
      </c>
      <c r="E2" s="30" t="e">
        <f>AVERAGE(B2:B804)</f>
        <v>#VALUE!</v>
      </c>
      <c r="F2" s="30" t="e" cm="1">
        <f t="array" ref="F2">SUMPRODUCT($B$2:$B$804-$E$2,B2:B804-$E$2)</f>
        <v>#VALUE!</v>
      </c>
      <c r="G2" s="30" t="e" cm="1">
        <f t="array" ref="G2">INDEX(H$2:H$804,805-ROW(H2))</f>
        <v>#VALUE!</v>
      </c>
      <c r="H2" s="4" t="e" cm="1">
        <f t="array" ref="H2">SUMPRODUCT(B$2:B2-E$2,$B$2:B2-E$2)</f>
        <v>#VALUE!</v>
      </c>
      <c r="I2" s="4">
        <v>0</v>
      </c>
      <c r="J2" s="30" t="e">
        <f>F2/G2</f>
        <v>#VALUE!</v>
      </c>
    </row>
    <row r="3" spans="1:10" x14ac:dyDescent="0.15">
      <c r="A3" s="5">
        <v>45561</v>
      </c>
      <c r="B3" s="4" t="e">
        <f>Table5[[#This Row],[Combined 
Daily Order]]</f>
        <v>#VALUE!</v>
      </c>
      <c r="C3" s="4">
        <v>1</v>
      </c>
      <c r="D3" s="4" t="e" cm="1">
        <f t="array" aca="1" ref="D3" ca="1">SUMPRODUCT(OFFSET($B$2:$B$804,0,0,803-C3)-AVERAGE($B$2:$B$804),OFFSET($B$2:$B$804,C3,0,803-C3)-AVERAGE($B$2:$B$804))/DEVSQ($B$2:$B$804)</f>
        <v>#VALUE!</v>
      </c>
      <c r="F3" s="30" t="e" cm="1">
        <f t="array" ref="F3">SUMPRODUCT($B$2:$B$804-$E$2,B3:B805-$E$2)</f>
        <v>#VALUE!</v>
      </c>
      <c r="G3" s="30" t="e" cm="1">
        <f t="array" ref="G3">INDEX(H$2:H$804,805-ROW(H3))</f>
        <v>#VALUE!</v>
      </c>
      <c r="H3" s="4" t="e" cm="1">
        <f t="array" ref="H3">SUMPRODUCT(B$2:B3-E$2,$B$2:B3-E$2)</f>
        <v>#VALUE!</v>
      </c>
      <c r="I3" s="4">
        <v>1</v>
      </c>
      <c r="J3" s="31" t="e">
        <f>F3/$G$2</f>
        <v>#VALUE!</v>
      </c>
    </row>
    <row r="4" spans="1:10" x14ac:dyDescent="0.15">
      <c r="A4" s="5">
        <v>45560</v>
      </c>
      <c r="B4" s="4">
        <f>Table5[[#This Row],[Combined 
Daily Order]]</f>
        <v>12033</v>
      </c>
      <c r="C4" s="4">
        <v>2</v>
      </c>
      <c r="D4" s="4" t="e" cm="1">
        <f t="array" aca="1" ref="D4" ca="1">SUMPRODUCT(OFFSET($B$2:$B$804,0,0,803-C4)-AVERAGE($B$2:$B$804),OFFSET($B$2:$B$804,C4,0,803-C4)-AVERAGE($B$2:$B$804))/DEVSQ($B$2:$B$804)</f>
        <v>#VALUE!</v>
      </c>
      <c r="F4" s="30" t="e" cm="1">
        <f t="array" ref="F4">SUMPRODUCT($B$2:$B$804-$E$2,B4:B806-$E$2)</f>
        <v>#VALUE!</v>
      </c>
      <c r="G4" s="30" t="e" cm="1">
        <f t="array" ref="G4">INDEX(H$2:H$804,805-ROW(H4))</f>
        <v>#VALUE!</v>
      </c>
      <c r="H4" s="4" t="e" cm="1">
        <f t="array" ref="H4">SUMPRODUCT(B$2:B4-E$2,$B$2:B4-E$2)</f>
        <v>#VALUE!</v>
      </c>
      <c r="I4" s="4">
        <v>2</v>
      </c>
      <c r="J4" s="31" t="e">
        <f>F4/$G$2</f>
        <v>#VALUE!</v>
      </c>
    </row>
    <row r="5" spans="1:10" x14ac:dyDescent="0.15">
      <c r="A5" s="5">
        <v>45559</v>
      </c>
      <c r="B5" s="4">
        <f>Table5[[#This Row],[Combined 
Daily Order]]</f>
        <v>18563</v>
      </c>
      <c r="C5" s="4">
        <v>3</v>
      </c>
      <c r="D5" s="4" t="e" cm="1">
        <f t="array" aca="1" ref="D5" ca="1">SUMPRODUCT(OFFSET($B$2:$B$804,0,0,803-C5)-AVERAGE($B$2:$B$804),OFFSET($B$2:$B$804,C5,0,803-C5)-AVERAGE($B$2:$B$804))/DEVSQ($B$2:$B$804)</f>
        <v>#VALUE!</v>
      </c>
      <c r="F5" s="30" t="e" cm="1">
        <f t="array" ref="F5">SUMPRODUCT($B$2:$B$804-$E$2,B5:B807-$E$2)</f>
        <v>#VALUE!</v>
      </c>
      <c r="G5" s="30" t="e" cm="1">
        <f t="array" ref="G5">INDEX(H$2:H$804,805-ROW(H5))</f>
        <v>#VALUE!</v>
      </c>
      <c r="H5" s="4" t="e" cm="1">
        <f t="array" ref="H5">SUMPRODUCT(B$2:B5-E$2,$B$2:B5-E$2)</f>
        <v>#VALUE!</v>
      </c>
      <c r="I5" s="4">
        <v>3</v>
      </c>
      <c r="J5" s="31" t="e">
        <f t="shared" ref="J5:J68" si="0">F5/$G$2</f>
        <v>#VALUE!</v>
      </c>
    </row>
    <row r="6" spans="1:10" x14ac:dyDescent="0.15">
      <c r="A6" s="5">
        <v>45558</v>
      </c>
      <c r="B6" s="4">
        <f>Table5[[#This Row],[Combined 
Daily Order]]</f>
        <v>12821</v>
      </c>
      <c r="C6" s="4">
        <v>4</v>
      </c>
      <c r="D6" s="4" t="e" cm="1">
        <f t="array" aca="1" ref="D6" ca="1">SUMPRODUCT(OFFSET($B$2:$B$804,0,0,803-C6)-AVERAGE($B$2:$B$804),OFFSET($B$2:$B$804,C6,0,803-C6)-AVERAGE($B$2:$B$804))/DEVSQ($B$2:$B$804)</f>
        <v>#VALUE!</v>
      </c>
      <c r="F6" s="30" t="e" cm="1">
        <f t="array" ref="F6">SUMPRODUCT($B$2:$B$804-$E$2,B6:B808-$E$2)</f>
        <v>#VALUE!</v>
      </c>
      <c r="G6" s="30" t="e" cm="1">
        <f t="array" ref="G6">INDEX(H$2:H$804,805-ROW(H6))</f>
        <v>#VALUE!</v>
      </c>
      <c r="H6" s="4" t="e" cm="1">
        <f t="array" ref="H6">SUMPRODUCT(B$2:B6-E$2,$B$2:B6-E$2)</f>
        <v>#VALUE!</v>
      </c>
      <c r="I6" s="4">
        <v>4</v>
      </c>
      <c r="J6" s="31" t="e">
        <f t="shared" si="0"/>
        <v>#VALUE!</v>
      </c>
    </row>
    <row r="7" spans="1:10" x14ac:dyDescent="0.15">
      <c r="A7" s="5">
        <v>45555</v>
      </c>
      <c r="B7" s="4">
        <f>Table5[[#This Row],[Combined 
Daily Order]]</f>
        <v>19276</v>
      </c>
      <c r="C7" s="4">
        <v>5</v>
      </c>
      <c r="D7" s="4" t="e" cm="1">
        <f t="array" aca="1" ref="D7" ca="1">SUMPRODUCT(OFFSET($B$2:$B$804,0,0,803-C7)-AVERAGE($B$2:$B$804),OFFSET($B$2:$B$804,C7,0,803-C7)-AVERAGE($B$2:$B$804))/DEVSQ($B$2:$B$804)</f>
        <v>#VALUE!</v>
      </c>
      <c r="F7" s="30" t="e" cm="1">
        <f t="array" ref="F7">SUMPRODUCT($B$2:$B$804-$E$2,B7:B809-$E$2)</f>
        <v>#VALUE!</v>
      </c>
      <c r="G7" s="30" t="e" cm="1">
        <f t="array" ref="G7">INDEX(H$2:H$804,805-ROW(H7))</f>
        <v>#VALUE!</v>
      </c>
      <c r="H7" s="4" t="e" cm="1">
        <f t="array" ref="H7">SUMPRODUCT(B$2:B7-E$2,$B$2:B7-E$2)</f>
        <v>#VALUE!</v>
      </c>
      <c r="I7" s="4">
        <v>5</v>
      </c>
      <c r="J7" s="31" t="e">
        <f t="shared" si="0"/>
        <v>#VALUE!</v>
      </c>
    </row>
    <row r="8" spans="1:10" x14ac:dyDescent="0.15">
      <c r="A8" s="5">
        <v>45554</v>
      </c>
      <c r="B8" s="4">
        <f>Table5[[#This Row],[Combined 
Daily Order]]</f>
        <v>12583</v>
      </c>
      <c r="C8" s="4">
        <v>6</v>
      </c>
      <c r="D8" s="4" t="e" cm="1">
        <f t="array" aca="1" ref="D8" ca="1">SUMPRODUCT(OFFSET($B$2:$B$804,0,0,803-C8)-AVERAGE($B$2:$B$804),OFFSET($B$2:$B$804,C8,0,803-C8)-AVERAGE($B$2:$B$804))/DEVSQ($B$2:$B$804)</f>
        <v>#VALUE!</v>
      </c>
      <c r="F8" s="30" t="e" cm="1">
        <f t="array" ref="F8">SUMPRODUCT($B$2:$B$804-$E$2,B8:B810-$E$2)</f>
        <v>#VALUE!</v>
      </c>
      <c r="G8" s="30" t="e" cm="1">
        <f t="array" ref="G8">INDEX(H$2:H$804,805-ROW(H8))</f>
        <v>#VALUE!</v>
      </c>
      <c r="H8" s="4" t="e" cm="1">
        <f t="array" ref="H8">SUMPRODUCT(B$2:B8-E$2,$B$2:B8-E$2)</f>
        <v>#VALUE!</v>
      </c>
      <c r="I8" s="4">
        <v>6</v>
      </c>
      <c r="J8" s="31" t="e">
        <f t="shared" si="0"/>
        <v>#VALUE!</v>
      </c>
    </row>
    <row r="9" spans="1:10" x14ac:dyDescent="0.15">
      <c r="A9" s="5">
        <v>45553</v>
      </c>
      <c r="B9" s="4">
        <f>Table5[[#This Row],[Combined 
Daily Order]]</f>
        <v>18787</v>
      </c>
      <c r="C9" s="4">
        <v>7</v>
      </c>
      <c r="D9" s="4" t="e" cm="1">
        <f t="array" aca="1" ref="D9" ca="1">SUMPRODUCT(OFFSET($B$2:$B$804,0,0,803-C9)-AVERAGE($B$2:$B$804),OFFSET($B$2:$B$804,C9,0,803-C9)-AVERAGE($B$2:$B$804))/DEVSQ($B$2:$B$804)</f>
        <v>#VALUE!</v>
      </c>
      <c r="F9" s="30" t="e" cm="1">
        <f t="array" ref="F9">SUMPRODUCT($B$2:$B$804-$E$2,B9:B811-$E$2)</f>
        <v>#VALUE!</v>
      </c>
      <c r="G9" s="30" t="e" cm="1">
        <f t="array" ref="G9">INDEX(H$2:H$804,805-ROW(H9))</f>
        <v>#VALUE!</v>
      </c>
      <c r="H9" s="4" t="e" cm="1">
        <f t="array" ref="H9">SUMPRODUCT(B$2:B9-E$2,$B$2:B9-E$2)</f>
        <v>#VALUE!</v>
      </c>
      <c r="I9" s="4">
        <v>7</v>
      </c>
      <c r="J9" s="31" t="e">
        <f t="shared" si="0"/>
        <v>#VALUE!</v>
      </c>
    </row>
    <row r="10" spans="1:10" x14ac:dyDescent="0.15">
      <c r="A10" s="5">
        <v>45552</v>
      </c>
      <c r="B10" s="4">
        <f>Table5[[#This Row],[Combined 
Daily Order]]</f>
        <v>11693</v>
      </c>
      <c r="C10" s="4">
        <v>8</v>
      </c>
      <c r="D10" s="4" t="e" cm="1">
        <f t="array" aca="1" ref="D10" ca="1">SUMPRODUCT(OFFSET($B$2:$B$804,0,0,803-C10)-AVERAGE($B$2:$B$804),OFFSET($B$2:$B$804,C10,0,803-C10)-AVERAGE($B$2:$B$804))/DEVSQ($B$2:$B$804)</f>
        <v>#VALUE!</v>
      </c>
      <c r="F10" s="30" t="e" cm="1">
        <f t="array" ref="F10">SUMPRODUCT($B$2:$B$804-$E$2,B10:B812-$E$2)</f>
        <v>#VALUE!</v>
      </c>
      <c r="G10" s="30" t="e" cm="1">
        <f t="array" ref="G10">INDEX(H$2:H$804,805-ROW(H10))</f>
        <v>#VALUE!</v>
      </c>
      <c r="H10" s="4" t="e" cm="1">
        <f t="array" ref="H10">SUMPRODUCT(B$2:B10-E$2,$B$2:B10-E$2)</f>
        <v>#VALUE!</v>
      </c>
      <c r="I10" s="4">
        <v>8</v>
      </c>
      <c r="J10" s="31" t="e">
        <f t="shared" si="0"/>
        <v>#VALUE!</v>
      </c>
    </row>
    <row r="11" spans="1:10" x14ac:dyDescent="0.15">
      <c r="A11" s="5">
        <v>45551</v>
      </c>
      <c r="B11" s="4">
        <f>Table5[[#This Row],[Combined 
Daily Order]]</f>
        <v>11473</v>
      </c>
      <c r="C11" s="4">
        <v>9</v>
      </c>
      <c r="D11" s="4" t="e" cm="1">
        <f t="array" aca="1" ref="D11" ca="1">SUMPRODUCT(OFFSET($B$2:$B$804,0,0,803-C11)-AVERAGE($B$2:$B$804),OFFSET($B$2:$B$804,C11,0,803-C11)-AVERAGE($B$2:$B$804))/DEVSQ($B$2:$B$804)</f>
        <v>#VALUE!</v>
      </c>
      <c r="F11" s="30" t="e" cm="1">
        <f t="array" ref="F11">SUMPRODUCT($B$2:$B$804-$E$2,B11:B813-$E$2)</f>
        <v>#VALUE!</v>
      </c>
      <c r="G11" s="30" t="e" cm="1">
        <f t="array" ref="G11">INDEX(H$2:H$804,805-ROW(H11))</f>
        <v>#VALUE!</v>
      </c>
      <c r="H11" s="4" t="e" cm="1">
        <f t="array" ref="H11">SUMPRODUCT(B$2:B11-E$2,$B$2:B11-E$2)</f>
        <v>#VALUE!</v>
      </c>
      <c r="I11" s="4">
        <v>9</v>
      </c>
      <c r="J11" s="31" t="e">
        <f t="shared" si="0"/>
        <v>#VALUE!</v>
      </c>
    </row>
    <row r="12" spans="1:10" x14ac:dyDescent="0.15">
      <c r="A12" s="5">
        <v>45548</v>
      </c>
      <c r="B12" s="4">
        <f>Table5[[#This Row],[Combined 
Daily Order]]</f>
        <v>18928</v>
      </c>
      <c r="C12" s="4">
        <v>10</v>
      </c>
      <c r="D12" s="4" t="e" cm="1">
        <f t="array" aca="1" ref="D12" ca="1">SUMPRODUCT(OFFSET($B$2:$B$804,0,0,803-C12)-AVERAGE($B$2:$B$804),OFFSET($B$2:$B$804,C12,0,803-C12)-AVERAGE($B$2:$B$804))/DEVSQ($B$2:$B$804)</f>
        <v>#VALUE!</v>
      </c>
      <c r="F12" s="30" t="e" cm="1">
        <f t="array" ref="F12">SUMPRODUCT($B$2:$B$804-$E$2,B12:B814-$E$2)</f>
        <v>#VALUE!</v>
      </c>
      <c r="G12" s="30" t="e" cm="1">
        <f t="array" ref="G12">INDEX(H$2:H$804,805-ROW(H12))</f>
        <v>#VALUE!</v>
      </c>
      <c r="H12" s="4" t="e" cm="1">
        <f t="array" ref="H12">SUMPRODUCT(B$2:B12-E$2,$B$2:B12-E$2)</f>
        <v>#VALUE!</v>
      </c>
      <c r="I12" s="4">
        <v>10</v>
      </c>
      <c r="J12" s="31" t="e">
        <f t="shared" si="0"/>
        <v>#VALUE!</v>
      </c>
    </row>
    <row r="13" spans="1:10" x14ac:dyDescent="0.15">
      <c r="A13" s="5">
        <v>45547</v>
      </c>
      <c r="B13" s="4">
        <f>Table5[[#This Row],[Combined 
Daily Order]]</f>
        <v>13779</v>
      </c>
      <c r="C13" s="4">
        <v>11</v>
      </c>
      <c r="D13" s="4" t="e" cm="1">
        <f t="array" aca="1" ref="D13" ca="1">SUMPRODUCT(OFFSET($B$2:$B$804,0,0,803-C13)-AVERAGE($B$2:$B$804),OFFSET($B$2:$B$804,C13,0,803-C13)-AVERAGE($B$2:$B$804))/DEVSQ($B$2:$B$804)</f>
        <v>#VALUE!</v>
      </c>
      <c r="F13" s="30" t="e" cm="1">
        <f t="array" ref="F13">SUMPRODUCT($B$2:$B$804-$E$2,B13:B815-$E$2)</f>
        <v>#VALUE!</v>
      </c>
      <c r="G13" s="30" t="e" cm="1">
        <f t="array" ref="G13">INDEX(H$2:H$804,805-ROW(H13))</f>
        <v>#VALUE!</v>
      </c>
      <c r="H13" s="4" t="e" cm="1">
        <f t="array" ref="H13">SUMPRODUCT(B$2:B13-E$2,$B$2:B13-E$2)</f>
        <v>#VALUE!</v>
      </c>
      <c r="I13" s="4">
        <v>11</v>
      </c>
      <c r="J13" s="31" t="e">
        <f t="shared" si="0"/>
        <v>#VALUE!</v>
      </c>
    </row>
    <row r="14" spans="1:10" x14ac:dyDescent="0.15">
      <c r="A14" s="5">
        <v>45546</v>
      </c>
      <c r="B14" s="4">
        <f>Table5[[#This Row],[Combined 
Daily Order]]</f>
        <v>18795</v>
      </c>
      <c r="C14" s="4">
        <v>12</v>
      </c>
      <c r="D14" s="4" t="e" cm="1">
        <f t="array" aca="1" ref="D14" ca="1">SUMPRODUCT(OFFSET($B$2:$B$804,0,0,803-C14)-AVERAGE($B$2:$B$804),OFFSET($B$2:$B$804,C14,0,803-C14)-AVERAGE($B$2:$B$804))/DEVSQ($B$2:$B$804)</f>
        <v>#VALUE!</v>
      </c>
      <c r="F14" s="30" t="e" cm="1">
        <f t="array" ref="F14">SUMPRODUCT($B$2:$B$804-$E$2,B14:B816-$E$2)</f>
        <v>#VALUE!</v>
      </c>
      <c r="G14" s="30" t="e" cm="1">
        <f t="array" ref="G14">INDEX(H$2:H$804,805-ROW(H14))</f>
        <v>#VALUE!</v>
      </c>
      <c r="H14" s="4" t="e" cm="1">
        <f t="array" ref="H14">SUMPRODUCT(B$2:B14-E$2,$B$2:B14-E$2)</f>
        <v>#VALUE!</v>
      </c>
      <c r="I14" s="4">
        <v>12</v>
      </c>
      <c r="J14" s="31" t="e">
        <f t="shared" si="0"/>
        <v>#VALUE!</v>
      </c>
    </row>
    <row r="15" spans="1:10" x14ac:dyDescent="0.15">
      <c r="A15" s="5">
        <v>45545</v>
      </c>
      <c r="B15" s="4">
        <f>Table5[[#This Row],[Combined 
Daily Order]]</f>
        <v>11667</v>
      </c>
      <c r="C15" s="4">
        <v>13</v>
      </c>
      <c r="D15" s="4" t="e" cm="1">
        <f t="array" aca="1" ref="D15" ca="1">SUMPRODUCT(OFFSET($B$2:$B$804,0,0,803-C15)-AVERAGE($B$2:$B$804),OFFSET($B$2:$B$804,C15,0,803-C15)-AVERAGE($B$2:$B$804))/DEVSQ($B$2:$B$804)</f>
        <v>#VALUE!</v>
      </c>
      <c r="F15" s="30" t="e" cm="1">
        <f t="array" ref="F15">SUMPRODUCT($B$2:$B$804-$E$2,B15:B817-$E$2)</f>
        <v>#VALUE!</v>
      </c>
      <c r="G15" s="30" t="e" cm="1">
        <f t="array" ref="G15">INDEX(H$2:H$804,805-ROW(H15))</f>
        <v>#VALUE!</v>
      </c>
      <c r="H15" s="4" t="e" cm="1">
        <f t="array" ref="H15">SUMPRODUCT(B$2:B15-E$2,$B$2:B15-E$2)</f>
        <v>#VALUE!</v>
      </c>
      <c r="I15" s="4">
        <v>13</v>
      </c>
      <c r="J15" s="31" t="e">
        <f t="shared" si="0"/>
        <v>#VALUE!</v>
      </c>
    </row>
    <row r="16" spans="1:10" x14ac:dyDescent="0.15">
      <c r="A16" s="5">
        <v>45544</v>
      </c>
      <c r="B16" s="4">
        <f>Table5[[#This Row],[Combined 
Daily Order]]</f>
        <v>17317</v>
      </c>
      <c r="C16" s="4">
        <v>14</v>
      </c>
      <c r="D16" s="4" t="e" cm="1">
        <f t="array" aca="1" ref="D16" ca="1">SUMPRODUCT(OFFSET($B$2:$B$804,0,0,803-C16)-AVERAGE($B$2:$B$804),OFFSET($B$2:$B$804,C16,0,803-C16)-AVERAGE($B$2:$B$804))/DEVSQ($B$2:$B$804)</f>
        <v>#VALUE!</v>
      </c>
      <c r="F16" s="30" t="e" cm="1">
        <f t="array" ref="F16">SUMPRODUCT($B$2:$B$804-$E$2,B16:B818-$E$2)</f>
        <v>#VALUE!</v>
      </c>
      <c r="G16" s="30" t="e" cm="1">
        <f t="array" ref="G16">INDEX(H$2:H$804,805-ROW(H16))</f>
        <v>#VALUE!</v>
      </c>
      <c r="H16" s="4" t="e" cm="1">
        <f t="array" ref="H16">SUMPRODUCT(B$2:B16-E$2,$B$2:B16-E$2)</f>
        <v>#VALUE!</v>
      </c>
      <c r="I16" s="4">
        <v>14</v>
      </c>
      <c r="J16" s="31" t="e">
        <f t="shared" si="0"/>
        <v>#VALUE!</v>
      </c>
    </row>
    <row r="17" spans="1:10" x14ac:dyDescent="0.15">
      <c r="A17" s="5">
        <v>45541</v>
      </c>
      <c r="B17" s="4">
        <f>Table5[[#This Row],[Combined 
Daily Order]]</f>
        <v>12128</v>
      </c>
      <c r="C17" s="4">
        <v>15</v>
      </c>
      <c r="D17" s="4" t="e" cm="1">
        <f t="array" aca="1" ref="D17" ca="1">SUMPRODUCT(OFFSET($B$2:$B$804,0,0,803-C17)-AVERAGE($B$2:$B$804),OFFSET($B$2:$B$804,C17,0,803-C17)-AVERAGE($B$2:$B$804))/DEVSQ($B$2:$B$804)</f>
        <v>#VALUE!</v>
      </c>
      <c r="F17" s="30" t="e" cm="1">
        <f t="array" ref="F17">SUMPRODUCT($B$2:$B$804-$E$2,B17:B819-$E$2)</f>
        <v>#VALUE!</v>
      </c>
      <c r="G17" s="30" t="e" cm="1">
        <f t="array" ref="G17">INDEX(H$2:H$804,805-ROW(H17))</f>
        <v>#VALUE!</v>
      </c>
      <c r="H17" s="4" t="e" cm="1">
        <f t="array" ref="H17">SUMPRODUCT(B$2:B17-E$2,$B$2:B17-E$2)</f>
        <v>#VALUE!</v>
      </c>
      <c r="I17" s="4">
        <v>15</v>
      </c>
      <c r="J17" s="31" t="e">
        <f t="shared" si="0"/>
        <v>#VALUE!</v>
      </c>
    </row>
    <row r="18" spans="1:10" x14ac:dyDescent="0.15">
      <c r="A18" s="5">
        <v>45540</v>
      </c>
      <c r="B18" s="4">
        <f>Table5[[#This Row],[Combined 
Daily Order]]</f>
        <v>19007</v>
      </c>
      <c r="C18" s="4">
        <v>16</v>
      </c>
      <c r="D18" s="4" t="e" cm="1">
        <f t="array" aca="1" ref="D18" ca="1">SUMPRODUCT(OFFSET($B$2:$B$804,0,0,803-C18)-AVERAGE($B$2:$B$804),OFFSET($B$2:$B$804,C18,0,803-C18)-AVERAGE($B$2:$B$804))/DEVSQ($B$2:$B$804)</f>
        <v>#VALUE!</v>
      </c>
      <c r="F18" s="30" t="e" cm="1">
        <f t="array" ref="F18">SUMPRODUCT($B$2:$B$804-$E$2,B18:B820-$E$2)</f>
        <v>#VALUE!</v>
      </c>
      <c r="G18" s="30" t="e" cm="1">
        <f t="array" ref="G18">INDEX(H$2:H$804,805-ROW(H18))</f>
        <v>#VALUE!</v>
      </c>
      <c r="H18" s="4" t="e" cm="1">
        <f t="array" ref="H18">SUMPRODUCT(B$2:B18-E$2,$B$2:B18-E$2)</f>
        <v>#VALUE!</v>
      </c>
      <c r="I18" s="4">
        <v>16</v>
      </c>
      <c r="J18" s="31" t="e">
        <f t="shared" si="0"/>
        <v>#VALUE!</v>
      </c>
    </row>
    <row r="19" spans="1:10" x14ac:dyDescent="0.15">
      <c r="A19" s="5">
        <v>45539</v>
      </c>
      <c r="B19" s="4">
        <f>Table5[[#This Row],[Combined 
Daily Order]]</f>
        <v>17738</v>
      </c>
      <c r="C19" s="4">
        <v>17</v>
      </c>
      <c r="D19" s="4" t="e" cm="1">
        <f t="array" aca="1" ref="D19" ca="1">SUMPRODUCT(OFFSET($B$2:$B$804,0,0,803-C19)-AVERAGE($B$2:$B$804),OFFSET($B$2:$B$804,C19,0,803-C19)-AVERAGE($B$2:$B$804))/DEVSQ($B$2:$B$804)</f>
        <v>#VALUE!</v>
      </c>
      <c r="F19" s="30" t="e" cm="1">
        <f t="array" ref="F19">SUMPRODUCT($B$2:$B$804-$E$2,B19:B821-$E$2)</f>
        <v>#VALUE!</v>
      </c>
      <c r="G19" s="30" t="e" cm="1">
        <f t="array" ref="G19">INDEX(H$2:H$804,805-ROW(H19))</f>
        <v>#VALUE!</v>
      </c>
      <c r="H19" s="4" t="e" cm="1">
        <f t="array" ref="H19">SUMPRODUCT(B$2:B19-E$2,$B$2:B19-E$2)</f>
        <v>#VALUE!</v>
      </c>
      <c r="I19" s="4">
        <v>17</v>
      </c>
      <c r="J19" s="31" t="e">
        <f t="shared" si="0"/>
        <v>#VALUE!</v>
      </c>
    </row>
    <row r="20" spans="1:10" x14ac:dyDescent="0.15">
      <c r="A20" s="5">
        <v>45538</v>
      </c>
      <c r="B20" s="4">
        <f>Table5[[#This Row],[Combined 
Daily Order]]</f>
        <v>10845</v>
      </c>
      <c r="C20" s="4">
        <v>18</v>
      </c>
      <c r="D20" s="4" t="e" cm="1">
        <f t="array" aca="1" ref="D20" ca="1">SUMPRODUCT(OFFSET($B$2:$B$804,0,0,803-C20)-AVERAGE($B$2:$B$804),OFFSET($B$2:$B$804,C20,0,803-C20)-AVERAGE($B$2:$B$804))/DEVSQ($B$2:$B$804)</f>
        <v>#VALUE!</v>
      </c>
      <c r="F20" s="30" t="e" cm="1">
        <f t="array" ref="F20">SUMPRODUCT($B$2:$B$804-$E$2,B20:B822-$E$2)</f>
        <v>#VALUE!</v>
      </c>
      <c r="G20" s="30" t="e" cm="1">
        <f t="array" ref="G20">INDEX(H$2:H$804,805-ROW(H20))</f>
        <v>#VALUE!</v>
      </c>
      <c r="H20" s="4" t="e" cm="1">
        <f t="array" ref="H20">SUMPRODUCT(B$2:B20-E$2,$B$2:B20-E$2)</f>
        <v>#VALUE!</v>
      </c>
      <c r="I20" s="4">
        <v>18</v>
      </c>
      <c r="J20" s="31" t="e">
        <f t="shared" si="0"/>
        <v>#VALUE!</v>
      </c>
    </row>
    <row r="21" spans="1:10" x14ac:dyDescent="0.15">
      <c r="A21" s="5">
        <v>45537</v>
      </c>
      <c r="B21" s="4">
        <f>Table5[[#This Row],[Combined 
Daily Order]]</f>
        <v>17695</v>
      </c>
      <c r="C21" s="4">
        <v>19</v>
      </c>
      <c r="D21" s="4" t="e" cm="1">
        <f t="array" aca="1" ref="D21" ca="1">SUMPRODUCT(OFFSET($B$2:$B$804,0,0,803-C21)-AVERAGE($B$2:$B$804),OFFSET($B$2:$B$804,C21,0,803-C21)-AVERAGE($B$2:$B$804))/DEVSQ($B$2:$B$804)</f>
        <v>#VALUE!</v>
      </c>
      <c r="F21" s="30" t="e" cm="1">
        <f t="array" ref="F21">SUMPRODUCT($B$2:$B$804-$E$2,B21:B823-$E$2)</f>
        <v>#VALUE!</v>
      </c>
      <c r="G21" s="30" t="e" cm="1">
        <f t="array" ref="G21">INDEX(H$2:H$804,805-ROW(H21))</f>
        <v>#VALUE!</v>
      </c>
      <c r="H21" s="4" t="e" cm="1">
        <f t="array" ref="H21">SUMPRODUCT(B$2:B21-E$2,$B$2:B21-E$2)</f>
        <v>#VALUE!</v>
      </c>
      <c r="I21" s="4">
        <v>19</v>
      </c>
      <c r="J21" s="31" t="e">
        <f t="shared" si="0"/>
        <v>#VALUE!</v>
      </c>
    </row>
    <row r="22" spans="1:10" x14ac:dyDescent="0.15">
      <c r="A22" s="5">
        <v>45534</v>
      </c>
      <c r="B22" s="4">
        <f>Table5[[#This Row],[Combined 
Daily Order]]</f>
        <v>12392</v>
      </c>
      <c r="C22" s="4">
        <v>20</v>
      </c>
      <c r="D22" s="4" t="e" cm="1">
        <f t="array" aca="1" ref="D22" ca="1">SUMPRODUCT(OFFSET($B$2:$B$804,0,0,803-C22)-AVERAGE($B$2:$B$804),OFFSET($B$2:$B$804,C22,0,803-C22)-AVERAGE($B$2:$B$804))/DEVSQ($B$2:$B$804)</f>
        <v>#VALUE!</v>
      </c>
      <c r="F22" s="30" t="e" cm="1">
        <f t="array" ref="F22">SUMPRODUCT($B$2:$B$804-$E$2,B22:B824-$E$2)</f>
        <v>#VALUE!</v>
      </c>
      <c r="G22" s="30" t="e" cm="1">
        <f t="array" ref="G22">INDEX(H$2:H$804,805-ROW(H22))</f>
        <v>#VALUE!</v>
      </c>
      <c r="H22" s="4" t="e" cm="1">
        <f t="array" ref="H22">SUMPRODUCT(B$2:B22-E$2,$B$2:B22-E$2)</f>
        <v>#VALUE!</v>
      </c>
      <c r="I22" s="4">
        <v>20</v>
      </c>
      <c r="J22" s="31" t="e">
        <f t="shared" si="0"/>
        <v>#VALUE!</v>
      </c>
    </row>
    <row r="23" spans="1:10" x14ac:dyDescent="0.15">
      <c r="A23" s="5">
        <v>45533</v>
      </c>
      <c r="B23" s="4">
        <f>Table5[[#This Row],[Combined 
Daily Order]]</f>
        <v>16595</v>
      </c>
      <c r="C23" s="4">
        <v>21</v>
      </c>
      <c r="D23" s="4" t="e" cm="1">
        <f t="array" aca="1" ref="D23" ca="1">SUMPRODUCT(OFFSET($B$2:$B$804,0,0,803-C23)-AVERAGE($B$2:$B$804),OFFSET($B$2:$B$804,C23,0,803-C23)-AVERAGE($B$2:$B$804))/DEVSQ($B$2:$B$804)</f>
        <v>#VALUE!</v>
      </c>
      <c r="F23" s="30" t="e" cm="1">
        <f t="array" ref="F23">SUMPRODUCT($B$2:$B$804-$E$2,B23:B825-$E$2)</f>
        <v>#VALUE!</v>
      </c>
      <c r="G23" s="30" t="e" cm="1">
        <f t="array" ref="G23">INDEX(H$2:H$804,805-ROW(H23))</f>
        <v>#VALUE!</v>
      </c>
      <c r="H23" s="4" t="e" cm="1">
        <f t="array" ref="H23">SUMPRODUCT(B$2:B23-E$2,$B$2:B23-E$2)</f>
        <v>#VALUE!</v>
      </c>
      <c r="I23" s="4">
        <v>21</v>
      </c>
      <c r="J23" s="31" t="e">
        <f t="shared" si="0"/>
        <v>#VALUE!</v>
      </c>
    </row>
    <row r="24" spans="1:10" x14ac:dyDescent="0.15">
      <c r="A24" s="5">
        <v>45532</v>
      </c>
      <c r="B24" s="4">
        <f>Table5[[#This Row],[Combined 
Daily Order]]</f>
        <v>11528</v>
      </c>
      <c r="C24" s="4">
        <v>22</v>
      </c>
      <c r="D24" s="4" t="e" cm="1">
        <f t="array" aca="1" ref="D24" ca="1">SUMPRODUCT(OFFSET($B$2:$B$804,0,0,803-C24)-AVERAGE($B$2:$B$804),OFFSET($B$2:$B$804,C24,0,803-C24)-AVERAGE($B$2:$B$804))/DEVSQ($B$2:$B$804)</f>
        <v>#VALUE!</v>
      </c>
      <c r="F24" s="30" t="e" cm="1">
        <f t="array" ref="F24">SUMPRODUCT($B$2:$B$804-$E$2,B24:B826-$E$2)</f>
        <v>#VALUE!</v>
      </c>
      <c r="G24" s="30" t="e" cm="1">
        <f t="array" ref="G24">INDEX(H$2:H$804,805-ROW(H24))</f>
        <v>#VALUE!</v>
      </c>
      <c r="H24" s="4" t="e" cm="1">
        <f t="array" ref="H24">SUMPRODUCT(B$2:B24-E$2,$B$2:B24-E$2)</f>
        <v>#VALUE!</v>
      </c>
      <c r="I24" s="4">
        <v>22</v>
      </c>
      <c r="J24" s="31" t="e">
        <f t="shared" si="0"/>
        <v>#VALUE!</v>
      </c>
    </row>
    <row r="25" spans="1:10" x14ac:dyDescent="0.15">
      <c r="A25" s="5">
        <v>45531</v>
      </c>
      <c r="B25" s="4">
        <f>Table5[[#This Row],[Combined 
Daily Order]]</f>
        <v>11871</v>
      </c>
      <c r="C25" s="4">
        <v>23</v>
      </c>
      <c r="D25" s="4" t="e" cm="1">
        <f t="array" aca="1" ref="D25" ca="1">SUMPRODUCT(OFFSET($B$2:$B$804,0,0,803-C25)-AVERAGE($B$2:$B$804),OFFSET($B$2:$B$804,C25,0,803-C25)-AVERAGE($B$2:$B$804))/DEVSQ($B$2:$B$804)</f>
        <v>#VALUE!</v>
      </c>
      <c r="F25" s="30" t="e" cm="1">
        <f t="array" ref="F25">SUMPRODUCT($B$2:$B$804-$E$2,B25:B827-$E$2)</f>
        <v>#VALUE!</v>
      </c>
      <c r="G25" s="30" t="e" cm="1">
        <f t="array" ref="G25">INDEX(H$2:H$804,805-ROW(H25))</f>
        <v>#VALUE!</v>
      </c>
      <c r="H25" s="4" t="e" cm="1">
        <f t="array" ref="H25">SUMPRODUCT(B$2:B25-E$2,$B$2:B25-E$2)</f>
        <v>#VALUE!</v>
      </c>
      <c r="I25" s="4">
        <v>23</v>
      </c>
      <c r="J25" s="31" t="e">
        <f t="shared" si="0"/>
        <v>#VALUE!</v>
      </c>
    </row>
    <row r="26" spans="1:10" x14ac:dyDescent="0.15">
      <c r="A26" s="5">
        <v>45530</v>
      </c>
      <c r="B26" s="4">
        <f>Table5[[#This Row],[Combined 
Daily Order]]</f>
        <v>18509</v>
      </c>
      <c r="C26" s="4">
        <v>24</v>
      </c>
      <c r="D26" s="4" t="e" cm="1">
        <f t="array" aca="1" ref="D26" ca="1">SUMPRODUCT(OFFSET($B$2:$B$804,0,0,803-C26)-AVERAGE($B$2:$B$804),OFFSET($B$2:$B$804,C26,0,803-C26)-AVERAGE($B$2:$B$804))/DEVSQ($B$2:$B$804)</f>
        <v>#VALUE!</v>
      </c>
      <c r="F26" s="30" t="e" cm="1">
        <f t="array" ref="F26">SUMPRODUCT($B$2:$B$804-$E$2,B26:B828-$E$2)</f>
        <v>#VALUE!</v>
      </c>
      <c r="G26" s="30" t="e" cm="1">
        <f t="array" ref="G26">INDEX(H$2:H$804,805-ROW(H26))</f>
        <v>#VALUE!</v>
      </c>
      <c r="H26" s="4" t="e" cm="1">
        <f t="array" ref="H26">SUMPRODUCT(B$2:B26-E$2,$B$2:B26-E$2)</f>
        <v>#VALUE!</v>
      </c>
      <c r="I26" s="4">
        <v>24</v>
      </c>
      <c r="J26" s="31" t="e">
        <f t="shared" si="0"/>
        <v>#VALUE!</v>
      </c>
    </row>
    <row r="27" spans="1:10" x14ac:dyDescent="0.15">
      <c r="A27" s="5">
        <v>45527</v>
      </c>
      <c r="B27" s="4">
        <f>Table5[[#This Row],[Combined 
Daily Order]]</f>
        <v>11886</v>
      </c>
      <c r="C27" s="4">
        <v>25</v>
      </c>
      <c r="D27" s="4" t="e" cm="1">
        <f t="array" aca="1" ref="D27" ca="1">SUMPRODUCT(OFFSET($B$2:$B$804,0,0,803-C27)-AVERAGE($B$2:$B$804),OFFSET($B$2:$B$804,C27,0,803-C27)-AVERAGE($B$2:$B$804))/DEVSQ($B$2:$B$804)</f>
        <v>#VALUE!</v>
      </c>
      <c r="F27" s="30" t="e" cm="1">
        <f t="array" ref="F27">SUMPRODUCT($B$2:$B$804-$E$2,B27:B829-$E$2)</f>
        <v>#VALUE!</v>
      </c>
      <c r="G27" s="30" t="e" cm="1">
        <f t="array" ref="G27">INDEX(H$2:H$804,805-ROW(H27))</f>
        <v>#VALUE!</v>
      </c>
      <c r="H27" s="4" t="e" cm="1">
        <f t="array" ref="H27">SUMPRODUCT(B$2:B27-E$2,$B$2:B27-E$2)</f>
        <v>#VALUE!</v>
      </c>
      <c r="I27" s="4">
        <v>25</v>
      </c>
      <c r="J27" s="31" t="e">
        <f t="shared" si="0"/>
        <v>#VALUE!</v>
      </c>
    </row>
    <row r="28" spans="1:10" x14ac:dyDescent="0.15">
      <c r="A28" s="5">
        <v>45526</v>
      </c>
      <c r="B28" s="4">
        <f>Table5[[#This Row],[Combined 
Daily Order]]</f>
        <v>16893</v>
      </c>
      <c r="C28" s="4">
        <v>26</v>
      </c>
      <c r="D28" s="4" t="e" cm="1">
        <f t="array" aca="1" ref="D28" ca="1">SUMPRODUCT(OFFSET($B$2:$B$804,0,0,803-C28)-AVERAGE($B$2:$B$804),OFFSET($B$2:$B$804,C28,0,803-C28)-AVERAGE($B$2:$B$804))/DEVSQ($B$2:$B$804)</f>
        <v>#VALUE!</v>
      </c>
      <c r="F28" s="30" t="e" cm="1">
        <f t="array" ref="F28">SUMPRODUCT($B$2:$B$804-$E$2,B28:B830-$E$2)</f>
        <v>#VALUE!</v>
      </c>
      <c r="G28" s="30" t="e" cm="1">
        <f t="array" ref="G28">INDEX(H$2:H$804,805-ROW(H28))</f>
        <v>#VALUE!</v>
      </c>
      <c r="H28" s="4" t="e" cm="1">
        <f t="array" ref="H28">SUMPRODUCT(B$2:B28-E$2,$B$2:B28-E$2)</f>
        <v>#VALUE!</v>
      </c>
      <c r="I28" s="4">
        <v>26</v>
      </c>
      <c r="J28" s="31" t="e">
        <f t="shared" si="0"/>
        <v>#VALUE!</v>
      </c>
    </row>
    <row r="29" spans="1:10" x14ac:dyDescent="0.15">
      <c r="A29" s="5">
        <v>45525</v>
      </c>
      <c r="B29" s="4">
        <f>Table5[[#This Row],[Combined 
Daily Order]]</f>
        <v>12189</v>
      </c>
      <c r="C29" s="4">
        <v>27</v>
      </c>
      <c r="D29" s="4" t="e" cm="1">
        <f t="array" aca="1" ref="D29" ca="1">SUMPRODUCT(OFFSET($B$2:$B$804,0,0,803-C29)-AVERAGE($B$2:$B$804),OFFSET($B$2:$B$804,C29,0,803-C29)-AVERAGE($B$2:$B$804))/DEVSQ($B$2:$B$804)</f>
        <v>#VALUE!</v>
      </c>
      <c r="F29" s="30" t="e" cm="1">
        <f t="array" ref="F29">SUMPRODUCT($B$2:$B$804-$E$2,B29:B831-$E$2)</f>
        <v>#VALUE!</v>
      </c>
      <c r="G29" s="30" t="e" cm="1">
        <f t="array" ref="G29">INDEX(H$2:H$804,805-ROW(H29))</f>
        <v>#VALUE!</v>
      </c>
      <c r="H29" s="4" t="e" cm="1">
        <f t="array" ref="H29">SUMPRODUCT(B$2:B29-E$2,$B$2:B29-E$2)</f>
        <v>#VALUE!</v>
      </c>
      <c r="I29" s="4">
        <v>27</v>
      </c>
      <c r="J29" s="31" t="e">
        <f t="shared" si="0"/>
        <v>#VALUE!</v>
      </c>
    </row>
    <row r="30" spans="1:10" x14ac:dyDescent="0.15">
      <c r="A30" s="5">
        <v>45524</v>
      </c>
      <c r="B30" s="4">
        <f>Table5[[#This Row],[Combined 
Daily Order]]</f>
        <v>16463</v>
      </c>
      <c r="C30" s="4">
        <v>28</v>
      </c>
      <c r="D30" s="4" t="e" cm="1">
        <f t="array" aca="1" ref="D30" ca="1">SUMPRODUCT(OFFSET($B$2:$B$804,0,0,803-C30)-AVERAGE($B$2:$B$804),OFFSET($B$2:$B$804,C30,0,803-C30)-AVERAGE($B$2:$B$804))/DEVSQ($B$2:$B$804)</f>
        <v>#VALUE!</v>
      </c>
      <c r="F30" s="30" t="e" cm="1">
        <f t="array" ref="F30">SUMPRODUCT($B$2:$B$804-$E$2,B30:B832-$E$2)</f>
        <v>#VALUE!</v>
      </c>
      <c r="G30" s="30" t="e" cm="1">
        <f t="array" ref="G30">INDEX(H$2:H$804,805-ROW(H30))</f>
        <v>#VALUE!</v>
      </c>
      <c r="H30" s="4" t="e" cm="1">
        <f t="array" ref="H30">SUMPRODUCT(B$2:B30-E$2,$B$2:B30-E$2)</f>
        <v>#VALUE!</v>
      </c>
      <c r="I30" s="4">
        <v>28</v>
      </c>
      <c r="J30" s="31" t="e">
        <f t="shared" si="0"/>
        <v>#VALUE!</v>
      </c>
    </row>
    <row r="31" spans="1:10" x14ac:dyDescent="0.15">
      <c r="A31" s="5">
        <v>45523</v>
      </c>
      <c r="B31" s="4">
        <f>Table5[[#This Row],[Combined 
Daily Order]]</f>
        <v>11188</v>
      </c>
      <c r="C31" s="4">
        <v>29</v>
      </c>
      <c r="D31" s="4" t="e" cm="1">
        <f t="array" aca="1" ref="D31" ca="1">SUMPRODUCT(OFFSET($B$2:$B$804,0,0,803-C31)-AVERAGE($B$2:$B$804),OFFSET($B$2:$B$804,C31,0,803-C31)-AVERAGE($B$2:$B$804))/DEVSQ($B$2:$B$804)</f>
        <v>#VALUE!</v>
      </c>
      <c r="F31" s="30" t="e" cm="1">
        <f t="array" ref="F31">SUMPRODUCT($B$2:$B$804-$E$2,B31:B833-$E$2)</f>
        <v>#VALUE!</v>
      </c>
      <c r="G31" s="30" t="e" cm="1">
        <f t="array" ref="G31">INDEX(H$2:H$804,805-ROW(H31))</f>
        <v>#VALUE!</v>
      </c>
      <c r="H31" s="4" t="e" cm="1">
        <f t="array" ref="H31">SUMPRODUCT(B$2:B31-E$2,$B$2:B31-E$2)</f>
        <v>#VALUE!</v>
      </c>
      <c r="I31" s="4">
        <v>29</v>
      </c>
      <c r="J31" s="31" t="e">
        <f t="shared" si="0"/>
        <v>#VALUE!</v>
      </c>
    </row>
    <row r="32" spans="1:10" x14ac:dyDescent="0.15">
      <c r="A32" s="5">
        <v>45520</v>
      </c>
      <c r="B32" s="4">
        <f>Table5[[#This Row],[Combined 
Daily Order]]</f>
        <v>16932</v>
      </c>
      <c r="C32" s="4">
        <v>30</v>
      </c>
      <c r="D32" s="4" t="e" cm="1">
        <f t="array" aca="1" ref="D32" ca="1">SUMPRODUCT(OFFSET($B$2:$B$804,0,0,803-C32)-AVERAGE($B$2:$B$804),OFFSET($B$2:$B$804,C32,0,803-C32)-AVERAGE($B$2:$B$804))/DEVSQ($B$2:$B$804)</f>
        <v>#VALUE!</v>
      </c>
      <c r="F32" s="30" t="e" cm="1">
        <f t="array" ref="F32">SUMPRODUCT($B$2:$B$804-$E$2,B32:B834-$E$2)</f>
        <v>#VALUE!</v>
      </c>
      <c r="G32" s="30" t="e" cm="1">
        <f t="array" ref="G32">INDEX(H$2:H$804,805-ROW(H32))</f>
        <v>#VALUE!</v>
      </c>
      <c r="H32" s="4" t="e" cm="1">
        <f t="array" ref="H32">SUMPRODUCT(B$2:B32-E$2,$B$2:B32-E$2)</f>
        <v>#VALUE!</v>
      </c>
      <c r="I32" s="4">
        <v>30</v>
      </c>
      <c r="J32" s="31" t="e">
        <f t="shared" si="0"/>
        <v>#VALUE!</v>
      </c>
    </row>
    <row r="33" spans="1:10" x14ac:dyDescent="0.15">
      <c r="A33" s="5">
        <v>45519</v>
      </c>
      <c r="B33" s="4">
        <f>Table5[[#This Row],[Combined 
Daily Order]]</f>
        <v>11730</v>
      </c>
      <c r="C33" s="4">
        <v>31</v>
      </c>
      <c r="D33" s="4" t="e" cm="1">
        <f t="array" aca="1" ref="D33" ca="1">SUMPRODUCT(OFFSET($B$2:$B$804,0,0,803-C33)-AVERAGE($B$2:$B$804),OFFSET($B$2:$B$804,C33,0,803-C33)-AVERAGE($B$2:$B$804))/DEVSQ($B$2:$B$804)</f>
        <v>#VALUE!</v>
      </c>
      <c r="F33" s="30" t="e" cm="1">
        <f t="array" ref="F33">SUMPRODUCT($B$2:$B$804-$E$2,B33:B835-$E$2)</f>
        <v>#VALUE!</v>
      </c>
      <c r="G33" s="30" t="e" cm="1">
        <f t="array" ref="G33">INDEX(H$2:H$804,805-ROW(H33))</f>
        <v>#VALUE!</v>
      </c>
      <c r="H33" s="4" t="e" cm="1">
        <f t="array" ref="H33">SUMPRODUCT(B$2:B33-E$2,$B$2:B33-E$2)</f>
        <v>#VALUE!</v>
      </c>
      <c r="I33" s="4">
        <v>31</v>
      </c>
      <c r="J33" s="31" t="e">
        <f t="shared" si="0"/>
        <v>#VALUE!</v>
      </c>
    </row>
    <row r="34" spans="1:10" x14ac:dyDescent="0.15">
      <c r="A34" s="5">
        <v>45518</v>
      </c>
      <c r="B34" s="4">
        <f>Table5[[#This Row],[Combined 
Daily Order]]</f>
        <v>16885</v>
      </c>
      <c r="C34" s="4">
        <v>32</v>
      </c>
      <c r="D34" s="4" t="e" cm="1">
        <f t="array" aca="1" ref="D34" ca="1">SUMPRODUCT(OFFSET($B$2:$B$804,0,0,803-C34)-AVERAGE($B$2:$B$804),OFFSET($B$2:$B$804,C34,0,803-C34)-AVERAGE($B$2:$B$804))/DEVSQ($B$2:$B$804)</f>
        <v>#VALUE!</v>
      </c>
      <c r="F34" s="30" t="e" cm="1">
        <f t="array" ref="F34">SUMPRODUCT($B$2:$B$804-$E$2,B34:B836-$E$2)</f>
        <v>#VALUE!</v>
      </c>
      <c r="G34" s="30" t="e" cm="1">
        <f t="array" ref="G34">INDEX(H$2:H$804,805-ROW(H34))</f>
        <v>#VALUE!</v>
      </c>
      <c r="H34" s="4" t="e" cm="1">
        <f t="array" ref="H34">SUMPRODUCT(B$2:B34-E$2,$B$2:B34-E$2)</f>
        <v>#VALUE!</v>
      </c>
      <c r="I34" s="4">
        <v>32</v>
      </c>
      <c r="J34" s="31" t="e">
        <f t="shared" si="0"/>
        <v>#VALUE!</v>
      </c>
    </row>
    <row r="35" spans="1:10" x14ac:dyDescent="0.15">
      <c r="A35" s="5">
        <v>45517</v>
      </c>
      <c r="B35" s="4">
        <f>Table5[[#This Row],[Combined 
Daily Order]]</f>
        <v>10249</v>
      </c>
      <c r="C35" s="4">
        <v>33</v>
      </c>
      <c r="D35" s="4" t="e" cm="1">
        <f t="array" aca="1" ref="D35" ca="1">SUMPRODUCT(OFFSET($B$2:$B$804,0,0,803-C35)-AVERAGE($B$2:$B$804),OFFSET($B$2:$B$804,C35,0,803-C35)-AVERAGE($B$2:$B$804))/DEVSQ($B$2:$B$804)</f>
        <v>#VALUE!</v>
      </c>
      <c r="F35" s="30" t="e" cm="1">
        <f t="array" ref="F35">SUMPRODUCT($B$2:$B$804-$E$2,B35:B837-$E$2)</f>
        <v>#VALUE!</v>
      </c>
      <c r="G35" s="30" t="e" cm="1">
        <f t="array" ref="G35">INDEX(H$2:H$804,805-ROW(H35))</f>
        <v>#VALUE!</v>
      </c>
      <c r="H35" s="4" t="e" cm="1">
        <f t="array" ref="H35">SUMPRODUCT(B$2:B35-E$2,$B$2:B35-E$2)</f>
        <v>#VALUE!</v>
      </c>
      <c r="I35" s="4">
        <v>33</v>
      </c>
      <c r="J35" s="31" t="e">
        <f t="shared" si="0"/>
        <v>#VALUE!</v>
      </c>
    </row>
    <row r="36" spans="1:10" x14ac:dyDescent="0.15">
      <c r="A36" s="5">
        <v>45516</v>
      </c>
      <c r="B36" s="4">
        <f>Table5[[#This Row],[Combined 
Daily Order]]</f>
        <v>15808</v>
      </c>
      <c r="C36" s="4">
        <v>34</v>
      </c>
      <c r="D36" s="4" t="e" cm="1">
        <f t="array" aca="1" ref="D36" ca="1">SUMPRODUCT(OFFSET($B$2:$B$804,0,0,803-C36)-AVERAGE($B$2:$B$804),OFFSET($B$2:$B$804,C36,0,803-C36)-AVERAGE($B$2:$B$804))/DEVSQ($B$2:$B$804)</f>
        <v>#VALUE!</v>
      </c>
      <c r="F36" s="30" t="e" cm="1">
        <f t="array" ref="F36">SUMPRODUCT($B$2:$B$804-$E$2,B36:B838-$E$2)</f>
        <v>#VALUE!</v>
      </c>
      <c r="G36" s="30" t="e" cm="1">
        <f t="array" ref="G36">INDEX(H$2:H$804,805-ROW(H36))</f>
        <v>#VALUE!</v>
      </c>
      <c r="H36" s="4" t="e" cm="1">
        <f t="array" ref="H36">SUMPRODUCT(B$2:B36-E$2,$B$2:B36-E$2)</f>
        <v>#VALUE!</v>
      </c>
      <c r="I36" s="4">
        <v>34</v>
      </c>
      <c r="J36" s="31" t="e">
        <f t="shared" si="0"/>
        <v>#VALUE!</v>
      </c>
    </row>
    <row r="37" spans="1:10" x14ac:dyDescent="0.15">
      <c r="A37" s="5">
        <v>45513</v>
      </c>
      <c r="B37" s="4">
        <f>Table5[[#This Row],[Combined 
Daily Order]]</f>
        <v>14079</v>
      </c>
      <c r="C37" s="4">
        <v>35</v>
      </c>
      <c r="D37" s="4" t="e" cm="1">
        <f t="array" aca="1" ref="D37" ca="1">SUMPRODUCT(OFFSET($B$2:$B$804,0,0,803-C37)-AVERAGE($B$2:$B$804),OFFSET($B$2:$B$804,C37,0,803-C37)-AVERAGE($B$2:$B$804))/DEVSQ($B$2:$B$804)</f>
        <v>#VALUE!</v>
      </c>
      <c r="F37" s="30" t="e" cm="1">
        <f t="array" ref="F37">SUMPRODUCT($B$2:$B$804-$E$2,B37:B839-$E$2)</f>
        <v>#VALUE!</v>
      </c>
      <c r="G37" s="30" t="e" cm="1">
        <f t="array" ref="G37">INDEX(H$2:H$804,805-ROW(H37))</f>
        <v>#VALUE!</v>
      </c>
      <c r="H37" s="4" t="e" cm="1">
        <f t="array" ref="H37">SUMPRODUCT(B$2:B37-E$2,$B$2:B37-E$2)</f>
        <v>#VALUE!</v>
      </c>
      <c r="I37" s="4">
        <v>35</v>
      </c>
      <c r="J37" s="31" t="e">
        <f t="shared" si="0"/>
        <v>#VALUE!</v>
      </c>
    </row>
    <row r="38" spans="1:10" x14ac:dyDescent="0.15">
      <c r="A38" s="5">
        <v>45512</v>
      </c>
      <c r="B38" s="4">
        <f>Table5[[#This Row],[Combined 
Daily Order]]</f>
        <v>10354</v>
      </c>
      <c r="C38" s="4">
        <v>36</v>
      </c>
      <c r="D38" s="4" t="e" cm="1">
        <f t="array" aca="1" ref="D38" ca="1">SUMPRODUCT(OFFSET($B$2:$B$804,0,0,803-C38)-AVERAGE($B$2:$B$804),OFFSET($B$2:$B$804,C38,0,803-C38)-AVERAGE($B$2:$B$804))/DEVSQ($B$2:$B$804)</f>
        <v>#VALUE!</v>
      </c>
      <c r="F38" s="30" t="e" cm="1">
        <f t="array" ref="F38">SUMPRODUCT($B$2:$B$804-$E$2,B38:B840-$E$2)</f>
        <v>#VALUE!</v>
      </c>
      <c r="G38" s="30" t="e" cm="1">
        <f t="array" ref="G38">INDEX(H$2:H$804,805-ROW(H38))</f>
        <v>#VALUE!</v>
      </c>
      <c r="H38" s="4" t="e" cm="1">
        <f t="array" ref="H38">SUMPRODUCT(B$2:B38-E$2,$B$2:B38-E$2)</f>
        <v>#VALUE!</v>
      </c>
      <c r="I38" s="4">
        <v>36</v>
      </c>
      <c r="J38" s="31" t="e">
        <f t="shared" si="0"/>
        <v>#VALUE!</v>
      </c>
    </row>
    <row r="39" spans="1:10" x14ac:dyDescent="0.15">
      <c r="A39" s="5">
        <v>45511</v>
      </c>
      <c r="B39" s="4">
        <f>Table5[[#This Row],[Combined 
Daily Order]]</f>
        <v>14539</v>
      </c>
      <c r="C39" s="4">
        <v>37</v>
      </c>
      <c r="D39" s="4" t="e" cm="1">
        <f t="array" aca="1" ref="D39" ca="1">SUMPRODUCT(OFFSET($B$2:$B$804,0,0,803-C39)-AVERAGE($B$2:$B$804),OFFSET($B$2:$B$804,C39,0,803-C39)-AVERAGE($B$2:$B$804))/DEVSQ($B$2:$B$804)</f>
        <v>#VALUE!</v>
      </c>
      <c r="F39" s="30" t="e" cm="1">
        <f t="array" ref="F39">SUMPRODUCT($B$2:$B$804-$E$2,B39:B841-$E$2)</f>
        <v>#VALUE!</v>
      </c>
      <c r="G39" s="30" t="e" cm="1">
        <f t="array" ref="G39">INDEX(H$2:H$804,805-ROW(H39))</f>
        <v>#VALUE!</v>
      </c>
      <c r="H39" s="4" t="e" cm="1">
        <f t="array" ref="H39">SUMPRODUCT(B$2:B39-E$2,$B$2:B39-E$2)</f>
        <v>#VALUE!</v>
      </c>
      <c r="I39" s="4">
        <v>37</v>
      </c>
      <c r="J39" s="31" t="e">
        <f t="shared" si="0"/>
        <v>#VALUE!</v>
      </c>
    </row>
    <row r="40" spans="1:10" x14ac:dyDescent="0.15">
      <c r="A40" s="5">
        <v>45510</v>
      </c>
      <c r="B40" s="4">
        <f>Table5[[#This Row],[Combined 
Daily Order]]</f>
        <v>9372</v>
      </c>
      <c r="C40" s="4">
        <v>38</v>
      </c>
      <c r="D40" s="4" t="e" cm="1">
        <f t="array" aca="1" ref="D40" ca="1">SUMPRODUCT(OFFSET($B$2:$B$804,0,0,803-C40)-AVERAGE($B$2:$B$804),OFFSET($B$2:$B$804,C40,0,803-C40)-AVERAGE($B$2:$B$804))/DEVSQ($B$2:$B$804)</f>
        <v>#VALUE!</v>
      </c>
      <c r="F40" s="30" t="e" cm="1">
        <f t="array" ref="F40">SUMPRODUCT($B$2:$B$804-$E$2,B40:B842-$E$2)</f>
        <v>#VALUE!</v>
      </c>
      <c r="G40" s="30" t="e" cm="1">
        <f t="array" ref="G40">INDEX(H$2:H$804,805-ROW(H40))</f>
        <v>#VALUE!</v>
      </c>
      <c r="H40" s="4" t="e" cm="1">
        <f t="array" ref="H40">SUMPRODUCT(B$2:B40-E$2,$B$2:B40-E$2)</f>
        <v>#VALUE!</v>
      </c>
      <c r="I40" s="4">
        <v>38</v>
      </c>
      <c r="J40" s="31" t="e">
        <f t="shared" si="0"/>
        <v>#VALUE!</v>
      </c>
    </row>
    <row r="41" spans="1:10" x14ac:dyDescent="0.15">
      <c r="A41" s="5">
        <v>45509</v>
      </c>
      <c r="B41" s="4">
        <f>Table5[[#This Row],[Combined 
Daily Order]]</f>
        <v>9242</v>
      </c>
      <c r="C41" s="4">
        <v>39</v>
      </c>
      <c r="D41" s="4" t="e" cm="1">
        <f t="array" aca="1" ref="D41" ca="1">SUMPRODUCT(OFFSET($B$2:$B$804,0,0,803-C41)-AVERAGE($B$2:$B$804),OFFSET($B$2:$B$804,C41,0,803-C41)-AVERAGE($B$2:$B$804))/DEVSQ($B$2:$B$804)</f>
        <v>#VALUE!</v>
      </c>
      <c r="F41" s="30" t="e" cm="1">
        <f t="array" ref="F41">SUMPRODUCT($B$2:$B$804-$E$2,B41:B843-$E$2)</f>
        <v>#VALUE!</v>
      </c>
      <c r="G41" s="30" t="e" cm="1">
        <f t="array" ref="G41">INDEX(H$2:H$804,805-ROW(H41))</f>
        <v>#VALUE!</v>
      </c>
      <c r="H41" s="4" t="e" cm="1">
        <f t="array" ref="H41">SUMPRODUCT(B$2:B41-E$2,$B$2:B41-E$2)</f>
        <v>#VALUE!</v>
      </c>
      <c r="I41" s="4">
        <v>39</v>
      </c>
      <c r="J41" s="31" t="e">
        <f t="shared" si="0"/>
        <v>#VALUE!</v>
      </c>
    </row>
    <row r="42" spans="1:10" x14ac:dyDescent="0.15">
      <c r="A42" s="5">
        <v>45506</v>
      </c>
      <c r="B42" s="4">
        <f>Table5[[#This Row],[Combined 
Daily Order]]</f>
        <v>14792</v>
      </c>
      <c r="C42" s="4">
        <v>40</v>
      </c>
      <c r="D42" s="4" t="e" cm="1">
        <f t="array" aca="1" ref="D42" ca="1">SUMPRODUCT(OFFSET($B$2:$B$804,0,0,803-C42)-AVERAGE($B$2:$B$804),OFFSET($B$2:$B$804,C42,0,803-C42)-AVERAGE($B$2:$B$804))/DEVSQ($B$2:$B$804)</f>
        <v>#VALUE!</v>
      </c>
      <c r="F42" s="30" t="e" cm="1">
        <f t="array" ref="F42">SUMPRODUCT($B$2:$B$804-$E$2,B42:B844-$E$2)</f>
        <v>#VALUE!</v>
      </c>
      <c r="G42" s="30" t="e" cm="1">
        <f t="array" ref="G42">INDEX(H$2:H$804,805-ROW(H42))</f>
        <v>#VALUE!</v>
      </c>
      <c r="H42" s="4" t="e" cm="1">
        <f t="array" ref="H42">SUMPRODUCT(B$2:B42-E$2,$B$2:B42-E$2)</f>
        <v>#VALUE!</v>
      </c>
      <c r="I42" s="4">
        <v>40</v>
      </c>
      <c r="J42" s="31" t="e">
        <f t="shared" si="0"/>
        <v>#VALUE!</v>
      </c>
    </row>
    <row r="43" spans="1:10" x14ac:dyDescent="0.15">
      <c r="A43" s="5">
        <v>45505</v>
      </c>
      <c r="B43" s="4">
        <f>Table5[[#This Row],[Combined 
Daily Order]]</f>
        <v>8842</v>
      </c>
      <c r="C43" s="4">
        <v>41</v>
      </c>
      <c r="D43" s="4" t="e" cm="1">
        <f t="array" aca="1" ref="D43" ca="1">SUMPRODUCT(OFFSET($B$2:$B$804,0,0,803-C43)-AVERAGE($B$2:$B$804),OFFSET($B$2:$B$804,C43,0,803-C43)-AVERAGE($B$2:$B$804))/DEVSQ($B$2:$B$804)</f>
        <v>#VALUE!</v>
      </c>
      <c r="F43" s="30" t="e" cm="1">
        <f t="array" ref="F43">SUMPRODUCT($B$2:$B$804-$E$2,B43:B845-$E$2)</f>
        <v>#VALUE!</v>
      </c>
      <c r="G43" s="30" t="e" cm="1">
        <f t="array" ref="G43">INDEX(H$2:H$804,805-ROW(H43))</f>
        <v>#VALUE!</v>
      </c>
      <c r="H43" s="4" t="e" cm="1">
        <f t="array" ref="H43">SUMPRODUCT(B$2:B43-E$2,$B$2:B43-E$2)</f>
        <v>#VALUE!</v>
      </c>
      <c r="I43" s="4">
        <v>41</v>
      </c>
      <c r="J43" s="31" t="e">
        <f t="shared" si="0"/>
        <v>#VALUE!</v>
      </c>
    </row>
    <row r="44" spans="1:10" x14ac:dyDescent="0.15">
      <c r="A44" s="5">
        <v>45504</v>
      </c>
      <c r="B44" s="4">
        <f>Table5[[#This Row],[Combined 
Daily Order]]</f>
        <v>13816</v>
      </c>
      <c r="C44" s="4">
        <v>42</v>
      </c>
      <c r="D44" s="4" t="e" cm="1">
        <f t="array" aca="1" ref="D44" ca="1">SUMPRODUCT(OFFSET($B$2:$B$804,0,0,803-C44)-AVERAGE($B$2:$B$804),OFFSET($B$2:$B$804,C44,0,803-C44)-AVERAGE($B$2:$B$804))/DEVSQ($B$2:$B$804)</f>
        <v>#VALUE!</v>
      </c>
      <c r="F44" s="30" t="e" cm="1">
        <f t="array" ref="F44">SUMPRODUCT($B$2:$B$804-$E$2,B44:B846-$E$2)</f>
        <v>#VALUE!</v>
      </c>
      <c r="G44" s="30" t="e" cm="1">
        <f t="array" ref="G44">INDEX(H$2:H$804,805-ROW(H44))</f>
        <v>#VALUE!</v>
      </c>
      <c r="H44" s="4" t="e" cm="1">
        <f t="array" ref="H44">SUMPRODUCT(B$2:B44-E$2,$B$2:B44-E$2)</f>
        <v>#VALUE!</v>
      </c>
      <c r="I44" s="4">
        <v>42</v>
      </c>
      <c r="J44" s="31" t="e">
        <f t="shared" si="0"/>
        <v>#VALUE!</v>
      </c>
    </row>
    <row r="45" spans="1:10" x14ac:dyDescent="0.15">
      <c r="A45" s="5">
        <v>45503</v>
      </c>
      <c r="B45" s="4">
        <f>Table5[[#This Row],[Combined 
Daily Order]]</f>
        <v>8437</v>
      </c>
      <c r="C45" s="4">
        <v>43</v>
      </c>
      <c r="D45" s="4" t="e" cm="1">
        <f t="array" aca="1" ref="D45" ca="1">SUMPRODUCT(OFFSET($B$2:$B$804,0,0,803-C45)-AVERAGE($B$2:$B$804),OFFSET($B$2:$B$804,C45,0,803-C45)-AVERAGE($B$2:$B$804))/DEVSQ($B$2:$B$804)</f>
        <v>#VALUE!</v>
      </c>
      <c r="F45" s="30" t="e" cm="1">
        <f t="array" ref="F45">SUMPRODUCT($B$2:$B$804-$E$2,B45:B847-$E$2)</f>
        <v>#VALUE!</v>
      </c>
      <c r="G45" s="30" t="e" cm="1">
        <f t="array" ref="G45">INDEX(H$2:H$804,805-ROW(H45))</f>
        <v>#VALUE!</v>
      </c>
      <c r="H45" s="4" t="e" cm="1">
        <f t="array" ref="H45">SUMPRODUCT(B$2:B45-E$2,$B$2:B45-E$2)</f>
        <v>#VALUE!</v>
      </c>
      <c r="I45" s="4">
        <v>43</v>
      </c>
      <c r="J45" s="31" t="e">
        <f t="shared" si="0"/>
        <v>#VALUE!</v>
      </c>
    </row>
    <row r="46" spans="1:10" x14ac:dyDescent="0.15">
      <c r="A46" s="5">
        <v>45502</v>
      </c>
      <c r="B46" s="4">
        <f>Table5[[#This Row],[Combined 
Daily Order]]</f>
        <v>12711</v>
      </c>
      <c r="C46" s="4">
        <v>44</v>
      </c>
      <c r="D46" s="4" t="e" cm="1">
        <f t="array" aca="1" ref="D46" ca="1">SUMPRODUCT(OFFSET($B$2:$B$804,0,0,803-C46)-AVERAGE($B$2:$B$804),OFFSET($B$2:$B$804,C46,0,803-C46)-AVERAGE($B$2:$B$804))/DEVSQ($B$2:$B$804)</f>
        <v>#VALUE!</v>
      </c>
      <c r="F46" s="30" t="e" cm="1">
        <f t="array" ref="F46">SUMPRODUCT($B$2:$B$804-$E$2,B46:B848-$E$2)</f>
        <v>#VALUE!</v>
      </c>
      <c r="G46" s="30" t="e" cm="1">
        <f t="array" ref="G46">INDEX(H$2:H$804,805-ROW(H46))</f>
        <v>#VALUE!</v>
      </c>
      <c r="H46" s="4" t="e" cm="1">
        <f t="array" ref="H46">SUMPRODUCT(B$2:B46-E$2,$B$2:B46-E$2)</f>
        <v>#VALUE!</v>
      </c>
      <c r="I46" s="4">
        <v>44</v>
      </c>
      <c r="J46" s="31" t="e">
        <f t="shared" si="0"/>
        <v>#VALUE!</v>
      </c>
    </row>
    <row r="47" spans="1:10" x14ac:dyDescent="0.15">
      <c r="A47" s="5">
        <v>45499</v>
      </c>
      <c r="B47" s="4">
        <f>Table5[[#This Row],[Combined 
Daily Order]]</f>
        <v>8729</v>
      </c>
      <c r="C47" s="4">
        <v>45</v>
      </c>
      <c r="D47" s="4" t="e" cm="1">
        <f t="array" aca="1" ref="D47" ca="1">SUMPRODUCT(OFFSET($B$2:$B$804,0,0,803-C47)-AVERAGE($B$2:$B$804),OFFSET($B$2:$B$804,C47,0,803-C47)-AVERAGE($B$2:$B$804))/DEVSQ($B$2:$B$804)</f>
        <v>#VALUE!</v>
      </c>
      <c r="F47" s="30" t="e" cm="1">
        <f t="array" ref="F47">SUMPRODUCT($B$2:$B$804-$E$2,B47:B849-$E$2)</f>
        <v>#VALUE!</v>
      </c>
      <c r="G47" s="30" t="e" cm="1">
        <f t="array" ref="G47">INDEX(H$2:H$804,805-ROW(H47))</f>
        <v>#VALUE!</v>
      </c>
      <c r="H47" s="4" t="e" cm="1">
        <f t="array" ref="H47">SUMPRODUCT(B$2:B47-E$2,$B$2:B47-E$2)</f>
        <v>#VALUE!</v>
      </c>
      <c r="I47" s="4">
        <v>45</v>
      </c>
      <c r="J47" s="31" t="e">
        <f t="shared" si="0"/>
        <v>#VALUE!</v>
      </c>
    </row>
    <row r="48" spans="1:10" x14ac:dyDescent="0.15">
      <c r="A48" s="5">
        <v>45498</v>
      </c>
      <c r="B48" s="4">
        <f>Table5[[#This Row],[Combined 
Daily Order]]</f>
        <v>12264</v>
      </c>
      <c r="C48" s="4">
        <v>46</v>
      </c>
      <c r="D48" s="4" t="e" cm="1">
        <f t="array" aca="1" ref="D48" ca="1">SUMPRODUCT(OFFSET($B$2:$B$804,0,0,803-C48)-AVERAGE($B$2:$B$804),OFFSET($B$2:$B$804,C48,0,803-C48)-AVERAGE($B$2:$B$804))/DEVSQ($B$2:$B$804)</f>
        <v>#VALUE!</v>
      </c>
      <c r="F48" s="30" t="e" cm="1">
        <f t="array" ref="F48">SUMPRODUCT($B$2:$B$804-$E$2,B48:B850-$E$2)</f>
        <v>#VALUE!</v>
      </c>
      <c r="G48" s="30" t="e" cm="1">
        <f t="array" ref="G48">INDEX(H$2:H$804,805-ROW(H48))</f>
        <v>#VALUE!</v>
      </c>
      <c r="H48" s="4" t="e" cm="1">
        <f t="array" ref="H48">SUMPRODUCT(B$2:B48-E$2,$B$2:B48-E$2)</f>
        <v>#VALUE!</v>
      </c>
      <c r="I48" s="4">
        <v>46</v>
      </c>
      <c r="J48" s="31" t="e">
        <f t="shared" si="0"/>
        <v>#VALUE!</v>
      </c>
    </row>
    <row r="49" spans="1:10" x14ac:dyDescent="0.15">
      <c r="A49" s="5">
        <v>45497</v>
      </c>
      <c r="B49" s="4">
        <f>Table5[[#This Row],[Combined 
Daily Order]]</f>
        <v>12629</v>
      </c>
      <c r="C49" s="4">
        <v>47</v>
      </c>
      <c r="D49" s="4" t="e" cm="1">
        <f t="array" aca="1" ref="D49" ca="1">SUMPRODUCT(OFFSET($B$2:$B$804,0,0,803-C49)-AVERAGE($B$2:$B$804),OFFSET($B$2:$B$804,C49,0,803-C49)-AVERAGE($B$2:$B$804))/DEVSQ($B$2:$B$804)</f>
        <v>#VALUE!</v>
      </c>
      <c r="F49" s="30" t="e" cm="1">
        <f t="array" ref="F49">SUMPRODUCT($B$2:$B$804-$E$2,B49:B851-$E$2)</f>
        <v>#VALUE!</v>
      </c>
      <c r="G49" s="30" t="e" cm="1">
        <f t="array" ref="G49">INDEX(H$2:H$804,805-ROW(H49))</f>
        <v>#VALUE!</v>
      </c>
      <c r="H49" s="4" t="e" cm="1">
        <f t="array" ref="H49">SUMPRODUCT(B$2:B49-E$2,$B$2:B49-E$2)</f>
        <v>#VALUE!</v>
      </c>
      <c r="I49" s="4">
        <v>47</v>
      </c>
      <c r="J49" s="31" t="e">
        <f t="shared" si="0"/>
        <v>#VALUE!</v>
      </c>
    </row>
    <row r="50" spans="1:10" x14ac:dyDescent="0.15">
      <c r="A50" s="5">
        <v>45496</v>
      </c>
      <c r="B50" s="4">
        <f>Table5[[#This Row],[Combined 
Daily Order]]</f>
        <v>8391</v>
      </c>
      <c r="C50" s="4">
        <v>48</v>
      </c>
      <c r="D50" s="4" t="e" cm="1">
        <f t="array" aca="1" ref="D50" ca="1">SUMPRODUCT(OFFSET($B$2:$B$804,0,0,803-C50)-AVERAGE($B$2:$B$804),OFFSET($B$2:$B$804,C50,0,803-C50)-AVERAGE($B$2:$B$804))/DEVSQ($B$2:$B$804)</f>
        <v>#VALUE!</v>
      </c>
      <c r="F50" s="30" t="e" cm="1">
        <f t="array" ref="F50">SUMPRODUCT($B$2:$B$804-$E$2,B50:B852-$E$2)</f>
        <v>#VALUE!</v>
      </c>
      <c r="G50" s="30" t="e" cm="1">
        <f t="array" ref="G50">INDEX(H$2:H$804,805-ROW(H50))</f>
        <v>#VALUE!</v>
      </c>
      <c r="H50" s="4" t="e" cm="1">
        <f t="array" ref="H50">SUMPRODUCT(B$2:B50-E$2,$B$2:B50-E$2)</f>
        <v>#VALUE!</v>
      </c>
      <c r="I50" s="4">
        <v>48</v>
      </c>
      <c r="J50" s="31" t="e">
        <f t="shared" si="0"/>
        <v>#VALUE!</v>
      </c>
    </row>
    <row r="51" spans="1:10" x14ac:dyDescent="0.15">
      <c r="A51" s="5">
        <v>45495</v>
      </c>
      <c r="B51" s="4">
        <f>Table5[[#This Row],[Combined 
Daily Order]]</f>
        <v>12118</v>
      </c>
      <c r="C51" s="4">
        <v>49</v>
      </c>
      <c r="D51" s="4" t="e" cm="1">
        <f t="array" aca="1" ref="D51" ca="1">SUMPRODUCT(OFFSET($B$2:$B$804,0,0,803-C51)-AVERAGE($B$2:$B$804),OFFSET($B$2:$B$804,C51,0,803-C51)-AVERAGE($B$2:$B$804))/DEVSQ($B$2:$B$804)</f>
        <v>#VALUE!</v>
      </c>
      <c r="F51" s="30" t="e" cm="1">
        <f t="array" ref="F51">SUMPRODUCT($B$2:$B$804-$E$2,B51:B853-$E$2)</f>
        <v>#VALUE!</v>
      </c>
      <c r="G51" s="30" t="e" cm="1">
        <f t="array" ref="G51">INDEX(H$2:H$804,805-ROW(H51))</f>
        <v>#VALUE!</v>
      </c>
      <c r="H51" s="4" t="e" cm="1">
        <f t="array" ref="H51">SUMPRODUCT(B$2:B51-E$2,$B$2:B51-E$2)</f>
        <v>#VALUE!</v>
      </c>
      <c r="I51" s="4">
        <v>49</v>
      </c>
      <c r="J51" s="31" t="e">
        <f t="shared" si="0"/>
        <v>#VALUE!</v>
      </c>
    </row>
    <row r="52" spans="1:10" x14ac:dyDescent="0.15">
      <c r="A52" s="5">
        <v>45492</v>
      </c>
      <c r="B52" s="4">
        <f>Table5[[#This Row],[Combined 
Daily Order]]</f>
        <v>8541</v>
      </c>
      <c r="C52" s="4">
        <v>50</v>
      </c>
      <c r="D52" s="4" t="e" cm="1">
        <f t="array" aca="1" ref="D52" ca="1">SUMPRODUCT(OFFSET($B$2:$B$804,0,0,803-C52)-AVERAGE($B$2:$B$804),OFFSET($B$2:$B$804,C52,0,803-C52)-AVERAGE($B$2:$B$804))/DEVSQ($B$2:$B$804)</f>
        <v>#VALUE!</v>
      </c>
      <c r="F52" s="30" t="e" cm="1">
        <f t="array" ref="F52">SUMPRODUCT($B$2:$B$804-$E$2,B52:B854-$E$2)</f>
        <v>#VALUE!</v>
      </c>
      <c r="G52" s="30" t="e" cm="1">
        <f t="array" ref="G52">INDEX(H$2:H$804,805-ROW(H52))</f>
        <v>#VALUE!</v>
      </c>
      <c r="H52" s="4" t="e" cm="1">
        <f t="array" ref="H52">SUMPRODUCT(B$2:B52-E$2,$B$2:B52-E$2)</f>
        <v>#VALUE!</v>
      </c>
      <c r="I52" s="4">
        <v>50</v>
      </c>
      <c r="J52" s="31" t="e">
        <f t="shared" si="0"/>
        <v>#VALUE!</v>
      </c>
    </row>
    <row r="53" spans="1:10" x14ac:dyDescent="0.15">
      <c r="A53" s="5">
        <v>45491</v>
      </c>
      <c r="B53" s="4">
        <f>Table5[[#This Row],[Combined 
Daily Order]]</f>
        <v>11675</v>
      </c>
      <c r="C53" s="4">
        <v>51</v>
      </c>
      <c r="D53" s="4" t="e" cm="1">
        <f t="array" aca="1" ref="D53" ca="1">SUMPRODUCT(OFFSET($B$2:$B$804,0,0,803-C53)-AVERAGE($B$2:$B$804),OFFSET($B$2:$B$804,C53,0,803-C53)-AVERAGE($B$2:$B$804))/DEVSQ($B$2:$B$804)</f>
        <v>#VALUE!</v>
      </c>
      <c r="F53" s="30" t="e" cm="1">
        <f t="array" ref="F53">SUMPRODUCT($B$2:$B$804-$E$2,B53:B855-$E$2)</f>
        <v>#VALUE!</v>
      </c>
      <c r="G53" s="30" t="e" cm="1">
        <f t="array" ref="G53">INDEX(H$2:H$804,805-ROW(H53))</f>
        <v>#VALUE!</v>
      </c>
      <c r="H53" s="4" t="e" cm="1">
        <f t="array" ref="H53">SUMPRODUCT(B$2:B53-E$2,$B$2:B53-E$2)</f>
        <v>#VALUE!</v>
      </c>
      <c r="I53" s="4">
        <v>51</v>
      </c>
      <c r="J53" s="31" t="e">
        <f t="shared" si="0"/>
        <v>#VALUE!</v>
      </c>
    </row>
    <row r="54" spans="1:10" x14ac:dyDescent="0.15">
      <c r="A54" s="5">
        <v>45490</v>
      </c>
      <c r="B54" s="4">
        <f>Table5[[#This Row],[Combined 
Daily Order]]</f>
        <v>7658</v>
      </c>
      <c r="C54" s="4">
        <v>52</v>
      </c>
      <c r="D54" s="4" t="e" cm="1">
        <f t="array" aca="1" ref="D54" ca="1">SUMPRODUCT(OFFSET($B$2:$B$804,0,0,803-C54)-AVERAGE($B$2:$B$804),OFFSET($B$2:$B$804,C54,0,803-C54)-AVERAGE($B$2:$B$804))/DEVSQ($B$2:$B$804)</f>
        <v>#VALUE!</v>
      </c>
      <c r="F54" s="30" t="e" cm="1">
        <f t="array" ref="F54">SUMPRODUCT($B$2:$B$804-$E$2,B54:B856-$E$2)</f>
        <v>#VALUE!</v>
      </c>
      <c r="G54" s="30" t="e" cm="1">
        <f t="array" ref="G54">INDEX(H$2:H$804,805-ROW(H54))</f>
        <v>#VALUE!</v>
      </c>
      <c r="H54" s="4" t="e" cm="1">
        <f t="array" ref="H54">SUMPRODUCT(B$2:B54-E$2,$B$2:B54-E$2)</f>
        <v>#VALUE!</v>
      </c>
      <c r="I54" s="4">
        <v>52</v>
      </c>
      <c r="J54" s="31" t="e">
        <f t="shared" si="0"/>
        <v>#VALUE!</v>
      </c>
    </row>
    <row r="55" spans="1:10" x14ac:dyDescent="0.15">
      <c r="A55" s="5">
        <v>45489</v>
      </c>
      <c r="B55" s="4">
        <f>Table5[[#This Row],[Combined 
Daily Order]]</f>
        <v>10787</v>
      </c>
      <c r="C55" s="4">
        <v>53</v>
      </c>
      <c r="D55" s="4" t="e" cm="1">
        <f t="array" aca="1" ref="D55" ca="1">SUMPRODUCT(OFFSET($B$2:$B$804,0,0,803-C55)-AVERAGE($B$2:$B$804),OFFSET($B$2:$B$804,C55,0,803-C55)-AVERAGE($B$2:$B$804))/DEVSQ($B$2:$B$804)</f>
        <v>#VALUE!</v>
      </c>
      <c r="F55" s="30" t="e" cm="1">
        <f t="array" ref="F55">SUMPRODUCT($B$2:$B$804-$E$2,B55:B857-$E$2)</f>
        <v>#VALUE!</v>
      </c>
      <c r="G55" s="30" t="e" cm="1">
        <f t="array" ref="G55">INDEX(H$2:H$804,805-ROW(H55))</f>
        <v>#VALUE!</v>
      </c>
      <c r="H55" s="4" t="e" cm="1">
        <f t="array" ref="H55">SUMPRODUCT(B$2:B55-E$2,$B$2:B55-E$2)</f>
        <v>#VALUE!</v>
      </c>
      <c r="I55" s="4">
        <v>53</v>
      </c>
      <c r="J55" s="31" t="e">
        <f t="shared" si="0"/>
        <v>#VALUE!</v>
      </c>
    </row>
    <row r="56" spans="1:10" x14ac:dyDescent="0.15">
      <c r="A56" s="5">
        <v>45488</v>
      </c>
      <c r="B56" s="4">
        <f>Table5[[#This Row],[Combined 
Daily Order]]</f>
        <v>6622</v>
      </c>
      <c r="C56" s="4">
        <v>54</v>
      </c>
      <c r="D56" s="4" t="e" cm="1">
        <f t="array" aca="1" ref="D56" ca="1">SUMPRODUCT(OFFSET($B$2:$B$804,0,0,803-C56)-AVERAGE($B$2:$B$804),OFFSET($B$2:$B$804,C56,0,803-C56)-AVERAGE($B$2:$B$804))/DEVSQ($B$2:$B$804)</f>
        <v>#VALUE!</v>
      </c>
      <c r="F56" s="30" t="e" cm="1">
        <f t="array" ref="F56">SUMPRODUCT($B$2:$B$804-$E$2,B56:B858-$E$2)</f>
        <v>#VALUE!</v>
      </c>
      <c r="G56" s="30" t="e" cm="1">
        <f t="array" ref="G56">INDEX(H$2:H$804,805-ROW(H56))</f>
        <v>#VALUE!</v>
      </c>
      <c r="H56" s="4" t="e" cm="1">
        <f t="array" ref="H56">SUMPRODUCT(B$2:B56-E$2,$B$2:B56-E$2)</f>
        <v>#VALUE!</v>
      </c>
      <c r="I56" s="4">
        <v>54</v>
      </c>
      <c r="J56" s="31" t="e">
        <f t="shared" si="0"/>
        <v>#VALUE!</v>
      </c>
    </row>
    <row r="57" spans="1:10" x14ac:dyDescent="0.15">
      <c r="A57" s="5">
        <v>45485</v>
      </c>
      <c r="B57" s="4">
        <f>Table5[[#This Row],[Combined 
Daily Order]]</f>
        <v>10144</v>
      </c>
      <c r="C57" s="4">
        <v>55</v>
      </c>
      <c r="D57" s="4" t="e" cm="1">
        <f t="array" aca="1" ref="D57" ca="1">SUMPRODUCT(OFFSET($B$2:$B$804,0,0,803-C57)-AVERAGE($B$2:$B$804),OFFSET($B$2:$B$804,C57,0,803-C57)-AVERAGE($B$2:$B$804))/DEVSQ($B$2:$B$804)</f>
        <v>#VALUE!</v>
      </c>
      <c r="F57" s="30" t="e" cm="1">
        <f t="array" ref="F57">SUMPRODUCT($B$2:$B$804-$E$2,B57:B859-$E$2)</f>
        <v>#VALUE!</v>
      </c>
      <c r="G57" s="30" t="e" cm="1">
        <f t="array" ref="G57">INDEX(H$2:H$804,805-ROW(H57))</f>
        <v>#VALUE!</v>
      </c>
      <c r="H57" s="4" t="e" cm="1">
        <f t="array" ref="H57">SUMPRODUCT(B$2:B57-E$2,$B$2:B57-E$2)</f>
        <v>#VALUE!</v>
      </c>
      <c r="I57" s="4">
        <v>55</v>
      </c>
      <c r="J57" s="31" t="e">
        <f t="shared" si="0"/>
        <v>#VALUE!</v>
      </c>
    </row>
    <row r="58" spans="1:10" x14ac:dyDescent="0.15">
      <c r="A58" s="5">
        <v>45484</v>
      </c>
      <c r="B58" s="4">
        <f>Table5[[#This Row],[Combined 
Daily Order]]</f>
        <v>7493</v>
      </c>
      <c r="C58" s="4">
        <v>56</v>
      </c>
      <c r="D58" s="4" t="e" cm="1">
        <f t="array" aca="1" ref="D58" ca="1">SUMPRODUCT(OFFSET($B$2:$B$804,0,0,803-C58)-AVERAGE($B$2:$B$804),OFFSET($B$2:$B$804,C58,0,803-C58)-AVERAGE($B$2:$B$804))/DEVSQ($B$2:$B$804)</f>
        <v>#VALUE!</v>
      </c>
      <c r="F58" s="30" t="e" cm="1">
        <f t="array" ref="F58">SUMPRODUCT($B$2:$B$804-$E$2,B58:B860-$E$2)</f>
        <v>#VALUE!</v>
      </c>
      <c r="G58" s="30" t="e" cm="1">
        <f t="array" ref="G58">INDEX(H$2:H$804,805-ROW(H58))</f>
        <v>#VALUE!</v>
      </c>
      <c r="H58" s="4" t="e" cm="1">
        <f t="array" ref="H58">SUMPRODUCT(B$2:B58-E$2,$B$2:B58-E$2)</f>
        <v>#VALUE!</v>
      </c>
      <c r="I58" s="4">
        <v>56</v>
      </c>
      <c r="J58" s="31" t="e">
        <f t="shared" si="0"/>
        <v>#VALUE!</v>
      </c>
    </row>
    <row r="59" spans="1:10" x14ac:dyDescent="0.15">
      <c r="A59" s="5">
        <v>45483</v>
      </c>
      <c r="B59" s="4">
        <f>Table5[[#This Row],[Combined 
Daily Order]]</f>
        <v>10492</v>
      </c>
      <c r="C59" s="4">
        <v>57</v>
      </c>
      <c r="D59" s="4" t="e" cm="1">
        <f t="array" aca="1" ref="D59" ca="1">SUMPRODUCT(OFFSET($B$2:$B$804,0,0,803-C59)-AVERAGE($B$2:$B$804),OFFSET($B$2:$B$804,C59,0,803-C59)-AVERAGE($B$2:$B$804))/DEVSQ($B$2:$B$804)</f>
        <v>#VALUE!</v>
      </c>
      <c r="F59" s="30" t="e" cm="1">
        <f t="array" ref="F59">SUMPRODUCT($B$2:$B$804-$E$2,B59:B861-$E$2)</f>
        <v>#VALUE!</v>
      </c>
      <c r="G59" s="30" t="e" cm="1">
        <f t="array" ref="G59">INDEX(H$2:H$804,805-ROW(H59))</f>
        <v>#VALUE!</v>
      </c>
      <c r="H59" s="4" t="e" cm="1">
        <f t="array" ref="H59">SUMPRODUCT(B$2:B59-E$2,$B$2:B59-E$2)</f>
        <v>#VALUE!</v>
      </c>
      <c r="I59" s="4">
        <v>57</v>
      </c>
      <c r="J59" s="31" t="e">
        <f t="shared" si="0"/>
        <v>#VALUE!</v>
      </c>
    </row>
    <row r="60" spans="1:10" x14ac:dyDescent="0.15">
      <c r="A60" s="5">
        <v>45482</v>
      </c>
      <c r="B60" s="4">
        <f>Table5[[#This Row],[Combined 
Daily Order]]</f>
        <v>6389</v>
      </c>
      <c r="C60" s="4">
        <v>58</v>
      </c>
      <c r="D60" s="4" t="e" cm="1">
        <f t="array" aca="1" ref="D60" ca="1">SUMPRODUCT(OFFSET($B$2:$B$804,0,0,803-C60)-AVERAGE($B$2:$B$804),OFFSET($B$2:$B$804,C60,0,803-C60)-AVERAGE($B$2:$B$804))/DEVSQ($B$2:$B$804)</f>
        <v>#VALUE!</v>
      </c>
      <c r="F60" s="30" t="e" cm="1">
        <f t="array" ref="F60">SUMPRODUCT($B$2:$B$804-$E$2,B60:B862-$E$2)</f>
        <v>#VALUE!</v>
      </c>
      <c r="G60" s="30" t="e" cm="1">
        <f t="array" ref="G60">INDEX(H$2:H$804,805-ROW(H60))</f>
        <v>#VALUE!</v>
      </c>
      <c r="H60" s="4" t="e" cm="1">
        <f t="array" ref="H60">SUMPRODUCT(B$2:B60-E$2,$B$2:B60-E$2)</f>
        <v>#VALUE!</v>
      </c>
      <c r="I60" s="4">
        <v>58</v>
      </c>
      <c r="J60" s="31" t="e">
        <f t="shared" si="0"/>
        <v>#VALUE!</v>
      </c>
    </row>
    <row r="61" spans="1:10" x14ac:dyDescent="0.15">
      <c r="A61" s="5">
        <v>45481</v>
      </c>
      <c r="B61" s="4">
        <f>Table5[[#This Row],[Combined 
Daily Order]]</f>
        <v>11695</v>
      </c>
      <c r="C61" s="4">
        <v>59</v>
      </c>
      <c r="D61" s="4" t="e" cm="1">
        <f t="array" aca="1" ref="D61" ca="1">SUMPRODUCT(OFFSET($B$2:$B$804,0,0,803-C61)-AVERAGE($B$2:$B$804),OFFSET($B$2:$B$804,C61,0,803-C61)-AVERAGE($B$2:$B$804))/DEVSQ($B$2:$B$804)</f>
        <v>#VALUE!</v>
      </c>
      <c r="F61" s="30" t="e" cm="1">
        <f t="array" ref="F61">SUMPRODUCT($B$2:$B$804-$E$2,B61:B863-$E$2)</f>
        <v>#VALUE!</v>
      </c>
      <c r="G61" s="30" t="e" cm="1">
        <f t="array" ref="G61">INDEX(H$2:H$804,805-ROW(H61))</f>
        <v>#VALUE!</v>
      </c>
      <c r="H61" s="4" t="e" cm="1">
        <f t="array" ref="H61">SUMPRODUCT(B$2:B61-E$2,$B$2:B61-E$2)</f>
        <v>#VALUE!</v>
      </c>
      <c r="I61" s="4">
        <v>59</v>
      </c>
      <c r="J61" s="31" t="e">
        <f t="shared" si="0"/>
        <v>#VALUE!</v>
      </c>
    </row>
    <row r="62" spans="1:10" x14ac:dyDescent="0.15">
      <c r="A62" s="5">
        <v>45478</v>
      </c>
      <c r="B62" s="4">
        <f>Table5[[#This Row],[Combined 
Daily Order]]</f>
        <v>6735</v>
      </c>
      <c r="C62" s="4">
        <v>60</v>
      </c>
      <c r="D62" s="4" t="e" cm="1">
        <f t="array" aca="1" ref="D62" ca="1">SUMPRODUCT(OFFSET($B$2:$B$804,0,0,803-C62)-AVERAGE($B$2:$B$804),OFFSET($B$2:$B$804,C62,0,803-C62)-AVERAGE($B$2:$B$804))/DEVSQ($B$2:$B$804)</f>
        <v>#VALUE!</v>
      </c>
      <c r="F62" s="30" t="e" cm="1">
        <f t="array" ref="F62">SUMPRODUCT($B$2:$B$804-$E$2,B62:B864-$E$2)</f>
        <v>#VALUE!</v>
      </c>
      <c r="G62" s="30" t="e" cm="1">
        <f t="array" ref="G62">INDEX(H$2:H$804,805-ROW(H62))</f>
        <v>#VALUE!</v>
      </c>
      <c r="H62" s="4" t="e" cm="1">
        <f t="array" ref="H62">SUMPRODUCT(B$2:B62-E$2,$B$2:B62-E$2)</f>
        <v>#VALUE!</v>
      </c>
      <c r="I62" s="4">
        <v>60</v>
      </c>
      <c r="J62" s="31" t="e">
        <f t="shared" si="0"/>
        <v>#VALUE!</v>
      </c>
    </row>
    <row r="63" spans="1:10" x14ac:dyDescent="0.15">
      <c r="A63" s="5">
        <v>45477</v>
      </c>
      <c r="B63" s="4">
        <f>Table5[[#This Row],[Combined 
Daily Order]]</f>
        <v>11371</v>
      </c>
      <c r="C63" s="4">
        <v>61</v>
      </c>
      <c r="D63" s="4" t="e" cm="1">
        <f t="array" aca="1" ref="D63" ca="1">SUMPRODUCT(OFFSET($B$2:$B$804,0,0,803-C63)-AVERAGE($B$2:$B$804),OFFSET($B$2:$B$804,C63,0,803-C63)-AVERAGE($B$2:$B$804))/DEVSQ($B$2:$B$804)</f>
        <v>#VALUE!</v>
      </c>
      <c r="F63" s="30" t="e" cm="1">
        <f t="array" ref="F63">SUMPRODUCT($B$2:$B$804-$E$2,B63:B865-$E$2)</f>
        <v>#VALUE!</v>
      </c>
      <c r="G63" s="30" t="e" cm="1">
        <f t="array" ref="G63">INDEX(H$2:H$804,805-ROW(H63))</f>
        <v>#VALUE!</v>
      </c>
      <c r="H63" s="4" t="e" cm="1">
        <f t="array" ref="H63">SUMPRODUCT(B$2:B63-E$2,$B$2:B63-E$2)</f>
        <v>#VALUE!</v>
      </c>
      <c r="I63" s="4">
        <v>61</v>
      </c>
      <c r="J63" s="31" t="e">
        <f t="shared" si="0"/>
        <v>#VALUE!</v>
      </c>
    </row>
    <row r="64" spans="1:10" x14ac:dyDescent="0.15">
      <c r="A64" s="5">
        <v>45476</v>
      </c>
      <c r="B64" s="4">
        <f>Table5[[#This Row],[Combined 
Daily Order]]</f>
        <v>7414</v>
      </c>
      <c r="C64" s="4">
        <v>62</v>
      </c>
      <c r="D64" s="4" t="e" cm="1">
        <f t="array" aca="1" ref="D64" ca="1">SUMPRODUCT(OFFSET($B$2:$B$804,0,0,803-C64)-AVERAGE($B$2:$B$804),OFFSET($B$2:$B$804,C64,0,803-C64)-AVERAGE($B$2:$B$804))/DEVSQ($B$2:$B$804)</f>
        <v>#VALUE!</v>
      </c>
      <c r="F64" s="30" t="e" cm="1">
        <f t="array" ref="F64">SUMPRODUCT($B$2:$B$804-$E$2,B64:B866-$E$2)</f>
        <v>#VALUE!</v>
      </c>
      <c r="G64" s="30" t="e" cm="1">
        <f t="array" ref="G64">INDEX(H$2:H$804,805-ROW(H64))</f>
        <v>#VALUE!</v>
      </c>
      <c r="H64" s="4" t="e" cm="1">
        <f t="array" ref="H64">SUMPRODUCT(B$2:B64-E$2,$B$2:B64-E$2)</f>
        <v>#VALUE!</v>
      </c>
      <c r="I64" s="4">
        <v>62</v>
      </c>
      <c r="J64" s="31" t="e">
        <f t="shared" si="0"/>
        <v>#VALUE!</v>
      </c>
    </row>
    <row r="65" spans="1:10" x14ac:dyDescent="0.15">
      <c r="A65" s="5">
        <v>45475</v>
      </c>
      <c r="B65" s="4">
        <f>Table5[[#This Row],[Combined 
Daily Order]]</f>
        <v>11192</v>
      </c>
      <c r="C65" s="4">
        <v>63</v>
      </c>
      <c r="D65" s="4" t="e" cm="1">
        <f t="array" aca="1" ref="D65" ca="1">SUMPRODUCT(OFFSET($B$2:$B$804,0,0,803-C65)-AVERAGE($B$2:$B$804),OFFSET($B$2:$B$804,C65,0,803-C65)-AVERAGE($B$2:$B$804))/DEVSQ($B$2:$B$804)</f>
        <v>#VALUE!</v>
      </c>
      <c r="F65" s="30" t="e" cm="1">
        <f t="array" ref="F65">SUMPRODUCT($B$2:$B$804-$E$2,B65:B867-$E$2)</f>
        <v>#VALUE!</v>
      </c>
      <c r="G65" s="30" t="e" cm="1">
        <f t="array" ref="G65">INDEX(H$2:H$804,805-ROW(H65))</f>
        <v>#VALUE!</v>
      </c>
      <c r="H65" s="4" t="e" cm="1">
        <f t="array" ref="H65">SUMPRODUCT(B$2:B65-E$2,$B$2:B65-E$2)</f>
        <v>#VALUE!</v>
      </c>
      <c r="I65" s="4">
        <v>63</v>
      </c>
      <c r="J65" s="31" t="e">
        <f t="shared" si="0"/>
        <v>#VALUE!</v>
      </c>
    </row>
    <row r="66" spans="1:10" x14ac:dyDescent="0.15">
      <c r="A66" s="5">
        <v>45474</v>
      </c>
      <c r="B66" s="4">
        <f>Table5[[#This Row],[Combined 
Daily Order]]</f>
        <v>7397</v>
      </c>
      <c r="C66" s="4">
        <v>64</v>
      </c>
      <c r="D66" s="4" t="e" cm="1">
        <f t="array" aca="1" ref="D66" ca="1">SUMPRODUCT(OFFSET($B$2:$B$804,0,0,803-C66)-AVERAGE($B$2:$B$804),OFFSET($B$2:$B$804,C66,0,803-C66)-AVERAGE($B$2:$B$804))/DEVSQ($B$2:$B$804)</f>
        <v>#VALUE!</v>
      </c>
      <c r="F66" s="30" t="e" cm="1">
        <f t="array" ref="F66">SUMPRODUCT($B$2:$B$804-$E$2,B66:B868-$E$2)</f>
        <v>#VALUE!</v>
      </c>
      <c r="G66" s="30" t="e" cm="1">
        <f t="array" ref="G66">INDEX(H$2:H$804,805-ROW(H66))</f>
        <v>#VALUE!</v>
      </c>
      <c r="H66" s="4" t="e" cm="1">
        <f t="array" ref="H66">SUMPRODUCT(B$2:B66-E$2,$B$2:B66-E$2)</f>
        <v>#VALUE!</v>
      </c>
      <c r="I66" s="4">
        <v>64</v>
      </c>
      <c r="J66" s="31" t="e">
        <f t="shared" si="0"/>
        <v>#VALUE!</v>
      </c>
    </row>
    <row r="67" spans="1:10" x14ac:dyDescent="0.15">
      <c r="A67" s="5">
        <v>45471</v>
      </c>
      <c r="B67" s="4">
        <f>Table5[[#This Row],[Combined 
Daily Order]]</f>
        <v>10799</v>
      </c>
      <c r="C67" s="4">
        <v>65</v>
      </c>
      <c r="D67" s="4" t="e" cm="1">
        <f t="array" aca="1" ref="D67" ca="1">SUMPRODUCT(OFFSET($B$2:$B$804,0,0,803-C67)-AVERAGE($B$2:$B$804),OFFSET($B$2:$B$804,C67,0,803-C67)-AVERAGE($B$2:$B$804))/DEVSQ($B$2:$B$804)</f>
        <v>#VALUE!</v>
      </c>
      <c r="F67" s="30" t="e" cm="1">
        <f t="array" ref="F67">SUMPRODUCT($B$2:$B$804-$E$2,B67:B869-$E$2)</f>
        <v>#VALUE!</v>
      </c>
      <c r="G67" s="30" t="e" cm="1">
        <f t="array" ref="G67">INDEX(H$2:H$804,805-ROW(H67))</f>
        <v>#VALUE!</v>
      </c>
      <c r="H67" s="4" t="e" cm="1">
        <f t="array" ref="H67">SUMPRODUCT(B$2:B67-E$2,$B$2:B67-E$2)</f>
        <v>#VALUE!</v>
      </c>
      <c r="I67" s="4">
        <v>65</v>
      </c>
      <c r="J67" s="31" t="e">
        <f t="shared" si="0"/>
        <v>#VALUE!</v>
      </c>
    </row>
    <row r="68" spans="1:10" x14ac:dyDescent="0.15">
      <c r="A68" s="5">
        <v>45470</v>
      </c>
      <c r="B68" s="4">
        <f>Table5[[#This Row],[Combined 
Daily Order]]</f>
        <v>7780</v>
      </c>
      <c r="C68" s="4">
        <v>66</v>
      </c>
      <c r="D68" s="4" t="e" cm="1">
        <f t="array" aca="1" ref="D68" ca="1">SUMPRODUCT(OFFSET($B$2:$B$804,0,0,803-C68)-AVERAGE($B$2:$B$804),OFFSET($B$2:$B$804,C68,0,803-C68)-AVERAGE($B$2:$B$804))/DEVSQ($B$2:$B$804)</f>
        <v>#VALUE!</v>
      </c>
      <c r="F68" s="30" t="e" cm="1">
        <f t="array" ref="F68">SUMPRODUCT($B$2:$B$804-$E$2,B68:B870-$E$2)</f>
        <v>#VALUE!</v>
      </c>
      <c r="G68" s="30" t="e" cm="1">
        <f t="array" ref="G68">INDEX(H$2:H$804,805-ROW(H68))</f>
        <v>#VALUE!</v>
      </c>
      <c r="H68" s="4" t="e" cm="1">
        <f t="array" ref="H68">SUMPRODUCT(B$2:B68-E$2,$B$2:B68-E$2)</f>
        <v>#VALUE!</v>
      </c>
      <c r="I68" s="4">
        <v>66</v>
      </c>
      <c r="J68" s="31" t="e">
        <f t="shared" si="0"/>
        <v>#VALUE!</v>
      </c>
    </row>
    <row r="69" spans="1:10" x14ac:dyDescent="0.15">
      <c r="A69" s="5">
        <v>45469</v>
      </c>
      <c r="B69" s="4">
        <f>Table5[[#This Row],[Combined 
Daily Order]]</f>
        <v>12079</v>
      </c>
      <c r="C69" s="4">
        <v>67</v>
      </c>
      <c r="D69" s="4" t="e" cm="1">
        <f t="array" aca="1" ref="D69" ca="1">SUMPRODUCT(OFFSET($B$2:$B$804,0,0,803-C69)-AVERAGE($B$2:$B$804),OFFSET($B$2:$B$804,C69,0,803-C69)-AVERAGE($B$2:$B$804))/DEVSQ($B$2:$B$804)</f>
        <v>#VALUE!</v>
      </c>
      <c r="F69" s="30" t="e" cm="1">
        <f t="array" ref="F69">SUMPRODUCT($B$2:$B$804-$E$2,B69:B871-$E$2)</f>
        <v>#VALUE!</v>
      </c>
      <c r="G69" s="30" t="e" cm="1">
        <f t="array" ref="G69">INDEX(H$2:H$804,805-ROW(H69))</f>
        <v>#VALUE!</v>
      </c>
      <c r="H69" s="4" t="e" cm="1">
        <f t="array" ref="H69">SUMPRODUCT(B$2:B69-E$2,$B$2:B69-E$2)</f>
        <v>#VALUE!</v>
      </c>
      <c r="I69" s="4">
        <v>67</v>
      </c>
      <c r="J69" s="31" t="e">
        <f t="shared" ref="J69:J132" si="1">F69/$G$2</f>
        <v>#VALUE!</v>
      </c>
    </row>
    <row r="70" spans="1:10" x14ac:dyDescent="0.15">
      <c r="A70" s="5">
        <v>45468</v>
      </c>
      <c r="B70" s="4">
        <f>Table5[[#This Row],[Combined 
Daily Order]]</f>
        <v>8424</v>
      </c>
      <c r="C70" s="4">
        <v>68</v>
      </c>
      <c r="D70" s="4" t="e" cm="1">
        <f t="array" aca="1" ref="D70" ca="1">SUMPRODUCT(OFFSET($B$2:$B$804,0,0,803-C70)-AVERAGE($B$2:$B$804),OFFSET($B$2:$B$804,C70,0,803-C70)-AVERAGE($B$2:$B$804))/DEVSQ($B$2:$B$804)</f>
        <v>#VALUE!</v>
      </c>
      <c r="F70" s="30" t="e" cm="1">
        <f t="array" ref="F70">SUMPRODUCT($B$2:$B$804-$E$2,B70:B872-$E$2)</f>
        <v>#VALUE!</v>
      </c>
      <c r="G70" s="30" t="e" cm="1">
        <f t="array" ref="G70">INDEX(H$2:H$804,805-ROW(H70))</f>
        <v>#VALUE!</v>
      </c>
      <c r="H70" s="4" t="e" cm="1">
        <f t="array" ref="H70">SUMPRODUCT(B$2:B70-E$2,$B$2:B70-E$2)</f>
        <v>#VALUE!</v>
      </c>
      <c r="I70" s="4">
        <v>68</v>
      </c>
      <c r="J70" s="31" t="e">
        <f t="shared" si="1"/>
        <v>#VALUE!</v>
      </c>
    </row>
    <row r="71" spans="1:10" x14ac:dyDescent="0.15">
      <c r="A71" s="5">
        <v>45467</v>
      </c>
      <c r="B71" s="4">
        <f>Table5[[#This Row],[Combined 
Daily Order]]</f>
        <v>11926</v>
      </c>
      <c r="C71" s="4">
        <v>69</v>
      </c>
      <c r="D71" s="4" t="e" cm="1">
        <f t="array" aca="1" ref="D71" ca="1">SUMPRODUCT(OFFSET($B$2:$B$804,0,0,803-C71)-AVERAGE($B$2:$B$804),OFFSET($B$2:$B$804,C71,0,803-C71)-AVERAGE($B$2:$B$804))/DEVSQ($B$2:$B$804)</f>
        <v>#VALUE!</v>
      </c>
      <c r="F71" s="30" t="e" cm="1">
        <f t="array" ref="F71">SUMPRODUCT($B$2:$B$804-$E$2,B71:B873-$E$2)</f>
        <v>#VALUE!</v>
      </c>
      <c r="G71" s="30" t="e" cm="1">
        <f t="array" ref="G71">INDEX(H$2:H$804,805-ROW(H71))</f>
        <v>#VALUE!</v>
      </c>
      <c r="H71" s="4" t="e" cm="1">
        <f t="array" ref="H71">SUMPRODUCT(B$2:B71-E$2,$B$2:B71-E$2)</f>
        <v>#VALUE!</v>
      </c>
      <c r="I71" s="4">
        <v>69</v>
      </c>
      <c r="J71" s="31" t="e">
        <f t="shared" si="1"/>
        <v>#VALUE!</v>
      </c>
    </row>
    <row r="72" spans="1:10" x14ac:dyDescent="0.15">
      <c r="A72" s="5">
        <v>45464</v>
      </c>
      <c r="B72" s="4">
        <f>Table5[[#This Row],[Combined 
Daily Order]]</f>
        <v>8050</v>
      </c>
      <c r="C72" s="4">
        <v>70</v>
      </c>
      <c r="D72" s="4" t="e" cm="1">
        <f t="array" aca="1" ref="D72" ca="1">SUMPRODUCT(OFFSET($B$2:$B$804,0,0,803-C72)-AVERAGE($B$2:$B$804),OFFSET($B$2:$B$804,C72,0,803-C72)-AVERAGE($B$2:$B$804))/DEVSQ($B$2:$B$804)</f>
        <v>#VALUE!</v>
      </c>
      <c r="F72" s="30" t="e" cm="1">
        <f t="array" ref="F72">SUMPRODUCT($B$2:$B$804-$E$2,B72:B874-$E$2)</f>
        <v>#VALUE!</v>
      </c>
      <c r="G72" s="30" t="e" cm="1">
        <f t="array" ref="G72">INDEX(H$2:H$804,805-ROW(H72))</f>
        <v>#VALUE!</v>
      </c>
      <c r="H72" s="4" t="e" cm="1">
        <f t="array" ref="H72">SUMPRODUCT(B$2:B72-E$2,$B$2:B72-E$2)</f>
        <v>#VALUE!</v>
      </c>
      <c r="I72" s="4">
        <v>70</v>
      </c>
      <c r="J72" s="31" t="e">
        <f t="shared" si="1"/>
        <v>#VALUE!</v>
      </c>
    </row>
    <row r="73" spans="1:10" x14ac:dyDescent="0.15">
      <c r="A73" s="5">
        <v>45463</v>
      </c>
      <c r="B73" s="4">
        <f>Table5[[#This Row],[Combined 
Daily Order]]</f>
        <v>12825</v>
      </c>
      <c r="C73" s="4">
        <v>71</v>
      </c>
      <c r="D73" s="4" t="e" cm="1">
        <f t="array" aca="1" ref="D73" ca="1">SUMPRODUCT(OFFSET($B$2:$B$804,0,0,803-C73)-AVERAGE($B$2:$B$804),OFFSET($B$2:$B$804,C73,0,803-C73)-AVERAGE($B$2:$B$804))/DEVSQ($B$2:$B$804)</f>
        <v>#VALUE!</v>
      </c>
      <c r="F73" s="30" t="e" cm="1">
        <f t="array" ref="F73">SUMPRODUCT($B$2:$B$804-$E$2,B73:B875-$E$2)</f>
        <v>#VALUE!</v>
      </c>
      <c r="G73" s="30" t="e" cm="1">
        <f t="array" ref="G73">INDEX(H$2:H$804,805-ROW(H73))</f>
        <v>#VALUE!</v>
      </c>
      <c r="H73" s="4" t="e" cm="1">
        <f t="array" ref="H73">SUMPRODUCT(B$2:B73-E$2,$B$2:B73-E$2)</f>
        <v>#VALUE!</v>
      </c>
      <c r="I73" s="4">
        <v>71</v>
      </c>
      <c r="J73" s="31" t="e">
        <f t="shared" si="1"/>
        <v>#VALUE!</v>
      </c>
    </row>
    <row r="74" spans="1:10" x14ac:dyDescent="0.15">
      <c r="A74" s="5">
        <v>45462</v>
      </c>
      <c r="B74" s="4">
        <f>Table5[[#This Row],[Combined 
Daily Order]]</f>
        <v>12226</v>
      </c>
      <c r="C74" s="4">
        <v>72</v>
      </c>
      <c r="D74" s="4" t="e" cm="1">
        <f t="array" aca="1" ref="D74" ca="1">SUMPRODUCT(OFFSET($B$2:$B$804,0,0,803-C74)-AVERAGE($B$2:$B$804),OFFSET($B$2:$B$804,C74,0,803-C74)-AVERAGE($B$2:$B$804))/DEVSQ($B$2:$B$804)</f>
        <v>#VALUE!</v>
      </c>
      <c r="F74" s="30" t="e" cm="1">
        <f t="array" ref="F74">SUMPRODUCT($B$2:$B$804-$E$2,B74:B876-$E$2)</f>
        <v>#VALUE!</v>
      </c>
      <c r="G74" s="30" t="e" cm="1">
        <f t="array" ref="G74">INDEX(H$2:H$804,805-ROW(H74))</f>
        <v>#VALUE!</v>
      </c>
      <c r="H74" s="4" t="e" cm="1">
        <f t="array" ref="H74">SUMPRODUCT(B$2:B74-E$2,$B$2:B74-E$2)</f>
        <v>#VALUE!</v>
      </c>
      <c r="I74" s="4">
        <v>72</v>
      </c>
      <c r="J74" s="31" t="e">
        <f t="shared" si="1"/>
        <v>#VALUE!</v>
      </c>
    </row>
    <row r="75" spans="1:10" x14ac:dyDescent="0.15">
      <c r="A75" s="5">
        <v>45461</v>
      </c>
      <c r="B75" s="4">
        <f>Table5[[#This Row],[Combined 
Daily Order]]</f>
        <v>13483</v>
      </c>
      <c r="C75" s="4">
        <v>73</v>
      </c>
      <c r="D75" s="4" t="e" cm="1">
        <f t="array" aca="1" ref="D75" ca="1">SUMPRODUCT(OFFSET($B$2:$B$804,0,0,803-C75)-AVERAGE($B$2:$B$804),OFFSET($B$2:$B$804,C75,0,803-C75)-AVERAGE($B$2:$B$804))/DEVSQ($B$2:$B$804)</f>
        <v>#VALUE!</v>
      </c>
      <c r="F75" s="30" t="e" cm="1">
        <f t="array" ref="F75">SUMPRODUCT($B$2:$B$804-$E$2,B75:B877-$E$2)</f>
        <v>#VALUE!</v>
      </c>
      <c r="G75" s="30" t="e" cm="1">
        <f t="array" ref="G75">INDEX(H$2:H$804,805-ROW(H75))</f>
        <v>#VALUE!</v>
      </c>
      <c r="H75" s="4" t="e" cm="1">
        <f t="array" ref="H75">SUMPRODUCT(B$2:B75-E$2,$B$2:B75-E$2)</f>
        <v>#VALUE!</v>
      </c>
      <c r="I75" s="4">
        <v>73</v>
      </c>
      <c r="J75" s="31" t="e">
        <f t="shared" si="1"/>
        <v>#VALUE!</v>
      </c>
    </row>
    <row r="76" spans="1:10" x14ac:dyDescent="0.15">
      <c r="A76" s="5">
        <v>45460</v>
      </c>
      <c r="B76" s="4">
        <f>Table5[[#This Row],[Combined 
Daily Order]]</f>
        <v>7606</v>
      </c>
      <c r="C76" s="4">
        <v>74</v>
      </c>
      <c r="D76" s="4" t="e" cm="1">
        <f t="array" aca="1" ref="D76" ca="1">SUMPRODUCT(OFFSET($B$2:$B$804,0,0,803-C76)-AVERAGE($B$2:$B$804),OFFSET($B$2:$B$804,C76,0,803-C76)-AVERAGE($B$2:$B$804))/DEVSQ($B$2:$B$804)</f>
        <v>#VALUE!</v>
      </c>
      <c r="F76" s="30" t="e" cm="1">
        <f t="array" ref="F76">SUMPRODUCT($B$2:$B$804-$E$2,B76:B878-$E$2)</f>
        <v>#VALUE!</v>
      </c>
      <c r="G76" s="30" t="e" cm="1">
        <f t="array" ref="G76">INDEX(H$2:H$804,805-ROW(H76))</f>
        <v>#VALUE!</v>
      </c>
      <c r="H76" s="4" t="e" cm="1">
        <f t="array" ref="H76">SUMPRODUCT(B$2:B76-E$2,$B$2:B76-E$2)</f>
        <v>#VALUE!</v>
      </c>
      <c r="I76" s="4">
        <v>74</v>
      </c>
      <c r="J76" s="31" t="e">
        <f t="shared" si="1"/>
        <v>#VALUE!</v>
      </c>
    </row>
    <row r="77" spans="1:10" x14ac:dyDescent="0.15">
      <c r="A77" s="5">
        <v>45457</v>
      </c>
      <c r="B77" s="4">
        <f>Table5[[#This Row],[Combined 
Daily Order]]</f>
        <v>8642</v>
      </c>
      <c r="C77" s="4">
        <v>75</v>
      </c>
      <c r="D77" s="4" t="e" cm="1">
        <f t="array" aca="1" ref="D77" ca="1">SUMPRODUCT(OFFSET($B$2:$B$804,0,0,803-C77)-AVERAGE($B$2:$B$804),OFFSET($B$2:$B$804,C77,0,803-C77)-AVERAGE($B$2:$B$804))/DEVSQ($B$2:$B$804)</f>
        <v>#VALUE!</v>
      </c>
      <c r="F77" s="30" t="e" cm="1">
        <f t="array" ref="F77">SUMPRODUCT($B$2:$B$804-$E$2,B77:B879-$E$2)</f>
        <v>#VALUE!</v>
      </c>
      <c r="G77" s="30" t="e" cm="1">
        <f t="array" ref="G77">INDEX(H$2:H$804,805-ROW(H77))</f>
        <v>#VALUE!</v>
      </c>
      <c r="H77" s="4" t="e" cm="1">
        <f t="array" ref="H77">SUMPRODUCT(B$2:B77-E$2,$B$2:B77-E$2)</f>
        <v>#VALUE!</v>
      </c>
      <c r="I77" s="4">
        <v>75</v>
      </c>
      <c r="J77" s="31" t="e">
        <f t="shared" si="1"/>
        <v>#VALUE!</v>
      </c>
    </row>
    <row r="78" spans="1:10" x14ac:dyDescent="0.15">
      <c r="A78" s="5">
        <v>45456</v>
      </c>
      <c r="B78" s="4">
        <f>Table5[[#This Row],[Combined 
Daily Order]]</f>
        <v>12725</v>
      </c>
      <c r="C78" s="4">
        <v>76</v>
      </c>
      <c r="D78" s="4" t="e" cm="1">
        <f t="array" aca="1" ref="D78" ca="1">SUMPRODUCT(OFFSET($B$2:$B$804,0,0,803-C78)-AVERAGE($B$2:$B$804),OFFSET($B$2:$B$804,C78,0,803-C78)-AVERAGE($B$2:$B$804))/DEVSQ($B$2:$B$804)</f>
        <v>#VALUE!</v>
      </c>
      <c r="F78" s="30" t="e" cm="1">
        <f t="array" ref="F78">SUMPRODUCT($B$2:$B$804-$E$2,B78:B880-$E$2)</f>
        <v>#VALUE!</v>
      </c>
      <c r="G78" s="30" t="e" cm="1">
        <f t="array" ref="G78">INDEX(H$2:H$804,805-ROW(H78))</f>
        <v>#VALUE!</v>
      </c>
      <c r="H78" s="4" t="e" cm="1">
        <f t="array" ref="H78">SUMPRODUCT(B$2:B78-E$2,$B$2:B78-E$2)</f>
        <v>#VALUE!</v>
      </c>
      <c r="I78" s="4">
        <v>76</v>
      </c>
      <c r="J78" s="31" t="e">
        <f t="shared" si="1"/>
        <v>#VALUE!</v>
      </c>
    </row>
    <row r="79" spans="1:10" x14ac:dyDescent="0.15">
      <c r="A79" s="5">
        <v>45455</v>
      </c>
      <c r="B79" s="4">
        <f>Table5[[#This Row],[Combined 
Daily Order]]</f>
        <v>11785</v>
      </c>
      <c r="C79" s="4">
        <v>77</v>
      </c>
      <c r="D79" s="4" t="e" cm="1">
        <f t="array" aca="1" ref="D79" ca="1">SUMPRODUCT(OFFSET($B$2:$B$804,0,0,803-C79)-AVERAGE($B$2:$B$804),OFFSET($B$2:$B$804,C79,0,803-C79)-AVERAGE($B$2:$B$804))/DEVSQ($B$2:$B$804)</f>
        <v>#VALUE!</v>
      </c>
      <c r="F79" s="30" t="e" cm="1">
        <f t="array" ref="F79">SUMPRODUCT($B$2:$B$804-$E$2,B79:B881-$E$2)</f>
        <v>#VALUE!</v>
      </c>
      <c r="G79" s="30" t="e" cm="1">
        <f t="array" ref="G79">INDEX(H$2:H$804,805-ROW(H79))</f>
        <v>#VALUE!</v>
      </c>
      <c r="H79" s="4" t="e" cm="1">
        <f t="array" ref="H79">SUMPRODUCT(B$2:B79-E$2,$B$2:B79-E$2)</f>
        <v>#VALUE!</v>
      </c>
      <c r="I79" s="4">
        <v>77</v>
      </c>
      <c r="J79" s="31" t="e">
        <f t="shared" si="1"/>
        <v>#VALUE!</v>
      </c>
    </row>
    <row r="80" spans="1:10" x14ac:dyDescent="0.15">
      <c r="A80" s="5">
        <v>45454</v>
      </c>
      <c r="B80" s="4">
        <f>Table5[[#This Row],[Combined 
Daily Order]]</f>
        <v>9363</v>
      </c>
      <c r="C80" s="4">
        <v>78</v>
      </c>
      <c r="D80" s="4" t="e" cm="1">
        <f t="array" aca="1" ref="D80" ca="1">SUMPRODUCT(OFFSET($B$2:$B$804,0,0,803-C80)-AVERAGE($B$2:$B$804),OFFSET($B$2:$B$804,C80,0,803-C80)-AVERAGE($B$2:$B$804))/DEVSQ($B$2:$B$804)</f>
        <v>#VALUE!</v>
      </c>
      <c r="F80" s="30" t="e" cm="1">
        <f t="array" ref="F80">SUMPRODUCT($B$2:$B$804-$E$2,B80:B882-$E$2)</f>
        <v>#VALUE!</v>
      </c>
      <c r="G80" s="30" t="e" cm="1">
        <f t="array" ref="G80">INDEX(H$2:H$804,805-ROW(H80))</f>
        <v>#VALUE!</v>
      </c>
      <c r="H80" s="4" t="e" cm="1">
        <f t="array" ref="H80">SUMPRODUCT(B$2:B80-E$2,$B$2:B80-E$2)</f>
        <v>#VALUE!</v>
      </c>
      <c r="I80" s="4">
        <v>78</v>
      </c>
      <c r="J80" s="31" t="e">
        <f t="shared" si="1"/>
        <v>#VALUE!</v>
      </c>
    </row>
    <row r="81" spans="1:10" x14ac:dyDescent="0.15">
      <c r="A81" s="5">
        <v>45453</v>
      </c>
      <c r="B81" s="4">
        <f>Table5[[#This Row],[Combined 
Daily Order]]</f>
        <v>13596</v>
      </c>
      <c r="C81" s="4">
        <v>79</v>
      </c>
      <c r="D81" s="4" t="e" cm="1">
        <f t="array" aca="1" ref="D81" ca="1">SUMPRODUCT(OFFSET($B$2:$B$804,0,0,803-C81)-AVERAGE($B$2:$B$804),OFFSET($B$2:$B$804,C81,0,803-C81)-AVERAGE($B$2:$B$804))/DEVSQ($B$2:$B$804)</f>
        <v>#VALUE!</v>
      </c>
      <c r="F81" s="30" t="e" cm="1">
        <f t="array" ref="F81">SUMPRODUCT($B$2:$B$804-$E$2,B81:B883-$E$2)</f>
        <v>#VALUE!</v>
      </c>
      <c r="G81" s="30" t="e" cm="1">
        <f t="array" ref="G81">INDEX(H$2:H$804,805-ROW(H81))</f>
        <v>#VALUE!</v>
      </c>
      <c r="H81" s="4" t="e" cm="1">
        <f t="array" ref="H81">SUMPRODUCT(B$2:B81-E$2,$B$2:B81-E$2)</f>
        <v>#VALUE!</v>
      </c>
      <c r="I81" s="4">
        <v>79</v>
      </c>
      <c r="J81" s="31" t="e">
        <f t="shared" si="1"/>
        <v>#VALUE!</v>
      </c>
    </row>
    <row r="82" spans="1:10" x14ac:dyDescent="0.15">
      <c r="A82" s="5">
        <v>45450</v>
      </c>
      <c r="B82" s="4">
        <f>Table5[[#This Row],[Combined 
Daily Order]]</f>
        <v>8300</v>
      </c>
      <c r="C82" s="4">
        <v>80</v>
      </c>
      <c r="D82" s="4" t="e" cm="1">
        <f t="array" aca="1" ref="D82" ca="1">SUMPRODUCT(OFFSET($B$2:$B$804,0,0,803-C82)-AVERAGE($B$2:$B$804),OFFSET($B$2:$B$804,C82,0,803-C82)-AVERAGE($B$2:$B$804))/DEVSQ($B$2:$B$804)</f>
        <v>#VALUE!</v>
      </c>
      <c r="F82" s="30" t="e" cm="1">
        <f t="array" ref="F82">SUMPRODUCT($B$2:$B$804-$E$2,B82:B884-$E$2)</f>
        <v>#VALUE!</v>
      </c>
      <c r="G82" s="30" t="e" cm="1">
        <f t="array" ref="G82">INDEX(H$2:H$804,805-ROW(H82))</f>
        <v>#VALUE!</v>
      </c>
      <c r="H82" s="4" t="e" cm="1">
        <f t="array" ref="H82">SUMPRODUCT(B$2:B82-E$2,$B$2:B82-E$2)</f>
        <v>#VALUE!</v>
      </c>
      <c r="I82" s="4">
        <v>80</v>
      </c>
      <c r="J82" s="31" t="e">
        <f t="shared" si="1"/>
        <v>#VALUE!</v>
      </c>
    </row>
    <row r="83" spans="1:10" x14ac:dyDescent="0.15">
      <c r="A83" s="5">
        <v>45449</v>
      </c>
      <c r="B83" s="4">
        <f>Table5[[#This Row],[Combined 
Daily Order]]</f>
        <v>8967</v>
      </c>
      <c r="C83" s="4">
        <v>81</v>
      </c>
      <c r="D83" s="4" t="e" cm="1">
        <f t="array" aca="1" ref="D83" ca="1">SUMPRODUCT(OFFSET($B$2:$B$804,0,0,803-C83)-AVERAGE($B$2:$B$804),OFFSET($B$2:$B$804,C83,0,803-C83)-AVERAGE($B$2:$B$804))/DEVSQ($B$2:$B$804)</f>
        <v>#VALUE!</v>
      </c>
      <c r="F83" s="30" t="e" cm="1">
        <f t="array" ref="F83">SUMPRODUCT($B$2:$B$804-$E$2,B83:B885-$E$2)</f>
        <v>#VALUE!</v>
      </c>
      <c r="G83" s="30" t="e" cm="1">
        <f t="array" ref="G83">INDEX(H$2:H$804,805-ROW(H83))</f>
        <v>#VALUE!</v>
      </c>
      <c r="H83" s="4" t="e" cm="1">
        <f t="array" ref="H83">SUMPRODUCT(B$2:B83-E$2,$B$2:B83-E$2)</f>
        <v>#VALUE!</v>
      </c>
      <c r="I83" s="4">
        <v>81</v>
      </c>
      <c r="J83" s="31" t="e">
        <f t="shared" si="1"/>
        <v>#VALUE!</v>
      </c>
    </row>
    <row r="84" spans="1:10" x14ac:dyDescent="0.15">
      <c r="A84" s="5">
        <v>45448</v>
      </c>
      <c r="B84" s="4">
        <f>Table5[[#This Row],[Combined 
Daily Order]]</f>
        <v>13554</v>
      </c>
      <c r="C84" s="4">
        <v>82</v>
      </c>
      <c r="D84" s="4" t="e" cm="1">
        <f t="array" aca="1" ref="D84" ca="1">SUMPRODUCT(OFFSET($B$2:$B$804,0,0,803-C84)-AVERAGE($B$2:$B$804),OFFSET($B$2:$B$804,C84,0,803-C84)-AVERAGE($B$2:$B$804))/DEVSQ($B$2:$B$804)</f>
        <v>#VALUE!</v>
      </c>
      <c r="F84" s="30" t="e" cm="1">
        <f t="array" ref="F84">SUMPRODUCT($B$2:$B$804-$E$2,B84:B886-$E$2)</f>
        <v>#VALUE!</v>
      </c>
      <c r="G84" s="30" t="e" cm="1">
        <f t="array" ref="G84">INDEX(H$2:H$804,805-ROW(H84))</f>
        <v>#VALUE!</v>
      </c>
      <c r="H84" s="4" t="e" cm="1">
        <f t="array" ref="H84">SUMPRODUCT(B$2:B84-E$2,$B$2:B84-E$2)</f>
        <v>#VALUE!</v>
      </c>
      <c r="I84" s="4">
        <v>82</v>
      </c>
      <c r="J84" s="31" t="e">
        <f t="shared" si="1"/>
        <v>#VALUE!</v>
      </c>
    </row>
    <row r="85" spans="1:10" x14ac:dyDescent="0.15">
      <c r="A85" s="5">
        <v>45447</v>
      </c>
      <c r="B85" s="4">
        <f>Table5[[#This Row],[Combined 
Daily Order]]</f>
        <v>13334</v>
      </c>
      <c r="C85" s="4">
        <v>83</v>
      </c>
      <c r="D85" s="4" t="e" cm="1">
        <f t="array" aca="1" ref="D85" ca="1">SUMPRODUCT(OFFSET($B$2:$B$804,0,0,803-C85)-AVERAGE($B$2:$B$804),OFFSET($B$2:$B$804,C85,0,803-C85)-AVERAGE($B$2:$B$804))/DEVSQ($B$2:$B$804)</f>
        <v>#VALUE!</v>
      </c>
      <c r="F85" s="30" t="e" cm="1">
        <f t="array" ref="F85">SUMPRODUCT($B$2:$B$804-$E$2,B85:B887-$E$2)</f>
        <v>#VALUE!</v>
      </c>
      <c r="G85" s="30" t="e" cm="1">
        <f t="array" ref="G85">INDEX(H$2:H$804,805-ROW(H85))</f>
        <v>#VALUE!</v>
      </c>
      <c r="H85" s="4" t="e" cm="1">
        <f t="array" ref="H85">SUMPRODUCT(B$2:B85-E$2,$B$2:B85-E$2)</f>
        <v>#VALUE!</v>
      </c>
      <c r="I85" s="4">
        <v>83</v>
      </c>
      <c r="J85" s="31" t="e">
        <f t="shared" si="1"/>
        <v>#VALUE!</v>
      </c>
    </row>
    <row r="86" spans="1:10" x14ac:dyDescent="0.15">
      <c r="A86" s="5">
        <v>45446</v>
      </c>
      <c r="B86" s="4">
        <f>Table5[[#This Row],[Combined 
Daily Order]]</f>
        <v>8600</v>
      </c>
      <c r="C86" s="4">
        <v>84</v>
      </c>
      <c r="D86" s="4" t="e" cm="1">
        <f t="array" aca="1" ref="D86" ca="1">SUMPRODUCT(OFFSET($B$2:$B$804,0,0,803-C86)-AVERAGE($B$2:$B$804),OFFSET($B$2:$B$804,C86,0,803-C86)-AVERAGE($B$2:$B$804))/DEVSQ($B$2:$B$804)</f>
        <v>#VALUE!</v>
      </c>
      <c r="F86" s="30" t="e" cm="1">
        <f t="array" ref="F86">SUMPRODUCT($B$2:$B$804-$E$2,B86:B888-$E$2)</f>
        <v>#VALUE!</v>
      </c>
      <c r="G86" s="30" t="e" cm="1">
        <f t="array" ref="G86">INDEX(H$2:H$804,805-ROW(H86))</f>
        <v>#VALUE!</v>
      </c>
      <c r="H86" s="4" t="e" cm="1">
        <f t="array" ref="H86">SUMPRODUCT(B$2:B86-E$2,$B$2:B86-E$2)</f>
        <v>#VALUE!</v>
      </c>
      <c r="I86" s="4">
        <v>84</v>
      </c>
      <c r="J86" s="31" t="e">
        <f t="shared" si="1"/>
        <v>#VALUE!</v>
      </c>
    </row>
    <row r="87" spans="1:10" x14ac:dyDescent="0.15">
      <c r="A87" s="5">
        <v>45443</v>
      </c>
      <c r="B87" s="4">
        <f>Table5[[#This Row],[Combined 
Daily Order]]</f>
        <v>9232</v>
      </c>
      <c r="C87" s="4">
        <v>85</v>
      </c>
      <c r="D87" s="4" t="e" cm="1">
        <f t="array" aca="1" ref="D87" ca="1">SUMPRODUCT(OFFSET($B$2:$B$804,0,0,803-C87)-AVERAGE($B$2:$B$804),OFFSET($B$2:$B$804,C87,0,803-C87)-AVERAGE($B$2:$B$804))/DEVSQ($B$2:$B$804)</f>
        <v>#VALUE!</v>
      </c>
      <c r="F87" s="30" t="e" cm="1">
        <f t="array" ref="F87">SUMPRODUCT($B$2:$B$804-$E$2,B87:B889-$E$2)</f>
        <v>#VALUE!</v>
      </c>
      <c r="G87" s="30" t="e" cm="1">
        <f t="array" ref="G87">INDEX(H$2:H$804,805-ROW(H87))</f>
        <v>#VALUE!</v>
      </c>
      <c r="H87" s="4" t="e" cm="1">
        <f t="array" ref="H87">SUMPRODUCT(B$2:B87-E$2,$B$2:B87-E$2)</f>
        <v>#VALUE!</v>
      </c>
      <c r="I87" s="4">
        <v>85</v>
      </c>
      <c r="J87" s="31" t="e">
        <f t="shared" si="1"/>
        <v>#VALUE!</v>
      </c>
    </row>
    <row r="88" spans="1:10" x14ac:dyDescent="0.15">
      <c r="A88" s="5">
        <v>45442</v>
      </c>
      <c r="B88" s="4">
        <f>Table5[[#This Row],[Combined 
Daily Order]]</f>
        <v>14816</v>
      </c>
      <c r="C88" s="4">
        <v>86</v>
      </c>
      <c r="D88" s="4" t="e" cm="1">
        <f t="array" aca="1" ref="D88" ca="1">SUMPRODUCT(OFFSET($B$2:$B$804,0,0,803-C88)-AVERAGE($B$2:$B$804),OFFSET($B$2:$B$804,C88,0,803-C88)-AVERAGE($B$2:$B$804))/DEVSQ($B$2:$B$804)</f>
        <v>#VALUE!</v>
      </c>
      <c r="F88" s="30" t="e" cm="1">
        <f t="array" ref="F88">SUMPRODUCT($B$2:$B$804-$E$2,B88:B890-$E$2)</f>
        <v>#VALUE!</v>
      </c>
      <c r="G88" s="30" t="e" cm="1">
        <f t="array" ref="G88">INDEX(H$2:H$804,805-ROW(H88))</f>
        <v>#VALUE!</v>
      </c>
      <c r="H88" s="4" t="e" cm="1">
        <f t="array" ref="H88">SUMPRODUCT(B$2:B88-E$2,$B$2:B88-E$2)</f>
        <v>#VALUE!</v>
      </c>
      <c r="I88" s="4">
        <v>86</v>
      </c>
      <c r="J88" s="31" t="e">
        <f t="shared" si="1"/>
        <v>#VALUE!</v>
      </c>
    </row>
    <row r="89" spans="1:10" x14ac:dyDescent="0.15">
      <c r="A89" s="5">
        <v>45441</v>
      </c>
      <c r="B89" s="4">
        <f>Table5[[#This Row],[Combined 
Daily Order]]</f>
        <v>14358</v>
      </c>
      <c r="C89" s="4">
        <v>87</v>
      </c>
      <c r="D89" s="4" t="e" cm="1">
        <f t="array" aca="1" ref="D89" ca="1">SUMPRODUCT(OFFSET($B$2:$B$804,0,0,803-C89)-AVERAGE($B$2:$B$804),OFFSET($B$2:$B$804,C89,0,803-C89)-AVERAGE($B$2:$B$804))/DEVSQ($B$2:$B$804)</f>
        <v>#VALUE!</v>
      </c>
      <c r="F89" s="30" t="e" cm="1">
        <f t="array" ref="F89">SUMPRODUCT($B$2:$B$804-$E$2,B89:B891-$E$2)</f>
        <v>#VALUE!</v>
      </c>
      <c r="G89" s="30" t="e" cm="1">
        <f t="array" ref="G89">INDEX(H$2:H$804,805-ROW(H89))</f>
        <v>#VALUE!</v>
      </c>
      <c r="H89" s="4" t="e" cm="1">
        <f t="array" ref="H89">SUMPRODUCT(B$2:B89-E$2,$B$2:B89-E$2)</f>
        <v>#VALUE!</v>
      </c>
      <c r="I89" s="4">
        <v>87</v>
      </c>
      <c r="J89" s="31" t="e">
        <f t="shared" si="1"/>
        <v>#VALUE!</v>
      </c>
    </row>
    <row r="90" spans="1:10" x14ac:dyDescent="0.15">
      <c r="A90" s="5">
        <v>45440</v>
      </c>
      <c r="B90" s="4">
        <f>Table5[[#This Row],[Combined 
Daily Order]]</f>
        <v>9305</v>
      </c>
      <c r="C90" s="4">
        <v>88</v>
      </c>
      <c r="D90" s="4" t="e" cm="1">
        <f t="array" aca="1" ref="D90" ca="1">SUMPRODUCT(OFFSET($B$2:$B$804,0,0,803-C90)-AVERAGE($B$2:$B$804),OFFSET($B$2:$B$804,C90,0,803-C90)-AVERAGE($B$2:$B$804))/DEVSQ($B$2:$B$804)</f>
        <v>#VALUE!</v>
      </c>
      <c r="F90" s="30" t="e" cm="1">
        <f t="array" ref="F90">SUMPRODUCT($B$2:$B$804-$E$2,B90:B892-$E$2)</f>
        <v>#VALUE!</v>
      </c>
      <c r="G90" s="30" t="e" cm="1">
        <f t="array" ref="G90">INDEX(H$2:H$804,805-ROW(H90))</f>
        <v>#VALUE!</v>
      </c>
      <c r="H90" s="4" t="e" cm="1">
        <f t="array" ref="H90">SUMPRODUCT(B$2:B90-E$2,$B$2:B90-E$2)</f>
        <v>#VALUE!</v>
      </c>
      <c r="I90" s="4">
        <v>88</v>
      </c>
      <c r="J90" s="31" t="e">
        <f t="shared" si="1"/>
        <v>#VALUE!</v>
      </c>
    </row>
    <row r="91" spans="1:10" x14ac:dyDescent="0.15">
      <c r="A91" s="5">
        <v>45439</v>
      </c>
      <c r="B91" s="4">
        <f>Table5[[#This Row],[Combined 
Daily Order]]</f>
        <v>13861</v>
      </c>
      <c r="C91" s="4">
        <v>89</v>
      </c>
      <c r="D91" s="4" t="e" cm="1">
        <f t="array" aca="1" ref="D91" ca="1">SUMPRODUCT(OFFSET($B$2:$B$804,0,0,803-C91)-AVERAGE($B$2:$B$804),OFFSET($B$2:$B$804,C91,0,803-C91)-AVERAGE($B$2:$B$804))/DEVSQ($B$2:$B$804)</f>
        <v>#VALUE!</v>
      </c>
      <c r="F91" s="30" t="e" cm="1">
        <f t="array" ref="F91">SUMPRODUCT($B$2:$B$804-$E$2,B91:B893-$E$2)</f>
        <v>#VALUE!</v>
      </c>
      <c r="G91" s="30" t="e" cm="1">
        <f t="array" ref="G91">INDEX(H$2:H$804,805-ROW(H91))</f>
        <v>#VALUE!</v>
      </c>
      <c r="H91" s="4" t="e" cm="1">
        <f t="array" ref="H91">SUMPRODUCT(B$2:B91-E$2,$B$2:B91-E$2)</f>
        <v>#VALUE!</v>
      </c>
      <c r="I91" s="4">
        <v>89</v>
      </c>
      <c r="J91" s="31" t="e">
        <f t="shared" si="1"/>
        <v>#VALUE!</v>
      </c>
    </row>
    <row r="92" spans="1:10" x14ac:dyDescent="0.15">
      <c r="A92" s="5">
        <v>45436</v>
      </c>
      <c r="B92" s="4">
        <f>Table5[[#This Row],[Combined 
Daily Order]]</f>
        <v>8949</v>
      </c>
      <c r="C92" s="4">
        <v>90</v>
      </c>
      <c r="D92" s="4" t="e" cm="1">
        <f t="array" aca="1" ref="D92" ca="1">SUMPRODUCT(OFFSET($B$2:$B$804,0,0,803-C92)-AVERAGE($B$2:$B$804),OFFSET($B$2:$B$804,C92,0,803-C92)-AVERAGE($B$2:$B$804))/DEVSQ($B$2:$B$804)</f>
        <v>#VALUE!</v>
      </c>
      <c r="F92" s="30" t="e" cm="1">
        <f t="array" ref="F92">SUMPRODUCT($B$2:$B$804-$E$2,B92:B894-$E$2)</f>
        <v>#VALUE!</v>
      </c>
      <c r="G92" s="30" t="e" cm="1">
        <f t="array" ref="G92">INDEX(H$2:H$804,805-ROW(H92))</f>
        <v>#VALUE!</v>
      </c>
      <c r="H92" s="4" t="e" cm="1">
        <f t="array" ref="H92">SUMPRODUCT(B$2:B92-E$2,$B$2:B92-E$2)</f>
        <v>#VALUE!</v>
      </c>
      <c r="I92" s="4">
        <v>90</v>
      </c>
      <c r="J92" s="31" t="e">
        <f t="shared" si="1"/>
        <v>#VALUE!</v>
      </c>
    </row>
    <row r="93" spans="1:10" x14ac:dyDescent="0.15">
      <c r="A93" s="5">
        <v>45435</v>
      </c>
      <c r="B93" s="4">
        <f>Table5[[#This Row],[Combined 
Daily Order]]</f>
        <v>14424</v>
      </c>
      <c r="C93" s="4">
        <v>91</v>
      </c>
      <c r="D93" s="4" t="e" cm="1">
        <f t="array" aca="1" ref="D93" ca="1">SUMPRODUCT(OFFSET($B$2:$B$804,0,0,803-C93)-AVERAGE($B$2:$B$804),OFFSET($B$2:$B$804,C93,0,803-C93)-AVERAGE($B$2:$B$804))/DEVSQ($B$2:$B$804)</f>
        <v>#VALUE!</v>
      </c>
      <c r="F93" s="30" t="e" cm="1">
        <f t="array" ref="F93">SUMPRODUCT($B$2:$B$804-$E$2,B93:B895-$E$2)</f>
        <v>#VALUE!</v>
      </c>
      <c r="G93" s="30" t="e" cm="1">
        <f t="array" ref="G93">INDEX(H$2:H$804,805-ROW(H93))</f>
        <v>#VALUE!</v>
      </c>
      <c r="H93" s="4" t="e" cm="1">
        <f t="array" ref="H93">SUMPRODUCT(B$2:B93-E$2,$B$2:B93-E$2)</f>
        <v>#VALUE!</v>
      </c>
      <c r="I93" s="4">
        <v>91</v>
      </c>
      <c r="J93" s="31" t="e">
        <f t="shared" si="1"/>
        <v>#VALUE!</v>
      </c>
    </row>
    <row r="94" spans="1:10" x14ac:dyDescent="0.15">
      <c r="A94" s="5">
        <v>45434</v>
      </c>
      <c r="B94" s="4">
        <f>Table5[[#This Row],[Combined 
Daily Order]]</f>
        <v>8718</v>
      </c>
      <c r="C94" s="4">
        <v>92</v>
      </c>
      <c r="D94" s="4" t="e" cm="1">
        <f t="array" aca="1" ref="D94" ca="1">SUMPRODUCT(OFFSET($B$2:$B$804,0,0,803-C94)-AVERAGE($B$2:$B$804),OFFSET($B$2:$B$804,C94,0,803-C94)-AVERAGE($B$2:$B$804))/DEVSQ($B$2:$B$804)</f>
        <v>#VALUE!</v>
      </c>
      <c r="F94" s="30" t="e" cm="1">
        <f t="array" ref="F94">SUMPRODUCT($B$2:$B$804-$E$2,B94:B896-$E$2)</f>
        <v>#VALUE!</v>
      </c>
      <c r="G94" s="30" t="e" cm="1">
        <f t="array" ref="G94">INDEX(H$2:H$804,805-ROW(H94))</f>
        <v>#VALUE!</v>
      </c>
      <c r="H94" s="4" t="e" cm="1">
        <f t="array" ref="H94">SUMPRODUCT(B$2:B94-E$2,$B$2:B94-E$2)</f>
        <v>#VALUE!</v>
      </c>
      <c r="I94" s="4">
        <v>92</v>
      </c>
      <c r="J94" s="31" t="e">
        <f t="shared" si="1"/>
        <v>#VALUE!</v>
      </c>
    </row>
    <row r="95" spans="1:10" x14ac:dyDescent="0.15">
      <c r="A95" s="5">
        <v>45433</v>
      </c>
      <c r="B95" s="4">
        <f>Table5[[#This Row],[Combined 
Daily Order]]</f>
        <v>13534</v>
      </c>
      <c r="C95" s="4">
        <v>93</v>
      </c>
      <c r="D95" s="4" t="e" cm="1">
        <f t="array" aca="1" ref="D95" ca="1">SUMPRODUCT(OFFSET($B$2:$B$804,0,0,803-C95)-AVERAGE($B$2:$B$804),OFFSET($B$2:$B$804,C95,0,803-C95)-AVERAGE($B$2:$B$804))/DEVSQ($B$2:$B$804)</f>
        <v>#VALUE!</v>
      </c>
      <c r="F95" s="30" t="e" cm="1">
        <f t="array" ref="F95">SUMPRODUCT($B$2:$B$804-$E$2,B95:B897-$E$2)</f>
        <v>#VALUE!</v>
      </c>
      <c r="G95" s="30" t="e" cm="1">
        <f t="array" ref="G95">INDEX(H$2:H$804,805-ROW(H95))</f>
        <v>#VALUE!</v>
      </c>
      <c r="H95" s="4" t="e" cm="1">
        <f t="array" ref="H95">SUMPRODUCT(B$2:B95-E$2,$B$2:B95-E$2)</f>
        <v>#VALUE!</v>
      </c>
      <c r="I95" s="4">
        <v>93</v>
      </c>
      <c r="J95" s="31" t="e">
        <f t="shared" si="1"/>
        <v>#VALUE!</v>
      </c>
    </row>
    <row r="96" spans="1:10" x14ac:dyDescent="0.15">
      <c r="A96" s="5">
        <v>45432</v>
      </c>
      <c r="B96" s="4">
        <f>Table5[[#This Row],[Combined 
Daily Order]]</f>
        <v>9608</v>
      </c>
      <c r="C96" s="4">
        <v>94</v>
      </c>
      <c r="D96" s="4" t="e" cm="1">
        <f t="array" aca="1" ref="D96" ca="1">SUMPRODUCT(OFFSET($B$2:$B$804,0,0,803-C96)-AVERAGE($B$2:$B$804),OFFSET($B$2:$B$804,C96,0,803-C96)-AVERAGE($B$2:$B$804))/DEVSQ($B$2:$B$804)</f>
        <v>#VALUE!</v>
      </c>
      <c r="F96" s="30" t="e" cm="1">
        <f t="array" ref="F96">SUMPRODUCT($B$2:$B$804-$E$2,B96:B898-$E$2)</f>
        <v>#VALUE!</v>
      </c>
      <c r="G96" s="30" t="e" cm="1">
        <f t="array" ref="G96">INDEX(H$2:H$804,805-ROW(H96))</f>
        <v>#VALUE!</v>
      </c>
      <c r="H96" s="4" t="e" cm="1">
        <f t="array" ref="H96">SUMPRODUCT(B$2:B96-E$2,$B$2:B96-E$2)</f>
        <v>#VALUE!</v>
      </c>
      <c r="I96" s="4">
        <v>94</v>
      </c>
      <c r="J96" s="31" t="e">
        <f t="shared" si="1"/>
        <v>#VALUE!</v>
      </c>
    </row>
    <row r="97" spans="1:10" x14ac:dyDescent="0.15">
      <c r="A97" s="5">
        <v>45429</v>
      </c>
      <c r="B97" s="4">
        <f>Table5[[#This Row],[Combined 
Daily Order]]</f>
        <v>15692</v>
      </c>
      <c r="C97" s="4">
        <v>95</v>
      </c>
      <c r="D97" s="4" t="e" cm="1">
        <f t="array" aca="1" ref="D97" ca="1">SUMPRODUCT(OFFSET($B$2:$B$804,0,0,803-C97)-AVERAGE($B$2:$B$804),OFFSET($B$2:$B$804,C97,0,803-C97)-AVERAGE($B$2:$B$804))/DEVSQ($B$2:$B$804)</f>
        <v>#VALUE!</v>
      </c>
      <c r="F97" s="30" t="e" cm="1">
        <f t="array" ref="F97">SUMPRODUCT($B$2:$B$804-$E$2,B97:B899-$E$2)</f>
        <v>#VALUE!</v>
      </c>
      <c r="G97" s="30" t="e" cm="1">
        <f t="array" ref="G97">INDEX(H$2:H$804,805-ROW(H97))</f>
        <v>#VALUE!</v>
      </c>
      <c r="H97" s="4" t="e" cm="1">
        <f t="array" ref="H97">SUMPRODUCT(B$2:B97-E$2,$B$2:B97-E$2)</f>
        <v>#VALUE!</v>
      </c>
      <c r="I97" s="4">
        <v>95</v>
      </c>
      <c r="J97" s="31" t="e">
        <f t="shared" si="1"/>
        <v>#VALUE!</v>
      </c>
    </row>
    <row r="98" spans="1:10" x14ac:dyDescent="0.15">
      <c r="A98" s="5">
        <v>45428</v>
      </c>
      <c r="B98" s="4">
        <f>Table5[[#This Row],[Combined 
Daily Order]]</f>
        <v>9351</v>
      </c>
      <c r="C98" s="4">
        <v>96</v>
      </c>
      <c r="D98" s="4" t="e" cm="1">
        <f t="array" aca="1" ref="D98" ca="1">SUMPRODUCT(OFFSET($B$2:$B$804,0,0,803-C98)-AVERAGE($B$2:$B$804),OFFSET($B$2:$B$804,C98,0,803-C98)-AVERAGE($B$2:$B$804))/DEVSQ($B$2:$B$804)</f>
        <v>#VALUE!</v>
      </c>
      <c r="F98" s="30" t="e" cm="1">
        <f t="array" ref="F98">SUMPRODUCT($B$2:$B$804-$E$2,B98:B900-$E$2)</f>
        <v>#VALUE!</v>
      </c>
      <c r="G98" s="30" t="e" cm="1">
        <f t="array" ref="G98">INDEX(H$2:H$804,805-ROW(H98))</f>
        <v>#VALUE!</v>
      </c>
      <c r="H98" s="4" t="e" cm="1">
        <f t="array" ref="H98">SUMPRODUCT(B$2:B98-E$2,$B$2:B98-E$2)</f>
        <v>#VALUE!</v>
      </c>
      <c r="I98" s="4">
        <v>96</v>
      </c>
      <c r="J98" s="31" t="e">
        <f t="shared" si="1"/>
        <v>#VALUE!</v>
      </c>
    </row>
    <row r="99" spans="1:10" x14ac:dyDescent="0.15">
      <c r="A99" s="5">
        <v>45427</v>
      </c>
      <c r="B99" s="4">
        <f>Table5[[#This Row],[Combined 
Daily Order]]</f>
        <v>14435</v>
      </c>
      <c r="C99" s="4">
        <v>97</v>
      </c>
      <c r="D99" s="4" t="e" cm="1">
        <f t="array" aca="1" ref="D99" ca="1">SUMPRODUCT(OFFSET($B$2:$B$804,0,0,803-C99)-AVERAGE($B$2:$B$804),OFFSET($B$2:$B$804,C99,0,803-C99)-AVERAGE($B$2:$B$804))/DEVSQ($B$2:$B$804)</f>
        <v>#VALUE!</v>
      </c>
      <c r="F99" s="30" t="e" cm="1">
        <f t="array" ref="F99">SUMPRODUCT($B$2:$B$804-$E$2,B99:B901-$E$2)</f>
        <v>#VALUE!</v>
      </c>
      <c r="G99" s="30" t="e" cm="1">
        <f t="array" ref="G99">INDEX(H$2:H$804,805-ROW(H99))</f>
        <v>#VALUE!</v>
      </c>
      <c r="H99" s="4" t="e" cm="1">
        <f t="array" ref="H99">SUMPRODUCT(B$2:B99-E$2,$B$2:B99-E$2)</f>
        <v>#VALUE!</v>
      </c>
      <c r="I99" s="4">
        <v>97</v>
      </c>
      <c r="J99" s="31" t="e">
        <f t="shared" si="1"/>
        <v>#VALUE!</v>
      </c>
    </row>
    <row r="100" spans="1:10" x14ac:dyDescent="0.15">
      <c r="A100" s="5">
        <v>45426</v>
      </c>
      <c r="B100" s="4">
        <f>Table5[[#This Row],[Combined 
Daily Order]]</f>
        <v>10931</v>
      </c>
      <c r="C100" s="4">
        <v>98</v>
      </c>
      <c r="D100" s="4" t="e" cm="1">
        <f t="array" aca="1" ref="D100" ca="1">SUMPRODUCT(OFFSET($B$2:$B$804,0,0,803-C100)-AVERAGE($B$2:$B$804),OFFSET($B$2:$B$804,C100,0,803-C100)-AVERAGE($B$2:$B$804))/DEVSQ($B$2:$B$804)</f>
        <v>#VALUE!</v>
      </c>
      <c r="F100" s="30" t="e" cm="1">
        <f t="array" ref="F100">SUMPRODUCT($B$2:$B$804-$E$2,B100:B902-$E$2)</f>
        <v>#VALUE!</v>
      </c>
      <c r="G100" s="30" t="e" cm="1">
        <f t="array" ref="G100">INDEX(H$2:H$804,805-ROW(H100))</f>
        <v>#VALUE!</v>
      </c>
      <c r="H100" s="4" t="e" cm="1">
        <f t="array" ref="H100">SUMPRODUCT(B$2:B100-E$2,$B$2:B100-E$2)</f>
        <v>#VALUE!</v>
      </c>
      <c r="I100" s="4">
        <v>98</v>
      </c>
      <c r="J100" s="31" t="e">
        <f t="shared" si="1"/>
        <v>#VALUE!</v>
      </c>
    </row>
    <row r="101" spans="1:10" x14ac:dyDescent="0.15">
      <c r="A101" s="5">
        <v>45425</v>
      </c>
      <c r="B101" s="4">
        <f>Table5[[#This Row],[Combined 
Daily Order]]</f>
        <v>16030</v>
      </c>
      <c r="C101" s="4">
        <v>99</v>
      </c>
      <c r="D101" s="4" t="e" cm="1">
        <f t="array" aca="1" ref="D101" ca="1">SUMPRODUCT(OFFSET($B$2:$B$804,0,0,803-C101)-AVERAGE($B$2:$B$804),OFFSET($B$2:$B$804,C101,0,803-C101)-AVERAGE($B$2:$B$804))/DEVSQ($B$2:$B$804)</f>
        <v>#VALUE!</v>
      </c>
      <c r="F101" s="30" t="e" cm="1">
        <f t="array" ref="F101">SUMPRODUCT($B$2:$B$804-$E$2,B101:B903-$E$2)</f>
        <v>#VALUE!</v>
      </c>
      <c r="G101" s="30" t="e" cm="1">
        <f t="array" ref="G101">INDEX(H$2:H$804,805-ROW(H101))</f>
        <v>#VALUE!</v>
      </c>
      <c r="H101" s="4" t="e" cm="1">
        <f t="array" ref="H101">SUMPRODUCT(B$2:B101-E$2,$B$2:B101-E$2)</f>
        <v>#VALUE!</v>
      </c>
      <c r="I101" s="4">
        <v>99</v>
      </c>
      <c r="J101" s="31" t="e">
        <f t="shared" si="1"/>
        <v>#VALUE!</v>
      </c>
    </row>
    <row r="102" spans="1:10" x14ac:dyDescent="0.15">
      <c r="A102" s="5">
        <v>45422</v>
      </c>
      <c r="B102" s="4">
        <f>Table5[[#This Row],[Combined 
Daily Order]]</f>
        <v>9897</v>
      </c>
      <c r="C102" s="4">
        <v>100</v>
      </c>
      <c r="D102" s="4" t="e" cm="1">
        <f t="array" aca="1" ref="D102" ca="1">SUMPRODUCT(OFFSET($B$2:$B$804,0,0,803-C102)-AVERAGE($B$2:$B$804),OFFSET($B$2:$B$804,C102,0,803-C102)-AVERAGE($B$2:$B$804))/DEVSQ($B$2:$B$804)</f>
        <v>#VALUE!</v>
      </c>
      <c r="F102" s="30" t="e" cm="1">
        <f t="array" ref="F102">SUMPRODUCT($B$2:$B$804-$E$2,B102:B904-$E$2)</f>
        <v>#VALUE!</v>
      </c>
      <c r="G102" s="30" t="e" cm="1">
        <f t="array" ref="G102">INDEX(H$2:H$804,805-ROW(H102))</f>
        <v>#VALUE!</v>
      </c>
      <c r="H102" s="4" t="e" cm="1">
        <f t="array" ref="H102">SUMPRODUCT(B$2:B102-E$2,$B$2:B102-E$2)</f>
        <v>#VALUE!</v>
      </c>
      <c r="I102" s="4">
        <v>100</v>
      </c>
      <c r="J102" s="31" t="e">
        <f t="shared" si="1"/>
        <v>#VALUE!</v>
      </c>
    </row>
    <row r="103" spans="1:10" x14ac:dyDescent="0.15">
      <c r="A103" s="5">
        <v>45421</v>
      </c>
      <c r="B103" s="4">
        <f>Table5[[#This Row],[Combined 
Daily Order]]</f>
        <v>14461</v>
      </c>
      <c r="C103" s="4">
        <v>101</v>
      </c>
      <c r="D103" s="4" t="e" cm="1">
        <f t="array" aca="1" ref="D103" ca="1">SUMPRODUCT(OFFSET($B$2:$B$804,0,0,803-C103)-AVERAGE($B$2:$B$804),OFFSET($B$2:$B$804,C103,0,803-C103)-AVERAGE($B$2:$B$804))/DEVSQ($B$2:$B$804)</f>
        <v>#VALUE!</v>
      </c>
      <c r="F103" s="30" t="e" cm="1">
        <f t="array" ref="F103">SUMPRODUCT($B$2:$B$804-$E$2,B103:B905-$E$2)</f>
        <v>#VALUE!</v>
      </c>
      <c r="G103" s="30" t="e" cm="1">
        <f t="array" ref="G103">INDEX(H$2:H$804,805-ROW(H103))</f>
        <v>#VALUE!</v>
      </c>
      <c r="H103" s="4" t="e" cm="1">
        <f t="array" ref="H103">SUMPRODUCT(B$2:B103-E$2,$B$2:B103-E$2)</f>
        <v>#VALUE!</v>
      </c>
      <c r="I103" s="4">
        <v>101</v>
      </c>
      <c r="J103" s="31" t="e">
        <f t="shared" si="1"/>
        <v>#VALUE!</v>
      </c>
    </row>
    <row r="104" spans="1:10" x14ac:dyDescent="0.15">
      <c r="A104" s="5">
        <v>45420</v>
      </c>
      <c r="B104" s="4">
        <f>Table5[[#This Row],[Combined 
Daily Order]]</f>
        <v>10690</v>
      </c>
      <c r="C104" s="4">
        <v>102</v>
      </c>
      <c r="D104" s="4" t="e" cm="1">
        <f t="array" aca="1" ref="D104" ca="1">SUMPRODUCT(OFFSET($B$2:$B$804,0,0,803-C104)-AVERAGE($B$2:$B$804),OFFSET($B$2:$B$804,C104,0,803-C104)-AVERAGE($B$2:$B$804))/DEVSQ($B$2:$B$804)</f>
        <v>#VALUE!</v>
      </c>
      <c r="F104" s="30" t="e" cm="1">
        <f t="array" ref="F104">SUMPRODUCT($B$2:$B$804-$E$2,B104:B906-$E$2)</f>
        <v>#VALUE!</v>
      </c>
      <c r="G104" s="30" t="e" cm="1">
        <f t="array" ref="G104">INDEX(H$2:H$804,805-ROW(H104))</f>
        <v>#VALUE!</v>
      </c>
      <c r="H104" s="4" t="e" cm="1">
        <f t="array" ref="H104">SUMPRODUCT(B$2:B104-E$2,$B$2:B104-E$2)</f>
        <v>#VALUE!</v>
      </c>
      <c r="I104" s="4">
        <v>102</v>
      </c>
      <c r="J104" s="31" t="e">
        <f t="shared" si="1"/>
        <v>#VALUE!</v>
      </c>
    </row>
    <row r="105" spans="1:10" x14ac:dyDescent="0.15">
      <c r="A105" s="5">
        <v>45419</v>
      </c>
      <c r="B105" s="4">
        <f>Table5[[#This Row],[Combined 
Daily Order]]</f>
        <v>15635</v>
      </c>
      <c r="C105" s="4">
        <v>103</v>
      </c>
      <c r="D105" s="4" t="e" cm="1">
        <f t="array" aca="1" ref="D105" ca="1">SUMPRODUCT(OFFSET($B$2:$B$804,0,0,803-C105)-AVERAGE($B$2:$B$804),OFFSET($B$2:$B$804,C105,0,803-C105)-AVERAGE($B$2:$B$804))/DEVSQ($B$2:$B$804)</f>
        <v>#VALUE!</v>
      </c>
      <c r="F105" s="30" t="e" cm="1">
        <f t="array" ref="F105">SUMPRODUCT($B$2:$B$804-$E$2,B105:B907-$E$2)</f>
        <v>#VALUE!</v>
      </c>
      <c r="G105" s="30" t="e" cm="1">
        <f t="array" ref="G105">INDEX(H$2:H$804,805-ROW(H105))</f>
        <v>#VALUE!</v>
      </c>
      <c r="H105" s="4" t="e" cm="1">
        <f t="array" ref="H105">SUMPRODUCT(B$2:B105-E$2,$B$2:B105-E$2)</f>
        <v>#VALUE!</v>
      </c>
      <c r="I105" s="4">
        <v>103</v>
      </c>
      <c r="J105" s="31" t="e">
        <f t="shared" si="1"/>
        <v>#VALUE!</v>
      </c>
    </row>
    <row r="106" spans="1:10" x14ac:dyDescent="0.15">
      <c r="A106" s="5">
        <v>45418</v>
      </c>
      <c r="B106" s="4">
        <f>Table5[[#This Row],[Combined 
Daily Order]]</f>
        <v>9358</v>
      </c>
      <c r="C106" s="4">
        <v>104</v>
      </c>
      <c r="D106" s="4" t="e" cm="1">
        <f t="array" aca="1" ref="D106" ca="1">SUMPRODUCT(OFFSET($B$2:$B$804,0,0,803-C106)-AVERAGE($B$2:$B$804),OFFSET($B$2:$B$804,C106,0,803-C106)-AVERAGE($B$2:$B$804))/DEVSQ($B$2:$B$804)</f>
        <v>#VALUE!</v>
      </c>
      <c r="F106" s="30" t="e" cm="1">
        <f t="array" ref="F106">SUMPRODUCT($B$2:$B$804-$E$2,B106:B908-$E$2)</f>
        <v>#VALUE!</v>
      </c>
      <c r="G106" s="30" t="e" cm="1">
        <f t="array" ref="G106">INDEX(H$2:H$804,805-ROW(H106))</f>
        <v>#VALUE!</v>
      </c>
      <c r="H106" s="4" t="e" cm="1">
        <f t="array" ref="H106">SUMPRODUCT(B$2:B106-E$2,$B$2:B106-E$2)</f>
        <v>#VALUE!</v>
      </c>
      <c r="I106" s="4">
        <v>104</v>
      </c>
      <c r="J106" s="31" t="e">
        <f t="shared" si="1"/>
        <v>#VALUE!</v>
      </c>
    </row>
    <row r="107" spans="1:10" x14ac:dyDescent="0.15">
      <c r="A107" s="5">
        <v>45415</v>
      </c>
      <c r="B107" s="4">
        <f>Table5[[#This Row],[Combined 
Daily Order]]</f>
        <v>14108</v>
      </c>
      <c r="C107" s="4">
        <v>105</v>
      </c>
      <c r="D107" s="4" t="e" cm="1">
        <f t="array" aca="1" ref="D107" ca="1">SUMPRODUCT(OFFSET($B$2:$B$804,0,0,803-C107)-AVERAGE($B$2:$B$804),OFFSET($B$2:$B$804,C107,0,803-C107)-AVERAGE($B$2:$B$804))/DEVSQ($B$2:$B$804)</f>
        <v>#VALUE!</v>
      </c>
      <c r="F107" s="30" t="e" cm="1">
        <f t="array" ref="F107">SUMPRODUCT($B$2:$B$804-$E$2,B107:B909-$E$2)</f>
        <v>#VALUE!</v>
      </c>
      <c r="G107" s="30" t="e" cm="1">
        <f t="array" ref="G107">INDEX(H$2:H$804,805-ROW(H107))</f>
        <v>#VALUE!</v>
      </c>
      <c r="H107" s="4" t="e" cm="1">
        <f t="array" ref="H107">SUMPRODUCT(B$2:B107-E$2,$B$2:B107-E$2)</f>
        <v>#VALUE!</v>
      </c>
      <c r="I107" s="4">
        <v>105</v>
      </c>
      <c r="J107" s="31" t="e">
        <f t="shared" si="1"/>
        <v>#VALUE!</v>
      </c>
    </row>
    <row r="108" spans="1:10" x14ac:dyDescent="0.15">
      <c r="A108" s="5">
        <v>45414</v>
      </c>
      <c r="B108" s="4">
        <f>Table5[[#This Row],[Combined 
Daily Order]]</f>
        <v>10763</v>
      </c>
      <c r="C108" s="4">
        <v>106</v>
      </c>
      <c r="D108" s="4" t="e" cm="1">
        <f t="array" aca="1" ref="D108" ca="1">SUMPRODUCT(OFFSET($B$2:$B$804,0,0,803-C108)-AVERAGE($B$2:$B$804),OFFSET($B$2:$B$804,C108,0,803-C108)-AVERAGE($B$2:$B$804))/DEVSQ($B$2:$B$804)</f>
        <v>#VALUE!</v>
      </c>
      <c r="F108" s="30" t="e" cm="1">
        <f t="array" ref="F108">SUMPRODUCT($B$2:$B$804-$E$2,B108:B910-$E$2)</f>
        <v>#VALUE!</v>
      </c>
      <c r="G108" s="30" t="e" cm="1">
        <f t="array" ref="G108">INDEX(H$2:H$804,805-ROW(H108))</f>
        <v>#VALUE!</v>
      </c>
      <c r="H108" s="4" t="e" cm="1">
        <f t="array" ref="H108">SUMPRODUCT(B$2:B108-E$2,$B$2:B108-E$2)</f>
        <v>#VALUE!</v>
      </c>
      <c r="I108" s="4">
        <v>106</v>
      </c>
      <c r="J108" s="31" t="e">
        <f t="shared" si="1"/>
        <v>#VALUE!</v>
      </c>
    </row>
    <row r="109" spans="1:10" x14ac:dyDescent="0.15">
      <c r="A109" s="5">
        <v>45413</v>
      </c>
      <c r="B109" s="4">
        <f>Table5[[#This Row],[Combined 
Daily Order]]</f>
        <v>14105</v>
      </c>
      <c r="C109" s="4">
        <v>107</v>
      </c>
      <c r="D109" s="4" t="e" cm="1">
        <f t="array" aca="1" ref="D109" ca="1">SUMPRODUCT(OFFSET($B$2:$B$804,0,0,803-C109)-AVERAGE($B$2:$B$804),OFFSET($B$2:$B$804,C109,0,803-C109)-AVERAGE($B$2:$B$804))/DEVSQ($B$2:$B$804)</f>
        <v>#VALUE!</v>
      </c>
      <c r="F109" s="30" t="e" cm="1">
        <f t="array" ref="F109">SUMPRODUCT($B$2:$B$804-$E$2,B109:B911-$E$2)</f>
        <v>#VALUE!</v>
      </c>
      <c r="G109" s="30" t="e" cm="1">
        <f t="array" ref="G109">INDEX(H$2:H$804,805-ROW(H109))</f>
        <v>#VALUE!</v>
      </c>
      <c r="H109" s="4" t="e" cm="1">
        <f t="array" ref="H109">SUMPRODUCT(B$2:B109-E$2,$B$2:B109-E$2)</f>
        <v>#VALUE!</v>
      </c>
      <c r="I109" s="4">
        <v>107</v>
      </c>
      <c r="J109" s="31" t="e">
        <f t="shared" si="1"/>
        <v>#VALUE!</v>
      </c>
    </row>
    <row r="110" spans="1:10" x14ac:dyDescent="0.15">
      <c r="A110" s="5">
        <v>45412</v>
      </c>
      <c r="B110" s="4">
        <f>Table5[[#This Row],[Combined 
Daily Order]]</f>
        <v>8833</v>
      </c>
      <c r="C110" s="4">
        <v>108</v>
      </c>
      <c r="D110" s="4" t="e" cm="1">
        <f t="array" aca="1" ref="D110" ca="1">SUMPRODUCT(OFFSET($B$2:$B$804,0,0,803-C110)-AVERAGE($B$2:$B$804),OFFSET($B$2:$B$804,C110,0,803-C110)-AVERAGE($B$2:$B$804))/DEVSQ($B$2:$B$804)</f>
        <v>#VALUE!</v>
      </c>
      <c r="F110" s="30" t="e" cm="1">
        <f t="array" ref="F110">SUMPRODUCT($B$2:$B$804-$E$2,B110:B912-$E$2)</f>
        <v>#VALUE!</v>
      </c>
      <c r="G110" s="30" t="e" cm="1">
        <f t="array" ref="G110">INDEX(H$2:H$804,805-ROW(H110))</f>
        <v>#VALUE!</v>
      </c>
      <c r="H110" s="4" t="e" cm="1">
        <f t="array" ref="H110">SUMPRODUCT(B$2:B110-E$2,$B$2:B110-E$2)</f>
        <v>#VALUE!</v>
      </c>
      <c r="I110" s="4">
        <v>108</v>
      </c>
      <c r="J110" s="31" t="e">
        <f t="shared" si="1"/>
        <v>#VALUE!</v>
      </c>
    </row>
    <row r="111" spans="1:10" x14ac:dyDescent="0.15">
      <c r="A111" s="5">
        <v>45411</v>
      </c>
      <c r="B111" s="4">
        <f>Table5[[#This Row],[Combined 
Daily Order]]</f>
        <v>14450</v>
      </c>
      <c r="C111" s="4">
        <v>109</v>
      </c>
      <c r="D111" s="4" t="e" cm="1">
        <f t="array" aca="1" ref="D111" ca="1">SUMPRODUCT(OFFSET($B$2:$B$804,0,0,803-C111)-AVERAGE($B$2:$B$804),OFFSET($B$2:$B$804,C111,0,803-C111)-AVERAGE($B$2:$B$804))/DEVSQ($B$2:$B$804)</f>
        <v>#VALUE!</v>
      </c>
      <c r="F111" s="30" t="e" cm="1">
        <f t="array" ref="F111">SUMPRODUCT($B$2:$B$804-$E$2,B111:B913-$E$2)</f>
        <v>#VALUE!</v>
      </c>
      <c r="G111" s="30" t="e" cm="1">
        <f t="array" ref="G111">INDEX(H$2:H$804,805-ROW(H111))</f>
        <v>#VALUE!</v>
      </c>
      <c r="H111" s="4" t="e" cm="1">
        <f t="array" ref="H111">SUMPRODUCT(B$2:B111-E$2,$B$2:B111-E$2)</f>
        <v>#VALUE!</v>
      </c>
      <c r="I111" s="4">
        <v>109</v>
      </c>
      <c r="J111" s="31" t="e">
        <f t="shared" si="1"/>
        <v>#VALUE!</v>
      </c>
    </row>
    <row r="112" spans="1:10" x14ac:dyDescent="0.15">
      <c r="A112" s="5">
        <v>45408</v>
      </c>
      <c r="B112" s="4">
        <f>Table5[[#This Row],[Combined 
Daily Order]]</f>
        <v>10373</v>
      </c>
      <c r="C112" s="4">
        <v>110</v>
      </c>
      <c r="D112" s="4" t="e" cm="1">
        <f t="array" aca="1" ref="D112" ca="1">SUMPRODUCT(OFFSET($B$2:$B$804,0,0,803-C112)-AVERAGE($B$2:$B$804),OFFSET($B$2:$B$804,C112,0,803-C112)-AVERAGE($B$2:$B$804))/DEVSQ($B$2:$B$804)</f>
        <v>#VALUE!</v>
      </c>
      <c r="F112" s="30" t="e" cm="1">
        <f t="array" ref="F112">SUMPRODUCT($B$2:$B$804-$E$2,B112:B914-$E$2)</f>
        <v>#VALUE!</v>
      </c>
      <c r="G112" s="30" t="e" cm="1">
        <f t="array" ref="G112">INDEX(H$2:H$804,805-ROW(H112))</f>
        <v>#VALUE!</v>
      </c>
      <c r="H112" s="4" t="e" cm="1">
        <f t="array" ref="H112">SUMPRODUCT(B$2:B112-E$2,$B$2:B112-E$2)</f>
        <v>#VALUE!</v>
      </c>
      <c r="I112" s="4">
        <v>110</v>
      </c>
      <c r="J112" s="31" t="e">
        <f t="shared" si="1"/>
        <v>#VALUE!</v>
      </c>
    </row>
    <row r="113" spans="1:10" x14ac:dyDescent="0.15">
      <c r="A113" s="5">
        <v>45407</v>
      </c>
      <c r="B113" s="4">
        <f>Table5[[#This Row],[Combined 
Daily Order]]</f>
        <v>14902</v>
      </c>
      <c r="C113" s="4">
        <v>111</v>
      </c>
      <c r="D113" s="4" t="e" cm="1">
        <f t="array" aca="1" ref="D113" ca="1">SUMPRODUCT(OFFSET($B$2:$B$804,0,0,803-C113)-AVERAGE($B$2:$B$804),OFFSET($B$2:$B$804,C113,0,803-C113)-AVERAGE($B$2:$B$804))/DEVSQ($B$2:$B$804)</f>
        <v>#VALUE!</v>
      </c>
      <c r="F113" s="30" t="e" cm="1">
        <f t="array" ref="F113">SUMPRODUCT($B$2:$B$804-$E$2,B113:B915-$E$2)</f>
        <v>#VALUE!</v>
      </c>
      <c r="G113" s="30" t="e" cm="1">
        <f t="array" ref="G113">INDEX(H$2:H$804,805-ROW(H113))</f>
        <v>#VALUE!</v>
      </c>
      <c r="H113" s="4" t="e" cm="1">
        <f t="array" ref="H113">SUMPRODUCT(B$2:B113-E$2,$B$2:B113-E$2)</f>
        <v>#VALUE!</v>
      </c>
      <c r="I113" s="4">
        <v>111</v>
      </c>
      <c r="J113" s="31" t="e">
        <f t="shared" si="1"/>
        <v>#VALUE!</v>
      </c>
    </row>
    <row r="114" spans="1:10" x14ac:dyDescent="0.15">
      <c r="A114" s="5">
        <v>45406</v>
      </c>
      <c r="B114" s="4">
        <f>Table5[[#This Row],[Combined 
Daily Order]]</f>
        <v>9503</v>
      </c>
      <c r="C114" s="4">
        <v>112</v>
      </c>
      <c r="D114" s="4" t="e" cm="1">
        <f t="array" aca="1" ref="D114" ca="1">SUMPRODUCT(OFFSET($B$2:$B$804,0,0,803-C114)-AVERAGE($B$2:$B$804),OFFSET($B$2:$B$804,C114,0,803-C114)-AVERAGE($B$2:$B$804))/DEVSQ($B$2:$B$804)</f>
        <v>#VALUE!</v>
      </c>
      <c r="F114" s="30" t="e" cm="1">
        <f t="array" ref="F114">SUMPRODUCT($B$2:$B$804-$E$2,B114:B916-$E$2)</f>
        <v>#VALUE!</v>
      </c>
      <c r="G114" s="30" t="e" cm="1">
        <f t="array" ref="G114">INDEX(H$2:H$804,805-ROW(H114))</f>
        <v>#VALUE!</v>
      </c>
      <c r="H114" s="4" t="e" cm="1">
        <f t="array" ref="H114">SUMPRODUCT(B$2:B114-E$2,$B$2:B114-E$2)</f>
        <v>#VALUE!</v>
      </c>
      <c r="I114" s="4">
        <v>112</v>
      </c>
      <c r="J114" s="31" t="e">
        <f t="shared" si="1"/>
        <v>#VALUE!</v>
      </c>
    </row>
    <row r="115" spans="1:10" x14ac:dyDescent="0.15">
      <c r="A115" s="5">
        <v>45405</v>
      </c>
      <c r="B115" s="4">
        <f>Table5[[#This Row],[Combined 
Daily Order]]</f>
        <v>12835</v>
      </c>
      <c r="C115" s="4">
        <v>113</v>
      </c>
      <c r="D115" s="4" t="e" cm="1">
        <f t="array" aca="1" ref="D115" ca="1">SUMPRODUCT(OFFSET($B$2:$B$804,0,0,803-C115)-AVERAGE($B$2:$B$804),OFFSET($B$2:$B$804,C115,0,803-C115)-AVERAGE($B$2:$B$804))/DEVSQ($B$2:$B$804)</f>
        <v>#VALUE!</v>
      </c>
      <c r="F115" s="30" t="e" cm="1">
        <f t="array" ref="F115">SUMPRODUCT($B$2:$B$804-$E$2,B115:B917-$E$2)</f>
        <v>#VALUE!</v>
      </c>
      <c r="G115" s="30" t="e" cm="1">
        <f t="array" ref="G115">INDEX(H$2:H$804,805-ROW(H115))</f>
        <v>#VALUE!</v>
      </c>
      <c r="H115" s="4" t="e" cm="1">
        <f t="array" ref="H115">SUMPRODUCT(B$2:B115-E$2,$B$2:B115-E$2)</f>
        <v>#VALUE!</v>
      </c>
      <c r="I115" s="4">
        <v>113</v>
      </c>
      <c r="J115" s="31" t="e">
        <f t="shared" si="1"/>
        <v>#VALUE!</v>
      </c>
    </row>
    <row r="116" spans="1:10" x14ac:dyDescent="0.15">
      <c r="A116" s="5">
        <v>45404</v>
      </c>
      <c r="B116" s="4">
        <f>Table5[[#This Row],[Combined 
Daily Order]]</f>
        <v>9222</v>
      </c>
      <c r="C116" s="4">
        <v>114</v>
      </c>
      <c r="D116" s="4" t="e" cm="1">
        <f t="array" aca="1" ref="D116" ca="1">SUMPRODUCT(OFFSET($B$2:$B$804,0,0,803-C116)-AVERAGE($B$2:$B$804),OFFSET($B$2:$B$804,C116,0,803-C116)-AVERAGE($B$2:$B$804))/DEVSQ($B$2:$B$804)</f>
        <v>#VALUE!</v>
      </c>
      <c r="F116" s="30" t="e" cm="1">
        <f t="array" ref="F116">SUMPRODUCT($B$2:$B$804-$E$2,B116:B918-$E$2)</f>
        <v>#VALUE!</v>
      </c>
      <c r="G116" s="30" t="e" cm="1">
        <f t="array" ref="G116">INDEX(H$2:H$804,805-ROW(H116))</f>
        <v>#VALUE!</v>
      </c>
      <c r="H116" s="4" t="e" cm="1">
        <f t="array" ref="H116">SUMPRODUCT(B$2:B116-E$2,$B$2:B116-E$2)</f>
        <v>#VALUE!</v>
      </c>
      <c r="I116" s="4">
        <v>114</v>
      </c>
      <c r="J116" s="31" t="e">
        <f t="shared" si="1"/>
        <v>#VALUE!</v>
      </c>
    </row>
    <row r="117" spans="1:10" x14ac:dyDescent="0.15">
      <c r="A117" s="5">
        <v>45401</v>
      </c>
      <c r="B117" s="4">
        <f>Table5[[#This Row],[Combined 
Daily Order]]</f>
        <v>14294</v>
      </c>
      <c r="C117" s="4">
        <v>115</v>
      </c>
      <c r="D117" s="4" t="e" cm="1">
        <f t="array" aca="1" ref="D117" ca="1">SUMPRODUCT(OFFSET($B$2:$B$804,0,0,803-C117)-AVERAGE($B$2:$B$804),OFFSET($B$2:$B$804,C117,0,803-C117)-AVERAGE($B$2:$B$804))/DEVSQ($B$2:$B$804)</f>
        <v>#VALUE!</v>
      </c>
      <c r="F117" s="30" t="e" cm="1">
        <f t="array" ref="F117">SUMPRODUCT($B$2:$B$804-$E$2,B117:B919-$E$2)</f>
        <v>#VALUE!</v>
      </c>
      <c r="G117" s="30" t="e" cm="1">
        <f t="array" ref="G117">INDEX(H$2:H$804,805-ROW(H117))</f>
        <v>#VALUE!</v>
      </c>
      <c r="H117" s="4" t="e" cm="1">
        <f t="array" ref="H117">SUMPRODUCT(B$2:B117-E$2,$B$2:B117-E$2)</f>
        <v>#VALUE!</v>
      </c>
      <c r="I117" s="4">
        <v>115</v>
      </c>
      <c r="J117" s="31" t="e">
        <f t="shared" si="1"/>
        <v>#VALUE!</v>
      </c>
    </row>
    <row r="118" spans="1:10" x14ac:dyDescent="0.15">
      <c r="A118" s="5">
        <v>45400</v>
      </c>
      <c r="B118" s="4">
        <f>Table5[[#This Row],[Combined 
Daily Order]]</f>
        <v>8820</v>
      </c>
      <c r="C118" s="4">
        <v>116</v>
      </c>
      <c r="D118" s="4" t="e" cm="1">
        <f t="array" aca="1" ref="D118" ca="1">SUMPRODUCT(OFFSET($B$2:$B$804,0,0,803-C118)-AVERAGE($B$2:$B$804),OFFSET($B$2:$B$804,C118,0,803-C118)-AVERAGE($B$2:$B$804))/DEVSQ($B$2:$B$804)</f>
        <v>#VALUE!</v>
      </c>
      <c r="F118" s="30" t="e" cm="1">
        <f t="array" ref="F118">SUMPRODUCT($B$2:$B$804-$E$2,B118:B920-$E$2)</f>
        <v>#VALUE!</v>
      </c>
      <c r="G118" s="30" t="e" cm="1">
        <f t="array" ref="G118">INDEX(H$2:H$804,805-ROW(H118))</f>
        <v>#VALUE!</v>
      </c>
      <c r="H118" s="4" t="e" cm="1">
        <f t="array" ref="H118">SUMPRODUCT(B$2:B118-E$2,$B$2:B118-E$2)</f>
        <v>#VALUE!</v>
      </c>
      <c r="I118" s="4">
        <v>116</v>
      </c>
      <c r="J118" s="31" t="e">
        <f t="shared" si="1"/>
        <v>#VALUE!</v>
      </c>
    </row>
    <row r="119" spans="1:10" x14ac:dyDescent="0.15">
      <c r="A119" s="5">
        <v>45399</v>
      </c>
      <c r="B119" s="4">
        <f>Table5[[#This Row],[Combined 
Daily Order]]</f>
        <v>13233</v>
      </c>
      <c r="C119" s="4">
        <v>117</v>
      </c>
      <c r="D119" s="4" t="e" cm="1">
        <f t="array" aca="1" ref="D119" ca="1">SUMPRODUCT(OFFSET($B$2:$B$804,0,0,803-C119)-AVERAGE($B$2:$B$804),OFFSET($B$2:$B$804,C119,0,803-C119)-AVERAGE($B$2:$B$804))/DEVSQ($B$2:$B$804)</f>
        <v>#VALUE!</v>
      </c>
      <c r="F119" s="30" t="e" cm="1">
        <f t="array" ref="F119">SUMPRODUCT($B$2:$B$804-$E$2,B119:B921-$E$2)</f>
        <v>#VALUE!</v>
      </c>
      <c r="G119" s="30" t="e" cm="1">
        <f t="array" ref="G119">INDEX(H$2:H$804,805-ROW(H119))</f>
        <v>#VALUE!</v>
      </c>
      <c r="H119" s="4" t="e" cm="1">
        <f t="array" ref="H119">SUMPRODUCT(B$2:B119-E$2,$B$2:B119-E$2)</f>
        <v>#VALUE!</v>
      </c>
      <c r="I119" s="4">
        <v>117</v>
      </c>
      <c r="J119" s="31" t="e">
        <f t="shared" si="1"/>
        <v>#VALUE!</v>
      </c>
    </row>
    <row r="120" spans="1:10" x14ac:dyDescent="0.15">
      <c r="A120" s="5">
        <v>45398</v>
      </c>
      <c r="B120" s="4">
        <f>Table5[[#This Row],[Combined 
Daily Order]]</f>
        <v>8844</v>
      </c>
      <c r="C120" s="4">
        <v>118</v>
      </c>
      <c r="D120" s="4" t="e" cm="1">
        <f t="array" aca="1" ref="D120" ca="1">SUMPRODUCT(OFFSET($B$2:$B$804,0,0,803-C120)-AVERAGE($B$2:$B$804),OFFSET($B$2:$B$804,C120,0,803-C120)-AVERAGE($B$2:$B$804))/DEVSQ($B$2:$B$804)</f>
        <v>#VALUE!</v>
      </c>
      <c r="F120" s="30" t="e" cm="1">
        <f t="array" ref="F120">SUMPRODUCT($B$2:$B$804-$E$2,B120:B922-$E$2)</f>
        <v>#VALUE!</v>
      </c>
      <c r="G120" s="30" t="e" cm="1">
        <f t="array" ref="G120">INDEX(H$2:H$804,805-ROW(H120))</f>
        <v>#VALUE!</v>
      </c>
      <c r="H120" s="4" t="e" cm="1">
        <f t="array" ref="H120">SUMPRODUCT(B$2:B120-E$2,$B$2:B120-E$2)</f>
        <v>#VALUE!</v>
      </c>
      <c r="I120" s="4">
        <v>118</v>
      </c>
      <c r="J120" s="31" t="e">
        <f t="shared" si="1"/>
        <v>#VALUE!</v>
      </c>
    </row>
    <row r="121" spans="1:10" x14ac:dyDescent="0.15">
      <c r="A121" s="5">
        <v>45397</v>
      </c>
      <c r="B121" s="4">
        <f>Table5[[#This Row],[Combined 
Daily Order]]</f>
        <v>13300</v>
      </c>
      <c r="C121" s="4">
        <v>119</v>
      </c>
      <c r="D121" s="4" t="e" cm="1">
        <f t="array" aca="1" ref="D121" ca="1">SUMPRODUCT(OFFSET($B$2:$B$804,0,0,803-C121)-AVERAGE($B$2:$B$804),OFFSET($B$2:$B$804,C121,0,803-C121)-AVERAGE($B$2:$B$804))/DEVSQ($B$2:$B$804)</f>
        <v>#VALUE!</v>
      </c>
      <c r="F121" s="30" t="e" cm="1">
        <f t="array" ref="F121">SUMPRODUCT($B$2:$B$804-$E$2,B121:B923-$E$2)</f>
        <v>#VALUE!</v>
      </c>
      <c r="G121" s="30" t="e" cm="1">
        <f t="array" ref="G121">INDEX(H$2:H$804,805-ROW(H121))</f>
        <v>#VALUE!</v>
      </c>
      <c r="H121" s="4" t="e" cm="1">
        <f t="array" ref="H121">SUMPRODUCT(B$2:B121-E$2,$B$2:B121-E$2)</f>
        <v>#VALUE!</v>
      </c>
      <c r="I121" s="4">
        <v>119</v>
      </c>
      <c r="J121" s="31" t="e">
        <f t="shared" si="1"/>
        <v>#VALUE!</v>
      </c>
    </row>
    <row r="122" spans="1:10" x14ac:dyDescent="0.15">
      <c r="A122" s="5">
        <v>45394</v>
      </c>
      <c r="B122" s="4">
        <f>Table5[[#This Row],[Combined 
Daily Order]]</f>
        <v>8726</v>
      </c>
      <c r="C122" s="4">
        <v>120</v>
      </c>
      <c r="D122" s="4" t="e" cm="1">
        <f t="array" aca="1" ref="D122" ca="1">SUMPRODUCT(OFFSET($B$2:$B$804,0,0,803-C122)-AVERAGE($B$2:$B$804),OFFSET($B$2:$B$804,C122,0,803-C122)-AVERAGE($B$2:$B$804))/DEVSQ($B$2:$B$804)</f>
        <v>#VALUE!</v>
      </c>
      <c r="F122" s="30" t="e" cm="1">
        <f t="array" ref="F122">SUMPRODUCT($B$2:$B$804-$E$2,B122:B924-$E$2)</f>
        <v>#VALUE!</v>
      </c>
      <c r="G122" s="30" t="e" cm="1">
        <f t="array" ref="G122">INDEX(H$2:H$804,805-ROW(H122))</f>
        <v>#VALUE!</v>
      </c>
      <c r="H122" s="4" t="e" cm="1">
        <f t="array" ref="H122">SUMPRODUCT(B$2:B122-E$2,$B$2:B122-E$2)</f>
        <v>#VALUE!</v>
      </c>
      <c r="I122" s="4">
        <v>120</v>
      </c>
      <c r="J122" s="31" t="e">
        <f t="shared" si="1"/>
        <v>#VALUE!</v>
      </c>
    </row>
    <row r="123" spans="1:10" x14ac:dyDescent="0.15">
      <c r="A123" s="5">
        <v>45393</v>
      </c>
      <c r="B123" s="4">
        <f>Table5[[#This Row],[Combined 
Daily Order]]</f>
        <v>12448</v>
      </c>
      <c r="C123" s="4">
        <v>121</v>
      </c>
      <c r="D123" s="4" t="e" cm="1">
        <f t="array" aca="1" ref="D123" ca="1">SUMPRODUCT(OFFSET($B$2:$B$804,0,0,803-C123)-AVERAGE($B$2:$B$804),OFFSET($B$2:$B$804,C123,0,803-C123)-AVERAGE($B$2:$B$804))/DEVSQ($B$2:$B$804)</f>
        <v>#VALUE!</v>
      </c>
      <c r="F123" s="30" t="e" cm="1">
        <f t="array" ref="F123">SUMPRODUCT($B$2:$B$804-$E$2,B123:B925-$E$2)</f>
        <v>#VALUE!</v>
      </c>
      <c r="G123" s="30" t="e" cm="1">
        <f t="array" ref="G123">INDEX(H$2:H$804,805-ROW(H123))</f>
        <v>#VALUE!</v>
      </c>
      <c r="H123" s="4" t="e" cm="1">
        <f t="array" ref="H123">SUMPRODUCT(B$2:B123-E$2,$B$2:B123-E$2)</f>
        <v>#VALUE!</v>
      </c>
      <c r="I123" s="4">
        <v>121</v>
      </c>
      <c r="J123" s="31" t="e">
        <f t="shared" si="1"/>
        <v>#VALUE!</v>
      </c>
    </row>
    <row r="124" spans="1:10" x14ac:dyDescent="0.15">
      <c r="A124" s="5">
        <v>45392</v>
      </c>
      <c r="B124" s="4">
        <f>Table5[[#This Row],[Combined 
Daily Order]]</f>
        <v>8105</v>
      </c>
      <c r="C124" s="4">
        <v>122</v>
      </c>
      <c r="D124" s="4" t="e" cm="1">
        <f t="array" aca="1" ref="D124" ca="1">SUMPRODUCT(OFFSET($B$2:$B$804,0,0,803-C124)-AVERAGE($B$2:$B$804),OFFSET($B$2:$B$804,C124,0,803-C124)-AVERAGE($B$2:$B$804))/DEVSQ($B$2:$B$804)</f>
        <v>#VALUE!</v>
      </c>
      <c r="F124" s="30" t="e" cm="1">
        <f t="array" ref="F124">SUMPRODUCT($B$2:$B$804-$E$2,B124:B926-$E$2)</f>
        <v>#VALUE!</v>
      </c>
      <c r="G124" s="30" t="e" cm="1">
        <f t="array" ref="G124">INDEX(H$2:H$804,805-ROW(H124))</f>
        <v>#VALUE!</v>
      </c>
      <c r="H124" s="4" t="e" cm="1">
        <f t="array" ref="H124">SUMPRODUCT(B$2:B124-E$2,$B$2:B124-E$2)</f>
        <v>#VALUE!</v>
      </c>
      <c r="I124" s="4">
        <v>122</v>
      </c>
      <c r="J124" s="31" t="e">
        <f t="shared" si="1"/>
        <v>#VALUE!</v>
      </c>
    </row>
    <row r="125" spans="1:10" x14ac:dyDescent="0.15">
      <c r="A125" s="5">
        <v>45391</v>
      </c>
      <c r="B125" s="4">
        <f>Table5[[#This Row],[Combined 
Daily Order]]</f>
        <v>12810</v>
      </c>
      <c r="C125" s="4">
        <v>123</v>
      </c>
      <c r="D125" s="4" t="e" cm="1">
        <f t="array" aca="1" ref="D125" ca="1">SUMPRODUCT(OFFSET($B$2:$B$804,0,0,803-C125)-AVERAGE($B$2:$B$804),OFFSET($B$2:$B$804,C125,0,803-C125)-AVERAGE($B$2:$B$804))/DEVSQ($B$2:$B$804)</f>
        <v>#VALUE!</v>
      </c>
      <c r="F125" s="30" t="e" cm="1">
        <f t="array" ref="F125">SUMPRODUCT($B$2:$B$804-$E$2,B125:B927-$E$2)</f>
        <v>#VALUE!</v>
      </c>
      <c r="G125" s="30" t="e" cm="1">
        <f t="array" ref="G125">INDEX(H$2:H$804,805-ROW(H125))</f>
        <v>#VALUE!</v>
      </c>
      <c r="H125" s="4" t="e" cm="1">
        <f t="array" ref="H125">SUMPRODUCT(B$2:B125-E$2,$B$2:B125-E$2)</f>
        <v>#VALUE!</v>
      </c>
      <c r="I125" s="4">
        <v>123</v>
      </c>
      <c r="J125" s="31" t="e">
        <f t="shared" si="1"/>
        <v>#VALUE!</v>
      </c>
    </row>
    <row r="126" spans="1:10" x14ac:dyDescent="0.15">
      <c r="A126" s="5">
        <v>45390</v>
      </c>
      <c r="B126" s="4">
        <f>Table5[[#This Row],[Combined 
Daily Order]]</f>
        <v>9231</v>
      </c>
      <c r="C126" s="4">
        <v>124</v>
      </c>
      <c r="D126" s="4" t="e" cm="1">
        <f t="array" aca="1" ref="D126" ca="1">SUMPRODUCT(OFFSET($B$2:$B$804,0,0,803-C126)-AVERAGE($B$2:$B$804),OFFSET($B$2:$B$804,C126,0,803-C126)-AVERAGE($B$2:$B$804))/DEVSQ($B$2:$B$804)</f>
        <v>#VALUE!</v>
      </c>
      <c r="F126" s="30" t="e" cm="1">
        <f t="array" ref="F126">SUMPRODUCT($B$2:$B$804-$E$2,B126:B928-$E$2)</f>
        <v>#VALUE!</v>
      </c>
      <c r="G126" s="30" t="e" cm="1">
        <f t="array" ref="G126">INDEX(H$2:H$804,805-ROW(H126))</f>
        <v>#VALUE!</v>
      </c>
      <c r="H126" s="4" t="e" cm="1">
        <f t="array" ref="H126">SUMPRODUCT(B$2:B126-E$2,$B$2:B126-E$2)</f>
        <v>#VALUE!</v>
      </c>
      <c r="I126" s="4">
        <v>124</v>
      </c>
      <c r="J126" s="31" t="e">
        <f t="shared" si="1"/>
        <v>#VALUE!</v>
      </c>
    </row>
    <row r="127" spans="1:10" x14ac:dyDescent="0.15">
      <c r="A127" s="5">
        <v>45387</v>
      </c>
      <c r="B127" s="4">
        <f>Table5[[#This Row],[Combined 
Daily Order]]</f>
        <v>12990</v>
      </c>
      <c r="C127" s="4">
        <v>125</v>
      </c>
      <c r="D127" s="4" t="e" cm="1">
        <f t="array" aca="1" ref="D127" ca="1">SUMPRODUCT(OFFSET($B$2:$B$804,0,0,803-C127)-AVERAGE($B$2:$B$804),OFFSET($B$2:$B$804,C127,0,803-C127)-AVERAGE($B$2:$B$804))/DEVSQ($B$2:$B$804)</f>
        <v>#VALUE!</v>
      </c>
      <c r="F127" s="30" t="e" cm="1">
        <f t="array" ref="F127">SUMPRODUCT($B$2:$B$804-$E$2,B127:B929-$E$2)</f>
        <v>#VALUE!</v>
      </c>
      <c r="G127" s="30" t="e" cm="1">
        <f t="array" ref="G127">INDEX(H$2:H$804,805-ROW(H127))</f>
        <v>#VALUE!</v>
      </c>
      <c r="H127" s="4" t="e" cm="1">
        <f t="array" ref="H127">SUMPRODUCT(B$2:B127-E$2,$B$2:B127-E$2)</f>
        <v>#VALUE!</v>
      </c>
      <c r="I127" s="4">
        <v>125</v>
      </c>
      <c r="J127" s="31" t="e">
        <f t="shared" si="1"/>
        <v>#VALUE!</v>
      </c>
    </row>
    <row r="128" spans="1:10" x14ac:dyDescent="0.15">
      <c r="A128" s="5">
        <v>45386</v>
      </c>
      <c r="B128" s="4">
        <f>Table5[[#This Row],[Combined 
Daily Order]]</f>
        <v>9259</v>
      </c>
      <c r="C128" s="4">
        <v>126</v>
      </c>
      <c r="D128" s="4" t="e" cm="1">
        <f t="array" aca="1" ref="D128" ca="1">SUMPRODUCT(OFFSET($B$2:$B$804,0,0,803-C128)-AVERAGE($B$2:$B$804),OFFSET($B$2:$B$804,C128,0,803-C128)-AVERAGE($B$2:$B$804))/DEVSQ($B$2:$B$804)</f>
        <v>#VALUE!</v>
      </c>
      <c r="F128" s="30" t="e" cm="1">
        <f t="array" ref="F128">SUMPRODUCT($B$2:$B$804-$E$2,B128:B930-$E$2)</f>
        <v>#VALUE!</v>
      </c>
      <c r="G128" s="30" t="e" cm="1">
        <f t="array" ref="G128">INDEX(H$2:H$804,805-ROW(H128))</f>
        <v>#VALUE!</v>
      </c>
      <c r="H128" s="4" t="e" cm="1">
        <f t="array" ref="H128">SUMPRODUCT(B$2:B128-E$2,$B$2:B128-E$2)</f>
        <v>#VALUE!</v>
      </c>
      <c r="I128" s="4">
        <v>126</v>
      </c>
      <c r="J128" s="31" t="e">
        <f t="shared" si="1"/>
        <v>#VALUE!</v>
      </c>
    </row>
    <row r="129" spans="1:10" x14ac:dyDescent="0.15">
      <c r="A129" s="5">
        <v>45385</v>
      </c>
      <c r="B129" s="4">
        <f>Table5[[#This Row],[Combined 
Daily Order]]</f>
        <v>8960</v>
      </c>
      <c r="C129" s="4">
        <v>127</v>
      </c>
      <c r="D129" s="4" t="e" cm="1">
        <f t="array" aca="1" ref="D129" ca="1">SUMPRODUCT(OFFSET($B$2:$B$804,0,0,803-C129)-AVERAGE($B$2:$B$804),OFFSET($B$2:$B$804,C129,0,803-C129)-AVERAGE($B$2:$B$804))/DEVSQ($B$2:$B$804)</f>
        <v>#VALUE!</v>
      </c>
      <c r="F129" s="30" t="e" cm="1">
        <f t="array" ref="F129">SUMPRODUCT($B$2:$B$804-$E$2,B129:B931-$E$2)</f>
        <v>#VALUE!</v>
      </c>
      <c r="G129" s="30" t="e" cm="1">
        <f t="array" ref="G129">INDEX(H$2:H$804,805-ROW(H129))</f>
        <v>#VALUE!</v>
      </c>
      <c r="H129" s="4" t="e" cm="1">
        <f t="array" ref="H129">SUMPRODUCT(B$2:B129-E$2,$B$2:B129-E$2)</f>
        <v>#VALUE!</v>
      </c>
      <c r="I129" s="4">
        <v>127</v>
      </c>
      <c r="J129" s="31" t="e">
        <f t="shared" si="1"/>
        <v>#VALUE!</v>
      </c>
    </row>
    <row r="130" spans="1:10" x14ac:dyDescent="0.15">
      <c r="A130" s="5">
        <v>45384</v>
      </c>
      <c r="B130" s="4">
        <f>Table5[[#This Row],[Combined 
Daily Order]]</f>
        <v>13271</v>
      </c>
      <c r="C130" s="4">
        <v>128</v>
      </c>
      <c r="D130" s="4" t="e" cm="1">
        <f t="array" aca="1" ref="D130" ca="1">SUMPRODUCT(OFFSET($B$2:$B$804,0,0,803-C130)-AVERAGE($B$2:$B$804),OFFSET($B$2:$B$804,C130,0,803-C130)-AVERAGE($B$2:$B$804))/DEVSQ($B$2:$B$804)</f>
        <v>#VALUE!</v>
      </c>
      <c r="F130" s="30" t="e" cm="1">
        <f t="array" ref="F130">SUMPRODUCT($B$2:$B$804-$E$2,B130:B932-$E$2)</f>
        <v>#VALUE!</v>
      </c>
      <c r="G130" s="30" t="e" cm="1">
        <f t="array" ref="G130">INDEX(H$2:H$804,805-ROW(H130))</f>
        <v>#VALUE!</v>
      </c>
      <c r="H130" s="4" t="e" cm="1">
        <f t="array" ref="H130">SUMPRODUCT(B$2:B130-E$2,$B$2:B130-E$2)</f>
        <v>#VALUE!</v>
      </c>
      <c r="I130" s="4">
        <v>128</v>
      </c>
      <c r="J130" s="31" t="e">
        <f t="shared" si="1"/>
        <v>#VALUE!</v>
      </c>
    </row>
    <row r="131" spans="1:10" x14ac:dyDescent="0.15">
      <c r="A131" s="5">
        <v>45383</v>
      </c>
      <c r="B131" s="4">
        <f>Table5[[#This Row],[Combined 
Daily Order]]</f>
        <v>13691</v>
      </c>
      <c r="C131" s="4">
        <v>129</v>
      </c>
      <c r="D131" s="4" t="e" cm="1">
        <f t="array" aca="1" ref="D131" ca="1">SUMPRODUCT(OFFSET($B$2:$B$804,0,0,803-C131)-AVERAGE($B$2:$B$804),OFFSET($B$2:$B$804,C131,0,803-C131)-AVERAGE($B$2:$B$804))/DEVSQ($B$2:$B$804)</f>
        <v>#VALUE!</v>
      </c>
      <c r="F131" s="30" t="e" cm="1">
        <f t="array" ref="F131">SUMPRODUCT($B$2:$B$804-$E$2,B131:B933-$E$2)</f>
        <v>#VALUE!</v>
      </c>
      <c r="G131" s="30" t="e" cm="1">
        <f t="array" ref="G131">INDEX(H$2:H$804,805-ROW(H131))</f>
        <v>#VALUE!</v>
      </c>
      <c r="H131" s="4" t="e" cm="1">
        <f t="array" ref="H131">SUMPRODUCT(B$2:B131-E$2,$B$2:B131-E$2)</f>
        <v>#VALUE!</v>
      </c>
      <c r="I131" s="4">
        <v>129</v>
      </c>
      <c r="J131" s="31" t="e">
        <f t="shared" si="1"/>
        <v>#VALUE!</v>
      </c>
    </row>
    <row r="132" spans="1:10" x14ac:dyDescent="0.15">
      <c r="A132" s="5">
        <v>45380</v>
      </c>
      <c r="B132" s="4">
        <f>Table5[[#This Row],[Combined 
Daily Order]]</f>
        <v>8586</v>
      </c>
      <c r="C132" s="4">
        <v>130</v>
      </c>
      <c r="D132" s="4" t="e" cm="1">
        <f t="array" aca="1" ref="D132" ca="1">SUMPRODUCT(OFFSET($B$2:$B$804,0,0,803-C132)-AVERAGE($B$2:$B$804),OFFSET($B$2:$B$804,C132,0,803-C132)-AVERAGE($B$2:$B$804))/DEVSQ($B$2:$B$804)</f>
        <v>#VALUE!</v>
      </c>
      <c r="F132" s="30" t="e" cm="1">
        <f t="array" ref="F132">SUMPRODUCT($B$2:$B$804-$E$2,B132:B934-$E$2)</f>
        <v>#VALUE!</v>
      </c>
      <c r="G132" s="30" t="e" cm="1">
        <f t="array" ref="G132">INDEX(H$2:H$804,805-ROW(H132))</f>
        <v>#VALUE!</v>
      </c>
      <c r="H132" s="4" t="e" cm="1">
        <f t="array" ref="H132">SUMPRODUCT(B$2:B132-E$2,$B$2:B132-E$2)</f>
        <v>#VALUE!</v>
      </c>
      <c r="I132" s="4">
        <v>130</v>
      </c>
      <c r="J132" s="31" t="e">
        <f t="shared" si="1"/>
        <v>#VALUE!</v>
      </c>
    </row>
    <row r="133" spans="1:10" x14ac:dyDescent="0.15">
      <c r="A133" s="5">
        <v>45379</v>
      </c>
      <c r="B133" s="4">
        <f>Table5[[#This Row],[Combined 
Daily Order]]</f>
        <v>13521</v>
      </c>
      <c r="C133" s="4">
        <v>131</v>
      </c>
      <c r="D133" s="4" t="e" cm="1">
        <f t="array" aca="1" ref="D133" ca="1">SUMPRODUCT(OFFSET($B$2:$B$804,0,0,803-C133)-AVERAGE($B$2:$B$804),OFFSET($B$2:$B$804,C133,0,803-C133)-AVERAGE($B$2:$B$804))/DEVSQ($B$2:$B$804)</f>
        <v>#VALUE!</v>
      </c>
      <c r="F133" s="30" t="e" cm="1">
        <f t="array" ref="F133">SUMPRODUCT($B$2:$B$804-$E$2,B133:B935-$E$2)</f>
        <v>#VALUE!</v>
      </c>
      <c r="G133" s="30" t="e" cm="1">
        <f t="array" ref="G133">INDEX(H$2:H$804,805-ROW(H133))</f>
        <v>#VALUE!</v>
      </c>
      <c r="H133" s="4" t="e" cm="1">
        <f t="array" ref="H133">SUMPRODUCT(B$2:B133-E$2,$B$2:B133-E$2)</f>
        <v>#VALUE!</v>
      </c>
      <c r="I133" s="4">
        <v>131</v>
      </c>
      <c r="J133" s="31" t="e">
        <f t="shared" ref="J133:J196" si="2">F133/$G$2</f>
        <v>#VALUE!</v>
      </c>
    </row>
    <row r="134" spans="1:10" x14ac:dyDescent="0.15">
      <c r="A134" s="5">
        <v>45378</v>
      </c>
      <c r="B134" s="4">
        <f>Table5[[#This Row],[Combined 
Daily Order]]</f>
        <v>9684</v>
      </c>
      <c r="C134" s="4">
        <v>132</v>
      </c>
      <c r="D134" s="4" t="e" cm="1">
        <f t="array" aca="1" ref="D134" ca="1">SUMPRODUCT(OFFSET($B$2:$B$804,0,0,803-C134)-AVERAGE($B$2:$B$804),OFFSET($B$2:$B$804,C134,0,803-C134)-AVERAGE($B$2:$B$804))/DEVSQ($B$2:$B$804)</f>
        <v>#VALUE!</v>
      </c>
      <c r="F134" s="30" t="e" cm="1">
        <f t="array" ref="F134">SUMPRODUCT($B$2:$B$804-$E$2,B134:B936-$E$2)</f>
        <v>#VALUE!</v>
      </c>
      <c r="G134" s="30" t="e" cm="1">
        <f t="array" ref="G134">INDEX(H$2:H$804,805-ROW(H134))</f>
        <v>#VALUE!</v>
      </c>
      <c r="H134" s="4" t="e" cm="1">
        <f t="array" ref="H134">SUMPRODUCT(B$2:B134-E$2,$B$2:B134-E$2)</f>
        <v>#VALUE!</v>
      </c>
      <c r="I134" s="4">
        <v>132</v>
      </c>
      <c r="J134" s="31" t="e">
        <f t="shared" si="2"/>
        <v>#VALUE!</v>
      </c>
    </row>
    <row r="135" spans="1:10" x14ac:dyDescent="0.15">
      <c r="A135" s="5">
        <v>45377</v>
      </c>
      <c r="B135" s="4">
        <f>Table5[[#This Row],[Combined 
Daily Order]]</f>
        <v>14451</v>
      </c>
      <c r="C135" s="4">
        <v>133</v>
      </c>
      <c r="D135" s="4" t="e" cm="1">
        <f t="array" aca="1" ref="D135" ca="1">SUMPRODUCT(OFFSET($B$2:$B$804,0,0,803-C135)-AVERAGE($B$2:$B$804),OFFSET($B$2:$B$804,C135,0,803-C135)-AVERAGE($B$2:$B$804))/DEVSQ($B$2:$B$804)</f>
        <v>#VALUE!</v>
      </c>
      <c r="F135" s="30" t="e" cm="1">
        <f t="array" ref="F135">SUMPRODUCT($B$2:$B$804-$E$2,B135:B937-$E$2)</f>
        <v>#VALUE!</v>
      </c>
      <c r="G135" s="30" t="e" cm="1">
        <f t="array" ref="G135">INDEX(H$2:H$804,805-ROW(H135))</f>
        <v>#VALUE!</v>
      </c>
      <c r="H135" s="4" t="e" cm="1">
        <f t="array" ref="H135">SUMPRODUCT(B$2:B135-E$2,$B$2:B135-E$2)</f>
        <v>#VALUE!</v>
      </c>
      <c r="I135" s="4">
        <v>133</v>
      </c>
      <c r="J135" s="31" t="e">
        <f t="shared" si="2"/>
        <v>#VALUE!</v>
      </c>
    </row>
    <row r="136" spans="1:10" x14ac:dyDescent="0.15">
      <c r="A136" s="5">
        <v>45376</v>
      </c>
      <c r="B136" s="4">
        <f>Table5[[#This Row],[Combined 
Daily Order]]</f>
        <v>9035</v>
      </c>
      <c r="C136" s="4">
        <v>134</v>
      </c>
      <c r="D136" s="4" t="e" cm="1">
        <f t="array" aca="1" ref="D136" ca="1">SUMPRODUCT(OFFSET($B$2:$B$804,0,0,803-C136)-AVERAGE($B$2:$B$804),OFFSET($B$2:$B$804,C136,0,803-C136)-AVERAGE($B$2:$B$804))/DEVSQ($B$2:$B$804)</f>
        <v>#VALUE!</v>
      </c>
      <c r="F136" s="30" t="e" cm="1">
        <f t="array" ref="F136">SUMPRODUCT($B$2:$B$804-$E$2,B136:B938-$E$2)</f>
        <v>#VALUE!</v>
      </c>
      <c r="G136" s="30" t="e" cm="1">
        <f t="array" ref="G136">INDEX(H$2:H$804,805-ROW(H136))</f>
        <v>#VALUE!</v>
      </c>
      <c r="H136" s="4" t="e" cm="1">
        <f t="array" ref="H136">SUMPRODUCT(B$2:B136-E$2,$B$2:B136-E$2)</f>
        <v>#VALUE!</v>
      </c>
      <c r="I136" s="4">
        <v>134</v>
      </c>
      <c r="J136" s="31" t="e">
        <f t="shared" si="2"/>
        <v>#VALUE!</v>
      </c>
    </row>
    <row r="137" spans="1:10" x14ac:dyDescent="0.15">
      <c r="A137" s="5">
        <v>45373</v>
      </c>
      <c r="B137" s="4">
        <f>Table5[[#This Row],[Combined 
Daily Order]]</f>
        <v>14178</v>
      </c>
      <c r="C137" s="4">
        <v>135</v>
      </c>
      <c r="D137" s="4" t="e" cm="1">
        <f t="array" aca="1" ref="D137" ca="1">SUMPRODUCT(OFFSET($B$2:$B$804,0,0,803-C137)-AVERAGE($B$2:$B$804),OFFSET($B$2:$B$804,C137,0,803-C137)-AVERAGE($B$2:$B$804))/DEVSQ($B$2:$B$804)</f>
        <v>#VALUE!</v>
      </c>
      <c r="F137" s="30" t="e" cm="1">
        <f t="array" ref="F137">SUMPRODUCT($B$2:$B$804-$E$2,B137:B939-$E$2)</f>
        <v>#VALUE!</v>
      </c>
      <c r="G137" s="30" t="e" cm="1">
        <f t="array" ref="G137">INDEX(H$2:H$804,805-ROW(H137))</f>
        <v>#VALUE!</v>
      </c>
      <c r="H137" s="4" t="e" cm="1">
        <f t="array" ref="H137">SUMPRODUCT(B$2:B137-E$2,$B$2:B137-E$2)</f>
        <v>#VALUE!</v>
      </c>
      <c r="I137" s="4">
        <v>135</v>
      </c>
      <c r="J137" s="31" t="e">
        <f t="shared" si="2"/>
        <v>#VALUE!</v>
      </c>
    </row>
    <row r="138" spans="1:10" x14ac:dyDescent="0.15">
      <c r="A138" s="5">
        <v>45372</v>
      </c>
      <c r="B138" s="4">
        <f>Table5[[#This Row],[Combined 
Daily Order]]</f>
        <v>9124</v>
      </c>
      <c r="C138" s="4">
        <v>136</v>
      </c>
      <c r="D138" s="4" t="e" cm="1">
        <f t="array" aca="1" ref="D138" ca="1">SUMPRODUCT(OFFSET($B$2:$B$804,0,0,803-C138)-AVERAGE($B$2:$B$804),OFFSET($B$2:$B$804,C138,0,803-C138)-AVERAGE($B$2:$B$804))/DEVSQ($B$2:$B$804)</f>
        <v>#VALUE!</v>
      </c>
      <c r="F138" s="30" t="e" cm="1">
        <f t="array" ref="F138">SUMPRODUCT($B$2:$B$804-$E$2,B138:B940-$E$2)</f>
        <v>#VALUE!</v>
      </c>
      <c r="G138" s="30" t="e" cm="1">
        <f t="array" ref="G138">INDEX(H$2:H$804,805-ROW(H138))</f>
        <v>#VALUE!</v>
      </c>
      <c r="H138" s="4" t="e" cm="1">
        <f t="array" ref="H138">SUMPRODUCT(B$2:B138-E$2,$B$2:B138-E$2)</f>
        <v>#VALUE!</v>
      </c>
      <c r="I138" s="4">
        <v>136</v>
      </c>
      <c r="J138" s="31" t="e">
        <f t="shared" si="2"/>
        <v>#VALUE!</v>
      </c>
    </row>
    <row r="139" spans="1:10" x14ac:dyDescent="0.15">
      <c r="A139" s="5">
        <v>45371</v>
      </c>
      <c r="B139" s="4">
        <f>Table5[[#This Row],[Combined 
Daily Order]]</f>
        <v>13981</v>
      </c>
      <c r="C139" s="4">
        <v>137</v>
      </c>
      <c r="D139" s="4" t="e" cm="1">
        <f t="array" aca="1" ref="D139" ca="1">SUMPRODUCT(OFFSET($B$2:$B$804,0,0,803-C139)-AVERAGE($B$2:$B$804),OFFSET($B$2:$B$804,C139,0,803-C139)-AVERAGE($B$2:$B$804))/DEVSQ($B$2:$B$804)</f>
        <v>#VALUE!</v>
      </c>
      <c r="F139" s="30" t="e" cm="1">
        <f t="array" ref="F139">SUMPRODUCT($B$2:$B$804-$E$2,B139:B941-$E$2)</f>
        <v>#VALUE!</v>
      </c>
      <c r="G139" s="30" t="e" cm="1">
        <f t="array" ref="G139">INDEX(H$2:H$804,805-ROW(H139))</f>
        <v>#VALUE!</v>
      </c>
      <c r="H139" s="4" t="e" cm="1">
        <f t="array" ref="H139">SUMPRODUCT(B$2:B139-E$2,$B$2:B139-E$2)</f>
        <v>#VALUE!</v>
      </c>
      <c r="I139" s="4">
        <v>137</v>
      </c>
      <c r="J139" s="31" t="e">
        <f t="shared" si="2"/>
        <v>#VALUE!</v>
      </c>
    </row>
    <row r="140" spans="1:10" x14ac:dyDescent="0.15">
      <c r="A140" s="5">
        <v>45370</v>
      </c>
      <c r="B140" s="4">
        <f>Table5[[#This Row],[Combined 
Daily Order]]</f>
        <v>10796</v>
      </c>
      <c r="C140" s="4">
        <v>138</v>
      </c>
      <c r="D140" s="4" t="e" cm="1">
        <f t="array" aca="1" ref="D140" ca="1">SUMPRODUCT(OFFSET($B$2:$B$804,0,0,803-C140)-AVERAGE($B$2:$B$804),OFFSET($B$2:$B$804,C140,0,803-C140)-AVERAGE($B$2:$B$804))/DEVSQ($B$2:$B$804)</f>
        <v>#VALUE!</v>
      </c>
      <c r="F140" s="30" t="e" cm="1">
        <f t="array" ref="F140">SUMPRODUCT($B$2:$B$804-$E$2,B140:B942-$E$2)</f>
        <v>#VALUE!</v>
      </c>
      <c r="G140" s="30" t="e" cm="1">
        <f t="array" ref="G140">INDEX(H$2:H$804,805-ROW(H140))</f>
        <v>#VALUE!</v>
      </c>
      <c r="H140" s="4" t="e" cm="1">
        <f t="array" ref="H140">SUMPRODUCT(B$2:B140-E$2,$B$2:B140-E$2)</f>
        <v>#VALUE!</v>
      </c>
      <c r="I140" s="4">
        <v>138</v>
      </c>
      <c r="J140" s="31" t="e">
        <f t="shared" si="2"/>
        <v>#VALUE!</v>
      </c>
    </row>
    <row r="141" spans="1:10" x14ac:dyDescent="0.15">
      <c r="A141" s="5">
        <v>45369</v>
      </c>
      <c r="B141" s="4">
        <f>Table5[[#This Row],[Combined 
Daily Order]]</f>
        <v>14068</v>
      </c>
      <c r="C141" s="4">
        <v>139</v>
      </c>
      <c r="D141" s="4" t="e" cm="1">
        <f t="array" aca="1" ref="D141" ca="1">SUMPRODUCT(OFFSET($B$2:$B$804,0,0,803-C141)-AVERAGE($B$2:$B$804),OFFSET($B$2:$B$804,C141,0,803-C141)-AVERAGE($B$2:$B$804))/DEVSQ($B$2:$B$804)</f>
        <v>#VALUE!</v>
      </c>
      <c r="F141" s="30" t="e" cm="1">
        <f t="array" ref="F141">SUMPRODUCT($B$2:$B$804-$E$2,B141:B943-$E$2)</f>
        <v>#VALUE!</v>
      </c>
      <c r="G141" s="30" t="e" cm="1">
        <f t="array" ref="G141">INDEX(H$2:H$804,805-ROW(H141))</f>
        <v>#VALUE!</v>
      </c>
      <c r="H141" s="4" t="e" cm="1">
        <f t="array" ref="H141">SUMPRODUCT(B$2:B141-E$2,$B$2:B141-E$2)</f>
        <v>#VALUE!</v>
      </c>
      <c r="I141" s="4">
        <v>139</v>
      </c>
      <c r="J141" s="31" t="e">
        <f t="shared" si="2"/>
        <v>#VALUE!</v>
      </c>
    </row>
    <row r="142" spans="1:10" x14ac:dyDescent="0.15">
      <c r="A142" s="5">
        <v>45366</v>
      </c>
      <c r="B142" s="4">
        <f>Table5[[#This Row],[Combined 
Daily Order]]</f>
        <v>8977</v>
      </c>
      <c r="C142" s="4">
        <v>140</v>
      </c>
      <c r="D142" s="4" t="e" cm="1">
        <f t="array" aca="1" ref="D142" ca="1">SUMPRODUCT(OFFSET($B$2:$B$804,0,0,803-C142)-AVERAGE($B$2:$B$804),OFFSET($B$2:$B$804,C142,0,803-C142)-AVERAGE($B$2:$B$804))/DEVSQ($B$2:$B$804)</f>
        <v>#VALUE!</v>
      </c>
      <c r="F142" s="30" t="e" cm="1">
        <f t="array" ref="F142">SUMPRODUCT($B$2:$B$804-$E$2,B142:B944-$E$2)</f>
        <v>#VALUE!</v>
      </c>
      <c r="G142" s="30" t="e" cm="1">
        <f t="array" ref="G142">INDEX(H$2:H$804,805-ROW(H142))</f>
        <v>#VALUE!</v>
      </c>
      <c r="H142" s="4" t="e" cm="1">
        <f t="array" ref="H142">SUMPRODUCT(B$2:B142-E$2,$B$2:B142-E$2)</f>
        <v>#VALUE!</v>
      </c>
      <c r="I142" s="4">
        <v>140</v>
      </c>
      <c r="J142" s="31" t="e">
        <f t="shared" si="2"/>
        <v>#VALUE!</v>
      </c>
    </row>
    <row r="143" spans="1:10" x14ac:dyDescent="0.15">
      <c r="A143" s="5">
        <v>45365</v>
      </c>
      <c r="B143" s="4">
        <f>Table5[[#This Row],[Combined 
Daily Order]]</f>
        <v>15001</v>
      </c>
      <c r="C143" s="4">
        <v>141</v>
      </c>
      <c r="D143" s="4" t="e" cm="1">
        <f t="array" aca="1" ref="D143" ca="1">SUMPRODUCT(OFFSET($B$2:$B$804,0,0,803-C143)-AVERAGE($B$2:$B$804),OFFSET($B$2:$B$804,C143,0,803-C143)-AVERAGE($B$2:$B$804))/DEVSQ($B$2:$B$804)</f>
        <v>#VALUE!</v>
      </c>
      <c r="F143" s="30" t="e" cm="1">
        <f t="array" ref="F143">SUMPRODUCT($B$2:$B$804-$E$2,B143:B945-$E$2)</f>
        <v>#VALUE!</v>
      </c>
      <c r="G143" s="30" t="e" cm="1">
        <f t="array" ref="G143">INDEX(H$2:H$804,805-ROW(H143))</f>
        <v>#VALUE!</v>
      </c>
      <c r="H143" s="4" t="e" cm="1">
        <f t="array" ref="H143">SUMPRODUCT(B$2:B143-E$2,$B$2:B143-E$2)</f>
        <v>#VALUE!</v>
      </c>
      <c r="I143" s="4">
        <v>141</v>
      </c>
      <c r="J143" s="31" t="e">
        <f t="shared" si="2"/>
        <v>#VALUE!</v>
      </c>
    </row>
    <row r="144" spans="1:10" x14ac:dyDescent="0.15">
      <c r="A144" s="5">
        <v>45364</v>
      </c>
      <c r="B144" s="4">
        <f>Table5[[#This Row],[Combined 
Daily Order]]</f>
        <v>10197</v>
      </c>
      <c r="C144" s="4">
        <v>142</v>
      </c>
      <c r="D144" s="4" t="e" cm="1">
        <f t="array" aca="1" ref="D144" ca="1">SUMPRODUCT(OFFSET($B$2:$B$804,0,0,803-C144)-AVERAGE($B$2:$B$804),OFFSET($B$2:$B$804,C144,0,803-C144)-AVERAGE($B$2:$B$804))/DEVSQ($B$2:$B$804)</f>
        <v>#VALUE!</v>
      </c>
      <c r="F144" s="30" t="e" cm="1">
        <f t="array" ref="F144">SUMPRODUCT($B$2:$B$804-$E$2,B144:B946-$E$2)</f>
        <v>#VALUE!</v>
      </c>
      <c r="G144" s="30" t="e" cm="1">
        <f t="array" ref="G144">INDEX(H$2:H$804,805-ROW(H144))</f>
        <v>#VALUE!</v>
      </c>
      <c r="H144" s="4" t="e" cm="1">
        <f t="array" ref="H144">SUMPRODUCT(B$2:B144-E$2,$B$2:B144-E$2)</f>
        <v>#VALUE!</v>
      </c>
      <c r="I144" s="4">
        <v>142</v>
      </c>
      <c r="J144" s="31" t="e">
        <f t="shared" si="2"/>
        <v>#VALUE!</v>
      </c>
    </row>
    <row r="145" spans="1:10" x14ac:dyDescent="0.15">
      <c r="A145" s="5">
        <v>45363</v>
      </c>
      <c r="B145" s="4">
        <f>Table5[[#This Row],[Combined 
Daily Order]]</f>
        <v>14290</v>
      </c>
      <c r="C145" s="4">
        <v>143</v>
      </c>
      <c r="D145" s="4" t="e" cm="1">
        <f t="array" aca="1" ref="D145" ca="1">SUMPRODUCT(OFFSET($B$2:$B$804,0,0,803-C145)-AVERAGE($B$2:$B$804),OFFSET($B$2:$B$804,C145,0,803-C145)-AVERAGE($B$2:$B$804))/DEVSQ($B$2:$B$804)</f>
        <v>#VALUE!</v>
      </c>
      <c r="F145" s="30" t="e" cm="1">
        <f t="array" ref="F145">SUMPRODUCT($B$2:$B$804-$E$2,B145:B947-$E$2)</f>
        <v>#VALUE!</v>
      </c>
      <c r="G145" s="30" t="e" cm="1">
        <f t="array" ref="G145">INDEX(H$2:H$804,805-ROW(H145))</f>
        <v>#VALUE!</v>
      </c>
      <c r="H145" s="4" t="e" cm="1">
        <f t="array" ref="H145">SUMPRODUCT(B$2:B145-E$2,$B$2:B145-E$2)</f>
        <v>#VALUE!</v>
      </c>
      <c r="I145" s="4">
        <v>143</v>
      </c>
      <c r="J145" s="31" t="e">
        <f t="shared" si="2"/>
        <v>#VALUE!</v>
      </c>
    </row>
    <row r="146" spans="1:10" x14ac:dyDescent="0.15">
      <c r="A146" s="5">
        <v>45362</v>
      </c>
      <c r="B146" s="4">
        <f>Table5[[#This Row],[Combined 
Daily Order]]</f>
        <v>14359</v>
      </c>
      <c r="C146" s="4">
        <v>144</v>
      </c>
      <c r="D146" s="4" t="e" cm="1">
        <f t="array" aca="1" ref="D146" ca="1">SUMPRODUCT(OFFSET($B$2:$B$804,0,0,803-C146)-AVERAGE($B$2:$B$804),OFFSET($B$2:$B$804,C146,0,803-C146)-AVERAGE($B$2:$B$804))/DEVSQ($B$2:$B$804)</f>
        <v>#VALUE!</v>
      </c>
      <c r="F146" s="30" t="e" cm="1">
        <f t="array" ref="F146">SUMPRODUCT($B$2:$B$804-$E$2,B146:B948-$E$2)</f>
        <v>#VALUE!</v>
      </c>
      <c r="G146" s="30" t="e" cm="1">
        <f t="array" ref="G146">INDEX(H$2:H$804,805-ROW(H146))</f>
        <v>#VALUE!</v>
      </c>
      <c r="H146" s="4" t="e" cm="1">
        <f t="array" ref="H146">SUMPRODUCT(B$2:B146-E$2,$B$2:B146-E$2)</f>
        <v>#VALUE!</v>
      </c>
      <c r="I146" s="4">
        <v>144</v>
      </c>
      <c r="J146" s="31" t="e">
        <f t="shared" si="2"/>
        <v>#VALUE!</v>
      </c>
    </row>
    <row r="147" spans="1:10" x14ac:dyDescent="0.15">
      <c r="A147" s="5">
        <v>45359</v>
      </c>
      <c r="B147" s="4">
        <f>Table5[[#This Row],[Combined 
Daily Order]]</f>
        <v>10959</v>
      </c>
      <c r="C147" s="4">
        <v>145</v>
      </c>
      <c r="D147" s="4" t="e" cm="1">
        <f t="array" aca="1" ref="D147" ca="1">SUMPRODUCT(OFFSET($B$2:$B$804,0,0,803-C147)-AVERAGE($B$2:$B$804),OFFSET($B$2:$B$804,C147,0,803-C147)-AVERAGE($B$2:$B$804))/DEVSQ($B$2:$B$804)</f>
        <v>#VALUE!</v>
      </c>
      <c r="F147" s="30" t="e" cm="1">
        <f t="array" ref="F147">SUMPRODUCT($B$2:$B$804-$E$2,B147:B949-$E$2)</f>
        <v>#VALUE!</v>
      </c>
      <c r="G147" s="30" t="e" cm="1">
        <f t="array" ref="G147">INDEX(H$2:H$804,805-ROW(H147))</f>
        <v>#VALUE!</v>
      </c>
      <c r="H147" s="4" t="e" cm="1">
        <f t="array" ref="H147">SUMPRODUCT(B$2:B147-E$2,$B$2:B147-E$2)</f>
        <v>#VALUE!</v>
      </c>
      <c r="I147" s="4">
        <v>145</v>
      </c>
      <c r="J147" s="31" t="e">
        <f t="shared" si="2"/>
        <v>#VALUE!</v>
      </c>
    </row>
    <row r="148" spans="1:10" x14ac:dyDescent="0.15">
      <c r="A148" s="5">
        <v>45358</v>
      </c>
      <c r="B148" s="4">
        <f>Table5[[#This Row],[Combined 
Daily Order]]</f>
        <v>9501</v>
      </c>
      <c r="C148" s="4">
        <v>146</v>
      </c>
      <c r="D148" s="4" t="e" cm="1">
        <f t="array" aca="1" ref="D148" ca="1">SUMPRODUCT(OFFSET($B$2:$B$804,0,0,803-C148)-AVERAGE($B$2:$B$804),OFFSET($B$2:$B$804,C148,0,803-C148)-AVERAGE($B$2:$B$804))/DEVSQ($B$2:$B$804)</f>
        <v>#VALUE!</v>
      </c>
      <c r="F148" s="30" t="e" cm="1">
        <f t="array" ref="F148">SUMPRODUCT($B$2:$B$804-$E$2,B148:B950-$E$2)</f>
        <v>#VALUE!</v>
      </c>
      <c r="G148" s="30" t="e" cm="1">
        <f t="array" ref="G148">INDEX(H$2:H$804,805-ROW(H148))</f>
        <v>#VALUE!</v>
      </c>
      <c r="H148" s="4" t="e" cm="1">
        <f t="array" ref="H148">SUMPRODUCT(B$2:B148-E$2,$B$2:B148-E$2)</f>
        <v>#VALUE!</v>
      </c>
      <c r="I148" s="4">
        <v>146</v>
      </c>
      <c r="J148" s="31" t="e">
        <f t="shared" si="2"/>
        <v>#VALUE!</v>
      </c>
    </row>
    <row r="149" spans="1:10" x14ac:dyDescent="0.15">
      <c r="A149" s="5">
        <v>45357</v>
      </c>
      <c r="B149" s="4">
        <f>Table5[[#This Row],[Combined 
Daily Order]]</f>
        <v>13299</v>
      </c>
      <c r="C149" s="4">
        <v>147</v>
      </c>
      <c r="D149" s="4" t="e" cm="1">
        <f t="array" aca="1" ref="D149" ca="1">SUMPRODUCT(OFFSET($B$2:$B$804,0,0,803-C149)-AVERAGE($B$2:$B$804),OFFSET($B$2:$B$804,C149,0,803-C149)-AVERAGE($B$2:$B$804))/DEVSQ($B$2:$B$804)</f>
        <v>#VALUE!</v>
      </c>
      <c r="F149" s="30" t="e" cm="1">
        <f t="array" ref="F149">SUMPRODUCT($B$2:$B$804-$E$2,B149:B951-$E$2)</f>
        <v>#VALUE!</v>
      </c>
      <c r="G149" s="30" t="e" cm="1">
        <f t="array" ref="G149">INDEX(H$2:H$804,805-ROW(H149))</f>
        <v>#VALUE!</v>
      </c>
      <c r="H149" s="4" t="e" cm="1">
        <f t="array" ref="H149">SUMPRODUCT(B$2:B149-E$2,$B$2:B149-E$2)</f>
        <v>#VALUE!</v>
      </c>
      <c r="I149" s="4">
        <v>147</v>
      </c>
      <c r="J149" s="31" t="e">
        <f t="shared" si="2"/>
        <v>#VALUE!</v>
      </c>
    </row>
    <row r="150" spans="1:10" x14ac:dyDescent="0.15">
      <c r="A150" s="5">
        <v>45356</v>
      </c>
      <c r="B150" s="4">
        <f>Table5[[#This Row],[Combined 
Daily Order]]</f>
        <v>9091</v>
      </c>
      <c r="C150" s="4">
        <v>148</v>
      </c>
      <c r="D150" s="4" t="e" cm="1">
        <f t="array" aca="1" ref="D150" ca="1">SUMPRODUCT(OFFSET($B$2:$B$804,0,0,803-C150)-AVERAGE($B$2:$B$804),OFFSET($B$2:$B$804,C150,0,803-C150)-AVERAGE($B$2:$B$804))/DEVSQ($B$2:$B$804)</f>
        <v>#VALUE!</v>
      </c>
      <c r="F150" s="30" t="e" cm="1">
        <f t="array" ref="F150">SUMPRODUCT($B$2:$B$804-$E$2,B150:B952-$E$2)</f>
        <v>#VALUE!</v>
      </c>
      <c r="G150" s="30" t="e" cm="1">
        <f t="array" ref="G150">INDEX(H$2:H$804,805-ROW(H150))</f>
        <v>#VALUE!</v>
      </c>
      <c r="H150" s="4" t="e" cm="1">
        <f t="array" ref="H150">SUMPRODUCT(B$2:B150-E$2,$B$2:B150-E$2)</f>
        <v>#VALUE!</v>
      </c>
      <c r="I150" s="4">
        <v>148</v>
      </c>
      <c r="J150" s="31" t="e">
        <f t="shared" si="2"/>
        <v>#VALUE!</v>
      </c>
    </row>
    <row r="151" spans="1:10" x14ac:dyDescent="0.15">
      <c r="A151" s="5">
        <v>45355</v>
      </c>
      <c r="B151" s="4">
        <f>Table5[[#This Row],[Combined 
Daily Order]]</f>
        <v>14277</v>
      </c>
      <c r="C151" s="4">
        <v>149</v>
      </c>
      <c r="D151" s="4" t="e" cm="1">
        <f t="array" aca="1" ref="D151" ca="1">SUMPRODUCT(OFFSET($B$2:$B$804,0,0,803-C151)-AVERAGE($B$2:$B$804),OFFSET($B$2:$B$804,C151,0,803-C151)-AVERAGE($B$2:$B$804))/DEVSQ($B$2:$B$804)</f>
        <v>#VALUE!</v>
      </c>
      <c r="F151" s="30" t="e" cm="1">
        <f t="array" ref="F151">SUMPRODUCT($B$2:$B$804-$E$2,B151:B953-$E$2)</f>
        <v>#VALUE!</v>
      </c>
      <c r="G151" s="30" t="e" cm="1">
        <f t="array" ref="G151">INDEX(H$2:H$804,805-ROW(H151))</f>
        <v>#VALUE!</v>
      </c>
      <c r="H151" s="4" t="e" cm="1">
        <f t="array" ref="H151">SUMPRODUCT(B$2:B151-E$2,$B$2:B151-E$2)</f>
        <v>#VALUE!</v>
      </c>
      <c r="I151" s="4">
        <v>149</v>
      </c>
      <c r="J151" s="31" t="e">
        <f t="shared" si="2"/>
        <v>#VALUE!</v>
      </c>
    </row>
    <row r="152" spans="1:10" x14ac:dyDescent="0.15">
      <c r="A152" s="5">
        <v>45352</v>
      </c>
      <c r="B152" s="4">
        <f>Table5[[#This Row],[Combined 
Daily Order]]</f>
        <v>12583</v>
      </c>
      <c r="C152" s="4">
        <v>150</v>
      </c>
      <c r="D152" s="4" t="e" cm="1">
        <f t="array" aca="1" ref="D152" ca="1">SUMPRODUCT(OFFSET($B$2:$B$804,0,0,803-C152)-AVERAGE($B$2:$B$804),OFFSET($B$2:$B$804,C152,0,803-C152)-AVERAGE($B$2:$B$804))/DEVSQ($B$2:$B$804)</f>
        <v>#VALUE!</v>
      </c>
      <c r="F152" s="30" t="e" cm="1">
        <f t="array" ref="F152">SUMPRODUCT($B$2:$B$804-$E$2,B152:B954-$E$2)</f>
        <v>#VALUE!</v>
      </c>
      <c r="G152" s="30" t="e" cm="1">
        <f t="array" ref="G152">INDEX(H$2:H$804,805-ROW(H152))</f>
        <v>#VALUE!</v>
      </c>
      <c r="H152" s="4" t="e" cm="1">
        <f t="array" ref="H152">SUMPRODUCT(B$2:B152-E$2,$B$2:B152-E$2)</f>
        <v>#VALUE!</v>
      </c>
      <c r="I152" s="4">
        <v>150</v>
      </c>
      <c r="J152" s="31" t="e">
        <f t="shared" si="2"/>
        <v>#VALUE!</v>
      </c>
    </row>
    <row r="153" spans="1:10" x14ac:dyDescent="0.15">
      <c r="A153" s="5">
        <v>45351</v>
      </c>
      <c r="B153" s="4">
        <f>Table5[[#This Row],[Combined 
Daily Order]]</f>
        <v>9768</v>
      </c>
      <c r="C153" s="4">
        <v>151</v>
      </c>
      <c r="D153" s="4" t="e" cm="1">
        <f t="array" aca="1" ref="D153" ca="1">SUMPRODUCT(OFFSET($B$2:$B$804,0,0,803-C153)-AVERAGE($B$2:$B$804),OFFSET($B$2:$B$804,C153,0,803-C153)-AVERAGE($B$2:$B$804))/DEVSQ($B$2:$B$804)</f>
        <v>#VALUE!</v>
      </c>
      <c r="F153" s="30" t="e" cm="1">
        <f t="array" ref="F153">SUMPRODUCT($B$2:$B$804-$E$2,B153:B955-$E$2)</f>
        <v>#VALUE!</v>
      </c>
      <c r="G153" s="30" t="e" cm="1">
        <f t="array" ref="G153">INDEX(H$2:H$804,805-ROW(H153))</f>
        <v>#VALUE!</v>
      </c>
      <c r="H153" s="4" t="e" cm="1">
        <f t="array" ref="H153">SUMPRODUCT(B$2:B153-E$2,$B$2:B153-E$2)</f>
        <v>#VALUE!</v>
      </c>
      <c r="I153" s="4">
        <v>151</v>
      </c>
      <c r="J153" s="31" t="e">
        <f t="shared" si="2"/>
        <v>#VALUE!</v>
      </c>
    </row>
    <row r="154" spans="1:10" x14ac:dyDescent="0.15">
      <c r="A154" s="5">
        <v>45350</v>
      </c>
      <c r="B154" s="4">
        <f>Table5[[#This Row],[Combined 
Daily Order]]</f>
        <v>8369</v>
      </c>
      <c r="C154" s="4">
        <v>152</v>
      </c>
      <c r="D154" s="4" t="e" cm="1">
        <f t="array" aca="1" ref="D154" ca="1">SUMPRODUCT(OFFSET($B$2:$B$804,0,0,803-C154)-AVERAGE($B$2:$B$804),OFFSET($B$2:$B$804,C154,0,803-C154)-AVERAGE($B$2:$B$804))/DEVSQ($B$2:$B$804)</f>
        <v>#VALUE!</v>
      </c>
      <c r="F154" s="30" t="e" cm="1">
        <f t="array" ref="F154">SUMPRODUCT($B$2:$B$804-$E$2,B154:B956-$E$2)</f>
        <v>#VALUE!</v>
      </c>
      <c r="G154" s="30" t="e" cm="1">
        <f t="array" ref="G154">INDEX(H$2:H$804,805-ROW(H154))</f>
        <v>#VALUE!</v>
      </c>
      <c r="H154" s="4" t="e" cm="1">
        <f t="array" ref="H154">SUMPRODUCT(B$2:B154-E$2,$B$2:B154-E$2)</f>
        <v>#VALUE!</v>
      </c>
      <c r="I154" s="4">
        <v>152</v>
      </c>
      <c r="J154" s="31" t="e">
        <f t="shared" si="2"/>
        <v>#VALUE!</v>
      </c>
    </row>
    <row r="155" spans="1:10" x14ac:dyDescent="0.15">
      <c r="A155" s="5">
        <v>45349</v>
      </c>
      <c r="B155" s="4">
        <f>Table5[[#This Row],[Combined 
Daily Order]]</f>
        <v>12335</v>
      </c>
      <c r="C155" s="4">
        <v>153</v>
      </c>
      <c r="D155" s="4" t="e" cm="1">
        <f t="array" aca="1" ref="D155" ca="1">SUMPRODUCT(OFFSET($B$2:$B$804,0,0,803-C155)-AVERAGE($B$2:$B$804),OFFSET($B$2:$B$804,C155,0,803-C155)-AVERAGE($B$2:$B$804))/DEVSQ($B$2:$B$804)</f>
        <v>#VALUE!</v>
      </c>
      <c r="F155" s="30" t="e" cm="1">
        <f t="array" ref="F155">SUMPRODUCT($B$2:$B$804-$E$2,B155:B957-$E$2)</f>
        <v>#VALUE!</v>
      </c>
      <c r="G155" s="30" t="e" cm="1">
        <f t="array" ref="G155">INDEX(H$2:H$804,805-ROW(H155))</f>
        <v>#VALUE!</v>
      </c>
      <c r="H155" s="4" t="e" cm="1">
        <f t="array" ref="H155">SUMPRODUCT(B$2:B155-E$2,$B$2:B155-E$2)</f>
        <v>#VALUE!</v>
      </c>
      <c r="I155" s="4">
        <v>153</v>
      </c>
      <c r="J155" s="31" t="e">
        <f t="shared" si="2"/>
        <v>#VALUE!</v>
      </c>
    </row>
    <row r="156" spans="1:10" x14ac:dyDescent="0.15">
      <c r="A156" s="5">
        <v>45348</v>
      </c>
      <c r="B156" s="4">
        <f>Table5[[#This Row],[Combined 
Daily Order]]</f>
        <v>13162</v>
      </c>
      <c r="C156" s="4">
        <v>154</v>
      </c>
      <c r="D156" s="4" t="e" cm="1">
        <f t="array" aca="1" ref="D156" ca="1">SUMPRODUCT(OFFSET($B$2:$B$804,0,0,803-C156)-AVERAGE($B$2:$B$804),OFFSET($B$2:$B$804,C156,0,803-C156)-AVERAGE($B$2:$B$804))/DEVSQ($B$2:$B$804)</f>
        <v>#VALUE!</v>
      </c>
      <c r="F156" s="30" t="e" cm="1">
        <f t="array" ref="F156">SUMPRODUCT($B$2:$B$804-$E$2,B156:B958-$E$2)</f>
        <v>#VALUE!</v>
      </c>
      <c r="G156" s="30" t="e" cm="1">
        <f t="array" ref="G156">INDEX(H$2:H$804,805-ROW(H156))</f>
        <v>#VALUE!</v>
      </c>
      <c r="H156" s="4" t="e" cm="1">
        <f t="array" ref="H156">SUMPRODUCT(B$2:B156-E$2,$B$2:B156-E$2)</f>
        <v>#VALUE!</v>
      </c>
      <c r="I156" s="4">
        <v>154</v>
      </c>
      <c r="J156" s="31" t="e">
        <f t="shared" si="2"/>
        <v>#VALUE!</v>
      </c>
    </row>
    <row r="157" spans="1:10" x14ac:dyDescent="0.15">
      <c r="A157" s="5">
        <v>45345</v>
      </c>
      <c r="B157" s="4">
        <f>Table5[[#This Row],[Combined 
Daily Order]]</f>
        <v>9251</v>
      </c>
      <c r="C157" s="4">
        <v>155</v>
      </c>
      <c r="D157" s="4" t="e" cm="1">
        <f t="array" aca="1" ref="D157" ca="1">SUMPRODUCT(OFFSET($B$2:$B$804,0,0,803-C157)-AVERAGE($B$2:$B$804),OFFSET($B$2:$B$804,C157,0,803-C157)-AVERAGE($B$2:$B$804))/DEVSQ($B$2:$B$804)</f>
        <v>#VALUE!</v>
      </c>
      <c r="F157" s="30" t="e" cm="1">
        <f t="array" ref="F157">SUMPRODUCT($B$2:$B$804-$E$2,B157:B959-$E$2)</f>
        <v>#VALUE!</v>
      </c>
      <c r="G157" s="30" t="e" cm="1">
        <f t="array" ref="G157">INDEX(H$2:H$804,805-ROW(H157))</f>
        <v>#VALUE!</v>
      </c>
      <c r="H157" s="4" t="e" cm="1">
        <f t="array" ref="H157">SUMPRODUCT(B$2:B157-E$2,$B$2:B157-E$2)</f>
        <v>#VALUE!</v>
      </c>
      <c r="I157" s="4">
        <v>155</v>
      </c>
      <c r="J157" s="31" t="e">
        <f t="shared" si="2"/>
        <v>#VALUE!</v>
      </c>
    </row>
    <row r="158" spans="1:10" x14ac:dyDescent="0.15">
      <c r="A158" s="5">
        <v>45344</v>
      </c>
      <c r="B158" s="4">
        <f>Table5[[#This Row],[Combined 
Daily Order]]</f>
        <v>8492</v>
      </c>
      <c r="C158" s="4">
        <v>156</v>
      </c>
      <c r="D158" s="4" t="e" cm="1">
        <f t="array" aca="1" ref="D158" ca="1">SUMPRODUCT(OFFSET($B$2:$B$804,0,0,803-C158)-AVERAGE($B$2:$B$804),OFFSET($B$2:$B$804,C158,0,803-C158)-AVERAGE($B$2:$B$804))/DEVSQ($B$2:$B$804)</f>
        <v>#VALUE!</v>
      </c>
      <c r="F158" s="30" t="e" cm="1">
        <f t="array" ref="F158">SUMPRODUCT($B$2:$B$804-$E$2,B158:B960-$E$2)</f>
        <v>#VALUE!</v>
      </c>
      <c r="G158" s="30" t="e" cm="1">
        <f t="array" ref="G158">INDEX(H$2:H$804,805-ROW(H158))</f>
        <v>#VALUE!</v>
      </c>
      <c r="H158" s="4" t="e" cm="1">
        <f t="array" ref="H158">SUMPRODUCT(B$2:B158-E$2,$B$2:B158-E$2)</f>
        <v>#VALUE!</v>
      </c>
      <c r="I158" s="4">
        <v>156</v>
      </c>
      <c r="J158" s="31" t="e">
        <f t="shared" si="2"/>
        <v>#VALUE!</v>
      </c>
    </row>
    <row r="159" spans="1:10" x14ac:dyDescent="0.15">
      <c r="A159" s="5">
        <v>45343</v>
      </c>
      <c r="B159" s="4">
        <f>Table5[[#This Row],[Combined 
Daily Order]]</f>
        <v>13412</v>
      </c>
      <c r="C159" s="4">
        <v>157</v>
      </c>
      <c r="D159" s="4" t="e" cm="1">
        <f t="array" aca="1" ref="D159" ca="1">SUMPRODUCT(OFFSET($B$2:$B$804,0,0,803-C159)-AVERAGE($B$2:$B$804),OFFSET($B$2:$B$804,C159,0,803-C159)-AVERAGE($B$2:$B$804))/DEVSQ($B$2:$B$804)</f>
        <v>#VALUE!</v>
      </c>
      <c r="F159" s="30" t="e" cm="1">
        <f t="array" ref="F159">SUMPRODUCT($B$2:$B$804-$E$2,B159:B961-$E$2)</f>
        <v>#VALUE!</v>
      </c>
      <c r="G159" s="30" t="e" cm="1">
        <f t="array" ref="G159">INDEX(H$2:H$804,805-ROW(H159))</f>
        <v>#VALUE!</v>
      </c>
      <c r="H159" s="4" t="e" cm="1">
        <f t="array" ref="H159">SUMPRODUCT(B$2:B159-E$2,$B$2:B159-E$2)</f>
        <v>#VALUE!</v>
      </c>
      <c r="I159" s="4">
        <v>157</v>
      </c>
      <c r="J159" s="31" t="e">
        <f t="shared" si="2"/>
        <v>#VALUE!</v>
      </c>
    </row>
    <row r="160" spans="1:10" x14ac:dyDescent="0.15">
      <c r="A160" s="5">
        <v>45342</v>
      </c>
      <c r="B160" s="4">
        <f>Table5[[#This Row],[Combined 
Daily Order]]</f>
        <v>7663</v>
      </c>
      <c r="C160" s="4">
        <v>158</v>
      </c>
      <c r="D160" s="4" t="e" cm="1">
        <f t="array" aca="1" ref="D160" ca="1">SUMPRODUCT(OFFSET($B$2:$B$804,0,0,803-C160)-AVERAGE($B$2:$B$804),OFFSET($B$2:$B$804,C160,0,803-C160)-AVERAGE($B$2:$B$804))/DEVSQ($B$2:$B$804)</f>
        <v>#VALUE!</v>
      </c>
      <c r="F160" s="30" t="e" cm="1">
        <f t="array" ref="F160">SUMPRODUCT($B$2:$B$804-$E$2,B160:B962-$E$2)</f>
        <v>#VALUE!</v>
      </c>
      <c r="G160" s="30" t="e" cm="1">
        <f t="array" ref="G160">INDEX(H$2:H$804,805-ROW(H160))</f>
        <v>#VALUE!</v>
      </c>
      <c r="H160" s="4" t="e" cm="1">
        <f t="array" ref="H160">SUMPRODUCT(B$2:B160-E$2,$B$2:B160-E$2)</f>
        <v>#VALUE!</v>
      </c>
      <c r="I160" s="4">
        <v>158</v>
      </c>
      <c r="J160" s="31" t="e">
        <f t="shared" si="2"/>
        <v>#VALUE!</v>
      </c>
    </row>
    <row r="161" spans="1:10" x14ac:dyDescent="0.15">
      <c r="A161" s="5">
        <v>45341</v>
      </c>
      <c r="B161" s="4">
        <f>Table5[[#This Row],[Combined 
Daily Order]]</f>
        <v>12550</v>
      </c>
      <c r="C161" s="4">
        <v>159</v>
      </c>
      <c r="D161" s="4" t="e" cm="1">
        <f t="array" aca="1" ref="D161" ca="1">SUMPRODUCT(OFFSET($B$2:$B$804,0,0,803-C161)-AVERAGE($B$2:$B$804),OFFSET($B$2:$B$804,C161,0,803-C161)-AVERAGE($B$2:$B$804))/DEVSQ($B$2:$B$804)</f>
        <v>#VALUE!</v>
      </c>
      <c r="F161" s="30" t="e" cm="1">
        <f t="array" ref="F161">SUMPRODUCT($B$2:$B$804-$E$2,B161:B963-$E$2)</f>
        <v>#VALUE!</v>
      </c>
      <c r="G161" s="30" t="e" cm="1">
        <f t="array" ref="G161">INDEX(H$2:H$804,805-ROW(H161))</f>
        <v>#VALUE!</v>
      </c>
      <c r="H161" s="4" t="e" cm="1">
        <f t="array" ref="H161">SUMPRODUCT(B$2:B161-E$2,$B$2:B161-E$2)</f>
        <v>#VALUE!</v>
      </c>
      <c r="I161" s="4">
        <v>159</v>
      </c>
      <c r="J161" s="31" t="e">
        <f t="shared" si="2"/>
        <v>#VALUE!</v>
      </c>
    </row>
    <row r="162" spans="1:10" x14ac:dyDescent="0.15">
      <c r="A162" s="5">
        <v>45338</v>
      </c>
      <c r="B162" s="4">
        <f>Table5[[#This Row],[Combined 
Daily Order]]</f>
        <v>12958</v>
      </c>
      <c r="C162" s="4">
        <v>160</v>
      </c>
      <c r="D162" s="4" t="e" cm="1">
        <f t="array" aca="1" ref="D162" ca="1">SUMPRODUCT(OFFSET($B$2:$B$804,0,0,803-C162)-AVERAGE($B$2:$B$804),OFFSET($B$2:$B$804,C162,0,803-C162)-AVERAGE($B$2:$B$804))/DEVSQ($B$2:$B$804)</f>
        <v>#VALUE!</v>
      </c>
      <c r="F162" s="30" t="e" cm="1">
        <f t="array" ref="F162">SUMPRODUCT($B$2:$B$804-$E$2,B162:B964-$E$2)</f>
        <v>#VALUE!</v>
      </c>
      <c r="G162" s="30" t="e" cm="1">
        <f t="array" ref="G162">INDEX(H$2:H$804,805-ROW(H162))</f>
        <v>#VALUE!</v>
      </c>
      <c r="H162" s="4" t="e" cm="1">
        <f t="array" ref="H162">SUMPRODUCT(B$2:B162-E$2,$B$2:B162-E$2)</f>
        <v>#VALUE!</v>
      </c>
      <c r="I162" s="4">
        <v>160</v>
      </c>
      <c r="J162" s="31" t="e">
        <f t="shared" si="2"/>
        <v>#VALUE!</v>
      </c>
    </row>
    <row r="163" spans="1:10" x14ac:dyDescent="0.15">
      <c r="A163" s="5">
        <v>45337</v>
      </c>
      <c r="B163" s="4">
        <f>Table5[[#This Row],[Combined 
Daily Order]]</f>
        <v>7878</v>
      </c>
      <c r="C163" s="4">
        <v>161</v>
      </c>
      <c r="D163" s="4" t="e" cm="1">
        <f t="array" aca="1" ref="D163" ca="1">SUMPRODUCT(OFFSET($B$2:$B$804,0,0,803-C163)-AVERAGE($B$2:$B$804),OFFSET($B$2:$B$804,C163,0,803-C163)-AVERAGE($B$2:$B$804))/DEVSQ($B$2:$B$804)</f>
        <v>#VALUE!</v>
      </c>
      <c r="F163" s="30" t="e" cm="1">
        <f t="array" ref="F163">SUMPRODUCT($B$2:$B$804-$E$2,B163:B965-$E$2)</f>
        <v>#VALUE!</v>
      </c>
      <c r="G163" s="30" t="e" cm="1">
        <f t="array" ref="G163">INDEX(H$2:H$804,805-ROW(H163))</f>
        <v>#VALUE!</v>
      </c>
      <c r="H163" s="4" t="e" cm="1">
        <f t="array" ref="H163">SUMPRODUCT(B$2:B163-E$2,$B$2:B163-E$2)</f>
        <v>#VALUE!</v>
      </c>
      <c r="I163" s="4">
        <v>161</v>
      </c>
      <c r="J163" s="31" t="e">
        <f t="shared" si="2"/>
        <v>#VALUE!</v>
      </c>
    </row>
    <row r="164" spans="1:10" x14ac:dyDescent="0.15">
      <c r="A164" s="5">
        <v>45336</v>
      </c>
      <c r="B164" s="4">
        <f>Table5[[#This Row],[Combined 
Daily Order]]</f>
        <v>7229</v>
      </c>
      <c r="C164" s="4">
        <v>162</v>
      </c>
      <c r="D164" s="4" t="e" cm="1">
        <f t="array" aca="1" ref="D164" ca="1">SUMPRODUCT(OFFSET($B$2:$B$804,0,0,803-C164)-AVERAGE($B$2:$B$804),OFFSET($B$2:$B$804,C164,0,803-C164)-AVERAGE($B$2:$B$804))/DEVSQ($B$2:$B$804)</f>
        <v>#VALUE!</v>
      </c>
      <c r="F164" s="30" t="e" cm="1">
        <f t="array" ref="F164">SUMPRODUCT($B$2:$B$804-$E$2,B164:B966-$E$2)</f>
        <v>#VALUE!</v>
      </c>
      <c r="G164" s="30" t="e" cm="1">
        <f t="array" ref="G164">INDEX(H$2:H$804,805-ROW(H164))</f>
        <v>#VALUE!</v>
      </c>
      <c r="H164" s="4" t="e" cm="1">
        <f t="array" ref="H164">SUMPRODUCT(B$2:B164-E$2,$B$2:B164-E$2)</f>
        <v>#VALUE!</v>
      </c>
      <c r="I164" s="4">
        <v>162</v>
      </c>
      <c r="J164" s="31" t="e">
        <f t="shared" si="2"/>
        <v>#VALUE!</v>
      </c>
    </row>
    <row r="165" spans="1:10" x14ac:dyDescent="0.15">
      <c r="A165" s="5">
        <v>45335</v>
      </c>
      <c r="B165" s="4">
        <f>Table5[[#This Row],[Combined 
Daily Order]]</f>
        <v>11790</v>
      </c>
      <c r="C165" s="4">
        <v>163</v>
      </c>
      <c r="D165" s="4" t="e" cm="1">
        <f t="array" aca="1" ref="D165" ca="1">SUMPRODUCT(OFFSET($B$2:$B$804,0,0,803-C165)-AVERAGE($B$2:$B$804),OFFSET($B$2:$B$804,C165,0,803-C165)-AVERAGE($B$2:$B$804))/DEVSQ($B$2:$B$804)</f>
        <v>#VALUE!</v>
      </c>
      <c r="F165" s="30" t="e" cm="1">
        <f t="array" ref="F165">SUMPRODUCT($B$2:$B$804-$E$2,B165:B967-$E$2)</f>
        <v>#VALUE!</v>
      </c>
      <c r="G165" s="30" t="e" cm="1">
        <f t="array" ref="G165">INDEX(H$2:H$804,805-ROW(H165))</f>
        <v>#VALUE!</v>
      </c>
      <c r="H165" s="4" t="e" cm="1">
        <f t="array" ref="H165">SUMPRODUCT(B$2:B165-E$2,$B$2:B165-E$2)</f>
        <v>#VALUE!</v>
      </c>
      <c r="I165" s="4">
        <v>163</v>
      </c>
      <c r="J165" s="31" t="e">
        <f t="shared" si="2"/>
        <v>#VALUE!</v>
      </c>
    </row>
    <row r="166" spans="1:10" x14ac:dyDescent="0.15">
      <c r="A166" s="5">
        <v>45334</v>
      </c>
      <c r="B166" s="4">
        <f>Table5[[#This Row],[Combined 
Daily Order]]</f>
        <v>7673</v>
      </c>
      <c r="C166" s="4">
        <v>164</v>
      </c>
      <c r="D166" s="4" t="e" cm="1">
        <f t="array" aca="1" ref="D166" ca="1">SUMPRODUCT(OFFSET($B$2:$B$804,0,0,803-C166)-AVERAGE($B$2:$B$804),OFFSET($B$2:$B$804,C166,0,803-C166)-AVERAGE($B$2:$B$804))/DEVSQ($B$2:$B$804)</f>
        <v>#VALUE!</v>
      </c>
      <c r="F166" s="30" t="e" cm="1">
        <f t="array" ref="F166">SUMPRODUCT($B$2:$B$804-$E$2,B166:B968-$E$2)</f>
        <v>#VALUE!</v>
      </c>
      <c r="G166" s="30" t="e" cm="1">
        <f t="array" ref="G166">INDEX(H$2:H$804,805-ROW(H166))</f>
        <v>#VALUE!</v>
      </c>
      <c r="H166" s="4" t="e" cm="1">
        <f t="array" ref="H166">SUMPRODUCT(B$2:B166-E$2,$B$2:B166-E$2)</f>
        <v>#VALUE!</v>
      </c>
      <c r="I166" s="4">
        <v>164</v>
      </c>
      <c r="J166" s="31" t="e">
        <f t="shared" si="2"/>
        <v>#VALUE!</v>
      </c>
    </row>
    <row r="167" spans="1:10" x14ac:dyDescent="0.15">
      <c r="A167" s="5">
        <v>45331</v>
      </c>
      <c r="B167" s="4">
        <f>Table5[[#This Row],[Combined 
Daily Order]]</f>
        <v>11378</v>
      </c>
      <c r="C167" s="4">
        <v>165</v>
      </c>
      <c r="D167" s="4" t="e" cm="1">
        <f t="array" aca="1" ref="D167" ca="1">SUMPRODUCT(OFFSET($B$2:$B$804,0,0,803-C167)-AVERAGE($B$2:$B$804),OFFSET($B$2:$B$804,C167,0,803-C167)-AVERAGE($B$2:$B$804))/DEVSQ($B$2:$B$804)</f>
        <v>#VALUE!</v>
      </c>
      <c r="F167" s="30" t="e" cm="1">
        <f t="array" ref="F167">SUMPRODUCT($B$2:$B$804-$E$2,B167:B969-$E$2)</f>
        <v>#VALUE!</v>
      </c>
      <c r="G167" s="30" t="e" cm="1">
        <f t="array" ref="G167">INDEX(H$2:H$804,805-ROW(H167))</f>
        <v>#VALUE!</v>
      </c>
      <c r="H167" s="4" t="e" cm="1">
        <f t="array" ref="H167">SUMPRODUCT(B$2:B167-E$2,$B$2:B167-E$2)</f>
        <v>#VALUE!</v>
      </c>
      <c r="I167" s="4">
        <v>165</v>
      </c>
      <c r="J167" s="31" t="e">
        <f t="shared" si="2"/>
        <v>#VALUE!</v>
      </c>
    </row>
    <row r="168" spans="1:10" x14ac:dyDescent="0.15">
      <c r="A168" s="5">
        <v>45330</v>
      </c>
      <c r="B168" s="4">
        <f>Table5[[#This Row],[Combined 
Daily Order]]</f>
        <v>7650</v>
      </c>
      <c r="C168" s="4">
        <v>166</v>
      </c>
      <c r="D168" s="4" t="e" cm="1">
        <f t="array" aca="1" ref="D168" ca="1">SUMPRODUCT(OFFSET($B$2:$B$804,0,0,803-C168)-AVERAGE($B$2:$B$804),OFFSET($B$2:$B$804,C168,0,803-C168)-AVERAGE($B$2:$B$804))/DEVSQ($B$2:$B$804)</f>
        <v>#VALUE!</v>
      </c>
      <c r="F168" s="30" t="e" cm="1">
        <f t="array" ref="F168">SUMPRODUCT($B$2:$B$804-$E$2,B168:B970-$E$2)</f>
        <v>#VALUE!</v>
      </c>
      <c r="G168" s="30" t="e" cm="1">
        <f t="array" ref="G168">INDEX(H$2:H$804,805-ROW(H168))</f>
        <v>#VALUE!</v>
      </c>
      <c r="H168" s="4" t="e" cm="1">
        <f t="array" ref="H168">SUMPRODUCT(B$2:B168-E$2,$B$2:B168-E$2)</f>
        <v>#VALUE!</v>
      </c>
      <c r="I168" s="4">
        <v>166</v>
      </c>
      <c r="J168" s="31" t="e">
        <f t="shared" si="2"/>
        <v>#VALUE!</v>
      </c>
    </row>
    <row r="169" spans="1:10" x14ac:dyDescent="0.15">
      <c r="A169" s="5">
        <v>45329</v>
      </c>
      <c r="B169" s="4">
        <f>Table5[[#This Row],[Combined 
Daily Order]]</f>
        <v>10752</v>
      </c>
      <c r="C169" s="4">
        <v>167</v>
      </c>
      <c r="D169" s="4" t="e" cm="1">
        <f t="array" aca="1" ref="D169" ca="1">SUMPRODUCT(OFFSET($B$2:$B$804,0,0,803-C169)-AVERAGE($B$2:$B$804),OFFSET($B$2:$B$804,C169,0,803-C169)-AVERAGE($B$2:$B$804))/DEVSQ($B$2:$B$804)</f>
        <v>#VALUE!</v>
      </c>
      <c r="F169" s="30" t="e" cm="1">
        <f t="array" ref="F169">SUMPRODUCT($B$2:$B$804-$E$2,B169:B971-$E$2)</f>
        <v>#VALUE!</v>
      </c>
      <c r="G169" s="30" t="e" cm="1">
        <f t="array" ref="G169">INDEX(H$2:H$804,805-ROW(H169))</f>
        <v>#VALUE!</v>
      </c>
      <c r="H169" s="4" t="e" cm="1">
        <f t="array" ref="H169">SUMPRODUCT(B$2:B169-E$2,$B$2:B169-E$2)</f>
        <v>#VALUE!</v>
      </c>
      <c r="I169" s="4">
        <v>167</v>
      </c>
      <c r="J169" s="31" t="e">
        <f t="shared" si="2"/>
        <v>#VALUE!</v>
      </c>
    </row>
    <row r="170" spans="1:10" x14ac:dyDescent="0.15">
      <c r="A170" s="5">
        <v>45328</v>
      </c>
      <c r="B170" s="4">
        <f>Table5[[#This Row],[Combined 
Daily Order]]</f>
        <v>7658</v>
      </c>
      <c r="C170" s="4">
        <v>168</v>
      </c>
      <c r="D170" s="4" t="e" cm="1">
        <f t="array" aca="1" ref="D170" ca="1">SUMPRODUCT(OFFSET($B$2:$B$804,0,0,803-C170)-AVERAGE($B$2:$B$804),OFFSET($B$2:$B$804,C170,0,803-C170)-AVERAGE($B$2:$B$804))/DEVSQ($B$2:$B$804)</f>
        <v>#VALUE!</v>
      </c>
      <c r="F170" s="30" t="e" cm="1">
        <f t="array" ref="F170">SUMPRODUCT($B$2:$B$804-$E$2,B170:B972-$E$2)</f>
        <v>#VALUE!</v>
      </c>
      <c r="G170" s="30" t="e" cm="1">
        <f t="array" ref="G170">INDEX(H$2:H$804,805-ROW(H170))</f>
        <v>#VALUE!</v>
      </c>
      <c r="H170" s="4" t="e" cm="1">
        <f t="array" ref="H170">SUMPRODUCT(B$2:B170-E$2,$B$2:B170-E$2)</f>
        <v>#VALUE!</v>
      </c>
      <c r="I170" s="4">
        <v>168</v>
      </c>
      <c r="J170" s="31" t="e">
        <f t="shared" si="2"/>
        <v>#VALUE!</v>
      </c>
    </row>
    <row r="171" spans="1:10" x14ac:dyDescent="0.15">
      <c r="A171" s="5">
        <v>45327</v>
      </c>
      <c r="B171" s="4">
        <f>Table5[[#This Row],[Combined 
Daily Order]]</f>
        <v>11127</v>
      </c>
      <c r="C171" s="4">
        <v>169</v>
      </c>
      <c r="D171" s="4" t="e" cm="1">
        <f t="array" aca="1" ref="D171" ca="1">SUMPRODUCT(OFFSET($B$2:$B$804,0,0,803-C171)-AVERAGE($B$2:$B$804),OFFSET($B$2:$B$804,C171,0,803-C171)-AVERAGE($B$2:$B$804))/DEVSQ($B$2:$B$804)</f>
        <v>#VALUE!</v>
      </c>
      <c r="F171" s="30" t="e" cm="1">
        <f t="array" ref="F171">SUMPRODUCT($B$2:$B$804-$E$2,B171:B973-$E$2)</f>
        <v>#VALUE!</v>
      </c>
      <c r="G171" s="30" t="e" cm="1">
        <f t="array" ref="G171">INDEX(H$2:H$804,805-ROW(H171))</f>
        <v>#VALUE!</v>
      </c>
      <c r="H171" s="4" t="e" cm="1">
        <f t="array" ref="H171">SUMPRODUCT(B$2:B171-E$2,$B$2:B171-E$2)</f>
        <v>#VALUE!</v>
      </c>
      <c r="I171" s="4">
        <v>169</v>
      </c>
      <c r="J171" s="31" t="e">
        <f t="shared" si="2"/>
        <v>#VALUE!</v>
      </c>
    </row>
    <row r="172" spans="1:10" x14ac:dyDescent="0.15">
      <c r="A172" s="5">
        <v>45324</v>
      </c>
      <c r="B172" s="4">
        <f>Table5[[#This Row],[Combined 
Daily Order]]</f>
        <v>7162</v>
      </c>
      <c r="C172" s="4">
        <v>170</v>
      </c>
      <c r="D172" s="4" t="e" cm="1">
        <f t="array" aca="1" ref="D172" ca="1">SUMPRODUCT(OFFSET($B$2:$B$804,0,0,803-C172)-AVERAGE($B$2:$B$804),OFFSET($B$2:$B$804,C172,0,803-C172)-AVERAGE($B$2:$B$804))/DEVSQ($B$2:$B$804)</f>
        <v>#VALUE!</v>
      </c>
      <c r="F172" s="30" t="e" cm="1">
        <f t="array" ref="F172">SUMPRODUCT($B$2:$B$804-$E$2,B172:B974-$E$2)</f>
        <v>#VALUE!</v>
      </c>
      <c r="G172" s="30" t="e" cm="1">
        <f t="array" ref="G172">INDEX(H$2:H$804,805-ROW(H172))</f>
        <v>#VALUE!</v>
      </c>
      <c r="H172" s="4" t="e" cm="1">
        <f t="array" ref="H172">SUMPRODUCT(B$2:B172-E$2,$B$2:B172-E$2)</f>
        <v>#VALUE!</v>
      </c>
      <c r="I172" s="4">
        <v>170</v>
      </c>
      <c r="J172" s="31" t="e">
        <f t="shared" si="2"/>
        <v>#VALUE!</v>
      </c>
    </row>
    <row r="173" spans="1:10" x14ac:dyDescent="0.15">
      <c r="A173" s="5">
        <v>45323</v>
      </c>
      <c r="B173" s="4">
        <f>Table5[[#This Row],[Combined 
Daily Order]]</f>
        <v>11463</v>
      </c>
      <c r="C173" s="4">
        <v>171</v>
      </c>
      <c r="D173" s="4" t="e" cm="1">
        <f t="array" aca="1" ref="D173" ca="1">SUMPRODUCT(OFFSET($B$2:$B$804,0,0,803-C173)-AVERAGE($B$2:$B$804),OFFSET($B$2:$B$804,C173,0,803-C173)-AVERAGE($B$2:$B$804))/DEVSQ($B$2:$B$804)</f>
        <v>#VALUE!</v>
      </c>
      <c r="F173" s="30" t="e" cm="1">
        <f t="array" ref="F173">SUMPRODUCT($B$2:$B$804-$E$2,B173:B975-$E$2)</f>
        <v>#VALUE!</v>
      </c>
      <c r="G173" s="30" t="e" cm="1">
        <f t="array" ref="G173">INDEX(H$2:H$804,805-ROW(H173))</f>
        <v>#VALUE!</v>
      </c>
      <c r="H173" s="4" t="e" cm="1">
        <f t="array" ref="H173">SUMPRODUCT(B$2:B173-E$2,$B$2:B173-E$2)</f>
        <v>#VALUE!</v>
      </c>
      <c r="I173" s="4">
        <v>171</v>
      </c>
      <c r="J173" s="31" t="e">
        <f t="shared" si="2"/>
        <v>#VALUE!</v>
      </c>
    </row>
    <row r="174" spans="1:10" x14ac:dyDescent="0.15">
      <c r="A174" s="5">
        <v>45322</v>
      </c>
      <c r="B174" s="4">
        <f>Table5[[#This Row],[Combined 
Daily Order]]</f>
        <v>12205</v>
      </c>
      <c r="C174" s="4">
        <v>172</v>
      </c>
      <c r="D174" s="4" t="e" cm="1">
        <f t="array" aca="1" ref="D174" ca="1">SUMPRODUCT(OFFSET($B$2:$B$804,0,0,803-C174)-AVERAGE($B$2:$B$804),OFFSET($B$2:$B$804,C174,0,803-C174)-AVERAGE($B$2:$B$804))/DEVSQ($B$2:$B$804)</f>
        <v>#VALUE!</v>
      </c>
      <c r="F174" s="30" t="e" cm="1">
        <f t="array" ref="F174">SUMPRODUCT($B$2:$B$804-$E$2,B174:B976-$E$2)</f>
        <v>#VALUE!</v>
      </c>
      <c r="G174" s="30" t="e" cm="1">
        <f t="array" ref="G174">INDEX(H$2:H$804,805-ROW(H174))</f>
        <v>#VALUE!</v>
      </c>
      <c r="H174" s="4" t="e" cm="1">
        <f t="array" ref="H174">SUMPRODUCT(B$2:B174-E$2,$B$2:B174-E$2)</f>
        <v>#VALUE!</v>
      </c>
      <c r="I174" s="4">
        <v>172</v>
      </c>
      <c r="J174" s="31" t="e">
        <f t="shared" si="2"/>
        <v>#VALUE!</v>
      </c>
    </row>
    <row r="175" spans="1:10" x14ac:dyDescent="0.15">
      <c r="A175" s="5">
        <v>45321</v>
      </c>
      <c r="B175" s="4">
        <f>Table5[[#This Row],[Combined 
Daily Order]]</f>
        <v>7146</v>
      </c>
      <c r="C175" s="4">
        <v>173</v>
      </c>
      <c r="D175" s="4" t="e" cm="1">
        <f t="array" aca="1" ref="D175" ca="1">SUMPRODUCT(OFFSET($B$2:$B$804,0,0,803-C175)-AVERAGE($B$2:$B$804),OFFSET($B$2:$B$804,C175,0,803-C175)-AVERAGE($B$2:$B$804))/DEVSQ($B$2:$B$804)</f>
        <v>#VALUE!</v>
      </c>
      <c r="F175" s="30" t="e" cm="1">
        <f t="array" ref="F175">SUMPRODUCT($B$2:$B$804-$E$2,B175:B977-$E$2)</f>
        <v>#VALUE!</v>
      </c>
      <c r="G175" s="30" t="e" cm="1">
        <f t="array" ref="G175">INDEX(H$2:H$804,805-ROW(H175))</f>
        <v>#VALUE!</v>
      </c>
      <c r="H175" s="4" t="e" cm="1">
        <f t="array" ref="H175">SUMPRODUCT(B$2:B175-E$2,$B$2:B175-E$2)</f>
        <v>#VALUE!</v>
      </c>
      <c r="I175" s="4">
        <v>173</v>
      </c>
      <c r="J175" s="31" t="e">
        <f t="shared" si="2"/>
        <v>#VALUE!</v>
      </c>
    </row>
    <row r="176" spans="1:10" x14ac:dyDescent="0.15">
      <c r="A176" s="5">
        <v>45320</v>
      </c>
      <c r="B176" s="4">
        <f>Table5[[#This Row],[Combined 
Daily Order]]</f>
        <v>12656</v>
      </c>
      <c r="C176" s="4">
        <v>174</v>
      </c>
      <c r="D176" s="4" t="e" cm="1">
        <f t="array" aca="1" ref="D176" ca="1">SUMPRODUCT(OFFSET($B$2:$B$804,0,0,803-C176)-AVERAGE($B$2:$B$804),OFFSET($B$2:$B$804,C176,0,803-C176)-AVERAGE($B$2:$B$804))/DEVSQ($B$2:$B$804)</f>
        <v>#VALUE!</v>
      </c>
      <c r="F176" s="30" t="e" cm="1">
        <f t="array" ref="F176">SUMPRODUCT($B$2:$B$804-$E$2,B176:B978-$E$2)</f>
        <v>#VALUE!</v>
      </c>
      <c r="G176" s="30" t="e" cm="1">
        <f t="array" ref="G176">INDEX(H$2:H$804,805-ROW(H176))</f>
        <v>#VALUE!</v>
      </c>
      <c r="H176" s="4" t="e" cm="1">
        <f t="array" ref="H176">SUMPRODUCT(B$2:B176-E$2,$B$2:B176-E$2)</f>
        <v>#VALUE!</v>
      </c>
      <c r="I176" s="4">
        <v>174</v>
      </c>
      <c r="J176" s="31" t="e">
        <f t="shared" si="2"/>
        <v>#VALUE!</v>
      </c>
    </row>
    <row r="177" spans="1:10" x14ac:dyDescent="0.15">
      <c r="A177" s="5">
        <v>45317</v>
      </c>
      <c r="B177" s="4">
        <f>Table5[[#This Row],[Combined 
Daily Order]]</f>
        <v>7566</v>
      </c>
      <c r="C177" s="4">
        <v>175</v>
      </c>
      <c r="D177" s="4" t="e" cm="1">
        <f t="array" aca="1" ref="D177" ca="1">SUMPRODUCT(OFFSET($B$2:$B$804,0,0,803-C177)-AVERAGE($B$2:$B$804),OFFSET($B$2:$B$804,C177,0,803-C177)-AVERAGE($B$2:$B$804))/DEVSQ($B$2:$B$804)</f>
        <v>#VALUE!</v>
      </c>
      <c r="F177" s="30" t="e" cm="1">
        <f t="array" ref="F177">SUMPRODUCT($B$2:$B$804-$E$2,B177:B979-$E$2)</f>
        <v>#VALUE!</v>
      </c>
      <c r="G177" s="30" t="e" cm="1">
        <f t="array" ref="G177">INDEX(H$2:H$804,805-ROW(H177))</f>
        <v>#VALUE!</v>
      </c>
      <c r="H177" s="4" t="e" cm="1">
        <f t="array" ref="H177">SUMPRODUCT(B$2:B177-E$2,$B$2:B177-E$2)</f>
        <v>#VALUE!</v>
      </c>
      <c r="I177" s="4">
        <v>175</v>
      </c>
      <c r="J177" s="31" t="e">
        <f t="shared" si="2"/>
        <v>#VALUE!</v>
      </c>
    </row>
    <row r="178" spans="1:10" x14ac:dyDescent="0.15">
      <c r="A178" s="5">
        <v>45316</v>
      </c>
      <c r="B178" s="4">
        <f>Table5[[#This Row],[Combined 
Daily Order]]</f>
        <v>12352</v>
      </c>
      <c r="C178" s="4">
        <v>176</v>
      </c>
      <c r="D178" s="4" t="e" cm="1">
        <f t="array" aca="1" ref="D178" ca="1">SUMPRODUCT(OFFSET($B$2:$B$804,0,0,803-C178)-AVERAGE($B$2:$B$804),OFFSET($B$2:$B$804,C178,0,803-C178)-AVERAGE($B$2:$B$804))/DEVSQ($B$2:$B$804)</f>
        <v>#VALUE!</v>
      </c>
      <c r="F178" s="30" t="e" cm="1">
        <f t="array" ref="F178">SUMPRODUCT($B$2:$B$804-$E$2,B178:B980-$E$2)</f>
        <v>#VALUE!</v>
      </c>
      <c r="G178" s="30" t="e" cm="1">
        <f t="array" ref="G178">INDEX(H$2:H$804,805-ROW(H178))</f>
        <v>#VALUE!</v>
      </c>
      <c r="H178" s="4" t="e" cm="1">
        <f t="array" ref="H178">SUMPRODUCT(B$2:B178-E$2,$B$2:B178-E$2)</f>
        <v>#VALUE!</v>
      </c>
      <c r="I178" s="4">
        <v>176</v>
      </c>
      <c r="J178" s="31" t="e">
        <f t="shared" si="2"/>
        <v>#VALUE!</v>
      </c>
    </row>
    <row r="179" spans="1:10" x14ac:dyDescent="0.15">
      <c r="A179" s="5">
        <v>45315</v>
      </c>
      <c r="B179" s="4">
        <f>Table5[[#This Row],[Combined 
Daily Order]]</f>
        <v>7728</v>
      </c>
      <c r="C179" s="4">
        <v>177</v>
      </c>
      <c r="D179" s="4" t="e" cm="1">
        <f t="array" aca="1" ref="D179" ca="1">SUMPRODUCT(OFFSET($B$2:$B$804,0,0,803-C179)-AVERAGE($B$2:$B$804),OFFSET($B$2:$B$804,C179,0,803-C179)-AVERAGE($B$2:$B$804))/DEVSQ($B$2:$B$804)</f>
        <v>#VALUE!</v>
      </c>
      <c r="F179" s="30" t="e" cm="1">
        <f t="array" ref="F179">SUMPRODUCT($B$2:$B$804-$E$2,B179:B981-$E$2)</f>
        <v>#VALUE!</v>
      </c>
      <c r="G179" s="30" t="e" cm="1">
        <f t="array" ref="G179">INDEX(H$2:H$804,805-ROW(H179))</f>
        <v>#VALUE!</v>
      </c>
      <c r="H179" s="4" t="e" cm="1">
        <f t="array" ref="H179">SUMPRODUCT(B$2:B179-E$2,$B$2:B179-E$2)</f>
        <v>#VALUE!</v>
      </c>
      <c r="I179" s="4">
        <v>177</v>
      </c>
      <c r="J179" s="31" t="e">
        <f t="shared" si="2"/>
        <v>#VALUE!</v>
      </c>
    </row>
    <row r="180" spans="1:10" x14ac:dyDescent="0.15">
      <c r="A180" s="5">
        <v>45314</v>
      </c>
      <c r="B180" s="4">
        <f>Table5[[#This Row],[Combined 
Daily Order]]</f>
        <v>7897</v>
      </c>
      <c r="C180" s="4">
        <v>178</v>
      </c>
      <c r="D180" s="4" t="e" cm="1">
        <f t="array" aca="1" ref="D180" ca="1">SUMPRODUCT(OFFSET($B$2:$B$804,0,0,803-C180)-AVERAGE($B$2:$B$804),OFFSET($B$2:$B$804,C180,0,803-C180)-AVERAGE($B$2:$B$804))/DEVSQ($B$2:$B$804)</f>
        <v>#VALUE!</v>
      </c>
      <c r="F180" s="30" t="e" cm="1">
        <f t="array" ref="F180">SUMPRODUCT($B$2:$B$804-$E$2,B180:B982-$E$2)</f>
        <v>#VALUE!</v>
      </c>
      <c r="G180" s="30" t="e" cm="1">
        <f t="array" ref="G180">INDEX(H$2:H$804,805-ROW(H180))</f>
        <v>#VALUE!</v>
      </c>
      <c r="H180" s="4" t="e" cm="1">
        <f t="array" ref="H180">SUMPRODUCT(B$2:B180-E$2,$B$2:B180-E$2)</f>
        <v>#VALUE!</v>
      </c>
      <c r="I180" s="4">
        <v>178</v>
      </c>
      <c r="J180" s="31" t="e">
        <f t="shared" si="2"/>
        <v>#VALUE!</v>
      </c>
    </row>
    <row r="181" spans="1:10" x14ac:dyDescent="0.15">
      <c r="A181" s="5">
        <v>45313</v>
      </c>
      <c r="B181" s="4">
        <f>Table5[[#This Row],[Combined 
Daily Order]]</f>
        <v>11600</v>
      </c>
      <c r="C181" s="4">
        <v>179</v>
      </c>
      <c r="D181" s="4" t="e" cm="1">
        <f t="array" aca="1" ref="D181" ca="1">SUMPRODUCT(OFFSET($B$2:$B$804,0,0,803-C181)-AVERAGE($B$2:$B$804),OFFSET($B$2:$B$804,C181,0,803-C181)-AVERAGE($B$2:$B$804))/DEVSQ($B$2:$B$804)</f>
        <v>#VALUE!</v>
      </c>
      <c r="F181" s="30" t="e" cm="1">
        <f t="array" ref="F181">SUMPRODUCT($B$2:$B$804-$E$2,B181:B983-$E$2)</f>
        <v>#VALUE!</v>
      </c>
      <c r="G181" s="30" t="e" cm="1">
        <f t="array" ref="G181">INDEX(H$2:H$804,805-ROW(H181))</f>
        <v>#VALUE!</v>
      </c>
      <c r="H181" s="4" t="e" cm="1">
        <f t="array" ref="H181">SUMPRODUCT(B$2:B181-E$2,$B$2:B181-E$2)</f>
        <v>#VALUE!</v>
      </c>
      <c r="I181" s="4">
        <v>179</v>
      </c>
      <c r="J181" s="31" t="e">
        <f t="shared" si="2"/>
        <v>#VALUE!</v>
      </c>
    </row>
    <row r="182" spans="1:10" x14ac:dyDescent="0.15">
      <c r="A182" s="5">
        <v>45310</v>
      </c>
      <c r="B182" s="4">
        <f>Table5[[#This Row],[Combined 
Daily Order]]</f>
        <v>12280</v>
      </c>
      <c r="C182" s="4">
        <v>180</v>
      </c>
      <c r="D182" s="4" t="e" cm="1">
        <f t="array" aca="1" ref="D182" ca="1">SUMPRODUCT(OFFSET($B$2:$B$804,0,0,803-C182)-AVERAGE($B$2:$B$804),OFFSET($B$2:$B$804,C182,0,803-C182)-AVERAGE($B$2:$B$804))/DEVSQ($B$2:$B$804)</f>
        <v>#VALUE!</v>
      </c>
      <c r="F182" s="30" t="e" cm="1">
        <f t="array" ref="F182">SUMPRODUCT($B$2:$B$804-$E$2,B182:B984-$E$2)</f>
        <v>#VALUE!</v>
      </c>
      <c r="G182" s="30" t="e" cm="1">
        <f t="array" ref="G182">INDEX(H$2:H$804,805-ROW(H182))</f>
        <v>#VALUE!</v>
      </c>
      <c r="H182" s="4" t="e" cm="1">
        <f t="array" ref="H182">SUMPRODUCT(B$2:B182-E$2,$B$2:B182-E$2)</f>
        <v>#VALUE!</v>
      </c>
      <c r="I182" s="4">
        <v>180</v>
      </c>
      <c r="J182" s="31" t="e">
        <f t="shared" si="2"/>
        <v>#VALUE!</v>
      </c>
    </row>
    <row r="183" spans="1:10" x14ac:dyDescent="0.15">
      <c r="A183" s="5">
        <v>45309</v>
      </c>
      <c r="B183" s="4">
        <f>Table5[[#This Row],[Combined 
Daily Order]]</f>
        <v>7719</v>
      </c>
      <c r="C183" s="4">
        <v>181</v>
      </c>
      <c r="D183" s="4" t="e" cm="1">
        <f t="array" aca="1" ref="D183" ca="1">SUMPRODUCT(OFFSET($B$2:$B$804,0,0,803-C183)-AVERAGE($B$2:$B$804),OFFSET($B$2:$B$804,C183,0,803-C183)-AVERAGE($B$2:$B$804))/DEVSQ($B$2:$B$804)</f>
        <v>#VALUE!</v>
      </c>
      <c r="F183" s="30" t="e" cm="1">
        <f t="array" ref="F183">SUMPRODUCT($B$2:$B$804-$E$2,B183:B985-$E$2)</f>
        <v>#VALUE!</v>
      </c>
      <c r="G183" s="30" t="e" cm="1">
        <f t="array" ref="G183">INDEX(H$2:H$804,805-ROW(H183))</f>
        <v>#VALUE!</v>
      </c>
      <c r="H183" s="4" t="e" cm="1">
        <f t="array" ref="H183">SUMPRODUCT(B$2:B183-E$2,$B$2:B183-E$2)</f>
        <v>#VALUE!</v>
      </c>
      <c r="I183" s="4">
        <v>181</v>
      </c>
      <c r="J183" s="31" t="e">
        <f t="shared" si="2"/>
        <v>#VALUE!</v>
      </c>
    </row>
    <row r="184" spans="1:10" x14ac:dyDescent="0.15">
      <c r="A184" s="5">
        <v>45308</v>
      </c>
      <c r="B184" s="4">
        <f>Table5[[#This Row],[Combined 
Daily Order]]</f>
        <v>12174</v>
      </c>
      <c r="C184" s="4">
        <v>182</v>
      </c>
      <c r="D184" s="4" t="e" cm="1">
        <f t="array" aca="1" ref="D184" ca="1">SUMPRODUCT(OFFSET($B$2:$B$804,0,0,803-C184)-AVERAGE($B$2:$B$804),OFFSET($B$2:$B$804,C184,0,803-C184)-AVERAGE($B$2:$B$804))/DEVSQ($B$2:$B$804)</f>
        <v>#VALUE!</v>
      </c>
      <c r="F184" s="30" t="e" cm="1">
        <f t="array" ref="F184">SUMPRODUCT($B$2:$B$804-$E$2,B184:B986-$E$2)</f>
        <v>#VALUE!</v>
      </c>
      <c r="G184" s="30" t="e" cm="1">
        <f t="array" ref="G184">INDEX(H$2:H$804,805-ROW(H184))</f>
        <v>#VALUE!</v>
      </c>
      <c r="H184" s="4" t="e" cm="1">
        <f t="array" ref="H184">SUMPRODUCT(B$2:B184-E$2,$B$2:B184-E$2)</f>
        <v>#VALUE!</v>
      </c>
      <c r="I184" s="4">
        <v>182</v>
      </c>
      <c r="J184" s="31" t="e">
        <f t="shared" si="2"/>
        <v>#VALUE!</v>
      </c>
    </row>
    <row r="185" spans="1:10" x14ac:dyDescent="0.15">
      <c r="A185" s="5">
        <v>45307</v>
      </c>
      <c r="B185" s="4">
        <f>Table5[[#This Row],[Combined 
Daily Order]]</f>
        <v>7239</v>
      </c>
      <c r="C185" s="4">
        <v>183</v>
      </c>
      <c r="D185" s="4" t="e" cm="1">
        <f t="array" aca="1" ref="D185" ca="1">SUMPRODUCT(OFFSET($B$2:$B$804,0,0,803-C185)-AVERAGE($B$2:$B$804),OFFSET($B$2:$B$804,C185,0,803-C185)-AVERAGE($B$2:$B$804))/DEVSQ($B$2:$B$804)</f>
        <v>#VALUE!</v>
      </c>
      <c r="F185" s="30" t="e" cm="1">
        <f t="array" ref="F185">SUMPRODUCT($B$2:$B$804-$E$2,B185:B987-$E$2)</f>
        <v>#VALUE!</v>
      </c>
      <c r="G185" s="30" t="e" cm="1">
        <f t="array" ref="G185">INDEX(H$2:H$804,805-ROW(H185))</f>
        <v>#VALUE!</v>
      </c>
      <c r="H185" s="4" t="e" cm="1">
        <f t="array" ref="H185">SUMPRODUCT(B$2:B185-E$2,$B$2:B185-E$2)</f>
        <v>#VALUE!</v>
      </c>
      <c r="I185" s="4">
        <v>183</v>
      </c>
      <c r="J185" s="31" t="e">
        <f t="shared" si="2"/>
        <v>#VALUE!</v>
      </c>
    </row>
    <row r="186" spans="1:10" x14ac:dyDescent="0.15">
      <c r="A186" s="5">
        <v>45306</v>
      </c>
      <c r="B186" s="4">
        <f>Table5[[#This Row],[Combined 
Daily Order]]</f>
        <v>12560</v>
      </c>
      <c r="C186" s="4">
        <v>184</v>
      </c>
      <c r="D186" s="4" t="e" cm="1">
        <f t="array" aca="1" ref="D186" ca="1">SUMPRODUCT(OFFSET($B$2:$B$804,0,0,803-C186)-AVERAGE($B$2:$B$804),OFFSET($B$2:$B$804,C186,0,803-C186)-AVERAGE($B$2:$B$804))/DEVSQ($B$2:$B$804)</f>
        <v>#VALUE!</v>
      </c>
      <c r="F186" s="30" t="e" cm="1">
        <f t="array" ref="F186">SUMPRODUCT($B$2:$B$804-$E$2,B186:B988-$E$2)</f>
        <v>#VALUE!</v>
      </c>
      <c r="G186" s="30" t="e" cm="1">
        <f t="array" ref="G186">INDEX(H$2:H$804,805-ROW(H186))</f>
        <v>#VALUE!</v>
      </c>
      <c r="H186" s="4" t="e" cm="1">
        <f t="array" ref="H186">SUMPRODUCT(B$2:B186-E$2,$B$2:B186-E$2)</f>
        <v>#VALUE!</v>
      </c>
      <c r="I186" s="4">
        <v>184</v>
      </c>
      <c r="J186" s="31" t="e">
        <f t="shared" si="2"/>
        <v>#VALUE!</v>
      </c>
    </row>
    <row r="187" spans="1:10" x14ac:dyDescent="0.15">
      <c r="A187" s="5">
        <v>45303</v>
      </c>
      <c r="B187" s="4">
        <f>Table5[[#This Row],[Combined 
Daily Order]]</f>
        <v>7412</v>
      </c>
      <c r="C187" s="4">
        <v>185</v>
      </c>
      <c r="D187" s="4" t="e" cm="1">
        <f t="array" aca="1" ref="D187" ca="1">SUMPRODUCT(OFFSET($B$2:$B$804,0,0,803-C187)-AVERAGE($B$2:$B$804),OFFSET($B$2:$B$804,C187,0,803-C187)-AVERAGE($B$2:$B$804))/DEVSQ($B$2:$B$804)</f>
        <v>#VALUE!</v>
      </c>
      <c r="F187" s="30" t="e" cm="1">
        <f t="array" ref="F187">SUMPRODUCT($B$2:$B$804-$E$2,B187:B989-$E$2)</f>
        <v>#VALUE!</v>
      </c>
      <c r="G187" s="30" t="e" cm="1">
        <f t="array" ref="G187">INDEX(H$2:H$804,805-ROW(H187))</f>
        <v>#VALUE!</v>
      </c>
      <c r="H187" s="4" t="e" cm="1">
        <f t="array" ref="H187">SUMPRODUCT(B$2:B187-E$2,$B$2:B187-E$2)</f>
        <v>#VALUE!</v>
      </c>
      <c r="I187" s="4">
        <v>185</v>
      </c>
      <c r="J187" s="31" t="e">
        <f t="shared" si="2"/>
        <v>#VALUE!</v>
      </c>
    </row>
    <row r="188" spans="1:10" x14ac:dyDescent="0.15">
      <c r="A188" s="5">
        <v>45302</v>
      </c>
      <c r="B188" s="4">
        <f>Table5[[#This Row],[Combined 
Daily Order]]</f>
        <v>12006</v>
      </c>
      <c r="C188" s="4">
        <v>186</v>
      </c>
      <c r="D188" s="4" t="e" cm="1">
        <f t="array" aca="1" ref="D188" ca="1">SUMPRODUCT(OFFSET($B$2:$B$804,0,0,803-C188)-AVERAGE($B$2:$B$804),OFFSET($B$2:$B$804,C188,0,803-C188)-AVERAGE($B$2:$B$804))/DEVSQ($B$2:$B$804)</f>
        <v>#VALUE!</v>
      </c>
      <c r="F188" s="30" t="e" cm="1">
        <f t="array" ref="F188">SUMPRODUCT($B$2:$B$804-$E$2,B188:B990-$E$2)</f>
        <v>#VALUE!</v>
      </c>
      <c r="G188" s="30" t="e" cm="1">
        <f t="array" ref="G188">INDEX(H$2:H$804,805-ROW(H188))</f>
        <v>#VALUE!</v>
      </c>
      <c r="H188" s="4" t="e" cm="1">
        <f t="array" ref="H188">SUMPRODUCT(B$2:B188-E$2,$B$2:B188-E$2)</f>
        <v>#VALUE!</v>
      </c>
      <c r="I188" s="4">
        <v>186</v>
      </c>
      <c r="J188" s="31" t="e">
        <f t="shared" si="2"/>
        <v>#VALUE!</v>
      </c>
    </row>
    <row r="189" spans="1:10" x14ac:dyDescent="0.15">
      <c r="A189" s="5">
        <v>45301</v>
      </c>
      <c r="B189" s="4">
        <f>Table5[[#This Row],[Combined 
Daily Order]]</f>
        <v>8379</v>
      </c>
      <c r="C189" s="4">
        <v>187</v>
      </c>
      <c r="D189" s="4" t="e" cm="1">
        <f t="array" aca="1" ref="D189" ca="1">SUMPRODUCT(OFFSET($B$2:$B$804,0,0,803-C189)-AVERAGE($B$2:$B$804),OFFSET($B$2:$B$804,C189,0,803-C189)-AVERAGE($B$2:$B$804))/DEVSQ($B$2:$B$804)</f>
        <v>#VALUE!</v>
      </c>
      <c r="F189" s="30" t="e" cm="1">
        <f t="array" ref="F189">SUMPRODUCT($B$2:$B$804-$E$2,B189:B991-$E$2)</f>
        <v>#VALUE!</v>
      </c>
      <c r="G189" s="30" t="e" cm="1">
        <f t="array" ref="G189">INDEX(H$2:H$804,805-ROW(H189))</f>
        <v>#VALUE!</v>
      </c>
      <c r="H189" s="4" t="e" cm="1">
        <f t="array" ref="H189">SUMPRODUCT(B$2:B189-E$2,$B$2:B189-E$2)</f>
        <v>#VALUE!</v>
      </c>
      <c r="I189" s="4">
        <v>187</v>
      </c>
      <c r="J189" s="31" t="e">
        <f t="shared" si="2"/>
        <v>#VALUE!</v>
      </c>
    </row>
    <row r="190" spans="1:10" x14ac:dyDescent="0.15">
      <c r="A190" s="5">
        <v>45300</v>
      </c>
      <c r="B190" s="4">
        <f>Table5[[#This Row],[Combined 
Daily Order]]</f>
        <v>14930</v>
      </c>
      <c r="C190" s="4">
        <v>188</v>
      </c>
      <c r="D190" s="4" t="e" cm="1">
        <f t="array" aca="1" ref="D190" ca="1">SUMPRODUCT(OFFSET($B$2:$B$804,0,0,803-C190)-AVERAGE($B$2:$B$804),OFFSET($B$2:$B$804,C190,0,803-C190)-AVERAGE($B$2:$B$804))/DEVSQ($B$2:$B$804)</f>
        <v>#VALUE!</v>
      </c>
      <c r="F190" s="30" t="e" cm="1">
        <f t="array" ref="F190">SUMPRODUCT($B$2:$B$804-$E$2,B190:B992-$E$2)</f>
        <v>#VALUE!</v>
      </c>
      <c r="G190" s="30" t="e" cm="1">
        <f t="array" ref="G190">INDEX(H$2:H$804,805-ROW(H190))</f>
        <v>#VALUE!</v>
      </c>
      <c r="H190" s="4" t="e" cm="1">
        <f t="array" ref="H190">SUMPRODUCT(B$2:B190-E$2,$B$2:B190-E$2)</f>
        <v>#VALUE!</v>
      </c>
      <c r="I190" s="4">
        <v>188</v>
      </c>
      <c r="J190" s="31" t="e">
        <f t="shared" si="2"/>
        <v>#VALUE!</v>
      </c>
    </row>
    <row r="191" spans="1:10" x14ac:dyDescent="0.15">
      <c r="A191" s="5">
        <v>45299</v>
      </c>
      <c r="B191" s="4">
        <f>Table5[[#This Row],[Combined 
Daily Order]]</f>
        <v>10460</v>
      </c>
      <c r="C191" s="4">
        <v>189</v>
      </c>
      <c r="D191" s="4" t="e" cm="1">
        <f t="array" aca="1" ref="D191" ca="1">SUMPRODUCT(OFFSET($B$2:$B$804,0,0,803-C191)-AVERAGE($B$2:$B$804),OFFSET($B$2:$B$804,C191,0,803-C191)-AVERAGE($B$2:$B$804))/DEVSQ($B$2:$B$804)</f>
        <v>#VALUE!</v>
      </c>
      <c r="F191" s="30" t="e" cm="1">
        <f t="array" ref="F191">SUMPRODUCT($B$2:$B$804-$E$2,B191:B993-$E$2)</f>
        <v>#VALUE!</v>
      </c>
      <c r="G191" s="30" t="e" cm="1">
        <f t="array" ref="G191">INDEX(H$2:H$804,805-ROW(H191))</f>
        <v>#VALUE!</v>
      </c>
      <c r="H191" s="4" t="e" cm="1">
        <f t="array" ref="H191">SUMPRODUCT(B$2:B191-E$2,$B$2:B191-E$2)</f>
        <v>#VALUE!</v>
      </c>
      <c r="I191" s="4">
        <v>189</v>
      </c>
      <c r="J191" s="31" t="e">
        <f t="shared" si="2"/>
        <v>#VALUE!</v>
      </c>
    </row>
    <row r="192" spans="1:10" x14ac:dyDescent="0.15">
      <c r="A192" s="5">
        <v>45296</v>
      </c>
      <c r="B192" s="4">
        <f>AVERAGE(B191,B193)</f>
        <v>10583</v>
      </c>
      <c r="C192" s="4">
        <v>190</v>
      </c>
      <c r="D192" s="4" t="e" cm="1">
        <f t="array" aca="1" ref="D192" ca="1">SUMPRODUCT(OFFSET($B$2:$B$804,0,0,803-C192)-AVERAGE($B$2:$B$804),OFFSET($B$2:$B$804,C192,0,803-C192)-AVERAGE($B$2:$B$804))/DEVSQ($B$2:$B$804)</f>
        <v>#VALUE!</v>
      </c>
      <c r="F192" s="30" t="e" cm="1">
        <f t="array" ref="F192">SUMPRODUCT($B$2:$B$804-$E$2,B192:B994-$E$2)</f>
        <v>#VALUE!</v>
      </c>
      <c r="G192" s="30" t="e" cm="1">
        <f t="array" ref="G192">INDEX(H$2:H$804,805-ROW(H192))</f>
        <v>#VALUE!</v>
      </c>
      <c r="H192" s="4" t="e" cm="1">
        <f t="array" ref="H192">SUMPRODUCT(B$2:B192-E$2,$B$2:B192-E$2)</f>
        <v>#VALUE!</v>
      </c>
      <c r="I192" s="4">
        <v>190</v>
      </c>
      <c r="J192" s="31" t="e">
        <f t="shared" si="2"/>
        <v>#VALUE!</v>
      </c>
    </row>
    <row r="193" spans="1:10" x14ac:dyDescent="0.15">
      <c r="A193" s="5">
        <v>45295</v>
      </c>
      <c r="B193" s="4">
        <f>Table5[[#This Row],[Combined 
Daily Order]]</f>
        <v>10706</v>
      </c>
      <c r="C193" s="4">
        <v>191</v>
      </c>
      <c r="D193" s="4" t="e" cm="1">
        <f t="array" aca="1" ref="D193" ca="1">SUMPRODUCT(OFFSET($B$2:$B$804,0,0,803-C193)-AVERAGE($B$2:$B$804),OFFSET($B$2:$B$804,C193,0,803-C193)-AVERAGE($B$2:$B$804))/DEVSQ($B$2:$B$804)</f>
        <v>#VALUE!</v>
      </c>
      <c r="F193" s="30" t="e" cm="1">
        <f t="array" ref="F193">SUMPRODUCT($B$2:$B$804-$E$2,B193:B995-$E$2)</f>
        <v>#VALUE!</v>
      </c>
      <c r="G193" s="30" t="e" cm="1">
        <f t="array" ref="G193">INDEX(H$2:H$804,805-ROW(H193))</f>
        <v>#VALUE!</v>
      </c>
      <c r="H193" s="4" t="e" cm="1">
        <f t="array" ref="H193">SUMPRODUCT(B$2:B193-E$2,$B$2:B193-E$2)</f>
        <v>#VALUE!</v>
      </c>
      <c r="I193" s="4">
        <v>191</v>
      </c>
      <c r="J193" s="31" t="e">
        <f t="shared" si="2"/>
        <v>#VALUE!</v>
      </c>
    </row>
    <row r="194" spans="1:10" x14ac:dyDescent="0.15">
      <c r="A194" s="5">
        <v>45294</v>
      </c>
      <c r="B194" s="4">
        <f>AVERAGE(B193,B195)</f>
        <v>12437</v>
      </c>
      <c r="C194" s="4">
        <v>192</v>
      </c>
      <c r="D194" s="4" t="e" cm="1">
        <f t="array" aca="1" ref="D194" ca="1">SUMPRODUCT(OFFSET($B$2:$B$804,0,0,803-C194)-AVERAGE($B$2:$B$804),OFFSET($B$2:$B$804,C194,0,803-C194)-AVERAGE($B$2:$B$804))/DEVSQ($B$2:$B$804)</f>
        <v>#VALUE!</v>
      </c>
      <c r="F194" s="30" t="e" cm="1">
        <f t="array" ref="F194">SUMPRODUCT($B$2:$B$804-$E$2,B194:B996-$E$2)</f>
        <v>#VALUE!</v>
      </c>
      <c r="G194" s="30" t="e" cm="1">
        <f t="array" ref="G194">INDEX(H$2:H$804,805-ROW(H194))</f>
        <v>#VALUE!</v>
      </c>
      <c r="H194" s="4" t="e" cm="1">
        <f t="array" ref="H194">SUMPRODUCT(B$2:B194-E$2,$B$2:B194-E$2)</f>
        <v>#VALUE!</v>
      </c>
      <c r="I194" s="4">
        <v>192</v>
      </c>
      <c r="J194" s="31" t="e">
        <f t="shared" si="2"/>
        <v>#VALUE!</v>
      </c>
    </row>
    <row r="195" spans="1:10" x14ac:dyDescent="0.15">
      <c r="A195" s="5">
        <v>45293</v>
      </c>
      <c r="B195" s="4">
        <f>Table5[[#This Row],[Combined 
Daily Order]]</f>
        <v>14168</v>
      </c>
      <c r="C195" s="4">
        <v>193</v>
      </c>
      <c r="D195" s="4" t="e" cm="1">
        <f t="array" aca="1" ref="D195" ca="1">SUMPRODUCT(OFFSET($B$2:$B$804,0,0,803-C195)-AVERAGE($B$2:$B$804),OFFSET($B$2:$B$804,C195,0,803-C195)-AVERAGE($B$2:$B$804))/DEVSQ($B$2:$B$804)</f>
        <v>#VALUE!</v>
      </c>
      <c r="F195" s="30" t="e" cm="1">
        <f t="array" ref="F195">SUMPRODUCT($B$2:$B$804-$E$2,B195:B997-$E$2)</f>
        <v>#VALUE!</v>
      </c>
      <c r="G195" s="30" t="e" cm="1">
        <f t="array" ref="G195">INDEX(H$2:H$804,805-ROW(H195))</f>
        <v>#VALUE!</v>
      </c>
      <c r="H195" s="4" t="e" cm="1">
        <f t="array" ref="H195">SUMPRODUCT(B$2:B195-E$2,$B$2:B195-E$2)</f>
        <v>#VALUE!</v>
      </c>
      <c r="I195" s="4">
        <v>193</v>
      </c>
      <c r="J195" s="31" t="e">
        <f t="shared" si="2"/>
        <v>#VALUE!</v>
      </c>
    </row>
    <row r="196" spans="1:10" x14ac:dyDescent="0.15">
      <c r="A196" s="5">
        <v>45292</v>
      </c>
      <c r="B196" s="4">
        <f>AVERAGE(B195,B197)</f>
        <v>14275.5</v>
      </c>
      <c r="C196" s="4">
        <v>194</v>
      </c>
      <c r="D196" s="4" t="e" cm="1">
        <f t="array" aca="1" ref="D196" ca="1">SUMPRODUCT(OFFSET($B$2:$B$804,0,0,803-C196)-AVERAGE($B$2:$B$804),OFFSET($B$2:$B$804,C196,0,803-C196)-AVERAGE($B$2:$B$804))/DEVSQ($B$2:$B$804)</f>
        <v>#VALUE!</v>
      </c>
      <c r="F196" s="30" t="e" cm="1">
        <f t="array" ref="F196">SUMPRODUCT($B$2:$B$804-$E$2,B196:B998-$E$2)</f>
        <v>#VALUE!</v>
      </c>
      <c r="G196" s="30" t="e" cm="1">
        <f t="array" ref="G196">INDEX(H$2:H$804,805-ROW(H196))</f>
        <v>#VALUE!</v>
      </c>
      <c r="H196" s="4" t="e" cm="1">
        <f t="array" ref="H196">SUMPRODUCT(B$2:B196-E$2,$B$2:B196-E$2)</f>
        <v>#VALUE!</v>
      </c>
      <c r="I196" s="4">
        <v>194</v>
      </c>
      <c r="J196" s="31" t="e">
        <f t="shared" si="2"/>
        <v>#VALUE!</v>
      </c>
    </row>
    <row r="197" spans="1:10" x14ac:dyDescent="0.15">
      <c r="A197" s="5">
        <v>45289</v>
      </c>
      <c r="B197" s="4">
        <f>Table5[[#This Row],[Combined 
Daily Order]]</f>
        <v>14383</v>
      </c>
      <c r="C197" s="4">
        <v>195</v>
      </c>
      <c r="D197" s="4" t="e" cm="1">
        <f t="array" aca="1" ref="D197" ca="1">SUMPRODUCT(OFFSET($B$2:$B$804,0,0,803-C197)-AVERAGE($B$2:$B$804),OFFSET($B$2:$B$804,C197,0,803-C197)-AVERAGE($B$2:$B$804))/DEVSQ($B$2:$B$804)</f>
        <v>#VALUE!</v>
      </c>
      <c r="F197" s="30" t="e" cm="1">
        <f t="array" ref="F197">SUMPRODUCT($B$2:$B$804-$E$2,B197:B999-$E$2)</f>
        <v>#VALUE!</v>
      </c>
      <c r="G197" s="30" t="e" cm="1">
        <f t="array" ref="G197">INDEX(H$2:H$804,805-ROW(H197))</f>
        <v>#VALUE!</v>
      </c>
      <c r="H197" s="4" t="e" cm="1">
        <f t="array" ref="H197">SUMPRODUCT(B$2:B197-E$2,$B$2:B197-E$2)</f>
        <v>#VALUE!</v>
      </c>
      <c r="I197" s="4">
        <v>195</v>
      </c>
      <c r="J197" s="31" t="e">
        <f t="shared" ref="J197:J260" si="3">F197/$G$2</f>
        <v>#VALUE!</v>
      </c>
    </row>
    <row r="198" spans="1:10" x14ac:dyDescent="0.15">
      <c r="A198" s="5">
        <v>45288</v>
      </c>
      <c r="B198" s="4">
        <f>Table5[[#This Row],[Combined 
Daily Order]]</f>
        <v>23719</v>
      </c>
      <c r="C198" s="4">
        <v>196</v>
      </c>
      <c r="D198" s="4" t="e" cm="1">
        <f t="array" aca="1" ref="D198" ca="1">SUMPRODUCT(OFFSET($B$2:$B$804,0,0,803-C198)-AVERAGE($B$2:$B$804),OFFSET($B$2:$B$804,C198,0,803-C198)-AVERAGE($B$2:$B$804))/DEVSQ($B$2:$B$804)</f>
        <v>#VALUE!</v>
      </c>
      <c r="F198" s="30" t="e" cm="1">
        <f t="array" ref="F198">SUMPRODUCT($B$2:$B$804-$E$2,B198:B1000-$E$2)</f>
        <v>#VALUE!</v>
      </c>
      <c r="G198" s="30" t="e" cm="1">
        <f t="array" ref="G198">INDEX(H$2:H$804,805-ROW(H198))</f>
        <v>#VALUE!</v>
      </c>
      <c r="H198" s="4" t="e" cm="1">
        <f t="array" ref="H198">SUMPRODUCT(B$2:B198-E$2,$B$2:B198-E$2)</f>
        <v>#VALUE!</v>
      </c>
      <c r="I198" s="4">
        <v>196</v>
      </c>
      <c r="J198" s="31" t="e">
        <f t="shared" si="3"/>
        <v>#VALUE!</v>
      </c>
    </row>
    <row r="199" spans="1:10" x14ac:dyDescent="0.15">
      <c r="A199" s="5">
        <v>45287</v>
      </c>
      <c r="B199" s="4">
        <f>Table5[[#This Row],[Combined 
Daily Order]]</f>
        <v>17075</v>
      </c>
      <c r="C199" s="4">
        <v>197</v>
      </c>
      <c r="D199" s="4" t="e" cm="1">
        <f t="array" aca="1" ref="D199" ca="1">SUMPRODUCT(OFFSET($B$2:$B$804,0,0,803-C199)-AVERAGE($B$2:$B$804),OFFSET($B$2:$B$804,C199,0,803-C199)-AVERAGE($B$2:$B$804))/DEVSQ($B$2:$B$804)</f>
        <v>#VALUE!</v>
      </c>
      <c r="F199" s="30" t="e" cm="1">
        <f t="array" ref="F199">SUMPRODUCT($B$2:$B$804-$E$2,B199:B1001-$E$2)</f>
        <v>#VALUE!</v>
      </c>
      <c r="G199" s="30" t="e" cm="1">
        <f t="array" ref="G199">INDEX(H$2:H$804,805-ROW(H199))</f>
        <v>#VALUE!</v>
      </c>
      <c r="H199" s="4" t="e" cm="1">
        <f t="array" ref="H199">SUMPRODUCT(B$2:B199-E$2,$B$2:B199-E$2)</f>
        <v>#VALUE!</v>
      </c>
      <c r="I199" s="4">
        <v>197</v>
      </c>
      <c r="J199" s="31" t="e">
        <f t="shared" si="3"/>
        <v>#VALUE!</v>
      </c>
    </row>
    <row r="200" spans="1:10" x14ac:dyDescent="0.15">
      <c r="A200" s="5">
        <v>45286</v>
      </c>
      <c r="B200" s="4">
        <f>Table5[[#This Row],[Combined 
Daily Order]]</f>
        <v>24266</v>
      </c>
      <c r="C200" s="4">
        <v>198</v>
      </c>
      <c r="D200" s="4" t="e" cm="1">
        <f t="array" aca="1" ref="D200" ca="1">SUMPRODUCT(OFFSET($B$2:$B$804,0,0,803-C200)-AVERAGE($B$2:$B$804),OFFSET($B$2:$B$804,C200,0,803-C200)-AVERAGE($B$2:$B$804))/DEVSQ($B$2:$B$804)</f>
        <v>#VALUE!</v>
      </c>
      <c r="F200" s="30" t="e" cm="1">
        <f t="array" ref="F200">SUMPRODUCT($B$2:$B$804-$E$2,B200:B1002-$E$2)</f>
        <v>#VALUE!</v>
      </c>
      <c r="G200" s="30" t="e" cm="1">
        <f t="array" ref="G200">INDEX(H$2:H$804,805-ROW(H200))</f>
        <v>#VALUE!</v>
      </c>
      <c r="H200" s="4" t="e" cm="1">
        <f t="array" ref="H200">SUMPRODUCT(B$2:B200-E$2,$B$2:B200-E$2)</f>
        <v>#VALUE!</v>
      </c>
      <c r="I200" s="4">
        <v>198</v>
      </c>
      <c r="J200" s="31" t="e">
        <f t="shared" si="3"/>
        <v>#VALUE!</v>
      </c>
    </row>
    <row r="201" spans="1:10" x14ac:dyDescent="0.15">
      <c r="A201" s="5">
        <v>45285</v>
      </c>
      <c r="B201" s="4">
        <f>Table5[[#This Row],[Combined 
Daily Order]]</f>
        <v>18959</v>
      </c>
      <c r="C201" s="4">
        <v>199</v>
      </c>
      <c r="D201" s="4" t="e" cm="1">
        <f t="array" aca="1" ref="D201" ca="1">SUMPRODUCT(OFFSET($B$2:$B$804,0,0,803-C201)-AVERAGE($B$2:$B$804),OFFSET($B$2:$B$804,C201,0,803-C201)-AVERAGE($B$2:$B$804))/DEVSQ($B$2:$B$804)</f>
        <v>#VALUE!</v>
      </c>
      <c r="F201" s="30" t="e" cm="1">
        <f t="array" ref="F201">SUMPRODUCT($B$2:$B$804-$E$2,B201:B1003-$E$2)</f>
        <v>#VALUE!</v>
      </c>
      <c r="G201" s="30" t="e" cm="1">
        <f t="array" ref="G201">INDEX(H$2:H$804,805-ROW(H201))</f>
        <v>#VALUE!</v>
      </c>
      <c r="H201" s="4" t="e" cm="1">
        <f t="array" ref="H201">SUMPRODUCT(B$2:B201-E$2,$B$2:B201-E$2)</f>
        <v>#VALUE!</v>
      </c>
      <c r="I201" s="4">
        <v>199</v>
      </c>
      <c r="J201" s="31" t="e">
        <f t="shared" si="3"/>
        <v>#VALUE!</v>
      </c>
    </row>
    <row r="202" spans="1:10" x14ac:dyDescent="0.15">
      <c r="A202" s="5">
        <v>45282</v>
      </c>
      <c r="B202" s="4">
        <f>Table5[[#This Row],[Combined 
Daily Order]]</f>
        <v>27940</v>
      </c>
      <c r="C202" s="4">
        <v>200</v>
      </c>
      <c r="D202" s="4" t="e" cm="1">
        <f t="array" aca="1" ref="D202" ca="1">SUMPRODUCT(OFFSET($B$2:$B$804,0,0,803-C202)-AVERAGE($B$2:$B$804),OFFSET($B$2:$B$804,C202,0,803-C202)-AVERAGE($B$2:$B$804))/DEVSQ($B$2:$B$804)</f>
        <v>#VALUE!</v>
      </c>
      <c r="F202" s="30" t="e" cm="1">
        <f t="array" ref="F202">SUMPRODUCT($B$2:$B$804-$E$2,B202:B1004-$E$2)</f>
        <v>#VALUE!</v>
      </c>
      <c r="G202" s="30" t="e" cm="1">
        <f t="array" ref="G202">INDEX(H$2:H$804,805-ROW(H202))</f>
        <v>#VALUE!</v>
      </c>
      <c r="H202" s="4" t="e" cm="1">
        <f t="array" ref="H202">SUMPRODUCT(B$2:B202-E$2,$B$2:B202-E$2)</f>
        <v>#VALUE!</v>
      </c>
      <c r="I202" s="4">
        <v>200</v>
      </c>
      <c r="J202" s="31" t="e">
        <f t="shared" si="3"/>
        <v>#VALUE!</v>
      </c>
    </row>
    <row r="203" spans="1:10" x14ac:dyDescent="0.15">
      <c r="A203" s="5">
        <v>45281</v>
      </c>
      <c r="B203" s="4">
        <f>Table5[[#This Row],[Combined 
Daily Order]]</f>
        <v>17741</v>
      </c>
      <c r="C203" s="4">
        <v>201</v>
      </c>
      <c r="D203" s="4" t="e" cm="1">
        <f t="array" aca="1" ref="D203" ca="1">SUMPRODUCT(OFFSET($B$2:$B$804,0,0,803-C203)-AVERAGE($B$2:$B$804),OFFSET($B$2:$B$804,C203,0,803-C203)-AVERAGE($B$2:$B$804))/DEVSQ($B$2:$B$804)</f>
        <v>#VALUE!</v>
      </c>
      <c r="F203" s="30" t="e" cm="1">
        <f t="array" ref="F203">SUMPRODUCT($B$2:$B$804-$E$2,B203:B1005-$E$2)</f>
        <v>#VALUE!</v>
      </c>
      <c r="G203" s="30" t="e" cm="1">
        <f t="array" ref="G203">INDEX(H$2:H$804,805-ROW(H203))</f>
        <v>#VALUE!</v>
      </c>
      <c r="H203" s="4" t="e" cm="1">
        <f t="array" ref="H203">SUMPRODUCT(B$2:B203-E$2,$B$2:B203-E$2)</f>
        <v>#VALUE!</v>
      </c>
      <c r="I203" s="4">
        <v>201</v>
      </c>
      <c r="J203" s="31" t="e">
        <f t="shared" si="3"/>
        <v>#VALUE!</v>
      </c>
    </row>
    <row r="204" spans="1:10" x14ac:dyDescent="0.15">
      <c r="A204" s="5">
        <v>45280</v>
      </c>
      <c r="B204" s="4">
        <f>Table5[[#This Row],[Combined 
Daily Order]]</f>
        <v>31027</v>
      </c>
      <c r="C204" s="4">
        <v>202</v>
      </c>
      <c r="D204" s="4" t="e" cm="1">
        <f t="array" aca="1" ref="D204" ca="1">SUMPRODUCT(OFFSET($B$2:$B$804,0,0,803-C204)-AVERAGE($B$2:$B$804),OFFSET($B$2:$B$804,C204,0,803-C204)-AVERAGE($B$2:$B$804))/DEVSQ($B$2:$B$804)</f>
        <v>#VALUE!</v>
      </c>
      <c r="F204" s="30" t="e" cm="1">
        <f t="array" ref="F204">SUMPRODUCT($B$2:$B$804-$E$2,B204:B1006-$E$2)</f>
        <v>#VALUE!</v>
      </c>
      <c r="G204" s="30" t="e" cm="1">
        <f t="array" ref="G204">INDEX(H$2:H$804,805-ROW(H204))</f>
        <v>#VALUE!</v>
      </c>
      <c r="H204" s="4" t="e" cm="1">
        <f t="array" ref="H204">SUMPRODUCT(B$2:B204-E$2,$B$2:B204-E$2)</f>
        <v>#VALUE!</v>
      </c>
      <c r="I204" s="4">
        <v>202</v>
      </c>
      <c r="J204" s="31" t="e">
        <f t="shared" si="3"/>
        <v>#VALUE!</v>
      </c>
    </row>
    <row r="205" spans="1:10" x14ac:dyDescent="0.15">
      <c r="A205" s="5">
        <v>45279</v>
      </c>
      <c r="B205" s="4">
        <f>Table5[[#This Row],[Combined 
Daily Order]]</f>
        <v>19190</v>
      </c>
      <c r="C205" s="4">
        <v>203</v>
      </c>
      <c r="D205" s="4" t="e" cm="1">
        <f t="array" aca="1" ref="D205" ca="1">SUMPRODUCT(OFFSET($B$2:$B$804,0,0,803-C205)-AVERAGE($B$2:$B$804),OFFSET($B$2:$B$804,C205,0,803-C205)-AVERAGE($B$2:$B$804))/DEVSQ($B$2:$B$804)</f>
        <v>#VALUE!</v>
      </c>
      <c r="F205" s="30" t="e" cm="1">
        <f t="array" ref="F205">SUMPRODUCT($B$2:$B$804-$E$2,B205:B1007-$E$2)</f>
        <v>#VALUE!</v>
      </c>
      <c r="G205" s="30" t="e" cm="1">
        <f t="array" ref="G205">INDEX(H$2:H$804,805-ROW(H205))</f>
        <v>#VALUE!</v>
      </c>
      <c r="H205" s="4" t="e" cm="1">
        <f t="array" ref="H205">SUMPRODUCT(B$2:B205-E$2,$B$2:B205-E$2)</f>
        <v>#VALUE!</v>
      </c>
      <c r="I205" s="4">
        <v>203</v>
      </c>
      <c r="J205" s="31" t="e">
        <f t="shared" si="3"/>
        <v>#VALUE!</v>
      </c>
    </row>
    <row r="206" spans="1:10" x14ac:dyDescent="0.15">
      <c r="A206" s="5">
        <v>45278</v>
      </c>
      <c r="B206" s="4">
        <f>Table5[[#This Row],[Combined 
Daily Order]]</f>
        <v>32636</v>
      </c>
      <c r="C206" s="4">
        <v>204</v>
      </c>
      <c r="D206" s="4" t="e" cm="1">
        <f t="array" aca="1" ref="D206" ca="1">SUMPRODUCT(OFFSET($B$2:$B$804,0,0,803-C206)-AVERAGE($B$2:$B$804),OFFSET($B$2:$B$804,C206,0,803-C206)-AVERAGE($B$2:$B$804))/DEVSQ($B$2:$B$804)</f>
        <v>#VALUE!</v>
      </c>
      <c r="F206" s="30" t="e" cm="1">
        <f t="array" ref="F206">SUMPRODUCT($B$2:$B$804-$E$2,B206:B1008-$E$2)</f>
        <v>#VALUE!</v>
      </c>
      <c r="G206" s="30" t="e" cm="1">
        <f t="array" ref="G206">INDEX(H$2:H$804,805-ROW(H206))</f>
        <v>#VALUE!</v>
      </c>
      <c r="H206" s="4" t="e" cm="1">
        <f t="array" ref="H206">SUMPRODUCT(B$2:B206-E$2,$B$2:B206-E$2)</f>
        <v>#VALUE!</v>
      </c>
      <c r="I206" s="4">
        <v>204</v>
      </c>
      <c r="J206" s="31" t="e">
        <f t="shared" si="3"/>
        <v>#VALUE!</v>
      </c>
    </row>
    <row r="207" spans="1:10" x14ac:dyDescent="0.15">
      <c r="A207" s="5">
        <v>45275</v>
      </c>
      <c r="B207" s="4">
        <f>Table5[[#This Row],[Combined 
Daily Order]]</f>
        <v>21896</v>
      </c>
      <c r="C207" s="4">
        <v>205</v>
      </c>
      <c r="D207" s="4" t="e" cm="1">
        <f t="array" aca="1" ref="D207" ca="1">SUMPRODUCT(OFFSET($B$2:$B$804,0,0,803-C207)-AVERAGE($B$2:$B$804),OFFSET($B$2:$B$804,C207,0,803-C207)-AVERAGE($B$2:$B$804))/DEVSQ($B$2:$B$804)</f>
        <v>#VALUE!</v>
      </c>
      <c r="F207" s="30" t="e" cm="1">
        <f t="array" ref="F207">SUMPRODUCT($B$2:$B$804-$E$2,B207:B1009-$E$2)</f>
        <v>#VALUE!</v>
      </c>
      <c r="G207" s="30" t="e" cm="1">
        <f t="array" ref="G207">INDEX(H$2:H$804,805-ROW(H207))</f>
        <v>#VALUE!</v>
      </c>
      <c r="H207" s="4" t="e" cm="1">
        <f t="array" ref="H207">SUMPRODUCT(B$2:B207-E$2,$B$2:B207-E$2)</f>
        <v>#VALUE!</v>
      </c>
      <c r="I207" s="4">
        <v>205</v>
      </c>
      <c r="J207" s="31" t="e">
        <f t="shared" si="3"/>
        <v>#VALUE!</v>
      </c>
    </row>
    <row r="208" spans="1:10" x14ac:dyDescent="0.15">
      <c r="A208" s="5">
        <v>45274</v>
      </c>
      <c r="B208" s="4">
        <f>AVERAGE(B207,B209)</f>
        <v>22699.5</v>
      </c>
      <c r="C208" s="4">
        <v>206</v>
      </c>
      <c r="D208" s="4" t="e" cm="1">
        <f t="array" aca="1" ref="D208" ca="1">SUMPRODUCT(OFFSET($B$2:$B$804,0,0,803-C208)-AVERAGE($B$2:$B$804),OFFSET($B$2:$B$804,C208,0,803-C208)-AVERAGE($B$2:$B$804))/DEVSQ($B$2:$B$804)</f>
        <v>#VALUE!</v>
      </c>
      <c r="F208" s="30" t="e" cm="1">
        <f t="array" ref="F208">SUMPRODUCT($B$2:$B$804-$E$2,B208:B1010-$E$2)</f>
        <v>#VALUE!</v>
      </c>
      <c r="G208" s="30" t="e" cm="1">
        <f t="array" ref="G208">INDEX(H$2:H$804,805-ROW(H208))</f>
        <v>#VALUE!</v>
      </c>
      <c r="H208" s="4" t="e" cm="1">
        <f t="array" ref="H208">SUMPRODUCT(B$2:B208-E$2,$B$2:B208-E$2)</f>
        <v>#VALUE!</v>
      </c>
      <c r="I208" s="4">
        <v>206</v>
      </c>
      <c r="J208" s="31" t="e">
        <f t="shared" si="3"/>
        <v>#VALUE!</v>
      </c>
    </row>
    <row r="209" spans="1:10" x14ac:dyDescent="0.15">
      <c r="A209" s="5">
        <v>45273</v>
      </c>
      <c r="B209" s="4">
        <f>Table5[[#This Row],[Combined 
Daily Order]]</f>
        <v>23503</v>
      </c>
      <c r="C209" s="4">
        <v>207</v>
      </c>
      <c r="D209" s="4" t="e" cm="1">
        <f t="array" aca="1" ref="D209" ca="1">SUMPRODUCT(OFFSET($B$2:$B$804,0,0,803-C209)-AVERAGE($B$2:$B$804),OFFSET($B$2:$B$804,C209,0,803-C209)-AVERAGE($B$2:$B$804))/DEVSQ($B$2:$B$804)</f>
        <v>#VALUE!</v>
      </c>
      <c r="F209" s="30" t="e" cm="1">
        <f t="array" ref="F209">SUMPRODUCT($B$2:$B$804-$E$2,B209:B1011-$E$2)</f>
        <v>#VALUE!</v>
      </c>
      <c r="G209" s="30" t="e" cm="1">
        <f t="array" ref="G209">INDEX(H$2:H$804,805-ROW(H209))</f>
        <v>#VALUE!</v>
      </c>
      <c r="H209" s="4" t="e" cm="1">
        <f t="array" ref="H209">SUMPRODUCT(B$2:B209-E$2,$B$2:B209-E$2)</f>
        <v>#VALUE!</v>
      </c>
      <c r="I209" s="4">
        <v>207</v>
      </c>
      <c r="J209" s="31" t="e">
        <f t="shared" si="3"/>
        <v>#VALUE!</v>
      </c>
    </row>
    <row r="210" spans="1:10" x14ac:dyDescent="0.15">
      <c r="A210" s="5">
        <v>45272</v>
      </c>
      <c r="B210" s="4">
        <f>AVERAGE(B209,B211)</f>
        <v>22802</v>
      </c>
      <c r="C210" s="4">
        <v>208</v>
      </c>
      <c r="D210" s="4" t="e" cm="1">
        <f t="array" aca="1" ref="D210" ca="1">SUMPRODUCT(OFFSET($B$2:$B$804,0,0,803-C210)-AVERAGE($B$2:$B$804),OFFSET($B$2:$B$804,C210,0,803-C210)-AVERAGE($B$2:$B$804))/DEVSQ($B$2:$B$804)</f>
        <v>#VALUE!</v>
      </c>
      <c r="F210" s="30" t="e" cm="1">
        <f t="array" ref="F210">SUMPRODUCT($B$2:$B$804-$E$2,B210:B1012-$E$2)</f>
        <v>#VALUE!</v>
      </c>
      <c r="G210" s="30" t="e" cm="1">
        <f t="array" ref="G210">INDEX(H$2:H$804,805-ROW(H210))</f>
        <v>#VALUE!</v>
      </c>
      <c r="H210" s="4" t="e" cm="1">
        <f t="array" ref="H210">SUMPRODUCT(B$2:B210-E$2,$B$2:B210-E$2)</f>
        <v>#VALUE!</v>
      </c>
      <c r="I210" s="4">
        <v>208</v>
      </c>
      <c r="J210" s="31" t="e">
        <f t="shared" si="3"/>
        <v>#VALUE!</v>
      </c>
    </row>
    <row r="211" spans="1:10" x14ac:dyDescent="0.15">
      <c r="A211" s="5">
        <v>45271</v>
      </c>
      <c r="B211" s="4">
        <f>Table5[[#This Row],[Combined 
Daily Order]]</f>
        <v>22101</v>
      </c>
      <c r="C211" s="4">
        <v>209</v>
      </c>
      <c r="D211" s="4" t="e" cm="1">
        <f t="array" aca="1" ref="D211" ca="1">SUMPRODUCT(OFFSET($B$2:$B$804,0,0,803-C211)-AVERAGE($B$2:$B$804),OFFSET($B$2:$B$804,C211,0,803-C211)-AVERAGE($B$2:$B$804))/DEVSQ($B$2:$B$804)</f>
        <v>#VALUE!</v>
      </c>
      <c r="F211" s="30" t="e" cm="1">
        <f t="array" ref="F211">SUMPRODUCT($B$2:$B$804-$E$2,B211:B1013-$E$2)</f>
        <v>#VALUE!</v>
      </c>
      <c r="G211" s="30" t="e" cm="1">
        <f t="array" ref="G211">INDEX(H$2:H$804,805-ROW(H211))</f>
        <v>#VALUE!</v>
      </c>
      <c r="H211" s="4" t="e" cm="1">
        <f t="array" ref="H211">SUMPRODUCT(B$2:B211-E$2,$B$2:B211-E$2)</f>
        <v>#VALUE!</v>
      </c>
      <c r="I211" s="4">
        <v>209</v>
      </c>
      <c r="J211" s="31" t="e">
        <f t="shared" si="3"/>
        <v>#VALUE!</v>
      </c>
    </row>
    <row r="212" spans="1:10" x14ac:dyDescent="0.15">
      <c r="A212" s="5">
        <v>45268</v>
      </c>
      <c r="B212" s="4">
        <f>Table5[[#This Row],[Combined 
Daily Order]]</f>
        <v>33181</v>
      </c>
      <c r="C212" s="4">
        <v>210</v>
      </c>
      <c r="D212" s="4" t="e" cm="1">
        <f t="array" aca="1" ref="D212" ca="1">SUMPRODUCT(OFFSET($B$2:$B$804,0,0,803-C212)-AVERAGE($B$2:$B$804),OFFSET($B$2:$B$804,C212,0,803-C212)-AVERAGE($B$2:$B$804))/DEVSQ($B$2:$B$804)</f>
        <v>#VALUE!</v>
      </c>
      <c r="F212" s="30" t="e" cm="1">
        <f t="array" ref="F212">SUMPRODUCT($B$2:$B$804-$E$2,B212:B1014-$E$2)</f>
        <v>#VALUE!</v>
      </c>
      <c r="G212" s="30" t="e" cm="1">
        <f t="array" ref="G212">INDEX(H$2:H$804,805-ROW(H212))</f>
        <v>#VALUE!</v>
      </c>
      <c r="H212" s="4" t="e" cm="1">
        <f t="array" ref="H212">SUMPRODUCT(B$2:B212-E$2,$B$2:B212-E$2)</f>
        <v>#VALUE!</v>
      </c>
      <c r="I212" s="4">
        <v>210</v>
      </c>
      <c r="J212" s="31" t="e">
        <f t="shared" si="3"/>
        <v>#VALUE!</v>
      </c>
    </row>
    <row r="213" spans="1:10" x14ac:dyDescent="0.15">
      <c r="A213" s="5">
        <v>45267</v>
      </c>
      <c r="B213" s="4">
        <f>Table5[[#This Row],[Combined 
Daily Order]]</f>
        <v>23218</v>
      </c>
      <c r="C213" s="4">
        <v>211</v>
      </c>
      <c r="D213" s="4" t="e" cm="1">
        <f t="array" aca="1" ref="D213" ca="1">SUMPRODUCT(OFFSET($B$2:$B$804,0,0,803-C213)-AVERAGE($B$2:$B$804),OFFSET($B$2:$B$804,C213,0,803-C213)-AVERAGE($B$2:$B$804))/DEVSQ($B$2:$B$804)</f>
        <v>#VALUE!</v>
      </c>
      <c r="F213" s="30" t="e" cm="1">
        <f t="array" ref="F213">SUMPRODUCT($B$2:$B$804-$E$2,B213:B1015-$E$2)</f>
        <v>#VALUE!</v>
      </c>
      <c r="G213" s="30" t="e" cm="1">
        <f t="array" ref="G213">INDEX(H$2:H$804,805-ROW(H213))</f>
        <v>#VALUE!</v>
      </c>
      <c r="H213" s="4" t="e" cm="1">
        <f t="array" ref="H213">SUMPRODUCT(B$2:B213-E$2,$B$2:B213-E$2)</f>
        <v>#VALUE!</v>
      </c>
      <c r="I213" s="4">
        <v>211</v>
      </c>
      <c r="J213" s="31" t="e">
        <f t="shared" si="3"/>
        <v>#VALUE!</v>
      </c>
    </row>
    <row r="214" spans="1:10" x14ac:dyDescent="0.15">
      <c r="A214" s="5">
        <v>45266</v>
      </c>
      <c r="B214" s="4">
        <f>Table5[[#This Row],[Combined 
Daily Order]]</f>
        <v>30552</v>
      </c>
      <c r="C214" s="4">
        <v>212</v>
      </c>
      <c r="D214" s="4" t="e" cm="1">
        <f t="array" aca="1" ref="D214" ca="1">SUMPRODUCT(OFFSET($B$2:$B$804,0,0,803-C214)-AVERAGE($B$2:$B$804),OFFSET($B$2:$B$804,C214,0,803-C214)-AVERAGE($B$2:$B$804))/DEVSQ($B$2:$B$804)</f>
        <v>#VALUE!</v>
      </c>
      <c r="F214" s="30" t="e" cm="1">
        <f t="array" ref="F214">SUMPRODUCT($B$2:$B$804-$E$2,B214:B1016-$E$2)</f>
        <v>#VALUE!</v>
      </c>
      <c r="G214" s="30" t="e" cm="1">
        <f t="array" ref="G214">INDEX(H$2:H$804,805-ROW(H214))</f>
        <v>#VALUE!</v>
      </c>
      <c r="H214" s="4" t="e" cm="1">
        <f t="array" ref="H214">SUMPRODUCT(B$2:B214-E$2,$B$2:B214-E$2)</f>
        <v>#VALUE!</v>
      </c>
      <c r="I214" s="4">
        <v>212</v>
      </c>
      <c r="J214" s="31" t="e">
        <f t="shared" si="3"/>
        <v>#VALUE!</v>
      </c>
    </row>
    <row r="215" spans="1:10" x14ac:dyDescent="0.15">
      <c r="A215" s="5">
        <v>45265</v>
      </c>
      <c r="B215" s="4">
        <f>Table5[[#This Row],[Combined 
Daily Order]]</f>
        <v>19611</v>
      </c>
      <c r="C215" s="4">
        <v>213</v>
      </c>
      <c r="D215" s="4" t="e" cm="1">
        <f t="array" aca="1" ref="D215" ca="1">SUMPRODUCT(OFFSET($B$2:$B$804,0,0,803-C215)-AVERAGE($B$2:$B$804),OFFSET($B$2:$B$804,C215,0,803-C215)-AVERAGE($B$2:$B$804))/DEVSQ($B$2:$B$804)</f>
        <v>#VALUE!</v>
      </c>
      <c r="F215" s="30" t="e" cm="1">
        <f t="array" ref="F215">SUMPRODUCT($B$2:$B$804-$E$2,B215:B1017-$E$2)</f>
        <v>#VALUE!</v>
      </c>
      <c r="G215" s="30" t="e" cm="1">
        <f t="array" ref="G215">INDEX(H$2:H$804,805-ROW(H215))</f>
        <v>#VALUE!</v>
      </c>
      <c r="H215" s="4" t="e" cm="1">
        <f t="array" ref="H215">SUMPRODUCT(B$2:B215-E$2,$B$2:B215-E$2)</f>
        <v>#VALUE!</v>
      </c>
      <c r="I215" s="4">
        <v>213</v>
      </c>
      <c r="J215" s="31" t="e">
        <f t="shared" si="3"/>
        <v>#VALUE!</v>
      </c>
    </row>
    <row r="216" spans="1:10" x14ac:dyDescent="0.15">
      <c r="A216" s="5">
        <v>45264</v>
      </c>
      <c r="B216" s="4">
        <f>Table5[[#This Row],[Combined 
Daily Order]]</f>
        <v>31505</v>
      </c>
      <c r="C216" s="4">
        <v>214</v>
      </c>
      <c r="D216" s="4" t="e" cm="1">
        <f t="array" aca="1" ref="D216" ca="1">SUMPRODUCT(OFFSET($B$2:$B$804,0,0,803-C216)-AVERAGE($B$2:$B$804),OFFSET($B$2:$B$804,C216,0,803-C216)-AVERAGE($B$2:$B$804))/DEVSQ($B$2:$B$804)</f>
        <v>#VALUE!</v>
      </c>
      <c r="F216" s="30" t="e" cm="1">
        <f t="array" ref="F216">SUMPRODUCT($B$2:$B$804-$E$2,B216:B1018-$E$2)</f>
        <v>#VALUE!</v>
      </c>
      <c r="G216" s="30" t="e" cm="1">
        <f t="array" ref="G216">INDEX(H$2:H$804,805-ROW(H216))</f>
        <v>#VALUE!</v>
      </c>
      <c r="H216" s="4" t="e" cm="1">
        <f t="array" ref="H216">SUMPRODUCT(B$2:B216-E$2,$B$2:B216-E$2)</f>
        <v>#VALUE!</v>
      </c>
      <c r="I216" s="4">
        <v>214</v>
      </c>
      <c r="J216" s="31" t="e">
        <f t="shared" si="3"/>
        <v>#VALUE!</v>
      </c>
    </row>
    <row r="217" spans="1:10" x14ac:dyDescent="0.15">
      <c r="A217" s="5">
        <v>45261</v>
      </c>
      <c r="B217" s="4">
        <f>Table5[[#This Row],[Combined 
Daily Order]]</f>
        <v>21414</v>
      </c>
      <c r="C217" s="4">
        <v>215</v>
      </c>
      <c r="D217" s="4" t="e" cm="1">
        <f t="array" aca="1" ref="D217" ca="1">SUMPRODUCT(OFFSET($B$2:$B$804,0,0,803-C217)-AVERAGE($B$2:$B$804),OFFSET($B$2:$B$804,C217,0,803-C217)-AVERAGE($B$2:$B$804))/DEVSQ($B$2:$B$804)</f>
        <v>#VALUE!</v>
      </c>
      <c r="F217" s="30" t="e" cm="1">
        <f t="array" ref="F217">SUMPRODUCT($B$2:$B$804-$E$2,B217:B1019-$E$2)</f>
        <v>#VALUE!</v>
      </c>
      <c r="G217" s="30" t="e" cm="1">
        <f t="array" ref="G217">INDEX(H$2:H$804,805-ROW(H217))</f>
        <v>#VALUE!</v>
      </c>
      <c r="H217" s="4" t="e" cm="1">
        <f t="array" ref="H217">SUMPRODUCT(B$2:B217-E$2,$B$2:B217-E$2)</f>
        <v>#VALUE!</v>
      </c>
      <c r="I217" s="4">
        <v>215</v>
      </c>
      <c r="J217" s="31" t="e">
        <f t="shared" si="3"/>
        <v>#VALUE!</v>
      </c>
    </row>
    <row r="218" spans="1:10" x14ac:dyDescent="0.15">
      <c r="A218" s="5">
        <v>45260</v>
      </c>
      <c r="B218" s="4">
        <f>Table5[[#This Row],[Combined 
Daily Order]]</f>
        <v>31054</v>
      </c>
      <c r="C218" s="4">
        <v>216</v>
      </c>
      <c r="D218" s="4" t="e" cm="1">
        <f t="array" aca="1" ref="D218" ca="1">SUMPRODUCT(OFFSET($B$2:$B$804,0,0,803-C218)-AVERAGE($B$2:$B$804),OFFSET($B$2:$B$804,C218,0,803-C218)-AVERAGE($B$2:$B$804))/DEVSQ($B$2:$B$804)</f>
        <v>#VALUE!</v>
      </c>
      <c r="F218" s="30" t="e" cm="1">
        <f t="array" ref="F218">SUMPRODUCT($B$2:$B$804-$E$2,B218:B1020-$E$2)</f>
        <v>#VALUE!</v>
      </c>
      <c r="G218" s="30" t="e" cm="1">
        <f t="array" ref="G218">INDEX(H$2:H$804,805-ROW(H218))</f>
        <v>#VALUE!</v>
      </c>
      <c r="H218" s="4" t="e" cm="1">
        <f t="array" ref="H218">SUMPRODUCT(B$2:B218-E$2,$B$2:B218-E$2)</f>
        <v>#VALUE!</v>
      </c>
      <c r="I218" s="4">
        <v>216</v>
      </c>
      <c r="J218" s="31" t="e">
        <f t="shared" si="3"/>
        <v>#VALUE!</v>
      </c>
    </row>
    <row r="219" spans="1:10" x14ac:dyDescent="0.15">
      <c r="A219" s="5">
        <v>45259</v>
      </c>
      <c r="B219" s="4">
        <f>Table5[[#This Row],[Combined 
Daily Order]]</f>
        <v>20596</v>
      </c>
      <c r="C219" s="4">
        <v>217</v>
      </c>
      <c r="D219" s="4" t="e" cm="1">
        <f t="array" aca="1" ref="D219" ca="1">SUMPRODUCT(OFFSET($B$2:$B$804,0,0,803-C219)-AVERAGE($B$2:$B$804),OFFSET($B$2:$B$804,C219,0,803-C219)-AVERAGE($B$2:$B$804))/DEVSQ($B$2:$B$804)</f>
        <v>#VALUE!</v>
      </c>
      <c r="F219" s="30" t="e" cm="1">
        <f t="array" ref="F219">SUMPRODUCT($B$2:$B$804-$E$2,B219:B1021-$E$2)</f>
        <v>#VALUE!</v>
      </c>
      <c r="G219" s="30" t="e" cm="1">
        <f t="array" ref="G219">INDEX(H$2:H$804,805-ROW(H219))</f>
        <v>#VALUE!</v>
      </c>
      <c r="H219" s="4" t="e" cm="1">
        <f t="array" ref="H219">SUMPRODUCT(B$2:B219-E$2,$B$2:B219-E$2)</f>
        <v>#VALUE!</v>
      </c>
      <c r="I219" s="4">
        <v>217</v>
      </c>
      <c r="J219" s="31" t="e">
        <f t="shared" si="3"/>
        <v>#VALUE!</v>
      </c>
    </row>
    <row r="220" spans="1:10" x14ac:dyDescent="0.15">
      <c r="A220" s="5">
        <v>45258</v>
      </c>
      <c r="B220" s="4">
        <f>Table5[[#This Row],[Combined 
Daily Order]]</f>
        <v>28033</v>
      </c>
      <c r="C220" s="4">
        <v>218</v>
      </c>
      <c r="D220" s="4" t="e" cm="1">
        <f t="array" aca="1" ref="D220" ca="1">SUMPRODUCT(OFFSET($B$2:$B$804,0,0,803-C220)-AVERAGE($B$2:$B$804),OFFSET($B$2:$B$804,C220,0,803-C220)-AVERAGE($B$2:$B$804))/DEVSQ($B$2:$B$804)</f>
        <v>#VALUE!</v>
      </c>
      <c r="F220" s="30" t="e" cm="1">
        <f t="array" ref="F220">SUMPRODUCT($B$2:$B$804-$E$2,B220:B1022-$E$2)</f>
        <v>#VALUE!</v>
      </c>
      <c r="G220" s="30" t="e" cm="1">
        <f t="array" ref="G220">INDEX(H$2:H$804,805-ROW(H220))</f>
        <v>#VALUE!</v>
      </c>
      <c r="H220" s="4" t="e" cm="1">
        <f t="array" ref="H220">SUMPRODUCT(B$2:B220-E$2,$B$2:B220-E$2)</f>
        <v>#VALUE!</v>
      </c>
      <c r="I220" s="4">
        <v>218</v>
      </c>
      <c r="J220" s="31" t="e">
        <f t="shared" si="3"/>
        <v>#VALUE!</v>
      </c>
    </row>
    <row r="221" spans="1:10" x14ac:dyDescent="0.15">
      <c r="A221" s="5">
        <v>45257</v>
      </c>
      <c r="B221" s="4">
        <f>Table5[[#This Row],[Combined 
Daily Order]]</f>
        <v>19869</v>
      </c>
      <c r="C221" s="4">
        <v>219</v>
      </c>
      <c r="D221" s="4" t="e" cm="1">
        <f t="array" aca="1" ref="D221" ca="1">SUMPRODUCT(OFFSET($B$2:$B$804,0,0,803-C221)-AVERAGE($B$2:$B$804),OFFSET($B$2:$B$804,C221,0,803-C221)-AVERAGE($B$2:$B$804))/DEVSQ($B$2:$B$804)</f>
        <v>#VALUE!</v>
      </c>
      <c r="F221" s="30" t="e" cm="1">
        <f t="array" ref="F221">SUMPRODUCT($B$2:$B$804-$E$2,B221:B1023-$E$2)</f>
        <v>#VALUE!</v>
      </c>
      <c r="G221" s="30" t="e" cm="1">
        <f t="array" ref="G221">INDEX(H$2:H$804,805-ROW(H221))</f>
        <v>#VALUE!</v>
      </c>
      <c r="H221" s="4" t="e" cm="1">
        <f t="array" ref="H221">SUMPRODUCT(B$2:B221-E$2,$B$2:B221-E$2)</f>
        <v>#VALUE!</v>
      </c>
      <c r="I221" s="4">
        <v>219</v>
      </c>
      <c r="J221" s="31" t="e">
        <f t="shared" si="3"/>
        <v>#VALUE!</v>
      </c>
    </row>
    <row r="222" spans="1:10" x14ac:dyDescent="0.15">
      <c r="A222" s="5">
        <v>45254</v>
      </c>
      <c r="B222" s="4">
        <f>Table5[[#This Row],[Combined 
Daily Order]]</f>
        <v>29156</v>
      </c>
      <c r="C222" s="4">
        <v>220</v>
      </c>
      <c r="D222" s="4" t="e" cm="1">
        <f t="array" aca="1" ref="D222" ca="1">SUMPRODUCT(OFFSET($B$2:$B$804,0,0,803-C222)-AVERAGE($B$2:$B$804),OFFSET($B$2:$B$804,C222,0,803-C222)-AVERAGE($B$2:$B$804))/DEVSQ($B$2:$B$804)</f>
        <v>#VALUE!</v>
      </c>
      <c r="F222" s="30" t="e" cm="1">
        <f t="array" ref="F222">SUMPRODUCT($B$2:$B$804-$E$2,B222:B1024-$E$2)</f>
        <v>#VALUE!</v>
      </c>
      <c r="G222" s="30" t="e" cm="1">
        <f t="array" ref="G222">INDEX(H$2:H$804,805-ROW(H222))</f>
        <v>#VALUE!</v>
      </c>
      <c r="H222" s="4" t="e" cm="1">
        <f t="array" ref="H222">SUMPRODUCT(B$2:B222-E$2,$B$2:B222-E$2)</f>
        <v>#VALUE!</v>
      </c>
      <c r="I222" s="4">
        <v>220</v>
      </c>
      <c r="J222" s="31" t="e">
        <f t="shared" si="3"/>
        <v>#VALUE!</v>
      </c>
    </row>
    <row r="223" spans="1:10" x14ac:dyDescent="0.15">
      <c r="A223" s="5">
        <v>45253</v>
      </c>
      <c r="B223" s="4">
        <f>Table5[[#This Row],[Combined 
Daily Order]]</f>
        <v>19694</v>
      </c>
      <c r="C223" s="4">
        <v>221</v>
      </c>
      <c r="D223" s="4" t="e" cm="1">
        <f t="array" aca="1" ref="D223" ca="1">SUMPRODUCT(OFFSET($B$2:$B$804,0,0,803-C223)-AVERAGE($B$2:$B$804),OFFSET($B$2:$B$804,C223,0,803-C223)-AVERAGE($B$2:$B$804))/DEVSQ($B$2:$B$804)</f>
        <v>#VALUE!</v>
      </c>
      <c r="F223" s="30" t="e" cm="1">
        <f t="array" ref="F223">SUMPRODUCT($B$2:$B$804-$E$2,B223:B1025-$E$2)</f>
        <v>#VALUE!</v>
      </c>
      <c r="G223" s="30" t="e" cm="1">
        <f t="array" ref="G223">INDEX(H$2:H$804,805-ROW(H223))</f>
        <v>#VALUE!</v>
      </c>
      <c r="H223" s="4" t="e" cm="1">
        <f t="array" ref="H223">SUMPRODUCT(B$2:B223-E$2,$B$2:B223-E$2)</f>
        <v>#VALUE!</v>
      </c>
      <c r="I223" s="4">
        <v>221</v>
      </c>
      <c r="J223" s="31" t="e">
        <f t="shared" si="3"/>
        <v>#VALUE!</v>
      </c>
    </row>
    <row r="224" spans="1:10" x14ac:dyDescent="0.15">
      <c r="A224" s="5">
        <v>45252</v>
      </c>
      <c r="B224" s="4">
        <f>Table5[[#This Row],[Combined 
Daily Order]]</f>
        <v>18650</v>
      </c>
      <c r="C224" s="4">
        <v>222</v>
      </c>
      <c r="D224" s="4" t="e" cm="1">
        <f t="array" aca="1" ref="D224" ca="1">SUMPRODUCT(OFFSET($B$2:$B$804,0,0,803-C224)-AVERAGE($B$2:$B$804),OFFSET($B$2:$B$804,C224,0,803-C224)-AVERAGE($B$2:$B$804))/DEVSQ($B$2:$B$804)</f>
        <v>#VALUE!</v>
      </c>
      <c r="F224" s="30" t="e" cm="1">
        <f t="array" ref="F224">SUMPRODUCT($B$2:$B$804-$E$2,B224:B1026-$E$2)</f>
        <v>#VALUE!</v>
      </c>
      <c r="G224" s="30" t="e" cm="1">
        <f t="array" ref="G224">INDEX(H$2:H$804,805-ROW(H224))</f>
        <v>#VALUE!</v>
      </c>
      <c r="H224" s="4" t="e" cm="1">
        <f t="array" ref="H224">SUMPRODUCT(B$2:B224-E$2,$B$2:B224-E$2)</f>
        <v>#VALUE!</v>
      </c>
      <c r="I224" s="4">
        <v>222</v>
      </c>
      <c r="J224" s="31" t="e">
        <f t="shared" si="3"/>
        <v>#VALUE!</v>
      </c>
    </row>
    <row r="225" spans="1:10" x14ac:dyDescent="0.15">
      <c r="A225" s="5">
        <v>45251</v>
      </c>
      <c r="B225" s="4">
        <f>Table5[[#This Row],[Combined 
Daily Order]]</f>
        <v>30236</v>
      </c>
      <c r="C225" s="4">
        <v>223</v>
      </c>
      <c r="D225" s="4" t="e" cm="1">
        <f t="array" aca="1" ref="D225" ca="1">SUMPRODUCT(OFFSET($B$2:$B$804,0,0,803-C225)-AVERAGE($B$2:$B$804),OFFSET($B$2:$B$804,C225,0,803-C225)-AVERAGE($B$2:$B$804))/DEVSQ($B$2:$B$804)</f>
        <v>#VALUE!</v>
      </c>
      <c r="F225" s="30" t="e" cm="1">
        <f t="array" ref="F225">SUMPRODUCT($B$2:$B$804-$E$2,B225:B1027-$E$2)</f>
        <v>#VALUE!</v>
      </c>
      <c r="G225" s="30" t="e" cm="1">
        <f t="array" ref="G225">INDEX(H$2:H$804,805-ROW(H225))</f>
        <v>#VALUE!</v>
      </c>
      <c r="H225" s="4" t="e" cm="1">
        <f t="array" ref="H225">SUMPRODUCT(B$2:B225-E$2,$B$2:B225-E$2)</f>
        <v>#VALUE!</v>
      </c>
      <c r="I225" s="4">
        <v>223</v>
      </c>
      <c r="J225" s="31" t="e">
        <f t="shared" si="3"/>
        <v>#VALUE!</v>
      </c>
    </row>
    <row r="226" spans="1:10" x14ac:dyDescent="0.15">
      <c r="A226" s="5">
        <v>45250</v>
      </c>
      <c r="B226" s="4">
        <f>Table5[[#This Row],[Combined 
Daily Order]]</f>
        <v>16550</v>
      </c>
      <c r="C226" s="4">
        <v>224</v>
      </c>
      <c r="D226" s="4" t="e" cm="1">
        <f t="array" aca="1" ref="D226" ca="1">SUMPRODUCT(OFFSET($B$2:$B$804,0,0,803-C226)-AVERAGE($B$2:$B$804),OFFSET($B$2:$B$804,C226,0,803-C226)-AVERAGE($B$2:$B$804))/DEVSQ($B$2:$B$804)</f>
        <v>#VALUE!</v>
      </c>
      <c r="F226" s="30" t="e" cm="1">
        <f t="array" ref="F226">SUMPRODUCT($B$2:$B$804-$E$2,B226:B1028-$E$2)</f>
        <v>#VALUE!</v>
      </c>
      <c r="G226" s="30" t="e" cm="1">
        <f t="array" ref="G226">INDEX(H$2:H$804,805-ROW(H226))</f>
        <v>#VALUE!</v>
      </c>
      <c r="H226" s="4" t="e" cm="1">
        <f t="array" ref="H226">SUMPRODUCT(B$2:B226-E$2,$B$2:B226-E$2)</f>
        <v>#VALUE!</v>
      </c>
      <c r="I226" s="4">
        <v>224</v>
      </c>
      <c r="J226" s="31" t="e">
        <f t="shared" si="3"/>
        <v>#VALUE!</v>
      </c>
    </row>
    <row r="227" spans="1:10" x14ac:dyDescent="0.15">
      <c r="A227" s="5">
        <v>45247</v>
      </c>
      <c r="B227" s="4">
        <f>Table5[[#This Row],[Combined 
Daily Order]]</f>
        <v>25676</v>
      </c>
      <c r="C227" s="4">
        <v>225</v>
      </c>
      <c r="D227" s="4" t="e" cm="1">
        <f t="array" aca="1" ref="D227" ca="1">SUMPRODUCT(OFFSET($B$2:$B$804,0,0,803-C227)-AVERAGE($B$2:$B$804),OFFSET($B$2:$B$804,C227,0,803-C227)-AVERAGE($B$2:$B$804))/DEVSQ($B$2:$B$804)</f>
        <v>#VALUE!</v>
      </c>
      <c r="F227" s="30" t="e" cm="1">
        <f t="array" ref="F227">SUMPRODUCT($B$2:$B$804-$E$2,B227:B1029-$E$2)</f>
        <v>#VALUE!</v>
      </c>
      <c r="G227" s="30" t="e" cm="1">
        <f t="array" ref="G227">INDEX(H$2:H$804,805-ROW(H227))</f>
        <v>#VALUE!</v>
      </c>
      <c r="H227" s="4" t="e" cm="1">
        <f t="array" ref="H227">SUMPRODUCT(B$2:B227-E$2,$B$2:B227-E$2)</f>
        <v>#VALUE!</v>
      </c>
      <c r="I227" s="4">
        <v>225</v>
      </c>
      <c r="J227" s="31" t="e">
        <f t="shared" si="3"/>
        <v>#VALUE!</v>
      </c>
    </row>
    <row r="228" spans="1:10" x14ac:dyDescent="0.15">
      <c r="A228" s="5">
        <v>45246</v>
      </c>
      <c r="B228" s="4">
        <f>Table5[[#This Row],[Combined 
Daily Order]]</f>
        <v>17633</v>
      </c>
      <c r="C228" s="4">
        <v>226</v>
      </c>
      <c r="D228" s="4" t="e" cm="1">
        <f t="array" aca="1" ref="D228" ca="1">SUMPRODUCT(OFFSET($B$2:$B$804,0,0,803-C228)-AVERAGE($B$2:$B$804),OFFSET($B$2:$B$804,C228,0,803-C228)-AVERAGE($B$2:$B$804))/DEVSQ($B$2:$B$804)</f>
        <v>#VALUE!</v>
      </c>
      <c r="F228" s="30" t="e" cm="1">
        <f t="array" ref="F228">SUMPRODUCT($B$2:$B$804-$E$2,B228:B1030-$E$2)</f>
        <v>#VALUE!</v>
      </c>
      <c r="G228" s="30" t="e" cm="1">
        <f t="array" ref="G228">INDEX(H$2:H$804,805-ROW(H228))</f>
        <v>#VALUE!</v>
      </c>
      <c r="H228" s="4" t="e" cm="1">
        <f t="array" ref="H228">SUMPRODUCT(B$2:B228-E$2,$B$2:B228-E$2)</f>
        <v>#VALUE!</v>
      </c>
      <c r="I228" s="4">
        <v>226</v>
      </c>
      <c r="J228" s="31" t="e">
        <f t="shared" si="3"/>
        <v>#VALUE!</v>
      </c>
    </row>
    <row r="229" spans="1:10" x14ac:dyDescent="0.15">
      <c r="A229" s="5">
        <v>45245</v>
      </c>
      <c r="B229" s="4">
        <f>Table5[[#This Row],[Combined 
Daily Order]]</f>
        <v>27613</v>
      </c>
      <c r="C229" s="4">
        <v>227</v>
      </c>
      <c r="D229" s="4" t="e" cm="1">
        <f t="array" aca="1" ref="D229" ca="1">SUMPRODUCT(OFFSET($B$2:$B$804,0,0,803-C229)-AVERAGE($B$2:$B$804),OFFSET($B$2:$B$804,C229,0,803-C229)-AVERAGE($B$2:$B$804))/DEVSQ($B$2:$B$804)</f>
        <v>#VALUE!</v>
      </c>
      <c r="F229" s="30" t="e" cm="1">
        <f t="array" ref="F229">SUMPRODUCT($B$2:$B$804-$E$2,B229:B1031-$E$2)</f>
        <v>#VALUE!</v>
      </c>
      <c r="G229" s="30" t="e" cm="1">
        <f t="array" ref="G229">INDEX(H$2:H$804,805-ROW(H229))</f>
        <v>#VALUE!</v>
      </c>
      <c r="H229" s="4" t="e" cm="1">
        <f t="array" ref="H229">SUMPRODUCT(B$2:B229-E$2,$B$2:B229-E$2)</f>
        <v>#VALUE!</v>
      </c>
      <c r="I229" s="4">
        <v>227</v>
      </c>
      <c r="J229" s="31" t="e">
        <f t="shared" si="3"/>
        <v>#VALUE!</v>
      </c>
    </row>
    <row r="230" spans="1:10" x14ac:dyDescent="0.15">
      <c r="A230" s="5">
        <v>45244</v>
      </c>
      <c r="B230" s="4">
        <f>Table5[[#This Row],[Combined 
Daily Order]]</f>
        <v>27367</v>
      </c>
      <c r="C230" s="4">
        <v>228</v>
      </c>
      <c r="D230" s="4" t="e" cm="1">
        <f t="array" aca="1" ref="D230" ca="1">SUMPRODUCT(OFFSET($B$2:$B$804,0,0,803-C230)-AVERAGE($B$2:$B$804),OFFSET($B$2:$B$804,C230,0,803-C230)-AVERAGE($B$2:$B$804))/DEVSQ($B$2:$B$804)</f>
        <v>#VALUE!</v>
      </c>
      <c r="F230" s="30" t="e" cm="1">
        <f t="array" ref="F230">SUMPRODUCT($B$2:$B$804-$E$2,B230:B1032-$E$2)</f>
        <v>#VALUE!</v>
      </c>
      <c r="G230" s="30" t="e" cm="1">
        <f t="array" ref="G230">INDEX(H$2:H$804,805-ROW(H230))</f>
        <v>#VALUE!</v>
      </c>
      <c r="H230" s="4" t="e" cm="1">
        <f t="array" ref="H230">SUMPRODUCT(B$2:B230-E$2,$B$2:B230-E$2)</f>
        <v>#VALUE!</v>
      </c>
      <c r="I230" s="4">
        <v>228</v>
      </c>
      <c r="J230" s="31" t="e">
        <f t="shared" si="3"/>
        <v>#VALUE!</v>
      </c>
    </row>
    <row r="231" spans="1:10" x14ac:dyDescent="0.15">
      <c r="A231" s="5">
        <v>45243</v>
      </c>
      <c r="B231" s="4">
        <f>Table5[[#This Row],[Combined 
Daily Order]]</f>
        <v>17601</v>
      </c>
      <c r="C231" s="4">
        <v>229</v>
      </c>
      <c r="D231" s="4" t="e" cm="1">
        <f t="array" aca="1" ref="D231" ca="1">SUMPRODUCT(OFFSET($B$2:$B$804,0,0,803-C231)-AVERAGE($B$2:$B$804),OFFSET($B$2:$B$804,C231,0,803-C231)-AVERAGE($B$2:$B$804))/DEVSQ($B$2:$B$804)</f>
        <v>#VALUE!</v>
      </c>
      <c r="F231" s="30" t="e" cm="1">
        <f t="array" ref="F231">SUMPRODUCT($B$2:$B$804-$E$2,B231:B1033-$E$2)</f>
        <v>#VALUE!</v>
      </c>
      <c r="G231" s="30" t="e" cm="1">
        <f t="array" ref="G231">INDEX(H$2:H$804,805-ROW(H231))</f>
        <v>#VALUE!</v>
      </c>
      <c r="H231" s="4" t="e" cm="1">
        <f t="array" ref="H231">SUMPRODUCT(B$2:B231-E$2,$B$2:B231-E$2)</f>
        <v>#VALUE!</v>
      </c>
      <c r="I231" s="4">
        <v>229</v>
      </c>
      <c r="J231" s="31" t="e">
        <f t="shared" si="3"/>
        <v>#VALUE!</v>
      </c>
    </row>
    <row r="232" spans="1:10" x14ac:dyDescent="0.15">
      <c r="A232" s="5">
        <v>45240</v>
      </c>
      <c r="B232" s="4">
        <f>Table5[[#This Row],[Combined 
Daily Order]]</f>
        <v>25538</v>
      </c>
      <c r="C232" s="4">
        <v>230</v>
      </c>
      <c r="D232" s="4" t="e" cm="1">
        <f t="array" aca="1" ref="D232" ca="1">SUMPRODUCT(OFFSET($B$2:$B$804,0,0,803-C232)-AVERAGE($B$2:$B$804),OFFSET($B$2:$B$804,C232,0,803-C232)-AVERAGE($B$2:$B$804))/DEVSQ($B$2:$B$804)</f>
        <v>#VALUE!</v>
      </c>
      <c r="F232" s="30" t="e" cm="1">
        <f t="array" ref="F232">SUMPRODUCT($B$2:$B$804-$E$2,B232:B1034-$E$2)</f>
        <v>#VALUE!</v>
      </c>
      <c r="G232" s="30" t="e" cm="1">
        <f t="array" ref="G232">INDEX(H$2:H$804,805-ROW(H232))</f>
        <v>#VALUE!</v>
      </c>
      <c r="H232" s="4" t="e" cm="1">
        <f t="array" ref="H232">SUMPRODUCT(B$2:B232-E$2,$B$2:B232-E$2)</f>
        <v>#VALUE!</v>
      </c>
      <c r="I232" s="4">
        <v>230</v>
      </c>
      <c r="J232" s="31" t="e">
        <f t="shared" si="3"/>
        <v>#VALUE!</v>
      </c>
    </row>
    <row r="233" spans="1:10" x14ac:dyDescent="0.15">
      <c r="A233" s="5">
        <v>45239</v>
      </c>
      <c r="B233" s="4">
        <f>Table5[[#This Row],[Combined 
Daily Order]]</f>
        <v>16477</v>
      </c>
      <c r="C233" s="4">
        <v>231</v>
      </c>
      <c r="D233" s="4" t="e" cm="1">
        <f t="array" aca="1" ref="D233" ca="1">SUMPRODUCT(OFFSET($B$2:$B$804,0,0,803-C233)-AVERAGE($B$2:$B$804),OFFSET($B$2:$B$804,C233,0,803-C233)-AVERAGE($B$2:$B$804))/DEVSQ($B$2:$B$804)</f>
        <v>#VALUE!</v>
      </c>
      <c r="F233" s="30" t="e" cm="1">
        <f t="array" ref="F233">SUMPRODUCT($B$2:$B$804-$E$2,B233:B1035-$E$2)</f>
        <v>#VALUE!</v>
      </c>
      <c r="G233" s="30" t="e" cm="1">
        <f t="array" ref="G233">INDEX(H$2:H$804,805-ROW(H233))</f>
        <v>#VALUE!</v>
      </c>
      <c r="H233" s="4" t="e" cm="1">
        <f t="array" ref="H233">SUMPRODUCT(B$2:B233-E$2,$B$2:B233-E$2)</f>
        <v>#VALUE!</v>
      </c>
      <c r="I233" s="4">
        <v>231</v>
      </c>
      <c r="J233" s="31" t="e">
        <f t="shared" si="3"/>
        <v>#VALUE!</v>
      </c>
    </row>
    <row r="234" spans="1:10" x14ac:dyDescent="0.15">
      <c r="A234" s="5">
        <v>45238</v>
      </c>
      <c r="B234" s="4">
        <f>Table5[[#This Row],[Combined 
Daily Order]]</f>
        <v>14940</v>
      </c>
      <c r="C234" s="4">
        <v>232</v>
      </c>
      <c r="D234" s="4" t="e" cm="1">
        <f t="array" aca="1" ref="D234" ca="1">SUMPRODUCT(OFFSET($B$2:$B$804,0,0,803-C234)-AVERAGE($B$2:$B$804),OFFSET($B$2:$B$804,C234,0,803-C234)-AVERAGE($B$2:$B$804))/DEVSQ($B$2:$B$804)</f>
        <v>#VALUE!</v>
      </c>
      <c r="F234" s="30" t="e" cm="1">
        <f t="array" ref="F234">SUMPRODUCT($B$2:$B$804-$E$2,B234:B1036-$E$2)</f>
        <v>#VALUE!</v>
      </c>
      <c r="G234" s="30" t="e" cm="1">
        <f t="array" ref="G234">INDEX(H$2:H$804,805-ROW(H234))</f>
        <v>#VALUE!</v>
      </c>
      <c r="H234" s="4" t="e" cm="1">
        <f t="array" ref="H234">SUMPRODUCT(B$2:B234-E$2,$B$2:B234-E$2)</f>
        <v>#VALUE!</v>
      </c>
      <c r="I234" s="4">
        <v>232</v>
      </c>
      <c r="J234" s="31" t="e">
        <f t="shared" si="3"/>
        <v>#VALUE!</v>
      </c>
    </row>
    <row r="235" spans="1:10" x14ac:dyDescent="0.15">
      <c r="A235" s="5">
        <v>45237</v>
      </c>
      <c r="B235" s="4">
        <f>Table5[[#This Row],[Combined 
Daily Order]]</f>
        <v>23684</v>
      </c>
      <c r="C235" s="4">
        <v>233</v>
      </c>
      <c r="D235" s="4" t="e" cm="1">
        <f t="array" aca="1" ref="D235" ca="1">SUMPRODUCT(OFFSET($B$2:$B$804,0,0,803-C235)-AVERAGE($B$2:$B$804),OFFSET($B$2:$B$804,C235,0,803-C235)-AVERAGE($B$2:$B$804))/DEVSQ($B$2:$B$804)</f>
        <v>#VALUE!</v>
      </c>
      <c r="F235" s="30" t="e" cm="1">
        <f t="array" ref="F235">SUMPRODUCT($B$2:$B$804-$E$2,B235:B1037-$E$2)</f>
        <v>#VALUE!</v>
      </c>
      <c r="G235" s="30" t="e" cm="1">
        <f t="array" ref="G235">INDEX(H$2:H$804,805-ROW(H235))</f>
        <v>#VALUE!</v>
      </c>
      <c r="H235" s="4" t="e" cm="1">
        <f t="array" ref="H235">SUMPRODUCT(B$2:B235-E$2,$B$2:B235-E$2)</f>
        <v>#VALUE!</v>
      </c>
      <c r="I235" s="4">
        <v>233</v>
      </c>
      <c r="J235" s="31" t="e">
        <f t="shared" si="3"/>
        <v>#VALUE!</v>
      </c>
    </row>
    <row r="236" spans="1:10" x14ac:dyDescent="0.15">
      <c r="A236" s="5">
        <v>45236</v>
      </c>
      <c r="B236" s="4">
        <f>Table5[[#This Row],[Combined 
Daily Order]]</f>
        <v>15683</v>
      </c>
      <c r="C236" s="4">
        <v>234</v>
      </c>
      <c r="D236" s="4" t="e" cm="1">
        <f t="array" aca="1" ref="D236" ca="1">SUMPRODUCT(OFFSET($B$2:$B$804,0,0,803-C236)-AVERAGE($B$2:$B$804),OFFSET($B$2:$B$804,C236,0,803-C236)-AVERAGE($B$2:$B$804))/DEVSQ($B$2:$B$804)</f>
        <v>#VALUE!</v>
      </c>
      <c r="F236" s="30" t="e" cm="1">
        <f t="array" ref="F236">SUMPRODUCT($B$2:$B$804-$E$2,B236:B1038-$E$2)</f>
        <v>#VALUE!</v>
      </c>
      <c r="G236" s="30" t="e" cm="1">
        <f t="array" ref="G236">INDEX(H$2:H$804,805-ROW(H236))</f>
        <v>#VALUE!</v>
      </c>
      <c r="H236" s="4" t="e" cm="1">
        <f t="array" ref="H236">SUMPRODUCT(B$2:B236-E$2,$B$2:B236-E$2)</f>
        <v>#VALUE!</v>
      </c>
      <c r="I236" s="4">
        <v>234</v>
      </c>
      <c r="J236" s="31" t="e">
        <f t="shared" si="3"/>
        <v>#VALUE!</v>
      </c>
    </row>
    <row r="237" spans="1:10" x14ac:dyDescent="0.15">
      <c r="A237" s="5">
        <v>45233</v>
      </c>
      <c r="B237" s="4">
        <f>Table5[[#This Row],[Combined 
Daily Order]]</f>
        <v>22686</v>
      </c>
      <c r="C237" s="4">
        <v>235</v>
      </c>
      <c r="D237" s="4" t="e" cm="1">
        <f t="array" aca="1" ref="D237" ca="1">SUMPRODUCT(OFFSET($B$2:$B$804,0,0,803-C237)-AVERAGE($B$2:$B$804),OFFSET($B$2:$B$804,C237,0,803-C237)-AVERAGE($B$2:$B$804))/DEVSQ($B$2:$B$804)</f>
        <v>#VALUE!</v>
      </c>
      <c r="F237" s="30" t="e" cm="1">
        <f t="array" ref="F237">SUMPRODUCT($B$2:$B$804-$E$2,B237:B1039-$E$2)</f>
        <v>#VALUE!</v>
      </c>
      <c r="G237" s="30" t="e" cm="1">
        <f t="array" ref="G237">INDEX(H$2:H$804,805-ROW(H237))</f>
        <v>#VALUE!</v>
      </c>
      <c r="H237" s="4" t="e" cm="1">
        <f t="array" ref="H237">SUMPRODUCT(B$2:B237-E$2,$B$2:B237-E$2)</f>
        <v>#VALUE!</v>
      </c>
      <c r="I237" s="4">
        <v>235</v>
      </c>
      <c r="J237" s="31" t="e">
        <f t="shared" si="3"/>
        <v>#VALUE!</v>
      </c>
    </row>
    <row r="238" spans="1:10" x14ac:dyDescent="0.15">
      <c r="A238" s="5">
        <v>45232</v>
      </c>
      <c r="B238" s="4">
        <f>Table5[[#This Row],[Combined 
Daily Order]]</f>
        <v>14615</v>
      </c>
      <c r="C238" s="4">
        <v>236</v>
      </c>
      <c r="D238" s="4" t="e" cm="1">
        <f t="array" aca="1" ref="D238" ca="1">SUMPRODUCT(OFFSET($B$2:$B$804,0,0,803-C238)-AVERAGE($B$2:$B$804),OFFSET($B$2:$B$804,C238,0,803-C238)-AVERAGE($B$2:$B$804))/DEVSQ($B$2:$B$804)</f>
        <v>#VALUE!</v>
      </c>
      <c r="F238" s="30" t="e" cm="1">
        <f t="array" ref="F238">SUMPRODUCT($B$2:$B$804-$E$2,B238:B1040-$E$2)</f>
        <v>#VALUE!</v>
      </c>
      <c r="G238" s="30" t="e" cm="1">
        <f t="array" ref="G238">INDEX(H$2:H$804,805-ROW(H238))</f>
        <v>#VALUE!</v>
      </c>
      <c r="H238" s="4" t="e" cm="1">
        <f t="array" ref="H238">SUMPRODUCT(B$2:B238-E$2,$B$2:B238-E$2)</f>
        <v>#VALUE!</v>
      </c>
      <c r="I238" s="4">
        <v>236</v>
      </c>
      <c r="J238" s="31" t="e">
        <f t="shared" si="3"/>
        <v>#VALUE!</v>
      </c>
    </row>
    <row r="239" spans="1:10" x14ac:dyDescent="0.15">
      <c r="A239" s="5">
        <v>45231</v>
      </c>
      <c r="B239" s="4">
        <f>Table5[[#This Row],[Combined 
Daily Order]]</f>
        <v>13685</v>
      </c>
      <c r="C239" s="4">
        <v>237</v>
      </c>
      <c r="D239" s="4" t="e" cm="1">
        <f t="array" aca="1" ref="D239" ca="1">SUMPRODUCT(OFFSET($B$2:$B$804,0,0,803-C239)-AVERAGE($B$2:$B$804),OFFSET($B$2:$B$804,C239,0,803-C239)-AVERAGE($B$2:$B$804))/DEVSQ($B$2:$B$804)</f>
        <v>#VALUE!</v>
      </c>
      <c r="F239" s="30" t="e" cm="1">
        <f t="array" ref="F239">SUMPRODUCT($B$2:$B$804-$E$2,B239:B1041-$E$2)</f>
        <v>#VALUE!</v>
      </c>
      <c r="G239" s="30" t="e" cm="1">
        <f t="array" ref="G239">INDEX(H$2:H$804,805-ROW(H239))</f>
        <v>#VALUE!</v>
      </c>
      <c r="H239" s="4" t="e" cm="1">
        <f t="array" ref="H239">SUMPRODUCT(B$2:B239-E$2,$B$2:B239-E$2)</f>
        <v>#VALUE!</v>
      </c>
      <c r="I239" s="4">
        <v>237</v>
      </c>
      <c r="J239" s="31" t="e">
        <f t="shared" si="3"/>
        <v>#VALUE!</v>
      </c>
    </row>
    <row r="240" spans="1:10" x14ac:dyDescent="0.15">
      <c r="A240" s="5">
        <v>45230</v>
      </c>
      <c r="B240" s="4">
        <f>Table5[[#This Row],[Combined 
Daily Order]]</f>
        <v>21552</v>
      </c>
      <c r="C240" s="4">
        <v>238</v>
      </c>
      <c r="D240" s="4" t="e" cm="1">
        <f t="array" aca="1" ref="D240" ca="1">SUMPRODUCT(OFFSET($B$2:$B$804,0,0,803-C240)-AVERAGE($B$2:$B$804),OFFSET($B$2:$B$804,C240,0,803-C240)-AVERAGE($B$2:$B$804))/DEVSQ($B$2:$B$804)</f>
        <v>#VALUE!</v>
      </c>
      <c r="F240" s="30" t="e" cm="1">
        <f t="array" ref="F240">SUMPRODUCT($B$2:$B$804-$E$2,B240:B1042-$E$2)</f>
        <v>#VALUE!</v>
      </c>
      <c r="G240" s="30" t="e" cm="1">
        <f t="array" ref="G240">INDEX(H$2:H$804,805-ROW(H240))</f>
        <v>#VALUE!</v>
      </c>
      <c r="H240" s="4" t="e" cm="1">
        <f t="array" ref="H240">SUMPRODUCT(B$2:B240-E$2,$B$2:B240-E$2)</f>
        <v>#VALUE!</v>
      </c>
      <c r="I240" s="4">
        <v>238</v>
      </c>
      <c r="J240" s="31" t="e">
        <f t="shared" si="3"/>
        <v>#VALUE!</v>
      </c>
    </row>
    <row r="241" spans="1:10" x14ac:dyDescent="0.15">
      <c r="A241" s="5">
        <v>45229</v>
      </c>
      <c r="B241" s="4">
        <f>Table5[[#This Row],[Combined 
Daily Order]]</f>
        <v>15588</v>
      </c>
      <c r="C241" s="4">
        <v>239</v>
      </c>
      <c r="D241" s="4" t="e" cm="1">
        <f t="array" aca="1" ref="D241" ca="1">SUMPRODUCT(OFFSET($B$2:$B$804,0,0,803-C241)-AVERAGE($B$2:$B$804),OFFSET($B$2:$B$804,C241,0,803-C241)-AVERAGE($B$2:$B$804))/DEVSQ($B$2:$B$804)</f>
        <v>#VALUE!</v>
      </c>
      <c r="F241" s="30" t="e" cm="1">
        <f t="array" ref="F241">SUMPRODUCT($B$2:$B$804-$E$2,B241:B1043-$E$2)</f>
        <v>#VALUE!</v>
      </c>
      <c r="G241" s="30" t="e" cm="1">
        <f t="array" ref="G241">INDEX(H$2:H$804,805-ROW(H241))</f>
        <v>#VALUE!</v>
      </c>
      <c r="H241" s="4" t="e" cm="1">
        <f t="array" ref="H241">SUMPRODUCT(B$2:B241-E$2,$B$2:B241-E$2)</f>
        <v>#VALUE!</v>
      </c>
      <c r="I241" s="4">
        <v>239</v>
      </c>
      <c r="J241" s="31" t="e">
        <f t="shared" si="3"/>
        <v>#VALUE!</v>
      </c>
    </row>
    <row r="242" spans="1:10" x14ac:dyDescent="0.15">
      <c r="A242" s="5">
        <v>45226</v>
      </c>
      <c r="B242" s="4">
        <f>Table5[[#This Row],[Combined 
Daily Order]]</f>
        <v>14257</v>
      </c>
      <c r="C242" s="4">
        <v>240</v>
      </c>
      <c r="D242" s="4" t="e" cm="1">
        <f t="array" aca="1" ref="D242" ca="1">SUMPRODUCT(OFFSET($B$2:$B$804,0,0,803-C242)-AVERAGE($B$2:$B$804),OFFSET($B$2:$B$804,C242,0,803-C242)-AVERAGE($B$2:$B$804))/DEVSQ($B$2:$B$804)</f>
        <v>#VALUE!</v>
      </c>
      <c r="F242" s="30" t="e" cm="1">
        <f t="array" ref="F242">SUMPRODUCT($B$2:$B$804-$E$2,B242:B1044-$E$2)</f>
        <v>#VALUE!</v>
      </c>
      <c r="G242" s="30" t="e" cm="1">
        <f t="array" ref="G242">INDEX(H$2:H$804,805-ROW(H242))</f>
        <v>#VALUE!</v>
      </c>
      <c r="H242" s="4" t="e" cm="1">
        <f t="array" ref="H242">SUMPRODUCT(B$2:B242-E$2,$B$2:B242-E$2)</f>
        <v>#VALUE!</v>
      </c>
      <c r="I242" s="4">
        <v>240</v>
      </c>
      <c r="J242" s="31" t="e">
        <f t="shared" si="3"/>
        <v>#VALUE!</v>
      </c>
    </row>
    <row r="243" spans="1:10" x14ac:dyDescent="0.15">
      <c r="A243" s="5">
        <v>45225</v>
      </c>
      <c r="B243" s="4">
        <f>Table5[[#This Row],[Combined 
Daily Order]]</f>
        <v>22041</v>
      </c>
      <c r="C243" s="4">
        <v>241</v>
      </c>
      <c r="D243" s="4" t="e" cm="1">
        <f t="array" aca="1" ref="D243" ca="1">SUMPRODUCT(OFFSET($B$2:$B$804,0,0,803-C243)-AVERAGE($B$2:$B$804),OFFSET($B$2:$B$804,C243,0,803-C243)-AVERAGE($B$2:$B$804))/DEVSQ($B$2:$B$804)</f>
        <v>#VALUE!</v>
      </c>
      <c r="F243" s="30" t="e" cm="1">
        <f t="array" ref="F243">SUMPRODUCT($B$2:$B$804-$E$2,B243:B1045-$E$2)</f>
        <v>#VALUE!</v>
      </c>
      <c r="G243" s="30" t="e" cm="1">
        <f t="array" ref="G243">INDEX(H$2:H$804,805-ROW(H243))</f>
        <v>#VALUE!</v>
      </c>
      <c r="H243" s="4" t="e" cm="1">
        <f t="array" ref="H243">SUMPRODUCT(B$2:B243-E$2,$B$2:B243-E$2)</f>
        <v>#VALUE!</v>
      </c>
      <c r="I243" s="4">
        <v>241</v>
      </c>
      <c r="J243" s="31" t="e">
        <f t="shared" si="3"/>
        <v>#VALUE!</v>
      </c>
    </row>
    <row r="244" spans="1:10" x14ac:dyDescent="0.15">
      <c r="A244" s="5">
        <v>45224</v>
      </c>
      <c r="B244" s="4">
        <f>Table5[[#This Row],[Combined 
Daily Order]]</f>
        <v>20695</v>
      </c>
      <c r="C244" s="4">
        <v>242</v>
      </c>
      <c r="D244" s="4" t="e" cm="1">
        <f t="array" aca="1" ref="D244" ca="1">SUMPRODUCT(OFFSET($B$2:$B$804,0,0,803-C244)-AVERAGE($B$2:$B$804),OFFSET($B$2:$B$804,C244,0,803-C244)-AVERAGE($B$2:$B$804))/DEVSQ($B$2:$B$804)</f>
        <v>#VALUE!</v>
      </c>
      <c r="F244" s="30" t="e" cm="1">
        <f t="array" ref="F244">SUMPRODUCT($B$2:$B$804-$E$2,B244:B1046-$E$2)</f>
        <v>#VALUE!</v>
      </c>
      <c r="G244" s="30" t="e" cm="1">
        <f t="array" ref="G244">INDEX(H$2:H$804,805-ROW(H244))</f>
        <v>#VALUE!</v>
      </c>
      <c r="H244" s="4" t="e" cm="1">
        <f t="array" ref="H244">SUMPRODUCT(B$2:B244-E$2,$B$2:B244-E$2)</f>
        <v>#VALUE!</v>
      </c>
      <c r="I244" s="4">
        <v>242</v>
      </c>
      <c r="J244" s="31" t="e">
        <f t="shared" si="3"/>
        <v>#VALUE!</v>
      </c>
    </row>
    <row r="245" spans="1:10" x14ac:dyDescent="0.15">
      <c r="A245" s="5">
        <v>45223</v>
      </c>
      <c r="B245" s="4">
        <f>Table5[[#This Row],[Combined 
Daily Order]]</f>
        <v>13352</v>
      </c>
      <c r="C245" s="4">
        <v>243</v>
      </c>
      <c r="D245" s="4" t="e" cm="1">
        <f t="array" aca="1" ref="D245" ca="1">SUMPRODUCT(OFFSET($B$2:$B$804,0,0,803-C245)-AVERAGE($B$2:$B$804),OFFSET($B$2:$B$804,C245,0,803-C245)-AVERAGE($B$2:$B$804))/DEVSQ($B$2:$B$804)</f>
        <v>#VALUE!</v>
      </c>
      <c r="F245" s="30" t="e" cm="1">
        <f t="array" ref="F245">SUMPRODUCT($B$2:$B$804-$E$2,B245:B1047-$E$2)</f>
        <v>#VALUE!</v>
      </c>
      <c r="G245" s="30" t="e" cm="1">
        <f t="array" ref="G245">INDEX(H$2:H$804,805-ROW(H245))</f>
        <v>#VALUE!</v>
      </c>
      <c r="H245" s="4" t="e" cm="1">
        <f t="array" ref="H245">SUMPRODUCT(B$2:B245-E$2,$B$2:B245-E$2)</f>
        <v>#VALUE!</v>
      </c>
      <c r="I245" s="4">
        <v>243</v>
      </c>
      <c r="J245" s="31" t="e">
        <f t="shared" si="3"/>
        <v>#VALUE!</v>
      </c>
    </row>
    <row r="246" spans="1:10" x14ac:dyDescent="0.15">
      <c r="A246" s="5">
        <v>45222</v>
      </c>
      <c r="B246" s="4">
        <f>Table5[[#This Row],[Combined 
Daily Order]]</f>
        <v>20160</v>
      </c>
      <c r="C246" s="4">
        <v>244</v>
      </c>
      <c r="D246" s="4" t="e" cm="1">
        <f t="array" aca="1" ref="D246" ca="1">SUMPRODUCT(OFFSET($B$2:$B$804,0,0,803-C246)-AVERAGE($B$2:$B$804),OFFSET($B$2:$B$804,C246,0,803-C246)-AVERAGE($B$2:$B$804))/DEVSQ($B$2:$B$804)</f>
        <v>#VALUE!</v>
      </c>
      <c r="F246" s="30" t="e" cm="1">
        <f t="array" ref="F246">SUMPRODUCT($B$2:$B$804-$E$2,B246:B1048-$E$2)</f>
        <v>#VALUE!</v>
      </c>
      <c r="G246" s="30" t="e" cm="1">
        <f t="array" ref="G246">INDEX(H$2:H$804,805-ROW(H246))</f>
        <v>#VALUE!</v>
      </c>
      <c r="H246" s="4" t="e" cm="1">
        <f t="array" ref="H246">SUMPRODUCT(B$2:B246-E$2,$B$2:B246-E$2)</f>
        <v>#VALUE!</v>
      </c>
      <c r="I246" s="4">
        <v>244</v>
      </c>
      <c r="J246" s="31" t="e">
        <f t="shared" si="3"/>
        <v>#VALUE!</v>
      </c>
    </row>
    <row r="247" spans="1:10" x14ac:dyDescent="0.15">
      <c r="A247" s="5">
        <v>45219</v>
      </c>
      <c r="B247" s="4">
        <f>Table5[[#This Row],[Combined 
Daily Order]]</f>
        <v>12824</v>
      </c>
      <c r="C247" s="4">
        <v>245</v>
      </c>
      <c r="D247" s="4" t="e" cm="1">
        <f t="array" aca="1" ref="D247" ca="1">SUMPRODUCT(OFFSET($B$2:$B$804,0,0,803-C247)-AVERAGE($B$2:$B$804),OFFSET($B$2:$B$804,C247,0,803-C247)-AVERAGE($B$2:$B$804))/DEVSQ($B$2:$B$804)</f>
        <v>#VALUE!</v>
      </c>
      <c r="F247" s="30" t="e" cm="1">
        <f t="array" ref="F247">SUMPRODUCT($B$2:$B$804-$E$2,B247:B1049-$E$2)</f>
        <v>#VALUE!</v>
      </c>
      <c r="G247" s="30" t="e" cm="1">
        <f t="array" ref="G247">INDEX(H$2:H$804,805-ROW(H247))</f>
        <v>#VALUE!</v>
      </c>
      <c r="H247" s="4" t="e" cm="1">
        <f t="array" ref="H247">SUMPRODUCT(B$2:B247-E$2,$B$2:B247-E$2)</f>
        <v>#VALUE!</v>
      </c>
      <c r="I247" s="4">
        <v>245</v>
      </c>
      <c r="J247" s="31" t="e">
        <f t="shared" si="3"/>
        <v>#VALUE!</v>
      </c>
    </row>
    <row r="248" spans="1:10" x14ac:dyDescent="0.15">
      <c r="A248" s="5">
        <v>45218</v>
      </c>
      <c r="B248" s="4">
        <f>Table5[[#This Row],[Combined 
Daily Order]]</f>
        <v>19256</v>
      </c>
      <c r="C248" s="4">
        <v>246</v>
      </c>
      <c r="D248" s="4" t="e" cm="1">
        <f t="array" aca="1" ref="D248" ca="1">SUMPRODUCT(OFFSET($B$2:$B$804,0,0,803-C248)-AVERAGE($B$2:$B$804),OFFSET($B$2:$B$804,C248,0,803-C248)-AVERAGE($B$2:$B$804))/DEVSQ($B$2:$B$804)</f>
        <v>#VALUE!</v>
      </c>
      <c r="F248" s="30" t="e" cm="1">
        <f t="array" ref="F248">SUMPRODUCT($B$2:$B$804-$E$2,B248:B1050-$E$2)</f>
        <v>#VALUE!</v>
      </c>
      <c r="G248" s="30" t="e" cm="1">
        <f t="array" ref="G248">INDEX(H$2:H$804,805-ROW(H248))</f>
        <v>#VALUE!</v>
      </c>
      <c r="H248" s="4" t="e" cm="1">
        <f t="array" ref="H248">SUMPRODUCT(B$2:B248-E$2,$B$2:B248-E$2)</f>
        <v>#VALUE!</v>
      </c>
      <c r="I248" s="4">
        <v>246</v>
      </c>
      <c r="J248" s="31" t="e">
        <f t="shared" si="3"/>
        <v>#VALUE!</v>
      </c>
    </row>
    <row r="249" spans="1:10" x14ac:dyDescent="0.15">
      <c r="A249" s="5">
        <v>45217</v>
      </c>
      <c r="B249" s="4">
        <f>Table5[[#This Row],[Combined 
Daily Order]]</f>
        <v>12974</v>
      </c>
      <c r="C249" s="4">
        <v>247</v>
      </c>
      <c r="D249" s="4" t="e" cm="1">
        <f t="array" aca="1" ref="D249" ca="1">SUMPRODUCT(OFFSET($B$2:$B$804,0,0,803-C249)-AVERAGE($B$2:$B$804),OFFSET($B$2:$B$804,C249,0,803-C249)-AVERAGE($B$2:$B$804))/DEVSQ($B$2:$B$804)</f>
        <v>#VALUE!</v>
      </c>
      <c r="F249" s="30" t="e" cm="1">
        <f t="array" ref="F249">SUMPRODUCT($B$2:$B$804-$E$2,B249:B1051-$E$2)</f>
        <v>#VALUE!</v>
      </c>
      <c r="G249" s="30" t="e" cm="1">
        <f t="array" ref="G249">INDEX(H$2:H$804,805-ROW(H249))</f>
        <v>#VALUE!</v>
      </c>
      <c r="H249" s="4" t="e" cm="1">
        <f t="array" ref="H249">SUMPRODUCT(B$2:B249-E$2,$B$2:B249-E$2)</f>
        <v>#VALUE!</v>
      </c>
      <c r="I249" s="4">
        <v>247</v>
      </c>
      <c r="J249" s="31" t="e">
        <f t="shared" si="3"/>
        <v>#VALUE!</v>
      </c>
    </row>
    <row r="250" spans="1:10" x14ac:dyDescent="0.15">
      <c r="A250" s="5">
        <v>45216</v>
      </c>
      <c r="B250" s="4">
        <f>Table5[[#This Row],[Combined 
Daily Order]]</f>
        <v>19135</v>
      </c>
      <c r="C250" s="4">
        <v>248</v>
      </c>
      <c r="D250" s="4" t="e" cm="1">
        <f t="array" aca="1" ref="D250" ca="1">SUMPRODUCT(OFFSET($B$2:$B$804,0,0,803-C250)-AVERAGE($B$2:$B$804),OFFSET($B$2:$B$804,C250,0,803-C250)-AVERAGE($B$2:$B$804))/DEVSQ($B$2:$B$804)</f>
        <v>#VALUE!</v>
      </c>
      <c r="F250" s="30" t="e" cm="1">
        <f t="array" ref="F250">SUMPRODUCT($B$2:$B$804-$E$2,B250:B1052-$E$2)</f>
        <v>#VALUE!</v>
      </c>
      <c r="G250" s="30" t="e" cm="1">
        <f t="array" ref="G250">INDEX(H$2:H$804,805-ROW(H250))</f>
        <v>#VALUE!</v>
      </c>
      <c r="H250" s="4" t="e" cm="1">
        <f t="array" ref="H250">SUMPRODUCT(B$2:B250-E$2,$B$2:B250-E$2)</f>
        <v>#VALUE!</v>
      </c>
      <c r="I250" s="4">
        <v>248</v>
      </c>
      <c r="J250" s="31" t="e">
        <f t="shared" si="3"/>
        <v>#VALUE!</v>
      </c>
    </row>
    <row r="251" spans="1:10" x14ac:dyDescent="0.15">
      <c r="A251" s="5">
        <v>45215</v>
      </c>
      <c r="B251" s="4">
        <f>Table5[[#This Row],[Combined 
Daily Order]]</f>
        <v>11523</v>
      </c>
      <c r="C251" s="4">
        <v>249</v>
      </c>
      <c r="D251" s="4" t="e" cm="1">
        <f t="array" aca="1" ref="D251" ca="1">SUMPRODUCT(OFFSET($B$2:$B$804,0,0,803-C251)-AVERAGE($B$2:$B$804),OFFSET($B$2:$B$804,C251,0,803-C251)-AVERAGE($B$2:$B$804))/DEVSQ($B$2:$B$804)</f>
        <v>#VALUE!</v>
      </c>
      <c r="F251" s="30" t="e" cm="1">
        <f t="array" ref="F251">SUMPRODUCT($B$2:$B$804-$E$2,B251:B1053-$E$2)</f>
        <v>#VALUE!</v>
      </c>
      <c r="G251" s="30" t="e" cm="1">
        <f t="array" ref="G251">INDEX(H$2:H$804,805-ROW(H251))</f>
        <v>#VALUE!</v>
      </c>
      <c r="H251" s="4" t="e" cm="1">
        <f t="array" ref="H251">SUMPRODUCT(B$2:B251-E$2,$B$2:B251-E$2)</f>
        <v>#VALUE!</v>
      </c>
      <c r="I251" s="4">
        <v>249</v>
      </c>
      <c r="J251" s="31" t="e">
        <f t="shared" si="3"/>
        <v>#VALUE!</v>
      </c>
    </row>
    <row r="252" spans="1:10" x14ac:dyDescent="0.15">
      <c r="A252" s="5">
        <v>45212</v>
      </c>
      <c r="B252" s="4">
        <f>Table5[[#This Row],[Combined 
Daily Order]]</f>
        <v>16457</v>
      </c>
      <c r="C252" s="4">
        <v>250</v>
      </c>
      <c r="D252" s="4" t="e" cm="1">
        <f t="array" aca="1" ref="D252" ca="1">SUMPRODUCT(OFFSET($B$2:$B$804,0,0,803-C252)-AVERAGE($B$2:$B$804),OFFSET($B$2:$B$804,C252,0,803-C252)-AVERAGE($B$2:$B$804))/DEVSQ($B$2:$B$804)</f>
        <v>#VALUE!</v>
      </c>
      <c r="F252" s="30" t="e" cm="1">
        <f t="array" ref="F252">SUMPRODUCT($B$2:$B$804-$E$2,B252:B1054-$E$2)</f>
        <v>#VALUE!</v>
      </c>
      <c r="G252" s="30" t="e" cm="1">
        <f t="array" ref="G252">INDEX(H$2:H$804,805-ROW(H252))</f>
        <v>#VALUE!</v>
      </c>
      <c r="H252" s="4" t="e" cm="1">
        <f t="array" ref="H252">SUMPRODUCT(B$2:B252-E$2,$B$2:B252-E$2)</f>
        <v>#VALUE!</v>
      </c>
      <c r="I252" s="4">
        <v>250</v>
      </c>
      <c r="J252" s="31" t="e">
        <f t="shared" si="3"/>
        <v>#VALUE!</v>
      </c>
    </row>
    <row r="253" spans="1:10" x14ac:dyDescent="0.15">
      <c r="A253" s="5">
        <v>45211</v>
      </c>
      <c r="B253" s="4">
        <f>Table5[[#This Row],[Combined 
Daily Order]]</f>
        <v>11168</v>
      </c>
      <c r="C253" s="4">
        <v>251</v>
      </c>
      <c r="D253" s="4" t="e" cm="1">
        <f t="array" aca="1" ref="D253" ca="1">SUMPRODUCT(OFFSET($B$2:$B$804,0,0,803-C253)-AVERAGE($B$2:$B$804),OFFSET($B$2:$B$804,C253,0,803-C253)-AVERAGE($B$2:$B$804))/DEVSQ($B$2:$B$804)</f>
        <v>#VALUE!</v>
      </c>
      <c r="F253" s="30" t="e" cm="1">
        <f t="array" ref="F253">SUMPRODUCT($B$2:$B$804-$E$2,B253:B1055-$E$2)</f>
        <v>#VALUE!</v>
      </c>
      <c r="G253" s="30" t="e" cm="1">
        <f t="array" ref="G253">INDEX(H$2:H$804,805-ROW(H253))</f>
        <v>#VALUE!</v>
      </c>
      <c r="H253" s="4" t="e" cm="1">
        <f t="array" ref="H253">SUMPRODUCT(B$2:B253-E$2,$B$2:B253-E$2)</f>
        <v>#VALUE!</v>
      </c>
      <c r="I253" s="4">
        <v>251</v>
      </c>
      <c r="J253" s="31" t="e">
        <f t="shared" si="3"/>
        <v>#VALUE!</v>
      </c>
    </row>
    <row r="254" spans="1:10" x14ac:dyDescent="0.15">
      <c r="A254" s="5">
        <v>45210</v>
      </c>
      <c r="B254" s="4">
        <f>Table5[[#This Row],[Combined 
Daily Order]]</f>
        <v>17746</v>
      </c>
      <c r="C254" s="4">
        <v>252</v>
      </c>
      <c r="D254" s="4" t="e" cm="1">
        <f t="array" aca="1" ref="D254" ca="1">SUMPRODUCT(OFFSET($B$2:$B$804,0,0,803-C254)-AVERAGE($B$2:$B$804),OFFSET($B$2:$B$804,C254,0,803-C254)-AVERAGE($B$2:$B$804))/DEVSQ($B$2:$B$804)</f>
        <v>#VALUE!</v>
      </c>
      <c r="F254" s="30" t="e" cm="1">
        <f t="array" ref="F254">SUMPRODUCT($B$2:$B$804-$E$2,B254:B1056-$E$2)</f>
        <v>#VALUE!</v>
      </c>
      <c r="G254" s="30" t="e" cm="1">
        <f t="array" ref="G254">INDEX(H$2:H$804,805-ROW(H254))</f>
        <v>#VALUE!</v>
      </c>
      <c r="H254" s="4" t="e" cm="1">
        <f t="array" ref="H254">SUMPRODUCT(B$2:B254-E$2,$B$2:B254-E$2)</f>
        <v>#VALUE!</v>
      </c>
      <c r="I254" s="4">
        <v>252</v>
      </c>
      <c r="J254" s="31" t="e">
        <f t="shared" si="3"/>
        <v>#VALUE!</v>
      </c>
    </row>
    <row r="255" spans="1:10" x14ac:dyDescent="0.15">
      <c r="A255" s="5">
        <v>45209</v>
      </c>
      <c r="B255" s="4">
        <f>Table5[[#This Row],[Combined 
Daily Order]]</f>
        <v>11320</v>
      </c>
      <c r="C255" s="4">
        <v>253</v>
      </c>
      <c r="D255" s="4" t="e" cm="1">
        <f t="array" aca="1" ref="D255" ca="1">SUMPRODUCT(OFFSET($B$2:$B$804,0,0,803-C255)-AVERAGE($B$2:$B$804),OFFSET($B$2:$B$804,C255,0,803-C255)-AVERAGE($B$2:$B$804))/DEVSQ($B$2:$B$804)</f>
        <v>#VALUE!</v>
      </c>
      <c r="F255" s="30" t="e" cm="1">
        <f t="array" ref="F255">SUMPRODUCT($B$2:$B$804-$E$2,B255:B1057-$E$2)</f>
        <v>#VALUE!</v>
      </c>
      <c r="G255" s="30" t="e" cm="1">
        <f t="array" ref="G255">INDEX(H$2:H$804,805-ROW(H255))</f>
        <v>#VALUE!</v>
      </c>
      <c r="H255" s="4" t="e" cm="1">
        <f t="array" ref="H255">SUMPRODUCT(B$2:B255-E$2,$B$2:B255-E$2)</f>
        <v>#VALUE!</v>
      </c>
      <c r="I255" s="4">
        <v>253</v>
      </c>
      <c r="J255" s="31" t="e">
        <f t="shared" si="3"/>
        <v>#VALUE!</v>
      </c>
    </row>
    <row r="256" spans="1:10" x14ac:dyDescent="0.15">
      <c r="A256" s="5">
        <v>45208</v>
      </c>
      <c r="B256" s="4">
        <f>Table5[[#This Row],[Combined 
Daily Order]]</f>
        <v>16918</v>
      </c>
      <c r="C256" s="4">
        <v>254</v>
      </c>
      <c r="D256" s="4" t="e" cm="1">
        <f t="array" aca="1" ref="D256" ca="1">SUMPRODUCT(OFFSET($B$2:$B$804,0,0,803-C256)-AVERAGE($B$2:$B$804),OFFSET($B$2:$B$804,C256,0,803-C256)-AVERAGE($B$2:$B$804))/DEVSQ($B$2:$B$804)</f>
        <v>#VALUE!</v>
      </c>
      <c r="F256" s="30" t="e" cm="1">
        <f t="array" ref="F256">SUMPRODUCT($B$2:$B$804-$E$2,B256:B1058-$E$2)</f>
        <v>#VALUE!</v>
      </c>
      <c r="G256" s="30" t="e" cm="1">
        <f t="array" ref="G256">INDEX(H$2:H$804,805-ROW(H256))</f>
        <v>#VALUE!</v>
      </c>
      <c r="H256" s="4" t="e" cm="1">
        <f t="array" ref="H256">SUMPRODUCT(B$2:B256-E$2,$B$2:B256-E$2)</f>
        <v>#VALUE!</v>
      </c>
      <c r="I256" s="4">
        <v>254</v>
      </c>
      <c r="J256" s="31" t="e">
        <f t="shared" si="3"/>
        <v>#VALUE!</v>
      </c>
    </row>
    <row r="257" spans="1:10" x14ac:dyDescent="0.15">
      <c r="A257" s="5">
        <v>45205</v>
      </c>
      <c r="B257" s="4">
        <f>Table5[[#This Row],[Combined 
Daily Order]]</f>
        <v>9770</v>
      </c>
      <c r="C257" s="4">
        <v>255</v>
      </c>
      <c r="D257" s="4" t="e" cm="1">
        <f t="array" aca="1" ref="D257" ca="1">SUMPRODUCT(OFFSET($B$2:$B$804,0,0,803-C257)-AVERAGE($B$2:$B$804),OFFSET($B$2:$B$804,C257,0,803-C257)-AVERAGE($B$2:$B$804))/DEVSQ($B$2:$B$804)</f>
        <v>#VALUE!</v>
      </c>
      <c r="F257" s="30" t="e" cm="1">
        <f t="array" ref="F257">SUMPRODUCT($B$2:$B$804-$E$2,B257:B1059-$E$2)</f>
        <v>#VALUE!</v>
      </c>
      <c r="G257" s="30" t="e" cm="1">
        <f t="array" ref="G257">INDEX(H$2:H$804,805-ROW(H257))</f>
        <v>#VALUE!</v>
      </c>
      <c r="H257" s="4" t="e" cm="1">
        <f t="array" ref="H257">SUMPRODUCT(B$2:B257-E$2,$B$2:B257-E$2)</f>
        <v>#VALUE!</v>
      </c>
      <c r="I257" s="4">
        <v>255</v>
      </c>
      <c r="J257" s="31" t="e">
        <f t="shared" si="3"/>
        <v>#VALUE!</v>
      </c>
    </row>
    <row r="258" spans="1:10" x14ac:dyDescent="0.15">
      <c r="A258" s="5">
        <v>45204</v>
      </c>
      <c r="B258" s="4">
        <f>Table5[[#This Row],[Combined 
Daily Order]]</f>
        <v>16282</v>
      </c>
      <c r="C258" s="4">
        <v>256</v>
      </c>
      <c r="D258" s="4" t="e" cm="1">
        <f t="array" aca="1" ref="D258" ca="1">SUMPRODUCT(OFFSET($B$2:$B$804,0,0,803-C258)-AVERAGE($B$2:$B$804),OFFSET($B$2:$B$804,C258,0,803-C258)-AVERAGE($B$2:$B$804))/DEVSQ($B$2:$B$804)</f>
        <v>#VALUE!</v>
      </c>
      <c r="F258" s="30" t="e" cm="1">
        <f t="array" ref="F258">SUMPRODUCT($B$2:$B$804-$E$2,B258:B1060-$E$2)</f>
        <v>#VALUE!</v>
      </c>
      <c r="G258" s="30" t="e" cm="1">
        <f t="array" ref="G258">INDEX(H$2:H$804,805-ROW(H258))</f>
        <v>#VALUE!</v>
      </c>
      <c r="H258" s="4" t="e" cm="1">
        <f t="array" ref="H258">SUMPRODUCT(B$2:B258-E$2,$B$2:B258-E$2)</f>
        <v>#VALUE!</v>
      </c>
      <c r="I258" s="4">
        <v>256</v>
      </c>
      <c r="J258" s="31" t="e">
        <f t="shared" si="3"/>
        <v>#VALUE!</v>
      </c>
    </row>
    <row r="259" spans="1:10" x14ac:dyDescent="0.15">
      <c r="A259" s="5">
        <v>45203</v>
      </c>
      <c r="B259" s="4">
        <f>Table5[[#This Row],[Combined 
Daily Order]]</f>
        <v>12534</v>
      </c>
      <c r="C259" s="4">
        <v>257</v>
      </c>
      <c r="D259" s="4" t="e" cm="1">
        <f t="array" aca="1" ref="D259" ca="1">SUMPRODUCT(OFFSET($B$2:$B$804,0,0,803-C259)-AVERAGE($B$2:$B$804),OFFSET($B$2:$B$804,C259,0,803-C259)-AVERAGE($B$2:$B$804))/DEVSQ($B$2:$B$804)</f>
        <v>#VALUE!</v>
      </c>
      <c r="F259" s="30" t="e" cm="1">
        <f t="array" ref="F259">SUMPRODUCT($B$2:$B$804-$E$2,B259:B1061-$E$2)</f>
        <v>#VALUE!</v>
      </c>
      <c r="G259" s="30" t="e" cm="1">
        <f t="array" ref="G259">INDEX(H$2:H$804,805-ROW(H259))</f>
        <v>#VALUE!</v>
      </c>
      <c r="H259" s="4" t="e" cm="1">
        <f t="array" ref="H259">SUMPRODUCT(B$2:B259-E$2,$B$2:B259-E$2)</f>
        <v>#VALUE!</v>
      </c>
      <c r="I259" s="4">
        <v>257</v>
      </c>
      <c r="J259" s="31" t="e">
        <f t="shared" si="3"/>
        <v>#VALUE!</v>
      </c>
    </row>
    <row r="260" spans="1:10" x14ac:dyDescent="0.15">
      <c r="A260" s="5">
        <v>45202</v>
      </c>
      <c r="B260" s="4">
        <f>Table5[[#This Row],[Combined 
Daily Order]]</f>
        <v>16865</v>
      </c>
      <c r="C260" s="4">
        <v>258</v>
      </c>
      <c r="D260" s="4" t="e" cm="1">
        <f t="array" aca="1" ref="D260" ca="1">SUMPRODUCT(OFFSET($B$2:$B$804,0,0,803-C260)-AVERAGE($B$2:$B$804),OFFSET($B$2:$B$804,C260,0,803-C260)-AVERAGE($B$2:$B$804))/DEVSQ($B$2:$B$804)</f>
        <v>#VALUE!</v>
      </c>
      <c r="F260" s="30" t="e" cm="1">
        <f t="array" ref="F260">SUMPRODUCT($B$2:$B$804-$E$2,B260:B1062-$E$2)</f>
        <v>#VALUE!</v>
      </c>
      <c r="G260" s="30" t="e" cm="1">
        <f t="array" ref="G260">INDEX(H$2:H$804,805-ROW(H260))</f>
        <v>#VALUE!</v>
      </c>
      <c r="H260" s="4" t="e" cm="1">
        <f t="array" ref="H260">SUMPRODUCT(B$2:B260-E$2,$B$2:B260-E$2)</f>
        <v>#VALUE!</v>
      </c>
      <c r="I260" s="4">
        <v>258</v>
      </c>
      <c r="J260" s="31" t="e">
        <f t="shared" si="3"/>
        <v>#VALUE!</v>
      </c>
    </row>
    <row r="261" spans="1:10" x14ac:dyDescent="0.15">
      <c r="A261" s="5">
        <v>45201</v>
      </c>
      <c r="B261" s="4">
        <f>Table5[[#This Row],[Combined 
Daily Order]]</f>
        <v>16047</v>
      </c>
      <c r="C261" s="4">
        <v>259</v>
      </c>
      <c r="D261" s="4" t="e" cm="1">
        <f t="array" aca="1" ref="D261" ca="1">SUMPRODUCT(OFFSET($B$2:$B$804,0,0,803-C261)-AVERAGE($B$2:$B$804),OFFSET($B$2:$B$804,C261,0,803-C261)-AVERAGE($B$2:$B$804))/DEVSQ($B$2:$B$804)</f>
        <v>#VALUE!</v>
      </c>
      <c r="F261" s="30" t="e" cm="1">
        <f t="array" ref="F261">SUMPRODUCT($B$2:$B$804-$E$2,B261:B1063-$E$2)</f>
        <v>#VALUE!</v>
      </c>
      <c r="G261" s="30" t="e" cm="1">
        <f t="array" ref="G261">INDEX(H$2:H$804,805-ROW(H261))</f>
        <v>#VALUE!</v>
      </c>
      <c r="H261" s="4" t="e" cm="1">
        <f t="array" ref="H261">SUMPRODUCT(B$2:B261-E$2,$B$2:B261-E$2)</f>
        <v>#VALUE!</v>
      </c>
      <c r="I261" s="4">
        <v>259</v>
      </c>
      <c r="J261" s="31" t="e">
        <f t="shared" ref="J261:J324" si="4">F261/$G$2</f>
        <v>#VALUE!</v>
      </c>
    </row>
    <row r="262" spans="1:10" x14ac:dyDescent="0.15">
      <c r="A262" s="5">
        <v>45198</v>
      </c>
      <c r="B262" s="4">
        <f>Table5[[#This Row],[Combined 
Daily Order]]</f>
        <v>10869</v>
      </c>
      <c r="C262" s="4">
        <v>260</v>
      </c>
      <c r="D262" s="4" t="e" cm="1">
        <f t="array" aca="1" ref="D262" ca="1">SUMPRODUCT(OFFSET($B$2:$B$804,0,0,803-C262)-AVERAGE($B$2:$B$804),OFFSET($B$2:$B$804,C262,0,803-C262)-AVERAGE($B$2:$B$804))/DEVSQ($B$2:$B$804)</f>
        <v>#VALUE!</v>
      </c>
      <c r="F262" s="30" t="e" cm="1">
        <f t="array" ref="F262">SUMPRODUCT($B$2:$B$804-$E$2,B262:B1064-$E$2)</f>
        <v>#VALUE!</v>
      </c>
      <c r="G262" s="30" t="e" cm="1">
        <f t="array" ref="G262">INDEX(H$2:H$804,805-ROW(H262))</f>
        <v>#VALUE!</v>
      </c>
      <c r="H262" s="4" t="e" cm="1">
        <f t="array" ref="H262">SUMPRODUCT(B$2:B262-E$2,$B$2:B262-E$2)</f>
        <v>#VALUE!</v>
      </c>
      <c r="I262" s="4">
        <v>260</v>
      </c>
      <c r="J262" s="31" t="e">
        <f t="shared" si="4"/>
        <v>#VALUE!</v>
      </c>
    </row>
    <row r="263" spans="1:10" x14ac:dyDescent="0.15">
      <c r="A263" s="5">
        <v>45197</v>
      </c>
      <c r="B263" s="4">
        <f>Table5[[#This Row],[Combined 
Daily Order]]</f>
        <v>16374</v>
      </c>
      <c r="C263" s="4">
        <v>261</v>
      </c>
      <c r="D263" s="4" t="e" cm="1">
        <f t="array" aca="1" ref="D263" ca="1">SUMPRODUCT(OFFSET($B$2:$B$804,0,0,803-C263)-AVERAGE($B$2:$B$804),OFFSET($B$2:$B$804,C263,0,803-C263)-AVERAGE($B$2:$B$804))/DEVSQ($B$2:$B$804)</f>
        <v>#VALUE!</v>
      </c>
      <c r="F263" s="30" t="e" cm="1">
        <f t="array" ref="F263">SUMPRODUCT($B$2:$B$804-$E$2,B263:B1065-$E$2)</f>
        <v>#VALUE!</v>
      </c>
      <c r="G263" s="30" t="e" cm="1">
        <f t="array" ref="G263">INDEX(H$2:H$804,805-ROW(H263))</f>
        <v>#VALUE!</v>
      </c>
      <c r="H263" s="4" t="e" cm="1">
        <f t="array" ref="H263">SUMPRODUCT(B$2:B263-E$2,$B$2:B263-E$2)</f>
        <v>#VALUE!</v>
      </c>
      <c r="I263" s="4">
        <v>261</v>
      </c>
      <c r="J263" s="31" t="e">
        <f t="shared" si="4"/>
        <v>#VALUE!</v>
      </c>
    </row>
    <row r="264" spans="1:10" x14ac:dyDescent="0.15">
      <c r="A264" s="5">
        <v>45196</v>
      </c>
      <c r="B264" s="4">
        <f>Table5[[#This Row],[Combined 
Daily Order]]</f>
        <v>11826</v>
      </c>
      <c r="C264" s="4">
        <v>262</v>
      </c>
      <c r="D264" s="4" t="e" cm="1">
        <f t="array" aca="1" ref="D264" ca="1">SUMPRODUCT(OFFSET($B$2:$B$804,0,0,803-C264)-AVERAGE($B$2:$B$804),OFFSET($B$2:$B$804,C264,0,803-C264)-AVERAGE($B$2:$B$804))/DEVSQ($B$2:$B$804)</f>
        <v>#VALUE!</v>
      </c>
      <c r="F264" s="30" t="e" cm="1">
        <f t="array" ref="F264">SUMPRODUCT($B$2:$B$804-$E$2,B264:B1066-$E$2)</f>
        <v>#VALUE!</v>
      </c>
      <c r="G264" s="30" t="e" cm="1">
        <f t="array" ref="G264">INDEX(H$2:H$804,805-ROW(H264))</f>
        <v>#VALUE!</v>
      </c>
      <c r="H264" s="4" t="e" cm="1">
        <f t="array" ref="H264">SUMPRODUCT(B$2:B264-E$2,$B$2:B264-E$2)</f>
        <v>#VALUE!</v>
      </c>
      <c r="I264" s="4">
        <v>262</v>
      </c>
      <c r="J264" s="31" t="e">
        <f t="shared" si="4"/>
        <v>#VALUE!</v>
      </c>
    </row>
    <row r="265" spans="1:10" x14ac:dyDescent="0.15">
      <c r="A265" s="5">
        <v>45195</v>
      </c>
      <c r="B265" s="4">
        <f>Table5[[#This Row],[Combined 
Daily Order]]</f>
        <v>16693</v>
      </c>
      <c r="C265" s="4">
        <v>263</v>
      </c>
      <c r="D265" s="4" t="e" cm="1">
        <f t="array" aca="1" ref="D265" ca="1">SUMPRODUCT(OFFSET($B$2:$B$804,0,0,803-C265)-AVERAGE($B$2:$B$804),OFFSET($B$2:$B$804,C265,0,803-C265)-AVERAGE($B$2:$B$804))/DEVSQ($B$2:$B$804)</f>
        <v>#VALUE!</v>
      </c>
      <c r="F265" s="30" t="e" cm="1">
        <f t="array" ref="F265">SUMPRODUCT($B$2:$B$804-$E$2,B265:B1067-$E$2)</f>
        <v>#VALUE!</v>
      </c>
      <c r="G265" s="30" t="e" cm="1">
        <f t="array" ref="G265">INDEX(H$2:H$804,805-ROW(H265))</f>
        <v>#VALUE!</v>
      </c>
      <c r="H265" s="4" t="e" cm="1">
        <f t="array" ref="H265">SUMPRODUCT(B$2:B265-E$2,$B$2:B265-E$2)</f>
        <v>#VALUE!</v>
      </c>
      <c r="I265" s="4">
        <v>263</v>
      </c>
      <c r="J265" s="31" t="e">
        <f t="shared" si="4"/>
        <v>#VALUE!</v>
      </c>
    </row>
    <row r="266" spans="1:10" x14ac:dyDescent="0.15">
      <c r="A266" s="5">
        <v>45194</v>
      </c>
      <c r="B266" s="4">
        <f>Table5[[#This Row],[Combined 
Daily Order]]</f>
        <v>11395</v>
      </c>
      <c r="C266" s="4">
        <v>264</v>
      </c>
      <c r="D266" s="4" t="e" cm="1">
        <f t="array" aca="1" ref="D266" ca="1">SUMPRODUCT(OFFSET($B$2:$B$804,0,0,803-C266)-AVERAGE($B$2:$B$804),OFFSET($B$2:$B$804,C266,0,803-C266)-AVERAGE($B$2:$B$804))/DEVSQ($B$2:$B$804)</f>
        <v>#VALUE!</v>
      </c>
      <c r="F266" s="30" t="e" cm="1">
        <f t="array" ref="F266">SUMPRODUCT($B$2:$B$804-$E$2,B266:B1068-$E$2)</f>
        <v>#VALUE!</v>
      </c>
      <c r="G266" s="30" t="e" cm="1">
        <f t="array" ref="G266">INDEX(H$2:H$804,805-ROW(H266))</f>
        <v>#VALUE!</v>
      </c>
      <c r="H266" s="4" t="e" cm="1">
        <f t="array" ref="H266">SUMPRODUCT(B$2:B266-E$2,$B$2:B266-E$2)</f>
        <v>#VALUE!</v>
      </c>
      <c r="I266" s="4">
        <v>264</v>
      </c>
      <c r="J266" s="31" t="e">
        <f t="shared" si="4"/>
        <v>#VALUE!</v>
      </c>
    </row>
    <row r="267" spans="1:10" x14ac:dyDescent="0.15">
      <c r="A267" s="5">
        <v>45191</v>
      </c>
      <c r="B267" s="4">
        <f>Table5[[#This Row],[Combined 
Daily Order]]</f>
        <v>11608</v>
      </c>
      <c r="C267" s="4">
        <v>265</v>
      </c>
      <c r="D267" s="4" t="e" cm="1">
        <f t="array" aca="1" ref="D267" ca="1">SUMPRODUCT(OFFSET($B$2:$B$804,0,0,803-C267)-AVERAGE($B$2:$B$804),OFFSET($B$2:$B$804,C267,0,803-C267)-AVERAGE($B$2:$B$804))/DEVSQ($B$2:$B$804)</f>
        <v>#VALUE!</v>
      </c>
      <c r="F267" s="30" t="e" cm="1">
        <f t="array" ref="F267">SUMPRODUCT($B$2:$B$804-$E$2,B267:B1069-$E$2)</f>
        <v>#VALUE!</v>
      </c>
      <c r="G267" s="30" t="e" cm="1">
        <f t="array" ref="G267">INDEX(H$2:H$804,805-ROW(H267))</f>
        <v>#VALUE!</v>
      </c>
      <c r="H267" s="4" t="e" cm="1">
        <f t="array" ref="H267">SUMPRODUCT(B$2:B267-E$2,$B$2:B267-E$2)</f>
        <v>#VALUE!</v>
      </c>
      <c r="I267" s="4">
        <v>265</v>
      </c>
      <c r="J267" s="31" t="e">
        <f t="shared" si="4"/>
        <v>#VALUE!</v>
      </c>
    </row>
    <row r="268" spans="1:10" x14ac:dyDescent="0.15">
      <c r="A268" s="5">
        <v>45190</v>
      </c>
      <c r="B268" s="4">
        <f>Table5[[#This Row],[Combined 
Daily Order]]</f>
        <v>16792</v>
      </c>
      <c r="C268" s="4">
        <v>266</v>
      </c>
      <c r="D268" s="4" t="e" cm="1">
        <f t="array" aca="1" ref="D268" ca="1">SUMPRODUCT(OFFSET($B$2:$B$804,0,0,803-C268)-AVERAGE($B$2:$B$804),OFFSET($B$2:$B$804,C268,0,803-C268)-AVERAGE($B$2:$B$804))/DEVSQ($B$2:$B$804)</f>
        <v>#VALUE!</v>
      </c>
      <c r="F268" s="30" t="e" cm="1">
        <f t="array" ref="F268">SUMPRODUCT($B$2:$B$804-$E$2,B268:B1070-$E$2)</f>
        <v>#VALUE!</v>
      </c>
      <c r="G268" s="30" t="e" cm="1">
        <f t="array" ref="G268">INDEX(H$2:H$804,805-ROW(H268))</f>
        <v>#VALUE!</v>
      </c>
      <c r="H268" s="4" t="e" cm="1">
        <f t="array" ref="H268">SUMPRODUCT(B$2:B268-E$2,$B$2:B268-E$2)</f>
        <v>#VALUE!</v>
      </c>
      <c r="I268" s="4">
        <v>266</v>
      </c>
      <c r="J268" s="31" t="e">
        <f t="shared" si="4"/>
        <v>#VALUE!</v>
      </c>
    </row>
    <row r="269" spans="1:10" x14ac:dyDescent="0.15">
      <c r="A269" s="5">
        <v>45189</v>
      </c>
      <c r="B269" s="4">
        <f>Table5[[#This Row],[Combined 
Daily Order]]</f>
        <v>11052</v>
      </c>
      <c r="C269" s="4">
        <v>267</v>
      </c>
      <c r="D269" s="4" t="e" cm="1">
        <f t="array" aca="1" ref="D269" ca="1">SUMPRODUCT(OFFSET($B$2:$B$804,0,0,803-C269)-AVERAGE($B$2:$B$804),OFFSET($B$2:$B$804,C269,0,803-C269)-AVERAGE($B$2:$B$804))/DEVSQ($B$2:$B$804)</f>
        <v>#VALUE!</v>
      </c>
      <c r="F269" s="30" t="e" cm="1">
        <f t="array" ref="F269">SUMPRODUCT($B$2:$B$804-$E$2,B269:B1071-$E$2)</f>
        <v>#VALUE!</v>
      </c>
      <c r="G269" s="30" t="e" cm="1">
        <f t="array" ref="G269">INDEX(H$2:H$804,805-ROW(H269))</f>
        <v>#VALUE!</v>
      </c>
      <c r="H269" s="4" t="e" cm="1">
        <f t="array" ref="H269">SUMPRODUCT(B$2:B269-E$2,$B$2:B269-E$2)</f>
        <v>#VALUE!</v>
      </c>
      <c r="I269" s="4">
        <v>267</v>
      </c>
      <c r="J269" s="31" t="e">
        <f t="shared" si="4"/>
        <v>#VALUE!</v>
      </c>
    </row>
    <row r="270" spans="1:10" x14ac:dyDescent="0.15">
      <c r="A270" s="5">
        <v>45188</v>
      </c>
      <c r="B270" s="4">
        <f>AVERAGE(B269,B271)</f>
        <v>11335</v>
      </c>
      <c r="C270" s="4">
        <v>268</v>
      </c>
      <c r="D270" s="4" t="e" cm="1">
        <f t="array" aca="1" ref="D270" ca="1">SUMPRODUCT(OFFSET($B$2:$B$804,0,0,803-C270)-AVERAGE($B$2:$B$804),OFFSET($B$2:$B$804,C270,0,803-C270)-AVERAGE($B$2:$B$804))/DEVSQ($B$2:$B$804)</f>
        <v>#VALUE!</v>
      </c>
      <c r="F270" s="30" t="e" cm="1">
        <f t="array" ref="F270">SUMPRODUCT($B$2:$B$804-$E$2,B270:B1072-$E$2)</f>
        <v>#VALUE!</v>
      </c>
      <c r="G270" s="30" t="e" cm="1">
        <f t="array" ref="G270">INDEX(H$2:H$804,805-ROW(H270))</f>
        <v>#VALUE!</v>
      </c>
      <c r="H270" s="4" t="e" cm="1">
        <f t="array" ref="H270">SUMPRODUCT(B$2:B270-E$2,$B$2:B270-E$2)</f>
        <v>#VALUE!</v>
      </c>
      <c r="I270" s="4">
        <v>268</v>
      </c>
      <c r="J270" s="31" t="e">
        <f t="shared" si="4"/>
        <v>#VALUE!</v>
      </c>
    </row>
    <row r="271" spans="1:10" x14ac:dyDescent="0.15">
      <c r="A271" s="5">
        <v>45187</v>
      </c>
      <c r="B271" s="4">
        <f>Table5[[#This Row],[Combined 
Daily Order]]</f>
        <v>11618</v>
      </c>
      <c r="C271" s="4">
        <v>269</v>
      </c>
      <c r="D271" s="4" t="e" cm="1">
        <f t="array" aca="1" ref="D271" ca="1">SUMPRODUCT(OFFSET($B$2:$B$804,0,0,803-C271)-AVERAGE($B$2:$B$804),OFFSET($B$2:$B$804,C271,0,803-C271)-AVERAGE($B$2:$B$804))/DEVSQ($B$2:$B$804)</f>
        <v>#VALUE!</v>
      </c>
      <c r="F271" s="30" t="e" cm="1">
        <f t="array" ref="F271">SUMPRODUCT($B$2:$B$804-$E$2,B271:B1073-$E$2)</f>
        <v>#VALUE!</v>
      </c>
      <c r="G271" s="30" t="e" cm="1">
        <f t="array" ref="G271">INDEX(H$2:H$804,805-ROW(H271))</f>
        <v>#VALUE!</v>
      </c>
      <c r="H271" s="4" t="e" cm="1">
        <f t="array" ref="H271">SUMPRODUCT(B$2:B271-E$2,$B$2:B271-E$2)</f>
        <v>#VALUE!</v>
      </c>
      <c r="I271" s="4">
        <v>269</v>
      </c>
      <c r="J271" s="31" t="e">
        <f t="shared" si="4"/>
        <v>#VALUE!</v>
      </c>
    </row>
    <row r="272" spans="1:10" x14ac:dyDescent="0.15">
      <c r="A272" s="5">
        <v>45184</v>
      </c>
      <c r="B272" s="4">
        <f>Table5[[#This Row],[Combined 
Daily Order]]</f>
        <v>18095</v>
      </c>
      <c r="C272" s="4">
        <v>270</v>
      </c>
      <c r="D272" s="4" t="e" cm="1">
        <f t="array" aca="1" ref="D272" ca="1">SUMPRODUCT(OFFSET($B$2:$B$804,0,0,803-C272)-AVERAGE($B$2:$B$804),OFFSET($B$2:$B$804,C272,0,803-C272)-AVERAGE($B$2:$B$804))/DEVSQ($B$2:$B$804)</f>
        <v>#VALUE!</v>
      </c>
      <c r="F272" s="30" t="e" cm="1">
        <f t="array" ref="F272">SUMPRODUCT($B$2:$B$804-$E$2,B272:B1074-$E$2)</f>
        <v>#VALUE!</v>
      </c>
      <c r="G272" s="30" t="e" cm="1">
        <f t="array" ref="G272">INDEX(H$2:H$804,805-ROW(H272))</f>
        <v>#VALUE!</v>
      </c>
      <c r="H272" s="4" t="e" cm="1">
        <f t="array" ref="H272">SUMPRODUCT(B$2:B272-E$2,$B$2:B272-E$2)</f>
        <v>#VALUE!</v>
      </c>
      <c r="I272" s="4">
        <v>270</v>
      </c>
      <c r="J272" s="31" t="e">
        <f t="shared" si="4"/>
        <v>#VALUE!</v>
      </c>
    </row>
    <row r="273" spans="1:10" x14ac:dyDescent="0.15">
      <c r="A273" s="5">
        <v>45183</v>
      </c>
      <c r="B273" s="4">
        <f>Table5[[#This Row],[Combined 
Daily Order]]</f>
        <v>12610</v>
      </c>
      <c r="C273" s="4">
        <v>271</v>
      </c>
      <c r="D273" s="4" t="e" cm="1">
        <f t="array" aca="1" ref="D273" ca="1">SUMPRODUCT(OFFSET($B$2:$B$804,0,0,803-C273)-AVERAGE($B$2:$B$804),OFFSET($B$2:$B$804,C273,0,803-C273)-AVERAGE($B$2:$B$804))/DEVSQ($B$2:$B$804)</f>
        <v>#VALUE!</v>
      </c>
      <c r="F273" s="30" t="e" cm="1">
        <f t="array" ref="F273">SUMPRODUCT($B$2:$B$804-$E$2,B273:B1075-$E$2)</f>
        <v>#VALUE!</v>
      </c>
      <c r="G273" s="30" t="e" cm="1">
        <f t="array" ref="G273">INDEX(H$2:H$804,805-ROW(H273))</f>
        <v>#VALUE!</v>
      </c>
      <c r="H273" s="4" t="e" cm="1">
        <f t="array" ref="H273">SUMPRODUCT(B$2:B273-E$2,$B$2:B273-E$2)</f>
        <v>#VALUE!</v>
      </c>
      <c r="I273" s="4">
        <v>271</v>
      </c>
      <c r="J273" s="31" t="e">
        <f t="shared" si="4"/>
        <v>#VALUE!</v>
      </c>
    </row>
    <row r="274" spans="1:10" x14ac:dyDescent="0.15">
      <c r="A274" s="5">
        <v>45182</v>
      </c>
      <c r="B274" s="4">
        <f>Table5[[#This Row],[Combined 
Daily Order]]</f>
        <v>11556</v>
      </c>
      <c r="C274" s="4">
        <v>272</v>
      </c>
      <c r="D274" s="4" t="e" cm="1">
        <f t="array" aca="1" ref="D274" ca="1">SUMPRODUCT(OFFSET($B$2:$B$804,0,0,803-C274)-AVERAGE($B$2:$B$804),OFFSET($B$2:$B$804,C274,0,803-C274)-AVERAGE($B$2:$B$804))/DEVSQ($B$2:$B$804)</f>
        <v>#VALUE!</v>
      </c>
      <c r="F274" s="30" t="e" cm="1">
        <f t="array" ref="F274">SUMPRODUCT($B$2:$B$804-$E$2,B274:B1076-$E$2)</f>
        <v>#VALUE!</v>
      </c>
      <c r="G274" s="30" t="e" cm="1">
        <f t="array" ref="G274">INDEX(H$2:H$804,805-ROW(H274))</f>
        <v>#VALUE!</v>
      </c>
      <c r="H274" s="4" t="e" cm="1">
        <f t="array" ref="H274">SUMPRODUCT(B$2:B274-E$2,$B$2:B274-E$2)</f>
        <v>#VALUE!</v>
      </c>
      <c r="I274" s="4">
        <v>272</v>
      </c>
      <c r="J274" s="31" t="e">
        <f t="shared" si="4"/>
        <v>#VALUE!</v>
      </c>
    </row>
    <row r="275" spans="1:10" x14ac:dyDescent="0.15">
      <c r="A275" s="5">
        <v>45181</v>
      </c>
      <c r="B275" s="4">
        <f>Table5[[#This Row],[Combined 
Daily Order]]</f>
        <v>17240</v>
      </c>
      <c r="C275" s="4">
        <v>273</v>
      </c>
      <c r="D275" s="4" t="e" cm="1">
        <f t="array" aca="1" ref="D275" ca="1">SUMPRODUCT(OFFSET($B$2:$B$804,0,0,803-C275)-AVERAGE($B$2:$B$804),OFFSET($B$2:$B$804,C275,0,803-C275)-AVERAGE($B$2:$B$804))/DEVSQ($B$2:$B$804)</f>
        <v>#VALUE!</v>
      </c>
      <c r="F275" s="30" t="e" cm="1">
        <f t="array" ref="F275">SUMPRODUCT($B$2:$B$804-$E$2,B275:B1077-$E$2)</f>
        <v>#VALUE!</v>
      </c>
      <c r="G275" s="30" t="e" cm="1">
        <f t="array" ref="G275">INDEX(H$2:H$804,805-ROW(H275))</f>
        <v>#VALUE!</v>
      </c>
      <c r="H275" s="4" t="e" cm="1">
        <f t="array" ref="H275">SUMPRODUCT(B$2:B275-E$2,$B$2:B275-E$2)</f>
        <v>#VALUE!</v>
      </c>
      <c r="I275" s="4">
        <v>273</v>
      </c>
      <c r="J275" s="31" t="e">
        <f t="shared" si="4"/>
        <v>#VALUE!</v>
      </c>
    </row>
    <row r="276" spans="1:10" x14ac:dyDescent="0.15">
      <c r="A276" s="5">
        <v>45180</v>
      </c>
      <c r="B276" s="4">
        <f>Table5[[#This Row],[Combined 
Daily Order]]</f>
        <v>17635</v>
      </c>
      <c r="C276" s="4">
        <v>274</v>
      </c>
      <c r="D276" s="4" t="e" cm="1">
        <f t="array" aca="1" ref="D276" ca="1">SUMPRODUCT(OFFSET($B$2:$B$804,0,0,803-C276)-AVERAGE($B$2:$B$804),OFFSET($B$2:$B$804,C276,0,803-C276)-AVERAGE($B$2:$B$804))/DEVSQ($B$2:$B$804)</f>
        <v>#VALUE!</v>
      </c>
      <c r="F276" s="30" t="e" cm="1">
        <f t="array" ref="F276">SUMPRODUCT($B$2:$B$804-$E$2,B276:B1078-$E$2)</f>
        <v>#VALUE!</v>
      </c>
      <c r="G276" s="30" t="e" cm="1">
        <f t="array" ref="G276">INDEX(H$2:H$804,805-ROW(H276))</f>
        <v>#VALUE!</v>
      </c>
      <c r="H276" s="4" t="e" cm="1">
        <f t="array" ref="H276">SUMPRODUCT(B$2:B276-E$2,$B$2:B276-E$2)</f>
        <v>#VALUE!</v>
      </c>
      <c r="I276" s="4">
        <v>274</v>
      </c>
      <c r="J276" s="31" t="e">
        <f t="shared" si="4"/>
        <v>#VALUE!</v>
      </c>
    </row>
    <row r="277" spans="1:10" x14ac:dyDescent="0.15">
      <c r="A277" s="5">
        <v>45177</v>
      </c>
      <c r="B277" s="4">
        <f>Table5[[#This Row],[Combined 
Daily Order]]</f>
        <v>11697</v>
      </c>
      <c r="C277" s="4">
        <v>275</v>
      </c>
      <c r="D277" s="4" t="e" cm="1">
        <f t="array" aca="1" ref="D277" ca="1">SUMPRODUCT(OFFSET($B$2:$B$804,0,0,803-C277)-AVERAGE($B$2:$B$804),OFFSET($B$2:$B$804,C277,0,803-C277)-AVERAGE($B$2:$B$804))/DEVSQ($B$2:$B$804)</f>
        <v>#VALUE!</v>
      </c>
      <c r="F277" s="30" t="e" cm="1">
        <f t="array" ref="F277">SUMPRODUCT($B$2:$B$804-$E$2,B277:B1079-$E$2)</f>
        <v>#VALUE!</v>
      </c>
      <c r="G277" s="30" t="e" cm="1">
        <f t="array" ref="G277">INDEX(H$2:H$804,805-ROW(H277))</f>
        <v>#VALUE!</v>
      </c>
      <c r="H277" s="4" t="e" cm="1">
        <f t="array" ref="H277">SUMPRODUCT(B$2:B277-E$2,$B$2:B277-E$2)</f>
        <v>#VALUE!</v>
      </c>
      <c r="I277" s="4">
        <v>275</v>
      </c>
      <c r="J277" s="31" t="e">
        <f t="shared" si="4"/>
        <v>#VALUE!</v>
      </c>
    </row>
    <row r="278" spans="1:10" x14ac:dyDescent="0.15">
      <c r="A278" s="5">
        <v>45176</v>
      </c>
      <c r="B278" s="4">
        <f>Table5[[#This Row],[Combined 
Daily Order]]</f>
        <v>16345</v>
      </c>
      <c r="C278" s="4">
        <v>276</v>
      </c>
      <c r="D278" s="4" t="e" cm="1">
        <f t="array" aca="1" ref="D278" ca="1">SUMPRODUCT(OFFSET($B$2:$B$804,0,0,803-C278)-AVERAGE($B$2:$B$804),OFFSET($B$2:$B$804,C278,0,803-C278)-AVERAGE($B$2:$B$804))/DEVSQ($B$2:$B$804)</f>
        <v>#VALUE!</v>
      </c>
      <c r="F278" s="30" t="e" cm="1">
        <f t="array" ref="F278">SUMPRODUCT($B$2:$B$804-$E$2,B278:B1080-$E$2)</f>
        <v>#VALUE!</v>
      </c>
      <c r="G278" s="30" t="e" cm="1">
        <f t="array" ref="G278">INDEX(H$2:H$804,805-ROW(H278))</f>
        <v>#VALUE!</v>
      </c>
      <c r="H278" s="4" t="e" cm="1">
        <f t="array" ref="H278">SUMPRODUCT(B$2:B278-E$2,$B$2:B278-E$2)</f>
        <v>#VALUE!</v>
      </c>
      <c r="I278" s="4">
        <v>276</v>
      </c>
      <c r="J278" s="31" t="e">
        <f t="shared" si="4"/>
        <v>#VALUE!</v>
      </c>
    </row>
    <row r="279" spans="1:10" x14ac:dyDescent="0.15">
      <c r="A279" s="5">
        <v>45175</v>
      </c>
      <c r="B279" s="4">
        <f>Table5[[#This Row],[Combined 
Daily Order]]</f>
        <v>12223</v>
      </c>
      <c r="C279" s="4">
        <v>277</v>
      </c>
      <c r="D279" s="4" t="e" cm="1">
        <f t="array" aca="1" ref="D279" ca="1">SUMPRODUCT(OFFSET($B$2:$B$804,0,0,803-C279)-AVERAGE($B$2:$B$804),OFFSET($B$2:$B$804,C279,0,803-C279)-AVERAGE($B$2:$B$804))/DEVSQ($B$2:$B$804)</f>
        <v>#VALUE!</v>
      </c>
      <c r="F279" s="30" t="e" cm="1">
        <f t="array" ref="F279">SUMPRODUCT($B$2:$B$804-$E$2,B279:B1081-$E$2)</f>
        <v>#VALUE!</v>
      </c>
      <c r="G279" s="30" t="e" cm="1">
        <f t="array" ref="G279">INDEX(H$2:H$804,805-ROW(H279))</f>
        <v>#VALUE!</v>
      </c>
      <c r="H279" s="4" t="e" cm="1">
        <f t="array" ref="H279">SUMPRODUCT(B$2:B279-E$2,$B$2:B279-E$2)</f>
        <v>#VALUE!</v>
      </c>
      <c r="I279" s="4">
        <v>277</v>
      </c>
      <c r="J279" s="31" t="e">
        <f t="shared" si="4"/>
        <v>#VALUE!</v>
      </c>
    </row>
    <row r="280" spans="1:10" x14ac:dyDescent="0.15">
      <c r="A280" s="5">
        <v>45174</v>
      </c>
      <c r="B280" s="4">
        <f>Table5[[#This Row],[Combined 
Daily Order]]</f>
        <v>17510</v>
      </c>
      <c r="C280" s="4">
        <v>278</v>
      </c>
      <c r="D280" s="4" t="e" cm="1">
        <f t="array" aca="1" ref="D280" ca="1">SUMPRODUCT(OFFSET($B$2:$B$804,0,0,803-C280)-AVERAGE($B$2:$B$804),OFFSET($B$2:$B$804,C280,0,803-C280)-AVERAGE($B$2:$B$804))/DEVSQ($B$2:$B$804)</f>
        <v>#VALUE!</v>
      </c>
      <c r="F280" s="30" t="e" cm="1">
        <f t="array" ref="F280">SUMPRODUCT($B$2:$B$804-$E$2,B280:B1082-$E$2)</f>
        <v>#VALUE!</v>
      </c>
      <c r="G280" s="30" t="e" cm="1">
        <f t="array" ref="G280">INDEX(H$2:H$804,805-ROW(H280))</f>
        <v>#VALUE!</v>
      </c>
      <c r="H280" s="4" t="e" cm="1">
        <f t="array" ref="H280">SUMPRODUCT(B$2:B280-E$2,$B$2:B280-E$2)</f>
        <v>#VALUE!</v>
      </c>
      <c r="I280" s="4">
        <v>278</v>
      </c>
      <c r="J280" s="31" t="e">
        <f t="shared" si="4"/>
        <v>#VALUE!</v>
      </c>
    </row>
    <row r="281" spans="1:10" x14ac:dyDescent="0.15">
      <c r="A281" s="5">
        <v>45173</v>
      </c>
      <c r="B281" s="4">
        <f>Table5[[#This Row],[Combined 
Daily Order]]</f>
        <v>11760</v>
      </c>
      <c r="C281" s="4">
        <v>279</v>
      </c>
      <c r="D281" s="4" t="e" cm="1">
        <f t="array" aca="1" ref="D281" ca="1">SUMPRODUCT(OFFSET($B$2:$B$804,0,0,803-C281)-AVERAGE($B$2:$B$804),OFFSET($B$2:$B$804,C281,0,803-C281)-AVERAGE($B$2:$B$804))/DEVSQ($B$2:$B$804)</f>
        <v>#VALUE!</v>
      </c>
      <c r="F281" s="30" t="e" cm="1">
        <f t="array" ref="F281">SUMPRODUCT($B$2:$B$804-$E$2,B281:B1083-$E$2)</f>
        <v>#VALUE!</v>
      </c>
      <c r="G281" s="30" t="e" cm="1">
        <f t="array" ref="G281">INDEX(H$2:H$804,805-ROW(H281))</f>
        <v>#VALUE!</v>
      </c>
      <c r="H281" s="4" t="e" cm="1">
        <f t="array" ref="H281">SUMPRODUCT(B$2:B281-E$2,$B$2:B281-E$2)</f>
        <v>#VALUE!</v>
      </c>
      <c r="I281" s="4">
        <v>279</v>
      </c>
      <c r="J281" s="31" t="e">
        <f t="shared" si="4"/>
        <v>#VALUE!</v>
      </c>
    </row>
    <row r="282" spans="1:10" x14ac:dyDescent="0.15">
      <c r="A282" s="5">
        <v>45170</v>
      </c>
      <c r="B282" s="4">
        <f>Table5[[#This Row],[Combined 
Daily Order]]</f>
        <v>15892</v>
      </c>
      <c r="C282" s="4">
        <v>280</v>
      </c>
      <c r="D282" s="4" t="e" cm="1">
        <f t="array" aca="1" ref="D282" ca="1">SUMPRODUCT(OFFSET($B$2:$B$804,0,0,803-C282)-AVERAGE($B$2:$B$804),OFFSET($B$2:$B$804,C282,0,803-C282)-AVERAGE($B$2:$B$804))/DEVSQ($B$2:$B$804)</f>
        <v>#VALUE!</v>
      </c>
      <c r="F282" s="30" t="e" cm="1">
        <f t="array" ref="F282">SUMPRODUCT($B$2:$B$804-$E$2,B282:B1084-$E$2)</f>
        <v>#VALUE!</v>
      </c>
      <c r="G282" s="30" t="e" cm="1">
        <f t="array" ref="G282">INDEX(H$2:H$804,805-ROW(H282))</f>
        <v>#VALUE!</v>
      </c>
      <c r="H282" s="4" t="e" cm="1">
        <f t="array" ref="H282">SUMPRODUCT(B$2:B282-E$2,$B$2:B282-E$2)</f>
        <v>#VALUE!</v>
      </c>
      <c r="I282" s="4">
        <v>280</v>
      </c>
      <c r="J282" s="31" t="e">
        <f t="shared" si="4"/>
        <v>#VALUE!</v>
      </c>
    </row>
    <row r="283" spans="1:10" x14ac:dyDescent="0.15">
      <c r="A283" s="5">
        <v>45169</v>
      </c>
      <c r="B283" s="4">
        <f>Table5[[#This Row],[Combined 
Daily Order]]</f>
        <v>11931</v>
      </c>
      <c r="C283" s="4">
        <v>281</v>
      </c>
      <c r="D283" s="4" t="e" cm="1">
        <f t="array" aca="1" ref="D283" ca="1">SUMPRODUCT(OFFSET($B$2:$B$804,0,0,803-C283)-AVERAGE($B$2:$B$804),OFFSET($B$2:$B$804,C283,0,803-C283)-AVERAGE($B$2:$B$804))/DEVSQ($B$2:$B$804)</f>
        <v>#VALUE!</v>
      </c>
      <c r="F283" s="30" t="e" cm="1">
        <f t="array" ref="F283">SUMPRODUCT($B$2:$B$804-$E$2,B283:B1085-$E$2)</f>
        <v>#VALUE!</v>
      </c>
      <c r="G283" s="30" t="e" cm="1">
        <f t="array" ref="G283">INDEX(H$2:H$804,805-ROW(H283))</f>
        <v>#VALUE!</v>
      </c>
      <c r="H283" s="4" t="e" cm="1">
        <f t="array" ref="H283">SUMPRODUCT(B$2:B283-E$2,$B$2:B283-E$2)</f>
        <v>#VALUE!</v>
      </c>
      <c r="I283" s="4">
        <v>281</v>
      </c>
      <c r="J283" s="31" t="e">
        <f t="shared" si="4"/>
        <v>#VALUE!</v>
      </c>
    </row>
    <row r="284" spans="1:10" x14ac:dyDescent="0.15">
      <c r="A284" s="5">
        <v>45168</v>
      </c>
      <c r="B284" s="4">
        <f>Table5[[#This Row],[Combined 
Daily Order]]</f>
        <v>16100</v>
      </c>
      <c r="C284" s="4">
        <v>282</v>
      </c>
      <c r="D284" s="4" t="e" cm="1">
        <f t="array" aca="1" ref="D284" ca="1">SUMPRODUCT(OFFSET($B$2:$B$804,0,0,803-C284)-AVERAGE($B$2:$B$804),OFFSET($B$2:$B$804,C284,0,803-C284)-AVERAGE($B$2:$B$804))/DEVSQ($B$2:$B$804)</f>
        <v>#VALUE!</v>
      </c>
      <c r="F284" s="30" t="e" cm="1">
        <f t="array" ref="F284">SUMPRODUCT($B$2:$B$804-$E$2,B284:B1086-$E$2)</f>
        <v>#VALUE!</v>
      </c>
      <c r="G284" s="30" t="e" cm="1">
        <f t="array" ref="G284">INDEX(H$2:H$804,805-ROW(H284))</f>
        <v>#VALUE!</v>
      </c>
      <c r="H284" s="4" t="e" cm="1">
        <f t="array" ref="H284">SUMPRODUCT(B$2:B284-E$2,$B$2:B284-E$2)</f>
        <v>#VALUE!</v>
      </c>
      <c r="I284" s="4">
        <v>282</v>
      </c>
      <c r="J284" s="31" t="e">
        <f t="shared" si="4"/>
        <v>#VALUE!</v>
      </c>
    </row>
    <row r="285" spans="1:10" x14ac:dyDescent="0.15">
      <c r="A285" s="5">
        <v>45167</v>
      </c>
      <c r="B285" s="4">
        <f>Table5[[#This Row],[Combined 
Daily Order]]</f>
        <v>15866</v>
      </c>
      <c r="C285" s="4">
        <v>283</v>
      </c>
      <c r="D285" s="4" t="e" cm="1">
        <f t="array" aca="1" ref="D285" ca="1">SUMPRODUCT(OFFSET($B$2:$B$804,0,0,803-C285)-AVERAGE($B$2:$B$804),OFFSET($B$2:$B$804,C285,0,803-C285)-AVERAGE($B$2:$B$804))/DEVSQ($B$2:$B$804)</f>
        <v>#VALUE!</v>
      </c>
      <c r="F285" s="30" t="e" cm="1">
        <f t="array" ref="F285">SUMPRODUCT($B$2:$B$804-$E$2,B285:B1087-$E$2)</f>
        <v>#VALUE!</v>
      </c>
      <c r="G285" s="30" t="e" cm="1">
        <f t="array" ref="G285">INDEX(H$2:H$804,805-ROW(H285))</f>
        <v>#VALUE!</v>
      </c>
      <c r="H285" s="4" t="e" cm="1">
        <f t="array" ref="H285">SUMPRODUCT(B$2:B285-E$2,$B$2:B285-E$2)</f>
        <v>#VALUE!</v>
      </c>
      <c r="I285" s="4">
        <v>283</v>
      </c>
      <c r="J285" s="31" t="e">
        <f t="shared" si="4"/>
        <v>#VALUE!</v>
      </c>
    </row>
    <row r="286" spans="1:10" x14ac:dyDescent="0.15">
      <c r="A286" s="5">
        <v>45166</v>
      </c>
      <c r="B286" s="4">
        <f>Table5[[#This Row],[Combined 
Daily Order]]</f>
        <v>12268</v>
      </c>
      <c r="C286" s="4">
        <v>284</v>
      </c>
      <c r="D286" s="4" t="e" cm="1">
        <f t="array" aca="1" ref="D286" ca="1">SUMPRODUCT(OFFSET($B$2:$B$804,0,0,803-C286)-AVERAGE($B$2:$B$804),OFFSET($B$2:$B$804,C286,0,803-C286)-AVERAGE($B$2:$B$804))/DEVSQ($B$2:$B$804)</f>
        <v>#VALUE!</v>
      </c>
      <c r="F286" s="30" t="e" cm="1">
        <f t="array" ref="F286">SUMPRODUCT($B$2:$B$804-$E$2,B286:B1088-$E$2)</f>
        <v>#VALUE!</v>
      </c>
      <c r="G286" s="30" t="e" cm="1">
        <f t="array" ref="G286">INDEX(H$2:H$804,805-ROW(H286))</f>
        <v>#VALUE!</v>
      </c>
      <c r="H286" s="4" t="e" cm="1">
        <f t="array" ref="H286">SUMPRODUCT(B$2:B286-E$2,$B$2:B286-E$2)</f>
        <v>#VALUE!</v>
      </c>
      <c r="I286" s="4">
        <v>284</v>
      </c>
      <c r="J286" s="31" t="e">
        <f t="shared" si="4"/>
        <v>#VALUE!</v>
      </c>
    </row>
    <row r="287" spans="1:10" x14ac:dyDescent="0.15">
      <c r="A287" s="5">
        <v>45163</v>
      </c>
      <c r="B287" s="4">
        <f>Table5[[#This Row],[Combined 
Daily Order]]</f>
        <v>16825</v>
      </c>
      <c r="C287" s="4">
        <v>285</v>
      </c>
      <c r="D287" s="4" t="e" cm="1">
        <f t="array" aca="1" ref="D287" ca="1">SUMPRODUCT(OFFSET($B$2:$B$804,0,0,803-C287)-AVERAGE($B$2:$B$804),OFFSET($B$2:$B$804,C287,0,803-C287)-AVERAGE($B$2:$B$804))/DEVSQ($B$2:$B$804)</f>
        <v>#VALUE!</v>
      </c>
      <c r="F287" s="30" t="e" cm="1">
        <f t="array" ref="F287">SUMPRODUCT($B$2:$B$804-$E$2,B287:B1089-$E$2)</f>
        <v>#VALUE!</v>
      </c>
      <c r="G287" s="30" t="e" cm="1">
        <f t="array" ref="G287">INDEX(H$2:H$804,805-ROW(H287))</f>
        <v>#VALUE!</v>
      </c>
      <c r="H287" s="4" t="e" cm="1">
        <f t="array" ref="H287">SUMPRODUCT(B$2:B287-E$2,$B$2:B287-E$2)</f>
        <v>#VALUE!</v>
      </c>
      <c r="I287" s="4">
        <v>285</v>
      </c>
      <c r="J287" s="31" t="e">
        <f t="shared" si="4"/>
        <v>#VALUE!</v>
      </c>
    </row>
    <row r="288" spans="1:10" x14ac:dyDescent="0.15">
      <c r="A288" s="5">
        <v>45162</v>
      </c>
      <c r="B288" s="4">
        <f>Table5[[#This Row],[Combined 
Daily Order]]</f>
        <v>10071</v>
      </c>
      <c r="C288" s="4">
        <v>286</v>
      </c>
      <c r="D288" s="4" t="e" cm="1">
        <f t="array" aca="1" ref="D288" ca="1">SUMPRODUCT(OFFSET($B$2:$B$804,0,0,803-C288)-AVERAGE($B$2:$B$804),OFFSET($B$2:$B$804,C288,0,803-C288)-AVERAGE($B$2:$B$804))/DEVSQ($B$2:$B$804)</f>
        <v>#VALUE!</v>
      </c>
      <c r="F288" s="30" t="e" cm="1">
        <f t="array" ref="F288">SUMPRODUCT($B$2:$B$804-$E$2,B288:B1090-$E$2)</f>
        <v>#VALUE!</v>
      </c>
      <c r="G288" s="30" t="e" cm="1">
        <f t="array" ref="G288">INDEX(H$2:H$804,805-ROW(H288))</f>
        <v>#VALUE!</v>
      </c>
      <c r="H288" s="4" t="e" cm="1">
        <f t="array" ref="H288">SUMPRODUCT(B$2:B288-E$2,$B$2:B288-E$2)</f>
        <v>#VALUE!</v>
      </c>
      <c r="I288" s="4">
        <v>286</v>
      </c>
      <c r="J288" s="31" t="e">
        <f t="shared" si="4"/>
        <v>#VALUE!</v>
      </c>
    </row>
    <row r="289" spans="1:10" x14ac:dyDescent="0.15">
      <c r="A289" s="5">
        <v>45161</v>
      </c>
      <c r="B289" s="4">
        <f>Table5[[#This Row],[Combined 
Daily Order]]</f>
        <v>15958</v>
      </c>
      <c r="C289" s="4">
        <v>287</v>
      </c>
      <c r="D289" s="4" t="e" cm="1">
        <f t="array" aca="1" ref="D289" ca="1">SUMPRODUCT(OFFSET($B$2:$B$804,0,0,803-C289)-AVERAGE($B$2:$B$804),OFFSET($B$2:$B$804,C289,0,803-C289)-AVERAGE($B$2:$B$804))/DEVSQ($B$2:$B$804)</f>
        <v>#VALUE!</v>
      </c>
      <c r="F289" s="30" t="e" cm="1">
        <f t="array" ref="F289">SUMPRODUCT($B$2:$B$804-$E$2,B289:B1091-$E$2)</f>
        <v>#VALUE!</v>
      </c>
      <c r="G289" s="30" t="e" cm="1">
        <f t="array" ref="G289">INDEX(H$2:H$804,805-ROW(H289))</f>
        <v>#VALUE!</v>
      </c>
      <c r="H289" s="4" t="e" cm="1">
        <f t="array" ref="H289">SUMPRODUCT(B$2:B289-E$2,$B$2:B289-E$2)</f>
        <v>#VALUE!</v>
      </c>
      <c r="I289" s="4">
        <v>287</v>
      </c>
      <c r="J289" s="31" t="e">
        <f t="shared" si="4"/>
        <v>#VALUE!</v>
      </c>
    </row>
    <row r="290" spans="1:10" x14ac:dyDescent="0.15">
      <c r="A290" s="5">
        <v>45160</v>
      </c>
      <c r="B290" s="4">
        <f>Table5[[#This Row],[Combined 
Daily Order]]</f>
        <v>10371</v>
      </c>
      <c r="C290" s="4">
        <v>288</v>
      </c>
      <c r="D290" s="4" t="e" cm="1">
        <f t="array" aca="1" ref="D290" ca="1">SUMPRODUCT(OFFSET($B$2:$B$804,0,0,803-C290)-AVERAGE($B$2:$B$804),OFFSET($B$2:$B$804,C290,0,803-C290)-AVERAGE($B$2:$B$804))/DEVSQ($B$2:$B$804)</f>
        <v>#VALUE!</v>
      </c>
      <c r="F290" s="30" t="e" cm="1">
        <f t="array" ref="F290">SUMPRODUCT($B$2:$B$804-$E$2,B290:B1092-$E$2)</f>
        <v>#VALUE!</v>
      </c>
      <c r="G290" s="30" t="e" cm="1">
        <f t="array" ref="G290">INDEX(H$2:H$804,805-ROW(H290))</f>
        <v>#VALUE!</v>
      </c>
      <c r="H290" s="4" t="e" cm="1">
        <f t="array" ref="H290">SUMPRODUCT(B$2:B290-E$2,$B$2:B290-E$2)</f>
        <v>#VALUE!</v>
      </c>
      <c r="I290" s="4">
        <v>288</v>
      </c>
      <c r="J290" s="31" t="e">
        <f t="shared" si="4"/>
        <v>#VALUE!</v>
      </c>
    </row>
    <row r="291" spans="1:10" x14ac:dyDescent="0.15">
      <c r="A291" s="5">
        <v>45159</v>
      </c>
      <c r="B291" s="4">
        <f>Table5[[#This Row],[Combined 
Daily Order]]</f>
        <v>15711</v>
      </c>
      <c r="C291" s="4">
        <v>289</v>
      </c>
      <c r="D291" s="4" t="e" cm="1">
        <f t="array" aca="1" ref="D291" ca="1">SUMPRODUCT(OFFSET($B$2:$B$804,0,0,803-C291)-AVERAGE($B$2:$B$804),OFFSET($B$2:$B$804,C291,0,803-C291)-AVERAGE($B$2:$B$804))/DEVSQ($B$2:$B$804)</f>
        <v>#VALUE!</v>
      </c>
      <c r="F291" s="30" t="e" cm="1">
        <f t="array" ref="F291">SUMPRODUCT($B$2:$B$804-$E$2,B291:B1093-$E$2)</f>
        <v>#VALUE!</v>
      </c>
      <c r="G291" s="30" t="e" cm="1">
        <f t="array" ref="G291">INDEX(H$2:H$804,805-ROW(H291))</f>
        <v>#VALUE!</v>
      </c>
      <c r="H291" s="4" t="e" cm="1">
        <f t="array" ref="H291">SUMPRODUCT(B$2:B291-E$2,$B$2:B291-E$2)</f>
        <v>#VALUE!</v>
      </c>
      <c r="I291" s="4">
        <v>289</v>
      </c>
      <c r="J291" s="31" t="e">
        <f t="shared" si="4"/>
        <v>#VALUE!</v>
      </c>
    </row>
    <row r="292" spans="1:10" x14ac:dyDescent="0.15">
      <c r="A292" s="5">
        <v>45156</v>
      </c>
      <c r="B292" s="4">
        <f>Table5[[#This Row],[Combined 
Daily Order]]</f>
        <v>11282</v>
      </c>
      <c r="C292" s="4">
        <v>290</v>
      </c>
      <c r="D292" s="4" t="e" cm="1">
        <f t="array" aca="1" ref="D292" ca="1">SUMPRODUCT(OFFSET($B$2:$B$804,0,0,803-C292)-AVERAGE($B$2:$B$804),OFFSET($B$2:$B$804,C292,0,803-C292)-AVERAGE($B$2:$B$804))/DEVSQ($B$2:$B$804)</f>
        <v>#VALUE!</v>
      </c>
      <c r="F292" s="30" t="e" cm="1">
        <f t="array" ref="F292">SUMPRODUCT($B$2:$B$804-$E$2,B292:B1094-$E$2)</f>
        <v>#VALUE!</v>
      </c>
      <c r="G292" s="30" t="e" cm="1">
        <f t="array" ref="G292">INDEX(H$2:H$804,805-ROW(H292))</f>
        <v>#VALUE!</v>
      </c>
      <c r="H292" s="4" t="e" cm="1">
        <f t="array" ref="H292">SUMPRODUCT(B$2:B292-E$2,$B$2:B292-E$2)</f>
        <v>#VALUE!</v>
      </c>
      <c r="I292" s="4">
        <v>290</v>
      </c>
      <c r="J292" s="31" t="e">
        <f t="shared" si="4"/>
        <v>#VALUE!</v>
      </c>
    </row>
    <row r="293" spans="1:10" x14ac:dyDescent="0.15">
      <c r="A293" s="5">
        <v>45155</v>
      </c>
      <c r="B293" s="4">
        <f>Table5[[#This Row],[Combined 
Daily Order]]</f>
        <v>9391</v>
      </c>
      <c r="C293" s="4">
        <v>291</v>
      </c>
      <c r="D293" s="4" t="e" cm="1">
        <f t="array" aca="1" ref="D293" ca="1">SUMPRODUCT(OFFSET($B$2:$B$804,0,0,803-C293)-AVERAGE($B$2:$B$804),OFFSET($B$2:$B$804,C293,0,803-C293)-AVERAGE($B$2:$B$804))/DEVSQ($B$2:$B$804)</f>
        <v>#VALUE!</v>
      </c>
      <c r="F293" s="30" t="e" cm="1">
        <f t="array" ref="F293">SUMPRODUCT($B$2:$B$804-$E$2,B293:B1095-$E$2)</f>
        <v>#VALUE!</v>
      </c>
      <c r="G293" s="30" t="e" cm="1">
        <f t="array" ref="G293">INDEX(H$2:H$804,805-ROW(H293))</f>
        <v>#VALUE!</v>
      </c>
      <c r="H293" s="4" t="e" cm="1">
        <f t="array" ref="H293">SUMPRODUCT(B$2:B293-E$2,$B$2:B293-E$2)</f>
        <v>#VALUE!</v>
      </c>
      <c r="I293" s="4">
        <v>291</v>
      </c>
      <c r="J293" s="31" t="e">
        <f t="shared" si="4"/>
        <v>#VALUE!</v>
      </c>
    </row>
    <row r="294" spans="1:10" x14ac:dyDescent="0.15">
      <c r="A294" s="5">
        <v>45154</v>
      </c>
      <c r="B294" s="4">
        <f>Table5[[#This Row],[Combined 
Daily Order]]</f>
        <v>10271</v>
      </c>
      <c r="C294" s="4">
        <v>292</v>
      </c>
      <c r="D294" s="4" t="e" cm="1">
        <f t="array" aca="1" ref="D294" ca="1">SUMPRODUCT(OFFSET($B$2:$B$804,0,0,803-C294)-AVERAGE($B$2:$B$804),OFFSET($B$2:$B$804,C294,0,803-C294)-AVERAGE($B$2:$B$804))/DEVSQ($B$2:$B$804)</f>
        <v>#VALUE!</v>
      </c>
      <c r="F294" s="30" t="e" cm="1">
        <f t="array" ref="F294">SUMPRODUCT($B$2:$B$804-$E$2,B294:B1096-$E$2)</f>
        <v>#VALUE!</v>
      </c>
      <c r="G294" s="30" t="e" cm="1">
        <f t="array" ref="G294">INDEX(H$2:H$804,805-ROW(H294))</f>
        <v>#VALUE!</v>
      </c>
      <c r="H294" s="4" t="e" cm="1">
        <f t="array" ref="H294">SUMPRODUCT(B$2:B294-E$2,$B$2:B294-E$2)</f>
        <v>#VALUE!</v>
      </c>
      <c r="I294" s="4">
        <v>292</v>
      </c>
      <c r="J294" s="31" t="e">
        <f t="shared" si="4"/>
        <v>#VALUE!</v>
      </c>
    </row>
    <row r="295" spans="1:10" x14ac:dyDescent="0.15">
      <c r="A295" s="5">
        <v>45153</v>
      </c>
      <c r="B295" s="4">
        <f>Table5[[#This Row],[Combined 
Daily Order]]</f>
        <v>9138</v>
      </c>
      <c r="C295" s="4">
        <v>293</v>
      </c>
      <c r="D295" s="4" t="e" cm="1">
        <f t="array" aca="1" ref="D295" ca="1">SUMPRODUCT(OFFSET($B$2:$B$804,0,0,803-C295)-AVERAGE($B$2:$B$804),OFFSET($B$2:$B$804,C295,0,803-C295)-AVERAGE($B$2:$B$804))/DEVSQ($B$2:$B$804)</f>
        <v>#VALUE!</v>
      </c>
      <c r="F295" s="30" t="e" cm="1">
        <f t="array" ref="F295">SUMPRODUCT($B$2:$B$804-$E$2,B295:B1097-$E$2)</f>
        <v>#VALUE!</v>
      </c>
      <c r="G295" s="30" t="e" cm="1">
        <f t="array" ref="G295">INDEX(H$2:H$804,805-ROW(H295))</f>
        <v>#VALUE!</v>
      </c>
      <c r="H295" s="4" t="e" cm="1">
        <f t="array" ref="H295">SUMPRODUCT(B$2:B295-E$2,$B$2:B295-E$2)</f>
        <v>#VALUE!</v>
      </c>
      <c r="I295" s="4">
        <v>293</v>
      </c>
      <c r="J295" s="31" t="e">
        <f t="shared" si="4"/>
        <v>#VALUE!</v>
      </c>
    </row>
    <row r="296" spans="1:10" x14ac:dyDescent="0.15">
      <c r="A296" s="5">
        <v>45152</v>
      </c>
      <c r="B296" s="4">
        <f>Table5[[#This Row],[Combined 
Daily Order]]</f>
        <v>15866</v>
      </c>
      <c r="C296" s="4">
        <v>294</v>
      </c>
      <c r="D296" s="4" t="e" cm="1">
        <f t="array" aca="1" ref="D296" ca="1">SUMPRODUCT(OFFSET($B$2:$B$804,0,0,803-C296)-AVERAGE($B$2:$B$804),OFFSET($B$2:$B$804,C296,0,803-C296)-AVERAGE($B$2:$B$804))/DEVSQ($B$2:$B$804)</f>
        <v>#VALUE!</v>
      </c>
      <c r="F296" s="30" t="e" cm="1">
        <f t="array" ref="F296">SUMPRODUCT($B$2:$B$804-$E$2,B296:B1098-$E$2)</f>
        <v>#VALUE!</v>
      </c>
      <c r="G296" s="30" t="e" cm="1">
        <f t="array" ref="G296">INDEX(H$2:H$804,805-ROW(H296))</f>
        <v>#VALUE!</v>
      </c>
      <c r="H296" s="4" t="e" cm="1">
        <f t="array" ref="H296">SUMPRODUCT(B$2:B296-E$2,$B$2:B296-E$2)</f>
        <v>#VALUE!</v>
      </c>
      <c r="I296" s="4">
        <v>294</v>
      </c>
      <c r="J296" s="31" t="e">
        <f t="shared" si="4"/>
        <v>#VALUE!</v>
      </c>
    </row>
    <row r="297" spans="1:10" x14ac:dyDescent="0.15">
      <c r="A297" s="5">
        <v>45149</v>
      </c>
      <c r="B297" s="4">
        <f>Table5[[#This Row],[Combined 
Daily Order]]</f>
        <v>10579</v>
      </c>
      <c r="C297" s="4">
        <v>295</v>
      </c>
      <c r="D297" s="4" t="e" cm="1">
        <f t="array" aca="1" ref="D297" ca="1">SUMPRODUCT(OFFSET($B$2:$B$804,0,0,803-C297)-AVERAGE($B$2:$B$804),OFFSET($B$2:$B$804,C297,0,803-C297)-AVERAGE($B$2:$B$804))/DEVSQ($B$2:$B$804)</f>
        <v>#VALUE!</v>
      </c>
      <c r="F297" s="30" t="e" cm="1">
        <f t="array" ref="F297">SUMPRODUCT($B$2:$B$804-$E$2,B297:B1099-$E$2)</f>
        <v>#VALUE!</v>
      </c>
      <c r="G297" s="30" t="e" cm="1">
        <f t="array" ref="G297">INDEX(H$2:H$804,805-ROW(H297))</f>
        <v>#VALUE!</v>
      </c>
      <c r="H297" s="4" t="e" cm="1">
        <f t="array" ref="H297">SUMPRODUCT(B$2:B297-E$2,$B$2:B297-E$2)</f>
        <v>#VALUE!</v>
      </c>
      <c r="I297" s="4">
        <v>295</v>
      </c>
      <c r="J297" s="31" t="e">
        <f t="shared" si="4"/>
        <v>#VALUE!</v>
      </c>
    </row>
    <row r="298" spans="1:10" x14ac:dyDescent="0.15">
      <c r="A298" s="5">
        <v>45148</v>
      </c>
      <c r="B298" s="4">
        <f>Table5[[#This Row],[Combined 
Daily Order]]</f>
        <v>14174</v>
      </c>
      <c r="C298" s="4">
        <v>296</v>
      </c>
      <c r="D298" s="4" t="e" cm="1">
        <f t="array" aca="1" ref="D298" ca="1">SUMPRODUCT(OFFSET($B$2:$B$804,0,0,803-C298)-AVERAGE($B$2:$B$804),OFFSET($B$2:$B$804,C298,0,803-C298)-AVERAGE($B$2:$B$804))/DEVSQ($B$2:$B$804)</f>
        <v>#VALUE!</v>
      </c>
      <c r="F298" s="30" t="e" cm="1">
        <f t="array" ref="F298">SUMPRODUCT($B$2:$B$804-$E$2,B298:B1100-$E$2)</f>
        <v>#VALUE!</v>
      </c>
      <c r="G298" s="30" t="e" cm="1">
        <f t="array" ref="G298">INDEX(H$2:H$804,805-ROW(H298))</f>
        <v>#VALUE!</v>
      </c>
      <c r="H298" s="4" t="e" cm="1">
        <f t="array" ref="H298">SUMPRODUCT(B$2:B298-E$2,$B$2:B298-E$2)</f>
        <v>#VALUE!</v>
      </c>
      <c r="I298" s="4">
        <v>296</v>
      </c>
      <c r="J298" s="31" t="e">
        <f t="shared" si="4"/>
        <v>#VALUE!</v>
      </c>
    </row>
    <row r="299" spans="1:10" x14ac:dyDescent="0.15">
      <c r="A299" s="5">
        <v>45147</v>
      </c>
      <c r="B299" s="4">
        <f>Table5[[#This Row],[Combined 
Daily Order]]</f>
        <v>8914</v>
      </c>
      <c r="C299" s="4">
        <v>297</v>
      </c>
      <c r="D299" s="4" t="e" cm="1">
        <f t="array" aca="1" ref="D299" ca="1">SUMPRODUCT(OFFSET($B$2:$B$804,0,0,803-C299)-AVERAGE($B$2:$B$804),OFFSET($B$2:$B$804,C299,0,803-C299)-AVERAGE($B$2:$B$804))/DEVSQ($B$2:$B$804)</f>
        <v>#VALUE!</v>
      </c>
      <c r="F299" s="30" t="e" cm="1">
        <f t="array" ref="F299">SUMPRODUCT($B$2:$B$804-$E$2,B299:B1101-$E$2)</f>
        <v>#VALUE!</v>
      </c>
      <c r="G299" s="30" t="e" cm="1">
        <f t="array" ref="G299">INDEX(H$2:H$804,805-ROW(H299))</f>
        <v>#VALUE!</v>
      </c>
      <c r="H299" s="4" t="e" cm="1">
        <f t="array" ref="H299">SUMPRODUCT(B$2:B299-E$2,$B$2:B299-E$2)</f>
        <v>#VALUE!</v>
      </c>
      <c r="I299" s="4">
        <v>297</v>
      </c>
      <c r="J299" s="31" t="e">
        <f t="shared" si="4"/>
        <v>#VALUE!</v>
      </c>
    </row>
    <row r="300" spans="1:10" x14ac:dyDescent="0.15">
      <c r="A300" s="5">
        <v>45146</v>
      </c>
      <c r="B300" s="4">
        <f>Table5[[#This Row],[Combined 
Daily Order]]</f>
        <v>13286</v>
      </c>
      <c r="C300" s="4">
        <v>298</v>
      </c>
      <c r="D300" s="4" t="e" cm="1">
        <f t="array" aca="1" ref="D300" ca="1">SUMPRODUCT(OFFSET($B$2:$B$804,0,0,803-C300)-AVERAGE($B$2:$B$804),OFFSET($B$2:$B$804,C300,0,803-C300)-AVERAGE($B$2:$B$804))/DEVSQ($B$2:$B$804)</f>
        <v>#VALUE!</v>
      </c>
      <c r="F300" s="30" t="e" cm="1">
        <f t="array" ref="F300">SUMPRODUCT($B$2:$B$804-$E$2,B300:B1102-$E$2)</f>
        <v>#VALUE!</v>
      </c>
      <c r="G300" s="30" t="e" cm="1">
        <f t="array" ref="G300">INDEX(H$2:H$804,805-ROW(H300))</f>
        <v>#VALUE!</v>
      </c>
      <c r="H300" s="4" t="e" cm="1">
        <f t="array" ref="H300">SUMPRODUCT(B$2:B300-E$2,$B$2:B300-E$2)</f>
        <v>#VALUE!</v>
      </c>
      <c r="I300" s="4">
        <v>298</v>
      </c>
      <c r="J300" s="31" t="e">
        <f t="shared" si="4"/>
        <v>#VALUE!</v>
      </c>
    </row>
    <row r="301" spans="1:10" x14ac:dyDescent="0.15">
      <c r="A301" s="5">
        <v>45145</v>
      </c>
      <c r="B301" s="4">
        <f>Table5[[#This Row],[Combined 
Daily Order]]</f>
        <v>9050</v>
      </c>
      <c r="C301" s="4">
        <v>299</v>
      </c>
      <c r="D301" s="4" t="e" cm="1">
        <f t="array" aca="1" ref="D301" ca="1">SUMPRODUCT(OFFSET($B$2:$B$804,0,0,803-C301)-AVERAGE($B$2:$B$804),OFFSET($B$2:$B$804,C301,0,803-C301)-AVERAGE($B$2:$B$804))/DEVSQ($B$2:$B$804)</f>
        <v>#VALUE!</v>
      </c>
      <c r="F301" s="30" t="e" cm="1">
        <f t="array" ref="F301">SUMPRODUCT($B$2:$B$804-$E$2,B301:B1103-$E$2)</f>
        <v>#VALUE!</v>
      </c>
      <c r="G301" s="30" t="e" cm="1">
        <f t="array" ref="G301">INDEX(H$2:H$804,805-ROW(H301))</f>
        <v>#VALUE!</v>
      </c>
      <c r="H301" s="4" t="e" cm="1">
        <f t="array" ref="H301">SUMPRODUCT(B$2:B301-E$2,$B$2:B301-E$2)</f>
        <v>#VALUE!</v>
      </c>
      <c r="I301" s="4">
        <v>299</v>
      </c>
      <c r="J301" s="31" t="e">
        <f t="shared" si="4"/>
        <v>#VALUE!</v>
      </c>
    </row>
    <row r="302" spans="1:10" x14ac:dyDescent="0.15">
      <c r="A302" s="5">
        <v>45142</v>
      </c>
      <c r="B302" s="4">
        <f>Table5[[#This Row],[Combined 
Daily Order]]</f>
        <v>13710</v>
      </c>
      <c r="C302" s="4">
        <v>300</v>
      </c>
      <c r="D302" s="4" t="e" cm="1">
        <f t="array" aca="1" ref="D302" ca="1">SUMPRODUCT(OFFSET($B$2:$B$804,0,0,803-C302)-AVERAGE($B$2:$B$804),OFFSET($B$2:$B$804,C302,0,803-C302)-AVERAGE($B$2:$B$804))/DEVSQ($B$2:$B$804)</f>
        <v>#VALUE!</v>
      </c>
      <c r="F302" s="30" t="e" cm="1">
        <f t="array" ref="F302">SUMPRODUCT($B$2:$B$804-$E$2,B302:B1104-$E$2)</f>
        <v>#VALUE!</v>
      </c>
      <c r="G302" s="30" t="e" cm="1">
        <f t="array" ref="G302">INDEX(H$2:H$804,805-ROW(H302))</f>
        <v>#VALUE!</v>
      </c>
      <c r="H302" s="4" t="e" cm="1">
        <f t="array" ref="H302">SUMPRODUCT(B$2:B302-E$2,$B$2:B302-E$2)</f>
        <v>#VALUE!</v>
      </c>
      <c r="I302" s="4">
        <v>300</v>
      </c>
      <c r="J302" s="31" t="e">
        <f t="shared" si="4"/>
        <v>#VALUE!</v>
      </c>
    </row>
    <row r="303" spans="1:10" x14ac:dyDescent="0.15">
      <c r="A303" s="5">
        <v>45141</v>
      </c>
      <c r="B303" s="4">
        <f>Table5[[#This Row],[Combined 
Daily Order]]</f>
        <v>8939</v>
      </c>
      <c r="C303" s="4">
        <v>301</v>
      </c>
      <c r="D303" s="4" t="e" cm="1">
        <f t="array" aca="1" ref="D303" ca="1">SUMPRODUCT(OFFSET($B$2:$B$804,0,0,803-C303)-AVERAGE($B$2:$B$804),OFFSET($B$2:$B$804,C303,0,803-C303)-AVERAGE($B$2:$B$804))/DEVSQ($B$2:$B$804)</f>
        <v>#VALUE!</v>
      </c>
      <c r="F303" s="30" t="e" cm="1">
        <f t="array" ref="F303">SUMPRODUCT($B$2:$B$804-$E$2,B303:B1105-$E$2)</f>
        <v>#VALUE!</v>
      </c>
      <c r="G303" s="30" t="e" cm="1">
        <f t="array" ref="G303">INDEX(H$2:H$804,805-ROW(H303))</f>
        <v>#VALUE!</v>
      </c>
      <c r="H303" s="4" t="e" cm="1">
        <f t="array" ref="H303">SUMPRODUCT(B$2:B303-E$2,$B$2:B303-E$2)</f>
        <v>#VALUE!</v>
      </c>
      <c r="I303" s="4">
        <v>301</v>
      </c>
      <c r="J303" s="31" t="e">
        <f t="shared" si="4"/>
        <v>#VALUE!</v>
      </c>
    </row>
    <row r="304" spans="1:10" x14ac:dyDescent="0.15">
      <c r="A304" s="5">
        <v>45140</v>
      </c>
      <c r="B304" s="4">
        <f>Table5[[#This Row],[Combined 
Daily Order]]</f>
        <v>12800</v>
      </c>
      <c r="C304" s="4">
        <v>302</v>
      </c>
      <c r="D304" s="4" t="e" cm="1">
        <f t="array" aca="1" ref="D304" ca="1">SUMPRODUCT(OFFSET($B$2:$B$804,0,0,803-C304)-AVERAGE($B$2:$B$804),OFFSET($B$2:$B$804,C304,0,803-C304)-AVERAGE($B$2:$B$804))/DEVSQ($B$2:$B$804)</f>
        <v>#VALUE!</v>
      </c>
      <c r="F304" s="30" t="e" cm="1">
        <f t="array" ref="F304">SUMPRODUCT($B$2:$B$804-$E$2,B304:B1106-$E$2)</f>
        <v>#VALUE!</v>
      </c>
      <c r="G304" s="30" t="e" cm="1">
        <f t="array" ref="G304">INDEX(H$2:H$804,805-ROW(H304))</f>
        <v>#VALUE!</v>
      </c>
      <c r="H304" s="4" t="e" cm="1">
        <f t="array" ref="H304">SUMPRODUCT(B$2:B304-E$2,$B$2:B304-E$2)</f>
        <v>#VALUE!</v>
      </c>
      <c r="I304" s="4">
        <v>302</v>
      </c>
      <c r="J304" s="31" t="e">
        <f t="shared" si="4"/>
        <v>#VALUE!</v>
      </c>
    </row>
    <row r="305" spans="1:10" x14ac:dyDescent="0.15">
      <c r="A305" s="5">
        <v>45139</v>
      </c>
      <c r="B305" s="4">
        <f>Table5[[#This Row],[Combined 
Daily Order]]</f>
        <v>8660</v>
      </c>
      <c r="C305" s="4">
        <v>303</v>
      </c>
      <c r="D305" s="4" t="e" cm="1">
        <f t="array" aca="1" ref="D305" ca="1">SUMPRODUCT(OFFSET($B$2:$B$804,0,0,803-C305)-AVERAGE($B$2:$B$804),OFFSET($B$2:$B$804,C305,0,803-C305)-AVERAGE($B$2:$B$804))/DEVSQ($B$2:$B$804)</f>
        <v>#VALUE!</v>
      </c>
      <c r="F305" s="30" t="e" cm="1">
        <f t="array" ref="F305">SUMPRODUCT($B$2:$B$804-$E$2,B305:B1107-$E$2)</f>
        <v>#VALUE!</v>
      </c>
      <c r="G305" s="30" t="e" cm="1">
        <f t="array" ref="G305">INDEX(H$2:H$804,805-ROW(H305))</f>
        <v>#VALUE!</v>
      </c>
      <c r="H305" s="4" t="e" cm="1">
        <f t="array" ref="H305">SUMPRODUCT(B$2:B305-E$2,$B$2:B305-E$2)</f>
        <v>#VALUE!</v>
      </c>
      <c r="I305" s="4">
        <v>303</v>
      </c>
      <c r="J305" s="31" t="e">
        <f t="shared" si="4"/>
        <v>#VALUE!</v>
      </c>
    </row>
    <row r="306" spans="1:10" x14ac:dyDescent="0.15">
      <c r="A306" s="5">
        <v>45138</v>
      </c>
      <c r="B306" s="4">
        <f>Table5[[#This Row],[Combined 
Daily Order]]</f>
        <v>12822</v>
      </c>
      <c r="C306" s="4">
        <v>304</v>
      </c>
      <c r="D306" s="4" t="e" cm="1">
        <f t="array" aca="1" ref="D306" ca="1">SUMPRODUCT(OFFSET($B$2:$B$804,0,0,803-C306)-AVERAGE($B$2:$B$804),OFFSET($B$2:$B$804,C306,0,803-C306)-AVERAGE($B$2:$B$804))/DEVSQ($B$2:$B$804)</f>
        <v>#VALUE!</v>
      </c>
      <c r="F306" s="30" t="e" cm="1">
        <f t="array" ref="F306">SUMPRODUCT($B$2:$B$804-$E$2,B306:B1108-$E$2)</f>
        <v>#VALUE!</v>
      </c>
      <c r="G306" s="30" t="e" cm="1">
        <f t="array" ref="G306">INDEX(H$2:H$804,805-ROW(H306))</f>
        <v>#VALUE!</v>
      </c>
      <c r="H306" s="4" t="e" cm="1">
        <f t="array" ref="H306">SUMPRODUCT(B$2:B306-E$2,$B$2:B306-E$2)</f>
        <v>#VALUE!</v>
      </c>
      <c r="I306" s="4">
        <v>304</v>
      </c>
      <c r="J306" s="31" t="e">
        <f t="shared" si="4"/>
        <v>#VALUE!</v>
      </c>
    </row>
    <row r="307" spans="1:10" x14ac:dyDescent="0.15">
      <c r="A307" s="5">
        <v>45135</v>
      </c>
      <c r="B307" s="4">
        <f>Table5[[#This Row],[Combined 
Daily Order]]</f>
        <v>8123</v>
      </c>
      <c r="C307" s="4">
        <v>305</v>
      </c>
      <c r="D307" s="4" t="e" cm="1">
        <f t="array" aca="1" ref="D307" ca="1">SUMPRODUCT(OFFSET($B$2:$B$804,0,0,803-C307)-AVERAGE($B$2:$B$804),OFFSET($B$2:$B$804,C307,0,803-C307)-AVERAGE($B$2:$B$804))/DEVSQ($B$2:$B$804)</f>
        <v>#VALUE!</v>
      </c>
      <c r="F307" s="30" t="e" cm="1">
        <f t="array" ref="F307">SUMPRODUCT($B$2:$B$804-$E$2,B307:B1109-$E$2)</f>
        <v>#VALUE!</v>
      </c>
      <c r="G307" s="30" t="e" cm="1">
        <f t="array" ref="G307">INDEX(H$2:H$804,805-ROW(H307))</f>
        <v>#VALUE!</v>
      </c>
      <c r="H307" s="4" t="e" cm="1">
        <f t="array" ref="H307">SUMPRODUCT(B$2:B307-E$2,$B$2:B307-E$2)</f>
        <v>#VALUE!</v>
      </c>
      <c r="I307" s="4">
        <v>305</v>
      </c>
      <c r="J307" s="31" t="e">
        <f t="shared" si="4"/>
        <v>#VALUE!</v>
      </c>
    </row>
    <row r="308" spans="1:10" x14ac:dyDescent="0.15">
      <c r="A308" s="5">
        <v>45134</v>
      </c>
      <c r="B308" s="4">
        <f>Table5[[#This Row],[Combined 
Daily Order]]</f>
        <v>11484</v>
      </c>
      <c r="C308" s="4">
        <v>306</v>
      </c>
      <c r="D308" s="4" t="e" cm="1">
        <f t="array" aca="1" ref="D308" ca="1">SUMPRODUCT(OFFSET($B$2:$B$804,0,0,803-C308)-AVERAGE($B$2:$B$804),OFFSET($B$2:$B$804,C308,0,803-C308)-AVERAGE($B$2:$B$804))/DEVSQ($B$2:$B$804)</f>
        <v>#VALUE!</v>
      </c>
      <c r="F308" s="30" t="e" cm="1">
        <f t="array" ref="F308">SUMPRODUCT($B$2:$B$804-$E$2,B308:B1110-$E$2)</f>
        <v>#VALUE!</v>
      </c>
      <c r="G308" s="30" t="e" cm="1">
        <f t="array" ref="G308">INDEX(H$2:H$804,805-ROW(H308))</f>
        <v>#VALUE!</v>
      </c>
      <c r="H308" s="4" t="e" cm="1">
        <f t="array" ref="H308">SUMPRODUCT(B$2:B308-E$2,$B$2:B308-E$2)</f>
        <v>#VALUE!</v>
      </c>
      <c r="I308" s="4">
        <v>306</v>
      </c>
      <c r="J308" s="31" t="e">
        <f t="shared" si="4"/>
        <v>#VALUE!</v>
      </c>
    </row>
    <row r="309" spans="1:10" x14ac:dyDescent="0.15">
      <c r="A309" s="5">
        <v>45133</v>
      </c>
      <c r="B309" s="4">
        <f>Table5[[#This Row],[Combined 
Daily Order]]</f>
        <v>8187</v>
      </c>
      <c r="C309" s="4">
        <v>307</v>
      </c>
      <c r="D309" s="4" t="e" cm="1">
        <f t="array" aca="1" ref="D309" ca="1">SUMPRODUCT(OFFSET($B$2:$B$804,0,0,803-C309)-AVERAGE($B$2:$B$804),OFFSET($B$2:$B$804,C309,0,803-C309)-AVERAGE($B$2:$B$804))/DEVSQ($B$2:$B$804)</f>
        <v>#VALUE!</v>
      </c>
      <c r="F309" s="30" t="e" cm="1">
        <f t="array" ref="F309">SUMPRODUCT($B$2:$B$804-$E$2,B309:B1111-$E$2)</f>
        <v>#VALUE!</v>
      </c>
      <c r="G309" s="30" t="e" cm="1">
        <f t="array" ref="G309">INDEX(H$2:H$804,805-ROW(H309))</f>
        <v>#VALUE!</v>
      </c>
      <c r="H309" s="4" t="e" cm="1">
        <f t="array" ref="H309">SUMPRODUCT(B$2:B309-E$2,$B$2:B309-E$2)</f>
        <v>#VALUE!</v>
      </c>
      <c r="I309" s="4">
        <v>307</v>
      </c>
      <c r="J309" s="31" t="e">
        <f t="shared" si="4"/>
        <v>#VALUE!</v>
      </c>
    </row>
    <row r="310" spans="1:10" x14ac:dyDescent="0.15">
      <c r="A310" s="5">
        <v>45132</v>
      </c>
      <c r="B310" s="4">
        <f>Table5[[#This Row],[Combined 
Daily Order]]</f>
        <v>11453</v>
      </c>
      <c r="C310" s="4">
        <v>308</v>
      </c>
      <c r="D310" s="4" t="e" cm="1">
        <f t="array" aca="1" ref="D310" ca="1">SUMPRODUCT(OFFSET($B$2:$B$804,0,0,803-C310)-AVERAGE($B$2:$B$804),OFFSET($B$2:$B$804,C310,0,803-C310)-AVERAGE($B$2:$B$804))/DEVSQ($B$2:$B$804)</f>
        <v>#VALUE!</v>
      </c>
      <c r="F310" s="30" t="e" cm="1">
        <f t="array" ref="F310">SUMPRODUCT($B$2:$B$804-$E$2,B310:B1112-$E$2)</f>
        <v>#VALUE!</v>
      </c>
      <c r="G310" s="30" t="e" cm="1">
        <f t="array" ref="G310">INDEX(H$2:H$804,805-ROW(H310))</f>
        <v>#VALUE!</v>
      </c>
      <c r="H310" s="4" t="e" cm="1">
        <f t="array" ref="H310">SUMPRODUCT(B$2:B310-E$2,$B$2:B310-E$2)</f>
        <v>#VALUE!</v>
      </c>
      <c r="I310" s="4">
        <v>308</v>
      </c>
      <c r="J310" s="31" t="e">
        <f t="shared" si="4"/>
        <v>#VALUE!</v>
      </c>
    </row>
    <row r="311" spans="1:10" x14ac:dyDescent="0.15">
      <c r="A311" s="5">
        <v>45131</v>
      </c>
      <c r="B311" s="4">
        <f>Table5[[#This Row],[Combined 
Daily Order]]</f>
        <v>8453</v>
      </c>
      <c r="C311" s="4">
        <v>309</v>
      </c>
      <c r="D311" s="4" t="e" cm="1">
        <f t="array" aca="1" ref="D311" ca="1">SUMPRODUCT(OFFSET($B$2:$B$804,0,0,803-C311)-AVERAGE($B$2:$B$804),OFFSET($B$2:$B$804,C311,0,803-C311)-AVERAGE($B$2:$B$804))/DEVSQ($B$2:$B$804)</f>
        <v>#VALUE!</v>
      </c>
      <c r="F311" s="30" t="e" cm="1">
        <f t="array" ref="F311">SUMPRODUCT($B$2:$B$804-$E$2,B311:B1113-$E$2)</f>
        <v>#VALUE!</v>
      </c>
      <c r="G311" s="30" t="e" cm="1">
        <f t="array" ref="G311">INDEX(H$2:H$804,805-ROW(H311))</f>
        <v>#VALUE!</v>
      </c>
      <c r="H311" s="4" t="e" cm="1">
        <f t="array" ref="H311">SUMPRODUCT(B$2:B311-E$2,$B$2:B311-E$2)</f>
        <v>#VALUE!</v>
      </c>
      <c r="I311" s="4">
        <v>309</v>
      </c>
      <c r="J311" s="31" t="e">
        <f t="shared" si="4"/>
        <v>#VALUE!</v>
      </c>
    </row>
    <row r="312" spans="1:10" x14ac:dyDescent="0.15">
      <c r="A312" s="5">
        <v>45128</v>
      </c>
      <c r="B312" s="4">
        <f>Table5[[#This Row],[Combined 
Daily Order]]</f>
        <v>7811</v>
      </c>
      <c r="C312" s="4">
        <v>310</v>
      </c>
      <c r="D312" s="4" t="e" cm="1">
        <f t="array" aca="1" ref="D312" ca="1">SUMPRODUCT(OFFSET($B$2:$B$804,0,0,803-C312)-AVERAGE($B$2:$B$804),OFFSET($B$2:$B$804,C312,0,803-C312)-AVERAGE($B$2:$B$804))/DEVSQ($B$2:$B$804)</f>
        <v>#VALUE!</v>
      </c>
      <c r="F312" s="30" t="e" cm="1">
        <f t="array" ref="F312">SUMPRODUCT($B$2:$B$804-$E$2,B312:B1114-$E$2)</f>
        <v>#VALUE!</v>
      </c>
      <c r="G312" s="30" t="e" cm="1">
        <f t="array" ref="G312">INDEX(H$2:H$804,805-ROW(H312))</f>
        <v>#VALUE!</v>
      </c>
      <c r="H312" s="4" t="e" cm="1">
        <f t="array" ref="H312">SUMPRODUCT(B$2:B312-E$2,$B$2:B312-E$2)</f>
        <v>#VALUE!</v>
      </c>
      <c r="I312" s="4">
        <v>310</v>
      </c>
      <c r="J312" s="31" t="e">
        <f t="shared" si="4"/>
        <v>#VALUE!</v>
      </c>
    </row>
    <row r="313" spans="1:10" x14ac:dyDescent="0.15">
      <c r="A313" s="5">
        <v>45127</v>
      </c>
      <c r="B313" s="4">
        <f>Table5[[#This Row],[Combined 
Daily Order]]</f>
        <v>11826</v>
      </c>
      <c r="C313" s="4">
        <v>311</v>
      </c>
      <c r="D313" s="4" t="e" cm="1">
        <f t="array" aca="1" ref="D313" ca="1">SUMPRODUCT(OFFSET($B$2:$B$804,0,0,803-C313)-AVERAGE($B$2:$B$804),OFFSET($B$2:$B$804,C313,0,803-C313)-AVERAGE($B$2:$B$804))/DEVSQ($B$2:$B$804)</f>
        <v>#VALUE!</v>
      </c>
      <c r="F313" s="30" t="e" cm="1">
        <f t="array" ref="F313">SUMPRODUCT($B$2:$B$804-$E$2,B313:B1115-$E$2)</f>
        <v>#VALUE!</v>
      </c>
      <c r="G313" s="30" t="e" cm="1">
        <f t="array" ref="G313">INDEX(H$2:H$804,805-ROW(H313))</f>
        <v>#VALUE!</v>
      </c>
      <c r="H313" s="4" t="e" cm="1">
        <f t="array" ref="H313">SUMPRODUCT(B$2:B313-E$2,$B$2:B313-E$2)</f>
        <v>#VALUE!</v>
      </c>
      <c r="I313" s="4">
        <v>311</v>
      </c>
      <c r="J313" s="31" t="e">
        <f t="shared" si="4"/>
        <v>#VALUE!</v>
      </c>
    </row>
    <row r="314" spans="1:10" x14ac:dyDescent="0.15">
      <c r="A314" s="5">
        <v>45126</v>
      </c>
      <c r="B314" s="4">
        <f>Table5[[#This Row],[Combined 
Daily Order]]</f>
        <v>7842</v>
      </c>
      <c r="C314" s="4">
        <v>312</v>
      </c>
      <c r="D314" s="4" t="e" cm="1">
        <f t="array" aca="1" ref="D314" ca="1">SUMPRODUCT(OFFSET($B$2:$B$804,0,0,803-C314)-AVERAGE($B$2:$B$804),OFFSET($B$2:$B$804,C314,0,803-C314)-AVERAGE($B$2:$B$804))/DEVSQ($B$2:$B$804)</f>
        <v>#VALUE!</v>
      </c>
      <c r="F314" s="30" t="e" cm="1">
        <f t="array" ref="F314">SUMPRODUCT($B$2:$B$804-$E$2,B314:B1116-$E$2)</f>
        <v>#VALUE!</v>
      </c>
      <c r="G314" s="30" t="e" cm="1">
        <f t="array" ref="G314">INDEX(H$2:H$804,805-ROW(H314))</f>
        <v>#VALUE!</v>
      </c>
      <c r="H314" s="4" t="e" cm="1">
        <f t="array" ref="H314">SUMPRODUCT(B$2:B314-E$2,$B$2:B314-E$2)</f>
        <v>#VALUE!</v>
      </c>
      <c r="I314" s="4">
        <v>312</v>
      </c>
      <c r="J314" s="31" t="e">
        <f t="shared" si="4"/>
        <v>#VALUE!</v>
      </c>
    </row>
    <row r="315" spans="1:10" x14ac:dyDescent="0.15">
      <c r="A315" s="5">
        <v>45125</v>
      </c>
      <c r="B315" s="4">
        <f>Table5[[#This Row],[Combined 
Daily Order]]</f>
        <v>10806</v>
      </c>
      <c r="C315" s="4">
        <v>313</v>
      </c>
      <c r="D315" s="4" t="e" cm="1">
        <f t="array" aca="1" ref="D315" ca="1">SUMPRODUCT(OFFSET($B$2:$B$804,0,0,803-C315)-AVERAGE($B$2:$B$804),OFFSET($B$2:$B$804,C315,0,803-C315)-AVERAGE($B$2:$B$804))/DEVSQ($B$2:$B$804)</f>
        <v>#VALUE!</v>
      </c>
      <c r="F315" s="30" t="e" cm="1">
        <f t="array" ref="F315">SUMPRODUCT($B$2:$B$804-$E$2,B315:B1117-$E$2)</f>
        <v>#VALUE!</v>
      </c>
      <c r="G315" s="30" t="e" cm="1">
        <f t="array" ref="G315">INDEX(H$2:H$804,805-ROW(H315))</f>
        <v>#VALUE!</v>
      </c>
      <c r="H315" s="4" t="e" cm="1">
        <f t="array" ref="H315">SUMPRODUCT(B$2:B315-E$2,$B$2:B315-E$2)</f>
        <v>#VALUE!</v>
      </c>
      <c r="I315" s="4">
        <v>313</v>
      </c>
      <c r="J315" s="31" t="e">
        <f t="shared" si="4"/>
        <v>#VALUE!</v>
      </c>
    </row>
    <row r="316" spans="1:10" x14ac:dyDescent="0.15">
      <c r="A316" s="5">
        <v>45124</v>
      </c>
      <c r="B316" s="4">
        <f>Table5[[#This Row],[Combined 
Daily Order]]</f>
        <v>6738</v>
      </c>
      <c r="C316" s="4">
        <v>314</v>
      </c>
      <c r="D316" s="4" t="e" cm="1">
        <f t="array" aca="1" ref="D316" ca="1">SUMPRODUCT(OFFSET($B$2:$B$804,0,0,803-C316)-AVERAGE($B$2:$B$804),OFFSET($B$2:$B$804,C316,0,803-C316)-AVERAGE($B$2:$B$804))/DEVSQ($B$2:$B$804)</f>
        <v>#VALUE!</v>
      </c>
      <c r="F316" s="30" t="e" cm="1">
        <f t="array" ref="F316">SUMPRODUCT($B$2:$B$804-$E$2,B316:B1118-$E$2)</f>
        <v>#VALUE!</v>
      </c>
      <c r="G316" s="30" t="e" cm="1">
        <f t="array" ref="G316">INDEX(H$2:H$804,805-ROW(H316))</f>
        <v>#VALUE!</v>
      </c>
      <c r="H316" s="4" t="e" cm="1">
        <f t="array" ref="H316">SUMPRODUCT(B$2:B316-E$2,$B$2:B316-E$2)</f>
        <v>#VALUE!</v>
      </c>
      <c r="I316" s="4">
        <v>314</v>
      </c>
      <c r="J316" s="31" t="e">
        <f t="shared" si="4"/>
        <v>#VALUE!</v>
      </c>
    </row>
    <row r="317" spans="1:10" x14ac:dyDescent="0.15">
      <c r="A317" s="5">
        <v>45121</v>
      </c>
      <c r="B317" s="4">
        <f>Table5[[#This Row],[Combined 
Daily Order]]</f>
        <v>10296</v>
      </c>
      <c r="C317" s="4">
        <v>315</v>
      </c>
      <c r="D317" s="4" t="e" cm="1">
        <f t="array" aca="1" ref="D317" ca="1">SUMPRODUCT(OFFSET($B$2:$B$804,0,0,803-C317)-AVERAGE($B$2:$B$804),OFFSET($B$2:$B$804,C317,0,803-C317)-AVERAGE($B$2:$B$804))/DEVSQ($B$2:$B$804)</f>
        <v>#VALUE!</v>
      </c>
      <c r="F317" s="30" t="e" cm="1">
        <f t="array" ref="F317">SUMPRODUCT($B$2:$B$804-$E$2,B317:B1119-$E$2)</f>
        <v>#VALUE!</v>
      </c>
      <c r="G317" s="30" t="e" cm="1">
        <f t="array" ref="G317">INDEX(H$2:H$804,805-ROW(H317))</f>
        <v>#VALUE!</v>
      </c>
      <c r="H317" s="4" t="e" cm="1">
        <f t="array" ref="H317">SUMPRODUCT(B$2:B317-E$2,$B$2:B317-E$2)</f>
        <v>#VALUE!</v>
      </c>
      <c r="I317" s="4">
        <v>315</v>
      </c>
      <c r="J317" s="31" t="e">
        <f t="shared" si="4"/>
        <v>#VALUE!</v>
      </c>
    </row>
    <row r="318" spans="1:10" x14ac:dyDescent="0.15">
      <c r="A318" s="5">
        <v>45120</v>
      </c>
      <c r="B318" s="4">
        <f>Table5[[#This Row],[Combined 
Daily Order]]</f>
        <v>7112</v>
      </c>
      <c r="C318" s="4">
        <v>316</v>
      </c>
      <c r="D318" s="4" t="e" cm="1">
        <f t="array" aca="1" ref="D318" ca="1">SUMPRODUCT(OFFSET($B$2:$B$804,0,0,803-C318)-AVERAGE($B$2:$B$804),OFFSET($B$2:$B$804,C318,0,803-C318)-AVERAGE($B$2:$B$804))/DEVSQ($B$2:$B$804)</f>
        <v>#VALUE!</v>
      </c>
      <c r="F318" s="30" t="e" cm="1">
        <f t="array" ref="F318">SUMPRODUCT($B$2:$B$804-$E$2,B318:B1120-$E$2)</f>
        <v>#VALUE!</v>
      </c>
      <c r="G318" s="30" t="e" cm="1">
        <f t="array" ref="G318">INDEX(H$2:H$804,805-ROW(H318))</f>
        <v>#VALUE!</v>
      </c>
      <c r="H318" s="4" t="e" cm="1">
        <f t="array" ref="H318">SUMPRODUCT(B$2:B318-E$2,$B$2:B318-E$2)</f>
        <v>#VALUE!</v>
      </c>
      <c r="I318" s="4">
        <v>316</v>
      </c>
      <c r="J318" s="31" t="e">
        <f t="shared" si="4"/>
        <v>#VALUE!</v>
      </c>
    </row>
    <row r="319" spans="1:10" x14ac:dyDescent="0.15">
      <c r="A319" s="5">
        <v>45119</v>
      </c>
      <c r="B319" s="4">
        <f>Table5[[#This Row],[Combined 
Daily Order]]</f>
        <v>9951</v>
      </c>
      <c r="C319" s="4">
        <v>317</v>
      </c>
      <c r="D319" s="4" t="e" cm="1">
        <f t="array" aca="1" ref="D319" ca="1">SUMPRODUCT(OFFSET($B$2:$B$804,0,0,803-C319)-AVERAGE($B$2:$B$804),OFFSET($B$2:$B$804,C319,0,803-C319)-AVERAGE($B$2:$B$804))/DEVSQ($B$2:$B$804)</f>
        <v>#VALUE!</v>
      </c>
      <c r="F319" s="30" t="e" cm="1">
        <f t="array" ref="F319">SUMPRODUCT($B$2:$B$804-$E$2,B319:B1121-$E$2)</f>
        <v>#VALUE!</v>
      </c>
      <c r="G319" s="30" t="e" cm="1">
        <f t="array" ref="G319">INDEX(H$2:H$804,805-ROW(H319))</f>
        <v>#VALUE!</v>
      </c>
      <c r="H319" s="4" t="e" cm="1">
        <f t="array" ref="H319">SUMPRODUCT(B$2:B319-E$2,$B$2:B319-E$2)</f>
        <v>#VALUE!</v>
      </c>
      <c r="I319" s="4">
        <v>317</v>
      </c>
      <c r="J319" s="31" t="e">
        <f t="shared" si="4"/>
        <v>#VALUE!</v>
      </c>
    </row>
    <row r="320" spans="1:10" x14ac:dyDescent="0.15">
      <c r="A320" s="5">
        <v>45118</v>
      </c>
      <c r="B320" s="4">
        <f>Table5[[#This Row],[Combined 
Daily Order]]</f>
        <v>7039</v>
      </c>
      <c r="C320" s="4">
        <v>318</v>
      </c>
      <c r="D320" s="4" t="e" cm="1">
        <f t="array" aca="1" ref="D320" ca="1">SUMPRODUCT(OFFSET($B$2:$B$804,0,0,803-C320)-AVERAGE($B$2:$B$804),OFFSET($B$2:$B$804,C320,0,803-C320)-AVERAGE($B$2:$B$804))/DEVSQ($B$2:$B$804)</f>
        <v>#VALUE!</v>
      </c>
      <c r="F320" s="30" t="e" cm="1">
        <f t="array" ref="F320">SUMPRODUCT($B$2:$B$804-$E$2,B320:B1122-$E$2)</f>
        <v>#VALUE!</v>
      </c>
      <c r="G320" s="30" t="e" cm="1">
        <f t="array" ref="G320">INDEX(H$2:H$804,805-ROW(H320))</f>
        <v>#VALUE!</v>
      </c>
      <c r="H320" s="4" t="e" cm="1">
        <f t="array" ref="H320">SUMPRODUCT(B$2:B320-E$2,$B$2:B320-E$2)</f>
        <v>#VALUE!</v>
      </c>
      <c r="I320" s="4">
        <v>318</v>
      </c>
      <c r="J320" s="31" t="e">
        <f t="shared" si="4"/>
        <v>#VALUE!</v>
      </c>
    </row>
    <row r="321" spans="1:10" x14ac:dyDescent="0.15">
      <c r="A321" s="5">
        <v>45117</v>
      </c>
      <c r="B321" s="4">
        <f>Table5[[#This Row],[Combined 
Daily Order]]</f>
        <v>10588</v>
      </c>
      <c r="C321" s="4">
        <v>319</v>
      </c>
      <c r="D321" s="4" t="e" cm="1">
        <f t="array" aca="1" ref="D321" ca="1">SUMPRODUCT(OFFSET($B$2:$B$804,0,0,803-C321)-AVERAGE($B$2:$B$804),OFFSET($B$2:$B$804,C321,0,803-C321)-AVERAGE($B$2:$B$804))/DEVSQ($B$2:$B$804)</f>
        <v>#VALUE!</v>
      </c>
      <c r="F321" s="30" t="e" cm="1">
        <f t="array" ref="F321">SUMPRODUCT($B$2:$B$804-$E$2,B321:B1123-$E$2)</f>
        <v>#VALUE!</v>
      </c>
      <c r="G321" s="30" t="e" cm="1">
        <f t="array" ref="G321">INDEX(H$2:H$804,805-ROW(H321))</f>
        <v>#VALUE!</v>
      </c>
      <c r="H321" s="4" t="e" cm="1">
        <f t="array" ref="H321">SUMPRODUCT(B$2:B321-E$2,$B$2:B321-E$2)</f>
        <v>#VALUE!</v>
      </c>
      <c r="I321" s="4">
        <v>319</v>
      </c>
      <c r="J321" s="31" t="e">
        <f t="shared" si="4"/>
        <v>#VALUE!</v>
      </c>
    </row>
    <row r="322" spans="1:10" x14ac:dyDescent="0.15">
      <c r="A322" s="5">
        <v>45114</v>
      </c>
      <c r="B322" s="4">
        <f>Table5[[#This Row],[Combined 
Daily Order]]</f>
        <v>6911</v>
      </c>
      <c r="C322" s="4">
        <v>320</v>
      </c>
      <c r="D322" s="4" t="e" cm="1">
        <f t="array" aca="1" ref="D322" ca="1">SUMPRODUCT(OFFSET($B$2:$B$804,0,0,803-C322)-AVERAGE($B$2:$B$804),OFFSET($B$2:$B$804,C322,0,803-C322)-AVERAGE($B$2:$B$804))/DEVSQ($B$2:$B$804)</f>
        <v>#VALUE!</v>
      </c>
      <c r="F322" s="30" t="e" cm="1">
        <f t="array" ref="F322">SUMPRODUCT($B$2:$B$804-$E$2,B322:B1124-$E$2)</f>
        <v>#VALUE!</v>
      </c>
      <c r="G322" s="30" t="e" cm="1">
        <f t="array" ref="G322">INDEX(H$2:H$804,805-ROW(H322))</f>
        <v>#VALUE!</v>
      </c>
      <c r="H322" s="4" t="e" cm="1">
        <f t="array" ref="H322">SUMPRODUCT(B$2:B322-E$2,$B$2:B322-E$2)</f>
        <v>#VALUE!</v>
      </c>
      <c r="I322" s="4">
        <v>320</v>
      </c>
      <c r="J322" s="31" t="e">
        <f t="shared" si="4"/>
        <v>#VALUE!</v>
      </c>
    </row>
    <row r="323" spans="1:10" x14ac:dyDescent="0.15">
      <c r="A323" s="5">
        <v>45113</v>
      </c>
      <c r="B323" s="4">
        <f>Table5[[#This Row],[Combined 
Daily Order]]</f>
        <v>10425</v>
      </c>
      <c r="C323" s="4">
        <v>321</v>
      </c>
      <c r="D323" s="4" t="e" cm="1">
        <f t="array" aca="1" ref="D323" ca="1">SUMPRODUCT(OFFSET($B$2:$B$804,0,0,803-C323)-AVERAGE($B$2:$B$804),OFFSET($B$2:$B$804,C323,0,803-C323)-AVERAGE($B$2:$B$804))/DEVSQ($B$2:$B$804)</f>
        <v>#VALUE!</v>
      </c>
      <c r="F323" s="30" t="e" cm="1">
        <f t="array" ref="F323">SUMPRODUCT($B$2:$B$804-$E$2,B323:B1125-$E$2)</f>
        <v>#VALUE!</v>
      </c>
      <c r="G323" s="30" t="e" cm="1">
        <f t="array" ref="G323">INDEX(H$2:H$804,805-ROW(H323))</f>
        <v>#VALUE!</v>
      </c>
      <c r="H323" s="4" t="e" cm="1">
        <f t="array" ref="H323">SUMPRODUCT(B$2:B323-E$2,$B$2:B323-E$2)</f>
        <v>#VALUE!</v>
      </c>
      <c r="I323" s="4">
        <v>321</v>
      </c>
      <c r="J323" s="31" t="e">
        <f t="shared" si="4"/>
        <v>#VALUE!</v>
      </c>
    </row>
    <row r="324" spans="1:10" x14ac:dyDescent="0.15">
      <c r="A324" s="5">
        <v>45112</v>
      </c>
      <c r="B324" s="4">
        <f>Table5[[#This Row],[Combined 
Daily Order]]</f>
        <v>7003</v>
      </c>
      <c r="C324" s="4">
        <v>322</v>
      </c>
      <c r="D324" s="4" t="e" cm="1">
        <f t="array" aca="1" ref="D324" ca="1">SUMPRODUCT(OFFSET($B$2:$B$804,0,0,803-C324)-AVERAGE($B$2:$B$804),OFFSET($B$2:$B$804,C324,0,803-C324)-AVERAGE($B$2:$B$804))/DEVSQ($B$2:$B$804)</f>
        <v>#VALUE!</v>
      </c>
      <c r="F324" s="30" t="e" cm="1">
        <f t="array" ref="F324">SUMPRODUCT($B$2:$B$804-$E$2,B324:B1126-$E$2)</f>
        <v>#VALUE!</v>
      </c>
      <c r="G324" s="30" t="e" cm="1">
        <f t="array" ref="G324">INDEX(H$2:H$804,805-ROW(H324))</f>
        <v>#VALUE!</v>
      </c>
      <c r="H324" s="4" t="e" cm="1">
        <f t="array" ref="H324">SUMPRODUCT(B$2:B324-E$2,$B$2:B324-E$2)</f>
        <v>#VALUE!</v>
      </c>
      <c r="I324" s="4">
        <v>322</v>
      </c>
      <c r="J324" s="31" t="e">
        <f t="shared" si="4"/>
        <v>#VALUE!</v>
      </c>
    </row>
    <row r="325" spans="1:10" x14ac:dyDescent="0.15">
      <c r="A325" s="5">
        <v>45111</v>
      </c>
      <c r="B325" s="4">
        <f>Table5[[#This Row],[Combined 
Daily Order]]</f>
        <v>10289</v>
      </c>
      <c r="C325" s="4">
        <v>323</v>
      </c>
      <c r="D325" s="4" t="e" cm="1">
        <f t="array" aca="1" ref="D325" ca="1">SUMPRODUCT(OFFSET($B$2:$B$804,0,0,803-C325)-AVERAGE($B$2:$B$804),OFFSET($B$2:$B$804,C325,0,803-C325)-AVERAGE($B$2:$B$804))/DEVSQ($B$2:$B$804)</f>
        <v>#VALUE!</v>
      </c>
      <c r="F325" s="30" t="e" cm="1">
        <f t="array" ref="F325">SUMPRODUCT($B$2:$B$804-$E$2,B325:B1127-$E$2)</f>
        <v>#VALUE!</v>
      </c>
      <c r="G325" s="30" t="e" cm="1">
        <f t="array" ref="G325">INDEX(H$2:H$804,805-ROW(H325))</f>
        <v>#VALUE!</v>
      </c>
      <c r="H325" s="4" t="e" cm="1">
        <f t="array" ref="H325">SUMPRODUCT(B$2:B325-E$2,$B$2:B325-E$2)</f>
        <v>#VALUE!</v>
      </c>
      <c r="I325" s="4">
        <v>323</v>
      </c>
      <c r="J325" s="31" t="e">
        <f t="shared" ref="J325:J388" si="5">F325/$G$2</f>
        <v>#VALUE!</v>
      </c>
    </row>
    <row r="326" spans="1:10" x14ac:dyDescent="0.15">
      <c r="A326" s="5">
        <v>45110</v>
      </c>
      <c r="B326" s="4">
        <f>Table5[[#This Row],[Combined 
Daily Order]]</f>
        <v>7396</v>
      </c>
      <c r="C326" s="4">
        <v>324</v>
      </c>
      <c r="D326" s="4" t="e" cm="1">
        <f t="array" aca="1" ref="D326" ca="1">SUMPRODUCT(OFFSET($B$2:$B$804,0,0,803-C326)-AVERAGE($B$2:$B$804),OFFSET($B$2:$B$804,C326,0,803-C326)-AVERAGE($B$2:$B$804))/DEVSQ($B$2:$B$804)</f>
        <v>#VALUE!</v>
      </c>
      <c r="F326" s="30" t="e" cm="1">
        <f t="array" ref="F326">SUMPRODUCT($B$2:$B$804-$E$2,B326:B1128-$E$2)</f>
        <v>#VALUE!</v>
      </c>
      <c r="G326" s="30" t="e" cm="1">
        <f t="array" ref="G326">INDEX(H$2:H$804,805-ROW(H326))</f>
        <v>#VALUE!</v>
      </c>
      <c r="H326" s="4" t="e" cm="1">
        <f t="array" ref="H326">SUMPRODUCT(B$2:B326-E$2,$B$2:B326-E$2)</f>
        <v>#VALUE!</v>
      </c>
      <c r="I326" s="4">
        <v>324</v>
      </c>
      <c r="J326" s="31" t="e">
        <f t="shared" si="5"/>
        <v>#VALUE!</v>
      </c>
    </row>
    <row r="327" spans="1:10" x14ac:dyDescent="0.15">
      <c r="A327" s="5">
        <v>45107</v>
      </c>
      <c r="B327" s="4">
        <f>Table5[[#This Row],[Combined 
Daily Order]]</f>
        <v>10392</v>
      </c>
      <c r="C327" s="4">
        <v>325</v>
      </c>
      <c r="D327" s="4" t="e" cm="1">
        <f t="array" aca="1" ref="D327" ca="1">SUMPRODUCT(OFFSET($B$2:$B$804,0,0,803-C327)-AVERAGE($B$2:$B$804),OFFSET($B$2:$B$804,C327,0,803-C327)-AVERAGE($B$2:$B$804))/DEVSQ($B$2:$B$804)</f>
        <v>#VALUE!</v>
      </c>
      <c r="F327" s="30" t="e" cm="1">
        <f t="array" ref="F327">SUMPRODUCT($B$2:$B$804-$E$2,B327:B1129-$E$2)</f>
        <v>#VALUE!</v>
      </c>
      <c r="G327" s="30" t="e" cm="1">
        <f t="array" ref="G327">INDEX(H$2:H$804,805-ROW(H327))</f>
        <v>#VALUE!</v>
      </c>
      <c r="H327" s="4" t="e" cm="1">
        <f t="array" ref="H327">SUMPRODUCT(B$2:B327-E$2,$B$2:B327-E$2)</f>
        <v>#VALUE!</v>
      </c>
      <c r="I327" s="4">
        <v>325</v>
      </c>
      <c r="J327" s="31" t="e">
        <f t="shared" si="5"/>
        <v>#VALUE!</v>
      </c>
    </row>
    <row r="328" spans="1:10" x14ac:dyDescent="0.15">
      <c r="A328" s="5">
        <v>45106</v>
      </c>
      <c r="B328" s="4">
        <f>Table5[[#This Row],[Combined 
Daily Order]]</f>
        <v>6974</v>
      </c>
      <c r="C328" s="4">
        <v>326</v>
      </c>
      <c r="D328" s="4" t="e" cm="1">
        <f t="array" aca="1" ref="D328" ca="1">SUMPRODUCT(OFFSET($B$2:$B$804,0,0,803-C328)-AVERAGE($B$2:$B$804),OFFSET($B$2:$B$804,C328,0,803-C328)-AVERAGE($B$2:$B$804))/DEVSQ($B$2:$B$804)</f>
        <v>#VALUE!</v>
      </c>
      <c r="F328" s="30" t="e" cm="1">
        <f t="array" ref="F328">SUMPRODUCT($B$2:$B$804-$E$2,B328:B1130-$E$2)</f>
        <v>#VALUE!</v>
      </c>
      <c r="G328" s="30" t="e" cm="1">
        <f t="array" ref="G328">INDEX(H$2:H$804,805-ROW(H328))</f>
        <v>#VALUE!</v>
      </c>
      <c r="H328" s="4" t="e" cm="1">
        <f t="array" ref="H328">SUMPRODUCT(B$2:B328-E$2,$B$2:B328-E$2)</f>
        <v>#VALUE!</v>
      </c>
      <c r="I328" s="4">
        <v>326</v>
      </c>
      <c r="J328" s="31" t="e">
        <f t="shared" si="5"/>
        <v>#VALUE!</v>
      </c>
    </row>
    <row r="329" spans="1:10" x14ac:dyDescent="0.15">
      <c r="A329" s="5">
        <v>45105</v>
      </c>
      <c r="B329" s="4">
        <f>Table5[[#This Row],[Combined 
Daily Order]]</f>
        <v>10244</v>
      </c>
      <c r="C329" s="4">
        <v>327</v>
      </c>
      <c r="D329" s="4" t="e" cm="1">
        <f t="array" aca="1" ref="D329" ca="1">SUMPRODUCT(OFFSET($B$2:$B$804,0,0,803-C329)-AVERAGE($B$2:$B$804),OFFSET($B$2:$B$804,C329,0,803-C329)-AVERAGE($B$2:$B$804))/DEVSQ($B$2:$B$804)</f>
        <v>#VALUE!</v>
      </c>
      <c r="F329" s="30" t="e" cm="1">
        <f t="array" ref="F329">SUMPRODUCT($B$2:$B$804-$E$2,B329:B1131-$E$2)</f>
        <v>#VALUE!</v>
      </c>
      <c r="G329" s="30" t="e" cm="1">
        <f t="array" ref="G329">INDEX(H$2:H$804,805-ROW(H329))</f>
        <v>#VALUE!</v>
      </c>
      <c r="H329" s="4" t="e" cm="1">
        <f t="array" ref="H329">SUMPRODUCT(B$2:B329-E$2,$B$2:B329-E$2)</f>
        <v>#VALUE!</v>
      </c>
      <c r="I329" s="4">
        <v>327</v>
      </c>
      <c r="J329" s="31" t="e">
        <f t="shared" si="5"/>
        <v>#VALUE!</v>
      </c>
    </row>
    <row r="330" spans="1:10" x14ac:dyDescent="0.15">
      <c r="A330" s="5">
        <v>45104</v>
      </c>
      <c r="B330" s="4">
        <f>Table5[[#This Row],[Combined 
Daily Order]]</f>
        <v>10703</v>
      </c>
      <c r="C330" s="4">
        <v>328</v>
      </c>
      <c r="D330" s="4" t="e" cm="1">
        <f t="array" aca="1" ref="D330" ca="1">SUMPRODUCT(OFFSET($B$2:$B$804,0,0,803-C330)-AVERAGE($B$2:$B$804),OFFSET($B$2:$B$804,C330,0,803-C330)-AVERAGE($B$2:$B$804))/DEVSQ($B$2:$B$804)</f>
        <v>#VALUE!</v>
      </c>
      <c r="F330" s="30" t="e" cm="1">
        <f t="array" ref="F330">SUMPRODUCT($B$2:$B$804-$E$2,B330:B1132-$E$2)</f>
        <v>#VALUE!</v>
      </c>
      <c r="G330" s="30" t="e" cm="1">
        <f t="array" ref="G330">INDEX(H$2:H$804,805-ROW(H330))</f>
        <v>#VALUE!</v>
      </c>
      <c r="H330" s="4" t="e" cm="1">
        <f t="array" ref="H330">SUMPRODUCT(B$2:B330-E$2,$B$2:B330-E$2)</f>
        <v>#VALUE!</v>
      </c>
      <c r="I330" s="4">
        <v>328</v>
      </c>
      <c r="J330" s="31" t="e">
        <f t="shared" si="5"/>
        <v>#VALUE!</v>
      </c>
    </row>
    <row r="331" spans="1:10" x14ac:dyDescent="0.15">
      <c r="A331" s="5">
        <v>45103</v>
      </c>
      <c r="B331" s="4">
        <f>Table5[[#This Row],[Combined 
Daily Order]]</f>
        <v>6887</v>
      </c>
      <c r="C331" s="4">
        <v>329</v>
      </c>
      <c r="D331" s="4" t="e" cm="1">
        <f t="array" aca="1" ref="D331" ca="1">SUMPRODUCT(OFFSET($B$2:$B$804,0,0,803-C331)-AVERAGE($B$2:$B$804),OFFSET($B$2:$B$804,C331,0,803-C331)-AVERAGE($B$2:$B$804))/DEVSQ($B$2:$B$804)</f>
        <v>#VALUE!</v>
      </c>
      <c r="F331" s="30" t="e" cm="1">
        <f t="array" ref="F331">SUMPRODUCT($B$2:$B$804-$E$2,B331:B1133-$E$2)</f>
        <v>#VALUE!</v>
      </c>
      <c r="G331" s="30" t="e" cm="1">
        <f t="array" ref="G331">INDEX(H$2:H$804,805-ROW(H331))</f>
        <v>#VALUE!</v>
      </c>
      <c r="H331" s="4" t="e" cm="1">
        <f t="array" ref="H331">SUMPRODUCT(B$2:B331-E$2,$B$2:B331-E$2)</f>
        <v>#VALUE!</v>
      </c>
      <c r="I331" s="4">
        <v>329</v>
      </c>
      <c r="J331" s="31" t="e">
        <f t="shared" si="5"/>
        <v>#VALUE!</v>
      </c>
    </row>
    <row r="332" spans="1:10" x14ac:dyDescent="0.15">
      <c r="A332" s="5">
        <v>45100</v>
      </c>
      <c r="B332" s="4">
        <f>Table5[[#This Row],[Combined 
Daily Order]]</f>
        <v>10898</v>
      </c>
      <c r="C332" s="4">
        <v>330</v>
      </c>
      <c r="D332" s="4" t="e" cm="1">
        <f t="array" aca="1" ref="D332" ca="1">SUMPRODUCT(OFFSET($B$2:$B$804,0,0,803-C332)-AVERAGE($B$2:$B$804),OFFSET($B$2:$B$804,C332,0,803-C332)-AVERAGE($B$2:$B$804))/DEVSQ($B$2:$B$804)</f>
        <v>#VALUE!</v>
      </c>
      <c r="F332" s="30" t="e" cm="1">
        <f t="array" ref="F332">SUMPRODUCT($B$2:$B$804-$E$2,B332:B1134-$E$2)</f>
        <v>#VALUE!</v>
      </c>
      <c r="G332" s="30" t="e" cm="1">
        <f t="array" ref="G332">INDEX(H$2:H$804,805-ROW(H332))</f>
        <v>#VALUE!</v>
      </c>
      <c r="H332" s="4" t="e" cm="1">
        <f t="array" ref="H332">SUMPRODUCT(B$2:B332-E$2,$B$2:B332-E$2)</f>
        <v>#VALUE!</v>
      </c>
      <c r="I332" s="4">
        <v>330</v>
      </c>
      <c r="J332" s="31" t="e">
        <f t="shared" si="5"/>
        <v>#VALUE!</v>
      </c>
    </row>
    <row r="333" spans="1:10" x14ac:dyDescent="0.15">
      <c r="A333" s="5">
        <v>45099</v>
      </c>
      <c r="B333" s="4">
        <f>Table5[[#This Row],[Combined 
Daily Order]]</f>
        <v>7064</v>
      </c>
      <c r="C333" s="4">
        <v>331</v>
      </c>
      <c r="D333" s="4" t="e" cm="1">
        <f t="array" aca="1" ref="D333" ca="1">SUMPRODUCT(OFFSET($B$2:$B$804,0,0,803-C333)-AVERAGE($B$2:$B$804),OFFSET($B$2:$B$804,C333,0,803-C333)-AVERAGE($B$2:$B$804))/DEVSQ($B$2:$B$804)</f>
        <v>#VALUE!</v>
      </c>
      <c r="F333" s="30" t="e" cm="1">
        <f t="array" ref="F333">SUMPRODUCT($B$2:$B$804-$E$2,B333:B1135-$E$2)</f>
        <v>#VALUE!</v>
      </c>
      <c r="G333" s="30" t="e" cm="1">
        <f t="array" ref="G333">INDEX(H$2:H$804,805-ROW(H333))</f>
        <v>#VALUE!</v>
      </c>
      <c r="H333" s="4" t="e" cm="1">
        <f t="array" ref="H333">SUMPRODUCT(B$2:B333-E$2,$B$2:B333-E$2)</f>
        <v>#VALUE!</v>
      </c>
      <c r="I333" s="4">
        <v>331</v>
      </c>
      <c r="J333" s="31" t="e">
        <f t="shared" si="5"/>
        <v>#VALUE!</v>
      </c>
    </row>
    <row r="334" spans="1:10" x14ac:dyDescent="0.15">
      <c r="A334" s="5">
        <v>45098</v>
      </c>
      <c r="B334" s="4">
        <f>Table5[[#This Row],[Combined 
Daily Order]]</f>
        <v>11430</v>
      </c>
      <c r="C334" s="4">
        <v>332</v>
      </c>
      <c r="D334" s="4" t="e" cm="1">
        <f t="array" aca="1" ref="D334" ca="1">SUMPRODUCT(OFFSET($B$2:$B$804,0,0,803-C334)-AVERAGE($B$2:$B$804),OFFSET($B$2:$B$804,C334,0,803-C334)-AVERAGE($B$2:$B$804))/DEVSQ($B$2:$B$804)</f>
        <v>#VALUE!</v>
      </c>
      <c r="F334" s="30" t="e" cm="1">
        <f t="array" ref="F334">SUMPRODUCT($B$2:$B$804-$E$2,B334:B1136-$E$2)</f>
        <v>#VALUE!</v>
      </c>
      <c r="G334" s="30" t="e" cm="1">
        <f t="array" ref="G334">INDEX(H$2:H$804,805-ROW(H334))</f>
        <v>#VALUE!</v>
      </c>
      <c r="H334" s="4" t="e" cm="1">
        <f t="array" ref="H334">SUMPRODUCT(B$2:B334-E$2,$B$2:B334-E$2)</f>
        <v>#VALUE!</v>
      </c>
      <c r="I334" s="4">
        <v>332</v>
      </c>
      <c r="J334" s="31" t="e">
        <f t="shared" si="5"/>
        <v>#VALUE!</v>
      </c>
    </row>
    <row r="335" spans="1:10" x14ac:dyDescent="0.15">
      <c r="A335" s="5">
        <v>45097</v>
      </c>
      <c r="B335" s="4">
        <f>Table5[[#This Row],[Combined 
Daily Order]]</f>
        <v>7525</v>
      </c>
      <c r="C335" s="4">
        <v>333</v>
      </c>
      <c r="D335" s="4" t="e" cm="1">
        <f t="array" aca="1" ref="D335" ca="1">SUMPRODUCT(OFFSET($B$2:$B$804,0,0,803-C335)-AVERAGE($B$2:$B$804),OFFSET($B$2:$B$804,C335,0,803-C335)-AVERAGE($B$2:$B$804))/DEVSQ($B$2:$B$804)</f>
        <v>#VALUE!</v>
      </c>
      <c r="F335" s="30" t="e" cm="1">
        <f t="array" ref="F335">SUMPRODUCT($B$2:$B$804-$E$2,B335:B1137-$E$2)</f>
        <v>#VALUE!</v>
      </c>
      <c r="G335" s="30" t="e" cm="1">
        <f t="array" ref="G335">INDEX(H$2:H$804,805-ROW(H335))</f>
        <v>#VALUE!</v>
      </c>
      <c r="H335" s="4" t="e" cm="1">
        <f t="array" ref="H335">SUMPRODUCT(B$2:B335-E$2,$B$2:B335-E$2)</f>
        <v>#VALUE!</v>
      </c>
      <c r="I335" s="4">
        <v>333</v>
      </c>
      <c r="J335" s="31" t="e">
        <f t="shared" si="5"/>
        <v>#VALUE!</v>
      </c>
    </row>
    <row r="336" spans="1:10" x14ac:dyDescent="0.15">
      <c r="A336" s="5">
        <v>45096</v>
      </c>
      <c r="B336" s="4">
        <f>Table5[[#This Row],[Combined 
Daily Order]]</f>
        <v>11777</v>
      </c>
      <c r="C336" s="4">
        <v>334</v>
      </c>
      <c r="D336" s="4" t="e" cm="1">
        <f t="array" aca="1" ref="D336" ca="1">SUMPRODUCT(OFFSET($B$2:$B$804,0,0,803-C336)-AVERAGE($B$2:$B$804),OFFSET($B$2:$B$804,C336,0,803-C336)-AVERAGE($B$2:$B$804))/DEVSQ($B$2:$B$804)</f>
        <v>#VALUE!</v>
      </c>
      <c r="F336" s="30" t="e" cm="1">
        <f t="array" ref="F336">SUMPRODUCT($B$2:$B$804-$E$2,B336:B1138-$E$2)</f>
        <v>#VALUE!</v>
      </c>
      <c r="G336" s="30" t="e" cm="1">
        <f t="array" ref="G336">INDEX(H$2:H$804,805-ROW(H336))</f>
        <v>#VALUE!</v>
      </c>
      <c r="H336" s="4" t="e" cm="1">
        <f t="array" ref="H336">SUMPRODUCT(B$2:B336-E$2,$B$2:B336-E$2)</f>
        <v>#VALUE!</v>
      </c>
      <c r="I336" s="4">
        <v>334</v>
      </c>
      <c r="J336" s="31" t="e">
        <f t="shared" si="5"/>
        <v>#VALUE!</v>
      </c>
    </row>
    <row r="337" spans="1:10" x14ac:dyDescent="0.15">
      <c r="A337" s="5">
        <v>45093</v>
      </c>
      <c r="B337" s="4">
        <f>Table5[[#This Row],[Combined 
Daily Order]]</f>
        <v>7831</v>
      </c>
      <c r="C337" s="4">
        <v>335</v>
      </c>
      <c r="D337" s="4" t="e" cm="1">
        <f t="array" aca="1" ref="D337" ca="1">SUMPRODUCT(OFFSET($B$2:$B$804,0,0,803-C337)-AVERAGE($B$2:$B$804),OFFSET($B$2:$B$804,C337,0,803-C337)-AVERAGE($B$2:$B$804))/DEVSQ($B$2:$B$804)</f>
        <v>#VALUE!</v>
      </c>
      <c r="F337" s="30" t="e" cm="1">
        <f t="array" ref="F337">SUMPRODUCT($B$2:$B$804-$E$2,B337:B1139-$E$2)</f>
        <v>#VALUE!</v>
      </c>
      <c r="G337" s="30" t="e" cm="1">
        <f t="array" ref="G337">INDEX(H$2:H$804,805-ROW(H337))</f>
        <v>#VALUE!</v>
      </c>
      <c r="H337" s="4" t="e" cm="1">
        <f t="array" ref="H337">SUMPRODUCT(B$2:B337-E$2,$B$2:B337-E$2)</f>
        <v>#VALUE!</v>
      </c>
      <c r="I337" s="4">
        <v>335</v>
      </c>
      <c r="J337" s="31" t="e">
        <f t="shared" si="5"/>
        <v>#VALUE!</v>
      </c>
    </row>
    <row r="338" spans="1:10" x14ac:dyDescent="0.15">
      <c r="A338" s="5">
        <v>45092</v>
      </c>
      <c r="B338" s="4">
        <f>Table5[[#This Row],[Combined 
Daily Order]]</f>
        <v>11328</v>
      </c>
      <c r="C338" s="4">
        <v>336</v>
      </c>
      <c r="D338" s="4" t="e" cm="1">
        <f t="array" aca="1" ref="D338" ca="1">SUMPRODUCT(OFFSET($B$2:$B$804,0,0,803-C338)-AVERAGE($B$2:$B$804),OFFSET($B$2:$B$804,C338,0,803-C338)-AVERAGE($B$2:$B$804))/DEVSQ($B$2:$B$804)</f>
        <v>#VALUE!</v>
      </c>
      <c r="F338" s="30" t="e" cm="1">
        <f t="array" ref="F338">SUMPRODUCT($B$2:$B$804-$E$2,B338:B1140-$E$2)</f>
        <v>#VALUE!</v>
      </c>
      <c r="G338" s="30" t="e" cm="1">
        <f t="array" ref="G338">INDEX(H$2:H$804,805-ROW(H338))</f>
        <v>#VALUE!</v>
      </c>
      <c r="H338" s="4" t="e" cm="1">
        <f t="array" ref="H338">SUMPRODUCT(B$2:B338-E$2,$B$2:B338-E$2)</f>
        <v>#VALUE!</v>
      </c>
      <c r="I338" s="4">
        <v>336</v>
      </c>
      <c r="J338" s="31" t="e">
        <f t="shared" si="5"/>
        <v>#VALUE!</v>
      </c>
    </row>
    <row r="339" spans="1:10" x14ac:dyDescent="0.15">
      <c r="A339" s="5">
        <v>45091</v>
      </c>
      <c r="B339" s="4">
        <f>Table5[[#This Row],[Combined 
Daily Order]]</f>
        <v>11206</v>
      </c>
      <c r="C339" s="4">
        <v>337</v>
      </c>
      <c r="D339" s="4" t="e" cm="1">
        <f t="array" aca="1" ref="D339" ca="1">SUMPRODUCT(OFFSET($B$2:$B$804,0,0,803-C339)-AVERAGE($B$2:$B$804),OFFSET($B$2:$B$804,C339,0,803-C339)-AVERAGE($B$2:$B$804))/DEVSQ($B$2:$B$804)</f>
        <v>#VALUE!</v>
      </c>
      <c r="F339" s="30" t="e" cm="1">
        <f t="array" ref="F339">SUMPRODUCT($B$2:$B$804-$E$2,B339:B1141-$E$2)</f>
        <v>#VALUE!</v>
      </c>
      <c r="G339" s="30" t="e" cm="1">
        <f t="array" ref="G339">INDEX(H$2:H$804,805-ROW(H339))</f>
        <v>#VALUE!</v>
      </c>
      <c r="H339" s="4" t="e" cm="1">
        <f t="array" ref="H339">SUMPRODUCT(B$2:B339-E$2,$B$2:B339-E$2)</f>
        <v>#VALUE!</v>
      </c>
      <c r="I339" s="4">
        <v>337</v>
      </c>
      <c r="J339" s="31" t="e">
        <f t="shared" si="5"/>
        <v>#VALUE!</v>
      </c>
    </row>
    <row r="340" spans="1:10" x14ac:dyDescent="0.15">
      <c r="A340" s="5">
        <v>45090</v>
      </c>
      <c r="B340" s="4">
        <f>Table5[[#This Row],[Combined 
Daily Order]]</f>
        <v>7366</v>
      </c>
      <c r="C340" s="4">
        <v>338</v>
      </c>
      <c r="D340" s="4" t="e" cm="1">
        <f t="array" aca="1" ref="D340" ca="1">SUMPRODUCT(OFFSET($B$2:$B$804,0,0,803-C340)-AVERAGE($B$2:$B$804),OFFSET($B$2:$B$804,C340,0,803-C340)-AVERAGE($B$2:$B$804))/DEVSQ($B$2:$B$804)</f>
        <v>#VALUE!</v>
      </c>
      <c r="F340" s="30" t="e" cm="1">
        <f t="array" ref="F340">SUMPRODUCT($B$2:$B$804-$E$2,B340:B1142-$E$2)</f>
        <v>#VALUE!</v>
      </c>
      <c r="G340" s="30" t="e" cm="1">
        <f t="array" ref="G340">INDEX(H$2:H$804,805-ROW(H340))</f>
        <v>#VALUE!</v>
      </c>
      <c r="H340" s="4" t="e" cm="1">
        <f t="array" ref="H340">SUMPRODUCT(B$2:B340-E$2,$B$2:B340-E$2)</f>
        <v>#VALUE!</v>
      </c>
      <c r="I340" s="4">
        <v>338</v>
      </c>
      <c r="J340" s="31" t="e">
        <f t="shared" si="5"/>
        <v>#VALUE!</v>
      </c>
    </row>
    <row r="341" spans="1:10" x14ac:dyDescent="0.15">
      <c r="A341" s="5">
        <v>45089</v>
      </c>
      <c r="B341" s="4">
        <f>Table5[[#This Row],[Combined 
Daily Order]]</f>
        <v>12095</v>
      </c>
      <c r="C341" s="4">
        <v>339</v>
      </c>
      <c r="D341" s="4" t="e" cm="1">
        <f t="array" aca="1" ref="D341" ca="1">SUMPRODUCT(OFFSET($B$2:$B$804,0,0,803-C341)-AVERAGE($B$2:$B$804),OFFSET($B$2:$B$804,C341,0,803-C341)-AVERAGE($B$2:$B$804))/DEVSQ($B$2:$B$804)</f>
        <v>#VALUE!</v>
      </c>
      <c r="F341" s="30" t="e" cm="1">
        <f t="array" ref="F341">SUMPRODUCT($B$2:$B$804-$E$2,B341:B1143-$E$2)</f>
        <v>#VALUE!</v>
      </c>
      <c r="G341" s="30" t="e" cm="1">
        <f t="array" ref="G341">INDEX(H$2:H$804,805-ROW(H341))</f>
        <v>#VALUE!</v>
      </c>
      <c r="H341" s="4" t="e" cm="1">
        <f t="array" ref="H341">SUMPRODUCT(B$2:B341-E$2,$B$2:B341-E$2)</f>
        <v>#VALUE!</v>
      </c>
      <c r="I341" s="4">
        <v>339</v>
      </c>
      <c r="J341" s="31" t="e">
        <f t="shared" si="5"/>
        <v>#VALUE!</v>
      </c>
    </row>
    <row r="342" spans="1:10" x14ac:dyDescent="0.15">
      <c r="A342" s="5">
        <v>45086</v>
      </c>
      <c r="B342" s="4">
        <f>Table5[[#This Row],[Combined 
Daily Order]]</f>
        <v>7668</v>
      </c>
      <c r="C342" s="4">
        <v>340</v>
      </c>
      <c r="D342" s="4" t="e" cm="1">
        <f t="array" aca="1" ref="D342" ca="1">SUMPRODUCT(OFFSET($B$2:$B$804,0,0,803-C342)-AVERAGE($B$2:$B$804),OFFSET($B$2:$B$804,C342,0,803-C342)-AVERAGE($B$2:$B$804))/DEVSQ($B$2:$B$804)</f>
        <v>#VALUE!</v>
      </c>
      <c r="F342" s="30" t="e" cm="1">
        <f t="array" ref="F342">SUMPRODUCT($B$2:$B$804-$E$2,B342:B1144-$E$2)</f>
        <v>#VALUE!</v>
      </c>
      <c r="G342" s="30" t="e" cm="1">
        <f t="array" ref="G342">INDEX(H$2:H$804,805-ROW(H342))</f>
        <v>#VALUE!</v>
      </c>
      <c r="H342" s="4" t="e" cm="1">
        <f t="array" ref="H342">SUMPRODUCT(B$2:B342-E$2,$B$2:B342-E$2)</f>
        <v>#VALUE!</v>
      </c>
      <c r="I342" s="4">
        <v>340</v>
      </c>
      <c r="J342" s="31" t="e">
        <f t="shared" si="5"/>
        <v>#VALUE!</v>
      </c>
    </row>
    <row r="343" spans="1:10" x14ac:dyDescent="0.15">
      <c r="A343" s="5">
        <v>45085</v>
      </c>
      <c r="B343" s="4">
        <f>Table5[[#This Row],[Combined 
Daily Order]]</f>
        <v>12376</v>
      </c>
      <c r="C343" s="4">
        <v>341</v>
      </c>
      <c r="D343" s="4" t="e" cm="1">
        <f t="array" aca="1" ref="D343" ca="1">SUMPRODUCT(OFFSET($B$2:$B$804,0,0,803-C343)-AVERAGE($B$2:$B$804),OFFSET($B$2:$B$804,C343,0,803-C343)-AVERAGE($B$2:$B$804))/DEVSQ($B$2:$B$804)</f>
        <v>#VALUE!</v>
      </c>
      <c r="F343" s="30" t="e" cm="1">
        <f t="array" ref="F343">SUMPRODUCT($B$2:$B$804-$E$2,B343:B1145-$E$2)</f>
        <v>#VALUE!</v>
      </c>
      <c r="G343" s="30" t="e" cm="1">
        <f t="array" ref="G343">INDEX(H$2:H$804,805-ROW(H343))</f>
        <v>#VALUE!</v>
      </c>
      <c r="H343" s="4" t="e" cm="1">
        <f t="array" ref="H343">SUMPRODUCT(B$2:B343-E$2,$B$2:B343-E$2)</f>
        <v>#VALUE!</v>
      </c>
      <c r="I343" s="4">
        <v>341</v>
      </c>
      <c r="J343" s="31" t="e">
        <f t="shared" si="5"/>
        <v>#VALUE!</v>
      </c>
    </row>
    <row r="344" spans="1:10" x14ac:dyDescent="0.15">
      <c r="A344" s="5">
        <v>45084</v>
      </c>
      <c r="B344" s="4">
        <f>Table5[[#This Row],[Combined 
Daily Order]]</f>
        <v>7807</v>
      </c>
      <c r="C344" s="4">
        <v>342</v>
      </c>
      <c r="D344" s="4" t="e" cm="1">
        <f t="array" aca="1" ref="D344" ca="1">SUMPRODUCT(OFFSET($B$2:$B$804,0,0,803-C344)-AVERAGE($B$2:$B$804),OFFSET($B$2:$B$804,C344,0,803-C344)-AVERAGE($B$2:$B$804))/DEVSQ($B$2:$B$804)</f>
        <v>#VALUE!</v>
      </c>
      <c r="F344" s="30" t="e" cm="1">
        <f t="array" ref="F344">SUMPRODUCT($B$2:$B$804-$E$2,B344:B1146-$E$2)</f>
        <v>#VALUE!</v>
      </c>
      <c r="G344" s="30" t="e" cm="1">
        <f t="array" ref="G344">INDEX(H$2:H$804,805-ROW(H344))</f>
        <v>#VALUE!</v>
      </c>
      <c r="H344" s="4" t="e" cm="1">
        <f t="array" ref="H344">SUMPRODUCT(B$2:B344-E$2,$B$2:B344-E$2)</f>
        <v>#VALUE!</v>
      </c>
      <c r="I344" s="4">
        <v>342</v>
      </c>
      <c r="J344" s="31" t="e">
        <f t="shared" si="5"/>
        <v>#VALUE!</v>
      </c>
    </row>
    <row r="345" spans="1:10" x14ac:dyDescent="0.15">
      <c r="A345" s="5">
        <v>45083</v>
      </c>
      <c r="B345" s="4">
        <f>Table5[[#This Row],[Combined 
Daily Order]]</f>
        <v>11514</v>
      </c>
      <c r="C345" s="4">
        <v>343</v>
      </c>
      <c r="D345" s="4" t="e" cm="1">
        <f t="array" aca="1" ref="D345" ca="1">SUMPRODUCT(OFFSET($B$2:$B$804,0,0,803-C345)-AVERAGE($B$2:$B$804),OFFSET($B$2:$B$804,C345,0,803-C345)-AVERAGE($B$2:$B$804))/DEVSQ($B$2:$B$804)</f>
        <v>#VALUE!</v>
      </c>
      <c r="F345" s="30" t="e" cm="1">
        <f t="array" ref="F345">SUMPRODUCT($B$2:$B$804-$E$2,B345:B1147-$E$2)</f>
        <v>#VALUE!</v>
      </c>
      <c r="G345" s="30" t="e" cm="1">
        <f t="array" ref="G345">INDEX(H$2:H$804,805-ROW(H345))</f>
        <v>#VALUE!</v>
      </c>
      <c r="H345" s="4" t="e" cm="1">
        <f t="array" ref="H345">SUMPRODUCT(B$2:B345-E$2,$B$2:B345-E$2)</f>
        <v>#VALUE!</v>
      </c>
      <c r="I345" s="4">
        <v>343</v>
      </c>
      <c r="J345" s="31" t="e">
        <f t="shared" si="5"/>
        <v>#VALUE!</v>
      </c>
    </row>
    <row r="346" spans="1:10" x14ac:dyDescent="0.15">
      <c r="A346" s="5">
        <v>45082</v>
      </c>
      <c r="B346" s="4">
        <f>Table5[[#This Row],[Combined 
Daily Order]]</f>
        <v>8667</v>
      </c>
      <c r="C346" s="4">
        <v>344</v>
      </c>
      <c r="D346" s="4" t="e" cm="1">
        <f t="array" aca="1" ref="D346" ca="1">SUMPRODUCT(OFFSET($B$2:$B$804,0,0,803-C346)-AVERAGE($B$2:$B$804),OFFSET($B$2:$B$804,C346,0,803-C346)-AVERAGE($B$2:$B$804))/DEVSQ($B$2:$B$804)</f>
        <v>#VALUE!</v>
      </c>
      <c r="F346" s="30" t="e" cm="1">
        <f t="array" ref="F346">SUMPRODUCT($B$2:$B$804-$E$2,B346:B1148-$E$2)</f>
        <v>#VALUE!</v>
      </c>
      <c r="G346" s="30" t="e" cm="1">
        <f t="array" ref="G346">INDEX(H$2:H$804,805-ROW(H346))</f>
        <v>#VALUE!</v>
      </c>
      <c r="H346" s="4" t="e" cm="1">
        <f t="array" ref="H346">SUMPRODUCT(B$2:B346-E$2,$B$2:B346-E$2)</f>
        <v>#VALUE!</v>
      </c>
      <c r="I346" s="4">
        <v>344</v>
      </c>
      <c r="J346" s="31" t="e">
        <f t="shared" si="5"/>
        <v>#VALUE!</v>
      </c>
    </row>
    <row r="347" spans="1:10" x14ac:dyDescent="0.15">
      <c r="A347" s="5">
        <v>45079</v>
      </c>
      <c r="B347" s="4">
        <f>Table5[[#This Row],[Combined 
Daily Order]]</f>
        <v>7968</v>
      </c>
      <c r="C347" s="4">
        <v>345</v>
      </c>
      <c r="D347" s="4" t="e" cm="1">
        <f t="array" aca="1" ref="D347" ca="1">SUMPRODUCT(OFFSET($B$2:$B$804,0,0,803-C347)-AVERAGE($B$2:$B$804),OFFSET($B$2:$B$804,C347,0,803-C347)-AVERAGE($B$2:$B$804))/DEVSQ($B$2:$B$804)</f>
        <v>#VALUE!</v>
      </c>
      <c r="F347" s="30" t="e" cm="1">
        <f t="array" ref="F347">SUMPRODUCT($B$2:$B$804-$E$2,B347:B1149-$E$2)</f>
        <v>#VALUE!</v>
      </c>
      <c r="G347" s="30" t="e" cm="1">
        <f t="array" ref="G347">INDEX(H$2:H$804,805-ROW(H347))</f>
        <v>#VALUE!</v>
      </c>
      <c r="H347" s="4" t="e" cm="1">
        <f t="array" ref="H347">SUMPRODUCT(B$2:B347-E$2,$B$2:B347-E$2)</f>
        <v>#VALUE!</v>
      </c>
      <c r="I347" s="4">
        <v>345</v>
      </c>
      <c r="J347" s="31" t="e">
        <f t="shared" si="5"/>
        <v>#VALUE!</v>
      </c>
    </row>
    <row r="348" spans="1:10" x14ac:dyDescent="0.15">
      <c r="A348" s="5">
        <v>45078</v>
      </c>
      <c r="B348" s="4">
        <f>Table5[[#This Row],[Combined 
Daily Order]]</f>
        <v>13051</v>
      </c>
      <c r="C348" s="4">
        <v>346</v>
      </c>
      <c r="D348" s="4" t="e" cm="1">
        <f t="array" aca="1" ref="D348" ca="1">SUMPRODUCT(OFFSET($B$2:$B$804,0,0,803-C348)-AVERAGE($B$2:$B$804),OFFSET($B$2:$B$804,C348,0,803-C348)-AVERAGE($B$2:$B$804))/DEVSQ($B$2:$B$804)</f>
        <v>#VALUE!</v>
      </c>
      <c r="F348" s="30" t="e" cm="1">
        <f t="array" ref="F348">SUMPRODUCT($B$2:$B$804-$E$2,B348:B1150-$E$2)</f>
        <v>#VALUE!</v>
      </c>
      <c r="G348" s="30" t="e" cm="1">
        <f t="array" ref="G348">INDEX(H$2:H$804,805-ROW(H348))</f>
        <v>#VALUE!</v>
      </c>
      <c r="H348" s="4" t="e" cm="1">
        <f t="array" ref="H348">SUMPRODUCT(B$2:B348-E$2,$B$2:B348-E$2)</f>
        <v>#VALUE!</v>
      </c>
      <c r="I348" s="4">
        <v>346</v>
      </c>
      <c r="J348" s="31" t="e">
        <f t="shared" si="5"/>
        <v>#VALUE!</v>
      </c>
    </row>
    <row r="349" spans="1:10" x14ac:dyDescent="0.15">
      <c r="A349" s="5">
        <v>45077</v>
      </c>
      <c r="B349" s="4">
        <f>Table5[[#This Row],[Combined 
Daily Order]]</f>
        <v>7883</v>
      </c>
      <c r="C349" s="4">
        <v>347</v>
      </c>
      <c r="D349" s="4" t="e" cm="1">
        <f t="array" aca="1" ref="D349" ca="1">SUMPRODUCT(OFFSET($B$2:$B$804,0,0,803-C349)-AVERAGE($B$2:$B$804),OFFSET($B$2:$B$804,C349,0,803-C349)-AVERAGE($B$2:$B$804))/DEVSQ($B$2:$B$804)</f>
        <v>#VALUE!</v>
      </c>
      <c r="F349" s="30" t="e" cm="1">
        <f t="array" ref="F349">SUMPRODUCT($B$2:$B$804-$E$2,B349:B1151-$E$2)</f>
        <v>#VALUE!</v>
      </c>
      <c r="G349" s="30" t="e" cm="1">
        <f t="array" ref="G349">INDEX(H$2:H$804,805-ROW(H349))</f>
        <v>#VALUE!</v>
      </c>
      <c r="H349" s="4" t="e" cm="1">
        <f t="array" ref="H349">SUMPRODUCT(B$2:B349-E$2,$B$2:B349-E$2)</f>
        <v>#VALUE!</v>
      </c>
      <c r="I349" s="4">
        <v>347</v>
      </c>
      <c r="J349" s="31" t="e">
        <f t="shared" si="5"/>
        <v>#VALUE!</v>
      </c>
    </row>
    <row r="350" spans="1:10" x14ac:dyDescent="0.15">
      <c r="A350" s="5">
        <v>45076</v>
      </c>
      <c r="B350" s="4">
        <f>Table5[[#This Row],[Combined 
Daily Order]]</f>
        <v>12135</v>
      </c>
      <c r="C350" s="4">
        <v>348</v>
      </c>
      <c r="D350" s="4" t="e" cm="1">
        <f t="array" aca="1" ref="D350" ca="1">SUMPRODUCT(OFFSET($B$2:$B$804,0,0,803-C350)-AVERAGE($B$2:$B$804),OFFSET($B$2:$B$804,C350,0,803-C350)-AVERAGE($B$2:$B$804))/DEVSQ($B$2:$B$804)</f>
        <v>#VALUE!</v>
      </c>
      <c r="F350" s="30" t="e" cm="1">
        <f t="array" ref="F350">SUMPRODUCT($B$2:$B$804-$E$2,B350:B1152-$E$2)</f>
        <v>#VALUE!</v>
      </c>
      <c r="G350" s="30" t="e" cm="1">
        <f t="array" ref="G350">INDEX(H$2:H$804,805-ROW(H350))</f>
        <v>#VALUE!</v>
      </c>
      <c r="H350" s="4" t="e" cm="1">
        <f t="array" ref="H350">SUMPRODUCT(B$2:B350-E$2,$B$2:B350-E$2)</f>
        <v>#VALUE!</v>
      </c>
      <c r="I350" s="4">
        <v>348</v>
      </c>
      <c r="J350" s="31" t="e">
        <f t="shared" si="5"/>
        <v>#VALUE!</v>
      </c>
    </row>
    <row r="351" spans="1:10" x14ac:dyDescent="0.15">
      <c r="A351" s="5">
        <v>45075</v>
      </c>
      <c r="B351" s="4">
        <f>Table5[[#This Row],[Combined 
Daily Order]]</f>
        <v>8383</v>
      </c>
      <c r="C351" s="4">
        <v>349</v>
      </c>
      <c r="D351" s="4" t="e" cm="1">
        <f t="array" aca="1" ref="D351" ca="1">SUMPRODUCT(OFFSET($B$2:$B$804,0,0,803-C351)-AVERAGE($B$2:$B$804),OFFSET($B$2:$B$804,C351,0,803-C351)-AVERAGE($B$2:$B$804))/DEVSQ($B$2:$B$804)</f>
        <v>#VALUE!</v>
      </c>
      <c r="F351" s="30" t="e" cm="1">
        <f t="array" ref="F351">SUMPRODUCT($B$2:$B$804-$E$2,B351:B1153-$E$2)</f>
        <v>#VALUE!</v>
      </c>
      <c r="G351" s="30" t="e" cm="1">
        <f t="array" ref="G351">INDEX(H$2:H$804,805-ROW(H351))</f>
        <v>#VALUE!</v>
      </c>
      <c r="H351" s="4" t="e" cm="1">
        <f t="array" ref="H351">SUMPRODUCT(B$2:B351-E$2,$B$2:B351-E$2)</f>
        <v>#VALUE!</v>
      </c>
      <c r="I351" s="4">
        <v>349</v>
      </c>
      <c r="J351" s="31" t="e">
        <f t="shared" si="5"/>
        <v>#VALUE!</v>
      </c>
    </row>
    <row r="352" spans="1:10" x14ac:dyDescent="0.15">
      <c r="A352" s="5">
        <v>45072</v>
      </c>
      <c r="B352" s="4">
        <f>Table5[[#This Row],[Combined 
Daily Order]]</f>
        <v>12785</v>
      </c>
      <c r="C352" s="4">
        <v>350</v>
      </c>
      <c r="D352" s="4" t="e" cm="1">
        <f t="array" aca="1" ref="D352" ca="1">SUMPRODUCT(OFFSET($B$2:$B$804,0,0,803-C352)-AVERAGE($B$2:$B$804),OFFSET($B$2:$B$804,C352,0,803-C352)-AVERAGE($B$2:$B$804))/DEVSQ($B$2:$B$804)</f>
        <v>#VALUE!</v>
      </c>
      <c r="F352" s="30" t="e" cm="1">
        <f t="array" ref="F352">SUMPRODUCT($B$2:$B$804-$E$2,B352:B1154-$E$2)</f>
        <v>#VALUE!</v>
      </c>
      <c r="G352" s="30" t="e" cm="1">
        <f t="array" ref="G352">INDEX(H$2:H$804,805-ROW(H352))</f>
        <v>#VALUE!</v>
      </c>
      <c r="H352" s="4" t="e" cm="1">
        <f t="array" ref="H352">SUMPRODUCT(B$2:B352-E$2,$B$2:B352-E$2)</f>
        <v>#VALUE!</v>
      </c>
      <c r="I352" s="4">
        <v>350</v>
      </c>
      <c r="J352" s="31" t="e">
        <f t="shared" si="5"/>
        <v>#VALUE!</v>
      </c>
    </row>
    <row r="353" spans="1:10" x14ac:dyDescent="0.15">
      <c r="A353" s="5">
        <v>45071</v>
      </c>
      <c r="B353" s="4">
        <f>Table5[[#This Row],[Combined 
Daily Order]]</f>
        <v>8279</v>
      </c>
      <c r="C353" s="4">
        <v>351</v>
      </c>
      <c r="D353" s="4" t="e" cm="1">
        <f t="array" aca="1" ref="D353" ca="1">SUMPRODUCT(OFFSET($B$2:$B$804,0,0,803-C353)-AVERAGE($B$2:$B$804),OFFSET($B$2:$B$804,C353,0,803-C353)-AVERAGE($B$2:$B$804))/DEVSQ($B$2:$B$804)</f>
        <v>#VALUE!</v>
      </c>
      <c r="F353" s="30" t="e" cm="1">
        <f t="array" ref="F353">SUMPRODUCT($B$2:$B$804-$E$2,B353:B1155-$E$2)</f>
        <v>#VALUE!</v>
      </c>
      <c r="G353" s="30" t="e" cm="1">
        <f t="array" ref="G353">INDEX(H$2:H$804,805-ROW(H353))</f>
        <v>#VALUE!</v>
      </c>
      <c r="H353" s="4" t="e" cm="1">
        <f t="array" ref="H353">SUMPRODUCT(B$2:B353-E$2,$B$2:B353-E$2)</f>
        <v>#VALUE!</v>
      </c>
      <c r="I353" s="4">
        <v>351</v>
      </c>
      <c r="J353" s="31" t="e">
        <f t="shared" si="5"/>
        <v>#VALUE!</v>
      </c>
    </row>
    <row r="354" spans="1:10" x14ac:dyDescent="0.15">
      <c r="A354" s="5">
        <v>45070</v>
      </c>
      <c r="B354" s="4">
        <f>Table5[[#This Row],[Combined 
Daily Order]]</f>
        <v>11873</v>
      </c>
      <c r="C354" s="4">
        <v>352</v>
      </c>
      <c r="D354" s="4" t="e" cm="1">
        <f t="array" aca="1" ref="D354" ca="1">SUMPRODUCT(OFFSET($B$2:$B$804,0,0,803-C354)-AVERAGE($B$2:$B$804),OFFSET($B$2:$B$804,C354,0,803-C354)-AVERAGE($B$2:$B$804))/DEVSQ($B$2:$B$804)</f>
        <v>#VALUE!</v>
      </c>
      <c r="F354" s="30" t="e" cm="1">
        <f t="array" ref="F354">SUMPRODUCT($B$2:$B$804-$E$2,B354:B1156-$E$2)</f>
        <v>#VALUE!</v>
      </c>
      <c r="G354" s="30" t="e" cm="1">
        <f t="array" ref="G354">INDEX(H$2:H$804,805-ROW(H354))</f>
        <v>#VALUE!</v>
      </c>
      <c r="H354" s="4" t="e" cm="1">
        <f t="array" ref="H354">SUMPRODUCT(B$2:B354-E$2,$B$2:B354-E$2)</f>
        <v>#VALUE!</v>
      </c>
      <c r="I354" s="4">
        <v>352</v>
      </c>
      <c r="J354" s="31" t="e">
        <f t="shared" si="5"/>
        <v>#VALUE!</v>
      </c>
    </row>
    <row r="355" spans="1:10" x14ac:dyDescent="0.15">
      <c r="A355" s="5">
        <v>45069</v>
      </c>
      <c r="B355" s="4">
        <f>Table5[[#This Row],[Combined 
Daily Order]]</f>
        <v>8499</v>
      </c>
      <c r="C355" s="4">
        <v>353</v>
      </c>
      <c r="D355" s="4" t="e" cm="1">
        <f t="array" aca="1" ref="D355" ca="1">SUMPRODUCT(OFFSET($B$2:$B$804,0,0,803-C355)-AVERAGE($B$2:$B$804),OFFSET($B$2:$B$804,C355,0,803-C355)-AVERAGE($B$2:$B$804))/DEVSQ($B$2:$B$804)</f>
        <v>#VALUE!</v>
      </c>
      <c r="F355" s="30" t="e" cm="1">
        <f t="array" ref="F355">SUMPRODUCT($B$2:$B$804-$E$2,B355:B1157-$E$2)</f>
        <v>#VALUE!</v>
      </c>
      <c r="G355" s="30" t="e" cm="1">
        <f t="array" ref="G355">INDEX(H$2:H$804,805-ROW(H355))</f>
        <v>#VALUE!</v>
      </c>
      <c r="H355" s="4" t="e" cm="1">
        <f t="array" ref="H355">SUMPRODUCT(B$2:B355-E$2,$B$2:B355-E$2)</f>
        <v>#VALUE!</v>
      </c>
      <c r="I355" s="4">
        <v>353</v>
      </c>
      <c r="J355" s="31" t="e">
        <f t="shared" si="5"/>
        <v>#VALUE!</v>
      </c>
    </row>
    <row r="356" spans="1:10" x14ac:dyDescent="0.15">
      <c r="A356" s="5">
        <v>45068</v>
      </c>
      <c r="B356" s="4">
        <f>Table5[[#This Row],[Combined 
Daily Order]]</f>
        <v>14660</v>
      </c>
      <c r="C356" s="4">
        <v>354</v>
      </c>
      <c r="D356" s="4" t="e" cm="1">
        <f t="array" aca="1" ref="D356" ca="1">SUMPRODUCT(OFFSET($B$2:$B$804,0,0,803-C356)-AVERAGE($B$2:$B$804),OFFSET($B$2:$B$804,C356,0,803-C356)-AVERAGE($B$2:$B$804))/DEVSQ($B$2:$B$804)</f>
        <v>#VALUE!</v>
      </c>
      <c r="F356" s="30" t="e" cm="1">
        <f t="array" ref="F356">SUMPRODUCT($B$2:$B$804-$E$2,B356:B1158-$E$2)</f>
        <v>#VALUE!</v>
      </c>
      <c r="G356" s="30" t="e" cm="1">
        <f t="array" ref="G356">INDEX(H$2:H$804,805-ROW(H356))</f>
        <v>#VALUE!</v>
      </c>
      <c r="H356" s="4" t="e" cm="1">
        <f t="array" ref="H356">SUMPRODUCT(B$2:B356-E$2,$B$2:B356-E$2)</f>
        <v>#VALUE!</v>
      </c>
      <c r="I356" s="4">
        <v>354</v>
      </c>
      <c r="J356" s="31" t="e">
        <f t="shared" si="5"/>
        <v>#VALUE!</v>
      </c>
    </row>
    <row r="357" spans="1:10" x14ac:dyDescent="0.15">
      <c r="A357" s="5">
        <v>45065</v>
      </c>
      <c r="B357" s="4">
        <f>Table5[[#This Row],[Combined 
Daily Order]]</f>
        <v>12210</v>
      </c>
      <c r="C357" s="4">
        <v>355</v>
      </c>
      <c r="D357" s="4" t="e" cm="1">
        <f t="array" aca="1" ref="D357" ca="1">SUMPRODUCT(OFFSET($B$2:$B$804,0,0,803-C357)-AVERAGE($B$2:$B$804),OFFSET($B$2:$B$804,C357,0,803-C357)-AVERAGE($B$2:$B$804))/DEVSQ($B$2:$B$804)</f>
        <v>#VALUE!</v>
      </c>
      <c r="F357" s="30" t="e" cm="1">
        <f t="array" ref="F357">SUMPRODUCT($B$2:$B$804-$E$2,B357:B1159-$E$2)</f>
        <v>#VALUE!</v>
      </c>
      <c r="G357" s="30" t="e" cm="1">
        <f t="array" ref="G357">INDEX(H$2:H$804,805-ROW(H357))</f>
        <v>#VALUE!</v>
      </c>
      <c r="H357" s="4" t="e" cm="1">
        <f t="array" ref="H357">SUMPRODUCT(B$2:B357-E$2,$B$2:B357-E$2)</f>
        <v>#VALUE!</v>
      </c>
      <c r="I357" s="4">
        <v>355</v>
      </c>
      <c r="J357" s="31" t="e">
        <f t="shared" si="5"/>
        <v>#VALUE!</v>
      </c>
    </row>
    <row r="358" spans="1:10" x14ac:dyDescent="0.15">
      <c r="A358" s="5">
        <v>45064</v>
      </c>
      <c r="B358" s="4">
        <f>Table5[[#This Row],[Combined 
Daily Order]]</f>
        <v>8662</v>
      </c>
      <c r="C358" s="4">
        <v>356</v>
      </c>
      <c r="D358" s="4" t="e" cm="1">
        <f t="array" aca="1" ref="D358" ca="1">SUMPRODUCT(OFFSET($B$2:$B$804,0,0,803-C358)-AVERAGE($B$2:$B$804),OFFSET($B$2:$B$804,C358,0,803-C358)-AVERAGE($B$2:$B$804))/DEVSQ($B$2:$B$804)</f>
        <v>#VALUE!</v>
      </c>
      <c r="F358" s="30" t="e" cm="1">
        <f t="array" ref="F358">SUMPRODUCT($B$2:$B$804-$E$2,B358:B1160-$E$2)</f>
        <v>#VALUE!</v>
      </c>
      <c r="G358" s="30" t="e" cm="1">
        <f t="array" ref="G358">INDEX(H$2:H$804,805-ROW(H358))</f>
        <v>#VALUE!</v>
      </c>
      <c r="H358" s="4" t="e" cm="1">
        <f t="array" ref="H358">SUMPRODUCT(B$2:B358-E$2,$B$2:B358-E$2)</f>
        <v>#VALUE!</v>
      </c>
      <c r="I358" s="4">
        <v>356</v>
      </c>
      <c r="J358" s="31" t="e">
        <f t="shared" si="5"/>
        <v>#VALUE!</v>
      </c>
    </row>
    <row r="359" spans="1:10" x14ac:dyDescent="0.15">
      <c r="A359" s="5">
        <v>45063</v>
      </c>
      <c r="B359" s="4">
        <f>Table5[[#This Row],[Combined 
Daily Order]]</f>
        <v>13607</v>
      </c>
      <c r="C359" s="4">
        <v>357</v>
      </c>
      <c r="D359" s="4" t="e" cm="1">
        <f t="array" aca="1" ref="D359" ca="1">SUMPRODUCT(OFFSET($B$2:$B$804,0,0,803-C359)-AVERAGE($B$2:$B$804),OFFSET($B$2:$B$804,C359,0,803-C359)-AVERAGE($B$2:$B$804))/DEVSQ($B$2:$B$804)</f>
        <v>#VALUE!</v>
      </c>
      <c r="F359" s="30" t="e" cm="1">
        <f t="array" ref="F359">SUMPRODUCT($B$2:$B$804-$E$2,B359:B1161-$E$2)</f>
        <v>#VALUE!</v>
      </c>
      <c r="G359" s="30" t="e" cm="1">
        <f t="array" ref="G359">INDEX(H$2:H$804,805-ROW(H359))</f>
        <v>#VALUE!</v>
      </c>
      <c r="H359" s="4" t="e" cm="1">
        <f t="array" ref="H359">SUMPRODUCT(B$2:B359-E$2,$B$2:B359-E$2)</f>
        <v>#VALUE!</v>
      </c>
      <c r="I359" s="4">
        <v>357</v>
      </c>
      <c r="J359" s="31" t="e">
        <f t="shared" si="5"/>
        <v>#VALUE!</v>
      </c>
    </row>
    <row r="360" spans="1:10" x14ac:dyDescent="0.15">
      <c r="A360" s="5">
        <v>45062</v>
      </c>
      <c r="B360" s="4">
        <f>Table5[[#This Row],[Combined 
Daily Order]]</f>
        <v>8619</v>
      </c>
      <c r="C360" s="4">
        <v>358</v>
      </c>
      <c r="D360" s="4" t="e" cm="1">
        <f t="array" aca="1" ref="D360" ca="1">SUMPRODUCT(OFFSET($B$2:$B$804,0,0,803-C360)-AVERAGE($B$2:$B$804),OFFSET($B$2:$B$804,C360,0,803-C360)-AVERAGE($B$2:$B$804))/DEVSQ($B$2:$B$804)</f>
        <v>#VALUE!</v>
      </c>
      <c r="F360" s="30" t="e" cm="1">
        <f t="array" ref="F360">SUMPRODUCT($B$2:$B$804-$E$2,B360:B1162-$E$2)</f>
        <v>#VALUE!</v>
      </c>
      <c r="G360" s="30" t="e" cm="1">
        <f t="array" ref="G360">INDEX(H$2:H$804,805-ROW(H360))</f>
        <v>#VALUE!</v>
      </c>
      <c r="H360" s="4" t="e" cm="1">
        <f t="array" ref="H360">SUMPRODUCT(B$2:B360-E$2,$B$2:B360-E$2)</f>
        <v>#VALUE!</v>
      </c>
      <c r="I360" s="4">
        <v>358</v>
      </c>
      <c r="J360" s="31" t="e">
        <f t="shared" si="5"/>
        <v>#VALUE!</v>
      </c>
    </row>
    <row r="361" spans="1:10" x14ac:dyDescent="0.15">
      <c r="A361" s="5">
        <v>45061</v>
      </c>
      <c r="B361" s="4">
        <f>Table5[[#This Row],[Combined 
Daily Order]]</f>
        <v>14942</v>
      </c>
      <c r="C361" s="4">
        <v>359</v>
      </c>
      <c r="D361" s="4" t="e" cm="1">
        <f t="array" aca="1" ref="D361" ca="1">SUMPRODUCT(OFFSET($B$2:$B$804,0,0,803-C361)-AVERAGE($B$2:$B$804),OFFSET($B$2:$B$804,C361,0,803-C361)-AVERAGE($B$2:$B$804))/DEVSQ($B$2:$B$804)</f>
        <v>#VALUE!</v>
      </c>
      <c r="F361" s="30" t="e" cm="1">
        <f t="array" ref="F361">SUMPRODUCT($B$2:$B$804-$E$2,B361:B1163-$E$2)</f>
        <v>#VALUE!</v>
      </c>
      <c r="G361" s="30" t="e" cm="1">
        <f t="array" ref="G361">INDEX(H$2:H$804,805-ROW(H361))</f>
        <v>#VALUE!</v>
      </c>
      <c r="H361" s="4" t="e" cm="1">
        <f t="array" ref="H361">SUMPRODUCT(B$2:B361-E$2,$B$2:B361-E$2)</f>
        <v>#VALUE!</v>
      </c>
      <c r="I361" s="4">
        <v>359</v>
      </c>
      <c r="J361" s="31" t="e">
        <f t="shared" si="5"/>
        <v>#VALUE!</v>
      </c>
    </row>
    <row r="362" spans="1:10" x14ac:dyDescent="0.15">
      <c r="A362" s="5">
        <v>45058</v>
      </c>
      <c r="B362" s="4">
        <f>Table5[[#This Row],[Combined 
Daily Order]]</f>
        <v>10010</v>
      </c>
      <c r="C362" s="4">
        <v>360</v>
      </c>
      <c r="D362" s="4" t="e" cm="1">
        <f t="array" aca="1" ref="D362" ca="1">SUMPRODUCT(OFFSET($B$2:$B$804,0,0,803-C362)-AVERAGE($B$2:$B$804),OFFSET($B$2:$B$804,C362,0,803-C362)-AVERAGE($B$2:$B$804))/DEVSQ($B$2:$B$804)</f>
        <v>#VALUE!</v>
      </c>
      <c r="F362" s="30" t="e" cm="1">
        <f t="array" ref="F362">SUMPRODUCT($B$2:$B$804-$E$2,B362:B1164-$E$2)</f>
        <v>#VALUE!</v>
      </c>
      <c r="G362" s="30" t="e" cm="1">
        <f t="array" ref="G362">INDEX(H$2:H$804,805-ROW(H362))</f>
        <v>#VALUE!</v>
      </c>
      <c r="H362" s="4" t="e" cm="1">
        <f t="array" ref="H362">SUMPRODUCT(B$2:B362-E$2,$B$2:B362-E$2)</f>
        <v>#VALUE!</v>
      </c>
      <c r="I362" s="4">
        <v>360</v>
      </c>
      <c r="J362" s="31" t="e">
        <f t="shared" si="5"/>
        <v>#VALUE!</v>
      </c>
    </row>
    <row r="363" spans="1:10" x14ac:dyDescent="0.15">
      <c r="A363" s="5">
        <v>45057</v>
      </c>
      <c r="B363" s="4">
        <f>Table5[[#This Row],[Combined 
Daily Order]]</f>
        <v>13903</v>
      </c>
      <c r="C363" s="4">
        <v>361</v>
      </c>
      <c r="D363" s="4" t="e" cm="1">
        <f t="array" aca="1" ref="D363" ca="1">SUMPRODUCT(OFFSET($B$2:$B$804,0,0,803-C363)-AVERAGE($B$2:$B$804),OFFSET($B$2:$B$804,C363,0,803-C363)-AVERAGE($B$2:$B$804))/DEVSQ($B$2:$B$804)</f>
        <v>#VALUE!</v>
      </c>
      <c r="F363" s="30" t="e" cm="1">
        <f t="array" ref="F363">SUMPRODUCT($B$2:$B$804-$E$2,B363:B1165-$E$2)</f>
        <v>#VALUE!</v>
      </c>
      <c r="G363" s="30" t="e" cm="1">
        <f t="array" ref="G363">INDEX(H$2:H$804,805-ROW(H363))</f>
        <v>#VALUE!</v>
      </c>
      <c r="H363" s="4" t="e" cm="1">
        <f t="array" ref="H363">SUMPRODUCT(B$2:B363-E$2,$B$2:B363-E$2)</f>
        <v>#VALUE!</v>
      </c>
      <c r="I363" s="4">
        <v>361</v>
      </c>
      <c r="J363" s="31" t="e">
        <f t="shared" si="5"/>
        <v>#VALUE!</v>
      </c>
    </row>
    <row r="364" spans="1:10" x14ac:dyDescent="0.15">
      <c r="A364" s="5">
        <v>45056</v>
      </c>
      <c r="B364" s="4">
        <f>Table5[[#This Row],[Combined 
Daily Order]]</f>
        <v>13245</v>
      </c>
      <c r="C364" s="4">
        <v>362</v>
      </c>
      <c r="D364" s="4" t="e" cm="1">
        <f t="array" aca="1" ref="D364" ca="1">SUMPRODUCT(OFFSET($B$2:$B$804,0,0,803-C364)-AVERAGE($B$2:$B$804),OFFSET($B$2:$B$804,C364,0,803-C364)-AVERAGE($B$2:$B$804))/DEVSQ($B$2:$B$804)</f>
        <v>#VALUE!</v>
      </c>
      <c r="F364" s="30" t="e" cm="1">
        <f t="array" ref="F364">SUMPRODUCT($B$2:$B$804-$E$2,B364:B1166-$E$2)</f>
        <v>#VALUE!</v>
      </c>
      <c r="G364" s="30" t="e" cm="1">
        <f t="array" ref="G364">INDEX(H$2:H$804,805-ROW(H364))</f>
        <v>#VALUE!</v>
      </c>
      <c r="H364" s="4" t="e" cm="1">
        <f t="array" ref="H364">SUMPRODUCT(B$2:B364-E$2,$B$2:B364-E$2)</f>
        <v>#VALUE!</v>
      </c>
      <c r="I364" s="4">
        <v>362</v>
      </c>
      <c r="J364" s="31" t="e">
        <f t="shared" si="5"/>
        <v>#VALUE!</v>
      </c>
    </row>
    <row r="365" spans="1:10" x14ac:dyDescent="0.15">
      <c r="A365" s="5">
        <v>45055</v>
      </c>
      <c r="B365" s="4">
        <f>Table5[[#This Row],[Combined 
Daily Order]]</f>
        <v>8852</v>
      </c>
      <c r="C365" s="4">
        <v>363</v>
      </c>
      <c r="D365" s="4" t="e" cm="1">
        <f t="array" aca="1" ref="D365" ca="1">SUMPRODUCT(OFFSET($B$2:$B$804,0,0,803-C365)-AVERAGE($B$2:$B$804),OFFSET($B$2:$B$804,C365,0,803-C365)-AVERAGE($B$2:$B$804))/DEVSQ($B$2:$B$804)</f>
        <v>#VALUE!</v>
      </c>
      <c r="F365" s="30" t="e" cm="1">
        <f t="array" ref="F365">SUMPRODUCT($B$2:$B$804-$E$2,B365:B1167-$E$2)</f>
        <v>#VALUE!</v>
      </c>
      <c r="G365" s="30" t="e" cm="1">
        <f t="array" ref="G365">INDEX(H$2:H$804,805-ROW(H365))</f>
        <v>#VALUE!</v>
      </c>
      <c r="H365" s="4" t="e" cm="1">
        <f t="array" ref="H365">SUMPRODUCT(B$2:B365-E$2,$B$2:B365-E$2)</f>
        <v>#VALUE!</v>
      </c>
      <c r="I365" s="4">
        <v>363</v>
      </c>
      <c r="J365" s="31" t="e">
        <f t="shared" si="5"/>
        <v>#VALUE!</v>
      </c>
    </row>
    <row r="366" spans="1:10" x14ac:dyDescent="0.15">
      <c r="A366" s="5">
        <v>45054</v>
      </c>
      <c r="B366" s="4">
        <f>Table5[[#This Row],[Combined 
Daily Order]]</f>
        <v>13653</v>
      </c>
      <c r="C366" s="4">
        <v>364</v>
      </c>
      <c r="D366" s="4" t="e" cm="1">
        <f t="array" aca="1" ref="D366" ca="1">SUMPRODUCT(OFFSET($B$2:$B$804,0,0,803-C366)-AVERAGE($B$2:$B$804),OFFSET($B$2:$B$804,C366,0,803-C366)-AVERAGE($B$2:$B$804))/DEVSQ($B$2:$B$804)</f>
        <v>#VALUE!</v>
      </c>
      <c r="F366" s="30" t="e" cm="1">
        <f t="array" ref="F366">SUMPRODUCT($B$2:$B$804-$E$2,B366:B1168-$E$2)</f>
        <v>#VALUE!</v>
      </c>
      <c r="G366" s="30" t="e" cm="1">
        <f t="array" ref="G366">INDEX(H$2:H$804,805-ROW(H366))</f>
        <v>#VALUE!</v>
      </c>
      <c r="H366" s="4" t="e" cm="1">
        <f t="array" ref="H366">SUMPRODUCT(B$2:B366-E$2,$B$2:B366-E$2)</f>
        <v>#VALUE!</v>
      </c>
      <c r="I366" s="4">
        <v>364</v>
      </c>
      <c r="J366" s="31" t="e">
        <f t="shared" si="5"/>
        <v>#VALUE!</v>
      </c>
    </row>
    <row r="367" spans="1:10" x14ac:dyDescent="0.15">
      <c r="A367" s="5">
        <v>45051</v>
      </c>
      <c r="B367" s="4">
        <f>Table5[[#This Row],[Combined 
Daily Order]]</f>
        <v>9828</v>
      </c>
      <c r="C367" s="4">
        <v>365</v>
      </c>
      <c r="D367" s="4" t="e" cm="1">
        <f t="array" aca="1" ref="D367" ca="1">SUMPRODUCT(OFFSET($B$2:$B$804,0,0,803-C367)-AVERAGE($B$2:$B$804),OFFSET($B$2:$B$804,C367,0,803-C367)-AVERAGE($B$2:$B$804))/DEVSQ($B$2:$B$804)</f>
        <v>#VALUE!</v>
      </c>
      <c r="F367" s="30" t="e" cm="1">
        <f t="array" ref="F367">SUMPRODUCT($B$2:$B$804-$E$2,B367:B1169-$E$2)</f>
        <v>#VALUE!</v>
      </c>
      <c r="G367" s="30" t="e" cm="1">
        <f t="array" ref="G367">INDEX(H$2:H$804,805-ROW(H367))</f>
        <v>#VALUE!</v>
      </c>
      <c r="H367" s="4" t="e" cm="1">
        <f t="array" ref="H367">SUMPRODUCT(B$2:B367-E$2,$B$2:B367-E$2)</f>
        <v>#VALUE!</v>
      </c>
      <c r="I367" s="4">
        <v>365</v>
      </c>
      <c r="J367" s="31" t="e">
        <f t="shared" si="5"/>
        <v>#VALUE!</v>
      </c>
    </row>
    <row r="368" spans="1:10" x14ac:dyDescent="0.15">
      <c r="A368" s="5">
        <v>45050</v>
      </c>
      <c r="B368" s="4">
        <f>Table5[[#This Row],[Combined 
Daily Order]]</f>
        <v>13366</v>
      </c>
      <c r="C368" s="4">
        <v>366</v>
      </c>
      <c r="D368" s="4" t="e" cm="1">
        <f t="array" aca="1" ref="D368" ca="1">SUMPRODUCT(OFFSET($B$2:$B$804,0,0,803-C368)-AVERAGE($B$2:$B$804),OFFSET($B$2:$B$804,C368,0,803-C368)-AVERAGE($B$2:$B$804))/DEVSQ($B$2:$B$804)</f>
        <v>#VALUE!</v>
      </c>
      <c r="F368" s="30" t="e" cm="1">
        <f t="array" ref="F368">SUMPRODUCT($B$2:$B$804-$E$2,B368:B1170-$E$2)</f>
        <v>#VALUE!</v>
      </c>
      <c r="G368" s="30" t="e" cm="1">
        <f t="array" ref="G368">INDEX(H$2:H$804,805-ROW(H368))</f>
        <v>#VALUE!</v>
      </c>
      <c r="H368" s="4" t="e" cm="1">
        <f t="array" ref="H368">SUMPRODUCT(B$2:B368-E$2,$B$2:B368-E$2)</f>
        <v>#VALUE!</v>
      </c>
      <c r="I368" s="4">
        <v>366</v>
      </c>
      <c r="J368" s="31" t="e">
        <f t="shared" si="5"/>
        <v>#VALUE!</v>
      </c>
    </row>
    <row r="369" spans="1:10" x14ac:dyDescent="0.15">
      <c r="A369" s="5">
        <v>45049</v>
      </c>
      <c r="B369" s="4">
        <f>Table5[[#This Row],[Combined 
Daily Order]]</f>
        <v>9520</v>
      </c>
      <c r="C369" s="4">
        <v>367</v>
      </c>
      <c r="D369" s="4" t="e" cm="1">
        <f t="array" aca="1" ref="D369" ca="1">SUMPRODUCT(OFFSET($B$2:$B$804,0,0,803-C369)-AVERAGE($B$2:$B$804),OFFSET($B$2:$B$804,C369,0,803-C369)-AVERAGE($B$2:$B$804))/DEVSQ($B$2:$B$804)</f>
        <v>#VALUE!</v>
      </c>
      <c r="F369" s="30" t="e" cm="1">
        <f t="array" ref="F369">SUMPRODUCT($B$2:$B$804-$E$2,B369:B1171-$E$2)</f>
        <v>#VALUE!</v>
      </c>
      <c r="G369" s="30" t="e" cm="1">
        <f t="array" ref="G369">INDEX(H$2:H$804,805-ROW(H369))</f>
        <v>#VALUE!</v>
      </c>
      <c r="H369" s="4" t="e" cm="1">
        <f t="array" ref="H369">SUMPRODUCT(B$2:B369-E$2,$B$2:B369-E$2)</f>
        <v>#VALUE!</v>
      </c>
      <c r="I369" s="4">
        <v>367</v>
      </c>
      <c r="J369" s="31" t="e">
        <f t="shared" si="5"/>
        <v>#VALUE!</v>
      </c>
    </row>
    <row r="370" spans="1:10" x14ac:dyDescent="0.15">
      <c r="A370" s="5">
        <v>45048</v>
      </c>
      <c r="B370" s="4">
        <f>Table5[[#This Row],[Combined 
Daily Order]]</f>
        <v>14297</v>
      </c>
      <c r="C370" s="4">
        <v>368</v>
      </c>
      <c r="D370" s="4" t="e" cm="1">
        <f t="array" aca="1" ref="D370" ca="1">SUMPRODUCT(OFFSET($B$2:$B$804,0,0,803-C370)-AVERAGE($B$2:$B$804),OFFSET($B$2:$B$804,C370,0,803-C370)-AVERAGE($B$2:$B$804))/DEVSQ($B$2:$B$804)</f>
        <v>#VALUE!</v>
      </c>
      <c r="F370" s="30" t="e" cm="1">
        <f t="array" ref="F370">SUMPRODUCT($B$2:$B$804-$E$2,B370:B1172-$E$2)</f>
        <v>#VALUE!</v>
      </c>
      <c r="G370" s="30" t="e" cm="1">
        <f t="array" ref="G370">INDEX(H$2:H$804,805-ROW(H370))</f>
        <v>#VALUE!</v>
      </c>
      <c r="H370" s="4" t="e" cm="1">
        <f t="array" ref="H370">SUMPRODUCT(B$2:B370-E$2,$B$2:B370-E$2)</f>
        <v>#VALUE!</v>
      </c>
      <c r="I370" s="4">
        <v>368</v>
      </c>
      <c r="J370" s="31" t="e">
        <f t="shared" si="5"/>
        <v>#VALUE!</v>
      </c>
    </row>
    <row r="371" spans="1:10" x14ac:dyDescent="0.15">
      <c r="A371" s="5">
        <v>45047</v>
      </c>
      <c r="B371" s="4">
        <f>Table5[[#This Row],[Combined 
Daily Order]]</f>
        <v>9536</v>
      </c>
      <c r="C371" s="4">
        <v>369</v>
      </c>
      <c r="D371" s="4" t="e" cm="1">
        <f t="array" aca="1" ref="D371" ca="1">SUMPRODUCT(OFFSET($B$2:$B$804,0,0,803-C371)-AVERAGE($B$2:$B$804),OFFSET($B$2:$B$804,C371,0,803-C371)-AVERAGE($B$2:$B$804))/DEVSQ($B$2:$B$804)</f>
        <v>#VALUE!</v>
      </c>
      <c r="F371" s="30" t="e" cm="1">
        <f t="array" ref="F371">SUMPRODUCT($B$2:$B$804-$E$2,B371:B1173-$E$2)</f>
        <v>#VALUE!</v>
      </c>
      <c r="G371" s="30" t="e" cm="1">
        <f t="array" ref="G371">INDEX(H$2:H$804,805-ROW(H371))</f>
        <v>#VALUE!</v>
      </c>
      <c r="H371" s="4" t="e" cm="1">
        <f t="array" ref="H371">SUMPRODUCT(B$2:B371-E$2,$B$2:B371-E$2)</f>
        <v>#VALUE!</v>
      </c>
      <c r="I371" s="4">
        <v>369</v>
      </c>
      <c r="J371" s="31" t="e">
        <f t="shared" si="5"/>
        <v>#VALUE!</v>
      </c>
    </row>
    <row r="372" spans="1:10" x14ac:dyDescent="0.15">
      <c r="A372" s="5">
        <v>45044</v>
      </c>
      <c r="B372" s="4">
        <f>Table5[[#This Row],[Combined 
Daily Order]]</f>
        <v>13423</v>
      </c>
      <c r="C372" s="4">
        <v>370</v>
      </c>
      <c r="D372" s="4" t="e" cm="1">
        <f t="array" aca="1" ref="D372" ca="1">SUMPRODUCT(OFFSET($B$2:$B$804,0,0,803-C372)-AVERAGE($B$2:$B$804),OFFSET($B$2:$B$804,C372,0,803-C372)-AVERAGE($B$2:$B$804))/DEVSQ($B$2:$B$804)</f>
        <v>#VALUE!</v>
      </c>
      <c r="F372" s="30" t="e" cm="1">
        <f t="array" ref="F372">SUMPRODUCT($B$2:$B$804-$E$2,B372:B1174-$E$2)</f>
        <v>#VALUE!</v>
      </c>
      <c r="G372" s="30" t="e" cm="1">
        <f t="array" ref="G372">INDEX(H$2:H$804,805-ROW(H372))</f>
        <v>#VALUE!</v>
      </c>
      <c r="H372" s="4" t="e" cm="1">
        <f t="array" ref="H372">SUMPRODUCT(B$2:B372-E$2,$B$2:B372-E$2)</f>
        <v>#VALUE!</v>
      </c>
      <c r="I372" s="4">
        <v>370</v>
      </c>
      <c r="J372" s="31" t="e">
        <f t="shared" si="5"/>
        <v>#VALUE!</v>
      </c>
    </row>
    <row r="373" spans="1:10" x14ac:dyDescent="0.15">
      <c r="A373" s="5">
        <v>45043</v>
      </c>
      <c r="B373" s="4">
        <f>Table5[[#This Row],[Combined 
Daily Order]]</f>
        <v>8495</v>
      </c>
      <c r="C373" s="4">
        <v>371</v>
      </c>
      <c r="D373" s="4" t="e" cm="1">
        <f t="array" aca="1" ref="D373" ca="1">SUMPRODUCT(OFFSET($B$2:$B$804,0,0,803-C373)-AVERAGE($B$2:$B$804),OFFSET($B$2:$B$804,C373,0,803-C373)-AVERAGE($B$2:$B$804))/DEVSQ($B$2:$B$804)</f>
        <v>#VALUE!</v>
      </c>
      <c r="F373" s="30" t="e" cm="1">
        <f t="array" ref="F373">SUMPRODUCT($B$2:$B$804-$E$2,B373:B1175-$E$2)</f>
        <v>#VALUE!</v>
      </c>
      <c r="G373" s="30" t="e" cm="1">
        <f t="array" ref="G373">INDEX(H$2:H$804,805-ROW(H373))</f>
        <v>#VALUE!</v>
      </c>
      <c r="H373" s="4" t="e" cm="1">
        <f t="array" ref="H373">SUMPRODUCT(B$2:B373-E$2,$B$2:B373-E$2)</f>
        <v>#VALUE!</v>
      </c>
      <c r="I373" s="4">
        <v>371</v>
      </c>
      <c r="J373" s="31" t="e">
        <f t="shared" si="5"/>
        <v>#VALUE!</v>
      </c>
    </row>
    <row r="374" spans="1:10" x14ac:dyDescent="0.15">
      <c r="A374" s="5">
        <v>45042</v>
      </c>
      <c r="B374" s="4">
        <f>Table5[[#This Row],[Combined 
Daily Order]]</f>
        <v>13941</v>
      </c>
      <c r="C374" s="4">
        <v>372</v>
      </c>
      <c r="D374" s="4" t="e" cm="1">
        <f t="array" aca="1" ref="D374" ca="1">SUMPRODUCT(OFFSET($B$2:$B$804,0,0,803-C374)-AVERAGE($B$2:$B$804),OFFSET($B$2:$B$804,C374,0,803-C374)-AVERAGE($B$2:$B$804))/DEVSQ($B$2:$B$804)</f>
        <v>#VALUE!</v>
      </c>
      <c r="F374" s="30" t="e" cm="1">
        <f t="array" ref="F374">SUMPRODUCT($B$2:$B$804-$E$2,B374:B1176-$E$2)</f>
        <v>#VALUE!</v>
      </c>
      <c r="G374" s="30" t="e" cm="1">
        <f t="array" ref="G374">INDEX(H$2:H$804,805-ROW(H374))</f>
        <v>#VALUE!</v>
      </c>
      <c r="H374" s="4" t="e" cm="1">
        <f t="array" ref="H374">SUMPRODUCT(B$2:B374-E$2,$B$2:B374-E$2)</f>
        <v>#VALUE!</v>
      </c>
      <c r="I374" s="4">
        <v>372</v>
      </c>
      <c r="J374" s="31" t="e">
        <f t="shared" si="5"/>
        <v>#VALUE!</v>
      </c>
    </row>
    <row r="375" spans="1:10" x14ac:dyDescent="0.15">
      <c r="A375" s="5">
        <v>45041</v>
      </c>
      <c r="B375" s="4">
        <f>Table5[[#This Row],[Combined 
Daily Order]]</f>
        <v>8870</v>
      </c>
      <c r="C375" s="4">
        <v>373</v>
      </c>
      <c r="D375" s="4" t="e" cm="1">
        <f t="array" aca="1" ref="D375" ca="1">SUMPRODUCT(OFFSET($B$2:$B$804,0,0,803-C375)-AVERAGE($B$2:$B$804),OFFSET($B$2:$B$804,C375,0,803-C375)-AVERAGE($B$2:$B$804))/DEVSQ($B$2:$B$804)</f>
        <v>#VALUE!</v>
      </c>
      <c r="F375" s="30" t="e" cm="1">
        <f t="array" ref="F375">SUMPRODUCT($B$2:$B$804-$E$2,B375:B1177-$E$2)</f>
        <v>#VALUE!</v>
      </c>
      <c r="G375" s="30" t="e" cm="1">
        <f t="array" ref="G375">INDEX(H$2:H$804,805-ROW(H375))</f>
        <v>#VALUE!</v>
      </c>
      <c r="H375" s="4" t="e" cm="1">
        <f t="array" ref="H375">SUMPRODUCT(B$2:B375-E$2,$B$2:B375-E$2)</f>
        <v>#VALUE!</v>
      </c>
      <c r="I375" s="4">
        <v>373</v>
      </c>
      <c r="J375" s="31" t="e">
        <f t="shared" si="5"/>
        <v>#VALUE!</v>
      </c>
    </row>
    <row r="376" spans="1:10" x14ac:dyDescent="0.15">
      <c r="A376" s="5">
        <v>45040</v>
      </c>
      <c r="B376" s="4">
        <f>Table5[[#This Row],[Combined 
Daily Order]]</f>
        <v>13942</v>
      </c>
      <c r="C376" s="4">
        <v>374</v>
      </c>
      <c r="D376" s="4" t="e" cm="1">
        <f t="array" aca="1" ref="D376" ca="1">SUMPRODUCT(OFFSET($B$2:$B$804,0,0,803-C376)-AVERAGE($B$2:$B$804),OFFSET($B$2:$B$804,C376,0,803-C376)-AVERAGE($B$2:$B$804))/DEVSQ($B$2:$B$804)</f>
        <v>#VALUE!</v>
      </c>
      <c r="F376" s="30" t="e" cm="1">
        <f t="array" ref="F376">SUMPRODUCT($B$2:$B$804-$E$2,B376:B1178-$E$2)</f>
        <v>#VALUE!</v>
      </c>
      <c r="G376" s="30" t="e" cm="1">
        <f t="array" ref="G376">INDEX(H$2:H$804,805-ROW(H376))</f>
        <v>#VALUE!</v>
      </c>
      <c r="H376" s="4" t="e" cm="1">
        <f t="array" ref="H376">SUMPRODUCT(B$2:B376-E$2,$B$2:B376-E$2)</f>
        <v>#VALUE!</v>
      </c>
      <c r="I376" s="4">
        <v>374</v>
      </c>
      <c r="J376" s="31" t="e">
        <f t="shared" si="5"/>
        <v>#VALUE!</v>
      </c>
    </row>
    <row r="377" spans="1:10" x14ac:dyDescent="0.15">
      <c r="A377" s="5">
        <v>45037</v>
      </c>
      <c r="B377" s="4">
        <f>Table5[[#This Row],[Combined 
Daily Order]]</f>
        <v>9793</v>
      </c>
      <c r="C377" s="4">
        <v>375</v>
      </c>
      <c r="D377" s="4" t="e" cm="1">
        <f t="array" aca="1" ref="D377" ca="1">SUMPRODUCT(OFFSET($B$2:$B$804,0,0,803-C377)-AVERAGE($B$2:$B$804),OFFSET($B$2:$B$804,C377,0,803-C377)-AVERAGE($B$2:$B$804))/DEVSQ($B$2:$B$804)</f>
        <v>#VALUE!</v>
      </c>
      <c r="F377" s="30" t="e" cm="1">
        <f t="array" ref="F377">SUMPRODUCT($B$2:$B$804-$E$2,B377:B1179-$E$2)</f>
        <v>#VALUE!</v>
      </c>
      <c r="G377" s="30" t="e" cm="1">
        <f t="array" ref="G377">INDEX(H$2:H$804,805-ROW(H377))</f>
        <v>#VALUE!</v>
      </c>
      <c r="H377" s="4" t="e" cm="1">
        <f t="array" ref="H377">SUMPRODUCT(B$2:B377-E$2,$B$2:B377-E$2)</f>
        <v>#VALUE!</v>
      </c>
      <c r="I377" s="4">
        <v>375</v>
      </c>
      <c r="J377" s="31" t="e">
        <f t="shared" si="5"/>
        <v>#VALUE!</v>
      </c>
    </row>
    <row r="378" spans="1:10" x14ac:dyDescent="0.15">
      <c r="A378" s="5">
        <v>45036</v>
      </c>
      <c r="B378" s="4">
        <f>Table5[[#This Row],[Combined 
Daily Order]]</f>
        <v>13494</v>
      </c>
      <c r="C378" s="4">
        <v>376</v>
      </c>
      <c r="D378" s="4" t="e" cm="1">
        <f t="array" aca="1" ref="D378" ca="1">SUMPRODUCT(OFFSET($B$2:$B$804,0,0,803-C378)-AVERAGE($B$2:$B$804),OFFSET($B$2:$B$804,C378,0,803-C378)-AVERAGE($B$2:$B$804))/DEVSQ($B$2:$B$804)</f>
        <v>#VALUE!</v>
      </c>
      <c r="F378" s="30" t="e" cm="1">
        <f t="array" ref="F378">SUMPRODUCT($B$2:$B$804-$E$2,B378:B1180-$E$2)</f>
        <v>#VALUE!</v>
      </c>
      <c r="G378" s="30" t="e" cm="1">
        <f t="array" ref="G378">INDEX(H$2:H$804,805-ROW(H378))</f>
        <v>#VALUE!</v>
      </c>
      <c r="H378" s="4" t="e" cm="1">
        <f t="array" ref="H378">SUMPRODUCT(B$2:B378-E$2,$B$2:B378-E$2)</f>
        <v>#VALUE!</v>
      </c>
      <c r="I378" s="4">
        <v>376</v>
      </c>
      <c r="J378" s="31" t="e">
        <f t="shared" si="5"/>
        <v>#VALUE!</v>
      </c>
    </row>
    <row r="379" spans="1:10" x14ac:dyDescent="0.15">
      <c r="A379" s="5">
        <v>45035</v>
      </c>
      <c r="B379" s="4">
        <f>Table5[[#This Row],[Combined 
Daily Order]]</f>
        <v>9024</v>
      </c>
      <c r="C379" s="4">
        <v>377</v>
      </c>
      <c r="D379" s="4" t="e" cm="1">
        <f t="array" aca="1" ref="D379" ca="1">SUMPRODUCT(OFFSET($B$2:$B$804,0,0,803-C379)-AVERAGE($B$2:$B$804),OFFSET($B$2:$B$804,C379,0,803-C379)-AVERAGE($B$2:$B$804))/DEVSQ($B$2:$B$804)</f>
        <v>#VALUE!</v>
      </c>
      <c r="F379" s="30" t="e" cm="1">
        <f t="array" ref="F379">SUMPRODUCT($B$2:$B$804-$E$2,B379:B1181-$E$2)</f>
        <v>#VALUE!</v>
      </c>
      <c r="G379" s="30" t="e" cm="1">
        <f t="array" ref="G379">INDEX(H$2:H$804,805-ROW(H379))</f>
        <v>#VALUE!</v>
      </c>
      <c r="H379" s="4" t="e" cm="1">
        <f t="array" ref="H379">SUMPRODUCT(B$2:B379-E$2,$B$2:B379-E$2)</f>
        <v>#VALUE!</v>
      </c>
      <c r="I379" s="4">
        <v>377</v>
      </c>
      <c r="J379" s="31" t="e">
        <f t="shared" si="5"/>
        <v>#VALUE!</v>
      </c>
    </row>
    <row r="380" spans="1:10" x14ac:dyDescent="0.15">
      <c r="A380" s="5">
        <v>45034</v>
      </c>
      <c r="B380" s="4">
        <f>AVERAGE(B379,B381)</f>
        <v>10891.5</v>
      </c>
      <c r="C380" s="4">
        <v>378</v>
      </c>
      <c r="D380" s="4" t="e" cm="1">
        <f t="array" aca="1" ref="D380" ca="1">SUMPRODUCT(OFFSET($B$2:$B$804,0,0,803-C380)-AVERAGE($B$2:$B$804),OFFSET($B$2:$B$804,C380,0,803-C380)-AVERAGE($B$2:$B$804))/DEVSQ($B$2:$B$804)</f>
        <v>#VALUE!</v>
      </c>
      <c r="F380" s="30" t="e" cm="1">
        <f t="array" ref="F380">SUMPRODUCT($B$2:$B$804-$E$2,B380:B1182-$E$2)</f>
        <v>#VALUE!</v>
      </c>
      <c r="G380" s="30" t="e" cm="1">
        <f t="array" ref="G380">INDEX(H$2:H$804,805-ROW(H380))</f>
        <v>#VALUE!</v>
      </c>
      <c r="H380" s="4" t="e" cm="1">
        <f t="array" ref="H380">SUMPRODUCT(B$2:B380-E$2,$B$2:B380-E$2)</f>
        <v>#VALUE!</v>
      </c>
      <c r="I380" s="4">
        <v>378</v>
      </c>
      <c r="J380" s="31" t="e">
        <f t="shared" si="5"/>
        <v>#VALUE!</v>
      </c>
    </row>
    <row r="381" spans="1:10" x14ac:dyDescent="0.15">
      <c r="A381" s="5">
        <v>45033</v>
      </c>
      <c r="B381" s="4">
        <f>Table5[[#This Row],[Combined 
Daily Order]]</f>
        <v>12759</v>
      </c>
      <c r="C381" s="4">
        <v>379</v>
      </c>
      <c r="D381" s="4" t="e" cm="1">
        <f t="array" aca="1" ref="D381" ca="1">SUMPRODUCT(OFFSET($B$2:$B$804,0,0,803-C381)-AVERAGE($B$2:$B$804),OFFSET($B$2:$B$804,C381,0,803-C381)-AVERAGE($B$2:$B$804))/DEVSQ($B$2:$B$804)</f>
        <v>#VALUE!</v>
      </c>
      <c r="F381" s="30" t="e" cm="1">
        <f t="array" ref="F381">SUMPRODUCT($B$2:$B$804-$E$2,B381:B1183-$E$2)</f>
        <v>#VALUE!</v>
      </c>
      <c r="G381" s="30" t="e" cm="1">
        <f t="array" ref="G381">INDEX(H$2:H$804,805-ROW(H381))</f>
        <v>#VALUE!</v>
      </c>
      <c r="H381" s="4" t="e" cm="1">
        <f t="array" ref="H381">SUMPRODUCT(B$2:B381-E$2,$B$2:B381-E$2)</f>
        <v>#VALUE!</v>
      </c>
      <c r="I381" s="4">
        <v>379</v>
      </c>
      <c r="J381" s="31" t="e">
        <f t="shared" si="5"/>
        <v>#VALUE!</v>
      </c>
    </row>
    <row r="382" spans="1:10" x14ac:dyDescent="0.15">
      <c r="A382" s="5">
        <v>45030</v>
      </c>
      <c r="B382" s="4">
        <f>Table5[[#This Row],[Combined 
Daily Order]]</f>
        <v>38505</v>
      </c>
      <c r="C382" s="4">
        <v>380</v>
      </c>
      <c r="D382" s="4" t="e" cm="1">
        <f t="array" aca="1" ref="D382" ca="1">SUMPRODUCT(OFFSET($B$2:$B$804,0,0,803-C382)-AVERAGE($B$2:$B$804),OFFSET($B$2:$B$804,C382,0,803-C382)-AVERAGE($B$2:$B$804))/DEVSQ($B$2:$B$804)</f>
        <v>#VALUE!</v>
      </c>
      <c r="F382" s="30" t="e" cm="1">
        <f t="array" ref="F382">SUMPRODUCT($B$2:$B$804-$E$2,B382:B1184-$E$2)</f>
        <v>#VALUE!</v>
      </c>
      <c r="G382" s="30" t="e" cm="1">
        <f t="array" ref="G382">INDEX(H$2:H$804,805-ROW(H382))</f>
        <v>#VALUE!</v>
      </c>
      <c r="H382" s="4" t="e" cm="1">
        <f t="array" ref="H382">SUMPRODUCT(B$2:B382-E$2,$B$2:B382-E$2)</f>
        <v>#VALUE!</v>
      </c>
      <c r="I382" s="4">
        <v>380</v>
      </c>
      <c r="J382" s="31" t="e">
        <f t="shared" si="5"/>
        <v>#VALUE!</v>
      </c>
    </row>
    <row r="383" spans="1:10" x14ac:dyDescent="0.15">
      <c r="A383" s="5">
        <v>45029</v>
      </c>
      <c r="B383" s="4">
        <f>Table5[[#This Row],[Combined 
Daily Order]]</f>
        <v>13715</v>
      </c>
      <c r="C383" s="4">
        <v>381</v>
      </c>
      <c r="D383" s="4" t="e" cm="1">
        <f t="array" aca="1" ref="D383" ca="1">SUMPRODUCT(OFFSET($B$2:$B$804,0,0,803-C383)-AVERAGE($B$2:$B$804),OFFSET($B$2:$B$804,C383,0,803-C383)-AVERAGE($B$2:$B$804))/DEVSQ($B$2:$B$804)</f>
        <v>#VALUE!</v>
      </c>
      <c r="F383" s="30" t="e" cm="1">
        <f t="array" ref="F383">SUMPRODUCT($B$2:$B$804-$E$2,B383:B1185-$E$2)</f>
        <v>#VALUE!</v>
      </c>
      <c r="G383" s="30" t="e" cm="1">
        <f t="array" ref="G383">INDEX(H$2:H$804,805-ROW(H383))</f>
        <v>#VALUE!</v>
      </c>
      <c r="H383" s="4" t="e" cm="1">
        <f t="array" ref="H383">SUMPRODUCT(B$2:B383-E$2,$B$2:B383-E$2)</f>
        <v>#VALUE!</v>
      </c>
      <c r="I383" s="4">
        <v>381</v>
      </c>
      <c r="J383" s="31" t="e">
        <f t="shared" si="5"/>
        <v>#VALUE!</v>
      </c>
    </row>
    <row r="384" spans="1:10" x14ac:dyDescent="0.15">
      <c r="A384" s="5">
        <v>45028</v>
      </c>
      <c r="B384" s="4">
        <f>Table5[[#This Row],[Combined 
Daily Order]]</f>
        <v>8264</v>
      </c>
      <c r="C384" s="4">
        <v>382</v>
      </c>
      <c r="D384" s="4" t="e" cm="1">
        <f t="array" aca="1" ref="D384" ca="1">SUMPRODUCT(OFFSET($B$2:$B$804,0,0,803-C384)-AVERAGE($B$2:$B$804),OFFSET($B$2:$B$804,C384,0,803-C384)-AVERAGE($B$2:$B$804))/DEVSQ($B$2:$B$804)</f>
        <v>#VALUE!</v>
      </c>
      <c r="F384" s="30" t="e" cm="1">
        <f t="array" ref="F384">SUMPRODUCT($B$2:$B$804-$E$2,B384:B1186-$E$2)</f>
        <v>#VALUE!</v>
      </c>
      <c r="G384" s="30" t="e" cm="1">
        <f t="array" ref="G384">INDEX(H$2:H$804,805-ROW(H384))</f>
        <v>#VALUE!</v>
      </c>
      <c r="H384" s="4" t="e" cm="1">
        <f t="array" ref="H384">SUMPRODUCT(B$2:B384-E$2,$B$2:B384-E$2)</f>
        <v>#VALUE!</v>
      </c>
      <c r="I384" s="4">
        <v>382</v>
      </c>
      <c r="J384" s="31" t="e">
        <f t="shared" si="5"/>
        <v>#VALUE!</v>
      </c>
    </row>
    <row r="385" spans="1:10" x14ac:dyDescent="0.15">
      <c r="A385" s="5">
        <v>45027</v>
      </c>
      <c r="B385" s="4">
        <f>Table5[[#This Row],[Combined 
Daily Order]]</f>
        <v>8391</v>
      </c>
      <c r="C385" s="4">
        <v>383</v>
      </c>
      <c r="D385" s="4" t="e" cm="1">
        <f t="array" aca="1" ref="D385" ca="1">SUMPRODUCT(OFFSET($B$2:$B$804,0,0,803-C385)-AVERAGE($B$2:$B$804),OFFSET($B$2:$B$804,C385,0,803-C385)-AVERAGE($B$2:$B$804))/DEVSQ($B$2:$B$804)</f>
        <v>#VALUE!</v>
      </c>
      <c r="F385" s="30" t="e" cm="1">
        <f t="array" ref="F385">SUMPRODUCT($B$2:$B$804-$E$2,B385:B1187-$E$2)</f>
        <v>#VALUE!</v>
      </c>
      <c r="G385" s="30" t="e" cm="1">
        <f t="array" ref="G385">INDEX(H$2:H$804,805-ROW(H385))</f>
        <v>#VALUE!</v>
      </c>
      <c r="H385" s="4" t="e" cm="1">
        <f t="array" ref="H385">SUMPRODUCT(B$2:B385-E$2,$B$2:B385-E$2)</f>
        <v>#VALUE!</v>
      </c>
      <c r="I385" s="4">
        <v>383</v>
      </c>
      <c r="J385" s="31" t="e">
        <f t="shared" si="5"/>
        <v>#VALUE!</v>
      </c>
    </row>
    <row r="386" spans="1:10" x14ac:dyDescent="0.15">
      <c r="A386" s="5">
        <v>45026</v>
      </c>
      <c r="B386" s="4">
        <f>Table5[[#This Row],[Combined 
Daily Order]]</f>
        <v>12803</v>
      </c>
      <c r="C386" s="4">
        <v>384</v>
      </c>
      <c r="D386" s="4" t="e" cm="1">
        <f t="array" aca="1" ref="D386" ca="1">SUMPRODUCT(OFFSET($B$2:$B$804,0,0,803-C386)-AVERAGE($B$2:$B$804),OFFSET($B$2:$B$804,C386,0,803-C386)-AVERAGE($B$2:$B$804))/DEVSQ($B$2:$B$804)</f>
        <v>#VALUE!</v>
      </c>
      <c r="F386" s="30" t="e" cm="1">
        <f t="array" ref="F386">SUMPRODUCT($B$2:$B$804-$E$2,B386:B1188-$E$2)</f>
        <v>#VALUE!</v>
      </c>
      <c r="G386" s="30" t="e" cm="1">
        <f t="array" ref="G386">INDEX(H$2:H$804,805-ROW(H386))</f>
        <v>#VALUE!</v>
      </c>
      <c r="H386" s="4" t="e" cm="1">
        <f t="array" ref="H386">SUMPRODUCT(B$2:B386-E$2,$B$2:B386-E$2)</f>
        <v>#VALUE!</v>
      </c>
      <c r="I386" s="4">
        <v>384</v>
      </c>
      <c r="J386" s="31" t="e">
        <f t="shared" si="5"/>
        <v>#VALUE!</v>
      </c>
    </row>
    <row r="387" spans="1:10" x14ac:dyDescent="0.15">
      <c r="A387" s="5">
        <v>45023</v>
      </c>
      <c r="B387" s="4">
        <f>Table5[[#This Row],[Combined 
Daily Order]]</f>
        <v>9795</v>
      </c>
      <c r="C387" s="4">
        <v>385</v>
      </c>
      <c r="D387" s="4" t="e" cm="1">
        <f t="array" aca="1" ref="D387" ca="1">SUMPRODUCT(OFFSET($B$2:$B$804,0,0,803-C387)-AVERAGE($B$2:$B$804),OFFSET($B$2:$B$804,C387,0,803-C387)-AVERAGE($B$2:$B$804))/DEVSQ($B$2:$B$804)</f>
        <v>#VALUE!</v>
      </c>
      <c r="F387" s="30" t="e" cm="1">
        <f t="array" ref="F387">SUMPRODUCT($B$2:$B$804-$E$2,B387:B1189-$E$2)</f>
        <v>#VALUE!</v>
      </c>
      <c r="G387" s="30" t="e" cm="1">
        <f t="array" ref="G387">INDEX(H$2:H$804,805-ROW(H387))</f>
        <v>#VALUE!</v>
      </c>
      <c r="H387" s="4" t="e" cm="1">
        <f t="array" ref="H387">SUMPRODUCT(B$2:B387-E$2,$B$2:B387-E$2)</f>
        <v>#VALUE!</v>
      </c>
      <c r="I387" s="4">
        <v>385</v>
      </c>
      <c r="J387" s="31" t="e">
        <f t="shared" si="5"/>
        <v>#VALUE!</v>
      </c>
    </row>
    <row r="388" spans="1:10" x14ac:dyDescent="0.15">
      <c r="A388" s="5">
        <v>45022</v>
      </c>
      <c r="B388" s="4">
        <f>Table5[[#This Row],[Combined 
Daily Order]]</f>
        <v>13783</v>
      </c>
      <c r="C388" s="4">
        <v>386</v>
      </c>
      <c r="D388" s="4" t="e" cm="1">
        <f t="array" aca="1" ref="D388" ca="1">SUMPRODUCT(OFFSET($B$2:$B$804,0,0,803-C388)-AVERAGE($B$2:$B$804),OFFSET($B$2:$B$804,C388,0,803-C388)-AVERAGE($B$2:$B$804))/DEVSQ($B$2:$B$804)</f>
        <v>#VALUE!</v>
      </c>
      <c r="F388" s="30" t="e" cm="1">
        <f t="array" ref="F388">SUMPRODUCT($B$2:$B$804-$E$2,B388:B1190-$E$2)</f>
        <v>#VALUE!</v>
      </c>
      <c r="G388" s="30" t="e" cm="1">
        <f t="array" ref="G388">INDEX(H$2:H$804,805-ROW(H388))</f>
        <v>#VALUE!</v>
      </c>
      <c r="H388" s="4" t="e" cm="1">
        <f t="array" ref="H388">SUMPRODUCT(B$2:B388-E$2,$B$2:B388-E$2)</f>
        <v>#VALUE!</v>
      </c>
      <c r="I388" s="4">
        <v>386</v>
      </c>
      <c r="J388" s="31" t="e">
        <f t="shared" si="5"/>
        <v>#VALUE!</v>
      </c>
    </row>
    <row r="389" spans="1:10" x14ac:dyDescent="0.15">
      <c r="A389" s="5">
        <v>45021</v>
      </c>
      <c r="B389" s="4">
        <f>Table5[[#This Row],[Combined 
Daily Order]]</f>
        <v>13237</v>
      </c>
      <c r="C389" s="4">
        <v>387</v>
      </c>
      <c r="D389" s="4" t="e" cm="1">
        <f t="array" aca="1" ref="D389" ca="1">SUMPRODUCT(OFFSET($B$2:$B$804,0,0,803-C389)-AVERAGE($B$2:$B$804),OFFSET($B$2:$B$804,C389,0,803-C389)-AVERAGE($B$2:$B$804))/DEVSQ($B$2:$B$804)</f>
        <v>#VALUE!</v>
      </c>
      <c r="F389" s="30" t="e" cm="1">
        <f t="array" ref="F389">SUMPRODUCT($B$2:$B$804-$E$2,B389:B1191-$E$2)</f>
        <v>#VALUE!</v>
      </c>
      <c r="G389" s="30" t="e" cm="1">
        <f t="array" ref="G389">INDEX(H$2:H$804,805-ROW(H389))</f>
        <v>#VALUE!</v>
      </c>
      <c r="H389" s="4" t="e" cm="1">
        <f t="array" ref="H389">SUMPRODUCT(B$2:B389-E$2,$B$2:B389-E$2)</f>
        <v>#VALUE!</v>
      </c>
      <c r="I389" s="4">
        <v>387</v>
      </c>
      <c r="J389" s="31" t="e">
        <f t="shared" ref="J389:J452" si="6">F389/$G$2</f>
        <v>#VALUE!</v>
      </c>
    </row>
    <row r="390" spans="1:10" x14ac:dyDescent="0.15">
      <c r="A390" s="5">
        <v>45020</v>
      </c>
      <c r="B390" s="4">
        <f>Table5[[#This Row],[Combined 
Daily Order]]</f>
        <v>9698</v>
      </c>
      <c r="C390" s="4">
        <v>388</v>
      </c>
      <c r="D390" s="4" t="e" cm="1">
        <f t="array" aca="1" ref="D390" ca="1">SUMPRODUCT(OFFSET($B$2:$B$804,0,0,803-C390)-AVERAGE($B$2:$B$804),OFFSET($B$2:$B$804,C390,0,803-C390)-AVERAGE($B$2:$B$804))/DEVSQ($B$2:$B$804)</f>
        <v>#VALUE!</v>
      </c>
      <c r="F390" s="30" t="e" cm="1">
        <f t="array" ref="F390">SUMPRODUCT($B$2:$B$804-$E$2,B390:B1192-$E$2)</f>
        <v>#VALUE!</v>
      </c>
      <c r="G390" s="30" t="e" cm="1">
        <f t="array" ref="G390">INDEX(H$2:H$804,805-ROW(H390))</f>
        <v>#VALUE!</v>
      </c>
      <c r="H390" s="4" t="e" cm="1">
        <f t="array" ref="H390">SUMPRODUCT(B$2:B390-E$2,$B$2:B390-E$2)</f>
        <v>#VALUE!</v>
      </c>
      <c r="I390" s="4">
        <v>388</v>
      </c>
      <c r="J390" s="31" t="e">
        <f t="shared" si="6"/>
        <v>#VALUE!</v>
      </c>
    </row>
    <row r="391" spans="1:10" x14ac:dyDescent="0.15">
      <c r="A391" s="5">
        <v>45019</v>
      </c>
      <c r="B391" s="4">
        <f>Table5[[#This Row],[Combined 
Daily Order]]</f>
        <v>8536</v>
      </c>
      <c r="C391" s="4">
        <v>389</v>
      </c>
      <c r="D391" s="4" t="e" cm="1">
        <f t="array" aca="1" ref="D391" ca="1">SUMPRODUCT(OFFSET($B$2:$B$804,0,0,803-C391)-AVERAGE($B$2:$B$804),OFFSET($B$2:$B$804,C391,0,803-C391)-AVERAGE($B$2:$B$804))/DEVSQ($B$2:$B$804)</f>
        <v>#VALUE!</v>
      </c>
      <c r="F391" s="30" t="e" cm="1">
        <f t="array" ref="F391">SUMPRODUCT($B$2:$B$804-$E$2,B391:B1193-$E$2)</f>
        <v>#VALUE!</v>
      </c>
      <c r="G391" s="30" t="e" cm="1">
        <f t="array" ref="G391">INDEX(H$2:H$804,805-ROW(H391))</f>
        <v>#VALUE!</v>
      </c>
      <c r="H391" s="4" t="e" cm="1">
        <f t="array" ref="H391">SUMPRODUCT(B$2:B391-E$2,$B$2:B391-E$2)</f>
        <v>#VALUE!</v>
      </c>
      <c r="I391" s="4">
        <v>389</v>
      </c>
      <c r="J391" s="31" t="e">
        <f t="shared" si="6"/>
        <v>#VALUE!</v>
      </c>
    </row>
    <row r="392" spans="1:10" x14ac:dyDescent="0.15">
      <c r="A392" s="5">
        <v>45016</v>
      </c>
      <c r="B392" s="4">
        <f>Table5[[#This Row],[Combined 
Daily Order]]</f>
        <v>12896</v>
      </c>
      <c r="C392" s="4">
        <v>390</v>
      </c>
      <c r="D392" s="4" t="e" cm="1">
        <f t="array" aca="1" ref="D392" ca="1">SUMPRODUCT(OFFSET($B$2:$B$804,0,0,803-C392)-AVERAGE($B$2:$B$804),OFFSET($B$2:$B$804,C392,0,803-C392)-AVERAGE($B$2:$B$804))/DEVSQ($B$2:$B$804)</f>
        <v>#VALUE!</v>
      </c>
      <c r="F392" s="30" t="e" cm="1">
        <f t="array" ref="F392">SUMPRODUCT($B$2:$B$804-$E$2,B392:B1194-$E$2)</f>
        <v>#VALUE!</v>
      </c>
      <c r="G392" s="30" t="e" cm="1">
        <f t="array" ref="G392">INDEX(H$2:H$804,805-ROW(H392))</f>
        <v>#VALUE!</v>
      </c>
      <c r="H392" s="4" t="e" cm="1">
        <f t="array" ref="H392">SUMPRODUCT(B$2:B392-E$2,$B$2:B392-E$2)</f>
        <v>#VALUE!</v>
      </c>
      <c r="I392" s="4">
        <v>390</v>
      </c>
      <c r="J392" s="31" t="e">
        <f t="shared" si="6"/>
        <v>#VALUE!</v>
      </c>
    </row>
    <row r="393" spans="1:10" x14ac:dyDescent="0.15">
      <c r="A393" s="5">
        <v>45015</v>
      </c>
      <c r="B393" s="4">
        <f>Table5[[#This Row],[Combined 
Daily Order]]</f>
        <v>12616</v>
      </c>
      <c r="C393" s="4">
        <v>391</v>
      </c>
      <c r="D393" s="4" t="e" cm="1">
        <f t="array" aca="1" ref="D393" ca="1">SUMPRODUCT(OFFSET($B$2:$B$804,0,0,803-C393)-AVERAGE($B$2:$B$804),OFFSET($B$2:$B$804,C393,0,803-C393)-AVERAGE($B$2:$B$804))/DEVSQ($B$2:$B$804)</f>
        <v>#VALUE!</v>
      </c>
      <c r="F393" s="30" t="e" cm="1">
        <f t="array" ref="F393">SUMPRODUCT($B$2:$B$804-$E$2,B393:B1195-$E$2)</f>
        <v>#VALUE!</v>
      </c>
      <c r="G393" s="30" t="e" cm="1">
        <f t="array" ref="G393">INDEX(H$2:H$804,805-ROW(H393))</f>
        <v>#VALUE!</v>
      </c>
      <c r="H393" s="4" t="e" cm="1">
        <f t="array" ref="H393">SUMPRODUCT(B$2:B393-E$2,$B$2:B393-E$2)</f>
        <v>#VALUE!</v>
      </c>
      <c r="I393" s="4">
        <v>391</v>
      </c>
      <c r="J393" s="31" t="e">
        <f t="shared" si="6"/>
        <v>#VALUE!</v>
      </c>
    </row>
    <row r="394" spans="1:10" x14ac:dyDescent="0.15">
      <c r="A394" s="5">
        <v>45014</v>
      </c>
      <c r="B394" s="4">
        <f>Table5[[#This Row],[Combined 
Daily Order]]</f>
        <v>14343</v>
      </c>
      <c r="C394" s="4">
        <v>392</v>
      </c>
      <c r="D394" s="4" t="e" cm="1">
        <f t="array" aca="1" ref="D394" ca="1">SUMPRODUCT(OFFSET($B$2:$B$804,0,0,803-C394)-AVERAGE($B$2:$B$804),OFFSET($B$2:$B$804,C394,0,803-C394)-AVERAGE($B$2:$B$804))/DEVSQ($B$2:$B$804)</f>
        <v>#VALUE!</v>
      </c>
      <c r="F394" s="30" t="e" cm="1">
        <f t="array" ref="F394">SUMPRODUCT($B$2:$B$804-$E$2,B394:B1196-$E$2)</f>
        <v>#VALUE!</v>
      </c>
      <c r="G394" s="30" t="e" cm="1">
        <f t="array" ref="G394">INDEX(H$2:H$804,805-ROW(H394))</f>
        <v>#VALUE!</v>
      </c>
      <c r="H394" s="4" t="e" cm="1">
        <f t="array" ref="H394">SUMPRODUCT(B$2:B394-E$2,$B$2:B394-E$2)</f>
        <v>#VALUE!</v>
      </c>
      <c r="I394" s="4">
        <v>392</v>
      </c>
      <c r="J394" s="31" t="e">
        <f t="shared" si="6"/>
        <v>#VALUE!</v>
      </c>
    </row>
    <row r="395" spans="1:10" x14ac:dyDescent="0.15">
      <c r="A395" s="5">
        <v>45013</v>
      </c>
      <c r="B395" s="4">
        <f>Table5[[#This Row],[Combined 
Daily Order]]</f>
        <v>9211</v>
      </c>
      <c r="C395" s="4">
        <v>393</v>
      </c>
      <c r="D395" s="4" t="e" cm="1">
        <f t="array" aca="1" ref="D395" ca="1">SUMPRODUCT(OFFSET($B$2:$B$804,0,0,803-C395)-AVERAGE($B$2:$B$804),OFFSET($B$2:$B$804,C395,0,803-C395)-AVERAGE($B$2:$B$804))/DEVSQ($B$2:$B$804)</f>
        <v>#VALUE!</v>
      </c>
      <c r="F395" s="30" t="e" cm="1">
        <f t="array" ref="F395">SUMPRODUCT($B$2:$B$804-$E$2,B395:B1197-$E$2)</f>
        <v>#VALUE!</v>
      </c>
      <c r="G395" s="30" t="e" cm="1">
        <f t="array" ref="G395">INDEX(H$2:H$804,805-ROW(H395))</f>
        <v>#VALUE!</v>
      </c>
      <c r="H395" s="4" t="e" cm="1">
        <f t="array" ref="H395">SUMPRODUCT(B$2:B395-E$2,$B$2:B395-E$2)</f>
        <v>#VALUE!</v>
      </c>
      <c r="I395" s="4">
        <v>393</v>
      </c>
      <c r="J395" s="31" t="e">
        <f t="shared" si="6"/>
        <v>#VALUE!</v>
      </c>
    </row>
    <row r="396" spans="1:10" x14ac:dyDescent="0.15">
      <c r="A396" s="5">
        <v>45012</v>
      </c>
      <c r="B396" s="4">
        <f>Table5[[#This Row],[Combined 
Daily Order]]</f>
        <v>13834</v>
      </c>
      <c r="C396" s="4">
        <v>394</v>
      </c>
      <c r="D396" s="4" t="e" cm="1">
        <f t="array" aca="1" ref="D396" ca="1">SUMPRODUCT(OFFSET($B$2:$B$804,0,0,803-C396)-AVERAGE($B$2:$B$804),OFFSET($B$2:$B$804,C396,0,803-C396)-AVERAGE($B$2:$B$804))/DEVSQ($B$2:$B$804)</f>
        <v>#VALUE!</v>
      </c>
      <c r="F396" s="30" t="e" cm="1">
        <f t="array" ref="F396">SUMPRODUCT($B$2:$B$804-$E$2,B396:B1198-$E$2)</f>
        <v>#VALUE!</v>
      </c>
      <c r="G396" s="30" t="e" cm="1">
        <f t="array" ref="G396">INDEX(H$2:H$804,805-ROW(H396))</f>
        <v>#VALUE!</v>
      </c>
      <c r="H396" s="4" t="e" cm="1">
        <f t="array" ref="H396">SUMPRODUCT(B$2:B396-E$2,$B$2:B396-E$2)</f>
        <v>#VALUE!</v>
      </c>
      <c r="I396" s="4">
        <v>394</v>
      </c>
      <c r="J396" s="31" t="e">
        <f t="shared" si="6"/>
        <v>#VALUE!</v>
      </c>
    </row>
    <row r="397" spans="1:10" x14ac:dyDescent="0.15">
      <c r="A397" s="5">
        <v>45009</v>
      </c>
      <c r="B397" s="4">
        <f>Table5[[#This Row],[Combined 
Daily Order]]</f>
        <v>8528</v>
      </c>
      <c r="C397" s="4">
        <v>395</v>
      </c>
      <c r="D397" s="4" t="e" cm="1">
        <f t="array" aca="1" ref="D397" ca="1">SUMPRODUCT(OFFSET($B$2:$B$804,0,0,803-C397)-AVERAGE($B$2:$B$804),OFFSET($B$2:$B$804,C397,0,803-C397)-AVERAGE($B$2:$B$804))/DEVSQ($B$2:$B$804)</f>
        <v>#VALUE!</v>
      </c>
      <c r="F397" s="30" t="e" cm="1">
        <f t="array" ref="F397">SUMPRODUCT($B$2:$B$804-$E$2,B397:B1199-$E$2)</f>
        <v>#VALUE!</v>
      </c>
      <c r="G397" s="30" t="e" cm="1">
        <f t="array" ref="G397">INDEX(H$2:H$804,805-ROW(H397))</f>
        <v>#VALUE!</v>
      </c>
      <c r="H397" s="4" t="e" cm="1">
        <f t="array" ref="H397">SUMPRODUCT(B$2:B397-E$2,$B$2:B397-E$2)</f>
        <v>#VALUE!</v>
      </c>
      <c r="I397" s="4">
        <v>395</v>
      </c>
      <c r="J397" s="31" t="e">
        <f t="shared" si="6"/>
        <v>#VALUE!</v>
      </c>
    </row>
    <row r="398" spans="1:10" x14ac:dyDescent="0.15">
      <c r="A398" s="5">
        <v>45008</v>
      </c>
      <c r="B398" s="4">
        <f>Table5[[#This Row],[Combined 
Daily Order]]</f>
        <v>13240</v>
      </c>
      <c r="C398" s="4">
        <v>396</v>
      </c>
      <c r="D398" s="4" t="e" cm="1">
        <f t="array" aca="1" ref="D398" ca="1">SUMPRODUCT(OFFSET($B$2:$B$804,0,0,803-C398)-AVERAGE($B$2:$B$804),OFFSET($B$2:$B$804,C398,0,803-C398)-AVERAGE($B$2:$B$804))/DEVSQ($B$2:$B$804)</f>
        <v>#VALUE!</v>
      </c>
      <c r="F398" s="30" t="e" cm="1">
        <f t="array" ref="F398">SUMPRODUCT($B$2:$B$804-$E$2,B398:B1200-$E$2)</f>
        <v>#VALUE!</v>
      </c>
      <c r="G398" s="30" t="e" cm="1">
        <f t="array" ref="G398">INDEX(H$2:H$804,805-ROW(H398))</f>
        <v>#VALUE!</v>
      </c>
      <c r="H398" s="4" t="e" cm="1">
        <f t="array" ref="H398">SUMPRODUCT(B$2:B398-E$2,$B$2:B398-E$2)</f>
        <v>#VALUE!</v>
      </c>
      <c r="I398" s="4">
        <v>396</v>
      </c>
      <c r="J398" s="31" t="e">
        <f t="shared" si="6"/>
        <v>#VALUE!</v>
      </c>
    </row>
    <row r="399" spans="1:10" x14ac:dyDescent="0.15">
      <c r="A399" s="5">
        <v>45007</v>
      </c>
      <c r="B399" s="4">
        <f>Table5[[#This Row],[Combined 
Daily Order]]</f>
        <v>14371</v>
      </c>
      <c r="C399" s="4">
        <v>397</v>
      </c>
      <c r="D399" s="4" t="e" cm="1">
        <f t="array" aca="1" ref="D399" ca="1">SUMPRODUCT(OFFSET($B$2:$B$804,0,0,803-C399)-AVERAGE($B$2:$B$804),OFFSET($B$2:$B$804,C399,0,803-C399)-AVERAGE($B$2:$B$804))/DEVSQ($B$2:$B$804)</f>
        <v>#VALUE!</v>
      </c>
      <c r="F399" s="30" t="e" cm="1">
        <f t="array" ref="F399">SUMPRODUCT($B$2:$B$804-$E$2,B399:B1201-$E$2)</f>
        <v>#VALUE!</v>
      </c>
      <c r="G399" s="30" t="e" cm="1">
        <f t="array" ref="G399">INDEX(H$2:H$804,805-ROW(H399))</f>
        <v>#VALUE!</v>
      </c>
      <c r="H399" s="4" t="e" cm="1">
        <f t="array" ref="H399">SUMPRODUCT(B$2:B399-E$2,$B$2:B399-E$2)</f>
        <v>#VALUE!</v>
      </c>
      <c r="I399" s="4">
        <v>397</v>
      </c>
      <c r="J399" s="31" t="e">
        <f t="shared" si="6"/>
        <v>#VALUE!</v>
      </c>
    </row>
    <row r="400" spans="1:10" x14ac:dyDescent="0.15">
      <c r="A400" s="5">
        <v>45006</v>
      </c>
      <c r="B400" s="4">
        <f>Table5[[#This Row],[Combined 
Daily Order]]</f>
        <v>9222</v>
      </c>
      <c r="C400" s="4">
        <v>398</v>
      </c>
      <c r="D400" s="4" t="e" cm="1">
        <f t="array" aca="1" ref="D400" ca="1">SUMPRODUCT(OFFSET($B$2:$B$804,0,0,803-C400)-AVERAGE($B$2:$B$804),OFFSET($B$2:$B$804,C400,0,803-C400)-AVERAGE($B$2:$B$804))/DEVSQ($B$2:$B$804)</f>
        <v>#VALUE!</v>
      </c>
      <c r="F400" s="30" t="e" cm="1">
        <f t="array" ref="F400">SUMPRODUCT($B$2:$B$804-$E$2,B400:B1202-$E$2)</f>
        <v>#VALUE!</v>
      </c>
      <c r="G400" s="30" t="e" cm="1">
        <f t="array" ref="G400">INDEX(H$2:H$804,805-ROW(H400))</f>
        <v>#VALUE!</v>
      </c>
      <c r="H400" s="4" t="e" cm="1">
        <f t="array" ref="H400">SUMPRODUCT(B$2:B400-E$2,$B$2:B400-E$2)</f>
        <v>#VALUE!</v>
      </c>
      <c r="I400" s="4">
        <v>398</v>
      </c>
      <c r="J400" s="31" t="e">
        <f t="shared" si="6"/>
        <v>#VALUE!</v>
      </c>
    </row>
    <row r="401" spans="1:10" x14ac:dyDescent="0.15">
      <c r="A401" s="5">
        <v>45005</v>
      </c>
      <c r="B401" s="4">
        <f>Table5[[#This Row],[Combined 
Daily Order]]</f>
        <v>9497</v>
      </c>
      <c r="C401" s="4">
        <v>399</v>
      </c>
      <c r="D401" s="4" t="e" cm="1">
        <f t="array" aca="1" ref="D401" ca="1">SUMPRODUCT(OFFSET($B$2:$B$804,0,0,803-C401)-AVERAGE($B$2:$B$804),OFFSET($B$2:$B$804,C401,0,803-C401)-AVERAGE($B$2:$B$804))/DEVSQ($B$2:$B$804)</f>
        <v>#VALUE!</v>
      </c>
      <c r="F401" s="30" t="e" cm="1">
        <f t="array" ref="F401">SUMPRODUCT($B$2:$B$804-$E$2,B401:B1203-$E$2)</f>
        <v>#VALUE!</v>
      </c>
      <c r="G401" s="30" t="e" cm="1">
        <f t="array" ref="G401">INDEX(H$2:H$804,805-ROW(H401))</f>
        <v>#VALUE!</v>
      </c>
      <c r="H401" s="4" t="e" cm="1">
        <f t="array" ref="H401">SUMPRODUCT(B$2:B401-E$2,$B$2:B401-E$2)</f>
        <v>#VALUE!</v>
      </c>
      <c r="I401" s="4">
        <v>399</v>
      </c>
      <c r="J401" s="31" t="e">
        <f t="shared" si="6"/>
        <v>#VALUE!</v>
      </c>
    </row>
    <row r="402" spans="1:10" x14ac:dyDescent="0.15">
      <c r="A402" s="5">
        <v>45002</v>
      </c>
      <c r="B402" s="4">
        <f>Table5[[#This Row],[Combined 
Daily Order]]</f>
        <v>13697</v>
      </c>
      <c r="C402" s="4">
        <v>400</v>
      </c>
      <c r="D402" s="4" t="e" cm="1">
        <f t="array" aca="1" ref="D402" ca="1">SUMPRODUCT(OFFSET($B$2:$B$804,0,0,803-C402)-AVERAGE($B$2:$B$804),OFFSET($B$2:$B$804,C402,0,803-C402)-AVERAGE($B$2:$B$804))/DEVSQ($B$2:$B$804)</f>
        <v>#VALUE!</v>
      </c>
      <c r="F402" s="30" t="e" cm="1">
        <f t="array" ref="F402">SUMPRODUCT($B$2:$B$804-$E$2,B402:B1204-$E$2)</f>
        <v>#VALUE!</v>
      </c>
      <c r="G402" s="30" t="e" cm="1">
        <f t="array" ref="G402">INDEX(H$2:H$804,805-ROW(H402))</f>
        <v>#VALUE!</v>
      </c>
      <c r="H402" s="4" t="e" cm="1">
        <f t="array" ref="H402">SUMPRODUCT(B$2:B402-E$2,$B$2:B402-E$2)</f>
        <v>#VALUE!</v>
      </c>
      <c r="I402" s="4">
        <v>400</v>
      </c>
      <c r="J402" s="31" t="e">
        <f t="shared" si="6"/>
        <v>#VALUE!</v>
      </c>
    </row>
    <row r="403" spans="1:10" x14ac:dyDescent="0.15">
      <c r="A403" s="5">
        <v>45001</v>
      </c>
      <c r="B403" s="4">
        <f>Table5[[#This Row],[Combined 
Daily Order]]</f>
        <v>8265</v>
      </c>
      <c r="C403" s="4">
        <v>401</v>
      </c>
      <c r="D403" s="4" t="e" cm="1">
        <f t="array" aca="1" ref="D403" ca="1">SUMPRODUCT(OFFSET($B$2:$B$804,0,0,803-C403)-AVERAGE($B$2:$B$804),OFFSET($B$2:$B$804,C403,0,803-C403)-AVERAGE($B$2:$B$804))/DEVSQ($B$2:$B$804)</f>
        <v>#VALUE!</v>
      </c>
      <c r="F403" s="30" t="e" cm="1">
        <f t="array" ref="F403">SUMPRODUCT($B$2:$B$804-$E$2,B403:B1205-$E$2)</f>
        <v>#VALUE!</v>
      </c>
      <c r="G403" s="30" t="e" cm="1">
        <f t="array" ref="G403">INDEX(H$2:H$804,805-ROW(H403))</f>
        <v>#VALUE!</v>
      </c>
      <c r="H403" s="4" t="e" cm="1">
        <f t="array" ref="H403">SUMPRODUCT(B$2:B403-E$2,$B$2:B403-E$2)</f>
        <v>#VALUE!</v>
      </c>
      <c r="I403" s="4">
        <v>401</v>
      </c>
      <c r="J403" s="31" t="e">
        <f t="shared" si="6"/>
        <v>#VALUE!</v>
      </c>
    </row>
    <row r="404" spans="1:10" x14ac:dyDescent="0.15">
      <c r="A404" s="5">
        <v>45000</v>
      </c>
      <c r="B404" s="4">
        <f>Table5[[#This Row],[Combined 
Daily Order]]</f>
        <v>14167</v>
      </c>
      <c r="C404" s="4">
        <v>402</v>
      </c>
      <c r="D404" s="4" t="e" cm="1">
        <f t="array" aca="1" ref="D404" ca="1">SUMPRODUCT(OFFSET($B$2:$B$804,0,0,803-C404)-AVERAGE($B$2:$B$804),OFFSET($B$2:$B$804,C404,0,803-C404)-AVERAGE($B$2:$B$804))/DEVSQ($B$2:$B$804)</f>
        <v>#VALUE!</v>
      </c>
      <c r="F404" s="30" t="e" cm="1">
        <f t="array" ref="F404">SUMPRODUCT($B$2:$B$804-$E$2,B404:B1206-$E$2)</f>
        <v>#VALUE!</v>
      </c>
      <c r="G404" s="30" t="e" cm="1">
        <f t="array" ref="G404">INDEX(H$2:H$804,805-ROW(H404))</f>
        <v>#VALUE!</v>
      </c>
      <c r="H404" s="4" t="e" cm="1">
        <f t="array" ref="H404">SUMPRODUCT(B$2:B404-E$2,$B$2:B404-E$2)</f>
        <v>#VALUE!</v>
      </c>
      <c r="I404" s="4">
        <v>402</v>
      </c>
      <c r="J404" s="31" t="e">
        <f t="shared" si="6"/>
        <v>#VALUE!</v>
      </c>
    </row>
    <row r="405" spans="1:10" x14ac:dyDescent="0.15">
      <c r="A405" s="5">
        <v>44999</v>
      </c>
      <c r="B405" s="4">
        <f>Table5[[#This Row],[Combined 
Daily Order]]</f>
        <v>9149</v>
      </c>
      <c r="C405" s="4">
        <v>403</v>
      </c>
      <c r="D405" s="4" t="e" cm="1">
        <f t="array" aca="1" ref="D405" ca="1">SUMPRODUCT(OFFSET($B$2:$B$804,0,0,803-C405)-AVERAGE($B$2:$B$804),OFFSET($B$2:$B$804,C405,0,803-C405)-AVERAGE($B$2:$B$804))/DEVSQ($B$2:$B$804)</f>
        <v>#VALUE!</v>
      </c>
      <c r="F405" s="30" t="e" cm="1">
        <f t="array" ref="F405">SUMPRODUCT($B$2:$B$804-$E$2,B405:B1207-$E$2)</f>
        <v>#VALUE!</v>
      </c>
      <c r="G405" s="30" t="e" cm="1">
        <f t="array" ref="G405">INDEX(H$2:H$804,805-ROW(H405))</f>
        <v>#VALUE!</v>
      </c>
      <c r="H405" s="4" t="e" cm="1">
        <f t="array" ref="H405">SUMPRODUCT(B$2:B405-E$2,$B$2:B405-E$2)</f>
        <v>#VALUE!</v>
      </c>
      <c r="I405" s="4">
        <v>403</v>
      </c>
      <c r="J405" s="31" t="e">
        <f t="shared" si="6"/>
        <v>#VALUE!</v>
      </c>
    </row>
    <row r="406" spans="1:10" x14ac:dyDescent="0.15">
      <c r="A406" s="5">
        <v>44998</v>
      </c>
      <c r="B406" s="4">
        <f>Table5[[#This Row],[Combined 
Daily Order]]</f>
        <v>13806</v>
      </c>
      <c r="C406" s="4">
        <v>404</v>
      </c>
      <c r="D406" s="4" t="e" cm="1">
        <f t="array" aca="1" ref="D406" ca="1">SUMPRODUCT(OFFSET($B$2:$B$804,0,0,803-C406)-AVERAGE($B$2:$B$804),OFFSET($B$2:$B$804,C406,0,803-C406)-AVERAGE($B$2:$B$804))/DEVSQ($B$2:$B$804)</f>
        <v>#VALUE!</v>
      </c>
      <c r="F406" s="30" t="e" cm="1">
        <f t="array" ref="F406">SUMPRODUCT($B$2:$B$804-$E$2,B406:B1208-$E$2)</f>
        <v>#VALUE!</v>
      </c>
      <c r="G406" s="30" t="e" cm="1">
        <f t="array" ref="G406">INDEX(H$2:H$804,805-ROW(H406))</f>
        <v>#VALUE!</v>
      </c>
      <c r="H406" s="4" t="e" cm="1">
        <f t="array" ref="H406">SUMPRODUCT(B$2:B406-E$2,$B$2:B406-E$2)</f>
        <v>#VALUE!</v>
      </c>
      <c r="I406" s="4">
        <v>404</v>
      </c>
      <c r="J406" s="31" t="e">
        <f t="shared" si="6"/>
        <v>#VALUE!</v>
      </c>
    </row>
    <row r="407" spans="1:10" x14ac:dyDescent="0.15">
      <c r="A407" s="5">
        <v>44995</v>
      </c>
      <c r="B407" s="4">
        <f>Table5[[#This Row],[Combined 
Daily Order]]</f>
        <v>13393</v>
      </c>
      <c r="C407" s="4">
        <v>405</v>
      </c>
      <c r="D407" s="4" t="e" cm="1">
        <f t="array" aca="1" ref="D407" ca="1">SUMPRODUCT(OFFSET($B$2:$B$804,0,0,803-C407)-AVERAGE($B$2:$B$804),OFFSET($B$2:$B$804,C407,0,803-C407)-AVERAGE($B$2:$B$804))/DEVSQ($B$2:$B$804)</f>
        <v>#VALUE!</v>
      </c>
      <c r="F407" s="30" t="e" cm="1">
        <f t="array" ref="F407">SUMPRODUCT($B$2:$B$804-$E$2,B407:B1209-$E$2)</f>
        <v>#VALUE!</v>
      </c>
      <c r="G407" s="30" t="e" cm="1">
        <f t="array" ref="G407">INDEX(H$2:H$804,805-ROW(H407))</f>
        <v>#VALUE!</v>
      </c>
      <c r="H407" s="4" t="e" cm="1">
        <f t="array" ref="H407">SUMPRODUCT(B$2:B407-E$2,$B$2:B407-E$2)</f>
        <v>#VALUE!</v>
      </c>
      <c r="I407" s="4">
        <v>405</v>
      </c>
      <c r="J407" s="31" t="e">
        <f t="shared" si="6"/>
        <v>#VALUE!</v>
      </c>
    </row>
    <row r="408" spans="1:10" x14ac:dyDescent="0.15">
      <c r="A408" s="5">
        <v>44994</v>
      </c>
      <c r="B408" s="4">
        <f>Table5[[#This Row],[Combined 
Daily Order]]</f>
        <v>8587</v>
      </c>
      <c r="C408" s="4">
        <v>406</v>
      </c>
      <c r="D408" s="4" t="e" cm="1">
        <f t="array" aca="1" ref="D408" ca="1">SUMPRODUCT(OFFSET($B$2:$B$804,0,0,803-C408)-AVERAGE($B$2:$B$804),OFFSET($B$2:$B$804,C408,0,803-C408)-AVERAGE($B$2:$B$804))/DEVSQ($B$2:$B$804)</f>
        <v>#VALUE!</v>
      </c>
      <c r="F408" s="30" t="e" cm="1">
        <f t="array" ref="F408">SUMPRODUCT($B$2:$B$804-$E$2,B408:B1210-$E$2)</f>
        <v>#VALUE!</v>
      </c>
      <c r="G408" s="30" t="e" cm="1">
        <f t="array" ref="G408">INDEX(H$2:H$804,805-ROW(H408))</f>
        <v>#VALUE!</v>
      </c>
      <c r="H408" s="4" t="e" cm="1">
        <f t="array" ref="H408">SUMPRODUCT(B$2:B408-E$2,$B$2:B408-E$2)</f>
        <v>#VALUE!</v>
      </c>
      <c r="I408" s="4">
        <v>406</v>
      </c>
      <c r="J408" s="31" t="e">
        <f t="shared" si="6"/>
        <v>#VALUE!</v>
      </c>
    </row>
    <row r="409" spans="1:10" x14ac:dyDescent="0.15">
      <c r="A409" s="5">
        <v>44993</v>
      </c>
      <c r="B409" s="4">
        <f>Table5[[#This Row],[Combined 
Daily Order]]</f>
        <v>12596</v>
      </c>
      <c r="C409" s="4">
        <v>407</v>
      </c>
      <c r="D409" s="4" t="e" cm="1">
        <f t="array" aca="1" ref="D409" ca="1">SUMPRODUCT(OFFSET($B$2:$B$804,0,0,803-C409)-AVERAGE($B$2:$B$804),OFFSET($B$2:$B$804,C409,0,803-C409)-AVERAGE($B$2:$B$804))/DEVSQ($B$2:$B$804)</f>
        <v>#VALUE!</v>
      </c>
      <c r="F409" s="30" t="e" cm="1">
        <f t="array" ref="F409">SUMPRODUCT($B$2:$B$804-$E$2,B409:B1211-$E$2)</f>
        <v>#VALUE!</v>
      </c>
      <c r="G409" s="30" t="e" cm="1">
        <f t="array" ref="G409">INDEX(H$2:H$804,805-ROW(H409))</f>
        <v>#VALUE!</v>
      </c>
      <c r="H409" s="4" t="e" cm="1">
        <f t="array" ref="H409">SUMPRODUCT(B$2:B409-E$2,$B$2:B409-E$2)</f>
        <v>#VALUE!</v>
      </c>
      <c r="I409" s="4">
        <v>407</v>
      </c>
      <c r="J409" s="31" t="e">
        <f t="shared" si="6"/>
        <v>#VALUE!</v>
      </c>
    </row>
    <row r="410" spans="1:10" x14ac:dyDescent="0.15">
      <c r="A410" s="5">
        <v>44992</v>
      </c>
      <c r="B410" s="4">
        <f>Table5[[#This Row],[Combined 
Daily Order]]</f>
        <v>9150</v>
      </c>
      <c r="C410" s="4">
        <v>408</v>
      </c>
      <c r="D410" s="4" t="e" cm="1">
        <f t="array" aca="1" ref="D410" ca="1">SUMPRODUCT(OFFSET($B$2:$B$804,0,0,803-C410)-AVERAGE($B$2:$B$804),OFFSET($B$2:$B$804,C410,0,803-C410)-AVERAGE($B$2:$B$804))/DEVSQ($B$2:$B$804)</f>
        <v>#VALUE!</v>
      </c>
      <c r="F410" s="30" t="e" cm="1">
        <f t="array" ref="F410">SUMPRODUCT($B$2:$B$804-$E$2,B410:B1212-$E$2)</f>
        <v>#VALUE!</v>
      </c>
      <c r="G410" s="30" t="e" cm="1">
        <f t="array" ref="G410">INDEX(H$2:H$804,805-ROW(H410))</f>
        <v>#VALUE!</v>
      </c>
      <c r="H410" s="4" t="e" cm="1">
        <f t="array" ref="H410">SUMPRODUCT(B$2:B410-E$2,$B$2:B410-E$2)</f>
        <v>#VALUE!</v>
      </c>
      <c r="I410" s="4">
        <v>408</v>
      </c>
      <c r="J410" s="31" t="e">
        <f t="shared" si="6"/>
        <v>#VALUE!</v>
      </c>
    </row>
    <row r="411" spans="1:10" x14ac:dyDescent="0.15">
      <c r="A411" s="5">
        <v>44991</v>
      </c>
      <c r="B411" s="4">
        <f>Table5[[#This Row],[Combined 
Daily Order]]</f>
        <v>12198</v>
      </c>
      <c r="C411" s="4">
        <v>409</v>
      </c>
      <c r="D411" s="4" t="e" cm="1">
        <f t="array" aca="1" ref="D411" ca="1">SUMPRODUCT(OFFSET($B$2:$B$804,0,0,803-C411)-AVERAGE($B$2:$B$804),OFFSET($B$2:$B$804,C411,0,803-C411)-AVERAGE($B$2:$B$804))/DEVSQ($B$2:$B$804)</f>
        <v>#VALUE!</v>
      </c>
      <c r="F411" s="30" t="e" cm="1">
        <f t="array" ref="F411">SUMPRODUCT($B$2:$B$804-$E$2,B411:B1213-$E$2)</f>
        <v>#VALUE!</v>
      </c>
      <c r="G411" s="30" t="e" cm="1">
        <f t="array" ref="G411">INDEX(H$2:H$804,805-ROW(H411))</f>
        <v>#VALUE!</v>
      </c>
      <c r="H411" s="4" t="e" cm="1">
        <f t="array" ref="H411">SUMPRODUCT(B$2:B411-E$2,$B$2:B411-E$2)</f>
        <v>#VALUE!</v>
      </c>
      <c r="I411" s="4">
        <v>409</v>
      </c>
      <c r="J411" s="31" t="e">
        <f t="shared" si="6"/>
        <v>#VALUE!</v>
      </c>
    </row>
    <row r="412" spans="1:10" x14ac:dyDescent="0.15">
      <c r="A412" s="5">
        <v>44988</v>
      </c>
      <c r="B412" s="4">
        <f>Table5[[#This Row],[Combined 
Daily Order]]</f>
        <v>8075</v>
      </c>
      <c r="C412" s="4">
        <v>410</v>
      </c>
      <c r="D412" s="4" t="e" cm="1">
        <f t="array" aca="1" ref="D412" ca="1">SUMPRODUCT(OFFSET($B$2:$B$804,0,0,803-C412)-AVERAGE($B$2:$B$804),OFFSET($B$2:$B$804,C412,0,803-C412)-AVERAGE($B$2:$B$804))/DEVSQ($B$2:$B$804)</f>
        <v>#VALUE!</v>
      </c>
      <c r="F412" s="30" t="e" cm="1">
        <f t="array" ref="F412">SUMPRODUCT($B$2:$B$804-$E$2,B412:B1214-$E$2)</f>
        <v>#VALUE!</v>
      </c>
      <c r="G412" s="30" t="e" cm="1">
        <f t="array" ref="G412">INDEX(H$2:H$804,805-ROW(H412))</f>
        <v>#VALUE!</v>
      </c>
      <c r="H412" s="4" t="e" cm="1">
        <f t="array" ref="H412">SUMPRODUCT(B$2:B412-E$2,$B$2:B412-E$2)</f>
        <v>#VALUE!</v>
      </c>
      <c r="I412" s="4">
        <v>410</v>
      </c>
      <c r="J412" s="31" t="e">
        <f t="shared" si="6"/>
        <v>#VALUE!</v>
      </c>
    </row>
    <row r="413" spans="1:10" x14ac:dyDescent="0.15">
      <c r="A413" s="5">
        <v>44987</v>
      </c>
      <c r="B413" s="4">
        <f>Table5[[#This Row],[Combined 
Daily Order]]</f>
        <v>12215</v>
      </c>
      <c r="C413" s="4">
        <v>411</v>
      </c>
      <c r="D413" s="4" t="e" cm="1">
        <f t="array" aca="1" ref="D413" ca="1">SUMPRODUCT(OFFSET($B$2:$B$804,0,0,803-C413)-AVERAGE($B$2:$B$804),OFFSET($B$2:$B$804,C413,0,803-C413)-AVERAGE($B$2:$B$804))/DEVSQ($B$2:$B$804)</f>
        <v>#VALUE!</v>
      </c>
      <c r="F413" s="30" t="e" cm="1">
        <f t="array" ref="F413">SUMPRODUCT($B$2:$B$804-$E$2,B413:B1215-$E$2)</f>
        <v>#VALUE!</v>
      </c>
      <c r="G413" s="30" t="e" cm="1">
        <f t="array" ref="G413">INDEX(H$2:H$804,805-ROW(H413))</f>
        <v>#VALUE!</v>
      </c>
      <c r="H413" s="4" t="e" cm="1">
        <f t="array" ref="H413">SUMPRODUCT(B$2:B413-E$2,$B$2:B413-E$2)</f>
        <v>#VALUE!</v>
      </c>
      <c r="I413" s="4">
        <v>411</v>
      </c>
      <c r="J413" s="31" t="e">
        <f t="shared" si="6"/>
        <v>#VALUE!</v>
      </c>
    </row>
    <row r="414" spans="1:10" x14ac:dyDescent="0.15">
      <c r="A414" s="5">
        <v>44986</v>
      </c>
      <c r="B414" s="4">
        <f>Table5[[#This Row],[Combined 
Daily Order]]</f>
        <v>7594</v>
      </c>
      <c r="C414" s="4">
        <v>412</v>
      </c>
      <c r="D414" s="4" t="e" cm="1">
        <f t="array" aca="1" ref="D414" ca="1">SUMPRODUCT(OFFSET($B$2:$B$804,0,0,803-C414)-AVERAGE($B$2:$B$804),OFFSET($B$2:$B$804,C414,0,803-C414)-AVERAGE($B$2:$B$804))/DEVSQ($B$2:$B$804)</f>
        <v>#VALUE!</v>
      </c>
      <c r="F414" s="30" t="e" cm="1">
        <f t="array" ref="F414">SUMPRODUCT($B$2:$B$804-$E$2,B414:B1216-$E$2)</f>
        <v>#VALUE!</v>
      </c>
      <c r="G414" s="30" t="e" cm="1">
        <f t="array" ref="G414">INDEX(H$2:H$804,805-ROW(H414))</f>
        <v>#VALUE!</v>
      </c>
      <c r="H414" s="4" t="e" cm="1">
        <f t="array" ref="H414">SUMPRODUCT(B$2:B414-E$2,$B$2:B414-E$2)</f>
        <v>#VALUE!</v>
      </c>
      <c r="I414" s="4">
        <v>412</v>
      </c>
      <c r="J414" s="31" t="e">
        <f t="shared" si="6"/>
        <v>#VALUE!</v>
      </c>
    </row>
    <row r="415" spans="1:10" x14ac:dyDescent="0.15">
      <c r="A415" s="5">
        <v>44985</v>
      </c>
      <c r="B415" s="4">
        <f>Table5[[#This Row],[Combined 
Daily Order]]</f>
        <v>11877</v>
      </c>
      <c r="C415" s="4">
        <v>413</v>
      </c>
      <c r="D415" s="4" t="e" cm="1">
        <f t="array" aca="1" ref="D415" ca="1">SUMPRODUCT(OFFSET($B$2:$B$804,0,0,803-C415)-AVERAGE($B$2:$B$804),OFFSET($B$2:$B$804,C415,0,803-C415)-AVERAGE($B$2:$B$804))/DEVSQ($B$2:$B$804)</f>
        <v>#VALUE!</v>
      </c>
      <c r="F415" s="30" t="e" cm="1">
        <f t="array" ref="F415">SUMPRODUCT($B$2:$B$804-$E$2,B415:B1217-$E$2)</f>
        <v>#VALUE!</v>
      </c>
      <c r="G415" s="30" t="e" cm="1">
        <f t="array" ref="G415">INDEX(H$2:H$804,805-ROW(H415))</f>
        <v>#VALUE!</v>
      </c>
      <c r="H415" s="4" t="e" cm="1">
        <f t="array" ref="H415">SUMPRODUCT(B$2:B415-E$2,$B$2:B415-E$2)</f>
        <v>#VALUE!</v>
      </c>
      <c r="I415" s="4">
        <v>413</v>
      </c>
      <c r="J415" s="31" t="e">
        <f t="shared" si="6"/>
        <v>#VALUE!</v>
      </c>
    </row>
    <row r="416" spans="1:10" x14ac:dyDescent="0.15">
      <c r="A416" s="5">
        <v>44984</v>
      </c>
      <c r="B416" s="4">
        <f>Table5[[#This Row],[Combined 
Daily Order]]</f>
        <v>7486</v>
      </c>
      <c r="C416" s="4">
        <v>414</v>
      </c>
      <c r="D416" s="4" t="e" cm="1">
        <f t="array" aca="1" ref="D416" ca="1">SUMPRODUCT(OFFSET($B$2:$B$804,0,0,803-C416)-AVERAGE($B$2:$B$804),OFFSET($B$2:$B$804,C416,0,803-C416)-AVERAGE($B$2:$B$804))/DEVSQ($B$2:$B$804)</f>
        <v>#VALUE!</v>
      </c>
      <c r="F416" s="30" t="e" cm="1">
        <f t="array" ref="F416">SUMPRODUCT($B$2:$B$804-$E$2,B416:B1218-$E$2)</f>
        <v>#VALUE!</v>
      </c>
      <c r="G416" s="30" t="e" cm="1">
        <f t="array" ref="G416">INDEX(H$2:H$804,805-ROW(H416))</f>
        <v>#VALUE!</v>
      </c>
      <c r="H416" s="4" t="e" cm="1">
        <f t="array" ref="H416">SUMPRODUCT(B$2:B416-E$2,$B$2:B416-E$2)</f>
        <v>#VALUE!</v>
      </c>
      <c r="I416" s="4">
        <v>414</v>
      </c>
      <c r="J416" s="31" t="e">
        <f t="shared" si="6"/>
        <v>#VALUE!</v>
      </c>
    </row>
    <row r="417" spans="1:10" x14ac:dyDescent="0.15">
      <c r="A417" s="5">
        <v>44981</v>
      </c>
      <c r="B417" s="4">
        <f>Table5[[#This Row],[Combined 
Daily Order]]</f>
        <v>11288</v>
      </c>
      <c r="C417" s="4">
        <v>415</v>
      </c>
      <c r="D417" s="4" t="e" cm="1">
        <f t="array" aca="1" ref="D417" ca="1">SUMPRODUCT(OFFSET($B$2:$B$804,0,0,803-C417)-AVERAGE($B$2:$B$804),OFFSET($B$2:$B$804,C417,0,803-C417)-AVERAGE($B$2:$B$804))/DEVSQ($B$2:$B$804)</f>
        <v>#VALUE!</v>
      </c>
      <c r="F417" s="30" t="e" cm="1">
        <f t="array" ref="F417">SUMPRODUCT($B$2:$B$804-$E$2,B417:B1219-$E$2)</f>
        <v>#VALUE!</v>
      </c>
      <c r="G417" s="30" t="e" cm="1">
        <f t="array" ref="G417">INDEX(H$2:H$804,805-ROW(H417))</f>
        <v>#VALUE!</v>
      </c>
      <c r="H417" s="4" t="e" cm="1">
        <f t="array" ref="H417">SUMPRODUCT(B$2:B417-E$2,$B$2:B417-E$2)</f>
        <v>#VALUE!</v>
      </c>
      <c r="I417" s="4">
        <v>415</v>
      </c>
      <c r="J417" s="31" t="e">
        <f t="shared" si="6"/>
        <v>#VALUE!</v>
      </c>
    </row>
    <row r="418" spans="1:10" x14ac:dyDescent="0.15">
      <c r="A418" s="5">
        <v>44980</v>
      </c>
      <c r="B418" s="4">
        <f>Table5[[#This Row],[Combined 
Daily Order]]</f>
        <v>8184</v>
      </c>
      <c r="C418" s="4">
        <v>416</v>
      </c>
      <c r="D418" s="4" t="e" cm="1">
        <f t="array" aca="1" ref="D418" ca="1">SUMPRODUCT(OFFSET($B$2:$B$804,0,0,803-C418)-AVERAGE($B$2:$B$804),OFFSET($B$2:$B$804,C418,0,803-C418)-AVERAGE($B$2:$B$804))/DEVSQ($B$2:$B$804)</f>
        <v>#VALUE!</v>
      </c>
      <c r="F418" s="30" t="e" cm="1">
        <f t="array" ref="F418">SUMPRODUCT($B$2:$B$804-$E$2,B418:B1220-$E$2)</f>
        <v>#VALUE!</v>
      </c>
      <c r="G418" s="30" t="e" cm="1">
        <f t="array" ref="G418">INDEX(H$2:H$804,805-ROW(H418))</f>
        <v>#VALUE!</v>
      </c>
      <c r="H418" s="4" t="e" cm="1">
        <f t="array" ref="H418">SUMPRODUCT(B$2:B418-E$2,$B$2:B418-E$2)</f>
        <v>#VALUE!</v>
      </c>
      <c r="I418" s="4">
        <v>416</v>
      </c>
      <c r="J418" s="31" t="e">
        <f t="shared" si="6"/>
        <v>#VALUE!</v>
      </c>
    </row>
    <row r="419" spans="1:10" x14ac:dyDescent="0.15">
      <c r="A419" s="5">
        <v>44979</v>
      </c>
      <c r="B419" s="4">
        <f>Table5[[#This Row],[Combined 
Daily Order]]</f>
        <v>10368</v>
      </c>
      <c r="C419" s="4">
        <v>417</v>
      </c>
      <c r="D419" s="4" t="e" cm="1">
        <f t="array" aca="1" ref="D419" ca="1">SUMPRODUCT(OFFSET($B$2:$B$804,0,0,803-C419)-AVERAGE($B$2:$B$804),OFFSET($B$2:$B$804,C419,0,803-C419)-AVERAGE($B$2:$B$804))/DEVSQ($B$2:$B$804)</f>
        <v>#VALUE!</v>
      </c>
      <c r="F419" s="30" t="e" cm="1">
        <f t="array" ref="F419">SUMPRODUCT($B$2:$B$804-$E$2,B419:B1221-$E$2)</f>
        <v>#VALUE!</v>
      </c>
      <c r="G419" s="30" t="e" cm="1">
        <f t="array" ref="G419">INDEX(H$2:H$804,805-ROW(H419))</f>
        <v>#VALUE!</v>
      </c>
      <c r="H419" s="4" t="e" cm="1">
        <f t="array" ref="H419">SUMPRODUCT(B$2:B419-E$2,$B$2:B419-E$2)</f>
        <v>#VALUE!</v>
      </c>
      <c r="I419" s="4">
        <v>417</v>
      </c>
      <c r="J419" s="31" t="e">
        <f t="shared" si="6"/>
        <v>#VALUE!</v>
      </c>
    </row>
    <row r="420" spans="1:10" x14ac:dyDescent="0.15">
      <c r="A420" s="5">
        <v>44978</v>
      </c>
      <c r="B420" s="4">
        <f>Table5[[#This Row],[Combined 
Daily Order]]</f>
        <v>7372</v>
      </c>
      <c r="C420" s="4">
        <v>418</v>
      </c>
      <c r="D420" s="4" t="e" cm="1">
        <f t="array" aca="1" ref="D420" ca="1">SUMPRODUCT(OFFSET($B$2:$B$804,0,0,803-C420)-AVERAGE($B$2:$B$804),OFFSET($B$2:$B$804,C420,0,803-C420)-AVERAGE($B$2:$B$804))/DEVSQ($B$2:$B$804)</f>
        <v>#VALUE!</v>
      </c>
      <c r="F420" s="30" t="e" cm="1">
        <f t="array" ref="F420">SUMPRODUCT($B$2:$B$804-$E$2,B420:B1222-$E$2)</f>
        <v>#VALUE!</v>
      </c>
      <c r="G420" s="30" t="e" cm="1">
        <f t="array" ref="G420">INDEX(H$2:H$804,805-ROW(H420))</f>
        <v>#VALUE!</v>
      </c>
      <c r="H420" s="4" t="e" cm="1">
        <f t="array" ref="H420">SUMPRODUCT(B$2:B420-E$2,$B$2:B420-E$2)</f>
        <v>#VALUE!</v>
      </c>
      <c r="I420" s="4">
        <v>418</v>
      </c>
      <c r="J420" s="31" t="e">
        <f t="shared" si="6"/>
        <v>#VALUE!</v>
      </c>
    </row>
    <row r="421" spans="1:10" x14ac:dyDescent="0.15">
      <c r="A421" s="5">
        <v>44977</v>
      </c>
      <c r="B421" s="4">
        <f>Table5[[#This Row],[Combined 
Daily Order]]</f>
        <v>11061</v>
      </c>
      <c r="C421" s="4">
        <v>419</v>
      </c>
      <c r="D421" s="4" t="e" cm="1">
        <f t="array" aca="1" ref="D421" ca="1">SUMPRODUCT(OFFSET($B$2:$B$804,0,0,803-C421)-AVERAGE($B$2:$B$804),OFFSET($B$2:$B$804,C421,0,803-C421)-AVERAGE($B$2:$B$804))/DEVSQ($B$2:$B$804)</f>
        <v>#VALUE!</v>
      </c>
      <c r="F421" s="30" t="e" cm="1">
        <f t="array" ref="F421">SUMPRODUCT($B$2:$B$804-$E$2,B421:B1223-$E$2)</f>
        <v>#VALUE!</v>
      </c>
      <c r="G421" s="30" t="e" cm="1">
        <f t="array" ref="G421">INDEX(H$2:H$804,805-ROW(H421))</f>
        <v>#VALUE!</v>
      </c>
      <c r="H421" s="4" t="e" cm="1">
        <f t="array" ref="H421">SUMPRODUCT(B$2:B421-E$2,$B$2:B421-E$2)</f>
        <v>#VALUE!</v>
      </c>
      <c r="I421" s="4">
        <v>419</v>
      </c>
      <c r="J421" s="31" t="e">
        <f t="shared" si="6"/>
        <v>#VALUE!</v>
      </c>
    </row>
    <row r="422" spans="1:10" x14ac:dyDescent="0.15">
      <c r="A422" s="5">
        <v>44974</v>
      </c>
      <c r="B422" s="4">
        <f>Table5[[#This Row],[Combined 
Daily Order]]</f>
        <v>7265</v>
      </c>
      <c r="C422" s="4">
        <v>420</v>
      </c>
      <c r="D422" s="4" t="e" cm="1">
        <f t="array" aca="1" ref="D422" ca="1">SUMPRODUCT(OFFSET($B$2:$B$804,0,0,803-C422)-AVERAGE($B$2:$B$804),OFFSET($B$2:$B$804,C422,0,803-C422)-AVERAGE($B$2:$B$804))/DEVSQ($B$2:$B$804)</f>
        <v>#VALUE!</v>
      </c>
      <c r="F422" s="30" t="e" cm="1">
        <f t="array" ref="F422">SUMPRODUCT($B$2:$B$804-$E$2,B422:B1224-$E$2)</f>
        <v>#VALUE!</v>
      </c>
      <c r="G422" s="30" t="e" cm="1">
        <f t="array" ref="G422">INDEX(H$2:H$804,805-ROW(H422))</f>
        <v>#VALUE!</v>
      </c>
      <c r="H422" s="4" t="e" cm="1">
        <f t="array" ref="H422">SUMPRODUCT(B$2:B422-E$2,$B$2:B422-E$2)</f>
        <v>#VALUE!</v>
      </c>
      <c r="I422" s="4">
        <v>420</v>
      </c>
      <c r="J422" s="31" t="e">
        <f t="shared" si="6"/>
        <v>#VALUE!</v>
      </c>
    </row>
    <row r="423" spans="1:10" x14ac:dyDescent="0.15">
      <c r="A423" s="5">
        <v>44973</v>
      </c>
      <c r="B423" s="4">
        <f>Table5[[#This Row],[Combined 
Daily Order]]</f>
        <v>10750</v>
      </c>
      <c r="C423" s="4">
        <v>421</v>
      </c>
      <c r="D423" s="4" t="e" cm="1">
        <f t="array" aca="1" ref="D423" ca="1">SUMPRODUCT(OFFSET($B$2:$B$804,0,0,803-C423)-AVERAGE($B$2:$B$804),OFFSET($B$2:$B$804,C423,0,803-C423)-AVERAGE($B$2:$B$804))/DEVSQ($B$2:$B$804)</f>
        <v>#VALUE!</v>
      </c>
      <c r="F423" s="30" t="e" cm="1">
        <f t="array" ref="F423">SUMPRODUCT($B$2:$B$804-$E$2,B423:B1225-$E$2)</f>
        <v>#VALUE!</v>
      </c>
      <c r="G423" s="30" t="e" cm="1">
        <f t="array" ref="G423">INDEX(H$2:H$804,805-ROW(H423))</f>
        <v>#VALUE!</v>
      </c>
      <c r="H423" s="4" t="e" cm="1">
        <f t="array" ref="H423">SUMPRODUCT(B$2:B423-E$2,$B$2:B423-E$2)</f>
        <v>#VALUE!</v>
      </c>
      <c r="I423" s="4">
        <v>421</v>
      </c>
      <c r="J423" s="31" t="e">
        <f t="shared" si="6"/>
        <v>#VALUE!</v>
      </c>
    </row>
    <row r="424" spans="1:10" x14ac:dyDescent="0.15">
      <c r="A424" s="5">
        <v>44972</v>
      </c>
      <c r="B424" s="4">
        <f>Table5[[#This Row],[Combined 
Daily Order]]</f>
        <v>6717</v>
      </c>
      <c r="C424" s="4">
        <v>422</v>
      </c>
      <c r="D424" s="4" t="e" cm="1">
        <f t="array" aca="1" ref="D424" ca="1">SUMPRODUCT(OFFSET($B$2:$B$804,0,0,803-C424)-AVERAGE($B$2:$B$804),OFFSET($B$2:$B$804,C424,0,803-C424)-AVERAGE($B$2:$B$804))/DEVSQ($B$2:$B$804)</f>
        <v>#VALUE!</v>
      </c>
      <c r="F424" s="30" t="e" cm="1">
        <f t="array" ref="F424">SUMPRODUCT($B$2:$B$804-$E$2,B424:B1226-$E$2)</f>
        <v>#VALUE!</v>
      </c>
      <c r="G424" s="30" t="e" cm="1">
        <f t="array" ref="G424">INDEX(H$2:H$804,805-ROW(H424))</f>
        <v>#VALUE!</v>
      </c>
      <c r="H424" s="4" t="e" cm="1">
        <f t="array" ref="H424">SUMPRODUCT(B$2:B424-E$2,$B$2:B424-E$2)</f>
        <v>#VALUE!</v>
      </c>
      <c r="I424" s="4">
        <v>422</v>
      </c>
      <c r="J424" s="31" t="e">
        <f t="shared" si="6"/>
        <v>#VALUE!</v>
      </c>
    </row>
    <row r="425" spans="1:10" x14ac:dyDescent="0.15">
      <c r="A425" s="5">
        <v>44971</v>
      </c>
      <c r="B425" s="4">
        <f>Table5[[#This Row],[Combined 
Daily Order]]</f>
        <v>9843</v>
      </c>
      <c r="C425" s="4">
        <v>423</v>
      </c>
      <c r="D425" s="4" t="e" cm="1">
        <f t="array" aca="1" ref="D425" ca="1">SUMPRODUCT(OFFSET($B$2:$B$804,0,0,803-C425)-AVERAGE($B$2:$B$804),OFFSET($B$2:$B$804,C425,0,803-C425)-AVERAGE($B$2:$B$804))/DEVSQ($B$2:$B$804)</f>
        <v>#VALUE!</v>
      </c>
      <c r="F425" s="30" t="e" cm="1">
        <f t="array" ref="F425">SUMPRODUCT($B$2:$B$804-$E$2,B425:B1227-$E$2)</f>
        <v>#VALUE!</v>
      </c>
      <c r="G425" s="30" t="e" cm="1">
        <f t="array" ref="G425">INDEX(H$2:H$804,805-ROW(H425))</f>
        <v>#VALUE!</v>
      </c>
      <c r="H425" s="4" t="e" cm="1">
        <f t="array" ref="H425">SUMPRODUCT(B$2:B425-E$2,$B$2:B425-E$2)</f>
        <v>#VALUE!</v>
      </c>
      <c r="I425" s="4">
        <v>423</v>
      </c>
      <c r="J425" s="31" t="e">
        <f t="shared" si="6"/>
        <v>#VALUE!</v>
      </c>
    </row>
    <row r="426" spans="1:10" x14ac:dyDescent="0.15">
      <c r="A426" s="5">
        <v>44970</v>
      </c>
      <c r="B426" s="4">
        <f>Table5[[#This Row],[Combined 
Daily Order]]</f>
        <v>7458</v>
      </c>
      <c r="C426" s="4">
        <v>424</v>
      </c>
      <c r="D426" s="4" t="e" cm="1">
        <f t="array" aca="1" ref="D426" ca="1">SUMPRODUCT(OFFSET($B$2:$B$804,0,0,803-C426)-AVERAGE($B$2:$B$804),OFFSET($B$2:$B$804,C426,0,803-C426)-AVERAGE($B$2:$B$804))/DEVSQ($B$2:$B$804)</f>
        <v>#VALUE!</v>
      </c>
      <c r="F426" s="30" t="e" cm="1">
        <f t="array" ref="F426">SUMPRODUCT($B$2:$B$804-$E$2,B426:B1228-$E$2)</f>
        <v>#VALUE!</v>
      </c>
      <c r="G426" s="30" t="e" cm="1">
        <f t="array" ref="G426">INDEX(H$2:H$804,805-ROW(H426))</f>
        <v>#VALUE!</v>
      </c>
      <c r="H426" s="4" t="e" cm="1">
        <f t="array" ref="H426">SUMPRODUCT(B$2:B426-E$2,$B$2:B426-E$2)</f>
        <v>#VALUE!</v>
      </c>
      <c r="I426" s="4">
        <v>424</v>
      </c>
      <c r="J426" s="31" t="e">
        <f t="shared" si="6"/>
        <v>#VALUE!</v>
      </c>
    </row>
    <row r="427" spans="1:10" x14ac:dyDescent="0.15">
      <c r="A427" s="5">
        <v>44967</v>
      </c>
      <c r="B427" s="4">
        <f>Table5[[#This Row],[Combined 
Daily Order]]</f>
        <v>10630</v>
      </c>
      <c r="C427" s="4">
        <v>425</v>
      </c>
      <c r="D427" s="4" t="e" cm="1">
        <f t="array" aca="1" ref="D427" ca="1">SUMPRODUCT(OFFSET($B$2:$B$804,0,0,803-C427)-AVERAGE($B$2:$B$804),OFFSET($B$2:$B$804,C427,0,803-C427)-AVERAGE($B$2:$B$804))/DEVSQ($B$2:$B$804)</f>
        <v>#VALUE!</v>
      </c>
      <c r="F427" s="30" t="e" cm="1">
        <f t="array" ref="F427">SUMPRODUCT($B$2:$B$804-$E$2,B427:B1229-$E$2)</f>
        <v>#VALUE!</v>
      </c>
      <c r="G427" s="30" t="e" cm="1">
        <f t="array" ref="G427">INDEX(H$2:H$804,805-ROW(H427))</f>
        <v>#VALUE!</v>
      </c>
      <c r="H427" s="4" t="e" cm="1">
        <f t="array" ref="H427">SUMPRODUCT(B$2:B427-E$2,$B$2:B427-E$2)</f>
        <v>#VALUE!</v>
      </c>
      <c r="I427" s="4">
        <v>425</v>
      </c>
      <c r="J427" s="31" t="e">
        <f t="shared" si="6"/>
        <v>#VALUE!</v>
      </c>
    </row>
    <row r="428" spans="1:10" x14ac:dyDescent="0.15">
      <c r="A428" s="5">
        <v>44966</v>
      </c>
      <c r="B428" s="4">
        <f>Table5[[#This Row],[Combined 
Daily Order]]</f>
        <v>6989</v>
      </c>
      <c r="C428" s="4">
        <v>426</v>
      </c>
      <c r="D428" s="4" t="e" cm="1">
        <f t="array" aca="1" ref="D428" ca="1">SUMPRODUCT(OFFSET($B$2:$B$804,0,0,803-C428)-AVERAGE($B$2:$B$804),OFFSET($B$2:$B$804,C428,0,803-C428)-AVERAGE($B$2:$B$804))/DEVSQ($B$2:$B$804)</f>
        <v>#VALUE!</v>
      </c>
      <c r="F428" s="30" t="e" cm="1">
        <f t="array" ref="F428">SUMPRODUCT($B$2:$B$804-$E$2,B428:B1230-$E$2)</f>
        <v>#VALUE!</v>
      </c>
      <c r="G428" s="30" t="e" cm="1">
        <f t="array" ref="G428">INDEX(H$2:H$804,805-ROW(H428))</f>
        <v>#VALUE!</v>
      </c>
      <c r="H428" s="4" t="e" cm="1">
        <f t="array" ref="H428">SUMPRODUCT(B$2:B428-E$2,$B$2:B428-E$2)</f>
        <v>#VALUE!</v>
      </c>
      <c r="I428" s="4">
        <v>426</v>
      </c>
      <c r="J428" s="31" t="e">
        <f t="shared" si="6"/>
        <v>#VALUE!</v>
      </c>
    </row>
    <row r="429" spans="1:10" x14ac:dyDescent="0.15">
      <c r="A429" s="5">
        <v>44965</v>
      </c>
      <c r="B429" s="4">
        <f>Table5[[#This Row],[Combined 
Daily Order]]</f>
        <v>11439</v>
      </c>
      <c r="C429" s="4">
        <v>427</v>
      </c>
      <c r="D429" s="4" t="e" cm="1">
        <f t="array" aca="1" ref="D429" ca="1">SUMPRODUCT(OFFSET($B$2:$B$804,0,0,803-C429)-AVERAGE($B$2:$B$804),OFFSET($B$2:$B$804,C429,0,803-C429)-AVERAGE($B$2:$B$804))/DEVSQ($B$2:$B$804)</f>
        <v>#VALUE!</v>
      </c>
      <c r="F429" s="30" t="e" cm="1">
        <f t="array" ref="F429">SUMPRODUCT($B$2:$B$804-$E$2,B429:B1231-$E$2)</f>
        <v>#VALUE!</v>
      </c>
      <c r="G429" s="30" t="e" cm="1">
        <f t="array" ref="G429">INDEX(H$2:H$804,805-ROW(H429))</f>
        <v>#VALUE!</v>
      </c>
      <c r="H429" s="4" t="e" cm="1">
        <f t="array" ref="H429">SUMPRODUCT(B$2:B429-E$2,$B$2:B429-E$2)</f>
        <v>#VALUE!</v>
      </c>
      <c r="I429" s="4">
        <v>427</v>
      </c>
      <c r="J429" s="31" t="e">
        <f t="shared" si="6"/>
        <v>#VALUE!</v>
      </c>
    </row>
    <row r="430" spans="1:10" x14ac:dyDescent="0.15">
      <c r="A430" s="5">
        <v>44964</v>
      </c>
      <c r="B430" s="4">
        <f>Table5[[#This Row],[Combined 
Daily Order]]</f>
        <v>6359</v>
      </c>
      <c r="C430" s="4">
        <v>428</v>
      </c>
      <c r="D430" s="4" t="e" cm="1">
        <f t="array" aca="1" ref="D430" ca="1">SUMPRODUCT(OFFSET($B$2:$B$804,0,0,803-C430)-AVERAGE($B$2:$B$804),OFFSET($B$2:$B$804,C430,0,803-C430)-AVERAGE($B$2:$B$804))/DEVSQ($B$2:$B$804)</f>
        <v>#VALUE!</v>
      </c>
      <c r="F430" s="30" t="e" cm="1">
        <f t="array" ref="F430">SUMPRODUCT($B$2:$B$804-$E$2,B430:B1232-$E$2)</f>
        <v>#VALUE!</v>
      </c>
      <c r="G430" s="30" t="e" cm="1">
        <f t="array" ref="G430">INDEX(H$2:H$804,805-ROW(H430))</f>
        <v>#VALUE!</v>
      </c>
      <c r="H430" s="4" t="e" cm="1">
        <f t="array" ref="H430">SUMPRODUCT(B$2:B430-E$2,$B$2:B430-E$2)</f>
        <v>#VALUE!</v>
      </c>
      <c r="I430" s="4">
        <v>428</v>
      </c>
      <c r="J430" s="31" t="e">
        <f t="shared" si="6"/>
        <v>#VALUE!</v>
      </c>
    </row>
    <row r="431" spans="1:10" x14ac:dyDescent="0.15">
      <c r="A431" s="5">
        <v>44963</v>
      </c>
      <c r="B431" s="4">
        <f>Table5[[#This Row],[Combined 
Daily Order]]</f>
        <v>11106</v>
      </c>
      <c r="C431" s="4">
        <v>429</v>
      </c>
      <c r="D431" s="4" t="e" cm="1">
        <f t="array" aca="1" ref="D431" ca="1">SUMPRODUCT(OFFSET($B$2:$B$804,0,0,803-C431)-AVERAGE($B$2:$B$804),OFFSET($B$2:$B$804,C431,0,803-C431)-AVERAGE($B$2:$B$804))/DEVSQ($B$2:$B$804)</f>
        <v>#VALUE!</v>
      </c>
      <c r="F431" s="30" t="e" cm="1">
        <f t="array" ref="F431">SUMPRODUCT($B$2:$B$804-$E$2,B431:B1233-$E$2)</f>
        <v>#VALUE!</v>
      </c>
      <c r="G431" s="30" t="e" cm="1">
        <f t="array" ref="G431">INDEX(H$2:H$804,805-ROW(H431))</f>
        <v>#VALUE!</v>
      </c>
      <c r="H431" s="4" t="e" cm="1">
        <f t="array" ref="H431">SUMPRODUCT(B$2:B431-E$2,$B$2:B431-E$2)</f>
        <v>#VALUE!</v>
      </c>
      <c r="I431" s="4">
        <v>429</v>
      </c>
      <c r="J431" s="31" t="e">
        <f t="shared" si="6"/>
        <v>#VALUE!</v>
      </c>
    </row>
    <row r="432" spans="1:10" x14ac:dyDescent="0.15">
      <c r="A432" s="5">
        <v>44960</v>
      </c>
      <c r="B432" s="4">
        <f>Table5[[#This Row],[Combined 
Daily Order]]</f>
        <v>6699</v>
      </c>
      <c r="C432" s="4">
        <v>430</v>
      </c>
      <c r="D432" s="4" t="e" cm="1">
        <f t="array" aca="1" ref="D432" ca="1">SUMPRODUCT(OFFSET($B$2:$B$804,0,0,803-C432)-AVERAGE($B$2:$B$804),OFFSET($B$2:$B$804,C432,0,803-C432)-AVERAGE($B$2:$B$804))/DEVSQ($B$2:$B$804)</f>
        <v>#VALUE!</v>
      </c>
      <c r="F432" s="30" t="e" cm="1">
        <f t="array" ref="F432">SUMPRODUCT($B$2:$B$804-$E$2,B432:B1234-$E$2)</f>
        <v>#VALUE!</v>
      </c>
      <c r="G432" s="30" t="e" cm="1">
        <f t="array" ref="G432">INDEX(H$2:H$804,805-ROW(H432))</f>
        <v>#VALUE!</v>
      </c>
      <c r="H432" s="4" t="e" cm="1">
        <f t="array" ref="H432">SUMPRODUCT(B$2:B432-E$2,$B$2:B432-E$2)</f>
        <v>#VALUE!</v>
      </c>
      <c r="I432" s="4">
        <v>430</v>
      </c>
      <c r="J432" s="31" t="e">
        <f t="shared" si="6"/>
        <v>#VALUE!</v>
      </c>
    </row>
    <row r="433" spans="1:10" x14ac:dyDescent="0.15">
      <c r="A433" s="5">
        <v>44959</v>
      </c>
      <c r="B433" s="4">
        <f>Table5[[#This Row],[Combined 
Daily Order]]</f>
        <v>11176</v>
      </c>
      <c r="C433" s="4">
        <v>431</v>
      </c>
      <c r="D433" s="4" t="e" cm="1">
        <f t="array" aca="1" ref="D433" ca="1">SUMPRODUCT(OFFSET($B$2:$B$804,0,0,803-C433)-AVERAGE($B$2:$B$804),OFFSET($B$2:$B$804,C433,0,803-C433)-AVERAGE($B$2:$B$804))/DEVSQ($B$2:$B$804)</f>
        <v>#VALUE!</v>
      </c>
      <c r="F433" s="30" t="e" cm="1">
        <f t="array" ref="F433">SUMPRODUCT($B$2:$B$804-$E$2,B433:B1235-$E$2)</f>
        <v>#VALUE!</v>
      </c>
      <c r="G433" s="30" t="e" cm="1">
        <f t="array" ref="G433">INDEX(H$2:H$804,805-ROW(H433))</f>
        <v>#VALUE!</v>
      </c>
      <c r="H433" s="4" t="e" cm="1">
        <f t="array" ref="H433">SUMPRODUCT(B$2:B433-E$2,$B$2:B433-E$2)</f>
        <v>#VALUE!</v>
      </c>
      <c r="I433" s="4">
        <v>431</v>
      </c>
      <c r="J433" s="31" t="e">
        <f t="shared" si="6"/>
        <v>#VALUE!</v>
      </c>
    </row>
    <row r="434" spans="1:10" x14ac:dyDescent="0.15">
      <c r="A434" s="5">
        <v>44958</v>
      </c>
      <c r="B434" s="4">
        <f>Table5[[#This Row],[Combined 
Daily Order]]</f>
        <v>7186</v>
      </c>
      <c r="C434" s="4">
        <v>432</v>
      </c>
      <c r="D434" s="4" t="e" cm="1">
        <f t="array" aca="1" ref="D434" ca="1">SUMPRODUCT(OFFSET($B$2:$B$804,0,0,803-C434)-AVERAGE($B$2:$B$804),OFFSET($B$2:$B$804,C434,0,803-C434)-AVERAGE($B$2:$B$804))/DEVSQ($B$2:$B$804)</f>
        <v>#VALUE!</v>
      </c>
      <c r="F434" s="30" t="e" cm="1">
        <f t="array" ref="F434">SUMPRODUCT($B$2:$B$804-$E$2,B434:B1236-$E$2)</f>
        <v>#VALUE!</v>
      </c>
      <c r="G434" s="30" t="e" cm="1">
        <f t="array" ref="G434">INDEX(H$2:H$804,805-ROW(H434))</f>
        <v>#VALUE!</v>
      </c>
      <c r="H434" s="4" t="e" cm="1">
        <f t="array" ref="H434">SUMPRODUCT(B$2:B434-E$2,$B$2:B434-E$2)</f>
        <v>#VALUE!</v>
      </c>
      <c r="I434" s="4">
        <v>432</v>
      </c>
      <c r="J434" s="31" t="e">
        <f t="shared" si="6"/>
        <v>#VALUE!</v>
      </c>
    </row>
    <row r="435" spans="1:10" x14ac:dyDescent="0.15">
      <c r="A435" s="5">
        <v>44957</v>
      </c>
      <c r="B435" s="4">
        <f>Table5[[#This Row],[Combined 
Daily Order]]</f>
        <v>10158</v>
      </c>
      <c r="C435" s="4">
        <v>433</v>
      </c>
      <c r="D435" s="4" t="e" cm="1">
        <f t="array" aca="1" ref="D435" ca="1">SUMPRODUCT(OFFSET($B$2:$B$804,0,0,803-C435)-AVERAGE($B$2:$B$804),OFFSET($B$2:$B$804,C435,0,803-C435)-AVERAGE($B$2:$B$804))/DEVSQ($B$2:$B$804)</f>
        <v>#VALUE!</v>
      </c>
      <c r="F435" s="30" t="e" cm="1">
        <f t="array" ref="F435">SUMPRODUCT($B$2:$B$804-$E$2,B435:B1237-$E$2)</f>
        <v>#VALUE!</v>
      </c>
      <c r="G435" s="30" t="e" cm="1">
        <f t="array" ref="G435">INDEX(H$2:H$804,805-ROW(H435))</f>
        <v>#VALUE!</v>
      </c>
      <c r="H435" s="4" t="e" cm="1">
        <f t="array" ref="H435">SUMPRODUCT(B$2:B435-E$2,$B$2:B435-E$2)</f>
        <v>#VALUE!</v>
      </c>
      <c r="I435" s="4">
        <v>433</v>
      </c>
      <c r="J435" s="31" t="e">
        <f t="shared" si="6"/>
        <v>#VALUE!</v>
      </c>
    </row>
    <row r="436" spans="1:10" x14ac:dyDescent="0.15">
      <c r="A436" s="5">
        <v>44956</v>
      </c>
      <c r="B436" s="4">
        <f>Table5[[#This Row],[Combined 
Daily Order]]</f>
        <v>7090</v>
      </c>
      <c r="C436" s="4">
        <v>434</v>
      </c>
      <c r="D436" s="4" t="e" cm="1">
        <f t="array" aca="1" ref="D436" ca="1">SUMPRODUCT(OFFSET($B$2:$B$804,0,0,803-C436)-AVERAGE($B$2:$B$804),OFFSET($B$2:$B$804,C436,0,803-C436)-AVERAGE($B$2:$B$804))/DEVSQ($B$2:$B$804)</f>
        <v>#VALUE!</v>
      </c>
      <c r="F436" s="30" t="e" cm="1">
        <f t="array" ref="F436">SUMPRODUCT($B$2:$B$804-$E$2,B436:B1238-$E$2)</f>
        <v>#VALUE!</v>
      </c>
      <c r="G436" s="30" t="e" cm="1">
        <f t="array" ref="G436">INDEX(H$2:H$804,805-ROW(H436))</f>
        <v>#VALUE!</v>
      </c>
      <c r="H436" s="4" t="e" cm="1">
        <f t="array" ref="H436">SUMPRODUCT(B$2:B436-E$2,$B$2:B436-E$2)</f>
        <v>#VALUE!</v>
      </c>
      <c r="I436" s="4">
        <v>434</v>
      </c>
      <c r="J436" s="31" t="e">
        <f t="shared" si="6"/>
        <v>#VALUE!</v>
      </c>
    </row>
    <row r="437" spans="1:10" x14ac:dyDescent="0.15">
      <c r="A437" s="5">
        <v>44953</v>
      </c>
      <c r="B437" s="4">
        <f>Table5[[#This Row],[Combined 
Daily Order]]</f>
        <v>10326</v>
      </c>
      <c r="C437" s="4">
        <v>435</v>
      </c>
      <c r="D437" s="4" t="e" cm="1">
        <f t="array" aca="1" ref="D437" ca="1">SUMPRODUCT(OFFSET($B$2:$B$804,0,0,803-C437)-AVERAGE($B$2:$B$804),OFFSET($B$2:$B$804,C437,0,803-C437)-AVERAGE($B$2:$B$804))/DEVSQ($B$2:$B$804)</f>
        <v>#VALUE!</v>
      </c>
      <c r="F437" s="30" t="e" cm="1">
        <f t="array" ref="F437">SUMPRODUCT($B$2:$B$804-$E$2,B437:B1239-$E$2)</f>
        <v>#VALUE!</v>
      </c>
      <c r="G437" s="30" t="e" cm="1">
        <f t="array" ref="G437">INDEX(H$2:H$804,805-ROW(H437))</f>
        <v>#VALUE!</v>
      </c>
      <c r="H437" s="4" t="e" cm="1">
        <f t="array" ref="H437">SUMPRODUCT(B$2:B437-E$2,$B$2:B437-E$2)</f>
        <v>#VALUE!</v>
      </c>
      <c r="I437" s="4">
        <v>435</v>
      </c>
      <c r="J437" s="31" t="e">
        <f t="shared" si="6"/>
        <v>#VALUE!</v>
      </c>
    </row>
    <row r="438" spans="1:10" x14ac:dyDescent="0.15">
      <c r="A438" s="5">
        <v>44952</v>
      </c>
      <c r="B438" s="4">
        <f>Table5[[#This Row],[Combined 
Daily Order]]</f>
        <v>6947</v>
      </c>
      <c r="C438" s="4">
        <v>436</v>
      </c>
      <c r="D438" s="4" t="e" cm="1">
        <f t="array" aca="1" ref="D438" ca="1">SUMPRODUCT(OFFSET($B$2:$B$804,0,0,803-C438)-AVERAGE($B$2:$B$804),OFFSET($B$2:$B$804,C438,0,803-C438)-AVERAGE($B$2:$B$804))/DEVSQ($B$2:$B$804)</f>
        <v>#VALUE!</v>
      </c>
      <c r="F438" s="30" t="e" cm="1">
        <f t="array" ref="F438">SUMPRODUCT($B$2:$B$804-$E$2,B438:B1240-$E$2)</f>
        <v>#VALUE!</v>
      </c>
      <c r="G438" s="30" t="e" cm="1">
        <f t="array" ref="G438">INDEX(H$2:H$804,805-ROW(H438))</f>
        <v>#VALUE!</v>
      </c>
      <c r="H438" s="4" t="e" cm="1">
        <f t="array" ref="H438">SUMPRODUCT(B$2:B438-E$2,$B$2:B438-E$2)</f>
        <v>#VALUE!</v>
      </c>
      <c r="I438" s="4">
        <v>436</v>
      </c>
      <c r="J438" s="31" t="e">
        <f t="shared" si="6"/>
        <v>#VALUE!</v>
      </c>
    </row>
    <row r="439" spans="1:10" x14ac:dyDescent="0.15">
      <c r="A439" s="5">
        <v>44951</v>
      </c>
      <c r="B439" s="4">
        <f>Table5[[#This Row],[Combined 
Daily Order]]</f>
        <v>11685</v>
      </c>
      <c r="C439" s="4">
        <v>437</v>
      </c>
      <c r="D439" s="4" t="e" cm="1">
        <f t="array" aca="1" ref="D439" ca="1">SUMPRODUCT(OFFSET($B$2:$B$804,0,0,803-C439)-AVERAGE($B$2:$B$804),OFFSET($B$2:$B$804,C439,0,803-C439)-AVERAGE($B$2:$B$804))/DEVSQ($B$2:$B$804)</f>
        <v>#VALUE!</v>
      </c>
      <c r="F439" s="30" t="e" cm="1">
        <f t="array" ref="F439">SUMPRODUCT($B$2:$B$804-$E$2,B439:B1241-$E$2)</f>
        <v>#VALUE!</v>
      </c>
      <c r="G439" s="30" t="e" cm="1">
        <f t="array" ref="G439">INDEX(H$2:H$804,805-ROW(H439))</f>
        <v>#VALUE!</v>
      </c>
      <c r="H439" s="4" t="e" cm="1">
        <f t="array" ref="H439">SUMPRODUCT(B$2:B439-E$2,$B$2:B439-E$2)</f>
        <v>#VALUE!</v>
      </c>
      <c r="I439" s="4">
        <v>437</v>
      </c>
      <c r="J439" s="31" t="e">
        <f t="shared" si="6"/>
        <v>#VALUE!</v>
      </c>
    </row>
    <row r="440" spans="1:10" x14ac:dyDescent="0.15">
      <c r="A440" s="5">
        <v>44950</v>
      </c>
      <c r="B440" s="4">
        <f>Table5[[#This Row],[Combined 
Daily Order]]</f>
        <v>7930</v>
      </c>
      <c r="C440" s="4">
        <v>438</v>
      </c>
      <c r="D440" s="4" t="e" cm="1">
        <f t="array" aca="1" ref="D440" ca="1">SUMPRODUCT(OFFSET($B$2:$B$804,0,0,803-C440)-AVERAGE($B$2:$B$804),OFFSET($B$2:$B$804,C440,0,803-C440)-AVERAGE($B$2:$B$804))/DEVSQ($B$2:$B$804)</f>
        <v>#VALUE!</v>
      </c>
      <c r="F440" s="30" t="e" cm="1">
        <f t="array" ref="F440">SUMPRODUCT($B$2:$B$804-$E$2,B440:B1242-$E$2)</f>
        <v>#VALUE!</v>
      </c>
      <c r="G440" s="30" t="e" cm="1">
        <f t="array" ref="G440">INDEX(H$2:H$804,805-ROW(H440))</f>
        <v>#VALUE!</v>
      </c>
      <c r="H440" s="4" t="e" cm="1">
        <f t="array" ref="H440">SUMPRODUCT(B$2:B440-E$2,$B$2:B440-E$2)</f>
        <v>#VALUE!</v>
      </c>
      <c r="I440" s="4">
        <v>438</v>
      </c>
      <c r="J440" s="31" t="e">
        <f t="shared" si="6"/>
        <v>#VALUE!</v>
      </c>
    </row>
    <row r="441" spans="1:10" x14ac:dyDescent="0.15">
      <c r="A441" s="5">
        <v>44949</v>
      </c>
      <c r="B441" s="4">
        <f>Table5[[#This Row],[Combined 
Daily Order]]</f>
        <v>7701</v>
      </c>
      <c r="C441" s="4">
        <v>439</v>
      </c>
      <c r="D441" s="4" t="e" cm="1">
        <f t="array" aca="1" ref="D441" ca="1">SUMPRODUCT(OFFSET($B$2:$B$804,0,0,803-C441)-AVERAGE($B$2:$B$804),OFFSET($B$2:$B$804,C441,0,803-C441)-AVERAGE($B$2:$B$804))/DEVSQ($B$2:$B$804)</f>
        <v>#VALUE!</v>
      </c>
      <c r="F441" s="30" t="e" cm="1">
        <f t="array" ref="F441">SUMPRODUCT($B$2:$B$804-$E$2,B441:B1243-$E$2)</f>
        <v>#VALUE!</v>
      </c>
      <c r="G441" s="30" t="e" cm="1">
        <f t="array" ref="G441">INDEX(H$2:H$804,805-ROW(H441))</f>
        <v>#VALUE!</v>
      </c>
      <c r="H441" s="4" t="e" cm="1">
        <f t="array" ref="H441">SUMPRODUCT(B$2:B441-E$2,$B$2:B441-E$2)</f>
        <v>#VALUE!</v>
      </c>
      <c r="I441" s="4">
        <v>439</v>
      </c>
      <c r="J441" s="31" t="e">
        <f t="shared" si="6"/>
        <v>#VALUE!</v>
      </c>
    </row>
    <row r="442" spans="1:10" x14ac:dyDescent="0.15">
      <c r="A442" s="5">
        <v>44946</v>
      </c>
      <c r="B442" s="4">
        <f>Table5[[#This Row],[Combined 
Daily Order]]</f>
        <v>11027</v>
      </c>
      <c r="C442" s="4">
        <v>440</v>
      </c>
      <c r="D442" s="4" t="e" cm="1">
        <f t="array" aca="1" ref="D442" ca="1">SUMPRODUCT(OFFSET($B$2:$B$804,0,0,803-C442)-AVERAGE($B$2:$B$804),OFFSET($B$2:$B$804,C442,0,803-C442)-AVERAGE($B$2:$B$804))/DEVSQ($B$2:$B$804)</f>
        <v>#VALUE!</v>
      </c>
      <c r="F442" s="30" t="e" cm="1">
        <f t="array" ref="F442">SUMPRODUCT($B$2:$B$804-$E$2,B442:B1244-$E$2)</f>
        <v>#VALUE!</v>
      </c>
      <c r="G442" s="30" t="e" cm="1">
        <f t="array" ref="G442">INDEX(H$2:H$804,805-ROW(H442))</f>
        <v>#VALUE!</v>
      </c>
      <c r="H442" s="4" t="e" cm="1">
        <f t="array" ref="H442">SUMPRODUCT(B$2:B442-E$2,$B$2:B442-E$2)</f>
        <v>#VALUE!</v>
      </c>
      <c r="I442" s="4">
        <v>440</v>
      </c>
      <c r="J442" s="31" t="e">
        <f t="shared" si="6"/>
        <v>#VALUE!</v>
      </c>
    </row>
    <row r="443" spans="1:10" x14ac:dyDescent="0.15">
      <c r="A443" s="5">
        <v>44945</v>
      </c>
      <c r="B443" s="4">
        <f>Table5[[#This Row],[Combined 
Daily Order]]</f>
        <v>7582</v>
      </c>
      <c r="C443" s="4">
        <v>441</v>
      </c>
      <c r="D443" s="4" t="e" cm="1">
        <f t="array" aca="1" ref="D443" ca="1">SUMPRODUCT(OFFSET($B$2:$B$804,0,0,803-C443)-AVERAGE($B$2:$B$804),OFFSET($B$2:$B$804,C443,0,803-C443)-AVERAGE($B$2:$B$804))/DEVSQ($B$2:$B$804)</f>
        <v>#VALUE!</v>
      </c>
      <c r="F443" s="30" t="e" cm="1">
        <f t="array" ref="F443">SUMPRODUCT($B$2:$B$804-$E$2,B443:B1245-$E$2)</f>
        <v>#VALUE!</v>
      </c>
      <c r="G443" s="30" t="e" cm="1">
        <f t="array" ref="G443">INDEX(H$2:H$804,805-ROW(H443))</f>
        <v>#VALUE!</v>
      </c>
      <c r="H443" s="4" t="e" cm="1">
        <f t="array" ref="H443">SUMPRODUCT(B$2:B443-E$2,$B$2:B443-E$2)</f>
        <v>#VALUE!</v>
      </c>
      <c r="I443" s="4">
        <v>441</v>
      </c>
      <c r="J443" s="31" t="e">
        <f t="shared" si="6"/>
        <v>#VALUE!</v>
      </c>
    </row>
    <row r="444" spans="1:10" x14ac:dyDescent="0.15">
      <c r="A444" s="5">
        <v>44944</v>
      </c>
      <c r="B444" s="4">
        <f>Table5[[#This Row],[Combined 
Daily Order]]</f>
        <v>7415</v>
      </c>
      <c r="C444" s="4">
        <v>442</v>
      </c>
      <c r="D444" s="4" t="e" cm="1">
        <f t="array" aca="1" ref="D444" ca="1">SUMPRODUCT(OFFSET($B$2:$B$804,0,0,803-C444)-AVERAGE($B$2:$B$804),OFFSET($B$2:$B$804,C444,0,803-C444)-AVERAGE($B$2:$B$804))/DEVSQ($B$2:$B$804)</f>
        <v>#VALUE!</v>
      </c>
      <c r="F444" s="30" t="e" cm="1">
        <f t="array" ref="F444">SUMPRODUCT($B$2:$B$804-$E$2,B444:B1246-$E$2)</f>
        <v>#VALUE!</v>
      </c>
      <c r="G444" s="30" t="e" cm="1">
        <f t="array" ref="G444">INDEX(H$2:H$804,805-ROW(H444))</f>
        <v>#VALUE!</v>
      </c>
      <c r="H444" s="4" t="e" cm="1">
        <f t="array" ref="H444">SUMPRODUCT(B$2:B444-E$2,$B$2:B444-E$2)</f>
        <v>#VALUE!</v>
      </c>
      <c r="I444" s="4">
        <v>442</v>
      </c>
      <c r="J444" s="31" t="e">
        <f t="shared" si="6"/>
        <v>#VALUE!</v>
      </c>
    </row>
    <row r="445" spans="1:10" x14ac:dyDescent="0.15">
      <c r="A445" s="5">
        <v>44943</v>
      </c>
      <c r="B445" s="4">
        <f>Table5[[#This Row],[Combined 
Daily Order]]</f>
        <v>11602</v>
      </c>
      <c r="C445" s="4">
        <v>443</v>
      </c>
      <c r="D445" s="4" t="e" cm="1">
        <f t="array" aca="1" ref="D445" ca="1">SUMPRODUCT(OFFSET($B$2:$B$804,0,0,803-C445)-AVERAGE($B$2:$B$804),OFFSET($B$2:$B$804,C445,0,803-C445)-AVERAGE($B$2:$B$804))/DEVSQ($B$2:$B$804)</f>
        <v>#VALUE!</v>
      </c>
      <c r="F445" s="30" t="e" cm="1">
        <f t="array" ref="F445">SUMPRODUCT($B$2:$B$804-$E$2,B445:B1247-$E$2)</f>
        <v>#VALUE!</v>
      </c>
      <c r="G445" s="30" t="e" cm="1">
        <f t="array" ref="G445">INDEX(H$2:H$804,805-ROW(H445))</f>
        <v>#VALUE!</v>
      </c>
      <c r="H445" s="4" t="e" cm="1">
        <f t="array" ref="H445">SUMPRODUCT(B$2:B445-E$2,$B$2:B445-E$2)</f>
        <v>#VALUE!</v>
      </c>
      <c r="I445" s="4">
        <v>443</v>
      </c>
      <c r="J445" s="31" t="e">
        <f t="shared" si="6"/>
        <v>#VALUE!</v>
      </c>
    </row>
    <row r="446" spans="1:10" x14ac:dyDescent="0.15">
      <c r="A446" s="5">
        <v>44942</v>
      </c>
      <c r="B446" s="4">
        <f>Table5[[#This Row],[Combined 
Daily Order]]</f>
        <v>7096</v>
      </c>
      <c r="C446" s="4">
        <v>444</v>
      </c>
      <c r="D446" s="4" t="e" cm="1">
        <f t="array" aca="1" ref="D446" ca="1">SUMPRODUCT(OFFSET($B$2:$B$804,0,0,803-C446)-AVERAGE($B$2:$B$804),OFFSET($B$2:$B$804,C446,0,803-C446)-AVERAGE($B$2:$B$804))/DEVSQ($B$2:$B$804)</f>
        <v>#VALUE!</v>
      </c>
      <c r="F446" s="30" t="e" cm="1">
        <f t="array" ref="F446">SUMPRODUCT($B$2:$B$804-$E$2,B446:B1248-$E$2)</f>
        <v>#VALUE!</v>
      </c>
      <c r="G446" s="30" t="e" cm="1">
        <f t="array" ref="G446">INDEX(H$2:H$804,805-ROW(H446))</f>
        <v>#VALUE!</v>
      </c>
      <c r="H446" s="4" t="e" cm="1">
        <f t="array" ref="H446">SUMPRODUCT(B$2:B446-E$2,$B$2:B446-E$2)</f>
        <v>#VALUE!</v>
      </c>
      <c r="I446" s="4">
        <v>444</v>
      </c>
      <c r="J446" s="31" t="e">
        <f t="shared" si="6"/>
        <v>#VALUE!</v>
      </c>
    </row>
    <row r="447" spans="1:10" x14ac:dyDescent="0.15">
      <c r="A447" s="5">
        <v>44939</v>
      </c>
      <c r="B447" s="4">
        <f>Table5[[#This Row],[Combined 
Daily Order]]</f>
        <v>11562</v>
      </c>
      <c r="C447" s="4">
        <v>445</v>
      </c>
      <c r="D447" s="4" t="e" cm="1">
        <f t="array" aca="1" ref="D447" ca="1">SUMPRODUCT(OFFSET($B$2:$B$804,0,0,803-C447)-AVERAGE($B$2:$B$804),OFFSET($B$2:$B$804,C447,0,803-C447)-AVERAGE($B$2:$B$804))/DEVSQ($B$2:$B$804)</f>
        <v>#VALUE!</v>
      </c>
      <c r="F447" s="30" t="e" cm="1">
        <f t="array" ref="F447">SUMPRODUCT($B$2:$B$804-$E$2,B447:B1249-$E$2)</f>
        <v>#VALUE!</v>
      </c>
      <c r="G447" s="30" t="e" cm="1">
        <f t="array" ref="G447">INDEX(H$2:H$804,805-ROW(H447))</f>
        <v>#VALUE!</v>
      </c>
      <c r="H447" s="4" t="e" cm="1">
        <f t="array" ref="H447">SUMPRODUCT(B$2:B447-E$2,$B$2:B447-E$2)</f>
        <v>#VALUE!</v>
      </c>
      <c r="I447" s="4">
        <v>445</v>
      </c>
      <c r="J447" s="31" t="e">
        <f t="shared" si="6"/>
        <v>#VALUE!</v>
      </c>
    </row>
    <row r="448" spans="1:10" x14ac:dyDescent="0.15">
      <c r="A448" s="5">
        <v>44938</v>
      </c>
      <c r="B448" s="4">
        <f>Table5[[#This Row],[Combined 
Daily Order]]</f>
        <v>7101</v>
      </c>
      <c r="C448" s="4">
        <v>446</v>
      </c>
      <c r="D448" s="4" t="e" cm="1">
        <f t="array" aca="1" ref="D448" ca="1">SUMPRODUCT(OFFSET($B$2:$B$804,0,0,803-C448)-AVERAGE($B$2:$B$804),OFFSET($B$2:$B$804,C448,0,803-C448)-AVERAGE($B$2:$B$804))/DEVSQ($B$2:$B$804)</f>
        <v>#VALUE!</v>
      </c>
      <c r="F448" s="30" t="e" cm="1">
        <f t="array" ref="F448">SUMPRODUCT($B$2:$B$804-$E$2,B448:B1250-$E$2)</f>
        <v>#VALUE!</v>
      </c>
      <c r="G448" s="30" t="e" cm="1">
        <f t="array" ref="G448">INDEX(H$2:H$804,805-ROW(H448))</f>
        <v>#VALUE!</v>
      </c>
      <c r="H448" s="4" t="e" cm="1">
        <f t="array" ref="H448">SUMPRODUCT(B$2:B448-E$2,$B$2:B448-E$2)</f>
        <v>#VALUE!</v>
      </c>
      <c r="I448" s="4">
        <v>446</v>
      </c>
      <c r="J448" s="31" t="e">
        <f t="shared" si="6"/>
        <v>#VALUE!</v>
      </c>
    </row>
    <row r="449" spans="1:10" x14ac:dyDescent="0.15">
      <c r="A449" s="5">
        <v>44937</v>
      </c>
      <c r="B449" s="4">
        <f>Table5[[#This Row],[Combined 
Daily Order]]</f>
        <v>11981</v>
      </c>
      <c r="C449" s="4">
        <v>447</v>
      </c>
      <c r="D449" s="4" t="e" cm="1">
        <f t="array" aca="1" ref="D449" ca="1">SUMPRODUCT(OFFSET($B$2:$B$804,0,0,803-C449)-AVERAGE($B$2:$B$804),OFFSET($B$2:$B$804,C449,0,803-C449)-AVERAGE($B$2:$B$804))/DEVSQ($B$2:$B$804)</f>
        <v>#VALUE!</v>
      </c>
      <c r="F449" s="30" t="e" cm="1">
        <f t="array" ref="F449">SUMPRODUCT($B$2:$B$804-$E$2,B449:B1251-$E$2)</f>
        <v>#VALUE!</v>
      </c>
      <c r="G449" s="30" t="e" cm="1">
        <f t="array" ref="G449">INDEX(H$2:H$804,805-ROW(H449))</f>
        <v>#VALUE!</v>
      </c>
      <c r="H449" s="4" t="e" cm="1">
        <f t="array" ref="H449">SUMPRODUCT(B$2:B449-E$2,$B$2:B449-E$2)</f>
        <v>#VALUE!</v>
      </c>
      <c r="I449" s="4">
        <v>447</v>
      </c>
      <c r="J449" s="31" t="e">
        <f t="shared" si="6"/>
        <v>#VALUE!</v>
      </c>
    </row>
    <row r="450" spans="1:10" x14ac:dyDescent="0.15">
      <c r="A450" s="5">
        <v>44936</v>
      </c>
      <c r="B450" s="4">
        <f>Table5[[#This Row],[Combined 
Daily Order]]</f>
        <v>9745</v>
      </c>
      <c r="C450" s="4">
        <v>448</v>
      </c>
      <c r="D450" s="4" t="e" cm="1">
        <f t="array" aca="1" ref="D450" ca="1">SUMPRODUCT(OFFSET($B$2:$B$804,0,0,803-C450)-AVERAGE($B$2:$B$804),OFFSET($B$2:$B$804,C450,0,803-C450)-AVERAGE($B$2:$B$804))/DEVSQ($B$2:$B$804)</f>
        <v>#VALUE!</v>
      </c>
      <c r="F450" s="30" t="e" cm="1">
        <f t="array" ref="F450">SUMPRODUCT($B$2:$B$804-$E$2,B450:B1252-$E$2)</f>
        <v>#VALUE!</v>
      </c>
      <c r="G450" s="30" t="e" cm="1">
        <f t="array" ref="G450">INDEX(H$2:H$804,805-ROW(H450))</f>
        <v>#VALUE!</v>
      </c>
      <c r="H450" s="4" t="e" cm="1">
        <f t="array" ref="H450">SUMPRODUCT(B$2:B450-E$2,$B$2:B450-E$2)</f>
        <v>#VALUE!</v>
      </c>
      <c r="I450" s="4">
        <v>448</v>
      </c>
      <c r="J450" s="31" t="e">
        <f t="shared" si="6"/>
        <v>#VALUE!</v>
      </c>
    </row>
    <row r="451" spans="1:10" x14ac:dyDescent="0.15">
      <c r="A451" s="5">
        <v>44935</v>
      </c>
      <c r="B451" s="4">
        <f>Table5[[#This Row],[Combined 
Daily Order]]</f>
        <v>13653</v>
      </c>
      <c r="C451" s="4">
        <v>449</v>
      </c>
      <c r="D451" s="4" t="e" cm="1">
        <f t="array" aca="1" ref="D451" ca="1">SUMPRODUCT(OFFSET($B$2:$B$804,0,0,803-C451)-AVERAGE($B$2:$B$804),OFFSET($B$2:$B$804,C451,0,803-C451)-AVERAGE($B$2:$B$804))/DEVSQ($B$2:$B$804)</f>
        <v>#VALUE!</v>
      </c>
      <c r="F451" s="30" t="e" cm="1">
        <f t="array" ref="F451">SUMPRODUCT($B$2:$B$804-$E$2,B451:B1253-$E$2)</f>
        <v>#VALUE!</v>
      </c>
      <c r="G451" s="30" t="e" cm="1">
        <f t="array" ref="G451">INDEX(H$2:H$804,805-ROW(H451))</f>
        <v>#VALUE!</v>
      </c>
      <c r="H451" s="4" t="e" cm="1">
        <f t="array" ref="H451">SUMPRODUCT(B$2:B451-E$2,$B$2:B451-E$2)</f>
        <v>#VALUE!</v>
      </c>
      <c r="I451" s="4">
        <v>449</v>
      </c>
      <c r="J451" s="31" t="e">
        <f t="shared" si="6"/>
        <v>#VALUE!</v>
      </c>
    </row>
    <row r="452" spans="1:10" x14ac:dyDescent="0.15">
      <c r="A452" s="5">
        <v>44932</v>
      </c>
      <c r="B452" s="4">
        <f>Table5[[#This Row],[Combined 
Daily Order]]</f>
        <v>9722</v>
      </c>
      <c r="C452" s="4">
        <v>450</v>
      </c>
      <c r="D452" s="4" t="e" cm="1">
        <f t="array" aca="1" ref="D452" ca="1">SUMPRODUCT(OFFSET($B$2:$B$804,0,0,803-C452)-AVERAGE($B$2:$B$804),OFFSET($B$2:$B$804,C452,0,803-C452)-AVERAGE($B$2:$B$804))/DEVSQ($B$2:$B$804)</f>
        <v>#VALUE!</v>
      </c>
      <c r="F452" s="30" t="e" cm="1">
        <f t="array" ref="F452">SUMPRODUCT($B$2:$B$804-$E$2,B452:B1254-$E$2)</f>
        <v>#VALUE!</v>
      </c>
      <c r="G452" s="30" t="e" cm="1">
        <f t="array" ref="G452">INDEX(H$2:H$804,805-ROW(H452))</f>
        <v>#VALUE!</v>
      </c>
      <c r="H452" s="4" t="e" cm="1">
        <f t="array" ref="H452">SUMPRODUCT(B$2:B452-E$2,$B$2:B452-E$2)</f>
        <v>#VALUE!</v>
      </c>
      <c r="I452" s="4">
        <v>450</v>
      </c>
      <c r="J452" s="31" t="e">
        <f t="shared" si="6"/>
        <v>#VALUE!</v>
      </c>
    </row>
    <row r="453" spans="1:10" x14ac:dyDescent="0.15">
      <c r="A453" s="5">
        <v>44931</v>
      </c>
      <c r="B453" s="4">
        <f>AVERAGE(B452,B454)</f>
        <v>11038.5</v>
      </c>
      <c r="C453" s="4">
        <v>451</v>
      </c>
      <c r="D453" s="4" t="e" cm="1">
        <f t="array" aca="1" ref="D453" ca="1">SUMPRODUCT(OFFSET($B$2:$B$804,0,0,803-C453)-AVERAGE($B$2:$B$804),OFFSET($B$2:$B$804,C453,0,803-C453)-AVERAGE($B$2:$B$804))/DEVSQ($B$2:$B$804)</f>
        <v>#VALUE!</v>
      </c>
      <c r="F453" s="30" t="e" cm="1">
        <f t="array" ref="F453">SUMPRODUCT($B$2:$B$804-$E$2,B453:B1255-$E$2)</f>
        <v>#VALUE!</v>
      </c>
      <c r="G453" s="30" t="e" cm="1">
        <f t="array" ref="G453">INDEX(H$2:H$804,805-ROW(H453))</f>
        <v>#VALUE!</v>
      </c>
      <c r="H453" s="4" t="e" cm="1">
        <f t="array" ref="H453">SUMPRODUCT(B$2:B453-E$2,$B$2:B453-E$2)</f>
        <v>#VALUE!</v>
      </c>
      <c r="I453" s="4">
        <v>451</v>
      </c>
      <c r="J453" s="31" t="e">
        <f t="shared" ref="J453:J516" si="7">F453/$G$2</f>
        <v>#VALUE!</v>
      </c>
    </row>
    <row r="454" spans="1:10" x14ac:dyDescent="0.15">
      <c r="A454" s="5">
        <v>44930</v>
      </c>
      <c r="B454" s="4">
        <f>Table5[[#This Row],[Combined 
Daily Order]]</f>
        <v>12355</v>
      </c>
      <c r="C454" s="4">
        <v>452</v>
      </c>
      <c r="D454" s="4" t="e" cm="1">
        <f t="array" aca="1" ref="D454" ca="1">SUMPRODUCT(OFFSET($B$2:$B$804,0,0,803-C454)-AVERAGE($B$2:$B$804),OFFSET($B$2:$B$804,C454,0,803-C454)-AVERAGE($B$2:$B$804))/DEVSQ($B$2:$B$804)</f>
        <v>#VALUE!</v>
      </c>
      <c r="F454" s="30" t="e" cm="1">
        <f t="array" ref="F454">SUMPRODUCT($B$2:$B$804-$E$2,B454:B1256-$E$2)</f>
        <v>#VALUE!</v>
      </c>
      <c r="G454" s="30" t="e" cm="1">
        <f t="array" ref="G454">INDEX(H$2:H$804,805-ROW(H454))</f>
        <v>#VALUE!</v>
      </c>
      <c r="H454" s="4" t="e" cm="1">
        <f t="array" ref="H454">SUMPRODUCT(B$2:B454-E$2,$B$2:B454-E$2)</f>
        <v>#VALUE!</v>
      </c>
      <c r="I454" s="4">
        <v>452</v>
      </c>
      <c r="J454" s="31" t="e">
        <f t="shared" si="7"/>
        <v>#VALUE!</v>
      </c>
    </row>
    <row r="455" spans="1:10" x14ac:dyDescent="0.15">
      <c r="A455" s="5">
        <v>44929</v>
      </c>
      <c r="B455" s="4">
        <f>AVERAGE(B454,B457)</f>
        <v>15024.5</v>
      </c>
      <c r="C455" s="4">
        <v>453</v>
      </c>
      <c r="D455" s="4" t="e" cm="1">
        <f t="array" aca="1" ref="D455" ca="1">SUMPRODUCT(OFFSET($B$2:$B$804,0,0,803-C455)-AVERAGE($B$2:$B$804),OFFSET($B$2:$B$804,C455,0,803-C455)-AVERAGE($B$2:$B$804))/DEVSQ($B$2:$B$804)</f>
        <v>#VALUE!</v>
      </c>
      <c r="F455" s="30" t="e" cm="1">
        <f t="array" ref="F455">SUMPRODUCT($B$2:$B$804-$E$2,B455:B1257-$E$2)</f>
        <v>#VALUE!</v>
      </c>
      <c r="G455" s="30" t="e" cm="1">
        <f t="array" ref="G455">INDEX(H$2:H$804,805-ROW(H455))</f>
        <v>#VALUE!</v>
      </c>
      <c r="H455" s="4" t="e" cm="1">
        <f t="array" ref="H455">SUMPRODUCT(B$2:B455-E$2,$B$2:B455-E$2)</f>
        <v>#VALUE!</v>
      </c>
      <c r="I455" s="4">
        <v>453</v>
      </c>
      <c r="J455" s="31" t="e">
        <f t="shared" si="7"/>
        <v>#VALUE!</v>
      </c>
    </row>
    <row r="456" spans="1:10" x14ac:dyDescent="0.15">
      <c r="A456" s="5">
        <v>44928</v>
      </c>
      <c r="B456" s="4">
        <f>AVERAGE(B454,B457)</f>
        <v>15024.5</v>
      </c>
      <c r="C456" s="4">
        <v>454</v>
      </c>
      <c r="D456" s="4" t="e" cm="1">
        <f t="array" aca="1" ref="D456" ca="1">SUMPRODUCT(OFFSET($B$2:$B$804,0,0,803-C456)-AVERAGE($B$2:$B$804),OFFSET($B$2:$B$804,C456,0,803-C456)-AVERAGE($B$2:$B$804))/DEVSQ($B$2:$B$804)</f>
        <v>#VALUE!</v>
      </c>
      <c r="F456" s="30" t="e" cm="1">
        <f t="array" ref="F456">SUMPRODUCT($B$2:$B$804-$E$2,B456:B1258-$E$2)</f>
        <v>#VALUE!</v>
      </c>
      <c r="G456" s="30" t="e" cm="1">
        <f t="array" ref="G456">INDEX(H$2:H$804,805-ROW(H456))</f>
        <v>#VALUE!</v>
      </c>
      <c r="H456" s="4" t="e" cm="1">
        <f t="array" ref="H456">SUMPRODUCT(B$2:B456-E$2,$B$2:B456-E$2)</f>
        <v>#VALUE!</v>
      </c>
      <c r="I456" s="4">
        <v>454</v>
      </c>
      <c r="J456" s="31" t="e">
        <f t="shared" si="7"/>
        <v>#VALUE!</v>
      </c>
    </row>
    <row r="457" spans="1:10" x14ac:dyDescent="0.15">
      <c r="A457" s="5">
        <v>44925</v>
      </c>
      <c r="B457" s="4">
        <f>Table5[[#This Row],[Combined 
Daily Order]]</f>
        <v>17694</v>
      </c>
      <c r="C457" s="4">
        <v>455</v>
      </c>
      <c r="D457" s="4" t="e" cm="1">
        <f t="array" aca="1" ref="D457" ca="1">SUMPRODUCT(OFFSET($B$2:$B$804,0,0,803-C457)-AVERAGE($B$2:$B$804),OFFSET($B$2:$B$804,C457,0,803-C457)-AVERAGE($B$2:$B$804))/DEVSQ($B$2:$B$804)</f>
        <v>#VALUE!</v>
      </c>
      <c r="F457" s="30" t="e" cm="1">
        <f t="array" ref="F457">SUMPRODUCT($B$2:$B$804-$E$2,B457:B1259-$E$2)</f>
        <v>#VALUE!</v>
      </c>
      <c r="G457" s="30" t="e" cm="1">
        <f t="array" ref="G457">INDEX(H$2:H$804,805-ROW(H457))</f>
        <v>#VALUE!</v>
      </c>
      <c r="H457" s="4" t="e" cm="1">
        <f t="array" ref="H457">SUMPRODUCT(B$2:B457-E$2,$B$2:B457-E$2)</f>
        <v>#VALUE!</v>
      </c>
      <c r="I457" s="4">
        <v>455</v>
      </c>
      <c r="J457" s="31" t="e">
        <f t="shared" si="7"/>
        <v>#VALUE!</v>
      </c>
    </row>
    <row r="458" spans="1:10" x14ac:dyDescent="0.15">
      <c r="A458" s="5">
        <v>44924</v>
      </c>
      <c r="B458" s="4">
        <f>Table5[[#This Row],[Combined 
Daily Order]]</f>
        <v>20405</v>
      </c>
      <c r="C458" s="4">
        <v>456</v>
      </c>
      <c r="D458" s="4" t="e" cm="1">
        <f t="array" aca="1" ref="D458" ca="1">SUMPRODUCT(OFFSET($B$2:$B$804,0,0,803-C458)-AVERAGE($B$2:$B$804),OFFSET($B$2:$B$804,C458,0,803-C458)-AVERAGE($B$2:$B$804))/DEVSQ($B$2:$B$804)</f>
        <v>#VALUE!</v>
      </c>
      <c r="F458" s="30" t="e" cm="1">
        <f t="array" ref="F458">SUMPRODUCT($B$2:$B$804-$E$2,B458:B1260-$E$2)</f>
        <v>#VALUE!</v>
      </c>
      <c r="G458" s="30" t="e" cm="1">
        <f t="array" ref="G458">INDEX(H$2:H$804,805-ROW(H458))</f>
        <v>#VALUE!</v>
      </c>
      <c r="H458" s="4" t="e" cm="1">
        <f t="array" ref="H458">SUMPRODUCT(B$2:B458-E$2,$B$2:B458-E$2)</f>
        <v>#VALUE!</v>
      </c>
      <c r="I458" s="4">
        <v>456</v>
      </c>
      <c r="J458" s="31" t="e">
        <f t="shared" si="7"/>
        <v>#VALUE!</v>
      </c>
    </row>
    <row r="459" spans="1:10" x14ac:dyDescent="0.15">
      <c r="A459" s="5">
        <v>44923</v>
      </c>
      <c r="B459" s="4">
        <f>Table5[[#This Row],[Combined 
Daily Order]]</f>
        <v>15162</v>
      </c>
      <c r="C459" s="4">
        <v>457</v>
      </c>
      <c r="D459" s="4" t="e" cm="1">
        <f t="array" aca="1" ref="D459" ca="1">SUMPRODUCT(OFFSET($B$2:$B$804,0,0,803-C459)-AVERAGE($B$2:$B$804),OFFSET($B$2:$B$804,C459,0,803-C459)-AVERAGE($B$2:$B$804))/DEVSQ($B$2:$B$804)</f>
        <v>#VALUE!</v>
      </c>
      <c r="F459" s="30" t="e" cm="1">
        <f t="array" ref="F459">SUMPRODUCT($B$2:$B$804-$E$2,B459:B1261-$E$2)</f>
        <v>#VALUE!</v>
      </c>
      <c r="G459" s="30" t="e" cm="1">
        <f t="array" ref="G459">INDEX(H$2:H$804,805-ROW(H459))</f>
        <v>#VALUE!</v>
      </c>
      <c r="H459" s="4" t="e" cm="1">
        <f t="array" ref="H459">SUMPRODUCT(B$2:B459-E$2,$B$2:B459-E$2)</f>
        <v>#VALUE!</v>
      </c>
      <c r="I459" s="4">
        <v>457</v>
      </c>
      <c r="J459" s="31" t="e">
        <f t="shared" si="7"/>
        <v>#VALUE!</v>
      </c>
    </row>
    <row r="460" spans="1:10" x14ac:dyDescent="0.15">
      <c r="A460" s="5">
        <v>44922</v>
      </c>
      <c r="B460" s="4">
        <f>Table5[[#This Row],[Combined 
Daily Order]]</f>
        <v>24284</v>
      </c>
      <c r="C460" s="4">
        <v>458</v>
      </c>
      <c r="D460" s="4" t="e" cm="1">
        <f t="array" aca="1" ref="D460" ca="1">SUMPRODUCT(OFFSET($B$2:$B$804,0,0,803-C460)-AVERAGE($B$2:$B$804),OFFSET($B$2:$B$804,C460,0,803-C460)-AVERAGE($B$2:$B$804))/DEVSQ($B$2:$B$804)</f>
        <v>#VALUE!</v>
      </c>
      <c r="F460" s="30" t="e" cm="1">
        <f t="array" ref="F460">SUMPRODUCT($B$2:$B$804-$E$2,B460:B1262-$E$2)</f>
        <v>#VALUE!</v>
      </c>
      <c r="G460" s="30" t="e" cm="1">
        <f t="array" ref="G460">INDEX(H$2:H$804,805-ROW(H460))</f>
        <v>#VALUE!</v>
      </c>
      <c r="H460" s="4" t="e" cm="1">
        <f t="array" ref="H460">SUMPRODUCT(B$2:B460-E$2,$B$2:B460-E$2)</f>
        <v>#VALUE!</v>
      </c>
      <c r="I460" s="4">
        <v>458</v>
      </c>
      <c r="J460" s="31" t="e">
        <f t="shared" si="7"/>
        <v>#VALUE!</v>
      </c>
    </row>
    <row r="461" spans="1:10" x14ac:dyDescent="0.15">
      <c r="A461" s="5">
        <v>44921</v>
      </c>
      <c r="B461" s="4">
        <f>Table5[[#This Row],[Combined 
Daily Order]]</f>
        <v>17435</v>
      </c>
      <c r="C461" s="4">
        <v>459</v>
      </c>
      <c r="D461" s="4" t="e" cm="1">
        <f t="array" aca="1" ref="D461" ca="1">SUMPRODUCT(OFFSET($B$2:$B$804,0,0,803-C461)-AVERAGE($B$2:$B$804),OFFSET($B$2:$B$804,C461,0,803-C461)-AVERAGE($B$2:$B$804))/DEVSQ($B$2:$B$804)</f>
        <v>#VALUE!</v>
      </c>
      <c r="F461" s="30" t="e" cm="1">
        <f t="array" ref="F461">SUMPRODUCT($B$2:$B$804-$E$2,B461:B1263-$E$2)</f>
        <v>#VALUE!</v>
      </c>
      <c r="G461" s="30" t="e" cm="1">
        <f t="array" ref="G461">INDEX(H$2:H$804,805-ROW(H461))</f>
        <v>#VALUE!</v>
      </c>
      <c r="H461" s="4" t="e" cm="1">
        <f t="array" ref="H461">SUMPRODUCT(B$2:B461-E$2,$B$2:B461-E$2)</f>
        <v>#VALUE!</v>
      </c>
      <c r="I461" s="4">
        <v>459</v>
      </c>
      <c r="J461" s="31" t="e">
        <f t="shared" si="7"/>
        <v>#VALUE!</v>
      </c>
    </row>
    <row r="462" spans="1:10" x14ac:dyDescent="0.15">
      <c r="A462" s="5">
        <v>44918</v>
      </c>
      <c r="B462" s="4">
        <f>Table5[[#This Row],[Combined 
Daily Order]]</f>
        <v>24025</v>
      </c>
      <c r="C462" s="4">
        <v>460</v>
      </c>
      <c r="D462" s="4" t="e" cm="1">
        <f t="array" aca="1" ref="D462" ca="1">SUMPRODUCT(OFFSET($B$2:$B$804,0,0,803-C462)-AVERAGE($B$2:$B$804),OFFSET($B$2:$B$804,C462,0,803-C462)-AVERAGE($B$2:$B$804))/DEVSQ($B$2:$B$804)</f>
        <v>#VALUE!</v>
      </c>
      <c r="F462" s="30" t="e" cm="1">
        <f t="array" ref="F462">SUMPRODUCT($B$2:$B$804-$E$2,B462:B1264-$E$2)</f>
        <v>#VALUE!</v>
      </c>
      <c r="G462" s="30" t="e" cm="1">
        <f t="array" ref="G462">INDEX(H$2:H$804,805-ROW(H462))</f>
        <v>#VALUE!</v>
      </c>
      <c r="H462" s="4" t="e" cm="1">
        <f t="array" ref="H462">SUMPRODUCT(B$2:B462-E$2,$B$2:B462-E$2)</f>
        <v>#VALUE!</v>
      </c>
      <c r="I462" s="4">
        <v>460</v>
      </c>
      <c r="J462" s="31" t="e">
        <f t="shared" si="7"/>
        <v>#VALUE!</v>
      </c>
    </row>
    <row r="463" spans="1:10" x14ac:dyDescent="0.15">
      <c r="A463" s="5">
        <v>44917</v>
      </c>
      <c r="B463" s="4">
        <f>Table5[[#This Row],[Combined 
Daily Order]]</f>
        <v>17036</v>
      </c>
      <c r="C463" s="4">
        <v>461</v>
      </c>
      <c r="D463" s="4" t="e" cm="1">
        <f t="array" aca="1" ref="D463" ca="1">SUMPRODUCT(OFFSET($B$2:$B$804,0,0,803-C463)-AVERAGE($B$2:$B$804),OFFSET($B$2:$B$804,C463,0,803-C463)-AVERAGE($B$2:$B$804))/DEVSQ($B$2:$B$804)</f>
        <v>#VALUE!</v>
      </c>
      <c r="F463" s="30" t="e" cm="1">
        <f t="array" ref="F463">SUMPRODUCT($B$2:$B$804-$E$2,B463:B1265-$E$2)</f>
        <v>#VALUE!</v>
      </c>
      <c r="G463" s="30" t="e" cm="1">
        <f t="array" ref="G463">INDEX(H$2:H$804,805-ROW(H463))</f>
        <v>#VALUE!</v>
      </c>
      <c r="H463" s="4" t="e" cm="1">
        <f t="array" ref="H463">SUMPRODUCT(B$2:B463-E$2,$B$2:B463-E$2)</f>
        <v>#VALUE!</v>
      </c>
      <c r="I463" s="4">
        <v>461</v>
      </c>
      <c r="J463" s="31" t="e">
        <f t="shared" si="7"/>
        <v>#VALUE!</v>
      </c>
    </row>
    <row r="464" spans="1:10" x14ac:dyDescent="0.15">
      <c r="A464" s="5">
        <v>44916</v>
      </c>
      <c r="B464" s="4">
        <f>Table5[[#This Row],[Combined 
Daily Order]]</f>
        <v>27892</v>
      </c>
      <c r="C464" s="4">
        <v>462</v>
      </c>
      <c r="D464" s="4" t="e" cm="1">
        <f t="array" aca="1" ref="D464" ca="1">SUMPRODUCT(OFFSET($B$2:$B$804,0,0,803-C464)-AVERAGE($B$2:$B$804),OFFSET($B$2:$B$804,C464,0,803-C464)-AVERAGE($B$2:$B$804))/DEVSQ($B$2:$B$804)</f>
        <v>#VALUE!</v>
      </c>
      <c r="F464" s="30" t="e" cm="1">
        <f t="array" ref="F464">SUMPRODUCT($B$2:$B$804-$E$2,B464:B1266-$E$2)</f>
        <v>#VALUE!</v>
      </c>
      <c r="G464" s="30" t="e" cm="1">
        <f t="array" ref="G464">INDEX(H$2:H$804,805-ROW(H464))</f>
        <v>#VALUE!</v>
      </c>
      <c r="H464" s="4" t="e" cm="1">
        <f t="array" ref="H464">SUMPRODUCT(B$2:B464-E$2,$B$2:B464-E$2)</f>
        <v>#VALUE!</v>
      </c>
      <c r="I464" s="4">
        <v>462</v>
      </c>
      <c r="J464" s="31" t="e">
        <f t="shared" si="7"/>
        <v>#VALUE!</v>
      </c>
    </row>
    <row r="465" spans="1:10" x14ac:dyDescent="0.15">
      <c r="A465" s="5">
        <v>44915</v>
      </c>
      <c r="B465" s="4">
        <f>Table5[[#This Row],[Combined 
Daily Order]]</f>
        <v>18986</v>
      </c>
      <c r="C465" s="4">
        <v>463</v>
      </c>
      <c r="D465" s="4" t="e" cm="1">
        <f t="array" aca="1" ref="D465" ca="1">SUMPRODUCT(OFFSET($B$2:$B$804,0,0,803-C465)-AVERAGE($B$2:$B$804),OFFSET($B$2:$B$804,C465,0,803-C465)-AVERAGE($B$2:$B$804))/DEVSQ($B$2:$B$804)</f>
        <v>#VALUE!</v>
      </c>
      <c r="F465" s="30" t="e" cm="1">
        <f t="array" ref="F465">SUMPRODUCT($B$2:$B$804-$E$2,B465:B1267-$E$2)</f>
        <v>#VALUE!</v>
      </c>
      <c r="G465" s="30" t="e" cm="1">
        <f t="array" ref="G465">INDEX(H$2:H$804,805-ROW(H465))</f>
        <v>#VALUE!</v>
      </c>
      <c r="H465" s="4" t="e" cm="1">
        <f t="array" ref="H465">SUMPRODUCT(B$2:B465-E$2,$B$2:B465-E$2)</f>
        <v>#VALUE!</v>
      </c>
      <c r="I465" s="4">
        <v>463</v>
      </c>
      <c r="J465" s="31" t="e">
        <f t="shared" si="7"/>
        <v>#VALUE!</v>
      </c>
    </row>
    <row r="466" spans="1:10" x14ac:dyDescent="0.15">
      <c r="A466" s="5">
        <v>44914</v>
      </c>
      <c r="B466" s="4">
        <f>Table5[[#This Row],[Combined 
Daily Order]]</f>
        <v>26962</v>
      </c>
      <c r="C466" s="4">
        <v>464</v>
      </c>
      <c r="D466" s="4" t="e" cm="1">
        <f t="array" aca="1" ref="D466" ca="1">SUMPRODUCT(OFFSET($B$2:$B$804,0,0,803-C466)-AVERAGE($B$2:$B$804),OFFSET($B$2:$B$804,C466,0,803-C466)-AVERAGE($B$2:$B$804))/DEVSQ($B$2:$B$804)</f>
        <v>#VALUE!</v>
      </c>
      <c r="F466" s="30" t="e" cm="1">
        <f t="array" ref="F466">SUMPRODUCT($B$2:$B$804-$E$2,B466:B1268-$E$2)</f>
        <v>#VALUE!</v>
      </c>
      <c r="G466" s="30" t="e" cm="1">
        <f t="array" ref="G466">INDEX(H$2:H$804,805-ROW(H466))</f>
        <v>#VALUE!</v>
      </c>
      <c r="H466" s="4" t="e" cm="1">
        <f t="array" ref="H466">SUMPRODUCT(B$2:B466-E$2,$B$2:B466-E$2)</f>
        <v>#VALUE!</v>
      </c>
      <c r="I466" s="4">
        <v>464</v>
      </c>
      <c r="J466" s="31" t="e">
        <f t="shared" si="7"/>
        <v>#VALUE!</v>
      </c>
    </row>
    <row r="467" spans="1:10" x14ac:dyDescent="0.15">
      <c r="A467" s="5">
        <v>44911</v>
      </c>
      <c r="B467" s="4">
        <f>Table5[[#This Row],[Combined 
Daily Order]]</f>
        <v>20334</v>
      </c>
      <c r="C467" s="4">
        <v>465</v>
      </c>
      <c r="D467" s="4" t="e" cm="1">
        <f t="array" aca="1" ref="D467" ca="1">SUMPRODUCT(OFFSET($B$2:$B$804,0,0,803-C467)-AVERAGE($B$2:$B$804),OFFSET($B$2:$B$804,C467,0,803-C467)-AVERAGE($B$2:$B$804))/DEVSQ($B$2:$B$804)</f>
        <v>#VALUE!</v>
      </c>
      <c r="F467" s="30" t="e" cm="1">
        <f t="array" ref="F467">SUMPRODUCT($B$2:$B$804-$E$2,B467:B1269-$E$2)</f>
        <v>#VALUE!</v>
      </c>
      <c r="G467" s="30" t="e" cm="1">
        <f t="array" ref="G467">INDEX(H$2:H$804,805-ROW(H467))</f>
        <v>#VALUE!</v>
      </c>
      <c r="H467" s="4" t="e" cm="1">
        <f t="array" ref="H467">SUMPRODUCT(B$2:B467-E$2,$B$2:B467-E$2)</f>
        <v>#VALUE!</v>
      </c>
      <c r="I467" s="4">
        <v>465</v>
      </c>
      <c r="J467" s="31" t="e">
        <f t="shared" si="7"/>
        <v>#VALUE!</v>
      </c>
    </row>
    <row r="468" spans="1:10" x14ac:dyDescent="0.15">
      <c r="A468" s="5">
        <v>44910</v>
      </c>
      <c r="B468" s="4">
        <f>Table5[[#This Row],[Combined 
Daily Order]]</f>
        <v>29226</v>
      </c>
      <c r="C468" s="4">
        <v>466</v>
      </c>
      <c r="D468" s="4" t="e" cm="1">
        <f t="array" aca="1" ref="D468" ca="1">SUMPRODUCT(OFFSET($B$2:$B$804,0,0,803-C468)-AVERAGE($B$2:$B$804),OFFSET($B$2:$B$804,C468,0,803-C468)-AVERAGE($B$2:$B$804))/DEVSQ($B$2:$B$804)</f>
        <v>#VALUE!</v>
      </c>
      <c r="F468" s="30" t="e" cm="1">
        <f t="array" ref="F468">SUMPRODUCT($B$2:$B$804-$E$2,B468:B1270-$E$2)</f>
        <v>#VALUE!</v>
      </c>
      <c r="G468" s="30" t="e" cm="1">
        <f t="array" ref="G468">INDEX(H$2:H$804,805-ROW(H468))</f>
        <v>#VALUE!</v>
      </c>
      <c r="H468" s="4" t="e" cm="1">
        <f t="array" ref="H468">SUMPRODUCT(B$2:B468-E$2,$B$2:B468-E$2)</f>
        <v>#VALUE!</v>
      </c>
      <c r="I468" s="4">
        <v>466</v>
      </c>
      <c r="J468" s="31" t="e">
        <f t="shared" si="7"/>
        <v>#VALUE!</v>
      </c>
    </row>
    <row r="469" spans="1:10" x14ac:dyDescent="0.15">
      <c r="A469" s="5">
        <v>44909</v>
      </c>
      <c r="B469" s="4">
        <f>Table5[[#This Row],[Combined 
Daily Order]]</f>
        <v>20859</v>
      </c>
      <c r="C469" s="4">
        <v>467</v>
      </c>
      <c r="D469" s="4" t="e" cm="1">
        <f t="array" aca="1" ref="D469" ca="1">SUMPRODUCT(OFFSET($B$2:$B$804,0,0,803-C469)-AVERAGE($B$2:$B$804),OFFSET($B$2:$B$804,C469,0,803-C469)-AVERAGE($B$2:$B$804))/DEVSQ($B$2:$B$804)</f>
        <v>#VALUE!</v>
      </c>
      <c r="F469" s="30" t="e" cm="1">
        <f t="array" ref="F469">SUMPRODUCT($B$2:$B$804-$E$2,B469:B1271-$E$2)</f>
        <v>#VALUE!</v>
      </c>
      <c r="G469" s="30" t="e" cm="1">
        <f t="array" ref="G469">INDEX(H$2:H$804,805-ROW(H469))</f>
        <v>#VALUE!</v>
      </c>
      <c r="H469" s="4" t="e" cm="1">
        <f t="array" ref="H469">SUMPRODUCT(B$2:B469-E$2,$B$2:B469-E$2)</f>
        <v>#VALUE!</v>
      </c>
      <c r="I469" s="4">
        <v>467</v>
      </c>
      <c r="J469" s="31" t="e">
        <f t="shared" si="7"/>
        <v>#VALUE!</v>
      </c>
    </row>
    <row r="470" spans="1:10" x14ac:dyDescent="0.15">
      <c r="A470" s="5">
        <v>44908</v>
      </c>
      <c r="B470" s="4">
        <f>AVERAGE(B469,B471)</f>
        <v>20327.5</v>
      </c>
      <c r="C470" s="4">
        <v>468</v>
      </c>
      <c r="D470" s="4" t="e" cm="1">
        <f t="array" aca="1" ref="D470" ca="1">SUMPRODUCT(OFFSET($B$2:$B$804,0,0,803-C470)-AVERAGE($B$2:$B$804),OFFSET($B$2:$B$804,C470,0,803-C470)-AVERAGE($B$2:$B$804))/DEVSQ($B$2:$B$804)</f>
        <v>#VALUE!</v>
      </c>
      <c r="F470" s="30" t="e" cm="1">
        <f t="array" ref="F470">SUMPRODUCT($B$2:$B$804-$E$2,B470:B1272-$E$2)</f>
        <v>#VALUE!</v>
      </c>
      <c r="G470" s="30" t="e" cm="1">
        <f t="array" ref="G470">INDEX(H$2:H$804,805-ROW(H470))</f>
        <v>#VALUE!</v>
      </c>
      <c r="H470" s="4" t="e" cm="1">
        <f t="array" ref="H470">SUMPRODUCT(B$2:B470-E$2,$B$2:B470-E$2)</f>
        <v>#VALUE!</v>
      </c>
      <c r="I470" s="4">
        <v>468</v>
      </c>
      <c r="J470" s="31" t="e">
        <f t="shared" si="7"/>
        <v>#VALUE!</v>
      </c>
    </row>
    <row r="471" spans="1:10" x14ac:dyDescent="0.15">
      <c r="A471" s="5">
        <v>44907</v>
      </c>
      <c r="B471" s="4">
        <f>Table5[[#This Row],[Combined 
Daily Order]]</f>
        <v>19796</v>
      </c>
      <c r="C471" s="4">
        <v>469</v>
      </c>
      <c r="D471" s="4" t="e" cm="1">
        <f t="array" aca="1" ref="D471" ca="1">SUMPRODUCT(OFFSET($B$2:$B$804,0,0,803-C471)-AVERAGE($B$2:$B$804),OFFSET($B$2:$B$804,C471,0,803-C471)-AVERAGE($B$2:$B$804))/DEVSQ($B$2:$B$804)</f>
        <v>#VALUE!</v>
      </c>
      <c r="F471" s="30" t="e" cm="1">
        <f t="array" ref="F471">SUMPRODUCT($B$2:$B$804-$E$2,B471:B1273-$E$2)</f>
        <v>#VALUE!</v>
      </c>
      <c r="G471" s="30" t="e" cm="1">
        <f t="array" ref="G471">INDEX(H$2:H$804,805-ROW(H471))</f>
        <v>#VALUE!</v>
      </c>
      <c r="H471" s="4" t="e" cm="1">
        <f t="array" ref="H471">SUMPRODUCT(B$2:B471-E$2,$B$2:B471-E$2)</f>
        <v>#VALUE!</v>
      </c>
      <c r="I471" s="4">
        <v>469</v>
      </c>
      <c r="J471" s="31" t="e">
        <f t="shared" si="7"/>
        <v>#VALUE!</v>
      </c>
    </row>
    <row r="472" spans="1:10" x14ac:dyDescent="0.15">
      <c r="A472" s="5">
        <v>44904</v>
      </c>
      <c r="B472" s="4">
        <f>AVERAGE(B471,B473)</f>
        <v>19976</v>
      </c>
      <c r="C472" s="4">
        <v>470</v>
      </c>
      <c r="D472" s="4" t="e" cm="1">
        <f t="array" aca="1" ref="D472" ca="1">SUMPRODUCT(OFFSET($B$2:$B$804,0,0,803-C472)-AVERAGE($B$2:$B$804),OFFSET($B$2:$B$804,C472,0,803-C472)-AVERAGE($B$2:$B$804))/DEVSQ($B$2:$B$804)</f>
        <v>#VALUE!</v>
      </c>
      <c r="F472" s="30" t="e" cm="1">
        <f t="array" ref="F472">SUMPRODUCT($B$2:$B$804-$E$2,B472:B1274-$E$2)</f>
        <v>#VALUE!</v>
      </c>
      <c r="G472" s="30" t="e" cm="1">
        <f t="array" ref="G472">INDEX(H$2:H$804,805-ROW(H472))</f>
        <v>#VALUE!</v>
      </c>
      <c r="H472" s="4" t="e" cm="1">
        <f t="array" ref="H472">SUMPRODUCT(B$2:B472-E$2,$B$2:B472-E$2)</f>
        <v>#VALUE!</v>
      </c>
      <c r="I472" s="4">
        <v>470</v>
      </c>
      <c r="J472" s="31" t="e">
        <f t="shared" si="7"/>
        <v>#VALUE!</v>
      </c>
    </row>
    <row r="473" spans="1:10" x14ac:dyDescent="0.15">
      <c r="A473" s="5">
        <v>44903</v>
      </c>
      <c r="B473" s="4">
        <f>Table5[[#This Row],[Combined 
Daily Order]]</f>
        <v>20156</v>
      </c>
      <c r="C473" s="4">
        <v>471</v>
      </c>
      <c r="D473" s="4" t="e" cm="1">
        <f t="array" aca="1" ref="D473" ca="1">SUMPRODUCT(OFFSET($B$2:$B$804,0,0,803-C473)-AVERAGE($B$2:$B$804),OFFSET($B$2:$B$804,C473,0,803-C473)-AVERAGE($B$2:$B$804))/DEVSQ($B$2:$B$804)</f>
        <v>#VALUE!</v>
      </c>
      <c r="F473" s="30" t="e" cm="1">
        <f t="array" ref="F473">SUMPRODUCT($B$2:$B$804-$E$2,B473:B1275-$E$2)</f>
        <v>#VALUE!</v>
      </c>
      <c r="G473" s="30" t="e" cm="1">
        <f t="array" ref="G473">INDEX(H$2:H$804,805-ROW(H473))</f>
        <v>#VALUE!</v>
      </c>
      <c r="H473" s="4" t="e" cm="1">
        <f t="array" ref="H473">SUMPRODUCT(B$2:B473-E$2,$B$2:B473-E$2)</f>
        <v>#VALUE!</v>
      </c>
      <c r="I473" s="4">
        <v>471</v>
      </c>
      <c r="J473" s="31" t="e">
        <f t="shared" si="7"/>
        <v>#VALUE!</v>
      </c>
    </row>
    <row r="474" spans="1:10" x14ac:dyDescent="0.15">
      <c r="A474" s="5">
        <v>44902</v>
      </c>
      <c r="B474" s="4">
        <f>AVERAGE(B473,B475)</f>
        <v>20451</v>
      </c>
      <c r="C474" s="4">
        <v>472</v>
      </c>
      <c r="D474" s="4" t="e" cm="1">
        <f t="array" aca="1" ref="D474" ca="1">SUMPRODUCT(OFFSET($B$2:$B$804,0,0,803-C474)-AVERAGE($B$2:$B$804),OFFSET($B$2:$B$804,C474,0,803-C474)-AVERAGE($B$2:$B$804))/DEVSQ($B$2:$B$804)</f>
        <v>#VALUE!</v>
      </c>
      <c r="F474" s="30" t="e" cm="1">
        <f t="array" ref="F474">SUMPRODUCT($B$2:$B$804-$E$2,B474:B1276-$E$2)</f>
        <v>#VALUE!</v>
      </c>
      <c r="G474" s="30" t="e" cm="1">
        <f t="array" ref="G474">INDEX(H$2:H$804,805-ROW(H474))</f>
        <v>#VALUE!</v>
      </c>
      <c r="H474" s="4" t="e" cm="1">
        <f t="array" ref="H474">SUMPRODUCT(B$2:B474-E$2,$B$2:B474-E$2)</f>
        <v>#VALUE!</v>
      </c>
      <c r="I474" s="4">
        <v>472</v>
      </c>
      <c r="J474" s="31" t="e">
        <f t="shared" si="7"/>
        <v>#VALUE!</v>
      </c>
    </row>
    <row r="475" spans="1:10" x14ac:dyDescent="0.15">
      <c r="A475" s="5">
        <v>44901</v>
      </c>
      <c r="B475" s="4">
        <f>Table5[[#This Row],[Combined 
Daily Order]]</f>
        <v>20746</v>
      </c>
      <c r="C475" s="4">
        <v>473</v>
      </c>
      <c r="D475" s="4" t="e" cm="1">
        <f t="array" aca="1" ref="D475" ca="1">SUMPRODUCT(OFFSET($B$2:$B$804,0,0,803-C475)-AVERAGE($B$2:$B$804),OFFSET($B$2:$B$804,C475,0,803-C475)-AVERAGE($B$2:$B$804))/DEVSQ($B$2:$B$804)</f>
        <v>#VALUE!</v>
      </c>
      <c r="F475" s="30" t="e" cm="1">
        <f t="array" ref="F475">SUMPRODUCT($B$2:$B$804-$E$2,B475:B1277-$E$2)</f>
        <v>#VALUE!</v>
      </c>
      <c r="G475" s="30" t="e" cm="1">
        <f t="array" ref="G475">INDEX(H$2:H$804,805-ROW(H475))</f>
        <v>#VALUE!</v>
      </c>
      <c r="H475" s="4" t="e" cm="1">
        <f t="array" ref="H475">SUMPRODUCT(B$2:B475-E$2,$B$2:B475-E$2)</f>
        <v>#VALUE!</v>
      </c>
      <c r="I475" s="4">
        <v>473</v>
      </c>
      <c r="J475" s="31" t="e">
        <f t="shared" si="7"/>
        <v>#VALUE!</v>
      </c>
    </row>
    <row r="476" spans="1:10" x14ac:dyDescent="0.15">
      <c r="A476" s="5">
        <v>44900</v>
      </c>
      <c r="B476" s="4">
        <f>Table5[[#This Row],[Combined 
Daily Order]]</f>
        <v>31240</v>
      </c>
      <c r="C476" s="4">
        <v>474</v>
      </c>
      <c r="D476" s="4" t="e" cm="1">
        <f t="array" aca="1" ref="D476" ca="1">SUMPRODUCT(OFFSET($B$2:$B$804,0,0,803-C476)-AVERAGE($B$2:$B$804),OFFSET($B$2:$B$804,C476,0,803-C476)-AVERAGE($B$2:$B$804))/DEVSQ($B$2:$B$804)</f>
        <v>#VALUE!</v>
      </c>
      <c r="F476" s="30" t="e" cm="1">
        <f t="array" ref="F476">SUMPRODUCT($B$2:$B$804-$E$2,B476:B1278-$E$2)</f>
        <v>#VALUE!</v>
      </c>
      <c r="G476" s="30" t="e" cm="1">
        <f t="array" ref="G476">INDEX(H$2:H$804,805-ROW(H476))</f>
        <v>#VALUE!</v>
      </c>
      <c r="H476" s="4" t="e" cm="1">
        <f t="array" ref="H476">SUMPRODUCT(B$2:B476-E$2,$B$2:B476-E$2)</f>
        <v>#VALUE!</v>
      </c>
      <c r="I476" s="4">
        <v>474</v>
      </c>
      <c r="J476" s="31" t="e">
        <f t="shared" si="7"/>
        <v>#VALUE!</v>
      </c>
    </row>
    <row r="477" spans="1:10" x14ac:dyDescent="0.15">
      <c r="A477" s="5">
        <v>44897</v>
      </c>
      <c r="B477" s="4">
        <f>Table5[[#This Row],[Combined 
Daily Order]]</f>
        <v>17535</v>
      </c>
      <c r="C477" s="4">
        <v>475</v>
      </c>
      <c r="D477" s="4" t="e" cm="1">
        <f t="array" aca="1" ref="D477" ca="1">SUMPRODUCT(OFFSET($B$2:$B$804,0,0,803-C477)-AVERAGE($B$2:$B$804),OFFSET($B$2:$B$804,C477,0,803-C477)-AVERAGE($B$2:$B$804))/DEVSQ($B$2:$B$804)</f>
        <v>#VALUE!</v>
      </c>
      <c r="F477" s="30" t="e" cm="1">
        <f t="array" ref="F477">SUMPRODUCT($B$2:$B$804-$E$2,B477:B1279-$E$2)</f>
        <v>#VALUE!</v>
      </c>
      <c r="G477" s="30" t="e" cm="1">
        <f t="array" ref="G477">INDEX(H$2:H$804,805-ROW(H477))</f>
        <v>#VALUE!</v>
      </c>
      <c r="H477" s="4" t="e" cm="1">
        <f t="array" ref="H477">SUMPRODUCT(B$2:B477-E$2,$B$2:B477-E$2)</f>
        <v>#VALUE!</v>
      </c>
      <c r="I477" s="4">
        <v>475</v>
      </c>
      <c r="J477" s="31" t="e">
        <f t="shared" si="7"/>
        <v>#VALUE!</v>
      </c>
    </row>
    <row r="478" spans="1:10" x14ac:dyDescent="0.15">
      <c r="A478" s="5">
        <v>44896</v>
      </c>
      <c r="B478" s="4">
        <f>Table5[[#This Row],[Combined 
Daily Order]]</f>
        <v>28407</v>
      </c>
      <c r="C478" s="4">
        <v>476</v>
      </c>
      <c r="D478" s="4" t="e" cm="1">
        <f t="array" aca="1" ref="D478" ca="1">SUMPRODUCT(OFFSET($B$2:$B$804,0,0,803-C478)-AVERAGE($B$2:$B$804),OFFSET($B$2:$B$804,C478,0,803-C478)-AVERAGE($B$2:$B$804))/DEVSQ($B$2:$B$804)</f>
        <v>#VALUE!</v>
      </c>
      <c r="F478" s="30" t="e" cm="1">
        <f t="array" ref="F478">SUMPRODUCT($B$2:$B$804-$E$2,B478:B1280-$E$2)</f>
        <v>#VALUE!</v>
      </c>
      <c r="G478" s="30" t="e" cm="1">
        <f t="array" ref="G478">INDEX(H$2:H$804,805-ROW(H478))</f>
        <v>#VALUE!</v>
      </c>
      <c r="H478" s="4" t="e" cm="1">
        <f t="array" ref="H478">SUMPRODUCT(B$2:B478-E$2,$B$2:B478-E$2)</f>
        <v>#VALUE!</v>
      </c>
      <c r="I478" s="4">
        <v>476</v>
      </c>
      <c r="J478" s="31" t="e">
        <f t="shared" si="7"/>
        <v>#VALUE!</v>
      </c>
    </row>
    <row r="479" spans="1:10" x14ac:dyDescent="0.15">
      <c r="A479" s="5">
        <v>44895</v>
      </c>
      <c r="B479" s="4">
        <f>Table5[[#This Row],[Combined 
Daily Order]]</f>
        <v>28363</v>
      </c>
      <c r="C479" s="4">
        <v>477</v>
      </c>
      <c r="D479" s="4" t="e" cm="1">
        <f t="array" aca="1" ref="D479" ca="1">SUMPRODUCT(OFFSET($B$2:$B$804,0,0,803-C479)-AVERAGE($B$2:$B$804),OFFSET($B$2:$B$804,C479,0,803-C479)-AVERAGE($B$2:$B$804))/DEVSQ($B$2:$B$804)</f>
        <v>#VALUE!</v>
      </c>
      <c r="F479" s="30" t="e" cm="1">
        <f t="array" ref="F479">SUMPRODUCT($B$2:$B$804-$E$2,B479:B1281-$E$2)</f>
        <v>#VALUE!</v>
      </c>
      <c r="G479" s="30" t="e" cm="1">
        <f t="array" ref="G479">INDEX(H$2:H$804,805-ROW(H479))</f>
        <v>#VALUE!</v>
      </c>
      <c r="H479" s="4" t="e" cm="1">
        <f t="array" ref="H479">SUMPRODUCT(B$2:B479-E$2,$B$2:B479-E$2)</f>
        <v>#VALUE!</v>
      </c>
      <c r="I479" s="4">
        <v>477</v>
      </c>
      <c r="J479" s="31" t="e">
        <f t="shared" si="7"/>
        <v>#VALUE!</v>
      </c>
    </row>
    <row r="480" spans="1:10" x14ac:dyDescent="0.15">
      <c r="A480" s="5">
        <v>44894</v>
      </c>
      <c r="B480" s="4">
        <f>Table5[[#This Row],[Combined 
Daily Order]]</f>
        <v>18131</v>
      </c>
      <c r="C480" s="4">
        <v>478</v>
      </c>
      <c r="D480" s="4" t="e" cm="1">
        <f t="array" aca="1" ref="D480" ca="1">SUMPRODUCT(OFFSET($B$2:$B$804,0,0,803-C480)-AVERAGE($B$2:$B$804),OFFSET($B$2:$B$804,C480,0,803-C480)-AVERAGE($B$2:$B$804))/DEVSQ($B$2:$B$804)</f>
        <v>#VALUE!</v>
      </c>
      <c r="F480" s="30" t="e" cm="1">
        <f t="array" ref="F480">SUMPRODUCT($B$2:$B$804-$E$2,B480:B1282-$E$2)</f>
        <v>#VALUE!</v>
      </c>
      <c r="G480" s="30" t="e" cm="1">
        <f t="array" ref="G480">INDEX(H$2:H$804,805-ROW(H480))</f>
        <v>#VALUE!</v>
      </c>
      <c r="H480" s="4" t="e" cm="1">
        <f t="array" ref="H480">SUMPRODUCT(B$2:B480-E$2,$B$2:B480-E$2)</f>
        <v>#VALUE!</v>
      </c>
      <c r="I480" s="4">
        <v>478</v>
      </c>
      <c r="J480" s="31" t="e">
        <f t="shared" si="7"/>
        <v>#VALUE!</v>
      </c>
    </row>
    <row r="481" spans="1:10" x14ac:dyDescent="0.15">
      <c r="A481" s="5">
        <v>44893</v>
      </c>
      <c r="B481" s="4">
        <f>Table5[[#This Row],[Combined 
Daily Order]]</f>
        <v>29011</v>
      </c>
      <c r="C481" s="4">
        <v>479</v>
      </c>
      <c r="D481" s="4" t="e" cm="1">
        <f t="array" aca="1" ref="D481" ca="1">SUMPRODUCT(OFFSET($B$2:$B$804,0,0,803-C481)-AVERAGE($B$2:$B$804),OFFSET($B$2:$B$804,C481,0,803-C481)-AVERAGE($B$2:$B$804))/DEVSQ($B$2:$B$804)</f>
        <v>#VALUE!</v>
      </c>
      <c r="F481" s="30" t="e" cm="1">
        <f t="array" ref="F481">SUMPRODUCT($B$2:$B$804-$E$2,B481:B1283-$E$2)</f>
        <v>#VALUE!</v>
      </c>
      <c r="G481" s="30" t="e" cm="1">
        <f t="array" ref="G481">INDEX(H$2:H$804,805-ROW(H481))</f>
        <v>#VALUE!</v>
      </c>
      <c r="H481" s="4" t="e" cm="1">
        <f t="array" ref="H481">SUMPRODUCT(B$2:B481-E$2,$B$2:B481-E$2)</f>
        <v>#VALUE!</v>
      </c>
      <c r="I481" s="4">
        <v>479</v>
      </c>
      <c r="J481" s="31" t="e">
        <f t="shared" si="7"/>
        <v>#VALUE!</v>
      </c>
    </row>
    <row r="482" spans="1:10" x14ac:dyDescent="0.15">
      <c r="A482" s="5">
        <v>44890</v>
      </c>
      <c r="B482" s="4">
        <f>Table5[[#This Row],[Combined 
Daily Order]]</f>
        <v>20360</v>
      </c>
      <c r="C482" s="4">
        <v>480</v>
      </c>
      <c r="D482" s="4" t="e" cm="1">
        <f t="array" aca="1" ref="D482" ca="1">SUMPRODUCT(OFFSET($B$2:$B$804,0,0,803-C482)-AVERAGE($B$2:$B$804),OFFSET($B$2:$B$804,C482,0,803-C482)-AVERAGE($B$2:$B$804))/DEVSQ($B$2:$B$804)</f>
        <v>#VALUE!</v>
      </c>
      <c r="F482" s="30" t="e" cm="1">
        <f t="array" ref="F482">SUMPRODUCT($B$2:$B$804-$E$2,B482:B1284-$E$2)</f>
        <v>#VALUE!</v>
      </c>
      <c r="G482" s="30" t="e" cm="1">
        <f t="array" ref="G482">INDEX(H$2:H$804,805-ROW(H482))</f>
        <v>#VALUE!</v>
      </c>
      <c r="H482" s="4" t="e" cm="1">
        <f t="array" ref="H482">SUMPRODUCT(B$2:B482-E$2,$B$2:B482-E$2)</f>
        <v>#VALUE!</v>
      </c>
      <c r="I482" s="4">
        <v>480</v>
      </c>
      <c r="J482" s="31" t="e">
        <f t="shared" si="7"/>
        <v>#VALUE!</v>
      </c>
    </row>
    <row r="483" spans="1:10" x14ac:dyDescent="0.15">
      <c r="A483" s="5">
        <v>44889</v>
      </c>
      <c r="B483" s="4">
        <f>Table5[[#This Row],[Combined 
Daily Order]]</f>
        <v>28017</v>
      </c>
      <c r="C483" s="4">
        <v>481</v>
      </c>
      <c r="D483" s="4" t="e" cm="1">
        <f t="array" aca="1" ref="D483" ca="1">SUMPRODUCT(OFFSET($B$2:$B$804,0,0,803-C483)-AVERAGE($B$2:$B$804),OFFSET($B$2:$B$804,C483,0,803-C483)-AVERAGE($B$2:$B$804))/DEVSQ($B$2:$B$804)</f>
        <v>#VALUE!</v>
      </c>
      <c r="F483" s="30" t="e" cm="1">
        <f t="array" ref="F483">SUMPRODUCT($B$2:$B$804-$E$2,B483:B1285-$E$2)</f>
        <v>#VALUE!</v>
      </c>
      <c r="G483" s="30" t="e" cm="1">
        <f t="array" ref="G483">INDEX(H$2:H$804,805-ROW(H483))</f>
        <v>#VALUE!</v>
      </c>
      <c r="H483" s="4" t="e" cm="1">
        <f t="array" ref="H483">SUMPRODUCT(B$2:B483-E$2,$B$2:B483-E$2)</f>
        <v>#VALUE!</v>
      </c>
      <c r="I483" s="4">
        <v>481</v>
      </c>
      <c r="J483" s="31" t="e">
        <f t="shared" si="7"/>
        <v>#VALUE!</v>
      </c>
    </row>
    <row r="484" spans="1:10" x14ac:dyDescent="0.15">
      <c r="A484" s="5">
        <v>44888</v>
      </c>
      <c r="B484" s="4">
        <f>Table5[[#This Row],[Combined 
Daily Order]]</f>
        <v>17558</v>
      </c>
      <c r="C484" s="4">
        <v>482</v>
      </c>
      <c r="D484" s="4" t="e" cm="1">
        <f t="array" aca="1" ref="D484" ca="1">SUMPRODUCT(OFFSET($B$2:$B$804,0,0,803-C484)-AVERAGE($B$2:$B$804),OFFSET($B$2:$B$804,C484,0,803-C484)-AVERAGE($B$2:$B$804))/DEVSQ($B$2:$B$804)</f>
        <v>#VALUE!</v>
      </c>
      <c r="F484" s="30" t="e" cm="1">
        <f t="array" ref="F484">SUMPRODUCT($B$2:$B$804-$E$2,B484:B1286-$E$2)</f>
        <v>#VALUE!</v>
      </c>
      <c r="G484" s="30" t="e" cm="1">
        <f t="array" ref="G484">INDEX(H$2:H$804,805-ROW(H484))</f>
        <v>#VALUE!</v>
      </c>
      <c r="H484" s="4" t="e" cm="1">
        <f t="array" ref="H484">SUMPRODUCT(B$2:B484-E$2,$B$2:B484-E$2)</f>
        <v>#VALUE!</v>
      </c>
      <c r="I484" s="4">
        <v>482</v>
      </c>
      <c r="J484" s="31" t="e">
        <f t="shared" si="7"/>
        <v>#VALUE!</v>
      </c>
    </row>
    <row r="485" spans="1:10" x14ac:dyDescent="0.15">
      <c r="A485" s="5">
        <v>44887</v>
      </c>
      <c r="B485" s="4">
        <f>Table5[[#This Row],[Combined 
Daily Order]]</f>
        <v>25397</v>
      </c>
      <c r="C485" s="4">
        <v>483</v>
      </c>
      <c r="D485" s="4" t="e" cm="1">
        <f t="array" aca="1" ref="D485" ca="1">SUMPRODUCT(OFFSET($B$2:$B$804,0,0,803-C485)-AVERAGE($B$2:$B$804),OFFSET($B$2:$B$804,C485,0,803-C485)-AVERAGE($B$2:$B$804))/DEVSQ($B$2:$B$804)</f>
        <v>#VALUE!</v>
      </c>
      <c r="F485" s="30" t="e" cm="1">
        <f t="array" ref="F485">SUMPRODUCT($B$2:$B$804-$E$2,B485:B1287-$E$2)</f>
        <v>#VALUE!</v>
      </c>
      <c r="G485" s="30" t="e" cm="1">
        <f t="array" ref="G485">INDEX(H$2:H$804,805-ROW(H485))</f>
        <v>#VALUE!</v>
      </c>
      <c r="H485" s="4" t="e" cm="1">
        <f t="array" ref="H485">SUMPRODUCT(B$2:B485-E$2,$B$2:B485-E$2)</f>
        <v>#VALUE!</v>
      </c>
      <c r="I485" s="4">
        <v>483</v>
      </c>
      <c r="J485" s="31" t="e">
        <f t="shared" si="7"/>
        <v>#VALUE!</v>
      </c>
    </row>
    <row r="486" spans="1:10" x14ac:dyDescent="0.15">
      <c r="A486" s="5">
        <v>44886</v>
      </c>
      <c r="B486" s="4">
        <f>Table5[[#This Row],[Combined 
Daily Order]]</f>
        <v>16190</v>
      </c>
      <c r="C486" s="4">
        <v>484</v>
      </c>
      <c r="D486" s="4" t="e" cm="1">
        <f t="array" aca="1" ref="D486" ca="1">SUMPRODUCT(OFFSET($B$2:$B$804,0,0,803-C486)-AVERAGE($B$2:$B$804),OFFSET($B$2:$B$804,C486,0,803-C486)-AVERAGE($B$2:$B$804))/DEVSQ($B$2:$B$804)</f>
        <v>#VALUE!</v>
      </c>
      <c r="F486" s="30" t="e" cm="1">
        <f t="array" ref="F486">SUMPRODUCT($B$2:$B$804-$E$2,B486:B1288-$E$2)</f>
        <v>#VALUE!</v>
      </c>
      <c r="G486" s="30" t="e" cm="1">
        <f t="array" ref="G486">INDEX(H$2:H$804,805-ROW(H486))</f>
        <v>#VALUE!</v>
      </c>
      <c r="H486" s="4" t="e" cm="1">
        <f t="array" ref="H486">SUMPRODUCT(B$2:B486-E$2,$B$2:B486-E$2)</f>
        <v>#VALUE!</v>
      </c>
      <c r="I486" s="4">
        <v>484</v>
      </c>
      <c r="J486" s="31" t="e">
        <f t="shared" si="7"/>
        <v>#VALUE!</v>
      </c>
    </row>
    <row r="487" spans="1:10" x14ac:dyDescent="0.15">
      <c r="A487" s="5">
        <v>44883</v>
      </c>
      <c r="B487" s="4">
        <f>Table5[[#This Row],[Combined 
Daily Order]]</f>
        <v>25337</v>
      </c>
      <c r="C487" s="4">
        <v>485</v>
      </c>
      <c r="D487" s="4" t="e" cm="1">
        <f t="array" aca="1" ref="D487" ca="1">SUMPRODUCT(OFFSET($B$2:$B$804,0,0,803-C487)-AVERAGE($B$2:$B$804),OFFSET($B$2:$B$804,C487,0,803-C487)-AVERAGE($B$2:$B$804))/DEVSQ($B$2:$B$804)</f>
        <v>#VALUE!</v>
      </c>
      <c r="F487" s="30" t="e" cm="1">
        <f t="array" ref="F487">SUMPRODUCT($B$2:$B$804-$E$2,B487:B1289-$E$2)</f>
        <v>#VALUE!</v>
      </c>
      <c r="G487" s="30" t="e" cm="1">
        <f t="array" ref="G487">INDEX(H$2:H$804,805-ROW(H487))</f>
        <v>#VALUE!</v>
      </c>
      <c r="H487" s="4" t="e" cm="1">
        <f t="array" ref="H487">SUMPRODUCT(B$2:B487-E$2,$B$2:B487-E$2)</f>
        <v>#VALUE!</v>
      </c>
      <c r="I487" s="4">
        <v>485</v>
      </c>
      <c r="J487" s="31" t="e">
        <f t="shared" si="7"/>
        <v>#VALUE!</v>
      </c>
    </row>
    <row r="488" spans="1:10" x14ac:dyDescent="0.15">
      <c r="A488" s="5">
        <v>44882</v>
      </c>
      <c r="B488" s="4">
        <f>Table5[[#This Row],[Combined 
Daily Order]]</f>
        <v>15741</v>
      </c>
      <c r="C488" s="4">
        <v>486</v>
      </c>
      <c r="D488" s="4" t="e" cm="1">
        <f t="array" aca="1" ref="D488" ca="1">SUMPRODUCT(OFFSET($B$2:$B$804,0,0,803-C488)-AVERAGE($B$2:$B$804),OFFSET($B$2:$B$804,C488,0,803-C488)-AVERAGE($B$2:$B$804))/DEVSQ($B$2:$B$804)</f>
        <v>#VALUE!</v>
      </c>
      <c r="F488" s="30" t="e" cm="1">
        <f t="array" ref="F488">SUMPRODUCT($B$2:$B$804-$E$2,B488:B1290-$E$2)</f>
        <v>#VALUE!</v>
      </c>
      <c r="G488" s="30" t="e" cm="1">
        <f t="array" ref="G488">INDEX(H$2:H$804,805-ROW(H488))</f>
        <v>#VALUE!</v>
      </c>
      <c r="H488" s="4" t="e" cm="1">
        <f t="array" ref="H488">SUMPRODUCT(B$2:B488-E$2,$B$2:B488-E$2)</f>
        <v>#VALUE!</v>
      </c>
      <c r="I488" s="4">
        <v>486</v>
      </c>
      <c r="J488" s="31" t="e">
        <f t="shared" si="7"/>
        <v>#VALUE!</v>
      </c>
    </row>
    <row r="489" spans="1:10" x14ac:dyDescent="0.15">
      <c r="A489" s="5">
        <v>44881</v>
      </c>
      <c r="B489" s="4">
        <f>Table5[[#This Row],[Combined 
Daily Order]]</f>
        <v>24258</v>
      </c>
      <c r="C489" s="4">
        <v>487</v>
      </c>
      <c r="D489" s="4" t="e" cm="1">
        <f t="array" aca="1" ref="D489" ca="1">SUMPRODUCT(OFFSET($B$2:$B$804,0,0,803-C489)-AVERAGE($B$2:$B$804),OFFSET($B$2:$B$804,C489,0,803-C489)-AVERAGE($B$2:$B$804))/DEVSQ($B$2:$B$804)</f>
        <v>#VALUE!</v>
      </c>
      <c r="F489" s="30" t="e" cm="1">
        <f t="array" ref="F489">SUMPRODUCT($B$2:$B$804-$E$2,B489:B1291-$E$2)</f>
        <v>#VALUE!</v>
      </c>
      <c r="G489" s="30" t="e" cm="1">
        <f t="array" ref="G489">INDEX(H$2:H$804,805-ROW(H489))</f>
        <v>#VALUE!</v>
      </c>
      <c r="H489" s="4" t="e" cm="1">
        <f t="array" ref="H489">SUMPRODUCT(B$2:B489-E$2,$B$2:B489-E$2)</f>
        <v>#VALUE!</v>
      </c>
      <c r="I489" s="4">
        <v>487</v>
      </c>
      <c r="J489" s="31" t="e">
        <f t="shared" si="7"/>
        <v>#VALUE!</v>
      </c>
    </row>
    <row r="490" spans="1:10" x14ac:dyDescent="0.15">
      <c r="A490" s="5">
        <v>44880</v>
      </c>
      <c r="B490" s="4">
        <f>Table5[[#This Row],[Combined 
Daily Order]]</f>
        <v>16321</v>
      </c>
      <c r="C490" s="4">
        <v>488</v>
      </c>
      <c r="D490" s="4" t="e" cm="1">
        <f t="array" aca="1" ref="D490" ca="1">SUMPRODUCT(OFFSET($B$2:$B$804,0,0,803-C490)-AVERAGE($B$2:$B$804),OFFSET($B$2:$B$804,C490,0,803-C490)-AVERAGE($B$2:$B$804))/DEVSQ($B$2:$B$804)</f>
        <v>#VALUE!</v>
      </c>
      <c r="F490" s="30" t="e" cm="1">
        <f t="array" ref="F490">SUMPRODUCT($B$2:$B$804-$E$2,B490:B1292-$E$2)</f>
        <v>#VALUE!</v>
      </c>
      <c r="G490" s="30" t="e" cm="1">
        <f t="array" ref="G490">INDEX(H$2:H$804,805-ROW(H490))</f>
        <v>#VALUE!</v>
      </c>
      <c r="H490" s="4" t="e" cm="1">
        <f t="array" ref="H490">SUMPRODUCT(B$2:B490-E$2,$B$2:B490-E$2)</f>
        <v>#VALUE!</v>
      </c>
      <c r="I490" s="4">
        <v>488</v>
      </c>
      <c r="J490" s="31" t="e">
        <f t="shared" si="7"/>
        <v>#VALUE!</v>
      </c>
    </row>
    <row r="491" spans="1:10" x14ac:dyDescent="0.15">
      <c r="A491" s="5">
        <v>44879</v>
      </c>
      <c r="B491" s="4">
        <f>Table5[[#This Row],[Combined 
Daily Order]]</f>
        <v>22719</v>
      </c>
      <c r="C491" s="4">
        <v>489</v>
      </c>
      <c r="D491" s="4" t="e" cm="1">
        <f t="array" aca="1" ref="D491" ca="1">SUMPRODUCT(OFFSET($B$2:$B$804,0,0,803-C491)-AVERAGE($B$2:$B$804),OFFSET($B$2:$B$804,C491,0,803-C491)-AVERAGE($B$2:$B$804))/DEVSQ($B$2:$B$804)</f>
        <v>#VALUE!</v>
      </c>
      <c r="F491" s="30" t="e" cm="1">
        <f t="array" ref="F491">SUMPRODUCT($B$2:$B$804-$E$2,B491:B1293-$E$2)</f>
        <v>#VALUE!</v>
      </c>
      <c r="G491" s="30" t="e" cm="1">
        <f t="array" ref="G491">INDEX(H$2:H$804,805-ROW(H491))</f>
        <v>#VALUE!</v>
      </c>
      <c r="H491" s="4" t="e" cm="1">
        <f t="array" ref="H491">SUMPRODUCT(B$2:B491-E$2,$B$2:B491-E$2)</f>
        <v>#VALUE!</v>
      </c>
      <c r="I491" s="4">
        <v>489</v>
      </c>
      <c r="J491" s="31" t="e">
        <f t="shared" si="7"/>
        <v>#VALUE!</v>
      </c>
    </row>
    <row r="492" spans="1:10" x14ac:dyDescent="0.15">
      <c r="A492" s="5">
        <v>44876</v>
      </c>
      <c r="B492" s="4">
        <f>Table5[[#This Row],[Combined 
Daily Order]]</f>
        <v>13562</v>
      </c>
      <c r="C492" s="4">
        <v>490</v>
      </c>
      <c r="D492" s="4" t="e" cm="1">
        <f t="array" aca="1" ref="D492" ca="1">SUMPRODUCT(OFFSET($B$2:$B$804,0,0,803-C492)-AVERAGE($B$2:$B$804),OFFSET($B$2:$B$804,C492,0,803-C492)-AVERAGE($B$2:$B$804))/DEVSQ($B$2:$B$804)</f>
        <v>#VALUE!</v>
      </c>
      <c r="F492" s="30" t="e" cm="1">
        <f t="array" ref="F492">SUMPRODUCT($B$2:$B$804-$E$2,B492:B1294-$E$2)</f>
        <v>#VALUE!</v>
      </c>
      <c r="G492" s="30" t="e" cm="1">
        <f t="array" ref="G492">INDEX(H$2:H$804,805-ROW(H492))</f>
        <v>#VALUE!</v>
      </c>
      <c r="H492" s="4" t="e" cm="1">
        <f t="array" ref="H492">SUMPRODUCT(B$2:B492-E$2,$B$2:B492-E$2)</f>
        <v>#VALUE!</v>
      </c>
      <c r="I492" s="4">
        <v>490</v>
      </c>
      <c r="J492" s="31" t="e">
        <f t="shared" si="7"/>
        <v>#VALUE!</v>
      </c>
    </row>
    <row r="493" spans="1:10" x14ac:dyDescent="0.15">
      <c r="A493" s="5">
        <v>44875</v>
      </c>
      <c r="B493" s="4">
        <f>Table5[[#This Row],[Combined 
Daily Order]]</f>
        <v>22859</v>
      </c>
      <c r="C493" s="4">
        <v>491</v>
      </c>
      <c r="D493" s="4" t="e" cm="1">
        <f t="array" aca="1" ref="D493" ca="1">SUMPRODUCT(OFFSET($B$2:$B$804,0,0,803-C493)-AVERAGE($B$2:$B$804),OFFSET($B$2:$B$804,C493,0,803-C493)-AVERAGE($B$2:$B$804))/DEVSQ($B$2:$B$804)</f>
        <v>#VALUE!</v>
      </c>
      <c r="F493" s="30" t="e" cm="1">
        <f t="array" ref="F493">SUMPRODUCT($B$2:$B$804-$E$2,B493:B1295-$E$2)</f>
        <v>#VALUE!</v>
      </c>
      <c r="G493" s="30" t="e" cm="1">
        <f t="array" ref="G493">INDEX(H$2:H$804,805-ROW(H493))</f>
        <v>#VALUE!</v>
      </c>
      <c r="H493" s="4" t="e" cm="1">
        <f t="array" ref="H493">SUMPRODUCT(B$2:B493-E$2,$B$2:B493-E$2)</f>
        <v>#VALUE!</v>
      </c>
      <c r="I493" s="4">
        <v>491</v>
      </c>
      <c r="J493" s="31" t="e">
        <f t="shared" si="7"/>
        <v>#VALUE!</v>
      </c>
    </row>
    <row r="494" spans="1:10" x14ac:dyDescent="0.15">
      <c r="A494" s="5">
        <v>44874</v>
      </c>
      <c r="B494" s="4">
        <f>Table5[[#This Row],[Combined 
Daily Order]]</f>
        <v>22597</v>
      </c>
      <c r="C494" s="4">
        <v>492</v>
      </c>
      <c r="D494" s="4" t="e" cm="1">
        <f t="array" aca="1" ref="D494" ca="1">SUMPRODUCT(OFFSET($B$2:$B$804,0,0,803-C494)-AVERAGE($B$2:$B$804),OFFSET($B$2:$B$804,C494,0,803-C494)-AVERAGE($B$2:$B$804))/DEVSQ($B$2:$B$804)</f>
        <v>#VALUE!</v>
      </c>
      <c r="F494" s="30" t="e" cm="1">
        <f t="array" ref="F494">SUMPRODUCT($B$2:$B$804-$E$2,B494:B1296-$E$2)</f>
        <v>#VALUE!</v>
      </c>
      <c r="G494" s="30" t="e" cm="1">
        <f t="array" ref="G494">INDEX(H$2:H$804,805-ROW(H494))</f>
        <v>#VALUE!</v>
      </c>
      <c r="H494" s="4" t="e" cm="1">
        <f t="array" ref="H494">SUMPRODUCT(B$2:B494-E$2,$B$2:B494-E$2)</f>
        <v>#VALUE!</v>
      </c>
      <c r="I494" s="4">
        <v>492</v>
      </c>
      <c r="J494" s="31" t="e">
        <f t="shared" si="7"/>
        <v>#VALUE!</v>
      </c>
    </row>
    <row r="495" spans="1:10" x14ac:dyDescent="0.15">
      <c r="A495" s="5">
        <v>44873</v>
      </c>
      <c r="B495" s="4">
        <f>Table5[[#This Row],[Combined 
Daily Order]]</f>
        <v>14511</v>
      </c>
      <c r="C495" s="4">
        <v>493</v>
      </c>
      <c r="D495" s="4" t="e" cm="1">
        <f t="array" aca="1" ref="D495" ca="1">SUMPRODUCT(OFFSET($B$2:$B$804,0,0,803-C495)-AVERAGE($B$2:$B$804),OFFSET($B$2:$B$804,C495,0,803-C495)-AVERAGE($B$2:$B$804))/DEVSQ($B$2:$B$804)</f>
        <v>#VALUE!</v>
      </c>
      <c r="F495" s="30" t="e" cm="1">
        <f t="array" ref="F495">SUMPRODUCT($B$2:$B$804-$E$2,B495:B1297-$E$2)</f>
        <v>#VALUE!</v>
      </c>
      <c r="G495" s="30" t="e" cm="1">
        <f t="array" ref="G495">INDEX(H$2:H$804,805-ROW(H495))</f>
        <v>#VALUE!</v>
      </c>
      <c r="H495" s="4" t="e" cm="1">
        <f t="array" ref="H495">SUMPRODUCT(B$2:B495-E$2,$B$2:B495-E$2)</f>
        <v>#VALUE!</v>
      </c>
      <c r="I495" s="4">
        <v>493</v>
      </c>
      <c r="J495" s="31" t="e">
        <f t="shared" si="7"/>
        <v>#VALUE!</v>
      </c>
    </row>
    <row r="496" spans="1:10" x14ac:dyDescent="0.15">
      <c r="A496" s="5">
        <v>44872</v>
      </c>
      <c r="B496" s="4">
        <f>Table5[[#This Row],[Combined 
Daily Order]]</f>
        <v>20744</v>
      </c>
      <c r="C496" s="4">
        <v>494</v>
      </c>
      <c r="D496" s="4" t="e" cm="1">
        <f t="array" aca="1" ref="D496" ca="1">SUMPRODUCT(OFFSET($B$2:$B$804,0,0,803-C496)-AVERAGE($B$2:$B$804),OFFSET($B$2:$B$804,C496,0,803-C496)-AVERAGE($B$2:$B$804))/DEVSQ($B$2:$B$804)</f>
        <v>#VALUE!</v>
      </c>
      <c r="F496" s="30" t="e" cm="1">
        <f t="array" ref="F496">SUMPRODUCT($B$2:$B$804-$E$2,B496:B1298-$E$2)</f>
        <v>#VALUE!</v>
      </c>
      <c r="G496" s="30" t="e" cm="1">
        <f t="array" ref="G496">INDEX(H$2:H$804,805-ROW(H496))</f>
        <v>#VALUE!</v>
      </c>
      <c r="H496" s="4" t="e" cm="1">
        <f t="array" ref="H496">SUMPRODUCT(B$2:B496-E$2,$B$2:B496-E$2)</f>
        <v>#VALUE!</v>
      </c>
      <c r="I496" s="4">
        <v>494</v>
      </c>
      <c r="J496" s="31" t="e">
        <f t="shared" si="7"/>
        <v>#VALUE!</v>
      </c>
    </row>
    <row r="497" spans="1:10" x14ac:dyDescent="0.15">
      <c r="A497" s="5">
        <v>44869</v>
      </c>
      <c r="B497" s="4">
        <f>Table5[[#This Row],[Combined 
Daily Order]]</f>
        <v>15068</v>
      </c>
      <c r="C497" s="4">
        <v>495</v>
      </c>
      <c r="D497" s="4" t="e" cm="1">
        <f t="array" aca="1" ref="D497" ca="1">SUMPRODUCT(OFFSET($B$2:$B$804,0,0,803-C497)-AVERAGE($B$2:$B$804),OFFSET($B$2:$B$804,C497,0,803-C497)-AVERAGE($B$2:$B$804))/DEVSQ($B$2:$B$804)</f>
        <v>#VALUE!</v>
      </c>
      <c r="F497" s="30" t="e" cm="1">
        <f t="array" ref="F497">SUMPRODUCT($B$2:$B$804-$E$2,B497:B1299-$E$2)</f>
        <v>#VALUE!</v>
      </c>
      <c r="G497" s="30" t="e" cm="1">
        <f t="array" ref="G497">INDEX(H$2:H$804,805-ROW(H497))</f>
        <v>#VALUE!</v>
      </c>
      <c r="H497" s="4" t="e" cm="1">
        <f t="array" ref="H497">SUMPRODUCT(B$2:B497-E$2,$B$2:B497-E$2)</f>
        <v>#VALUE!</v>
      </c>
      <c r="I497" s="4">
        <v>495</v>
      </c>
      <c r="J497" s="31" t="e">
        <f t="shared" si="7"/>
        <v>#VALUE!</v>
      </c>
    </row>
    <row r="498" spans="1:10" x14ac:dyDescent="0.15">
      <c r="A498" s="5">
        <v>44868</v>
      </c>
      <c r="B498" s="4">
        <f>Table5[[#This Row],[Combined 
Daily Order]]</f>
        <v>14506</v>
      </c>
      <c r="C498" s="4">
        <v>496</v>
      </c>
      <c r="D498" s="4" t="e" cm="1">
        <f t="array" aca="1" ref="D498" ca="1">SUMPRODUCT(OFFSET($B$2:$B$804,0,0,803-C498)-AVERAGE($B$2:$B$804),OFFSET($B$2:$B$804,C498,0,803-C498)-AVERAGE($B$2:$B$804))/DEVSQ($B$2:$B$804)</f>
        <v>#VALUE!</v>
      </c>
      <c r="F498" s="30" t="e" cm="1">
        <f t="array" ref="F498">SUMPRODUCT($B$2:$B$804-$E$2,B498:B1300-$E$2)</f>
        <v>#VALUE!</v>
      </c>
      <c r="G498" s="30" t="e" cm="1">
        <f t="array" ref="G498">INDEX(H$2:H$804,805-ROW(H498))</f>
        <v>#VALUE!</v>
      </c>
      <c r="H498" s="4" t="e" cm="1">
        <f t="array" ref="H498">SUMPRODUCT(B$2:B498-E$2,$B$2:B498-E$2)</f>
        <v>#VALUE!</v>
      </c>
      <c r="I498" s="4">
        <v>496</v>
      </c>
      <c r="J498" s="31" t="e">
        <f t="shared" si="7"/>
        <v>#VALUE!</v>
      </c>
    </row>
    <row r="499" spans="1:10" x14ac:dyDescent="0.15">
      <c r="A499" s="5">
        <v>44867</v>
      </c>
      <c r="B499" s="4">
        <f>Table5[[#This Row],[Combined 
Daily Order]]</f>
        <v>19601</v>
      </c>
      <c r="C499" s="4">
        <v>497</v>
      </c>
      <c r="D499" s="4" t="e" cm="1">
        <f t="array" aca="1" ref="D499" ca="1">SUMPRODUCT(OFFSET($B$2:$B$804,0,0,803-C499)-AVERAGE($B$2:$B$804),OFFSET($B$2:$B$804,C499,0,803-C499)-AVERAGE($B$2:$B$804))/DEVSQ($B$2:$B$804)</f>
        <v>#VALUE!</v>
      </c>
      <c r="F499" s="30" t="e" cm="1">
        <f t="array" ref="F499">SUMPRODUCT($B$2:$B$804-$E$2,B499:B1301-$E$2)</f>
        <v>#VALUE!</v>
      </c>
      <c r="G499" s="30" t="e" cm="1">
        <f t="array" ref="G499">INDEX(H$2:H$804,805-ROW(H499))</f>
        <v>#VALUE!</v>
      </c>
      <c r="H499" s="4" t="e" cm="1">
        <f t="array" ref="H499">SUMPRODUCT(B$2:B499-E$2,$B$2:B499-E$2)</f>
        <v>#VALUE!</v>
      </c>
      <c r="I499" s="4">
        <v>497</v>
      </c>
      <c r="J499" s="31" t="e">
        <f t="shared" si="7"/>
        <v>#VALUE!</v>
      </c>
    </row>
    <row r="500" spans="1:10" x14ac:dyDescent="0.15">
      <c r="A500" s="5">
        <v>44866</v>
      </c>
      <c r="B500" s="4">
        <f>Table5[[#This Row],[Combined 
Daily Order]]</f>
        <v>14277</v>
      </c>
      <c r="C500" s="4">
        <v>498</v>
      </c>
      <c r="D500" s="4" t="e" cm="1">
        <f t="array" aca="1" ref="D500" ca="1">SUMPRODUCT(OFFSET($B$2:$B$804,0,0,803-C500)-AVERAGE($B$2:$B$804),OFFSET($B$2:$B$804,C500,0,803-C500)-AVERAGE($B$2:$B$804))/DEVSQ($B$2:$B$804)</f>
        <v>#VALUE!</v>
      </c>
      <c r="F500" s="30" t="e" cm="1">
        <f t="array" ref="F500">SUMPRODUCT($B$2:$B$804-$E$2,B500:B1302-$E$2)</f>
        <v>#VALUE!</v>
      </c>
      <c r="G500" s="30" t="e" cm="1">
        <f t="array" ref="G500">INDEX(H$2:H$804,805-ROW(H500))</f>
        <v>#VALUE!</v>
      </c>
      <c r="H500" s="4" t="e" cm="1">
        <f t="array" ref="H500">SUMPRODUCT(B$2:B500-E$2,$B$2:B500-E$2)</f>
        <v>#VALUE!</v>
      </c>
      <c r="I500" s="4">
        <v>498</v>
      </c>
      <c r="J500" s="31" t="e">
        <f t="shared" si="7"/>
        <v>#VALUE!</v>
      </c>
    </row>
    <row r="501" spans="1:10" x14ac:dyDescent="0.15">
      <c r="A501" s="5">
        <v>44865</v>
      </c>
      <c r="B501" s="4">
        <f>Table5[[#This Row],[Combined 
Daily Order]]</f>
        <v>19568</v>
      </c>
      <c r="C501" s="4">
        <v>499</v>
      </c>
      <c r="D501" s="4" t="e" cm="1">
        <f t="array" aca="1" ref="D501" ca="1">SUMPRODUCT(OFFSET($B$2:$B$804,0,0,803-C501)-AVERAGE($B$2:$B$804),OFFSET($B$2:$B$804,C501,0,803-C501)-AVERAGE($B$2:$B$804))/DEVSQ($B$2:$B$804)</f>
        <v>#VALUE!</v>
      </c>
      <c r="F501" s="30" t="e" cm="1">
        <f t="array" ref="F501">SUMPRODUCT($B$2:$B$804-$E$2,B501:B1303-$E$2)</f>
        <v>#VALUE!</v>
      </c>
      <c r="G501" s="30" t="e" cm="1">
        <f t="array" ref="G501">INDEX(H$2:H$804,805-ROW(H501))</f>
        <v>#VALUE!</v>
      </c>
      <c r="H501" s="4" t="e" cm="1">
        <f t="array" ref="H501">SUMPRODUCT(B$2:B501-E$2,$B$2:B501-E$2)</f>
        <v>#VALUE!</v>
      </c>
      <c r="I501" s="4">
        <v>499</v>
      </c>
      <c r="J501" s="31" t="e">
        <f t="shared" si="7"/>
        <v>#VALUE!</v>
      </c>
    </row>
    <row r="502" spans="1:10" x14ac:dyDescent="0.15">
      <c r="A502" s="5">
        <v>44862</v>
      </c>
      <c r="B502" s="4">
        <f>Table5[[#This Row],[Combined 
Daily Order]]</f>
        <v>12463</v>
      </c>
      <c r="C502" s="4">
        <v>500</v>
      </c>
      <c r="D502" s="4" t="e" cm="1">
        <f t="array" aca="1" ref="D502" ca="1">SUMPRODUCT(OFFSET($B$2:$B$804,0,0,803-C502)-AVERAGE($B$2:$B$804),OFFSET($B$2:$B$804,C502,0,803-C502)-AVERAGE($B$2:$B$804))/DEVSQ($B$2:$B$804)</f>
        <v>#VALUE!</v>
      </c>
      <c r="F502" s="30" t="e" cm="1">
        <f t="array" ref="F502">SUMPRODUCT($B$2:$B$804-$E$2,B502:B1304-$E$2)</f>
        <v>#VALUE!</v>
      </c>
      <c r="G502" s="30" t="e" cm="1">
        <f t="array" ref="G502">INDEX(H$2:H$804,805-ROW(H502))</f>
        <v>#VALUE!</v>
      </c>
      <c r="H502" s="4" t="e" cm="1">
        <f t="array" ref="H502">SUMPRODUCT(B$2:B502-E$2,$B$2:B502-E$2)</f>
        <v>#VALUE!</v>
      </c>
      <c r="I502" s="4">
        <v>500</v>
      </c>
      <c r="J502" s="31" t="e">
        <f t="shared" si="7"/>
        <v>#VALUE!</v>
      </c>
    </row>
    <row r="503" spans="1:10" x14ac:dyDescent="0.15">
      <c r="A503" s="5">
        <v>44861</v>
      </c>
      <c r="B503" s="4">
        <f>Table5[[#This Row],[Combined 
Daily Order]]</f>
        <v>20132</v>
      </c>
      <c r="C503" s="4">
        <v>501</v>
      </c>
      <c r="D503" s="4" t="e" cm="1">
        <f t="array" aca="1" ref="D503" ca="1">SUMPRODUCT(OFFSET($B$2:$B$804,0,0,803-C503)-AVERAGE($B$2:$B$804),OFFSET($B$2:$B$804,C503,0,803-C503)-AVERAGE($B$2:$B$804))/DEVSQ($B$2:$B$804)</f>
        <v>#VALUE!</v>
      </c>
      <c r="F503" s="30" t="e" cm="1">
        <f t="array" ref="F503">SUMPRODUCT($B$2:$B$804-$E$2,B503:B1305-$E$2)</f>
        <v>#VALUE!</v>
      </c>
      <c r="G503" s="30" t="e" cm="1">
        <f t="array" ref="G503">INDEX(H$2:H$804,805-ROW(H503))</f>
        <v>#VALUE!</v>
      </c>
      <c r="H503" s="4" t="e" cm="1">
        <f t="array" ref="H503">SUMPRODUCT(B$2:B503-E$2,$B$2:B503-E$2)</f>
        <v>#VALUE!</v>
      </c>
      <c r="I503" s="4">
        <v>501</v>
      </c>
      <c r="J503" s="31" t="e">
        <f t="shared" si="7"/>
        <v>#VALUE!</v>
      </c>
    </row>
    <row r="504" spans="1:10" x14ac:dyDescent="0.15">
      <c r="A504" s="5">
        <v>44860</v>
      </c>
      <c r="B504" s="4">
        <f>Table5[[#This Row],[Combined 
Daily Order]]</f>
        <v>18366</v>
      </c>
      <c r="C504" s="4">
        <v>502</v>
      </c>
      <c r="D504" s="4" t="e" cm="1">
        <f t="array" aca="1" ref="D504" ca="1">SUMPRODUCT(OFFSET($B$2:$B$804,0,0,803-C504)-AVERAGE($B$2:$B$804),OFFSET($B$2:$B$804,C504,0,803-C504)-AVERAGE($B$2:$B$804))/DEVSQ($B$2:$B$804)</f>
        <v>#VALUE!</v>
      </c>
      <c r="F504" s="30" t="e" cm="1">
        <f t="array" ref="F504">SUMPRODUCT($B$2:$B$804-$E$2,B504:B1306-$E$2)</f>
        <v>#VALUE!</v>
      </c>
      <c r="G504" s="30" t="e" cm="1">
        <f t="array" ref="G504">INDEX(H$2:H$804,805-ROW(H504))</f>
        <v>#VALUE!</v>
      </c>
      <c r="H504" s="4" t="e" cm="1">
        <f t="array" ref="H504">SUMPRODUCT(B$2:B504-E$2,$B$2:B504-E$2)</f>
        <v>#VALUE!</v>
      </c>
      <c r="I504" s="4">
        <v>502</v>
      </c>
      <c r="J504" s="31" t="e">
        <f t="shared" si="7"/>
        <v>#VALUE!</v>
      </c>
    </row>
    <row r="505" spans="1:10" x14ac:dyDescent="0.15">
      <c r="A505" s="5">
        <v>44859</v>
      </c>
      <c r="B505" s="4">
        <f>Table5[[#This Row],[Combined 
Daily Order]]</f>
        <v>13289</v>
      </c>
      <c r="C505" s="4">
        <v>503</v>
      </c>
      <c r="D505" s="4" t="e" cm="1">
        <f t="array" aca="1" ref="D505" ca="1">SUMPRODUCT(OFFSET($B$2:$B$804,0,0,803-C505)-AVERAGE($B$2:$B$804),OFFSET($B$2:$B$804,C505,0,803-C505)-AVERAGE($B$2:$B$804))/DEVSQ($B$2:$B$804)</f>
        <v>#VALUE!</v>
      </c>
      <c r="F505" s="30" t="e" cm="1">
        <f t="array" ref="F505">SUMPRODUCT($B$2:$B$804-$E$2,B505:B1307-$E$2)</f>
        <v>#VALUE!</v>
      </c>
      <c r="G505" s="30" t="e" cm="1">
        <f t="array" ref="G505">INDEX(H$2:H$804,805-ROW(H505))</f>
        <v>#VALUE!</v>
      </c>
      <c r="H505" s="4" t="e" cm="1">
        <f t="array" ref="H505">SUMPRODUCT(B$2:B505-E$2,$B$2:B505-E$2)</f>
        <v>#VALUE!</v>
      </c>
      <c r="I505" s="4">
        <v>503</v>
      </c>
      <c r="J505" s="31" t="e">
        <f t="shared" si="7"/>
        <v>#VALUE!</v>
      </c>
    </row>
    <row r="506" spans="1:10" x14ac:dyDescent="0.15">
      <c r="A506" s="5">
        <v>44858</v>
      </c>
      <c r="B506" s="4">
        <f>Table5[[#This Row],[Combined 
Daily Order]]</f>
        <v>19813</v>
      </c>
      <c r="C506" s="4">
        <v>504</v>
      </c>
      <c r="D506" s="4" t="e" cm="1">
        <f t="array" aca="1" ref="D506" ca="1">SUMPRODUCT(OFFSET($B$2:$B$804,0,0,803-C506)-AVERAGE($B$2:$B$804),OFFSET($B$2:$B$804,C506,0,803-C506)-AVERAGE($B$2:$B$804))/DEVSQ($B$2:$B$804)</f>
        <v>#VALUE!</v>
      </c>
      <c r="F506" s="30" t="e" cm="1">
        <f t="array" ref="F506">SUMPRODUCT($B$2:$B$804-$E$2,B506:B1308-$E$2)</f>
        <v>#VALUE!</v>
      </c>
      <c r="G506" s="30" t="e" cm="1">
        <f t="array" ref="G506">INDEX(H$2:H$804,805-ROW(H506))</f>
        <v>#VALUE!</v>
      </c>
      <c r="H506" s="4" t="e" cm="1">
        <f t="array" ref="H506">SUMPRODUCT(B$2:B506-E$2,$B$2:B506-E$2)</f>
        <v>#VALUE!</v>
      </c>
      <c r="I506" s="4">
        <v>504</v>
      </c>
      <c r="J506" s="31" t="e">
        <f t="shared" si="7"/>
        <v>#VALUE!</v>
      </c>
    </row>
    <row r="507" spans="1:10" x14ac:dyDescent="0.15">
      <c r="A507" s="5">
        <v>44855</v>
      </c>
      <c r="B507" s="4">
        <f>Table5[[#This Row],[Combined 
Daily Order]]</f>
        <v>12599</v>
      </c>
      <c r="C507" s="4">
        <v>505</v>
      </c>
      <c r="D507" s="4" t="e" cm="1">
        <f t="array" aca="1" ref="D507" ca="1">SUMPRODUCT(OFFSET($B$2:$B$804,0,0,803-C507)-AVERAGE($B$2:$B$804),OFFSET($B$2:$B$804,C507,0,803-C507)-AVERAGE($B$2:$B$804))/DEVSQ($B$2:$B$804)</f>
        <v>#VALUE!</v>
      </c>
      <c r="F507" s="30" t="e" cm="1">
        <f t="array" ref="F507">SUMPRODUCT($B$2:$B$804-$E$2,B507:B1309-$E$2)</f>
        <v>#VALUE!</v>
      </c>
      <c r="G507" s="30" t="e" cm="1">
        <f t="array" ref="G507">INDEX(H$2:H$804,805-ROW(H507))</f>
        <v>#VALUE!</v>
      </c>
      <c r="H507" s="4" t="e" cm="1">
        <f t="array" ref="H507">SUMPRODUCT(B$2:B507-E$2,$B$2:B507-E$2)</f>
        <v>#VALUE!</v>
      </c>
      <c r="I507" s="4">
        <v>505</v>
      </c>
      <c r="J507" s="31" t="e">
        <f t="shared" si="7"/>
        <v>#VALUE!</v>
      </c>
    </row>
    <row r="508" spans="1:10" x14ac:dyDescent="0.15">
      <c r="A508" s="5">
        <v>44854</v>
      </c>
      <c r="B508" s="4">
        <f>Table5[[#This Row],[Combined 
Daily Order]]</f>
        <v>17255</v>
      </c>
      <c r="C508" s="4">
        <v>506</v>
      </c>
      <c r="D508" s="4" t="e" cm="1">
        <f t="array" aca="1" ref="D508" ca="1">SUMPRODUCT(OFFSET($B$2:$B$804,0,0,803-C508)-AVERAGE($B$2:$B$804),OFFSET($B$2:$B$804,C508,0,803-C508)-AVERAGE($B$2:$B$804))/DEVSQ($B$2:$B$804)</f>
        <v>#VALUE!</v>
      </c>
      <c r="F508" s="30" t="e" cm="1">
        <f t="array" ref="F508">SUMPRODUCT($B$2:$B$804-$E$2,B508:B1310-$E$2)</f>
        <v>#VALUE!</v>
      </c>
      <c r="G508" s="30" t="e" cm="1">
        <f t="array" ref="G508">INDEX(H$2:H$804,805-ROW(H508))</f>
        <v>#VALUE!</v>
      </c>
      <c r="H508" s="4" t="e" cm="1">
        <f t="array" ref="H508">SUMPRODUCT(B$2:B508-E$2,$B$2:B508-E$2)</f>
        <v>#VALUE!</v>
      </c>
      <c r="I508" s="4">
        <v>506</v>
      </c>
      <c r="J508" s="31" t="e">
        <f t="shared" si="7"/>
        <v>#VALUE!</v>
      </c>
    </row>
    <row r="509" spans="1:10" x14ac:dyDescent="0.15">
      <c r="A509" s="5">
        <v>44853</v>
      </c>
      <c r="B509" s="4">
        <f>Table5[[#This Row],[Combined 
Daily Order]]</f>
        <v>12857</v>
      </c>
      <c r="C509" s="4">
        <v>507</v>
      </c>
      <c r="D509" s="4" t="e" cm="1">
        <f t="array" aca="1" ref="D509" ca="1">SUMPRODUCT(OFFSET($B$2:$B$804,0,0,803-C509)-AVERAGE($B$2:$B$804),OFFSET($B$2:$B$804,C509,0,803-C509)-AVERAGE($B$2:$B$804))/DEVSQ($B$2:$B$804)</f>
        <v>#VALUE!</v>
      </c>
      <c r="F509" s="30" t="e" cm="1">
        <f t="array" ref="F509">SUMPRODUCT($B$2:$B$804-$E$2,B509:B1311-$E$2)</f>
        <v>#VALUE!</v>
      </c>
      <c r="G509" s="30" t="e" cm="1">
        <f t="array" ref="G509">INDEX(H$2:H$804,805-ROW(H509))</f>
        <v>#VALUE!</v>
      </c>
      <c r="H509" s="4" t="e" cm="1">
        <f t="array" ref="H509">SUMPRODUCT(B$2:B509-E$2,$B$2:B509-E$2)</f>
        <v>#VALUE!</v>
      </c>
      <c r="I509" s="4">
        <v>507</v>
      </c>
      <c r="J509" s="31" t="e">
        <f t="shared" si="7"/>
        <v>#VALUE!</v>
      </c>
    </row>
    <row r="510" spans="1:10" x14ac:dyDescent="0.15">
      <c r="A510" s="5">
        <v>44852</v>
      </c>
      <c r="B510" s="4">
        <f>Table5[[#This Row],[Combined 
Daily Order]]</f>
        <v>18206</v>
      </c>
      <c r="C510" s="4">
        <v>508</v>
      </c>
      <c r="D510" s="4" t="e" cm="1">
        <f t="array" aca="1" ref="D510" ca="1">SUMPRODUCT(OFFSET($B$2:$B$804,0,0,803-C510)-AVERAGE($B$2:$B$804),OFFSET($B$2:$B$804,C510,0,803-C510)-AVERAGE($B$2:$B$804))/DEVSQ($B$2:$B$804)</f>
        <v>#VALUE!</v>
      </c>
      <c r="F510" s="30" t="e" cm="1">
        <f t="array" ref="F510">SUMPRODUCT($B$2:$B$804-$E$2,B510:B1312-$E$2)</f>
        <v>#VALUE!</v>
      </c>
      <c r="G510" s="30" t="e" cm="1">
        <f t="array" ref="G510">INDEX(H$2:H$804,805-ROW(H510))</f>
        <v>#VALUE!</v>
      </c>
      <c r="H510" s="4" t="e" cm="1">
        <f t="array" ref="H510">SUMPRODUCT(B$2:B510-E$2,$B$2:B510-E$2)</f>
        <v>#VALUE!</v>
      </c>
      <c r="I510" s="4">
        <v>508</v>
      </c>
      <c r="J510" s="31" t="e">
        <f t="shared" si="7"/>
        <v>#VALUE!</v>
      </c>
    </row>
    <row r="511" spans="1:10" x14ac:dyDescent="0.15">
      <c r="A511" s="5">
        <v>44851</v>
      </c>
      <c r="B511" s="4">
        <f>Table5[[#This Row],[Combined 
Daily Order]]</f>
        <v>11867</v>
      </c>
      <c r="C511" s="4">
        <v>509</v>
      </c>
      <c r="D511" s="4" t="e" cm="1">
        <f t="array" aca="1" ref="D511" ca="1">SUMPRODUCT(OFFSET($B$2:$B$804,0,0,803-C511)-AVERAGE($B$2:$B$804),OFFSET($B$2:$B$804,C511,0,803-C511)-AVERAGE($B$2:$B$804))/DEVSQ($B$2:$B$804)</f>
        <v>#VALUE!</v>
      </c>
      <c r="F511" s="30" t="e" cm="1">
        <f t="array" ref="F511">SUMPRODUCT($B$2:$B$804-$E$2,B511:B1313-$E$2)</f>
        <v>#VALUE!</v>
      </c>
      <c r="G511" s="30" t="e" cm="1">
        <f t="array" ref="G511">INDEX(H$2:H$804,805-ROW(H511))</f>
        <v>#VALUE!</v>
      </c>
      <c r="H511" s="4" t="e" cm="1">
        <f t="array" ref="H511">SUMPRODUCT(B$2:B511-E$2,$B$2:B511-E$2)</f>
        <v>#VALUE!</v>
      </c>
      <c r="I511" s="4">
        <v>509</v>
      </c>
      <c r="J511" s="31" t="e">
        <f t="shared" si="7"/>
        <v>#VALUE!</v>
      </c>
    </row>
    <row r="512" spans="1:10" x14ac:dyDescent="0.15">
      <c r="A512" s="5">
        <v>44848</v>
      </c>
      <c r="B512" s="4">
        <f>Table5[[#This Row],[Combined 
Daily Order]]</f>
        <v>16753</v>
      </c>
      <c r="C512" s="4">
        <v>510</v>
      </c>
      <c r="D512" s="4" t="e" cm="1">
        <f t="array" aca="1" ref="D512" ca="1">SUMPRODUCT(OFFSET($B$2:$B$804,0,0,803-C512)-AVERAGE($B$2:$B$804),OFFSET($B$2:$B$804,C512,0,803-C512)-AVERAGE($B$2:$B$804))/DEVSQ($B$2:$B$804)</f>
        <v>#VALUE!</v>
      </c>
      <c r="F512" s="30" t="e" cm="1">
        <f t="array" ref="F512">SUMPRODUCT($B$2:$B$804-$E$2,B512:B1314-$E$2)</f>
        <v>#VALUE!</v>
      </c>
      <c r="G512" s="30" t="e" cm="1">
        <f t="array" ref="G512">INDEX(H$2:H$804,805-ROW(H512))</f>
        <v>#VALUE!</v>
      </c>
      <c r="H512" s="4" t="e" cm="1">
        <f t="array" ref="H512">SUMPRODUCT(B$2:B512-E$2,$B$2:B512-E$2)</f>
        <v>#VALUE!</v>
      </c>
      <c r="I512" s="4">
        <v>510</v>
      </c>
      <c r="J512" s="31" t="e">
        <f t="shared" si="7"/>
        <v>#VALUE!</v>
      </c>
    </row>
    <row r="513" spans="1:10" x14ac:dyDescent="0.15">
      <c r="A513" s="5">
        <v>44847</v>
      </c>
      <c r="B513" s="4">
        <f>Table5[[#This Row],[Combined 
Daily Order]]</f>
        <v>11950</v>
      </c>
      <c r="C513" s="4">
        <v>511</v>
      </c>
      <c r="D513" s="4" t="e" cm="1">
        <f t="array" aca="1" ref="D513" ca="1">SUMPRODUCT(OFFSET($B$2:$B$804,0,0,803-C513)-AVERAGE($B$2:$B$804),OFFSET($B$2:$B$804,C513,0,803-C513)-AVERAGE($B$2:$B$804))/DEVSQ($B$2:$B$804)</f>
        <v>#VALUE!</v>
      </c>
      <c r="F513" s="30" t="e" cm="1">
        <f t="array" ref="F513">SUMPRODUCT($B$2:$B$804-$E$2,B513:B1315-$E$2)</f>
        <v>#VALUE!</v>
      </c>
      <c r="G513" s="30" t="e" cm="1">
        <f t="array" ref="G513">INDEX(H$2:H$804,805-ROW(H513))</f>
        <v>#VALUE!</v>
      </c>
      <c r="H513" s="4" t="e" cm="1">
        <f t="array" ref="H513">SUMPRODUCT(B$2:B513-E$2,$B$2:B513-E$2)</f>
        <v>#VALUE!</v>
      </c>
      <c r="I513" s="4">
        <v>511</v>
      </c>
      <c r="J513" s="31" t="e">
        <f t="shared" si="7"/>
        <v>#VALUE!</v>
      </c>
    </row>
    <row r="514" spans="1:10" x14ac:dyDescent="0.15">
      <c r="A514" s="5">
        <v>44846</v>
      </c>
      <c r="B514" s="4">
        <f>Table5[[#This Row],[Combined 
Daily Order]]</f>
        <v>16675</v>
      </c>
      <c r="C514" s="4">
        <v>512</v>
      </c>
      <c r="D514" s="4" t="e" cm="1">
        <f t="array" aca="1" ref="D514" ca="1">SUMPRODUCT(OFFSET($B$2:$B$804,0,0,803-C514)-AVERAGE($B$2:$B$804),OFFSET($B$2:$B$804,C514,0,803-C514)-AVERAGE($B$2:$B$804))/DEVSQ($B$2:$B$804)</f>
        <v>#VALUE!</v>
      </c>
      <c r="F514" s="30" t="e" cm="1">
        <f t="array" ref="F514">SUMPRODUCT($B$2:$B$804-$E$2,B514:B1316-$E$2)</f>
        <v>#VALUE!</v>
      </c>
      <c r="G514" s="30" t="e" cm="1">
        <f t="array" ref="G514">INDEX(H$2:H$804,805-ROW(H514))</f>
        <v>#VALUE!</v>
      </c>
      <c r="H514" s="4" t="e" cm="1">
        <f t="array" ref="H514">SUMPRODUCT(B$2:B514-E$2,$B$2:B514-E$2)</f>
        <v>#VALUE!</v>
      </c>
      <c r="I514" s="4">
        <v>512</v>
      </c>
      <c r="J514" s="31" t="e">
        <f t="shared" si="7"/>
        <v>#VALUE!</v>
      </c>
    </row>
    <row r="515" spans="1:10" x14ac:dyDescent="0.15">
      <c r="A515" s="5">
        <v>44845</v>
      </c>
      <c r="B515" s="4">
        <f>Table5[[#This Row],[Combined 
Daily Order]]</f>
        <v>11034</v>
      </c>
      <c r="C515" s="4">
        <v>513</v>
      </c>
      <c r="D515" s="4" t="e" cm="1">
        <f t="array" aca="1" ref="D515" ca="1">SUMPRODUCT(OFFSET($B$2:$B$804,0,0,803-C515)-AVERAGE($B$2:$B$804),OFFSET($B$2:$B$804,C515,0,803-C515)-AVERAGE($B$2:$B$804))/DEVSQ($B$2:$B$804)</f>
        <v>#VALUE!</v>
      </c>
      <c r="F515" s="30" t="e" cm="1">
        <f t="array" ref="F515">SUMPRODUCT($B$2:$B$804-$E$2,B515:B1317-$E$2)</f>
        <v>#VALUE!</v>
      </c>
      <c r="G515" s="30" t="e" cm="1">
        <f t="array" ref="G515">INDEX(H$2:H$804,805-ROW(H515))</f>
        <v>#VALUE!</v>
      </c>
      <c r="H515" s="4" t="e" cm="1">
        <f t="array" ref="H515">SUMPRODUCT(B$2:B515-E$2,$B$2:B515-E$2)</f>
        <v>#VALUE!</v>
      </c>
      <c r="I515" s="4">
        <v>513</v>
      </c>
      <c r="J515" s="31" t="e">
        <f t="shared" si="7"/>
        <v>#VALUE!</v>
      </c>
    </row>
    <row r="516" spans="1:10" x14ac:dyDescent="0.15">
      <c r="A516" s="5">
        <v>44844</v>
      </c>
      <c r="B516" s="4">
        <f>Table5[[#This Row],[Combined 
Daily Order]]</f>
        <v>15895</v>
      </c>
      <c r="C516" s="4">
        <v>514</v>
      </c>
      <c r="D516" s="4" t="e" cm="1">
        <f t="array" aca="1" ref="D516" ca="1">SUMPRODUCT(OFFSET($B$2:$B$804,0,0,803-C516)-AVERAGE($B$2:$B$804),OFFSET($B$2:$B$804,C516,0,803-C516)-AVERAGE($B$2:$B$804))/DEVSQ($B$2:$B$804)</f>
        <v>#VALUE!</v>
      </c>
      <c r="F516" s="30" t="e" cm="1">
        <f t="array" ref="F516">SUMPRODUCT($B$2:$B$804-$E$2,B516:B1318-$E$2)</f>
        <v>#VALUE!</v>
      </c>
      <c r="G516" s="30" t="e" cm="1">
        <f t="array" ref="G516">INDEX(H$2:H$804,805-ROW(H516))</f>
        <v>#VALUE!</v>
      </c>
      <c r="H516" s="4" t="e" cm="1">
        <f t="array" ref="H516">SUMPRODUCT(B$2:B516-E$2,$B$2:B516-E$2)</f>
        <v>#VALUE!</v>
      </c>
      <c r="I516" s="4">
        <v>514</v>
      </c>
      <c r="J516" s="31" t="e">
        <f t="shared" si="7"/>
        <v>#VALUE!</v>
      </c>
    </row>
    <row r="517" spans="1:10" x14ac:dyDescent="0.15">
      <c r="A517" s="5">
        <v>44841</v>
      </c>
      <c r="B517" s="4">
        <f>Table5[[#This Row],[Combined 
Daily Order]]</f>
        <v>11065</v>
      </c>
      <c r="C517" s="4">
        <v>515</v>
      </c>
      <c r="D517" s="4" t="e" cm="1">
        <f t="array" aca="1" ref="D517" ca="1">SUMPRODUCT(OFFSET($B$2:$B$804,0,0,803-C517)-AVERAGE($B$2:$B$804),OFFSET($B$2:$B$804,C517,0,803-C517)-AVERAGE($B$2:$B$804))/DEVSQ($B$2:$B$804)</f>
        <v>#VALUE!</v>
      </c>
      <c r="F517" s="30" t="e" cm="1">
        <f t="array" ref="F517">SUMPRODUCT($B$2:$B$804-$E$2,B517:B1319-$E$2)</f>
        <v>#VALUE!</v>
      </c>
      <c r="G517" s="30" t="e" cm="1">
        <f t="array" ref="G517">INDEX(H$2:H$804,805-ROW(H517))</f>
        <v>#VALUE!</v>
      </c>
      <c r="H517" s="4" t="e" cm="1">
        <f t="array" ref="H517">SUMPRODUCT(B$2:B517-E$2,$B$2:B517-E$2)</f>
        <v>#VALUE!</v>
      </c>
      <c r="I517" s="4">
        <v>515</v>
      </c>
      <c r="J517" s="31" t="e">
        <f t="shared" ref="J517:J580" si="8">F517/$G$2</f>
        <v>#VALUE!</v>
      </c>
    </row>
    <row r="518" spans="1:10" x14ac:dyDescent="0.15">
      <c r="A518" s="5">
        <v>44840</v>
      </c>
      <c r="B518" s="4">
        <f>Table5[[#This Row],[Combined 
Daily Order]]</f>
        <v>16099</v>
      </c>
      <c r="C518" s="4">
        <v>516</v>
      </c>
      <c r="D518" s="4" t="e" cm="1">
        <f t="array" aca="1" ref="D518" ca="1">SUMPRODUCT(OFFSET($B$2:$B$804,0,0,803-C518)-AVERAGE($B$2:$B$804),OFFSET($B$2:$B$804,C518,0,803-C518)-AVERAGE($B$2:$B$804))/DEVSQ($B$2:$B$804)</f>
        <v>#VALUE!</v>
      </c>
      <c r="F518" s="30" t="e" cm="1">
        <f t="array" ref="F518">SUMPRODUCT($B$2:$B$804-$E$2,B518:B1320-$E$2)</f>
        <v>#VALUE!</v>
      </c>
      <c r="G518" s="30" t="e" cm="1">
        <f t="array" ref="G518">INDEX(H$2:H$804,805-ROW(H518))</f>
        <v>#VALUE!</v>
      </c>
      <c r="H518" s="4" t="e" cm="1">
        <f t="array" ref="H518">SUMPRODUCT(B$2:B518-E$2,$B$2:B518-E$2)</f>
        <v>#VALUE!</v>
      </c>
      <c r="I518" s="4">
        <v>516</v>
      </c>
      <c r="J518" s="31" t="e">
        <f t="shared" si="8"/>
        <v>#VALUE!</v>
      </c>
    </row>
    <row r="519" spans="1:10" x14ac:dyDescent="0.15">
      <c r="A519" s="5">
        <v>44839</v>
      </c>
      <c r="B519" s="4">
        <f>Table5[[#This Row],[Combined 
Daily Order]]</f>
        <v>11753</v>
      </c>
      <c r="C519" s="4">
        <v>517</v>
      </c>
      <c r="D519" s="4" t="e" cm="1">
        <f t="array" aca="1" ref="D519" ca="1">SUMPRODUCT(OFFSET($B$2:$B$804,0,0,803-C519)-AVERAGE($B$2:$B$804),OFFSET($B$2:$B$804,C519,0,803-C519)-AVERAGE($B$2:$B$804))/DEVSQ($B$2:$B$804)</f>
        <v>#VALUE!</v>
      </c>
      <c r="F519" s="30" t="e" cm="1">
        <f t="array" ref="F519">SUMPRODUCT($B$2:$B$804-$E$2,B519:B1321-$E$2)</f>
        <v>#VALUE!</v>
      </c>
      <c r="G519" s="30" t="e" cm="1">
        <f t="array" ref="G519">INDEX(H$2:H$804,805-ROW(H519))</f>
        <v>#VALUE!</v>
      </c>
      <c r="H519" s="4" t="e" cm="1">
        <f t="array" ref="H519">SUMPRODUCT(B$2:B519-E$2,$B$2:B519-E$2)</f>
        <v>#VALUE!</v>
      </c>
      <c r="I519" s="4">
        <v>517</v>
      </c>
      <c r="J519" s="31" t="e">
        <f t="shared" si="8"/>
        <v>#VALUE!</v>
      </c>
    </row>
    <row r="520" spans="1:10" x14ac:dyDescent="0.15">
      <c r="A520" s="5">
        <v>44838</v>
      </c>
      <c r="B520" s="4">
        <f>Table5[[#This Row],[Combined 
Daily Order]]</f>
        <v>17561</v>
      </c>
      <c r="C520" s="4">
        <v>518</v>
      </c>
      <c r="D520" s="4" t="e" cm="1">
        <f t="array" aca="1" ref="D520" ca="1">SUMPRODUCT(OFFSET($B$2:$B$804,0,0,803-C520)-AVERAGE($B$2:$B$804),OFFSET($B$2:$B$804,C520,0,803-C520)-AVERAGE($B$2:$B$804))/DEVSQ($B$2:$B$804)</f>
        <v>#VALUE!</v>
      </c>
      <c r="F520" s="30" t="e" cm="1">
        <f t="array" ref="F520">SUMPRODUCT($B$2:$B$804-$E$2,B520:B1322-$E$2)</f>
        <v>#VALUE!</v>
      </c>
      <c r="G520" s="30" t="e" cm="1">
        <f t="array" ref="G520">INDEX(H$2:H$804,805-ROW(H520))</f>
        <v>#VALUE!</v>
      </c>
      <c r="H520" s="4" t="e" cm="1">
        <f t="array" ref="H520">SUMPRODUCT(B$2:B520-E$2,$B$2:B520-E$2)</f>
        <v>#VALUE!</v>
      </c>
      <c r="I520" s="4">
        <v>518</v>
      </c>
      <c r="J520" s="31" t="e">
        <f t="shared" si="8"/>
        <v>#VALUE!</v>
      </c>
    </row>
    <row r="521" spans="1:10" x14ac:dyDescent="0.15">
      <c r="A521" s="5">
        <v>44837</v>
      </c>
      <c r="B521" s="4">
        <f>Table5[[#This Row],[Combined 
Daily Order]]</f>
        <v>16836</v>
      </c>
      <c r="C521" s="4">
        <v>519</v>
      </c>
      <c r="D521" s="4" t="e" cm="1">
        <f t="array" aca="1" ref="D521" ca="1">SUMPRODUCT(OFFSET($B$2:$B$804,0,0,803-C521)-AVERAGE($B$2:$B$804),OFFSET($B$2:$B$804,C521,0,803-C521)-AVERAGE($B$2:$B$804))/DEVSQ($B$2:$B$804)</f>
        <v>#VALUE!</v>
      </c>
      <c r="F521" s="30" t="e" cm="1">
        <f t="array" ref="F521">SUMPRODUCT($B$2:$B$804-$E$2,B521:B1323-$E$2)</f>
        <v>#VALUE!</v>
      </c>
      <c r="G521" s="30" t="e" cm="1">
        <f t="array" ref="G521">INDEX(H$2:H$804,805-ROW(H521))</f>
        <v>#VALUE!</v>
      </c>
      <c r="H521" s="4" t="e" cm="1">
        <f t="array" ref="H521">SUMPRODUCT(B$2:B521-E$2,$B$2:B521-E$2)</f>
        <v>#VALUE!</v>
      </c>
      <c r="I521" s="4">
        <v>519</v>
      </c>
      <c r="J521" s="31" t="e">
        <f t="shared" si="8"/>
        <v>#VALUE!</v>
      </c>
    </row>
    <row r="522" spans="1:10" x14ac:dyDescent="0.15">
      <c r="A522" s="5">
        <v>44834</v>
      </c>
      <c r="B522" s="4">
        <f>Table5[[#This Row],[Combined 
Daily Order]]</f>
        <v>12211</v>
      </c>
      <c r="C522" s="4">
        <v>520</v>
      </c>
      <c r="D522" s="4" t="e" cm="1">
        <f t="array" aca="1" ref="D522" ca="1">SUMPRODUCT(OFFSET($B$2:$B$804,0,0,803-C522)-AVERAGE($B$2:$B$804),OFFSET($B$2:$B$804,C522,0,803-C522)-AVERAGE($B$2:$B$804))/DEVSQ($B$2:$B$804)</f>
        <v>#VALUE!</v>
      </c>
      <c r="F522" s="30" t="e" cm="1">
        <f t="array" ref="F522">SUMPRODUCT($B$2:$B$804-$E$2,B522:B1324-$E$2)</f>
        <v>#VALUE!</v>
      </c>
      <c r="G522" s="30" t="e" cm="1">
        <f t="array" ref="G522">INDEX(H$2:H$804,805-ROW(H522))</f>
        <v>#VALUE!</v>
      </c>
      <c r="H522" s="4" t="e" cm="1">
        <f t="array" ref="H522">SUMPRODUCT(B$2:B522-E$2,$B$2:B522-E$2)</f>
        <v>#VALUE!</v>
      </c>
      <c r="I522" s="4">
        <v>520</v>
      </c>
      <c r="J522" s="31" t="e">
        <f t="shared" si="8"/>
        <v>#VALUE!</v>
      </c>
    </row>
    <row r="523" spans="1:10" x14ac:dyDescent="0.15">
      <c r="A523" s="5">
        <v>44833</v>
      </c>
      <c r="B523" s="4">
        <f>Table5[[#This Row],[Combined 
Daily Order]]</f>
        <v>10945</v>
      </c>
      <c r="C523" s="4">
        <v>521</v>
      </c>
      <c r="D523" s="4" t="e" cm="1">
        <f t="array" aca="1" ref="D523" ca="1">SUMPRODUCT(OFFSET($B$2:$B$804,0,0,803-C523)-AVERAGE($B$2:$B$804),OFFSET($B$2:$B$804,C523,0,803-C523)-AVERAGE($B$2:$B$804))/DEVSQ($B$2:$B$804)</f>
        <v>#VALUE!</v>
      </c>
      <c r="F523" s="30" t="e" cm="1">
        <f t="array" ref="F523">SUMPRODUCT($B$2:$B$804-$E$2,B523:B1325-$E$2)</f>
        <v>#VALUE!</v>
      </c>
      <c r="G523" s="30" t="e" cm="1">
        <f t="array" ref="G523">INDEX(H$2:H$804,805-ROW(H523))</f>
        <v>#VALUE!</v>
      </c>
      <c r="H523" s="4" t="e" cm="1">
        <f t="array" ref="H523">SUMPRODUCT(B$2:B523-E$2,$B$2:B523-E$2)</f>
        <v>#VALUE!</v>
      </c>
      <c r="I523" s="4">
        <v>521</v>
      </c>
      <c r="J523" s="31" t="e">
        <f t="shared" si="8"/>
        <v>#VALUE!</v>
      </c>
    </row>
    <row r="524" spans="1:10" x14ac:dyDescent="0.15">
      <c r="A524" s="5">
        <v>44832</v>
      </c>
      <c r="B524" s="4">
        <f>Table5[[#This Row],[Combined 
Daily Order]]</f>
        <v>11548</v>
      </c>
      <c r="C524" s="4">
        <v>522</v>
      </c>
      <c r="D524" s="4" t="e" cm="1">
        <f t="array" aca="1" ref="D524" ca="1">SUMPRODUCT(OFFSET($B$2:$B$804,0,0,803-C524)-AVERAGE($B$2:$B$804),OFFSET($B$2:$B$804,C524,0,803-C524)-AVERAGE($B$2:$B$804))/DEVSQ($B$2:$B$804)</f>
        <v>#VALUE!</v>
      </c>
      <c r="F524" s="30" t="e" cm="1">
        <f t="array" ref="F524">SUMPRODUCT($B$2:$B$804-$E$2,B524:B1326-$E$2)</f>
        <v>#VALUE!</v>
      </c>
      <c r="G524" s="30" t="e" cm="1">
        <f t="array" ref="G524">INDEX(H$2:H$804,805-ROW(H524))</f>
        <v>#VALUE!</v>
      </c>
      <c r="H524" s="4" t="e" cm="1">
        <f t="array" ref="H524">SUMPRODUCT(B$2:B524-E$2,$B$2:B524-E$2)</f>
        <v>#VALUE!</v>
      </c>
      <c r="I524" s="4">
        <v>522</v>
      </c>
      <c r="J524" s="31" t="e">
        <f t="shared" si="8"/>
        <v>#VALUE!</v>
      </c>
    </row>
    <row r="525" spans="1:10" x14ac:dyDescent="0.15">
      <c r="A525" s="5">
        <v>44831</v>
      </c>
      <c r="B525" s="4">
        <f>Table5[[#This Row],[Combined 
Daily Order]]</f>
        <v>17062</v>
      </c>
      <c r="C525" s="4">
        <v>523</v>
      </c>
      <c r="D525" s="4" t="e" cm="1">
        <f t="array" aca="1" ref="D525" ca="1">SUMPRODUCT(OFFSET($B$2:$B$804,0,0,803-C525)-AVERAGE($B$2:$B$804),OFFSET($B$2:$B$804,C525,0,803-C525)-AVERAGE($B$2:$B$804))/DEVSQ($B$2:$B$804)</f>
        <v>#VALUE!</v>
      </c>
      <c r="F525" s="30" t="e" cm="1">
        <f t="array" ref="F525">SUMPRODUCT($B$2:$B$804-$E$2,B525:B1327-$E$2)</f>
        <v>#VALUE!</v>
      </c>
      <c r="G525" s="30" t="e" cm="1">
        <f t="array" ref="G525">INDEX(H$2:H$804,805-ROW(H525))</f>
        <v>#VALUE!</v>
      </c>
      <c r="H525" s="4" t="e" cm="1">
        <f t="array" ref="H525">SUMPRODUCT(B$2:B525-E$2,$B$2:B525-E$2)</f>
        <v>#VALUE!</v>
      </c>
      <c r="I525" s="4">
        <v>523</v>
      </c>
      <c r="J525" s="31" t="e">
        <f t="shared" si="8"/>
        <v>#VALUE!</v>
      </c>
    </row>
    <row r="526" spans="1:10" x14ac:dyDescent="0.15">
      <c r="A526" s="5">
        <v>44830</v>
      </c>
      <c r="B526" s="4">
        <f>Table5[[#This Row],[Combined 
Daily Order]]</f>
        <v>11367</v>
      </c>
      <c r="C526" s="4">
        <v>524</v>
      </c>
      <c r="D526" s="4" t="e" cm="1">
        <f t="array" aca="1" ref="D526" ca="1">SUMPRODUCT(OFFSET($B$2:$B$804,0,0,803-C526)-AVERAGE($B$2:$B$804),OFFSET($B$2:$B$804,C526,0,803-C526)-AVERAGE($B$2:$B$804))/DEVSQ($B$2:$B$804)</f>
        <v>#VALUE!</v>
      </c>
      <c r="F526" s="30" t="e" cm="1">
        <f t="array" ref="F526">SUMPRODUCT($B$2:$B$804-$E$2,B526:B1328-$E$2)</f>
        <v>#VALUE!</v>
      </c>
      <c r="G526" s="30" t="e" cm="1">
        <f t="array" ref="G526">INDEX(H$2:H$804,805-ROW(H526))</f>
        <v>#VALUE!</v>
      </c>
      <c r="H526" s="4" t="e" cm="1">
        <f t="array" ref="H526">SUMPRODUCT(B$2:B526-E$2,$B$2:B526-E$2)</f>
        <v>#VALUE!</v>
      </c>
      <c r="I526" s="4">
        <v>524</v>
      </c>
      <c r="J526" s="31" t="e">
        <f t="shared" si="8"/>
        <v>#VALUE!</v>
      </c>
    </row>
    <row r="527" spans="1:10" x14ac:dyDescent="0.15">
      <c r="A527" s="5">
        <v>44827</v>
      </c>
      <c r="B527" s="4">
        <f>Table5[[#This Row],[Combined 
Daily Order]]</f>
        <v>11647</v>
      </c>
      <c r="C527" s="4">
        <v>525</v>
      </c>
      <c r="D527" s="4" t="e" cm="1">
        <f t="array" aca="1" ref="D527" ca="1">SUMPRODUCT(OFFSET($B$2:$B$804,0,0,803-C527)-AVERAGE($B$2:$B$804),OFFSET($B$2:$B$804,C527,0,803-C527)-AVERAGE($B$2:$B$804))/DEVSQ($B$2:$B$804)</f>
        <v>#VALUE!</v>
      </c>
      <c r="F527" s="30" t="e" cm="1">
        <f t="array" ref="F527">SUMPRODUCT($B$2:$B$804-$E$2,B527:B1329-$E$2)</f>
        <v>#VALUE!</v>
      </c>
      <c r="G527" s="30" t="e" cm="1">
        <f t="array" ref="G527">INDEX(H$2:H$804,805-ROW(H527))</f>
        <v>#VALUE!</v>
      </c>
      <c r="H527" s="4" t="e" cm="1">
        <f t="array" ref="H527">SUMPRODUCT(B$2:B527-E$2,$B$2:B527-E$2)</f>
        <v>#VALUE!</v>
      </c>
      <c r="I527" s="4">
        <v>525</v>
      </c>
      <c r="J527" s="31" t="e">
        <f t="shared" si="8"/>
        <v>#VALUE!</v>
      </c>
    </row>
    <row r="528" spans="1:10" x14ac:dyDescent="0.15">
      <c r="A528" s="5">
        <v>44826</v>
      </c>
      <c r="B528" s="4">
        <f>Table5[[#This Row],[Combined 
Daily Order]]</f>
        <v>17658</v>
      </c>
      <c r="C528" s="4">
        <v>526</v>
      </c>
      <c r="D528" s="4" t="e" cm="1">
        <f t="array" aca="1" ref="D528" ca="1">SUMPRODUCT(OFFSET($B$2:$B$804,0,0,803-C528)-AVERAGE($B$2:$B$804),OFFSET($B$2:$B$804,C528,0,803-C528)-AVERAGE($B$2:$B$804))/DEVSQ($B$2:$B$804)</f>
        <v>#VALUE!</v>
      </c>
      <c r="F528" s="30" t="e" cm="1">
        <f t="array" ref="F528">SUMPRODUCT($B$2:$B$804-$E$2,B528:B1330-$E$2)</f>
        <v>#VALUE!</v>
      </c>
      <c r="G528" s="30" t="e" cm="1">
        <f t="array" ref="G528">INDEX(H$2:H$804,805-ROW(H528))</f>
        <v>#VALUE!</v>
      </c>
      <c r="H528" s="4" t="e" cm="1">
        <f t="array" ref="H528">SUMPRODUCT(B$2:B528-E$2,$B$2:B528-E$2)</f>
        <v>#VALUE!</v>
      </c>
      <c r="I528" s="4">
        <v>526</v>
      </c>
      <c r="J528" s="31" t="e">
        <f t="shared" si="8"/>
        <v>#VALUE!</v>
      </c>
    </row>
    <row r="529" spans="1:10" x14ac:dyDescent="0.15">
      <c r="A529" s="5">
        <v>44825</v>
      </c>
      <c r="B529" s="4">
        <f>Table5[[#This Row],[Combined 
Daily Order]]</f>
        <v>16753</v>
      </c>
      <c r="C529" s="4">
        <v>527</v>
      </c>
      <c r="D529" s="4" t="e" cm="1">
        <f t="array" aca="1" ref="D529" ca="1">SUMPRODUCT(OFFSET($B$2:$B$804,0,0,803-C529)-AVERAGE($B$2:$B$804),OFFSET($B$2:$B$804,C529,0,803-C529)-AVERAGE($B$2:$B$804))/DEVSQ($B$2:$B$804)</f>
        <v>#VALUE!</v>
      </c>
      <c r="F529" s="30" t="e" cm="1">
        <f t="array" ref="F529">SUMPRODUCT($B$2:$B$804-$E$2,B529:B1331-$E$2)</f>
        <v>#VALUE!</v>
      </c>
      <c r="G529" s="30" t="e" cm="1">
        <f t="array" ref="G529">INDEX(H$2:H$804,805-ROW(H529))</f>
        <v>#VALUE!</v>
      </c>
      <c r="H529" s="4" t="e" cm="1">
        <f t="array" ref="H529">SUMPRODUCT(B$2:B529-E$2,$B$2:B529-E$2)</f>
        <v>#VALUE!</v>
      </c>
      <c r="I529" s="4">
        <v>527</v>
      </c>
      <c r="J529" s="31" t="e">
        <f t="shared" si="8"/>
        <v>#VALUE!</v>
      </c>
    </row>
    <row r="530" spans="1:10" x14ac:dyDescent="0.15">
      <c r="A530" s="5">
        <v>44824</v>
      </c>
      <c r="B530" s="4">
        <f>Table5[[#This Row],[Combined 
Daily Order]]</f>
        <v>10455</v>
      </c>
      <c r="C530" s="4">
        <v>528</v>
      </c>
      <c r="D530" s="4" t="e" cm="1">
        <f t="array" aca="1" ref="D530" ca="1">SUMPRODUCT(OFFSET($B$2:$B$804,0,0,803-C530)-AVERAGE($B$2:$B$804),OFFSET($B$2:$B$804,C530,0,803-C530)-AVERAGE($B$2:$B$804))/DEVSQ($B$2:$B$804)</f>
        <v>#VALUE!</v>
      </c>
      <c r="F530" s="30" t="e" cm="1">
        <f t="array" ref="F530">SUMPRODUCT($B$2:$B$804-$E$2,B530:B1332-$E$2)</f>
        <v>#VALUE!</v>
      </c>
      <c r="G530" s="30" t="e" cm="1">
        <f t="array" ref="G530">INDEX(H$2:H$804,805-ROW(H530))</f>
        <v>#VALUE!</v>
      </c>
      <c r="H530" s="4" t="e" cm="1">
        <f t="array" ref="H530">SUMPRODUCT(B$2:B530-E$2,$B$2:B530-E$2)</f>
        <v>#VALUE!</v>
      </c>
      <c r="I530" s="4">
        <v>528</v>
      </c>
      <c r="J530" s="31" t="e">
        <f t="shared" si="8"/>
        <v>#VALUE!</v>
      </c>
    </row>
    <row r="531" spans="1:10" x14ac:dyDescent="0.15">
      <c r="A531" s="5">
        <v>44823</v>
      </c>
      <c r="B531" s="4">
        <f>Table5[[#This Row],[Combined 
Daily Order]]</f>
        <v>10340</v>
      </c>
      <c r="C531" s="4">
        <v>529</v>
      </c>
      <c r="D531" s="4" t="e" cm="1">
        <f t="array" aca="1" ref="D531" ca="1">SUMPRODUCT(OFFSET($B$2:$B$804,0,0,803-C531)-AVERAGE($B$2:$B$804),OFFSET($B$2:$B$804,C531,0,803-C531)-AVERAGE($B$2:$B$804))/DEVSQ($B$2:$B$804)</f>
        <v>#VALUE!</v>
      </c>
      <c r="F531" s="30" t="e" cm="1">
        <f t="array" ref="F531">SUMPRODUCT($B$2:$B$804-$E$2,B531:B1333-$E$2)</f>
        <v>#VALUE!</v>
      </c>
      <c r="G531" s="30" t="e" cm="1">
        <f t="array" ref="G531">INDEX(H$2:H$804,805-ROW(H531))</f>
        <v>#VALUE!</v>
      </c>
      <c r="H531" s="4" t="e" cm="1">
        <f t="array" ref="H531">SUMPRODUCT(B$2:B531-E$2,$B$2:B531-E$2)</f>
        <v>#VALUE!</v>
      </c>
      <c r="I531" s="4">
        <v>529</v>
      </c>
      <c r="J531" s="31" t="e">
        <f t="shared" si="8"/>
        <v>#VALUE!</v>
      </c>
    </row>
    <row r="532" spans="1:10" x14ac:dyDescent="0.15">
      <c r="A532" s="5">
        <v>44820</v>
      </c>
      <c r="B532" s="4">
        <f>Table5[[#This Row],[Combined 
Daily Order]]</f>
        <v>16652</v>
      </c>
      <c r="C532" s="4">
        <v>530</v>
      </c>
      <c r="D532" s="4" t="e" cm="1">
        <f t="array" aca="1" ref="D532" ca="1">SUMPRODUCT(OFFSET($B$2:$B$804,0,0,803-C532)-AVERAGE($B$2:$B$804),OFFSET($B$2:$B$804,C532,0,803-C532)-AVERAGE($B$2:$B$804))/DEVSQ($B$2:$B$804)</f>
        <v>#VALUE!</v>
      </c>
      <c r="F532" s="30" t="e" cm="1">
        <f t="array" ref="F532">SUMPRODUCT($B$2:$B$804-$E$2,B532:B1334-$E$2)</f>
        <v>#VALUE!</v>
      </c>
      <c r="G532" s="30" t="e" cm="1">
        <f t="array" ref="G532">INDEX(H$2:H$804,805-ROW(H532))</f>
        <v>#VALUE!</v>
      </c>
      <c r="H532" s="4" t="e" cm="1">
        <f t="array" ref="H532">SUMPRODUCT(B$2:B532-E$2,$B$2:B532-E$2)</f>
        <v>#VALUE!</v>
      </c>
      <c r="I532" s="4">
        <v>530</v>
      </c>
      <c r="J532" s="31" t="e">
        <f t="shared" si="8"/>
        <v>#VALUE!</v>
      </c>
    </row>
    <row r="533" spans="1:10" x14ac:dyDescent="0.15">
      <c r="A533" s="5">
        <v>44819</v>
      </c>
      <c r="B533" s="4">
        <f>Table5[[#This Row],[Combined 
Daily Order]]</f>
        <v>11058</v>
      </c>
      <c r="C533" s="4">
        <v>531</v>
      </c>
      <c r="D533" s="4" t="e" cm="1">
        <f t="array" aca="1" ref="D533" ca="1">SUMPRODUCT(OFFSET($B$2:$B$804,0,0,803-C533)-AVERAGE($B$2:$B$804),OFFSET($B$2:$B$804,C533,0,803-C533)-AVERAGE($B$2:$B$804))/DEVSQ($B$2:$B$804)</f>
        <v>#VALUE!</v>
      </c>
      <c r="F533" s="30" t="e" cm="1">
        <f t="array" ref="F533">SUMPRODUCT($B$2:$B$804-$E$2,B533:B1335-$E$2)</f>
        <v>#VALUE!</v>
      </c>
      <c r="G533" s="30" t="e" cm="1">
        <f t="array" ref="G533">INDEX(H$2:H$804,805-ROW(H533))</f>
        <v>#VALUE!</v>
      </c>
      <c r="H533" s="4" t="e" cm="1">
        <f t="array" ref="H533">SUMPRODUCT(B$2:B533-E$2,$B$2:B533-E$2)</f>
        <v>#VALUE!</v>
      </c>
      <c r="I533" s="4">
        <v>531</v>
      </c>
      <c r="J533" s="31" t="e">
        <f t="shared" si="8"/>
        <v>#VALUE!</v>
      </c>
    </row>
    <row r="534" spans="1:10" x14ac:dyDescent="0.15">
      <c r="A534" s="5">
        <v>44818</v>
      </c>
      <c r="B534" s="4">
        <f>Table5[[#This Row],[Combined 
Daily Order]]</f>
        <v>16160</v>
      </c>
      <c r="C534" s="4">
        <v>532</v>
      </c>
      <c r="D534" s="4" t="e" cm="1">
        <f t="array" aca="1" ref="D534" ca="1">SUMPRODUCT(OFFSET($B$2:$B$804,0,0,803-C534)-AVERAGE($B$2:$B$804),OFFSET($B$2:$B$804,C534,0,803-C534)-AVERAGE($B$2:$B$804))/DEVSQ($B$2:$B$804)</f>
        <v>#VALUE!</v>
      </c>
      <c r="F534" s="30" t="e" cm="1">
        <f t="array" ref="F534">SUMPRODUCT($B$2:$B$804-$E$2,B534:B1336-$E$2)</f>
        <v>#VALUE!</v>
      </c>
      <c r="G534" s="30" t="e" cm="1">
        <f t="array" ref="G534">INDEX(H$2:H$804,805-ROW(H534))</f>
        <v>#VALUE!</v>
      </c>
      <c r="H534" s="4" t="e" cm="1">
        <f t="array" ref="H534">SUMPRODUCT(B$2:B534-E$2,$B$2:B534-E$2)</f>
        <v>#VALUE!</v>
      </c>
      <c r="I534" s="4">
        <v>532</v>
      </c>
      <c r="J534" s="31" t="e">
        <f t="shared" si="8"/>
        <v>#VALUE!</v>
      </c>
    </row>
    <row r="535" spans="1:10" x14ac:dyDescent="0.15">
      <c r="A535" s="5">
        <v>44817</v>
      </c>
      <c r="B535" s="4">
        <f>Table5[[#This Row],[Combined 
Daily Order]]</f>
        <v>11761</v>
      </c>
      <c r="C535" s="4">
        <v>533</v>
      </c>
      <c r="D535" s="4" t="e" cm="1">
        <f t="array" aca="1" ref="D535" ca="1">SUMPRODUCT(OFFSET($B$2:$B$804,0,0,803-C535)-AVERAGE($B$2:$B$804),OFFSET($B$2:$B$804,C535,0,803-C535)-AVERAGE($B$2:$B$804))/DEVSQ($B$2:$B$804)</f>
        <v>#VALUE!</v>
      </c>
      <c r="F535" s="30" t="e" cm="1">
        <f t="array" ref="F535">SUMPRODUCT($B$2:$B$804-$E$2,B535:B1337-$E$2)</f>
        <v>#VALUE!</v>
      </c>
      <c r="G535" s="30" t="e" cm="1">
        <f t="array" ref="G535">INDEX(H$2:H$804,805-ROW(H535))</f>
        <v>#VALUE!</v>
      </c>
      <c r="H535" s="4" t="e" cm="1">
        <f t="array" ref="H535">SUMPRODUCT(B$2:B535-E$2,$B$2:B535-E$2)</f>
        <v>#VALUE!</v>
      </c>
      <c r="I535" s="4">
        <v>533</v>
      </c>
      <c r="J535" s="31" t="e">
        <f t="shared" si="8"/>
        <v>#VALUE!</v>
      </c>
    </row>
    <row r="536" spans="1:10" x14ac:dyDescent="0.15">
      <c r="A536" s="5">
        <v>44816</v>
      </c>
      <c r="B536" s="4">
        <f>Table5[[#This Row],[Combined 
Daily Order]]</f>
        <v>16482</v>
      </c>
      <c r="C536" s="4">
        <v>534</v>
      </c>
      <c r="D536" s="4" t="e" cm="1">
        <f t="array" aca="1" ref="D536" ca="1">SUMPRODUCT(OFFSET($B$2:$B$804,0,0,803-C536)-AVERAGE($B$2:$B$804),OFFSET($B$2:$B$804,C536,0,803-C536)-AVERAGE($B$2:$B$804))/DEVSQ($B$2:$B$804)</f>
        <v>#VALUE!</v>
      </c>
      <c r="F536" s="30" t="e" cm="1">
        <f t="array" ref="F536">SUMPRODUCT($B$2:$B$804-$E$2,B536:B1338-$E$2)</f>
        <v>#VALUE!</v>
      </c>
      <c r="G536" s="30" t="e" cm="1">
        <f t="array" ref="G536">INDEX(H$2:H$804,805-ROW(H536))</f>
        <v>#VALUE!</v>
      </c>
      <c r="H536" s="4" t="e" cm="1">
        <f t="array" ref="H536">SUMPRODUCT(B$2:B536-E$2,$B$2:B536-E$2)</f>
        <v>#VALUE!</v>
      </c>
      <c r="I536" s="4">
        <v>534</v>
      </c>
      <c r="J536" s="31" t="e">
        <f t="shared" si="8"/>
        <v>#VALUE!</v>
      </c>
    </row>
    <row r="537" spans="1:10" x14ac:dyDescent="0.15">
      <c r="A537" s="5">
        <v>44813</v>
      </c>
      <c r="B537" s="4">
        <f>Table5[[#This Row],[Combined 
Daily Order]]</f>
        <v>11770</v>
      </c>
      <c r="C537" s="4">
        <v>535</v>
      </c>
      <c r="D537" s="4" t="e" cm="1">
        <f t="array" aca="1" ref="D537" ca="1">SUMPRODUCT(OFFSET($B$2:$B$804,0,0,803-C537)-AVERAGE($B$2:$B$804),OFFSET($B$2:$B$804,C537,0,803-C537)-AVERAGE($B$2:$B$804))/DEVSQ($B$2:$B$804)</f>
        <v>#VALUE!</v>
      </c>
      <c r="F537" s="30" t="e" cm="1">
        <f t="array" ref="F537">SUMPRODUCT($B$2:$B$804-$E$2,B537:B1339-$E$2)</f>
        <v>#VALUE!</v>
      </c>
      <c r="G537" s="30" t="e" cm="1">
        <f t="array" ref="G537">INDEX(H$2:H$804,805-ROW(H537))</f>
        <v>#VALUE!</v>
      </c>
      <c r="H537" s="4" t="e" cm="1">
        <f t="array" ref="H537">SUMPRODUCT(B$2:B537-E$2,$B$2:B537-E$2)</f>
        <v>#VALUE!</v>
      </c>
      <c r="I537" s="4">
        <v>535</v>
      </c>
      <c r="J537" s="31" t="e">
        <f t="shared" si="8"/>
        <v>#VALUE!</v>
      </c>
    </row>
    <row r="538" spans="1:10" x14ac:dyDescent="0.15">
      <c r="A538" s="5">
        <v>44812</v>
      </c>
      <c r="B538" s="4">
        <f>Table5[[#This Row],[Combined 
Daily Order]]</f>
        <v>15889</v>
      </c>
      <c r="C538" s="4">
        <v>536</v>
      </c>
      <c r="D538" s="4" t="e" cm="1">
        <f t="array" aca="1" ref="D538" ca="1">SUMPRODUCT(OFFSET($B$2:$B$804,0,0,803-C538)-AVERAGE($B$2:$B$804),OFFSET($B$2:$B$804,C538,0,803-C538)-AVERAGE($B$2:$B$804))/DEVSQ($B$2:$B$804)</f>
        <v>#VALUE!</v>
      </c>
      <c r="F538" s="30" t="e" cm="1">
        <f t="array" ref="F538">SUMPRODUCT($B$2:$B$804-$E$2,B538:B1340-$E$2)</f>
        <v>#VALUE!</v>
      </c>
      <c r="G538" s="30" t="e" cm="1">
        <f t="array" ref="G538">INDEX(H$2:H$804,805-ROW(H538))</f>
        <v>#VALUE!</v>
      </c>
      <c r="H538" s="4" t="e" cm="1">
        <f t="array" ref="H538">SUMPRODUCT(B$2:B538-E$2,$B$2:B538-E$2)</f>
        <v>#VALUE!</v>
      </c>
      <c r="I538" s="4">
        <v>536</v>
      </c>
      <c r="J538" s="31" t="e">
        <f t="shared" si="8"/>
        <v>#VALUE!</v>
      </c>
    </row>
    <row r="539" spans="1:10" x14ac:dyDescent="0.15">
      <c r="A539" s="5">
        <v>44811</v>
      </c>
      <c r="B539" s="4">
        <f>Table5[[#This Row],[Combined 
Daily Order]]</f>
        <v>11614</v>
      </c>
      <c r="C539" s="4">
        <v>537</v>
      </c>
      <c r="D539" s="4" t="e" cm="1">
        <f t="array" aca="1" ref="D539" ca="1">SUMPRODUCT(OFFSET($B$2:$B$804,0,0,803-C539)-AVERAGE($B$2:$B$804),OFFSET($B$2:$B$804,C539,0,803-C539)-AVERAGE($B$2:$B$804))/DEVSQ($B$2:$B$804)</f>
        <v>#VALUE!</v>
      </c>
      <c r="F539" s="30" t="e" cm="1">
        <f t="array" ref="F539">SUMPRODUCT($B$2:$B$804-$E$2,B539:B1341-$E$2)</f>
        <v>#VALUE!</v>
      </c>
      <c r="G539" s="30" t="e" cm="1">
        <f t="array" ref="G539">INDEX(H$2:H$804,805-ROW(H539))</f>
        <v>#VALUE!</v>
      </c>
      <c r="H539" s="4" t="e" cm="1">
        <f t="array" ref="H539">SUMPRODUCT(B$2:B539-E$2,$B$2:B539-E$2)</f>
        <v>#VALUE!</v>
      </c>
      <c r="I539" s="4">
        <v>537</v>
      </c>
      <c r="J539" s="31" t="e">
        <f t="shared" si="8"/>
        <v>#VALUE!</v>
      </c>
    </row>
    <row r="540" spans="1:10" x14ac:dyDescent="0.15">
      <c r="A540" s="5">
        <v>44810</v>
      </c>
      <c r="B540" s="4">
        <f>Table5[[#This Row],[Combined 
Daily Order]]</f>
        <v>16726</v>
      </c>
      <c r="C540" s="4">
        <v>538</v>
      </c>
      <c r="D540" s="4" t="e" cm="1">
        <f t="array" aca="1" ref="D540" ca="1">SUMPRODUCT(OFFSET($B$2:$B$804,0,0,803-C540)-AVERAGE($B$2:$B$804),OFFSET($B$2:$B$804,C540,0,803-C540)-AVERAGE($B$2:$B$804))/DEVSQ($B$2:$B$804)</f>
        <v>#VALUE!</v>
      </c>
      <c r="F540" s="30" t="e" cm="1">
        <f t="array" ref="F540">SUMPRODUCT($B$2:$B$804-$E$2,B540:B1342-$E$2)</f>
        <v>#VALUE!</v>
      </c>
      <c r="G540" s="30" t="e" cm="1">
        <f t="array" ref="G540">INDEX(H$2:H$804,805-ROW(H540))</f>
        <v>#VALUE!</v>
      </c>
      <c r="H540" s="4" t="e" cm="1">
        <f t="array" ref="H540">SUMPRODUCT(B$2:B540-E$2,$B$2:B540-E$2)</f>
        <v>#VALUE!</v>
      </c>
      <c r="I540" s="4">
        <v>538</v>
      </c>
      <c r="J540" s="31" t="e">
        <f t="shared" si="8"/>
        <v>#VALUE!</v>
      </c>
    </row>
    <row r="541" spans="1:10" x14ac:dyDescent="0.15">
      <c r="A541" s="5">
        <v>44809</v>
      </c>
      <c r="B541" s="4">
        <f>Table5[[#This Row],[Combined 
Daily Order]]</f>
        <v>10475</v>
      </c>
      <c r="C541" s="4">
        <v>539</v>
      </c>
      <c r="D541" s="4" t="e" cm="1">
        <f t="array" aca="1" ref="D541" ca="1">SUMPRODUCT(OFFSET($B$2:$B$804,0,0,803-C541)-AVERAGE($B$2:$B$804),OFFSET($B$2:$B$804,C541,0,803-C541)-AVERAGE($B$2:$B$804))/DEVSQ($B$2:$B$804)</f>
        <v>#VALUE!</v>
      </c>
      <c r="F541" s="30" t="e" cm="1">
        <f t="array" ref="F541">SUMPRODUCT($B$2:$B$804-$E$2,B541:B1343-$E$2)</f>
        <v>#VALUE!</v>
      </c>
      <c r="G541" s="30" t="e" cm="1">
        <f t="array" ref="G541">INDEX(H$2:H$804,805-ROW(H541))</f>
        <v>#VALUE!</v>
      </c>
      <c r="H541" s="4" t="e" cm="1">
        <f t="array" ref="H541">SUMPRODUCT(B$2:B541-E$2,$B$2:B541-E$2)</f>
        <v>#VALUE!</v>
      </c>
      <c r="I541" s="4">
        <v>539</v>
      </c>
      <c r="J541" s="31" t="e">
        <f t="shared" si="8"/>
        <v>#VALUE!</v>
      </c>
    </row>
    <row r="542" spans="1:10" x14ac:dyDescent="0.15">
      <c r="A542" s="5">
        <v>44806</v>
      </c>
      <c r="B542" s="4">
        <f>Table5[[#This Row],[Combined 
Daily Order]]</f>
        <v>16895</v>
      </c>
      <c r="C542" s="4">
        <v>540</v>
      </c>
      <c r="D542" s="4" t="e" cm="1">
        <f t="array" aca="1" ref="D542" ca="1">SUMPRODUCT(OFFSET($B$2:$B$804,0,0,803-C542)-AVERAGE($B$2:$B$804),OFFSET($B$2:$B$804,C542,0,803-C542)-AVERAGE($B$2:$B$804))/DEVSQ($B$2:$B$804)</f>
        <v>#VALUE!</v>
      </c>
      <c r="F542" s="30" t="e" cm="1">
        <f t="array" ref="F542">SUMPRODUCT($B$2:$B$804-$E$2,B542:B1344-$E$2)</f>
        <v>#VALUE!</v>
      </c>
      <c r="G542" s="30" t="e" cm="1">
        <f t="array" ref="G542">INDEX(H$2:H$804,805-ROW(H542))</f>
        <v>#VALUE!</v>
      </c>
      <c r="H542" s="4" t="e" cm="1">
        <f t="array" ref="H542">SUMPRODUCT(B$2:B542-E$2,$B$2:B542-E$2)</f>
        <v>#VALUE!</v>
      </c>
      <c r="I542" s="4">
        <v>540</v>
      </c>
      <c r="J542" s="31" t="e">
        <f t="shared" si="8"/>
        <v>#VALUE!</v>
      </c>
    </row>
    <row r="543" spans="1:10" x14ac:dyDescent="0.15">
      <c r="A543" s="5">
        <v>44805</v>
      </c>
      <c r="B543" s="4">
        <f>Table5[[#This Row],[Combined 
Daily Order]]</f>
        <v>11125</v>
      </c>
      <c r="C543" s="4">
        <v>541</v>
      </c>
      <c r="D543" s="4" t="e" cm="1">
        <f t="array" aca="1" ref="D543" ca="1">SUMPRODUCT(OFFSET($B$2:$B$804,0,0,803-C543)-AVERAGE($B$2:$B$804),OFFSET($B$2:$B$804,C543,0,803-C543)-AVERAGE($B$2:$B$804))/DEVSQ($B$2:$B$804)</f>
        <v>#VALUE!</v>
      </c>
      <c r="F543" s="30" t="e" cm="1">
        <f t="array" ref="F543">SUMPRODUCT($B$2:$B$804-$E$2,B543:B1345-$E$2)</f>
        <v>#VALUE!</v>
      </c>
      <c r="G543" s="30" t="e" cm="1">
        <f t="array" ref="G543">INDEX(H$2:H$804,805-ROW(H543))</f>
        <v>#VALUE!</v>
      </c>
      <c r="H543" s="4" t="e" cm="1">
        <f t="array" ref="H543">SUMPRODUCT(B$2:B543-E$2,$B$2:B543-E$2)</f>
        <v>#VALUE!</v>
      </c>
      <c r="I543" s="4">
        <v>541</v>
      </c>
      <c r="J543" s="31" t="e">
        <f t="shared" si="8"/>
        <v>#VALUE!</v>
      </c>
    </row>
    <row r="544" spans="1:10" x14ac:dyDescent="0.15">
      <c r="A544" s="5">
        <v>44804</v>
      </c>
      <c r="B544" s="4">
        <f>Table5[[#This Row],[Combined 
Daily Order]]</f>
        <v>16428</v>
      </c>
      <c r="C544" s="4">
        <v>542</v>
      </c>
      <c r="D544" s="4" t="e" cm="1">
        <f t="array" aca="1" ref="D544" ca="1">SUMPRODUCT(OFFSET($B$2:$B$804,0,0,803-C544)-AVERAGE($B$2:$B$804),OFFSET($B$2:$B$804,C544,0,803-C544)-AVERAGE($B$2:$B$804))/DEVSQ($B$2:$B$804)</f>
        <v>#VALUE!</v>
      </c>
      <c r="F544" s="30" t="e" cm="1">
        <f t="array" ref="F544">SUMPRODUCT($B$2:$B$804-$E$2,B544:B1346-$E$2)</f>
        <v>#VALUE!</v>
      </c>
      <c r="G544" s="30" t="e" cm="1">
        <f t="array" ref="G544">INDEX(H$2:H$804,805-ROW(H544))</f>
        <v>#VALUE!</v>
      </c>
      <c r="H544" s="4" t="e" cm="1">
        <f t="array" ref="H544">SUMPRODUCT(B$2:B544-E$2,$B$2:B544-E$2)</f>
        <v>#VALUE!</v>
      </c>
      <c r="I544" s="4">
        <v>542</v>
      </c>
      <c r="J544" s="31" t="e">
        <f t="shared" si="8"/>
        <v>#VALUE!</v>
      </c>
    </row>
    <row r="545" spans="1:10" x14ac:dyDescent="0.15">
      <c r="A545" s="5">
        <v>44803</v>
      </c>
      <c r="B545" s="4">
        <f>Table5[[#This Row],[Combined 
Daily Order]]</f>
        <v>11437</v>
      </c>
      <c r="C545" s="4">
        <v>543</v>
      </c>
      <c r="D545" s="4" t="e" cm="1">
        <f t="array" aca="1" ref="D545" ca="1">SUMPRODUCT(OFFSET($B$2:$B$804,0,0,803-C545)-AVERAGE($B$2:$B$804),OFFSET($B$2:$B$804,C545,0,803-C545)-AVERAGE($B$2:$B$804))/DEVSQ($B$2:$B$804)</f>
        <v>#VALUE!</v>
      </c>
      <c r="F545" s="30" t="e" cm="1">
        <f t="array" ref="F545">SUMPRODUCT($B$2:$B$804-$E$2,B545:B1347-$E$2)</f>
        <v>#VALUE!</v>
      </c>
      <c r="G545" s="30" t="e" cm="1">
        <f t="array" ref="G545">INDEX(H$2:H$804,805-ROW(H545))</f>
        <v>#VALUE!</v>
      </c>
      <c r="H545" s="4" t="e" cm="1">
        <f t="array" ref="H545">SUMPRODUCT(B$2:B545-E$2,$B$2:B545-E$2)</f>
        <v>#VALUE!</v>
      </c>
      <c r="I545" s="4">
        <v>543</v>
      </c>
      <c r="J545" s="31" t="e">
        <f t="shared" si="8"/>
        <v>#VALUE!</v>
      </c>
    </row>
    <row r="546" spans="1:10" x14ac:dyDescent="0.15">
      <c r="A546" s="5">
        <v>44802</v>
      </c>
      <c r="B546" s="4">
        <f>Table5[[#This Row],[Combined 
Daily Order]]</f>
        <v>16211</v>
      </c>
      <c r="C546" s="4">
        <v>544</v>
      </c>
      <c r="D546" s="4" t="e" cm="1">
        <f t="array" aca="1" ref="D546" ca="1">SUMPRODUCT(OFFSET($B$2:$B$804,0,0,803-C546)-AVERAGE($B$2:$B$804),OFFSET($B$2:$B$804,C546,0,803-C546)-AVERAGE($B$2:$B$804))/DEVSQ($B$2:$B$804)</f>
        <v>#VALUE!</v>
      </c>
      <c r="F546" s="30" t="e" cm="1">
        <f t="array" ref="F546">SUMPRODUCT($B$2:$B$804-$E$2,B546:B1348-$E$2)</f>
        <v>#VALUE!</v>
      </c>
      <c r="G546" s="30" t="e" cm="1">
        <f t="array" ref="G546">INDEX(H$2:H$804,805-ROW(H546))</f>
        <v>#VALUE!</v>
      </c>
      <c r="H546" s="4" t="e" cm="1">
        <f t="array" ref="H546">SUMPRODUCT(B$2:B546-E$2,$B$2:B546-E$2)</f>
        <v>#VALUE!</v>
      </c>
      <c r="I546" s="4">
        <v>544</v>
      </c>
      <c r="J546" s="31" t="e">
        <f t="shared" si="8"/>
        <v>#VALUE!</v>
      </c>
    </row>
    <row r="547" spans="1:10" x14ac:dyDescent="0.15">
      <c r="A547" s="5">
        <v>44799</v>
      </c>
      <c r="B547" s="4">
        <f>Table5[[#This Row],[Combined 
Daily Order]]</f>
        <v>10021</v>
      </c>
      <c r="C547" s="4">
        <v>545</v>
      </c>
      <c r="D547" s="4" t="e" cm="1">
        <f t="array" aca="1" ref="D547" ca="1">SUMPRODUCT(OFFSET($B$2:$B$804,0,0,803-C547)-AVERAGE($B$2:$B$804),OFFSET($B$2:$B$804,C547,0,803-C547)-AVERAGE($B$2:$B$804))/DEVSQ($B$2:$B$804)</f>
        <v>#VALUE!</v>
      </c>
      <c r="F547" s="30" t="e" cm="1">
        <f t="array" ref="F547">SUMPRODUCT($B$2:$B$804-$E$2,B547:B1349-$E$2)</f>
        <v>#VALUE!</v>
      </c>
      <c r="G547" s="30" t="e" cm="1">
        <f t="array" ref="G547">INDEX(H$2:H$804,805-ROW(H547))</f>
        <v>#VALUE!</v>
      </c>
      <c r="H547" s="4" t="e" cm="1">
        <f t="array" ref="H547">SUMPRODUCT(B$2:B547-E$2,$B$2:B547-E$2)</f>
        <v>#VALUE!</v>
      </c>
      <c r="I547" s="4">
        <v>545</v>
      </c>
      <c r="J547" s="31" t="e">
        <f t="shared" si="8"/>
        <v>#VALUE!</v>
      </c>
    </row>
    <row r="548" spans="1:10" x14ac:dyDescent="0.15">
      <c r="A548" s="5">
        <v>44798</v>
      </c>
      <c r="B548" s="4">
        <f>Table5[[#This Row],[Combined 
Daily Order]]</f>
        <v>14736</v>
      </c>
      <c r="C548" s="4">
        <v>546</v>
      </c>
      <c r="D548" s="4" t="e" cm="1">
        <f t="array" aca="1" ref="D548" ca="1">SUMPRODUCT(OFFSET($B$2:$B$804,0,0,803-C548)-AVERAGE($B$2:$B$804),OFFSET($B$2:$B$804,C548,0,803-C548)-AVERAGE($B$2:$B$804))/DEVSQ($B$2:$B$804)</f>
        <v>#VALUE!</v>
      </c>
      <c r="F548" s="30" t="e" cm="1">
        <f t="array" ref="F548">SUMPRODUCT($B$2:$B$804-$E$2,B548:B1350-$E$2)</f>
        <v>#VALUE!</v>
      </c>
      <c r="G548" s="30" t="e" cm="1">
        <f t="array" ref="G548">INDEX(H$2:H$804,805-ROW(H548))</f>
        <v>#VALUE!</v>
      </c>
      <c r="H548" s="4" t="e" cm="1">
        <f t="array" ref="H548">SUMPRODUCT(B$2:B548-E$2,$B$2:B548-E$2)</f>
        <v>#VALUE!</v>
      </c>
      <c r="I548" s="4">
        <v>546</v>
      </c>
      <c r="J548" s="31" t="e">
        <f t="shared" si="8"/>
        <v>#VALUE!</v>
      </c>
    </row>
    <row r="549" spans="1:10" x14ac:dyDescent="0.15">
      <c r="A549" s="5">
        <v>44797</v>
      </c>
      <c r="B549" s="4">
        <f>Table5[[#This Row],[Combined 
Daily Order]]</f>
        <v>10365</v>
      </c>
      <c r="C549" s="4">
        <v>547</v>
      </c>
      <c r="D549" s="4" t="e" cm="1">
        <f t="array" aca="1" ref="D549" ca="1">SUMPRODUCT(OFFSET($B$2:$B$804,0,0,803-C549)-AVERAGE($B$2:$B$804),OFFSET($B$2:$B$804,C549,0,803-C549)-AVERAGE($B$2:$B$804))/DEVSQ($B$2:$B$804)</f>
        <v>#VALUE!</v>
      </c>
      <c r="F549" s="30" t="e" cm="1">
        <f t="array" ref="F549">SUMPRODUCT($B$2:$B$804-$E$2,B549:B1351-$E$2)</f>
        <v>#VALUE!</v>
      </c>
      <c r="G549" s="30" t="e" cm="1">
        <f t="array" ref="G549">INDEX(H$2:H$804,805-ROW(H549))</f>
        <v>#VALUE!</v>
      </c>
      <c r="H549" s="4" t="e" cm="1">
        <f t="array" ref="H549">SUMPRODUCT(B$2:B549-E$2,$B$2:B549-E$2)</f>
        <v>#VALUE!</v>
      </c>
      <c r="I549" s="4">
        <v>547</v>
      </c>
      <c r="J549" s="31" t="e">
        <f t="shared" si="8"/>
        <v>#VALUE!</v>
      </c>
    </row>
    <row r="550" spans="1:10" x14ac:dyDescent="0.15">
      <c r="A550" s="5">
        <v>44796</v>
      </c>
      <c r="B550" s="4">
        <f>Table5[[#This Row],[Combined 
Daily Order]]</f>
        <v>15945</v>
      </c>
      <c r="C550" s="4">
        <v>548</v>
      </c>
      <c r="D550" s="4" t="e" cm="1">
        <f t="array" aca="1" ref="D550" ca="1">SUMPRODUCT(OFFSET($B$2:$B$804,0,0,803-C550)-AVERAGE($B$2:$B$804),OFFSET($B$2:$B$804,C550,0,803-C550)-AVERAGE($B$2:$B$804))/DEVSQ($B$2:$B$804)</f>
        <v>#VALUE!</v>
      </c>
      <c r="F550" s="30" t="e" cm="1">
        <f t="array" ref="F550">SUMPRODUCT($B$2:$B$804-$E$2,B550:B1352-$E$2)</f>
        <v>#VALUE!</v>
      </c>
      <c r="G550" s="30" t="e" cm="1">
        <f t="array" ref="G550">INDEX(H$2:H$804,805-ROW(H550))</f>
        <v>#VALUE!</v>
      </c>
      <c r="H550" s="4" t="e" cm="1">
        <f t="array" ref="H550">SUMPRODUCT(B$2:B550-E$2,$B$2:B550-E$2)</f>
        <v>#VALUE!</v>
      </c>
      <c r="I550" s="4">
        <v>548</v>
      </c>
      <c r="J550" s="31" t="e">
        <f t="shared" si="8"/>
        <v>#VALUE!</v>
      </c>
    </row>
    <row r="551" spans="1:10" x14ac:dyDescent="0.15">
      <c r="A551" s="5">
        <v>44795</v>
      </c>
      <c r="B551" s="4">
        <f>Table5[[#This Row],[Combined 
Daily Order]]</f>
        <v>9484</v>
      </c>
      <c r="C551" s="4">
        <v>549</v>
      </c>
      <c r="D551" s="4" t="e" cm="1">
        <f t="array" aca="1" ref="D551" ca="1">SUMPRODUCT(OFFSET($B$2:$B$804,0,0,803-C551)-AVERAGE($B$2:$B$804),OFFSET($B$2:$B$804,C551,0,803-C551)-AVERAGE($B$2:$B$804))/DEVSQ($B$2:$B$804)</f>
        <v>#VALUE!</v>
      </c>
      <c r="F551" s="30" t="e" cm="1">
        <f t="array" ref="F551">SUMPRODUCT($B$2:$B$804-$E$2,B551:B1353-$E$2)</f>
        <v>#VALUE!</v>
      </c>
      <c r="G551" s="30" t="e" cm="1">
        <f t="array" ref="G551">INDEX(H$2:H$804,805-ROW(H551))</f>
        <v>#VALUE!</v>
      </c>
      <c r="H551" s="4" t="e" cm="1">
        <f t="array" ref="H551">SUMPRODUCT(B$2:B551-E$2,$B$2:B551-E$2)</f>
        <v>#VALUE!</v>
      </c>
      <c r="I551" s="4">
        <v>549</v>
      </c>
      <c r="J551" s="31" t="e">
        <f t="shared" si="8"/>
        <v>#VALUE!</v>
      </c>
    </row>
    <row r="552" spans="1:10" x14ac:dyDescent="0.15">
      <c r="A552" s="5">
        <v>44792</v>
      </c>
      <c r="B552" s="4">
        <f>Table5[[#This Row],[Combined 
Daily Order]]</f>
        <v>15709</v>
      </c>
      <c r="C552" s="4">
        <v>550</v>
      </c>
      <c r="D552" s="4" t="e" cm="1">
        <f t="array" aca="1" ref="D552" ca="1">SUMPRODUCT(OFFSET($B$2:$B$804,0,0,803-C552)-AVERAGE($B$2:$B$804),OFFSET($B$2:$B$804,C552,0,803-C552)-AVERAGE($B$2:$B$804))/DEVSQ($B$2:$B$804)</f>
        <v>#VALUE!</v>
      </c>
      <c r="F552" s="30" t="e" cm="1">
        <f t="array" ref="F552">SUMPRODUCT($B$2:$B$804-$E$2,B552:B1354-$E$2)</f>
        <v>#VALUE!</v>
      </c>
      <c r="G552" s="30" t="e" cm="1">
        <f t="array" ref="G552">INDEX(H$2:H$804,805-ROW(H552))</f>
        <v>#VALUE!</v>
      </c>
      <c r="H552" s="4" t="e" cm="1">
        <f t="array" ref="H552">SUMPRODUCT(B$2:B552-E$2,$B$2:B552-E$2)</f>
        <v>#VALUE!</v>
      </c>
      <c r="I552" s="4">
        <v>550</v>
      </c>
      <c r="J552" s="31" t="e">
        <f t="shared" si="8"/>
        <v>#VALUE!</v>
      </c>
    </row>
    <row r="553" spans="1:10" x14ac:dyDescent="0.15">
      <c r="A553" s="5">
        <v>44791</v>
      </c>
      <c r="B553" s="4">
        <f>Table5[[#This Row],[Combined 
Daily Order]]</f>
        <v>10577</v>
      </c>
      <c r="C553" s="4">
        <v>551</v>
      </c>
      <c r="D553" s="4" t="e" cm="1">
        <f t="array" aca="1" ref="D553" ca="1">SUMPRODUCT(OFFSET($B$2:$B$804,0,0,803-C553)-AVERAGE($B$2:$B$804),OFFSET($B$2:$B$804,C553,0,803-C553)-AVERAGE($B$2:$B$804))/DEVSQ($B$2:$B$804)</f>
        <v>#VALUE!</v>
      </c>
      <c r="F553" s="30" t="e" cm="1">
        <f t="array" ref="F553">SUMPRODUCT($B$2:$B$804-$E$2,B553:B1355-$E$2)</f>
        <v>#VALUE!</v>
      </c>
      <c r="G553" s="30" t="e" cm="1">
        <f t="array" ref="G553">INDEX(H$2:H$804,805-ROW(H553))</f>
        <v>#VALUE!</v>
      </c>
      <c r="H553" s="4" t="e" cm="1">
        <f t="array" ref="H553">SUMPRODUCT(B$2:B553-E$2,$B$2:B553-E$2)</f>
        <v>#VALUE!</v>
      </c>
      <c r="I553" s="4">
        <v>551</v>
      </c>
      <c r="J553" s="31" t="e">
        <f t="shared" si="8"/>
        <v>#VALUE!</v>
      </c>
    </row>
    <row r="554" spans="1:10" x14ac:dyDescent="0.15">
      <c r="A554" s="5">
        <v>44790</v>
      </c>
      <c r="B554" s="4">
        <f>Table5[[#This Row],[Combined 
Daily Order]]</f>
        <v>15481</v>
      </c>
      <c r="C554" s="4">
        <v>552</v>
      </c>
      <c r="D554" s="4" t="e" cm="1">
        <f t="array" aca="1" ref="D554" ca="1">SUMPRODUCT(OFFSET($B$2:$B$804,0,0,803-C554)-AVERAGE($B$2:$B$804),OFFSET($B$2:$B$804,C554,0,803-C554)-AVERAGE($B$2:$B$804))/DEVSQ($B$2:$B$804)</f>
        <v>#VALUE!</v>
      </c>
      <c r="F554" s="30" t="e" cm="1">
        <f t="array" ref="F554">SUMPRODUCT($B$2:$B$804-$E$2,B554:B1356-$E$2)</f>
        <v>#VALUE!</v>
      </c>
      <c r="G554" s="30" t="e" cm="1">
        <f t="array" ref="G554">INDEX(H$2:H$804,805-ROW(H554))</f>
        <v>#VALUE!</v>
      </c>
      <c r="H554" s="4" t="e" cm="1">
        <f t="array" ref="H554">SUMPRODUCT(B$2:B554-E$2,$B$2:B554-E$2)</f>
        <v>#VALUE!</v>
      </c>
      <c r="I554" s="4">
        <v>552</v>
      </c>
      <c r="J554" s="31" t="e">
        <f t="shared" si="8"/>
        <v>#VALUE!</v>
      </c>
    </row>
    <row r="555" spans="1:10" x14ac:dyDescent="0.15">
      <c r="A555" s="5">
        <v>44789</v>
      </c>
      <c r="B555" s="4">
        <f>Table5[[#This Row],[Combined 
Daily Order]]</f>
        <v>10474</v>
      </c>
      <c r="C555" s="4">
        <v>553</v>
      </c>
      <c r="D555" s="4" t="e" cm="1">
        <f t="array" aca="1" ref="D555" ca="1">SUMPRODUCT(OFFSET($B$2:$B$804,0,0,803-C555)-AVERAGE($B$2:$B$804),OFFSET($B$2:$B$804,C555,0,803-C555)-AVERAGE($B$2:$B$804))/DEVSQ($B$2:$B$804)</f>
        <v>#VALUE!</v>
      </c>
      <c r="F555" s="30" t="e" cm="1">
        <f t="array" ref="F555">SUMPRODUCT($B$2:$B$804-$E$2,B555:B1357-$E$2)</f>
        <v>#VALUE!</v>
      </c>
      <c r="G555" s="30" t="e" cm="1">
        <f t="array" ref="G555">INDEX(H$2:H$804,805-ROW(H555))</f>
        <v>#VALUE!</v>
      </c>
      <c r="H555" s="4" t="e" cm="1">
        <f t="array" ref="H555">SUMPRODUCT(B$2:B555-E$2,$B$2:B555-E$2)</f>
        <v>#VALUE!</v>
      </c>
      <c r="I555" s="4">
        <v>553</v>
      </c>
      <c r="J555" s="31" t="e">
        <f t="shared" si="8"/>
        <v>#VALUE!</v>
      </c>
    </row>
    <row r="556" spans="1:10" x14ac:dyDescent="0.15">
      <c r="A556" s="5">
        <v>44788</v>
      </c>
      <c r="B556" s="4">
        <f>Table5[[#This Row],[Combined 
Daily Order]]</f>
        <v>15035</v>
      </c>
      <c r="C556" s="4">
        <v>554</v>
      </c>
      <c r="D556" s="4" t="e" cm="1">
        <f t="array" aca="1" ref="D556" ca="1">SUMPRODUCT(OFFSET($B$2:$B$804,0,0,803-C556)-AVERAGE($B$2:$B$804),OFFSET($B$2:$B$804,C556,0,803-C556)-AVERAGE($B$2:$B$804))/DEVSQ($B$2:$B$804)</f>
        <v>#VALUE!</v>
      </c>
      <c r="F556" s="30" t="e" cm="1">
        <f t="array" ref="F556">SUMPRODUCT($B$2:$B$804-$E$2,B556:B1358-$E$2)</f>
        <v>#VALUE!</v>
      </c>
      <c r="G556" s="30" t="e" cm="1">
        <f t="array" ref="G556">INDEX(H$2:H$804,805-ROW(H556))</f>
        <v>#VALUE!</v>
      </c>
      <c r="H556" s="4" t="e" cm="1">
        <f t="array" ref="H556">SUMPRODUCT(B$2:B556-E$2,$B$2:B556-E$2)</f>
        <v>#VALUE!</v>
      </c>
      <c r="I556" s="4">
        <v>554</v>
      </c>
      <c r="J556" s="31" t="e">
        <f t="shared" si="8"/>
        <v>#VALUE!</v>
      </c>
    </row>
    <row r="557" spans="1:10" x14ac:dyDescent="0.15">
      <c r="A557" s="5">
        <v>44785</v>
      </c>
      <c r="B557" s="4">
        <f>Table5[[#This Row],[Combined 
Daily Order]]</f>
        <v>9249</v>
      </c>
      <c r="C557" s="4">
        <v>555</v>
      </c>
      <c r="D557" s="4" t="e" cm="1">
        <f t="array" aca="1" ref="D557" ca="1">SUMPRODUCT(OFFSET($B$2:$B$804,0,0,803-C557)-AVERAGE($B$2:$B$804),OFFSET($B$2:$B$804,C557,0,803-C557)-AVERAGE($B$2:$B$804))/DEVSQ($B$2:$B$804)</f>
        <v>#VALUE!</v>
      </c>
      <c r="F557" s="30" t="e" cm="1">
        <f t="array" ref="F557">SUMPRODUCT($B$2:$B$804-$E$2,B557:B1359-$E$2)</f>
        <v>#VALUE!</v>
      </c>
      <c r="G557" s="30" t="e" cm="1">
        <f t="array" ref="G557">INDEX(H$2:H$804,805-ROW(H557))</f>
        <v>#VALUE!</v>
      </c>
      <c r="H557" s="4" t="e" cm="1">
        <f t="array" ref="H557">SUMPRODUCT(B$2:B557-E$2,$B$2:B557-E$2)</f>
        <v>#VALUE!</v>
      </c>
      <c r="I557" s="4">
        <v>555</v>
      </c>
      <c r="J557" s="31" t="e">
        <f t="shared" si="8"/>
        <v>#VALUE!</v>
      </c>
    </row>
    <row r="558" spans="1:10" x14ac:dyDescent="0.15">
      <c r="A558" s="5">
        <v>44784</v>
      </c>
      <c r="B558" s="4">
        <f>Table5[[#This Row],[Combined 
Daily Order]]</f>
        <v>14880</v>
      </c>
      <c r="C558" s="4">
        <v>556</v>
      </c>
      <c r="D558" s="4" t="e" cm="1">
        <f t="array" aca="1" ref="D558" ca="1">SUMPRODUCT(OFFSET($B$2:$B$804,0,0,803-C558)-AVERAGE($B$2:$B$804),OFFSET($B$2:$B$804,C558,0,803-C558)-AVERAGE($B$2:$B$804))/DEVSQ($B$2:$B$804)</f>
        <v>#VALUE!</v>
      </c>
      <c r="F558" s="30" t="e" cm="1">
        <f t="array" ref="F558">SUMPRODUCT($B$2:$B$804-$E$2,B558:B1360-$E$2)</f>
        <v>#VALUE!</v>
      </c>
      <c r="G558" s="30" t="e" cm="1">
        <f t="array" ref="G558">INDEX(H$2:H$804,805-ROW(H558))</f>
        <v>#VALUE!</v>
      </c>
      <c r="H558" s="4" t="e" cm="1">
        <f t="array" ref="H558">SUMPRODUCT(B$2:B558-E$2,$B$2:B558-E$2)</f>
        <v>#VALUE!</v>
      </c>
      <c r="I558" s="4">
        <v>556</v>
      </c>
      <c r="J558" s="31" t="e">
        <f t="shared" si="8"/>
        <v>#VALUE!</v>
      </c>
    </row>
    <row r="559" spans="1:10" x14ac:dyDescent="0.15">
      <c r="A559" s="5">
        <v>44783</v>
      </c>
      <c r="B559" s="4">
        <f>Table5[[#This Row],[Combined 
Daily Order]]</f>
        <v>9162</v>
      </c>
      <c r="C559" s="4">
        <v>557</v>
      </c>
      <c r="D559" s="4" t="e" cm="1">
        <f t="array" aca="1" ref="D559" ca="1">SUMPRODUCT(OFFSET($B$2:$B$804,0,0,803-C559)-AVERAGE($B$2:$B$804),OFFSET($B$2:$B$804,C559,0,803-C559)-AVERAGE($B$2:$B$804))/DEVSQ($B$2:$B$804)</f>
        <v>#VALUE!</v>
      </c>
      <c r="F559" s="30" t="e" cm="1">
        <f t="array" ref="F559">SUMPRODUCT($B$2:$B$804-$E$2,B559:B1361-$E$2)</f>
        <v>#VALUE!</v>
      </c>
      <c r="G559" s="30" t="e" cm="1">
        <f t="array" ref="G559">INDEX(H$2:H$804,805-ROW(H559))</f>
        <v>#VALUE!</v>
      </c>
      <c r="H559" s="4" t="e" cm="1">
        <f t="array" ref="H559">SUMPRODUCT(B$2:B559-E$2,$B$2:B559-E$2)</f>
        <v>#VALUE!</v>
      </c>
      <c r="I559" s="4">
        <v>557</v>
      </c>
      <c r="J559" s="31" t="e">
        <f t="shared" si="8"/>
        <v>#VALUE!</v>
      </c>
    </row>
    <row r="560" spans="1:10" x14ac:dyDescent="0.15">
      <c r="A560" s="5">
        <v>44782</v>
      </c>
      <c r="B560" s="4">
        <f>Table5[[#This Row],[Combined 
Daily Order]]</f>
        <v>12910</v>
      </c>
      <c r="C560" s="4">
        <v>558</v>
      </c>
      <c r="D560" s="4" t="e" cm="1">
        <f t="array" aca="1" ref="D560" ca="1">SUMPRODUCT(OFFSET($B$2:$B$804,0,0,803-C560)-AVERAGE($B$2:$B$804),OFFSET($B$2:$B$804,C560,0,803-C560)-AVERAGE($B$2:$B$804))/DEVSQ($B$2:$B$804)</f>
        <v>#VALUE!</v>
      </c>
      <c r="F560" s="30" t="e" cm="1">
        <f t="array" ref="F560">SUMPRODUCT($B$2:$B$804-$E$2,B560:B1362-$E$2)</f>
        <v>#VALUE!</v>
      </c>
      <c r="G560" s="30" t="e" cm="1">
        <f t="array" ref="G560">INDEX(H$2:H$804,805-ROW(H560))</f>
        <v>#VALUE!</v>
      </c>
      <c r="H560" s="4" t="e" cm="1">
        <f t="array" ref="H560">SUMPRODUCT(B$2:B560-E$2,$B$2:B560-E$2)</f>
        <v>#VALUE!</v>
      </c>
      <c r="I560" s="4">
        <v>558</v>
      </c>
      <c r="J560" s="31" t="e">
        <f t="shared" si="8"/>
        <v>#VALUE!</v>
      </c>
    </row>
    <row r="561" spans="1:10" x14ac:dyDescent="0.15">
      <c r="A561" s="5">
        <v>44781</v>
      </c>
      <c r="B561" s="4">
        <f>Table5[[#This Row],[Combined 
Daily Order]]</f>
        <v>9728</v>
      </c>
      <c r="C561" s="4">
        <v>559</v>
      </c>
      <c r="D561" s="4" t="e" cm="1">
        <f t="array" aca="1" ref="D561" ca="1">SUMPRODUCT(OFFSET($B$2:$B$804,0,0,803-C561)-AVERAGE($B$2:$B$804),OFFSET($B$2:$B$804,C561,0,803-C561)-AVERAGE($B$2:$B$804))/DEVSQ($B$2:$B$804)</f>
        <v>#VALUE!</v>
      </c>
      <c r="F561" s="30" t="e" cm="1">
        <f t="array" ref="F561">SUMPRODUCT($B$2:$B$804-$E$2,B561:B1363-$E$2)</f>
        <v>#VALUE!</v>
      </c>
      <c r="G561" s="30" t="e" cm="1">
        <f t="array" ref="G561">INDEX(H$2:H$804,805-ROW(H561))</f>
        <v>#VALUE!</v>
      </c>
      <c r="H561" s="4" t="e" cm="1">
        <f t="array" ref="H561">SUMPRODUCT(B$2:B561-E$2,$B$2:B561-E$2)</f>
        <v>#VALUE!</v>
      </c>
      <c r="I561" s="4">
        <v>559</v>
      </c>
      <c r="J561" s="31" t="e">
        <f t="shared" si="8"/>
        <v>#VALUE!</v>
      </c>
    </row>
    <row r="562" spans="1:10" x14ac:dyDescent="0.15">
      <c r="A562" s="5">
        <v>44778</v>
      </c>
      <c r="B562" s="4">
        <f>Table5[[#This Row],[Combined 
Daily Order]]</f>
        <v>13859</v>
      </c>
      <c r="C562" s="4">
        <v>560</v>
      </c>
      <c r="D562" s="4" t="e" cm="1">
        <f t="array" aca="1" ref="D562" ca="1">SUMPRODUCT(OFFSET($B$2:$B$804,0,0,803-C562)-AVERAGE($B$2:$B$804),OFFSET($B$2:$B$804,C562,0,803-C562)-AVERAGE($B$2:$B$804))/DEVSQ($B$2:$B$804)</f>
        <v>#VALUE!</v>
      </c>
      <c r="F562" s="30" t="e" cm="1">
        <f t="array" ref="F562">SUMPRODUCT($B$2:$B$804-$E$2,B562:B1364-$E$2)</f>
        <v>#VALUE!</v>
      </c>
      <c r="G562" s="30" t="e" cm="1">
        <f t="array" ref="G562">INDEX(H$2:H$804,805-ROW(H562))</f>
        <v>#VALUE!</v>
      </c>
      <c r="H562" s="4" t="e" cm="1">
        <f t="array" ref="H562">SUMPRODUCT(B$2:B562-E$2,$B$2:B562-E$2)</f>
        <v>#VALUE!</v>
      </c>
      <c r="I562" s="4">
        <v>560</v>
      </c>
      <c r="J562" s="31" t="e">
        <f t="shared" si="8"/>
        <v>#VALUE!</v>
      </c>
    </row>
    <row r="563" spans="1:10" x14ac:dyDescent="0.15">
      <c r="A563" s="5">
        <v>44777</v>
      </c>
      <c r="B563" s="4">
        <f>Table5[[#This Row],[Combined 
Daily Order]]</f>
        <v>8124</v>
      </c>
      <c r="C563" s="4">
        <v>561</v>
      </c>
      <c r="D563" s="4" t="e" cm="1">
        <f t="array" aca="1" ref="D563" ca="1">SUMPRODUCT(OFFSET($B$2:$B$804,0,0,803-C563)-AVERAGE($B$2:$B$804),OFFSET($B$2:$B$804,C563,0,803-C563)-AVERAGE($B$2:$B$804))/DEVSQ($B$2:$B$804)</f>
        <v>#VALUE!</v>
      </c>
      <c r="F563" s="30" t="e" cm="1">
        <f t="array" ref="F563">SUMPRODUCT($B$2:$B$804-$E$2,B563:B1365-$E$2)</f>
        <v>#VALUE!</v>
      </c>
      <c r="G563" s="30" t="e" cm="1">
        <f t="array" ref="G563">INDEX(H$2:H$804,805-ROW(H563))</f>
        <v>#VALUE!</v>
      </c>
      <c r="H563" s="4" t="e" cm="1">
        <f t="array" ref="H563">SUMPRODUCT(B$2:B563-E$2,$B$2:B563-E$2)</f>
        <v>#VALUE!</v>
      </c>
      <c r="I563" s="4">
        <v>561</v>
      </c>
      <c r="J563" s="31" t="e">
        <f t="shared" si="8"/>
        <v>#VALUE!</v>
      </c>
    </row>
    <row r="564" spans="1:10" x14ac:dyDescent="0.15">
      <c r="A564" s="5">
        <v>44776</v>
      </c>
      <c r="B564" s="4">
        <f>Table5[[#This Row],[Combined 
Daily Order]]</f>
        <v>13857</v>
      </c>
      <c r="C564" s="4">
        <v>562</v>
      </c>
      <c r="D564" s="4" t="e" cm="1">
        <f t="array" aca="1" ref="D564" ca="1">SUMPRODUCT(OFFSET($B$2:$B$804,0,0,803-C564)-AVERAGE($B$2:$B$804),OFFSET($B$2:$B$804,C564,0,803-C564)-AVERAGE($B$2:$B$804))/DEVSQ($B$2:$B$804)</f>
        <v>#VALUE!</v>
      </c>
      <c r="F564" s="30" t="e" cm="1">
        <f t="array" ref="F564">SUMPRODUCT($B$2:$B$804-$E$2,B564:B1366-$E$2)</f>
        <v>#VALUE!</v>
      </c>
      <c r="G564" s="30" t="e" cm="1">
        <f t="array" ref="G564">INDEX(H$2:H$804,805-ROW(H564))</f>
        <v>#VALUE!</v>
      </c>
      <c r="H564" s="4" t="e" cm="1">
        <f t="array" ref="H564">SUMPRODUCT(B$2:B564-E$2,$B$2:B564-E$2)</f>
        <v>#VALUE!</v>
      </c>
      <c r="I564" s="4">
        <v>562</v>
      </c>
      <c r="J564" s="31" t="e">
        <f t="shared" si="8"/>
        <v>#VALUE!</v>
      </c>
    </row>
    <row r="565" spans="1:10" x14ac:dyDescent="0.15">
      <c r="A565" s="5">
        <v>44775</v>
      </c>
      <c r="B565" s="4">
        <f>Table5[[#This Row],[Combined 
Daily Order]]</f>
        <v>9244</v>
      </c>
      <c r="C565" s="4">
        <v>563</v>
      </c>
      <c r="D565" s="4" t="e" cm="1">
        <f t="array" aca="1" ref="D565" ca="1">SUMPRODUCT(OFFSET($B$2:$B$804,0,0,803-C565)-AVERAGE($B$2:$B$804),OFFSET($B$2:$B$804,C565,0,803-C565)-AVERAGE($B$2:$B$804))/DEVSQ($B$2:$B$804)</f>
        <v>#VALUE!</v>
      </c>
      <c r="F565" s="30" t="e" cm="1">
        <f t="array" ref="F565">SUMPRODUCT($B$2:$B$804-$E$2,B565:B1367-$E$2)</f>
        <v>#VALUE!</v>
      </c>
      <c r="G565" s="30" t="e" cm="1">
        <f t="array" ref="G565">INDEX(H$2:H$804,805-ROW(H565))</f>
        <v>#VALUE!</v>
      </c>
      <c r="H565" s="4" t="e" cm="1">
        <f t="array" ref="H565">SUMPRODUCT(B$2:B565-E$2,$B$2:B565-E$2)</f>
        <v>#VALUE!</v>
      </c>
      <c r="I565" s="4">
        <v>563</v>
      </c>
      <c r="J565" s="31" t="e">
        <f t="shared" si="8"/>
        <v>#VALUE!</v>
      </c>
    </row>
    <row r="566" spans="1:10" x14ac:dyDescent="0.15">
      <c r="A566" s="5">
        <v>44774</v>
      </c>
      <c r="B566" s="4">
        <f>Table5[[#This Row],[Combined 
Daily Order]]</f>
        <v>12390</v>
      </c>
      <c r="C566" s="4">
        <v>564</v>
      </c>
      <c r="D566" s="4" t="e" cm="1">
        <f t="array" aca="1" ref="D566" ca="1">SUMPRODUCT(OFFSET($B$2:$B$804,0,0,803-C566)-AVERAGE($B$2:$B$804),OFFSET($B$2:$B$804,C566,0,803-C566)-AVERAGE($B$2:$B$804))/DEVSQ($B$2:$B$804)</f>
        <v>#VALUE!</v>
      </c>
      <c r="F566" s="30" t="e" cm="1">
        <f t="array" ref="F566">SUMPRODUCT($B$2:$B$804-$E$2,B566:B1368-$E$2)</f>
        <v>#VALUE!</v>
      </c>
      <c r="G566" s="30" t="e" cm="1">
        <f t="array" ref="G566">INDEX(H$2:H$804,805-ROW(H566))</f>
        <v>#VALUE!</v>
      </c>
      <c r="H566" s="4" t="e" cm="1">
        <f t="array" ref="H566">SUMPRODUCT(B$2:B566-E$2,$B$2:B566-E$2)</f>
        <v>#VALUE!</v>
      </c>
      <c r="I566" s="4">
        <v>564</v>
      </c>
      <c r="J566" s="31" t="e">
        <f t="shared" si="8"/>
        <v>#VALUE!</v>
      </c>
    </row>
    <row r="567" spans="1:10" x14ac:dyDescent="0.15">
      <c r="A567" s="5">
        <v>44771</v>
      </c>
      <c r="B567" s="4">
        <f>Table5[[#This Row],[Combined 
Daily Order]]</f>
        <v>7380</v>
      </c>
      <c r="C567" s="4">
        <v>565</v>
      </c>
      <c r="D567" s="4" t="e" cm="1">
        <f t="array" aca="1" ref="D567" ca="1">SUMPRODUCT(OFFSET($B$2:$B$804,0,0,803-C567)-AVERAGE($B$2:$B$804),OFFSET($B$2:$B$804,C567,0,803-C567)-AVERAGE($B$2:$B$804))/DEVSQ($B$2:$B$804)</f>
        <v>#VALUE!</v>
      </c>
      <c r="F567" s="30" t="e" cm="1">
        <f t="array" ref="F567">SUMPRODUCT($B$2:$B$804-$E$2,B567:B1369-$E$2)</f>
        <v>#VALUE!</v>
      </c>
      <c r="G567" s="30" t="e" cm="1">
        <f t="array" ref="G567">INDEX(H$2:H$804,805-ROW(H567))</f>
        <v>#VALUE!</v>
      </c>
      <c r="H567" s="4" t="e" cm="1">
        <f t="array" ref="H567">SUMPRODUCT(B$2:B567-E$2,$B$2:B567-E$2)</f>
        <v>#VALUE!</v>
      </c>
      <c r="I567" s="4">
        <v>565</v>
      </c>
      <c r="J567" s="31" t="e">
        <f t="shared" si="8"/>
        <v>#VALUE!</v>
      </c>
    </row>
    <row r="568" spans="1:10" x14ac:dyDescent="0.15">
      <c r="A568" s="5">
        <v>44770</v>
      </c>
      <c r="B568" s="4">
        <f>Table5[[#This Row],[Combined 
Daily Order]]</f>
        <v>11329</v>
      </c>
      <c r="C568" s="4">
        <v>566</v>
      </c>
      <c r="D568" s="4" t="e" cm="1">
        <f t="array" aca="1" ref="D568" ca="1">SUMPRODUCT(OFFSET($B$2:$B$804,0,0,803-C568)-AVERAGE($B$2:$B$804),OFFSET($B$2:$B$804,C568,0,803-C568)-AVERAGE($B$2:$B$804))/DEVSQ($B$2:$B$804)</f>
        <v>#VALUE!</v>
      </c>
      <c r="F568" s="30" t="e" cm="1">
        <f t="array" ref="F568">SUMPRODUCT($B$2:$B$804-$E$2,B568:B1370-$E$2)</f>
        <v>#VALUE!</v>
      </c>
      <c r="G568" s="30" t="e" cm="1">
        <f t="array" ref="G568">INDEX(H$2:H$804,805-ROW(H568))</f>
        <v>#VALUE!</v>
      </c>
      <c r="H568" s="4" t="e" cm="1">
        <f t="array" ref="H568">SUMPRODUCT(B$2:B568-E$2,$B$2:B568-E$2)</f>
        <v>#VALUE!</v>
      </c>
      <c r="I568" s="4">
        <v>566</v>
      </c>
      <c r="J568" s="31" t="e">
        <f t="shared" si="8"/>
        <v>#VALUE!</v>
      </c>
    </row>
    <row r="569" spans="1:10" x14ac:dyDescent="0.15">
      <c r="A569" s="5">
        <v>44769</v>
      </c>
      <c r="B569" s="4">
        <f>Table5[[#This Row],[Combined 
Daily Order]]</f>
        <v>12018</v>
      </c>
      <c r="C569" s="4">
        <v>567</v>
      </c>
      <c r="D569" s="4" t="e" cm="1">
        <f t="array" aca="1" ref="D569" ca="1">SUMPRODUCT(OFFSET($B$2:$B$804,0,0,803-C569)-AVERAGE($B$2:$B$804),OFFSET($B$2:$B$804,C569,0,803-C569)-AVERAGE($B$2:$B$804))/DEVSQ($B$2:$B$804)</f>
        <v>#VALUE!</v>
      </c>
      <c r="F569" s="30" t="e" cm="1">
        <f t="array" ref="F569">SUMPRODUCT($B$2:$B$804-$E$2,B569:B1371-$E$2)</f>
        <v>#VALUE!</v>
      </c>
      <c r="G569" s="30" t="e" cm="1">
        <f t="array" ref="G569">INDEX(H$2:H$804,805-ROW(H569))</f>
        <v>#VALUE!</v>
      </c>
      <c r="H569" s="4" t="e" cm="1">
        <f t="array" ref="H569">SUMPRODUCT(B$2:B569-E$2,$B$2:B569-E$2)</f>
        <v>#VALUE!</v>
      </c>
      <c r="I569" s="4">
        <v>567</v>
      </c>
      <c r="J569" s="31" t="e">
        <f t="shared" si="8"/>
        <v>#VALUE!</v>
      </c>
    </row>
    <row r="570" spans="1:10" x14ac:dyDescent="0.15">
      <c r="A570" s="5">
        <v>44768</v>
      </c>
      <c r="B570" s="4">
        <f>Table5[[#This Row],[Combined 
Daily Order]]</f>
        <v>7582</v>
      </c>
      <c r="C570" s="4">
        <v>568</v>
      </c>
      <c r="D570" s="4" t="e" cm="1">
        <f t="array" aca="1" ref="D570" ca="1">SUMPRODUCT(OFFSET($B$2:$B$804,0,0,803-C570)-AVERAGE($B$2:$B$804),OFFSET($B$2:$B$804,C570,0,803-C570)-AVERAGE($B$2:$B$804))/DEVSQ($B$2:$B$804)</f>
        <v>#VALUE!</v>
      </c>
      <c r="F570" s="30" t="e" cm="1">
        <f t="array" ref="F570">SUMPRODUCT($B$2:$B$804-$E$2,B570:B1372-$E$2)</f>
        <v>#VALUE!</v>
      </c>
      <c r="G570" s="30" t="e" cm="1">
        <f t="array" ref="G570">INDEX(H$2:H$804,805-ROW(H570))</f>
        <v>#VALUE!</v>
      </c>
      <c r="H570" s="4" t="e" cm="1">
        <f t="array" ref="H570">SUMPRODUCT(B$2:B570-E$2,$B$2:B570-E$2)</f>
        <v>#VALUE!</v>
      </c>
      <c r="I570" s="4">
        <v>568</v>
      </c>
      <c r="J570" s="31" t="e">
        <f t="shared" si="8"/>
        <v>#VALUE!</v>
      </c>
    </row>
    <row r="571" spans="1:10" x14ac:dyDescent="0.15">
      <c r="A571" s="5">
        <v>44767</v>
      </c>
      <c r="B571" s="4">
        <f>Table5[[#This Row],[Combined 
Daily Order]]</f>
        <v>11442</v>
      </c>
      <c r="C571" s="4">
        <v>569</v>
      </c>
      <c r="D571" s="4" t="e" cm="1">
        <f t="array" aca="1" ref="D571" ca="1">SUMPRODUCT(OFFSET($B$2:$B$804,0,0,803-C571)-AVERAGE($B$2:$B$804),OFFSET($B$2:$B$804,C571,0,803-C571)-AVERAGE($B$2:$B$804))/DEVSQ($B$2:$B$804)</f>
        <v>#VALUE!</v>
      </c>
      <c r="F571" s="30" t="e" cm="1">
        <f t="array" ref="F571">SUMPRODUCT($B$2:$B$804-$E$2,B571:B1373-$E$2)</f>
        <v>#VALUE!</v>
      </c>
      <c r="G571" s="30" t="e" cm="1">
        <f t="array" ref="G571">INDEX(H$2:H$804,805-ROW(H571))</f>
        <v>#VALUE!</v>
      </c>
      <c r="H571" s="4" t="e" cm="1">
        <f t="array" ref="H571">SUMPRODUCT(B$2:B571-E$2,$B$2:B571-E$2)</f>
        <v>#VALUE!</v>
      </c>
      <c r="I571" s="4">
        <v>569</v>
      </c>
      <c r="J571" s="31" t="e">
        <f t="shared" si="8"/>
        <v>#VALUE!</v>
      </c>
    </row>
    <row r="572" spans="1:10" x14ac:dyDescent="0.15">
      <c r="A572" s="5">
        <v>44764</v>
      </c>
      <c r="B572" s="4">
        <f>Table5[[#This Row],[Combined 
Daily Order]]</f>
        <v>7313</v>
      </c>
      <c r="C572" s="4">
        <v>570</v>
      </c>
      <c r="D572" s="4" t="e" cm="1">
        <f t="array" aca="1" ref="D572" ca="1">SUMPRODUCT(OFFSET($B$2:$B$804,0,0,803-C572)-AVERAGE($B$2:$B$804),OFFSET($B$2:$B$804,C572,0,803-C572)-AVERAGE($B$2:$B$804))/DEVSQ($B$2:$B$804)</f>
        <v>#VALUE!</v>
      </c>
      <c r="F572" s="30" t="e" cm="1">
        <f t="array" ref="F572">SUMPRODUCT($B$2:$B$804-$E$2,B572:B1374-$E$2)</f>
        <v>#VALUE!</v>
      </c>
      <c r="G572" s="30" t="e" cm="1">
        <f t="array" ref="G572">INDEX(H$2:H$804,805-ROW(H572))</f>
        <v>#VALUE!</v>
      </c>
      <c r="H572" s="4" t="e" cm="1">
        <f t="array" ref="H572">SUMPRODUCT(B$2:B572-E$2,$B$2:B572-E$2)</f>
        <v>#VALUE!</v>
      </c>
      <c r="I572" s="4">
        <v>570</v>
      </c>
      <c r="J572" s="31" t="e">
        <f t="shared" si="8"/>
        <v>#VALUE!</v>
      </c>
    </row>
    <row r="573" spans="1:10" x14ac:dyDescent="0.15">
      <c r="A573" s="5">
        <v>44763</v>
      </c>
      <c r="B573" s="4">
        <f>Table5[[#This Row],[Combined 
Daily Order]]</f>
        <v>11007</v>
      </c>
      <c r="C573" s="4">
        <v>571</v>
      </c>
      <c r="D573" s="4" t="e" cm="1">
        <f t="array" aca="1" ref="D573" ca="1">SUMPRODUCT(OFFSET($B$2:$B$804,0,0,803-C573)-AVERAGE($B$2:$B$804),OFFSET($B$2:$B$804,C573,0,803-C573)-AVERAGE($B$2:$B$804))/DEVSQ($B$2:$B$804)</f>
        <v>#VALUE!</v>
      </c>
      <c r="F573" s="30" t="e" cm="1">
        <f t="array" ref="F573">SUMPRODUCT($B$2:$B$804-$E$2,B573:B1375-$E$2)</f>
        <v>#VALUE!</v>
      </c>
      <c r="G573" s="30" t="e" cm="1">
        <f t="array" ref="G573">INDEX(H$2:H$804,805-ROW(H573))</f>
        <v>#VALUE!</v>
      </c>
      <c r="H573" s="4" t="e" cm="1">
        <f t="array" ref="H573">SUMPRODUCT(B$2:B573-E$2,$B$2:B573-E$2)</f>
        <v>#VALUE!</v>
      </c>
      <c r="I573" s="4">
        <v>571</v>
      </c>
      <c r="J573" s="31" t="e">
        <f t="shared" si="8"/>
        <v>#VALUE!</v>
      </c>
    </row>
    <row r="574" spans="1:10" x14ac:dyDescent="0.15">
      <c r="A574" s="5">
        <v>44762</v>
      </c>
      <c r="B574" s="4">
        <f>Table5[[#This Row],[Combined 
Daily Order]]</f>
        <v>7130</v>
      </c>
      <c r="C574" s="4">
        <v>572</v>
      </c>
      <c r="D574" s="4" t="e" cm="1">
        <f t="array" aca="1" ref="D574" ca="1">SUMPRODUCT(OFFSET($B$2:$B$804,0,0,803-C574)-AVERAGE($B$2:$B$804),OFFSET($B$2:$B$804,C574,0,803-C574)-AVERAGE($B$2:$B$804))/DEVSQ($B$2:$B$804)</f>
        <v>#VALUE!</v>
      </c>
      <c r="F574" s="30" t="e" cm="1">
        <f t="array" ref="F574">SUMPRODUCT($B$2:$B$804-$E$2,B574:B1376-$E$2)</f>
        <v>#VALUE!</v>
      </c>
      <c r="G574" s="30" t="e" cm="1">
        <f t="array" ref="G574">INDEX(H$2:H$804,805-ROW(H574))</f>
        <v>#VALUE!</v>
      </c>
      <c r="H574" s="4" t="e" cm="1">
        <f t="array" ref="H574">SUMPRODUCT(B$2:B574-E$2,$B$2:B574-E$2)</f>
        <v>#VALUE!</v>
      </c>
      <c r="I574" s="4">
        <v>572</v>
      </c>
      <c r="J574" s="31" t="e">
        <f t="shared" si="8"/>
        <v>#VALUE!</v>
      </c>
    </row>
    <row r="575" spans="1:10" x14ac:dyDescent="0.15">
      <c r="A575" s="5">
        <v>44761</v>
      </c>
      <c r="B575" s="4">
        <f>Table5[[#This Row],[Combined 
Daily Order]]</f>
        <v>9417</v>
      </c>
      <c r="C575" s="4">
        <v>573</v>
      </c>
      <c r="D575" s="4" t="e" cm="1">
        <f t="array" aca="1" ref="D575" ca="1">SUMPRODUCT(OFFSET($B$2:$B$804,0,0,803-C575)-AVERAGE($B$2:$B$804),OFFSET($B$2:$B$804,C575,0,803-C575)-AVERAGE($B$2:$B$804))/DEVSQ($B$2:$B$804)</f>
        <v>#VALUE!</v>
      </c>
      <c r="F575" s="30" t="e" cm="1">
        <f t="array" ref="F575">SUMPRODUCT($B$2:$B$804-$E$2,B575:B1377-$E$2)</f>
        <v>#VALUE!</v>
      </c>
      <c r="G575" s="30" t="e" cm="1">
        <f t="array" ref="G575">INDEX(H$2:H$804,805-ROW(H575))</f>
        <v>#VALUE!</v>
      </c>
      <c r="H575" s="4" t="e" cm="1">
        <f t="array" ref="H575">SUMPRODUCT(B$2:B575-E$2,$B$2:B575-E$2)</f>
        <v>#VALUE!</v>
      </c>
      <c r="I575" s="4">
        <v>573</v>
      </c>
      <c r="J575" s="31" t="e">
        <f t="shared" si="8"/>
        <v>#VALUE!</v>
      </c>
    </row>
    <row r="576" spans="1:10" x14ac:dyDescent="0.15">
      <c r="A576" s="5">
        <v>44760</v>
      </c>
      <c r="B576" s="4">
        <f>Table5[[#This Row],[Combined 
Daily Order]]</f>
        <v>6857</v>
      </c>
      <c r="C576" s="4">
        <v>574</v>
      </c>
      <c r="D576" s="4" t="e" cm="1">
        <f t="array" aca="1" ref="D576" ca="1">SUMPRODUCT(OFFSET($B$2:$B$804,0,0,803-C576)-AVERAGE($B$2:$B$804),OFFSET($B$2:$B$804,C576,0,803-C576)-AVERAGE($B$2:$B$804))/DEVSQ($B$2:$B$804)</f>
        <v>#VALUE!</v>
      </c>
      <c r="F576" s="30" t="e" cm="1">
        <f t="array" ref="F576">SUMPRODUCT($B$2:$B$804-$E$2,B576:B1378-$E$2)</f>
        <v>#VALUE!</v>
      </c>
      <c r="G576" s="30" t="e" cm="1">
        <f t="array" ref="G576">INDEX(H$2:H$804,805-ROW(H576))</f>
        <v>#VALUE!</v>
      </c>
      <c r="H576" s="4" t="e" cm="1">
        <f t="array" ref="H576">SUMPRODUCT(B$2:B576-E$2,$B$2:B576-E$2)</f>
        <v>#VALUE!</v>
      </c>
      <c r="I576" s="4">
        <v>574</v>
      </c>
      <c r="J576" s="31" t="e">
        <f t="shared" si="8"/>
        <v>#VALUE!</v>
      </c>
    </row>
    <row r="577" spans="1:10" x14ac:dyDescent="0.15">
      <c r="A577" s="5">
        <v>44757</v>
      </c>
      <c r="B577" s="4">
        <f>Table5[[#This Row],[Combined 
Daily Order]]</f>
        <v>9319</v>
      </c>
      <c r="C577" s="4">
        <v>575</v>
      </c>
      <c r="D577" s="4" t="e" cm="1">
        <f t="array" aca="1" ref="D577" ca="1">SUMPRODUCT(OFFSET($B$2:$B$804,0,0,803-C577)-AVERAGE($B$2:$B$804),OFFSET($B$2:$B$804,C577,0,803-C577)-AVERAGE($B$2:$B$804))/DEVSQ($B$2:$B$804)</f>
        <v>#VALUE!</v>
      </c>
      <c r="F577" s="30" t="e" cm="1">
        <f t="array" ref="F577">SUMPRODUCT($B$2:$B$804-$E$2,B577:B1379-$E$2)</f>
        <v>#VALUE!</v>
      </c>
      <c r="G577" s="30" t="e" cm="1">
        <f t="array" ref="G577">INDEX(H$2:H$804,805-ROW(H577))</f>
        <v>#VALUE!</v>
      </c>
      <c r="H577" s="4" t="e" cm="1">
        <f t="array" ref="H577">SUMPRODUCT(B$2:B577-E$2,$B$2:B577-E$2)</f>
        <v>#VALUE!</v>
      </c>
      <c r="I577" s="4">
        <v>575</v>
      </c>
      <c r="J577" s="31" t="e">
        <f t="shared" si="8"/>
        <v>#VALUE!</v>
      </c>
    </row>
    <row r="578" spans="1:10" x14ac:dyDescent="0.15">
      <c r="A578" s="5">
        <v>44756</v>
      </c>
      <c r="B578" s="4">
        <f>Table5[[#This Row],[Combined 
Daily Order]]</f>
        <v>6766</v>
      </c>
      <c r="C578" s="4">
        <v>576</v>
      </c>
      <c r="D578" s="4" t="e" cm="1">
        <f t="array" aca="1" ref="D578" ca="1">SUMPRODUCT(OFFSET($B$2:$B$804,0,0,803-C578)-AVERAGE($B$2:$B$804),OFFSET($B$2:$B$804,C578,0,803-C578)-AVERAGE($B$2:$B$804))/DEVSQ($B$2:$B$804)</f>
        <v>#VALUE!</v>
      </c>
      <c r="F578" s="30" t="e" cm="1">
        <f t="array" ref="F578">SUMPRODUCT($B$2:$B$804-$E$2,B578:B1380-$E$2)</f>
        <v>#VALUE!</v>
      </c>
      <c r="G578" s="30" t="e" cm="1">
        <f t="array" ref="G578">INDEX(H$2:H$804,805-ROW(H578))</f>
        <v>#VALUE!</v>
      </c>
      <c r="H578" s="4" t="e" cm="1">
        <f t="array" ref="H578">SUMPRODUCT(B$2:B578-E$2,$B$2:B578-E$2)</f>
        <v>#VALUE!</v>
      </c>
      <c r="I578" s="4">
        <v>576</v>
      </c>
      <c r="J578" s="31" t="e">
        <f t="shared" si="8"/>
        <v>#VALUE!</v>
      </c>
    </row>
    <row r="579" spans="1:10" x14ac:dyDescent="0.15">
      <c r="A579" s="5">
        <v>44755</v>
      </c>
      <c r="B579" s="4">
        <f>Table5[[#This Row],[Combined 
Daily Order]]</f>
        <v>5943</v>
      </c>
      <c r="C579" s="4">
        <v>577</v>
      </c>
      <c r="D579" s="4" t="e" cm="1">
        <f t="array" aca="1" ref="D579" ca="1">SUMPRODUCT(OFFSET($B$2:$B$804,0,0,803-C579)-AVERAGE($B$2:$B$804),OFFSET($B$2:$B$804,C579,0,803-C579)-AVERAGE($B$2:$B$804))/DEVSQ($B$2:$B$804)</f>
        <v>#VALUE!</v>
      </c>
      <c r="F579" s="30" t="e" cm="1">
        <f t="array" ref="F579">SUMPRODUCT($B$2:$B$804-$E$2,B579:B1381-$E$2)</f>
        <v>#VALUE!</v>
      </c>
      <c r="G579" s="30" t="e" cm="1">
        <f t="array" ref="G579">INDEX(H$2:H$804,805-ROW(H579))</f>
        <v>#VALUE!</v>
      </c>
      <c r="H579" s="4" t="e" cm="1">
        <f t="array" ref="H579">SUMPRODUCT(B$2:B579-E$2,$B$2:B579-E$2)</f>
        <v>#VALUE!</v>
      </c>
      <c r="I579" s="4">
        <v>577</v>
      </c>
      <c r="J579" s="31" t="e">
        <f t="shared" si="8"/>
        <v>#VALUE!</v>
      </c>
    </row>
    <row r="580" spans="1:10" x14ac:dyDescent="0.15">
      <c r="A580" s="5">
        <v>44754</v>
      </c>
      <c r="B580" s="4">
        <f>Table5[[#This Row],[Combined 
Daily Order]]</f>
        <v>9055</v>
      </c>
      <c r="C580" s="4">
        <v>578</v>
      </c>
      <c r="D580" s="4" t="e" cm="1">
        <f t="array" aca="1" ref="D580" ca="1">SUMPRODUCT(OFFSET($B$2:$B$804,0,0,803-C580)-AVERAGE($B$2:$B$804),OFFSET($B$2:$B$804,C580,0,803-C580)-AVERAGE($B$2:$B$804))/DEVSQ($B$2:$B$804)</f>
        <v>#VALUE!</v>
      </c>
      <c r="F580" s="30" t="e" cm="1">
        <f t="array" ref="F580">SUMPRODUCT($B$2:$B$804-$E$2,B580:B1382-$E$2)</f>
        <v>#VALUE!</v>
      </c>
      <c r="G580" s="30" t="e" cm="1">
        <f t="array" ref="G580">INDEX(H$2:H$804,805-ROW(H580))</f>
        <v>#VALUE!</v>
      </c>
      <c r="H580" s="4" t="e" cm="1">
        <f t="array" ref="H580">SUMPRODUCT(B$2:B580-E$2,$B$2:B580-E$2)</f>
        <v>#VALUE!</v>
      </c>
      <c r="I580" s="4">
        <v>578</v>
      </c>
      <c r="J580" s="31" t="e">
        <f t="shared" si="8"/>
        <v>#VALUE!</v>
      </c>
    </row>
    <row r="581" spans="1:10" x14ac:dyDescent="0.15">
      <c r="A581" s="5">
        <v>44753</v>
      </c>
      <c r="B581" s="4">
        <f>Table5[[#This Row],[Combined 
Daily Order]]</f>
        <v>5865</v>
      </c>
      <c r="C581" s="4">
        <v>579</v>
      </c>
      <c r="D581" s="4" t="e" cm="1">
        <f t="array" aca="1" ref="D581" ca="1">SUMPRODUCT(OFFSET($B$2:$B$804,0,0,803-C581)-AVERAGE($B$2:$B$804),OFFSET($B$2:$B$804,C581,0,803-C581)-AVERAGE($B$2:$B$804))/DEVSQ($B$2:$B$804)</f>
        <v>#VALUE!</v>
      </c>
      <c r="F581" s="30" t="e" cm="1">
        <f t="array" ref="F581">SUMPRODUCT($B$2:$B$804-$E$2,B581:B1383-$E$2)</f>
        <v>#VALUE!</v>
      </c>
      <c r="G581" s="30" t="e" cm="1">
        <f t="array" ref="G581">INDEX(H$2:H$804,805-ROW(H581))</f>
        <v>#VALUE!</v>
      </c>
      <c r="H581" s="4" t="e" cm="1">
        <f t="array" ref="H581">SUMPRODUCT(B$2:B581-E$2,$B$2:B581-E$2)</f>
        <v>#VALUE!</v>
      </c>
      <c r="I581" s="4">
        <v>579</v>
      </c>
      <c r="J581" s="31" t="e">
        <f t="shared" ref="J581:J644" si="9">F581/$G$2</f>
        <v>#VALUE!</v>
      </c>
    </row>
    <row r="582" spans="1:10" x14ac:dyDescent="0.15">
      <c r="A582" s="5">
        <v>44750</v>
      </c>
      <c r="B582" s="4">
        <f>Table5[[#This Row],[Combined 
Daily Order]]</f>
        <v>8860</v>
      </c>
      <c r="C582" s="4">
        <v>580</v>
      </c>
      <c r="D582" s="4" t="e" cm="1">
        <f t="array" aca="1" ref="D582" ca="1">SUMPRODUCT(OFFSET($B$2:$B$804,0,0,803-C582)-AVERAGE($B$2:$B$804),OFFSET($B$2:$B$804,C582,0,803-C582)-AVERAGE($B$2:$B$804))/DEVSQ($B$2:$B$804)</f>
        <v>#VALUE!</v>
      </c>
      <c r="F582" s="30" t="e" cm="1">
        <f t="array" ref="F582">SUMPRODUCT($B$2:$B$804-$E$2,B582:B1384-$E$2)</f>
        <v>#VALUE!</v>
      </c>
      <c r="G582" s="30" t="e" cm="1">
        <f t="array" ref="G582">INDEX(H$2:H$804,805-ROW(H582))</f>
        <v>#VALUE!</v>
      </c>
      <c r="H582" s="4" t="e" cm="1">
        <f t="array" ref="H582">SUMPRODUCT(B$2:B582-E$2,$B$2:B582-E$2)</f>
        <v>#VALUE!</v>
      </c>
      <c r="I582" s="4">
        <v>580</v>
      </c>
      <c r="J582" s="31" t="e">
        <f t="shared" si="9"/>
        <v>#VALUE!</v>
      </c>
    </row>
    <row r="583" spans="1:10" x14ac:dyDescent="0.15">
      <c r="A583" s="5">
        <v>44749</v>
      </c>
      <c r="B583" s="4">
        <f>Table5[[#This Row],[Combined 
Daily Order]]</f>
        <v>8679</v>
      </c>
      <c r="C583" s="4">
        <v>581</v>
      </c>
      <c r="D583" s="4" t="e" cm="1">
        <f t="array" aca="1" ref="D583" ca="1">SUMPRODUCT(OFFSET($B$2:$B$804,0,0,803-C583)-AVERAGE($B$2:$B$804),OFFSET($B$2:$B$804,C583,0,803-C583)-AVERAGE($B$2:$B$804))/DEVSQ($B$2:$B$804)</f>
        <v>#VALUE!</v>
      </c>
      <c r="F583" s="30" t="e" cm="1">
        <f t="array" ref="F583">SUMPRODUCT($B$2:$B$804-$E$2,B583:B1385-$E$2)</f>
        <v>#VALUE!</v>
      </c>
      <c r="G583" s="30" t="e" cm="1">
        <f t="array" ref="G583">INDEX(H$2:H$804,805-ROW(H583))</f>
        <v>#VALUE!</v>
      </c>
      <c r="H583" s="4" t="e" cm="1">
        <f t="array" ref="H583">SUMPRODUCT(B$2:B583-E$2,$B$2:B583-E$2)</f>
        <v>#VALUE!</v>
      </c>
      <c r="I583" s="4">
        <v>581</v>
      </c>
      <c r="J583" s="31" t="e">
        <f t="shared" si="9"/>
        <v>#VALUE!</v>
      </c>
    </row>
    <row r="584" spans="1:10" x14ac:dyDescent="0.15">
      <c r="A584" s="5">
        <v>44748</v>
      </c>
      <c r="B584" s="4">
        <f>Table5[[#This Row],[Combined 
Daily Order]]</f>
        <v>5755</v>
      </c>
      <c r="C584" s="4">
        <v>582</v>
      </c>
      <c r="D584" s="4" t="e" cm="1">
        <f t="array" aca="1" ref="D584" ca="1">SUMPRODUCT(OFFSET($B$2:$B$804,0,0,803-C584)-AVERAGE($B$2:$B$804),OFFSET($B$2:$B$804,C584,0,803-C584)-AVERAGE($B$2:$B$804))/DEVSQ($B$2:$B$804)</f>
        <v>#VALUE!</v>
      </c>
      <c r="F584" s="30" t="e" cm="1">
        <f t="array" ref="F584">SUMPRODUCT($B$2:$B$804-$E$2,B584:B1386-$E$2)</f>
        <v>#VALUE!</v>
      </c>
      <c r="G584" s="30" t="e" cm="1">
        <f t="array" ref="G584">INDEX(H$2:H$804,805-ROW(H584))</f>
        <v>#VALUE!</v>
      </c>
      <c r="H584" s="4" t="e" cm="1">
        <f t="array" ref="H584">SUMPRODUCT(B$2:B584-E$2,$B$2:B584-E$2)</f>
        <v>#VALUE!</v>
      </c>
      <c r="I584" s="4">
        <v>582</v>
      </c>
      <c r="J584" s="31" t="e">
        <f t="shared" si="9"/>
        <v>#VALUE!</v>
      </c>
    </row>
    <row r="585" spans="1:10" x14ac:dyDescent="0.15">
      <c r="A585" s="5">
        <v>44747</v>
      </c>
      <c r="B585" s="4">
        <f>Table5[[#This Row],[Combined 
Daily Order]]</f>
        <v>9106</v>
      </c>
      <c r="C585" s="4">
        <v>583</v>
      </c>
      <c r="D585" s="4" t="e" cm="1">
        <f t="array" aca="1" ref="D585" ca="1">SUMPRODUCT(OFFSET($B$2:$B$804,0,0,803-C585)-AVERAGE($B$2:$B$804),OFFSET($B$2:$B$804,C585,0,803-C585)-AVERAGE($B$2:$B$804))/DEVSQ($B$2:$B$804)</f>
        <v>#VALUE!</v>
      </c>
      <c r="F585" s="30" t="e" cm="1">
        <f t="array" ref="F585">SUMPRODUCT($B$2:$B$804-$E$2,B585:B1387-$E$2)</f>
        <v>#VALUE!</v>
      </c>
      <c r="G585" s="30" t="e" cm="1">
        <f t="array" ref="G585">INDEX(H$2:H$804,805-ROW(H585))</f>
        <v>#VALUE!</v>
      </c>
      <c r="H585" s="4" t="e" cm="1">
        <f t="array" ref="H585">SUMPRODUCT(B$2:B585-E$2,$B$2:B585-E$2)</f>
        <v>#VALUE!</v>
      </c>
      <c r="I585" s="4">
        <v>583</v>
      </c>
      <c r="J585" s="31" t="e">
        <f t="shared" si="9"/>
        <v>#VALUE!</v>
      </c>
    </row>
    <row r="586" spans="1:10" x14ac:dyDescent="0.15">
      <c r="A586" s="5">
        <v>44746</v>
      </c>
      <c r="B586" s="4">
        <f>Table5[[#This Row],[Combined 
Daily Order]]</f>
        <v>6121</v>
      </c>
      <c r="C586" s="4">
        <v>584</v>
      </c>
      <c r="D586" s="4" t="e" cm="1">
        <f t="array" aca="1" ref="D586" ca="1">SUMPRODUCT(OFFSET($B$2:$B$804,0,0,803-C586)-AVERAGE($B$2:$B$804),OFFSET($B$2:$B$804,C586,0,803-C586)-AVERAGE($B$2:$B$804))/DEVSQ($B$2:$B$804)</f>
        <v>#VALUE!</v>
      </c>
      <c r="F586" s="30" t="e" cm="1">
        <f t="array" ref="F586">SUMPRODUCT($B$2:$B$804-$E$2,B586:B1388-$E$2)</f>
        <v>#VALUE!</v>
      </c>
      <c r="G586" s="30" t="e" cm="1">
        <f t="array" ref="G586">INDEX(H$2:H$804,805-ROW(H586))</f>
        <v>#VALUE!</v>
      </c>
      <c r="H586" s="4" t="e" cm="1">
        <f t="array" ref="H586">SUMPRODUCT(B$2:B586-E$2,$B$2:B586-E$2)</f>
        <v>#VALUE!</v>
      </c>
      <c r="I586" s="4">
        <v>584</v>
      </c>
      <c r="J586" s="31" t="e">
        <f t="shared" si="9"/>
        <v>#VALUE!</v>
      </c>
    </row>
    <row r="587" spans="1:10" x14ac:dyDescent="0.15">
      <c r="A587" s="5">
        <v>44743</v>
      </c>
      <c r="B587" s="4">
        <f>Table5[[#This Row],[Combined 
Daily Order]]</f>
        <v>9233</v>
      </c>
      <c r="C587" s="4">
        <v>585</v>
      </c>
      <c r="D587" s="4" t="e" cm="1">
        <f t="array" aca="1" ref="D587" ca="1">SUMPRODUCT(OFFSET($B$2:$B$804,0,0,803-C587)-AVERAGE($B$2:$B$804),OFFSET($B$2:$B$804,C587,0,803-C587)-AVERAGE($B$2:$B$804))/DEVSQ($B$2:$B$804)</f>
        <v>#VALUE!</v>
      </c>
      <c r="F587" s="30" t="e" cm="1">
        <f t="array" ref="F587">SUMPRODUCT($B$2:$B$804-$E$2,B587:B1389-$E$2)</f>
        <v>#VALUE!</v>
      </c>
      <c r="G587" s="30" t="e" cm="1">
        <f t="array" ref="G587">INDEX(H$2:H$804,805-ROW(H587))</f>
        <v>#VALUE!</v>
      </c>
      <c r="H587" s="4" t="e" cm="1">
        <f t="array" ref="H587">SUMPRODUCT(B$2:B587-E$2,$B$2:B587-E$2)</f>
        <v>#VALUE!</v>
      </c>
      <c r="I587" s="4">
        <v>585</v>
      </c>
      <c r="J587" s="31" t="e">
        <f t="shared" si="9"/>
        <v>#VALUE!</v>
      </c>
    </row>
    <row r="588" spans="1:10" x14ac:dyDescent="0.15">
      <c r="A588" s="5">
        <v>44742</v>
      </c>
      <c r="B588" s="4">
        <f>Table5[[#This Row],[Combined 
Daily Order]]</f>
        <v>5465</v>
      </c>
      <c r="C588" s="4">
        <v>586</v>
      </c>
      <c r="D588" s="4" t="e" cm="1">
        <f t="array" aca="1" ref="D588" ca="1">SUMPRODUCT(OFFSET($B$2:$B$804,0,0,803-C588)-AVERAGE($B$2:$B$804),OFFSET($B$2:$B$804,C588,0,803-C588)-AVERAGE($B$2:$B$804))/DEVSQ($B$2:$B$804)</f>
        <v>#VALUE!</v>
      </c>
      <c r="F588" s="30" t="e" cm="1">
        <f t="array" ref="F588">SUMPRODUCT($B$2:$B$804-$E$2,B588:B1390-$E$2)</f>
        <v>#VALUE!</v>
      </c>
      <c r="G588" s="30" t="e" cm="1">
        <f t="array" ref="G588">INDEX(H$2:H$804,805-ROW(H588))</f>
        <v>#VALUE!</v>
      </c>
      <c r="H588" s="4" t="e" cm="1">
        <f t="array" ref="H588">SUMPRODUCT(B$2:B588-E$2,$B$2:B588-E$2)</f>
        <v>#VALUE!</v>
      </c>
      <c r="I588" s="4">
        <v>586</v>
      </c>
      <c r="J588" s="31" t="e">
        <f t="shared" si="9"/>
        <v>#VALUE!</v>
      </c>
    </row>
    <row r="589" spans="1:10" x14ac:dyDescent="0.15">
      <c r="A589" s="5">
        <v>44741</v>
      </c>
      <c r="B589" s="4">
        <f>Table5[[#This Row],[Combined 
Daily Order]]</f>
        <v>9433</v>
      </c>
      <c r="C589" s="4">
        <v>587</v>
      </c>
      <c r="D589" s="4" t="e" cm="1">
        <f t="array" aca="1" ref="D589" ca="1">SUMPRODUCT(OFFSET($B$2:$B$804,0,0,803-C589)-AVERAGE($B$2:$B$804),OFFSET($B$2:$B$804,C589,0,803-C589)-AVERAGE($B$2:$B$804))/DEVSQ($B$2:$B$804)</f>
        <v>#VALUE!</v>
      </c>
      <c r="F589" s="30" t="e" cm="1">
        <f t="array" ref="F589">SUMPRODUCT($B$2:$B$804-$E$2,B589:B1391-$E$2)</f>
        <v>#VALUE!</v>
      </c>
      <c r="G589" s="30" t="e" cm="1">
        <f t="array" ref="G589">INDEX(H$2:H$804,805-ROW(H589))</f>
        <v>#VALUE!</v>
      </c>
      <c r="H589" s="4" t="e" cm="1">
        <f t="array" ref="H589">SUMPRODUCT(B$2:B589-E$2,$B$2:B589-E$2)</f>
        <v>#VALUE!</v>
      </c>
      <c r="I589" s="4">
        <v>587</v>
      </c>
      <c r="J589" s="31" t="e">
        <f t="shared" si="9"/>
        <v>#VALUE!</v>
      </c>
    </row>
    <row r="590" spans="1:10" x14ac:dyDescent="0.15">
      <c r="A590" s="5">
        <v>44740</v>
      </c>
      <c r="B590" s="4">
        <f>Table5[[#This Row],[Combined 
Daily Order]]</f>
        <v>5568</v>
      </c>
      <c r="C590" s="4">
        <v>588</v>
      </c>
      <c r="D590" s="4" t="e" cm="1">
        <f t="array" aca="1" ref="D590" ca="1">SUMPRODUCT(OFFSET($B$2:$B$804,0,0,803-C590)-AVERAGE($B$2:$B$804),OFFSET($B$2:$B$804,C590,0,803-C590)-AVERAGE($B$2:$B$804))/DEVSQ($B$2:$B$804)</f>
        <v>#VALUE!</v>
      </c>
      <c r="F590" s="30" t="e" cm="1">
        <f t="array" ref="F590">SUMPRODUCT($B$2:$B$804-$E$2,B590:B1392-$E$2)</f>
        <v>#VALUE!</v>
      </c>
      <c r="G590" s="30" t="e" cm="1">
        <f t="array" ref="G590">INDEX(H$2:H$804,805-ROW(H590))</f>
        <v>#VALUE!</v>
      </c>
      <c r="H590" s="4" t="e" cm="1">
        <f t="array" ref="H590">SUMPRODUCT(B$2:B590-E$2,$B$2:B590-E$2)</f>
        <v>#VALUE!</v>
      </c>
      <c r="I590" s="4">
        <v>588</v>
      </c>
      <c r="J590" s="31" t="e">
        <f t="shared" si="9"/>
        <v>#VALUE!</v>
      </c>
    </row>
    <row r="591" spans="1:10" x14ac:dyDescent="0.15">
      <c r="A591" s="5">
        <v>44739</v>
      </c>
      <c r="B591" s="4">
        <f>Table5[[#This Row],[Combined 
Daily Order]]</f>
        <v>9274</v>
      </c>
      <c r="C591" s="4">
        <v>589</v>
      </c>
      <c r="D591" s="4" t="e" cm="1">
        <f t="array" aca="1" ref="D591" ca="1">SUMPRODUCT(OFFSET($B$2:$B$804,0,0,803-C591)-AVERAGE($B$2:$B$804),OFFSET($B$2:$B$804,C591,0,803-C591)-AVERAGE($B$2:$B$804))/DEVSQ($B$2:$B$804)</f>
        <v>#VALUE!</v>
      </c>
      <c r="F591" s="30" t="e" cm="1">
        <f t="array" ref="F591">SUMPRODUCT($B$2:$B$804-$E$2,B591:B1393-$E$2)</f>
        <v>#VALUE!</v>
      </c>
      <c r="G591" s="30" t="e" cm="1">
        <f t="array" ref="G591">INDEX(H$2:H$804,805-ROW(H591))</f>
        <v>#VALUE!</v>
      </c>
      <c r="H591" s="4" t="e" cm="1">
        <f t="array" ref="H591">SUMPRODUCT(B$2:B591-E$2,$B$2:B591-E$2)</f>
        <v>#VALUE!</v>
      </c>
      <c r="I591" s="4">
        <v>589</v>
      </c>
      <c r="J591" s="31" t="e">
        <f t="shared" si="9"/>
        <v>#VALUE!</v>
      </c>
    </row>
    <row r="592" spans="1:10" x14ac:dyDescent="0.15">
      <c r="A592" s="5">
        <v>44736</v>
      </c>
      <c r="B592" s="4">
        <f>Table5[[#This Row],[Combined 
Daily Order]]</f>
        <v>6118</v>
      </c>
      <c r="C592" s="4">
        <v>590</v>
      </c>
      <c r="D592" s="4" t="e" cm="1">
        <f t="array" aca="1" ref="D592" ca="1">SUMPRODUCT(OFFSET($B$2:$B$804,0,0,803-C592)-AVERAGE($B$2:$B$804),OFFSET($B$2:$B$804,C592,0,803-C592)-AVERAGE($B$2:$B$804))/DEVSQ($B$2:$B$804)</f>
        <v>#VALUE!</v>
      </c>
      <c r="F592" s="30" t="e" cm="1">
        <f t="array" ref="F592">SUMPRODUCT($B$2:$B$804-$E$2,B592:B1394-$E$2)</f>
        <v>#VALUE!</v>
      </c>
      <c r="G592" s="30" t="e" cm="1">
        <f t="array" ref="G592">INDEX(H$2:H$804,805-ROW(H592))</f>
        <v>#VALUE!</v>
      </c>
      <c r="H592" s="4" t="e" cm="1">
        <f t="array" ref="H592">SUMPRODUCT(B$2:B592-E$2,$B$2:B592-E$2)</f>
        <v>#VALUE!</v>
      </c>
      <c r="I592" s="4">
        <v>590</v>
      </c>
      <c r="J592" s="31" t="e">
        <f t="shared" si="9"/>
        <v>#VALUE!</v>
      </c>
    </row>
    <row r="593" spans="1:10" x14ac:dyDescent="0.15">
      <c r="A593" s="5">
        <v>44735</v>
      </c>
      <c r="B593" s="4">
        <f>Table5[[#This Row],[Combined 
Daily Order]]</f>
        <v>9106</v>
      </c>
      <c r="C593" s="4">
        <v>591</v>
      </c>
      <c r="D593" s="4" t="e" cm="1">
        <f t="array" aca="1" ref="D593" ca="1">SUMPRODUCT(OFFSET($B$2:$B$804,0,0,803-C593)-AVERAGE($B$2:$B$804),OFFSET($B$2:$B$804,C593,0,803-C593)-AVERAGE($B$2:$B$804))/DEVSQ($B$2:$B$804)</f>
        <v>#VALUE!</v>
      </c>
      <c r="F593" s="30" t="e" cm="1">
        <f t="array" ref="F593">SUMPRODUCT($B$2:$B$804-$E$2,B593:B1395-$E$2)</f>
        <v>#VALUE!</v>
      </c>
      <c r="G593" s="30" t="e" cm="1">
        <f t="array" ref="G593">INDEX(H$2:H$804,805-ROW(H593))</f>
        <v>#VALUE!</v>
      </c>
      <c r="H593" s="4" t="e" cm="1">
        <f t="array" ref="H593">SUMPRODUCT(B$2:B593-E$2,$B$2:B593-E$2)</f>
        <v>#VALUE!</v>
      </c>
      <c r="I593" s="4">
        <v>591</v>
      </c>
      <c r="J593" s="31" t="e">
        <f t="shared" si="9"/>
        <v>#VALUE!</v>
      </c>
    </row>
    <row r="594" spans="1:10" x14ac:dyDescent="0.15">
      <c r="A594" s="5">
        <v>44734</v>
      </c>
      <c r="B594" s="4">
        <f>Table5[[#This Row],[Combined 
Daily Order]]</f>
        <v>6791</v>
      </c>
      <c r="C594" s="4">
        <v>592</v>
      </c>
      <c r="D594" s="4" t="e" cm="1">
        <f t="array" aca="1" ref="D594" ca="1">SUMPRODUCT(OFFSET($B$2:$B$804,0,0,803-C594)-AVERAGE($B$2:$B$804),OFFSET($B$2:$B$804,C594,0,803-C594)-AVERAGE($B$2:$B$804))/DEVSQ($B$2:$B$804)</f>
        <v>#VALUE!</v>
      </c>
      <c r="F594" s="30" t="e" cm="1">
        <f t="array" ref="F594">SUMPRODUCT($B$2:$B$804-$E$2,B594:B1396-$E$2)</f>
        <v>#VALUE!</v>
      </c>
      <c r="G594" s="30" t="e" cm="1">
        <f t="array" ref="G594">INDEX(H$2:H$804,805-ROW(H594))</f>
        <v>#VALUE!</v>
      </c>
      <c r="H594" s="4" t="e" cm="1">
        <f t="array" ref="H594">SUMPRODUCT(B$2:B594-E$2,$B$2:B594-E$2)</f>
        <v>#VALUE!</v>
      </c>
      <c r="I594" s="4">
        <v>592</v>
      </c>
      <c r="J594" s="31" t="e">
        <f t="shared" si="9"/>
        <v>#VALUE!</v>
      </c>
    </row>
    <row r="595" spans="1:10" x14ac:dyDescent="0.15">
      <c r="A595" s="5">
        <v>44733</v>
      </c>
      <c r="B595" s="4">
        <f>Table5[[#This Row],[Combined 
Daily Order]]</f>
        <v>6061</v>
      </c>
      <c r="C595" s="4">
        <v>593</v>
      </c>
      <c r="D595" s="4" t="e" cm="1">
        <f t="array" aca="1" ref="D595" ca="1">SUMPRODUCT(OFFSET($B$2:$B$804,0,0,803-C595)-AVERAGE($B$2:$B$804),OFFSET($B$2:$B$804,C595,0,803-C595)-AVERAGE($B$2:$B$804))/DEVSQ($B$2:$B$804)</f>
        <v>#VALUE!</v>
      </c>
      <c r="F595" s="30" t="e" cm="1">
        <f t="array" ref="F595">SUMPRODUCT($B$2:$B$804-$E$2,B595:B1397-$E$2)</f>
        <v>#VALUE!</v>
      </c>
      <c r="G595" s="30" t="e" cm="1">
        <f t="array" ref="G595">INDEX(H$2:H$804,805-ROW(H595))</f>
        <v>#VALUE!</v>
      </c>
      <c r="H595" s="4" t="e" cm="1">
        <f t="array" ref="H595">SUMPRODUCT(B$2:B595-E$2,$B$2:B595-E$2)</f>
        <v>#VALUE!</v>
      </c>
      <c r="I595" s="4">
        <v>593</v>
      </c>
      <c r="J595" s="31" t="e">
        <f t="shared" si="9"/>
        <v>#VALUE!</v>
      </c>
    </row>
    <row r="596" spans="1:10" x14ac:dyDescent="0.15">
      <c r="A596" s="5">
        <v>44732</v>
      </c>
      <c r="B596" s="4">
        <f>Table5[[#This Row],[Combined 
Daily Order]]</f>
        <v>9546</v>
      </c>
      <c r="C596" s="4">
        <v>594</v>
      </c>
      <c r="D596" s="4" t="e" cm="1">
        <f t="array" aca="1" ref="D596" ca="1">SUMPRODUCT(OFFSET($B$2:$B$804,0,0,803-C596)-AVERAGE($B$2:$B$804),OFFSET($B$2:$B$804,C596,0,803-C596)-AVERAGE($B$2:$B$804))/DEVSQ($B$2:$B$804)</f>
        <v>#VALUE!</v>
      </c>
      <c r="F596" s="30" t="e" cm="1">
        <f t="array" ref="F596">SUMPRODUCT($B$2:$B$804-$E$2,B596:B1398-$E$2)</f>
        <v>#VALUE!</v>
      </c>
      <c r="G596" s="30" t="e" cm="1">
        <f t="array" ref="G596">INDEX(H$2:H$804,805-ROW(H596))</f>
        <v>#VALUE!</v>
      </c>
      <c r="H596" s="4" t="e" cm="1">
        <f t="array" ref="H596">SUMPRODUCT(B$2:B596-E$2,$B$2:B596-E$2)</f>
        <v>#VALUE!</v>
      </c>
      <c r="I596" s="4">
        <v>594</v>
      </c>
      <c r="J596" s="31" t="e">
        <f t="shared" si="9"/>
        <v>#VALUE!</v>
      </c>
    </row>
    <row r="597" spans="1:10" x14ac:dyDescent="0.15">
      <c r="A597" s="5">
        <v>44729</v>
      </c>
      <c r="B597" s="4">
        <f>Table5[[#This Row],[Combined 
Daily Order]]</f>
        <v>6378</v>
      </c>
      <c r="C597" s="4">
        <v>595</v>
      </c>
      <c r="D597" s="4" t="e" cm="1">
        <f t="array" aca="1" ref="D597" ca="1">SUMPRODUCT(OFFSET($B$2:$B$804,0,0,803-C597)-AVERAGE($B$2:$B$804),OFFSET($B$2:$B$804,C597,0,803-C597)-AVERAGE($B$2:$B$804))/DEVSQ($B$2:$B$804)</f>
        <v>#VALUE!</v>
      </c>
      <c r="F597" s="30" t="e" cm="1">
        <f t="array" ref="F597">SUMPRODUCT($B$2:$B$804-$E$2,B597:B1399-$E$2)</f>
        <v>#VALUE!</v>
      </c>
      <c r="G597" s="30" t="e" cm="1">
        <f t="array" ref="G597">INDEX(H$2:H$804,805-ROW(H597))</f>
        <v>#VALUE!</v>
      </c>
      <c r="H597" s="4" t="e" cm="1">
        <f t="array" ref="H597">SUMPRODUCT(B$2:B597-E$2,$B$2:B597-E$2)</f>
        <v>#VALUE!</v>
      </c>
      <c r="I597" s="4">
        <v>595</v>
      </c>
      <c r="J597" s="31" t="e">
        <f t="shared" si="9"/>
        <v>#VALUE!</v>
      </c>
    </row>
    <row r="598" spans="1:10" x14ac:dyDescent="0.15">
      <c r="A598" s="5">
        <v>44728</v>
      </c>
      <c r="B598" s="4">
        <f>Table5[[#This Row],[Combined 
Daily Order]]</f>
        <v>9051</v>
      </c>
      <c r="C598" s="4">
        <v>596</v>
      </c>
      <c r="D598" s="4" t="e" cm="1">
        <f t="array" aca="1" ref="D598" ca="1">SUMPRODUCT(OFFSET($B$2:$B$804,0,0,803-C598)-AVERAGE($B$2:$B$804),OFFSET($B$2:$B$804,C598,0,803-C598)-AVERAGE($B$2:$B$804))/DEVSQ($B$2:$B$804)</f>
        <v>#VALUE!</v>
      </c>
      <c r="F598" s="30" t="e" cm="1">
        <f t="array" ref="F598">SUMPRODUCT($B$2:$B$804-$E$2,B598:B1400-$E$2)</f>
        <v>#VALUE!</v>
      </c>
      <c r="G598" s="30" t="e" cm="1">
        <f t="array" ref="G598">INDEX(H$2:H$804,805-ROW(H598))</f>
        <v>#VALUE!</v>
      </c>
      <c r="H598" s="4" t="e" cm="1">
        <f t="array" ref="H598">SUMPRODUCT(B$2:B598-E$2,$B$2:B598-E$2)</f>
        <v>#VALUE!</v>
      </c>
      <c r="I598" s="4">
        <v>596</v>
      </c>
      <c r="J598" s="31" t="e">
        <f t="shared" si="9"/>
        <v>#VALUE!</v>
      </c>
    </row>
    <row r="599" spans="1:10" x14ac:dyDescent="0.15">
      <c r="A599" s="5">
        <v>44727</v>
      </c>
      <c r="B599" s="4">
        <f>Table5[[#This Row],[Combined 
Daily Order]]</f>
        <v>9970</v>
      </c>
      <c r="C599" s="4">
        <v>597</v>
      </c>
      <c r="D599" s="4" t="e" cm="1">
        <f t="array" aca="1" ref="D599" ca="1">SUMPRODUCT(OFFSET($B$2:$B$804,0,0,803-C599)-AVERAGE($B$2:$B$804),OFFSET($B$2:$B$804,C599,0,803-C599)-AVERAGE($B$2:$B$804))/DEVSQ($B$2:$B$804)</f>
        <v>#VALUE!</v>
      </c>
      <c r="F599" s="30" t="e" cm="1">
        <f t="array" ref="F599">SUMPRODUCT($B$2:$B$804-$E$2,B599:B1401-$E$2)</f>
        <v>#VALUE!</v>
      </c>
      <c r="G599" s="30" t="e" cm="1">
        <f t="array" ref="G599">INDEX(H$2:H$804,805-ROW(H599))</f>
        <v>#VALUE!</v>
      </c>
      <c r="H599" s="4" t="e" cm="1">
        <f t="array" ref="H599">SUMPRODUCT(B$2:B599-E$2,$B$2:B599-E$2)</f>
        <v>#VALUE!</v>
      </c>
      <c r="I599" s="4">
        <v>597</v>
      </c>
      <c r="J599" s="31" t="e">
        <f t="shared" si="9"/>
        <v>#VALUE!</v>
      </c>
    </row>
    <row r="600" spans="1:10" x14ac:dyDescent="0.15">
      <c r="A600" s="5">
        <v>44726</v>
      </c>
      <c r="B600" s="4">
        <f>Table5[[#This Row],[Combined 
Daily Order]]</f>
        <v>6444</v>
      </c>
      <c r="C600" s="4">
        <v>598</v>
      </c>
      <c r="D600" s="4" t="e" cm="1">
        <f t="array" aca="1" ref="D600" ca="1">SUMPRODUCT(OFFSET($B$2:$B$804,0,0,803-C600)-AVERAGE($B$2:$B$804),OFFSET($B$2:$B$804,C600,0,803-C600)-AVERAGE($B$2:$B$804))/DEVSQ($B$2:$B$804)</f>
        <v>#VALUE!</v>
      </c>
      <c r="F600" s="30" t="e" cm="1">
        <f t="array" ref="F600">SUMPRODUCT($B$2:$B$804-$E$2,B600:B1402-$E$2)</f>
        <v>#VALUE!</v>
      </c>
      <c r="G600" s="30" t="e" cm="1">
        <f t="array" ref="G600">INDEX(H$2:H$804,805-ROW(H600))</f>
        <v>#VALUE!</v>
      </c>
      <c r="H600" s="4" t="e" cm="1">
        <f t="array" ref="H600">SUMPRODUCT(B$2:B600-E$2,$B$2:B600-E$2)</f>
        <v>#VALUE!</v>
      </c>
      <c r="I600" s="4">
        <v>598</v>
      </c>
      <c r="J600" s="31" t="e">
        <f t="shared" si="9"/>
        <v>#VALUE!</v>
      </c>
    </row>
    <row r="601" spans="1:10" x14ac:dyDescent="0.15">
      <c r="A601" s="5">
        <v>44725</v>
      </c>
      <c r="B601" s="4">
        <f>Table5[[#This Row],[Combined 
Daily Order]]</f>
        <v>10351</v>
      </c>
      <c r="C601" s="4">
        <v>599</v>
      </c>
      <c r="D601" s="4" t="e" cm="1">
        <f t="array" aca="1" ref="D601" ca="1">SUMPRODUCT(OFFSET($B$2:$B$804,0,0,803-C601)-AVERAGE($B$2:$B$804),OFFSET($B$2:$B$804,C601,0,803-C601)-AVERAGE($B$2:$B$804))/DEVSQ($B$2:$B$804)</f>
        <v>#VALUE!</v>
      </c>
      <c r="F601" s="30" t="e" cm="1">
        <f t="array" ref="F601">SUMPRODUCT($B$2:$B$804-$E$2,B601:B1403-$E$2)</f>
        <v>#VALUE!</v>
      </c>
      <c r="G601" s="30" t="e" cm="1">
        <f t="array" ref="G601">INDEX(H$2:H$804,805-ROW(H601))</f>
        <v>#VALUE!</v>
      </c>
      <c r="H601" s="4" t="e" cm="1">
        <f t="array" ref="H601">SUMPRODUCT(B$2:B601-E$2,$B$2:B601-E$2)</f>
        <v>#VALUE!</v>
      </c>
      <c r="I601" s="4">
        <v>599</v>
      </c>
      <c r="J601" s="31" t="e">
        <f t="shared" si="9"/>
        <v>#VALUE!</v>
      </c>
    </row>
    <row r="602" spans="1:10" x14ac:dyDescent="0.15">
      <c r="A602" s="5">
        <v>44722</v>
      </c>
      <c r="B602" s="4">
        <f>Table5[[#This Row],[Combined 
Daily Order]]</f>
        <v>6821</v>
      </c>
      <c r="C602" s="4">
        <v>600</v>
      </c>
      <c r="D602" s="4" t="e" cm="1">
        <f t="array" aca="1" ref="D602" ca="1">SUMPRODUCT(OFFSET($B$2:$B$804,0,0,803-C602)-AVERAGE($B$2:$B$804),OFFSET($B$2:$B$804,C602,0,803-C602)-AVERAGE($B$2:$B$804))/DEVSQ($B$2:$B$804)</f>
        <v>#VALUE!</v>
      </c>
      <c r="F602" s="30" t="e" cm="1">
        <f t="array" ref="F602">SUMPRODUCT($B$2:$B$804-$E$2,B602:B1404-$E$2)</f>
        <v>#VALUE!</v>
      </c>
      <c r="G602" s="30" t="e" cm="1">
        <f t="array" ref="G602">INDEX(H$2:H$804,805-ROW(H602))</f>
        <v>#VALUE!</v>
      </c>
      <c r="H602" s="4" t="e" cm="1">
        <f t="array" ref="H602">SUMPRODUCT(B$2:B602-E$2,$B$2:B602-E$2)</f>
        <v>#VALUE!</v>
      </c>
      <c r="I602" s="4">
        <v>600</v>
      </c>
      <c r="J602" s="31" t="e">
        <f t="shared" si="9"/>
        <v>#VALUE!</v>
      </c>
    </row>
    <row r="603" spans="1:10" x14ac:dyDescent="0.15">
      <c r="A603" s="5">
        <v>44721</v>
      </c>
      <c r="B603" s="4">
        <f>Table5[[#This Row],[Combined 
Daily Order]]</f>
        <v>6710</v>
      </c>
      <c r="C603" s="4">
        <v>601</v>
      </c>
      <c r="D603" s="4" t="e" cm="1">
        <f t="array" aca="1" ref="D603" ca="1">SUMPRODUCT(OFFSET($B$2:$B$804,0,0,803-C603)-AVERAGE($B$2:$B$804),OFFSET($B$2:$B$804,C603,0,803-C603)-AVERAGE($B$2:$B$804))/DEVSQ($B$2:$B$804)</f>
        <v>#VALUE!</v>
      </c>
      <c r="F603" s="30" t="e" cm="1">
        <f t="array" ref="F603">SUMPRODUCT($B$2:$B$804-$E$2,B603:B1405-$E$2)</f>
        <v>#VALUE!</v>
      </c>
      <c r="G603" s="30" t="e" cm="1">
        <f t="array" ref="G603">INDEX(H$2:H$804,805-ROW(H603))</f>
        <v>#VALUE!</v>
      </c>
      <c r="H603" s="4" t="e" cm="1">
        <f t="array" ref="H603">SUMPRODUCT(B$2:B603-E$2,$B$2:B603-E$2)</f>
        <v>#VALUE!</v>
      </c>
      <c r="I603" s="4">
        <v>601</v>
      </c>
      <c r="J603" s="31" t="e">
        <f t="shared" si="9"/>
        <v>#VALUE!</v>
      </c>
    </row>
    <row r="604" spans="1:10" x14ac:dyDescent="0.15">
      <c r="A604" s="5">
        <v>44720</v>
      </c>
      <c r="B604" s="4">
        <f>Table5[[#This Row],[Combined 
Daily Order]]</f>
        <v>9684</v>
      </c>
      <c r="C604" s="4">
        <v>602</v>
      </c>
      <c r="D604" s="4" t="e" cm="1">
        <f t="array" aca="1" ref="D604" ca="1">SUMPRODUCT(OFFSET($B$2:$B$804,0,0,803-C604)-AVERAGE($B$2:$B$804),OFFSET($B$2:$B$804,C604,0,803-C604)-AVERAGE($B$2:$B$804))/DEVSQ($B$2:$B$804)</f>
        <v>#VALUE!</v>
      </c>
      <c r="F604" s="30" t="e" cm="1">
        <f t="array" ref="F604">SUMPRODUCT($B$2:$B$804-$E$2,B604:B1406-$E$2)</f>
        <v>#VALUE!</v>
      </c>
      <c r="G604" s="30" t="e" cm="1">
        <f t="array" ref="G604">INDEX(H$2:H$804,805-ROW(H604))</f>
        <v>#VALUE!</v>
      </c>
      <c r="H604" s="4" t="e" cm="1">
        <f t="array" ref="H604">SUMPRODUCT(B$2:B604-E$2,$B$2:B604-E$2)</f>
        <v>#VALUE!</v>
      </c>
      <c r="I604" s="4">
        <v>602</v>
      </c>
      <c r="J604" s="31" t="e">
        <f t="shared" si="9"/>
        <v>#VALUE!</v>
      </c>
    </row>
    <row r="605" spans="1:10" x14ac:dyDescent="0.15">
      <c r="A605" s="5">
        <v>44719</v>
      </c>
      <c r="B605" s="4">
        <f>Table5[[#This Row],[Combined 
Daily Order]]</f>
        <v>6275</v>
      </c>
      <c r="C605" s="4">
        <v>603</v>
      </c>
      <c r="D605" s="4" t="e" cm="1">
        <f t="array" aca="1" ref="D605" ca="1">SUMPRODUCT(OFFSET($B$2:$B$804,0,0,803-C605)-AVERAGE($B$2:$B$804),OFFSET($B$2:$B$804,C605,0,803-C605)-AVERAGE($B$2:$B$804))/DEVSQ($B$2:$B$804)</f>
        <v>#VALUE!</v>
      </c>
      <c r="F605" s="30" t="e" cm="1">
        <f t="array" ref="F605">SUMPRODUCT($B$2:$B$804-$E$2,B605:B1407-$E$2)</f>
        <v>#VALUE!</v>
      </c>
      <c r="G605" s="30" t="e" cm="1">
        <f t="array" ref="G605">INDEX(H$2:H$804,805-ROW(H605))</f>
        <v>#VALUE!</v>
      </c>
      <c r="H605" s="4" t="e" cm="1">
        <f t="array" ref="H605">SUMPRODUCT(B$2:B605-E$2,$B$2:B605-E$2)</f>
        <v>#VALUE!</v>
      </c>
      <c r="I605" s="4">
        <v>603</v>
      </c>
      <c r="J605" s="31" t="e">
        <f t="shared" si="9"/>
        <v>#VALUE!</v>
      </c>
    </row>
    <row r="606" spans="1:10" x14ac:dyDescent="0.15">
      <c r="A606" s="5">
        <v>44718</v>
      </c>
      <c r="B606" s="4">
        <f>Table5[[#This Row],[Combined 
Daily Order]]</f>
        <v>10522</v>
      </c>
      <c r="C606" s="4">
        <v>604</v>
      </c>
      <c r="D606" s="4" t="e" cm="1">
        <f t="array" aca="1" ref="D606" ca="1">SUMPRODUCT(OFFSET($B$2:$B$804,0,0,803-C606)-AVERAGE($B$2:$B$804),OFFSET($B$2:$B$804,C606,0,803-C606)-AVERAGE($B$2:$B$804))/DEVSQ($B$2:$B$804)</f>
        <v>#VALUE!</v>
      </c>
      <c r="F606" s="30" t="e" cm="1">
        <f t="array" ref="F606">SUMPRODUCT($B$2:$B$804-$E$2,B606:B1408-$E$2)</f>
        <v>#VALUE!</v>
      </c>
      <c r="G606" s="30" t="e" cm="1">
        <f t="array" ref="G606">INDEX(H$2:H$804,805-ROW(H606))</f>
        <v>#VALUE!</v>
      </c>
      <c r="H606" s="4" t="e" cm="1">
        <f t="array" ref="H606">SUMPRODUCT(B$2:B606-E$2,$B$2:B606-E$2)</f>
        <v>#VALUE!</v>
      </c>
      <c r="I606" s="4">
        <v>604</v>
      </c>
      <c r="J606" s="31" t="e">
        <f t="shared" si="9"/>
        <v>#VALUE!</v>
      </c>
    </row>
    <row r="607" spans="1:10" x14ac:dyDescent="0.15">
      <c r="A607" s="5">
        <v>44715</v>
      </c>
      <c r="B607" s="4">
        <f>Table5[[#This Row],[Combined 
Daily Order]]</f>
        <v>6261</v>
      </c>
      <c r="C607" s="4">
        <v>605</v>
      </c>
      <c r="D607" s="4" t="e" cm="1">
        <f t="array" aca="1" ref="D607" ca="1">SUMPRODUCT(OFFSET($B$2:$B$804,0,0,803-C607)-AVERAGE($B$2:$B$804),OFFSET($B$2:$B$804,C607,0,803-C607)-AVERAGE($B$2:$B$804))/DEVSQ($B$2:$B$804)</f>
        <v>#VALUE!</v>
      </c>
      <c r="F607" s="30" t="e" cm="1">
        <f t="array" ref="F607">SUMPRODUCT($B$2:$B$804-$E$2,B607:B1409-$E$2)</f>
        <v>#VALUE!</v>
      </c>
      <c r="G607" s="30" t="e" cm="1">
        <f t="array" ref="G607">INDEX(H$2:H$804,805-ROW(H607))</f>
        <v>#VALUE!</v>
      </c>
      <c r="H607" s="4" t="e" cm="1">
        <f t="array" ref="H607">SUMPRODUCT(B$2:B607-E$2,$B$2:B607-E$2)</f>
        <v>#VALUE!</v>
      </c>
      <c r="I607" s="4">
        <v>605</v>
      </c>
      <c r="J607" s="31" t="e">
        <f t="shared" si="9"/>
        <v>#VALUE!</v>
      </c>
    </row>
    <row r="608" spans="1:10" x14ac:dyDescent="0.15">
      <c r="A608" s="5">
        <v>44714</v>
      </c>
      <c r="B608" s="4">
        <f>Table5[[#This Row],[Combined 
Daily Order]]</f>
        <v>10289</v>
      </c>
      <c r="C608" s="4">
        <v>606</v>
      </c>
      <c r="D608" s="4" t="e" cm="1">
        <f t="array" aca="1" ref="D608" ca="1">SUMPRODUCT(OFFSET($B$2:$B$804,0,0,803-C608)-AVERAGE($B$2:$B$804),OFFSET($B$2:$B$804,C608,0,803-C608)-AVERAGE($B$2:$B$804))/DEVSQ($B$2:$B$804)</f>
        <v>#VALUE!</v>
      </c>
      <c r="F608" s="30" t="e" cm="1">
        <f t="array" ref="F608">SUMPRODUCT($B$2:$B$804-$E$2,B608:B1410-$E$2)</f>
        <v>#VALUE!</v>
      </c>
      <c r="G608" s="30" t="e" cm="1">
        <f t="array" ref="G608">INDEX(H$2:H$804,805-ROW(H608))</f>
        <v>#VALUE!</v>
      </c>
      <c r="H608" s="4" t="e" cm="1">
        <f t="array" ref="H608">SUMPRODUCT(B$2:B608-E$2,$B$2:B608-E$2)</f>
        <v>#VALUE!</v>
      </c>
      <c r="I608" s="4">
        <v>606</v>
      </c>
      <c r="J608" s="31" t="e">
        <f t="shared" si="9"/>
        <v>#VALUE!</v>
      </c>
    </row>
    <row r="609" spans="1:10" x14ac:dyDescent="0.15">
      <c r="A609" s="5">
        <v>44713</v>
      </c>
      <c r="B609" s="4">
        <f>Table5[[#This Row],[Combined 
Daily Order]]</f>
        <v>6437</v>
      </c>
      <c r="C609" s="4">
        <v>607</v>
      </c>
      <c r="D609" s="4" t="e" cm="1">
        <f t="array" aca="1" ref="D609" ca="1">SUMPRODUCT(OFFSET($B$2:$B$804,0,0,803-C609)-AVERAGE($B$2:$B$804),OFFSET($B$2:$B$804,C609,0,803-C609)-AVERAGE($B$2:$B$804))/DEVSQ($B$2:$B$804)</f>
        <v>#VALUE!</v>
      </c>
      <c r="F609" s="30" t="e" cm="1">
        <f t="array" ref="F609">SUMPRODUCT($B$2:$B$804-$E$2,B609:B1411-$E$2)</f>
        <v>#VALUE!</v>
      </c>
      <c r="G609" s="30" t="e" cm="1">
        <f t="array" ref="G609">INDEX(H$2:H$804,805-ROW(H609))</f>
        <v>#VALUE!</v>
      </c>
      <c r="H609" s="4" t="e" cm="1">
        <f t="array" ref="H609">SUMPRODUCT(B$2:B609-E$2,$B$2:B609-E$2)</f>
        <v>#VALUE!</v>
      </c>
      <c r="I609" s="4">
        <v>607</v>
      </c>
      <c r="J609" s="31" t="e">
        <f t="shared" si="9"/>
        <v>#VALUE!</v>
      </c>
    </row>
    <row r="610" spans="1:10" x14ac:dyDescent="0.15">
      <c r="A610" s="5">
        <v>44712</v>
      </c>
      <c r="B610" s="4">
        <f>Table5[[#This Row],[Combined 
Daily Order]]</f>
        <v>10618</v>
      </c>
      <c r="C610" s="4">
        <v>608</v>
      </c>
      <c r="D610" s="4" t="e" cm="1">
        <f t="array" aca="1" ref="D610" ca="1">SUMPRODUCT(OFFSET($B$2:$B$804,0,0,803-C610)-AVERAGE($B$2:$B$804),OFFSET($B$2:$B$804,C610,0,803-C610)-AVERAGE($B$2:$B$804))/DEVSQ($B$2:$B$804)</f>
        <v>#VALUE!</v>
      </c>
      <c r="F610" s="30" t="e" cm="1">
        <f t="array" ref="F610">SUMPRODUCT($B$2:$B$804-$E$2,B610:B1412-$E$2)</f>
        <v>#VALUE!</v>
      </c>
      <c r="G610" s="30" t="e" cm="1">
        <f t="array" ref="G610">INDEX(H$2:H$804,805-ROW(H610))</f>
        <v>#VALUE!</v>
      </c>
      <c r="H610" s="4" t="e" cm="1">
        <f t="array" ref="H610">SUMPRODUCT(B$2:B610-E$2,$B$2:B610-E$2)</f>
        <v>#VALUE!</v>
      </c>
      <c r="I610" s="4">
        <v>608</v>
      </c>
      <c r="J610" s="31" t="e">
        <f t="shared" si="9"/>
        <v>#VALUE!</v>
      </c>
    </row>
    <row r="611" spans="1:10" x14ac:dyDescent="0.15">
      <c r="A611" s="5">
        <v>44711</v>
      </c>
      <c r="B611" s="4">
        <f>Table5[[#This Row],[Combined 
Daily Order]]</f>
        <v>7302</v>
      </c>
      <c r="C611" s="4">
        <v>609</v>
      </c>
      <c r="D611" s="4" t="e" cm="1">
        <f t="array" aca="1" ref="D611" ca="1">SUMPRODUCT(OFFSET($B$2:$B$804,0,0,803-C611)-AVERAGE($B$2:$B$804),OFFSET($B$2:$B$804,C611,0,803-C611)-AVERAGE($B$2:$B$804))/DEVSQ($B$2:$B$804)</f>
        <v>#VALUE!</v>
      </c>
      <c r="F611" s="30" t="e" cm="1">
        <f t="array" ref="F611">SUMPRODUCT($B$2:$B$804-$E$2,B611:B1413-$E$2)</f>
        <v>#VALUE!</v>
      </c>
      <c r="G611" s="30" t="e" cm="1">
        <f t="array" ref="G611">INDEX(H$2:H$804,805-ROW(H611))</f>
        <v>#VALUE!</v>
      </c>
      <c r="H611" s="4" t="e" cm="1">
        <f t="array" ref="H611">SUMPRODUCT(B$2:B611-E$2,$B$2:B611-E$2)</f>
        <v>#VALUE!</v>
      </c>
      <c r="I611" s="4">
        <v>609</v>
      </c>
      <c r="J611" s="31" t="e">
        <f t="shared" si="9"/>
        <v>#VALUE!</v>
      </c>
    </row>
    <row r="612" spans="1:10" x14ac:dyDescent="0.15">
      <c r="A612" s="5">
        <v>44708</v>
      </c>
      <c r="B612" s="4">
        <f>Table5[[#This Row],[Combined 
Daily Order]]</f>
        <v>10879</v>
      </c>
      <c r="C612" s="4">
        <v>610</v>
      </c>
      <c r="D612" s="4" t="e" cm="1">
        <f t="array" aca="1" ref="D612" ca="1">SUMPRODUCT(OFFSET($B$2:$B$804,0,0,803-C612)-AVERAGE($B$2:$B$804),OFFSET($B$2:$B$804,C612,0,803-C612)-AVERAGE($B$2:$B$804))/DEVSQ($B$2:$B$804)</f>
        <v>#VALUE!</v>
      </c>
      <c r="F612" s="30" t="e" cm="1">
        <f t="array" ref="F612">SUMPRODUCT($B$2:$B$804-$E$2,B612:B1414-$E$2)</f>
        <v>#VALUE!</v>
      </c>
      <c r="G612" s="30" t="e" cm="1">
        <f t="array" ref="G612">INDEX(H$2:H$804,805-ROW(H612))</f>
        <v>#VALUE!</v>
      </c>
      <c r="H612" s="4" t="e" cm="1">
        <f t="array" ref="H612">SUMPRODUCT(B$2:B612-E$2,$B$2:B612-E$2)</f>
        <v>#VALUE!</v>
      </c>
      <c r="I612" s="4">
        <v>610</v>
      </c>
      <c r="J612" s="31" t="e">
        <f t="shared" si="9"/>
        <v>#VALUE!</v>
      </c>
    </row>
    <row r="613" spans="1:10" x14ac:dyDescent="0.15">
      <c r="A613" s="5">
        <v>44707</v>
      </c>
      <c r="B613" s="4">
        <f>Table5[[#This Row],[Combined 
Daily Order]]</f>
        <v>6640</v>
      </c>
      <c r="C613" s="4">
        <v>611</v>
      </c>
      <c r="D613" s="4" t="e" cm="1">
        <f t="array" aca="1" ref="D613" ca="1">SUMPRODUCT(OFFSET($B$2:$B$804,0,0,803-C613)-AVERAGE($B$2:$B$804),OFFSET($B$2:$B$804,C613,0,803-C613)-AVERAGE($B$2:$B$804))/DEVSQ($B$2:$B$804)</f>
        <v>#VALUE!</v>
      </c>
      <c r="F613" s="30" t="e" cm="1">
        <f t="array" ref="F613">SUMPRODUCT($B$2:$B$804-$E$2,B613:B1415-$E$2)</f>
        <v>#VALUE!</v>
      </c>
      <c r="G613" s="30" t="e" cm="1">
        <f t="array" ref="G613">INDEX(H$2:H$804,805-ROW(H613))</f>
        <v>#VALUE!</v>
      </c>
      <c r="H613" s="4" t="e" cm="1">
        <f t="array" ref="H613">SUMPRODUCT(B$2:B613-E$2,$B$2:B613-E$2)</f>
        <v>#VALUE!</v>
      </c>
      <c r="I613" s="4">
        <v>611</v>
      </c>
      <c r="J613" s="31" t="e">
        <f t="shared" si="9"/>
        <v>#VALUE!</v>
      </c>
    </row>
    <row r="614" spans="1:10" x14ac:dyDescent="0.15">
      <c r="A614" s="5">
        <v>44706</v>
      </c>
      <c r="B614" s="4">
        <f>Table5[[#This Row],[Combined 
Daily Order]]</f>
        <v>11004</v>
      </c>
      <c r="C614" s="4">
        <v>612</v>
      </c>
      <c r="D614" s="4" t="e" cm="1">
        <f t="array" aca="1" ref="D614" ca="1">SUMPRODUCT(OFFSET($B$2:$B$804,0,0,803-C614)-AVERAGE($B$2:$B$804),OFFSET($B$2:$B$804,C614,0,803-C614)-AVERAGE($B$2:$B$804))/DEVSQ($B$2:$B$804)</f>
        <v>#VALUE!</v>
      </c>
      <c r="F614" s="30" t="e" cm="1">
        <f t="array" ref="F614">SUMPRODUCT($B$2:$B$804-$E$2,B614:B1416-$E$2)</f>
        <v>#VALUE!</v>
      </c>
      <c r="G614" s="30" t="e" cm="1">
        <f t="array" ref="G614">INDEX(H$2:H$804,805-ROW(H614))</f>
        <v>#VALUE!</v>
      </c>
      <c r="H614" s="4" t="e" cm="1">
        <f t="array" ref="H614">SUMPRODUCT(B$2:B614-E$2,$B$2:B614-E$2)</f>
        <v>#VALUE!</v>
      </c>
      <c r="I614" s="4">
        <v>612</v>
      </c>
      <c r="J614" s="31" t="e">
        <f t="shared" si="9"/>
        <v>#VALUE!</v>
      </c>
    </row>
    <row r="615" spans="1:10" x14ac:dyDescent="0.15">
      <c r="A615" s="5">
        <v>44705</v>
      </c>
      <c r="B615" s="4">
        <f>Table5[[#This Row],[Combined 
Daily Order]]</f>
        <v>8154</v>
      </c>
      <c r="C615" s="4">
        <v>613</v>
      </c>
      <c r="D615" s="4" t="e" cm="1">
        <f t="array" aca="1" ref="D615" ca="1">SUMPRODUCT(OFFSET($B$2:$B$804,0,0,803-C615)-AVERAGE($B$2:$B$804),OFFSET($B$2:$B$804,C615,0,803-C615)-AVERAGE($B$2:$B$804))/DEVSQ($B$2:$B$804)</f>
        <v>#VALUE!</v>
      </c>
      <c r="F615" s="30" t="e" cm="1">
        <f t="array" ref="F615">SUMPRODUCT($B$2:$B$804-$E$2,B615:B1417-$E$2)</f>
        <v>#VALUE!</v>
      </c>
      <c r="G615" s="30" t="e" cm="1">
        <f t="array" ref="G615">INDEX(H$2:H$804,805-ROW(H615))</f>
        <v>#VALUE!</v>
      </c>
      <c r="H615" s="4" t="e" cm="1">
        <f t="array" ref="H615">SUMPRODUCT(B$2:B615-E$2,$B$2:B615-E$2)</f>
        <v>#VALUE!</v>
      </c>
      <c r="I615" s="4">
        <v>613</v>
      </c>
      <c r="J615" s="31" t="e">
        <f t="shared" si="9"/>
        <v>#VALUE!</v>
      </c>
    </row>
    <row r="616" spans="1:10" x14ac:dyDescent="0.15">
      <c r="A616" s="5">
        <v>44704</v>
      </c>
      <c r="B616" s="4">
        <f>Table5[[#This Row],[Combined 
Daily Order]]</f>
        <v>12066</v>
      </c>
      <c r="C616" s="4">
        <v>614</v>
      </c>
      <c r="D616" s="4" t="e" cm="1">
        <f t="array" aca="1" ref="D616" ca="1">SUMPRODUCT(OFFSET($B$2:$B$804,0,0,803-C616)-AVERAGE($B$2:$B$804),OFFSET($B$2:$B$804,C616,0,803-C616)-AVERAGE($B$2:$B$804))/DEVSQ($B$2:$B$804)</f>
        <v>#VALUE!</v>
      </c>
      <c r="F616" s="30" t="e" cm="1">
        <f t="array" ref="F616">SUMPRODUCT($B$2:$B$804-$E$2,B616:B1418-$E$2)</f>
        <v>#VALUE!</v>
      </c>
      <c r="G616" s="30" t="e" cm="1">
        <f t="array" ref="G616">INDEX(H$2:H$804,805-ROW(H616))</f>
        <v>#VALUE!</v>
      </c>
      <c r="H616" s="4" t="e" cm="1">
        <f t="array" ref="H616">SUMPRODUCT(B$2:B616-E$2,$B$2:B616-E$2)</f>
        <v>#VALUE!</v>
      </c>
      <c r="I616" s="4">
        <v>614</v>
      </c>
      <c r="J616" s="31" t="e">
        <f t="shared" si="9"/>
        <v>#VALUE!</v>
      </c>
    </row>
    <row r="617" spans="1:10" x14ac:dyDescent="0.15">
      <c r="A617" s="5">
        <v>44701</v>
      </c>
      <c r="B617" s="4">
        <f>Table5[[#This Row],[Combined 
Daily Order]]</f>
        <v>8548</v>
      </c>
      <c r="C617" s="4">
        <v>615</v>
      </c>
      <c r="D617" s="4" t="e" cm="1">
        <f t="array" aca="1" ref="D617" ca="1">SUMPRODUCT(OFFSET($B$2:$B$804,0,0,803-C617)-AVERAGE($B$2:$B$804),OFFSET($B$2:$B$804,C617,0,803-C617)-AVERAGE($B$2:$B$804))/DEVSQ($B$2:$B$804)</f>
        <v>#VALUE!</v>
      </c>
      <c r="F617" s="30" t="e" cm="1">
        <f t="array" ref="F617">SUMPRODUCT($B$2:$B$804-$E$2,B617:B1419-$E$2)</f>
        <v>#VALUE!</v>
      </c>
      <c r="G617" s="30" t="e" cm="1">
        <f t="array" ref="G617">INDEX(H$2:H$804,805-ROW(H617))</f>
        <v>#VALUE!</v>
      </c>
      <c r="H617" s="4" t="e" cm="1">
        <f t="array" ref="H617">SUMPRODUCT(B$2:B617-E$2,$B$2:B617-E$2)</f>
        <v>#VALUE!</v>
      </c>
      <c r="I617" s="4">
        <v>615</v>
      </c>
      <c r="J617" s="31" t="e">
        <f t="shared" si="9"/>
        <v>#VALUE!</v>
      </c>
    </row>
    <row r="618" spans="1:10" x14ac:dyDescent="0.15">
      <c r="A618" s="5">
        <v>44700</v>
      </c>
      <c r="B618" s="4">
        <f>Table5[[#This Row],[Combined 
Daily Order]]</f>
        <v>7793</v>
      </c>
      <c r="C618" s="4">
        <v>616</v>
      </c>
      <c r="D618" s="4" t="e" cm="1">
        <f t="array" aca="1" ref="D618" ca="1">SUMPRODUCT(OFFSET($B$2:$B$804,0,0,803-C618)-AVERAGE($B$2:$B$804),OFFSET($B$2:$B$804,C618,0,803-C618)-AVERAGE($B$2:$B$804))/DEVSQ($B$2:$B$804)</f>
        <v>#VALUE!</v>
      </c>
      <c r="F618" s="30" t="e" cm="1">
        <f t="array" ref="F618">SUMPRODUCT($B$2:$B$804-$E$2,B618:B1420-$E$2)</f>
        <v>#VALUE!</v>
      </c>
      <c r="G618" s="30" t="e" cm="1">
        <f t="array" ref="G618">INDEX(H$2:H$804,805-ROW(H618))</f>
        <v>#VALUE!</v>
      </c>
      <c r="H618" s="4" t="e" cm="1">
        <f t="array" ref="H618">SUMPRODUCT(B$2:B618-E$2,$B$2:B618-E$2)</f>
        <v>#VALUE!</v>
      </c>
      <c r="I618" s="4">
        <v>616</v>
      </c>
      <c r="J618" s="31" t="e">
        <f t="shared" si="9"/>
        <v>#VALUE!</v>
      </c>
    </row>
    <row r="619" spans="1:10" x14ac:dyDescent="0.15">
      <c r="A619" s="5">
        <v>44699</v>
      </c>
      <c r="B619" s="4">
        <f>Table5[[#This Row],[Combined 
Daily Order]]</f>
        <v>12182</v>
      </c>
      <c r="C619" s="4">
        <v>617</v>
      </c>
      <c r="D619" s="4" t="e" cm="1">
        <f t="array" aca="1" ref="D619" ca="1">SUMPRODUCT(OFFSET($B$2:$B$804,0,0,803-C619)-AVERAGE($B$2:$B$804),OFFSET($B$2:$B$804,C619,0,803-C619)-AVERAGE($B$2:$B$804))/DEVSQ($B$2:$B$804)</f>
        <v>#VALUE!</v>
      </c>
      <c r="F619" s="30" t="e" cm="1">
        <f t="array" ref="F619">SUMPRODUCT($B$2:$B$804-$E$2,B619:B1421-$E$2)</f>
        <v>#VALUE!</v>
      </c>
      <c r="G619" s="30" t="e" cm="1">
        <f t="array" ref="G619">INDEX(H$2:H$804,805-ROW(H619))</f>
        <v>#VALUE!</v>
      </c>
      <c r="H619" s="4" t="e" cm="1">
        <f t="array" ref="H619">SUMPRODUCT(B$2:B619-E$2,$B$2:B619-E$2)</f>
        <v>#VALUE!</v>
      </c>
      <c r="I619" s="4">
        <v>617</v>
      </c>
      <c r="J619" s="31" t="e">
        <f t="shared" si="9"/>
        <v>#VALUE!</v>
      </c>
    </row>
    <row r="620" spans="1:10" x14ac:dyDescent="0.15">
      <c r="A620" s="5">
        <v>44698</v>
      </c>
      <c r="B620" s="4">
        <f>Table5[[#This Row],[Combined 
Daily Order]]</f>
        <v>8506</v>
      </c>
      <c r="C620" s="4">
        <v>618</v>
      </c>
      <c r="D620" s="4" t="e" cm="1">
        <f t="array" aca="1" ref="D620" ca="1">SUMPRODUCT(OFFSET($B$2:$B$804,0,0,803-C620)-AVERAGE($B$2:$B$804),OFFSET($B$2:$B$804,C620,0,803-C620)-AVERAGE($B$2:$B$804))/DEVSQ($B$2:$B$804)</f>
        <v>#VALUE!</v>
      </c>
      <c r="F620" s="30" t="e" cm="1">
        <f t="array" ref="F620">SUMPRODUCT($B$2:$B$804-$E$2,B620:B1422-$E$2)</f>
        <v>#VALUE!</v>
      </c>
      <c r="G620" s="30" t="e" cm="1">
        <f t="array" ref="G620">INDEX(H$2:H$804,805-ROW(H620))</f>
        <v>#VALUE!</v>
      </c>
      <c r="H620" s="4" t="e" cm="1">
        <f t="array" ref="H620">SUMPRODUCT(B$2:B620-E$2,$B$2:B620-E$2)</f>
        <v>#VALUE!</v>
      </c>
      <c r="I620" s="4">
        <v>618</v>
      </c>
      <c r="J620" s="31" t="e">
        <f t="shared" si="9"/>
        <v>#VALUE!</v>
      </c>
    </row>
    <row r="621" spans="1:10" x14ac:dyDescent="0.15">
      <c r="A621" s="5">
        <v>44697</v>
      </c>
      <c r="B621" s="4">
        <f>Table5[[#This Row],[Combined 
Daily Order]]</f>
        <v>12214</v>
      </c>
      <c r="C621" s="4">
        <v>619</v>
      </c>
      <c r="D621" s="4" t="e" cm="1">
        <f t="array" aca="1" ref="D621" ca="1">SUMPRODUCT(OFFSET($B$2:$B$804,0,0,803-C621)-AVERAGE($B$2:$B$804),OFFSET($B$2:$B$804,C621,0,803-C621)-AVERAGE($B$2:$B$804))/DEVSQ($B$2:$B$804)</f>
        <v>#VALUE!</v>
      </c>
      <c r="F621" s="30" t="e" cm="1">
        <f t="array" ref="F621">SUMPRODUCT($B$2:$B$804-$E$2,B621:B1423-$E$2)</f>
        <v>#VALUE!</v>
      </c>
      <c r="G621" s="30" t="e" cm="1">
        <f t="array" ref="G621">INDEX(H$2:H$804,805-ROW(H621))</f>
        <v>#VALUE!</v>
      </c>
      <c r="H621" s="4" t="e" cm="1">
        <f t="array" ref="H621">SUMPRODUCT(B$2:B621-E$2,$B$2:B621-E$2)</f>
        <v>#VALUE!</v>
      </c>
      <c r="I621" s="4">
        <v>619</v>
      </c>
      <c r="J621" s="31" t="e">
        <f t="shared" si="9"/>
        <v>#VALUE!</v>
      </c>
    </row>
    <row r="622" spans="1:10" x14ac:dyDescent="0.15">
      <c r="A622" s="5">
        <v>44694</v>
      </c>
      <c r="B622" s="4">
        <f>Table5[[#This Row],[Combined 
Daily Order]]</f>
        <v>8090</v>
      </c>
      <c r="C622" s="4">
        <v>620</v>
      </c>
      <c r="D622" s="4" t="e" cm="1">
        <f t="array" aca="1" ref="D622" ca="1">SUMPRODUCT(OFFSET($B$2:$B$804,0,0,803-C622)-AVERAGE($B$2:$B$804),OFFSET($B$2:$B$804,C622,0,803-C622)-AVERAGE($B$2:$B$804))/DEVSQ($B$2:$B$804)</f>
        <v>#VALUE!</v>
      </c>
      <c r="F622" s="30" t="e" cm="1">
        <f t="array" ref="F622">SUMPRODUCT($B$2:$B$804-$E$2,B622:B1424-$E$2)</f>
        <v>#VALUE!</v>
      </c>
      <c r="G622" s="30" t="e" cm="1">
        <f t="array" ref="G622">INDEX(H$2:H$804,805-ROW(H622))</f>
        <v>#VALUE!</v>
      </c>
      <c r="H622" s="4" t="e" cm="1">
        <f t="array" ref="H622">SUMPRODUCT(B$2:B622-E$2,$B$2:B622-E$2)</f>
        <v>#VALUE!</v>
      </c>
      <c r="I622" s="4">
        <v>620</v>
      </c>
      <c r="J622" s="31" t="e">
        <f t="shared" si="9"/>
        <v>#VALUE!</v>
      </c>
    </row>
    <row r="623" spans="1:10" x14ac:dyDescent="0.15">
      <c r="A623" s="5">
        <v>44693</v>
      </c>
      <c r="B623" s="4">
        <f>Table5[[#This Row],[Combined 
Daily Order]]</f>
        <v>13040</v>
      </c>
      <c r="C623" s="4">
        <v>621</v>
      </c>
      <c r="D623" s="4" t="e" cm="1">
        <f t="array" aca="1" ref="D623" ca="1">SUMPRODUCT(OFFSET($B$2:$B$804,0,0,803-C623)-AVERAGE($B$2:$B$804),OFFSET($B$2:$B$804,C623,0,803-C623)-AVERAGE($B$2:$B$804))/DEVSQ($B$2:$B$804)</f>
        <v>#VALUE!</v>
      </c>
      <c r="F623" s="30" t="e" cm="1">
        <f t="array" ref="F623">SUMPRODUCT($B$2:$B$804-$E$2,B623:B1425-$E$2)</f>
        <v>#VALUE!</v>
      </c>
      <c r="G623" s="30" t="e" cm="1">
        <f t="array" ref="G623">INDEX(H$2:H$804,805-ROW(H623))</f>
        <v>#VALUE!</v>
      </c>
      <c r="H623" s="4" t="e" cm="1">
        <f t="array" ref="H623">SUMPRODUCT(B$2:B623-E$2,$B$2:B623-E$2)</f>
        <v>#VALUE!</v>
      </c>
      <c r="I623" s="4">
        <v>621</v>
      </c>
      <c r="J623" s="31" t="e">
        <f t="shared" si="9"/>
        <v>#VALUE!</v>
      </c>
    </row>
    <row r="624" spans="1:10" x14ac:dyDescent="0.15">
      <c r="A624" s="5">
        <v>44692</v>
      </c>
      <c r="B624" s="4">
        <f>Table5[[#This Row],[Combined 
Daily Order]]</f>
        <v>12562</v>
      </c>
      <c r="C624" s="4">
        <v>622</v>
      </c>
      <c r="D624" s="4" t="e" cm="1">
        <f t="array" aca="1" ref="D624" ca="1">SUMPRODUCT(OFFSET($B$2:$B$804,0,0,803-C624)-AVERAGE($B$2:$B$804),OFFSET($B$2:$B$804,C624,0,803-C624)-AVERAGE($B$2:$B$804))/DEVSQ($B$2:$B$804)</f>
        <v>#VALUE!</v>
      </c>
      <c r="F624" s="30" t="e" cm="1">
        <f t="array" ref="F624">SUMPRODUCT($B$2:$B$804-$E$2,B624:B1426-$E$2)</f>
        <v>#VALUE!</v>
      </c>
      <c r="G624" s="30" t="e" cm="1">
        <f t="array" ref="G624">INDEX(H$2:H$804,805-ROW(H624))</f>
        <v>#VALUE!</v>
      </c>
      <c r="H624" s="4" t="e" cm="1">
        <f t="array" ref="H624">SUMPRODUCT(B$2:B624-E$2,$B$2:B624-E$2)</f>
        <v>#VALUE!</v>
      </c>
      <c r="I624" s="4">
        <v>622</v>
      </c>
      <c r="J624" s="31" t="e">
        <f t="shared" si="9"/>
        <v>#VALUE!</v>
      </c>
    </row>
    <row r="625" spans="1:10" x14ac:dyDescent="0.15">
      <c r="A625" s="5">
        <v>44691</v>
      </c>
      <c r="B625" s="4">
        <f>Table5[[#This Row],[Combined 
Daily Order]]</f>
        <v>7993</v>
      </c>
      <c r="C625" s="4">
        <v>623</v>
      </c>
      <c r="D625" s="4" t="e" cm="1">
        <f t="array" aca="1" ref="D625" ca="1">SUMPRODUCT(OFFSET($B$2:$B$804,0,0,803-C625)-AVERAGE($B$2:$B$804),OFFSET($B$2:$B$804,C625,0,803-C625)-AVERAGE($B$2:$B$804))/DEVSQ($B$2:$B$804)</f>
        <v>#VALUE!</v>
      </c>
      <c r="F625" s="30" t="e" cm="1">
        <f t="array" ref="F625">SUMPRODUCT($B$2:$B$804-$E$2,B625:B1427-$E$2)</f>
        <v>#VALUE!</v>
      </c>
      <c r="G625" s="30" t="e" cm="1">
        <f t="array" ref="G625">INDEX(H$2:H$804,805-ROW(H625))</f>
        <v>#VALUE!</v>
      </c>
      <c r="H625" s="4" t="e" cm="1">
        <f t="array" ref="H625">SUMPRODUCT(B$2:B625-E$2,$B$2:B625-E$2)</f>
        <v>#VALUE!</v>
      </c>
      <c r="I625" s="4">
        <v>623</v>
      </c>
      <c r="J625" s="31" t="e">
        <f t="shared" si="9"/>
        <v>#VALUE!</v>
      </c>
    </row>
    <row r="626" spans="1:10" x14ac:dyDescent="0.15">
      <c r="A626" s="5">
        <v>44690</v>
      </c>
      <c r="B626" s="4">
        <f>Table5[[#This Row],[Combined 
Daily Order]]</f>
        <v>7794</v>
      </c>
      <c r="C626" s="4">
        <v>624</v>
      </c>
      <c r="D626" s="4" t="e" cm="1">
        <f t="array" aca="1" ref="D626" ca="1">SUMPRODUCT(OFFSET($B$2:$B$804,0,0,803-C626)-AVERAGE($B$2:$B$804),OFFSET($B$2:$B$804,C626,0,803-C626)-AVERAGE($B$2:$B$804))/DEVSQ($B$2:$B$804)</f>
        <v>#VALUE!</v>
      </c>
      <c r="F626" s="30" t="e" cm="1">
        <f t="array" ref="F626">SUMPRODUCT($B$2:$B$804-$E$2,B626:B1428-$E$2)</f>
        <v>#VALUE!</v>
      </c>
      <c r="G626" s="30" t="e" cm="1">
        <f t="array" ref="G626">INDEX(H$2:H$804,805-ROW(H626))</f>
        <v>#VALUE!</v>
      </c>
      <c r="H626" s="4" t="e" cm="1">
        <f t="array" ref="H626">SUMPRODUCT(B$2:B626-E$2,$B$2:B626-E$2)</f>
        <v>#VALUE!</v>
      </c>
      <c r="I626" s="4">
        <v>624</v>
      </c>
      <c r="J626" s="31" t="e">
        <f t="shared" si="9"/>
        <v>#VALUE!</v>
      </c>
    </row>
    <row r="627" spans="1:10" x14ac:dyDescent="0.15">
      <c r="A627" s="5">
        <v>44687</v>
      </c>
      <c r="B627" s="4">
        <f>Table5[[#This Row],[Combined 
Daily Order]]</f>
        <v>11492</v>
      </c>
      <c r="C627" s="4">
        <v>625</v>
      </c>
      <c r="D627" s="4" t="e" cm="1">
        <f t="array" aca="1" ref="D627" ca="1">SUMPRODUCT(OFFSET($B$2:$B$804,0,0,803-C627)-AVERAGE($B$2:$B$804),OFFSET($B$2:$B$804,C627,0,803-C627)-AVERAGE($B$2:$B$804))/DEVSQ($B$2:$B$804)</f>
        <v>#VALUE!</v>
      </c>
      <c r="F627" s="30" t="e" cm="1">
        <f t="array" ref="F627">SUMPRODUCT($B$2:$B$804-$E$2,B627:B1429-$E$2)</f>
        <v>#VALUE!</v>
      </c>
      <c r="G627" s="30" t="e" cm="1">
        <f t="array" ref="G627">INDEX(H$2:H$804,805-ROW(H627))</f>
        <v>#VALUE!</v>
      </c>
      <c r="H627" s="4" t="e" cm="1">
        <f t="array" ref="H627">SUMPRODUCT(B$2:B627-E$2,$B$2:B627-E$2)</f>
        <v>#VALUE!</v>
      </c>
      <c r="I627" s="4">
        <v>625</v>
      </c>
      <c r="J627" s="31" t="e">
        <f t="shared" si="9"/>
        <v>#VALUE!</v>
      </c>
    </row>
    <row r="628" spans="1:10" x14ac:dyDescent="0.15">
      <c r="A628" s="5">
        <v>44686</v>
      </c>
      <c r="B628" s="4">
        <f>Table5[[#This Row],[Combined 
Daily Order]]</f>
        <v>8334</v>
      </c>
      <c r="C628" s="4">
        <v>626</v>
      </c>
      <c r="D628" s="4" t="e" cm="1">
        <f t="array" aca="1" ref="D628" ca="1">SUMPRODUCT(OFFSET($B$2:$B$804,0,0,803-C628)-AVERAGE($B$2:$B$804),OFFSET($B$2:$B$804,C628,0,803-C628)-AVERAGE($B$2:$B$804))/DEVSQ($B$2:$B$804)</f>
        <v>#VALUE!</v>
      </c>
      <c r="F628" s="30" t="e" cm="1">
        <f t="array" ref="F628">SUMPRODUCT($B$2:$B$804-$E$2,B628:B1430-$E$2)</f>
        <v>#VALUE!</v>
      </c>
      <c r="G628" s="30" t="e" cm="1">
        <f t="array" ref="G628">INDEX(H$2:H$804,805-ROW(H628))</f>
        <v>#VALUE!</v>
      </c>
      <c r="H628" s="4" t="e" cm="1">
        <f t="array" ref="H628">SUMPRODUCT(B$2:B628-E$2,$B$2:B628-E$2)</f>
        <v>#VALUE!</v>
      </c>
      <c r="I628" s="4">
        <v>626</v>
      </c>
      <c r="J628" s="31" t="e">
        <f t="shared" si="9"/>
        <v>#VALUE!</v>
      </c>
    </row>
    <row r="629" spans="1:10" x14ac:dyDescent="0.15">
      <c r="A629" s="5">
        <v>44685</v>
      </c>
      <c r="B629" s="4">
        <f>Table5[[#This Row],[Combined 
Daily Order]]</f>
        <v>11876</v>
      </c>
      <c r="C629" s="4">
        <v>627</v>
      </c>
      <c r="D629" s="4" t="e" cm="1">
        <f t="array" aca="1" ref="D629" ca="1">SUMPRODUCT(OFFSET($B$2:$B$804,0,0,803-C629)-AVERAGE($B$2:$B$804),OFFSET($B$2:$B$804,C629,0,803-C629)-AVERAGE($B$2:$B$804))/DEVSQ($B$2:$B$804)</f>
        <v>#VALUE!</v>
      </c>
      <c r="F629" s="30" t="e" cm="1">
        <f t="array" ref="F629">SUMPRODUCT($B$2:$B$804-$E$2,B629:B1431-$E$2)</f>
        <v>#VALUE!</v>
      </c>
      <c r="G629" s="30" t="e" cm="1">
        <f t="array" ref="G629">INDEX(H$2:H$804,805-ROW(H629))</f>
        <v>#VALUE!</v>
      </c>
      <c r="H629" s="4" t="e" cm="1">
        <f t="array" ref="H629">SUMPRODUCT(B$2:B629-E$2,$B$2:B629-E$2)</f>
        <v>#VALUE!</v>
      </c>
      <c r="I629" s="4">
        <v>627</v>
      </c>
      <c r="J629" s="31" t="e">
        <f t="shared" si="9"/>
        <v>#VALUE!</v>
      </c>
    </row>
    <row r="630" spans="1:10" x14ac:dyDescent="0.15">
      <c r="A630" s="5">
        <v>44684</v>
      </c>
      <c r="B630" s="4">
        <f>Table5[[#This Row],[Combined 
Daily Order]]</f>
        <v>7679</v>
      </c>
      <c r="C630" s="4">
        <v>628</v>
      </c>
      <c r="D630" s="4" t="e" cm="1">
        <f t="array" aca="1" ref="D630" ca="1">SUMPRODUCT(OFFSET($B$2:$B$804,0,0,803-C630)-AVERAGE($B$2:$B$804),OFFSET($B$2:$B$804,C630,0,803-C630)-AVERAGE($B$2:$B$804))/DEVSQ($B$2:$B$804)</f>
        <v>#VALUE!</v>
      </c>
      <c r="F630" s="30" t="e" cm="1">
        <f t="array" ref="F630">SUMPRODUCT($B$2:$B$804-$E$2,B630:B1432-$E$2)</f>
        <v>#VALUE!</v>
      </c>
      <c r="G630" s="30" t="e" cm="1">
        <f t="array" ref="G630">INDEX(H$2:H$804,805-ROW(H630))</f>
        <v>#VALUE!</v>
      </c>
      <c r="H630" s="4" t="e" cm="1">
        <f t="array" ref="H630">SUMPRODUCT(B$2:B630-E$2,$B$2:B630-E$2)</f>
        <v>#VALUE!</v>
      </c>
      <c r="I630" s="4">
        <v>628</v>
      </c>
      <c r="J630" s="31" t="e">
        <f t="shared" si="9"/>
        <v>#VALUE!</v>
      </c>
    </row>
    <row r="631" spans="1:10" x14ac:dyDescent="0.15">
      <c r="A631" s="5">
        <v>44683</v>
      </c>
      <c r="B631" s="4">
        <f>Table5[[#This Row],[Combined 
Daily Order]]</f>
        <v>11570</v>
      </c>
      <c r="C631" s="4">
        <v>629</v>
      </c>
      <c r="D631" s="4" t="e" cm="1">
        <f t="array" aca="1" ref="D631" ca="1">SUMPRODUCT(OFFSET($B$2:$B$804,0,0,803-C631)-AVERAGE($B$2:$B$804),OFFSET($B$2:$B$804,C631,0,803-C631)-AVERAGE($B$2:$B$804))/DEVSQ($B$2:$B$804)</f>
        <v>#VALUE!</v>
      </c>
      <c r="F631" s="30" t="e" cm="1">
        <f t="array" ref="F631">SUMPRODUCT($B$2:$B$804-$E$2,B631:B1433-$E$2)</f>
        <v>#VALUE!</v>
      </c>
      <c r="G631" s="30" t="e" cm="1">
        <f t="array" ref="G631">INDEX(H$2:H$804,805-ROW(H631))</f>
        <v>#VALUE!</v>
      </c>
      <c r="H631" s="4" t="e" cm="1">
        <f t="array" ref="H631">SUMPRODUCT(B$2:B631-E$2,$B$2:B631-E$2)</f>
        <v>#VALUE!</v>
      </c>
      <c r="I631" s="4">
        <v>629</v>
      </c>
      <c r="J631" s="31" t="e">
        <f t="shared" si="9"/>
        <v>#VALUE!</v>
      </c>
    </row>
    <row r="632" spans="1:10" x14ac:dyDescent="0.15">
      <c r="A632" s="5">
        <v>44680</v>
      </c>
      <c r="B632" s="4">
        <f>Table5[[#This Row],[Combined 
Daily Order]]</f>
        <v>8304</v>
      </c>
      <c r="C632" s="4">
        <v>630</v>
      </c>
      <c r="D632" s="4" t="e" cm="1">
        <f t="array" aca="1" ref="D632" ca="1">SUMPRODUCT(OFFSET($B$2:$B$804,0,0,803-C632)-AVERAGE($B$2:$B$804),OFFSET($B$2:$B$804,C632,0,803-C632)-AVERAGE($B$2:$B$804))/DEVSQ($B$2:$B$804)</f>
        <v>#VALUE!</v>
      </c>
      <c r="F632" s="30" t="e" cm="1">
        <f t="array" ref="F632">SUMPRODUCT($B$2:$B$804-$E$2,B632:B1434-$E$2)</f>
        <v>#VALUE!</v>
      </c>
      <c r="G632" s="30" t="e" cm="1">
        <f t="array" ref="G632">INDEX(H$2:H$804,805-ROW(H632))</f>
        <v>#VALUE!</v>
      </c>
      <c r="H632" s="4" t="e" cm="1">
        <f t="array" ref="H632">SUMPRODUCT(B$2:B632-E$2,$B$2:B632-E$2)</f>
        <v>#VALUE!</v>
      </c>
      <c r="I632" s="4">
        <v>630</v>
      </c>
      <c r="J632" s="31" t="e">
        <f t="shared" si="9"/>
        <v>#VALUE!</v>
      </c>
    </row>
    <row r="633" spans="1:10" x14ac:dyDescent="0.15">
      <c r="A633" s="5">
        <v>44679</v>
      </c>
      <c r="B633" s="4">
        <f>Table5[[#This Row],[Combined 
Daily Order]]</f>
        <v>11961</v>
      </c>
      <c r="C633" s="4">
        <v>631</v>
      </c>
      <c r="D633" s="4" t="e" cm="1">
        <f t="array" aca="1" ref="D633" ca="1">SUMPRODUCT(OFFSET($B$2:$B$804,0,0,803-C633)-AVERAGE($B$2:$B$804),OFFSET($B$2:$B$804,C633,0,803-C633)-AVERAGE($B$2:$B$804))/DEVSQ($B$2:$B$804)</f>
        <v>#VALUE!</v>
      </c>
      <c r="F633" s="30" t="e" cm="1">
        <f t="array" ref="F633">SUMPRODUCT($B$2:$B$804-$E$2,B633:B1435-$E$2)</f>
        <v>#VALUE!</v>
      </c>
      <c r="G633" s="30" t="e" cm="1">
        <f t="array" ref="G633">INDEX(H$2:H$804,805-ROW(H633))</f>
        <v>#VALUE!</v>
      </c>
      <c r="H633" s="4" t="e" cm="1">
        <f t="array" ref="H633">SUMPRODUCT(B$2:B633-E$2,$B$2:B633-E$2)</f>
        <v>#VALUE!</v>
      </c>
      <c r="I633" s="4">
        <v>631</v>
      </c>
      <c r="J633" s="31" t="e">
        <f t="shared" si="9"/>
        <v>#VALUE!</v>
      </c>
    </row>
    <row r="634" spans="1:10" x14ac:dyDescent="0.15">
      <c r="A634" s="5">
        <v>44678</v>
      </c>
      <c r="B634" s="4">
        <f>Table5[[#This Row],[Combined 
Daily Order]]</f>
        <v>11593</v>
      </c>
      <c r="C634" s="4">
        <v>632</v>
      </c>
      <c r="D634" s="4" t="e" cm="1">
        <f t="array" aca="1" ref="D634" ca="1">SUMPRODUCT(OFFSET($B$2:$B$804,0,0,803-C634)-AVERAGE($B$2:$B$804),OFFSET($B$2:$B$804,C634,0,803-C634)-AVERAGE($B$2:$B$804))/DEVSQ($B$2:$B$804)</f>
        <v>#VALUE!</v>
      </c>
      <c r="F634" s="30" t="e" cm="1">
        <f t="array" ref="F634">SUMPRODUCT($B$2:$B$804-$E$2,B634:B1436-$E$2)</f>
        <v>#VALUE!</v>
      </c>
      <c r="G634" s="30" t="e" cm="1">
        <f t="array" ref="G634">INDEX(H$2:H$804,805-ROW(H634))</f>
        <v>#VALUE!</v>
      </c>
      <c r="H634" s="4" t="e" cm="1">
        <f t="array" ref="H634">SUMPRODUCT(B$2:B634-E$2,$B$2:B634-E$2)</f>
        <v>#VALUE!</v>
      </c>
      <c r="I634" s="4">
        <v>632</v>
      </c>
      <c r="J634" s="31" t="e">
        <f t="shared" si="9"/>
        <v>#VALUE!</v>
      </c>
    </row>
    <row r="635" spans="1:10" x14ac:dyDescent="0.15">
      <c r="A635" s="5">
        <v>44677</v>
      </c>
      <c r="B635" s="4">
        <f>Table5[[#This Row],[Combined 
Daily Order]]</f>
        <v>8066</v>
      </c>
      <c r="C635" s="4">
        <v>633</v>
      </c>
      <c r="D635" s="4" t="e" cm="1">
        <f t="array" aca="1" ref="D635" ca="1">SUMPRODUCT(OFFSET($B$2:$B$804,0,0,803-C635)-AVERAGE($B$2:$B$804),OFFSET($B$2:$B$804,C635,0,803-C635)-AVERAGE($B$2:$B$804))/DEVSQ($B$2:$B$804)</f>
        <v>#VALUE!</v>
      </c>
      <c r="F635" s="30" t="e" cm="1">
        <f t="array" ref="F635">SUMPRODUCT($B$2:$B$804-$E$2,B635:B1437-$E$2)</f>
        <v>#VALUE!</v>
      </c>
      <c r="G635" s="30" t="e" cm="1">
        <f t="array" ref="G635">INDEX(H$2:H$804,805-ROW(H635))</f>
        <v>#VALUE!</v>
      </c>
      <c r="H635" s="4" t="e" cm="1">
        <f t="array" ref="H635">SUMPRODUCT(B$2:B635-E$2,$B$2:B635-E$2)</f>
        <v>#VALUE!</v>
      </c>
      <c r="I635" s="4">
        <v>633</v>
      </c>
      <c r="J635" s="31" t="e">
        <f t="shared" si="9"/>
        <v>#VALUE!</v>
      </c>
    </row>
    <row r="636" spans="1:10" x14ac:dyDescent="0.15">
      <c r="A636" s="5">
        <v>44676</v>
      </c>
      <c r="B636" s="4">
        <f>Table5[[#This Row],[Combined 
Daily Order]]</f>
        <v>11713</v>
      </c>
      <c r="C636" s="4">
        <v>634</v>
      </c>
      <c r="D636" s="4" t="e" cm="1">
        <f t="array" aca="1" ref="D636" ca="1">SUMPRODUCT(OFFSET($B$2:$B$804,0,0,803-C636)-AVERAGE($B$2:$B$804),OFFSET($B$2:$B$804,C636,0,803-C636)-AVERAGE($B$2:$B$804))/DEVSQ($B$2:$B$804)</f>
        <v>#VALUE!</v>
      </c>
      <c r="F636" s="30" t="e" cm="1">
        <f t="array" ref="F636">SUMPRODUCT($B$2:$B$804-$E$2,B636:B1438-$E$2)</f>
        <v>#VALUE!</v>
      </c>
      <c r="G636" s="30" t="e" cm="1">
        <f t="array" ref="G636">INDEX(H$2:H$804,805-ROW(H636))</f>
        <v>#VALUE!</v>
      </c>
      <c r="H636" s="4" t="e" cm="1">
        <f t="array" ref="H636">SUMPRODUCT(B$2:B636-E$2,$B$2:B636-E$2)</f>
        <v>#VALUE!</v>
      </c>
      <c r="I636" s="4">
        <v>634</v>
      </c>
      <c r="J636" s="31" t="e">
        <f t="shared" si="9"/>
        <v>#VALUE!</v>
      </c>
    </row>
    <row r="637" spans="1:10" x14ac:dyDescent="0.15">
      <c r="A637" s="5">
        <v>44673</v>
      </c>
      <c r="B637" s="4">
        <f>Table5[[#This Row],[Combined 
Daily Order]]</f>
        <v>8449</v>
      </c>
      <c r="C637" s="4">
        <v>635</v>
      </c>
      <c r="D637" s="4" t="e" cm="1">
        <f t="array" aca="1" ref="D637" ca="1">SUMPRODUCT(OFFSET($B$2:$B$804,0,0,803-C637)-AVERAGE($B$2:$B$804),OFFSET($B$2:$B$804,C637,0,803-C637)-AVERAGE($B$2:$B$804))/DEVSQ($B$2:$B$804)</f>
        <v>#VALUE!</v>
      </c>
      <c r="F637" s="30" t="e" cm="1">
        <f t="array" ref="F637">SUMPRODUCT($B$2:$B$804-$E$2,B637:B1439-$E$2)</f>
        <v>#VALUE!</v>
      </c>
      <c r="G637" s="30" t="e" cm="1">
        <f t="array" ref="G637">INDEX(H$2:H$804,805-ROW(H637))</f>
        <v>#VALUE!</v>
      </c>
      <c r="H637" s="4" t="e" cm="1">
        <f t="array" ref="H637">SUMPRODUCT(B$2:B637-E$2,$B$2:B637-E$2)</f>
        <v>#VALUE!</v>
      </c>
      <c r="I637" s="4">
        <v>635</v>
      </c>
      <c r="J637" s="31" t="e">
        <f t="shared" si="9"/>
        <v>#VALUE!</v>
      </c>
    </row>
    <row r="638" spans="1:10" x14ac:dyDescent="0.15">
      <c r="A638" s="5">
        <v>44672</v>
      </c>
      <c r="B638" s="4">
        <f>Table5[[#This Row],[Combined 
Daily Order]]</f>
        <v>7902</v>
      </c>
      <c r="C638" s="4">
        <v>636</v>
      </c>
      <c r="D638" s="4" t="e" cm="1">
        <f t="array" aca="1" ref="D638" ca="1">SUMPRODUCT(OFFSET($B$2:$B$804,0,0,803-C638)-AVERAGE($B$2:$B$804),OFFSET($B$2:$B$804,C638,0,803-C638)-AVERAGE($B$2:$B$804))/DEVSQ($B$2:$B$804)</f>
        <v>#VALUE!</v>
      </c>
      <c r="F638" s="30" t="e" cm="1">
        <f t="array" ref="F638">SUMPRODUCT($B$2:$B$804-$E$2,B638:B1440-$E$2)</f>
        <v>#VALUE!</v>
      </c>
      <c r="G638" s="30" t="e" cm="1">
        <f t="array" ref="G638">INDEX(H$2:H$804,805-ROW(H638))</f>
        <v>#VALUE!</v>
      </c>
      <c r="H638" s="4" t="e" cm="1">
        <f t="array" ref="H638">SUMPRODUCT(B$2:B638-E$2,$B$2:B638-E$2)</f>
        <v>#VALUE!</v>
      </c>
      <c r="I638" s="4">
        <v>636</v>
      </c>
      <c r="J638" s="31" t="e">
        <f t="shared" si="9"/>
        <v>#VALUE!</v>
      </c>
    </row>
    <row r="639" spans="1:10" x14ac:dyDescent="0.15">
      <c r="A639" s="5">
        <v>44671</v>
      </c>
      <c r="B639" s="4">
        <f>Table5[[#This Row],[Combined 
Daily Order]]</f>
        <v>12310</v>
      </c>
      <c r="C639" s="4">
        <v>637</v>
      </c>
      <c r="D639" s="4" t="e" cm="1">
        <f t="array" aca="1" ref="D639" ca="1">SUMPRODUCT(OFFSET($B$2:$B$804,0,0,803-C639)-AVERAGE($B$2:$B$804),OFFSET($B$2:$B$804,C639,0,803-C639)-AVERAGE($B$2:$B$804))/DEVSQ($B$2:$B$804)</f>
        <v>#VALUE!</v>
      </c>
      <c r="F639" s="30" t="e" cm="1">
        <f t="array" ref="F639">SUMPRODUCT($B$2:$B$804-$E$2,B639:B1441-$E$2)</f>
        <v>#VALUE!</v>
      </c>
      <c r="G639" s="30" t="e" cm="1">
        <f t="array" ref="G639">INDEX(H$2:H$804,805-ROW(H639))</f>
        <v>#VALUE!</v>
      </c>
      <c r="H639" s="4" t="e" cm="1">
        <f t="array" ref="H639">SUMPRODUCT(B$2:B639-E$2,$B$2:B639-E$2)</f>
        <v>#VALUE!</v>
      </c>
      <c r="I639" s="4">
        <v>637</v>
      </c>
      <c r="J639" s="31" t="e">
        <f t="shared" si="9"/>
        <v>#VALUE!</v>
      </c>
    </row>
    <row r="640" spans="1:10" x14ac:dyDescent="0.15">
      <c r="A640" s="5">
        <v>44670</v>
      </c>
      <c r="B640" s="4">
        <f>Table5[[#This Row],[Combined 
Daily Order]]</f>
        <v>7526</v>
      </c>
      <c r="C640" s="4">
        <v>638</v>
      </c>
      <c r="D640" s="4" t="e" cm="1">
        <f t="array" aca="1" ref="D640" ca="1">SUMPRODUCT(OFFSET($B$2:$B$804,0,0,803-C640)-AVERAGE($B$2:$B$804),OFFSET($B$2:$B$804,C640,0,803-C640)-AVERAGE($B$2:$B$804))/DEVSQ($B$2:$B$804)</f>
        <v>#VALUE!</v>
      </c>
      <c r="F640" s="30" t="e" cm="1">
        <f t="array" ref="F640">SUMPRODUCT($B$2:$B$804-$E$2,B640:B1442-$E$2)</f>
        <v>#VALUE!</v>
      </c>
      <c r="G640" s="30" t="e" cm="1">
        <f t="array" ref="G640">INDEX(H$2:H$804,805-ROW(H640))</f>
        <v>#VALUE!</v>
      </c>
      <c r="H640" s="4" t="e" cm="1">
        <f t="array" ref="H640">SUMPRODUCT(B$2:B640-E$2,$B$2:B640-E$2)</f>
        <v>#VALUE!</v>
      </c>
      <c r="I640" s="4">
        <v>638</v>
      </c>
      <c r="J640" s="31" t="e">
        <f t="shared" si="9"/>
        <v>#VALUE!</v>
      </c>
    </row>
    <row r="641" spans="1:10" x14ac:dyDescent="0.15">
      <c r="A641" s="5">
        <v>44669</v>
      </c>
      <c r="B641" s="4">
        <f>Table5[[#This Row],[Combined 
Daily Order]]</f>
        <v>12945</v>
      </c>
      <c r="C641" s="4">
        <v>639</v>
      </c>
      <c r="D641" s="4" t="e" cm="1">
        <f t="array" aca="1" ref="D641" ca="1">SUMPRODUCT(OFFSET($B$2:$B$804,0,0,803-C641)-AVERAGE($B$2:$B$804),OFFSET($B$2:$B$804,C641,0,803-C641)-AVERAGE($B$2:$B$804))/DEVSQ($B$2:$B$804)</f>
        <v>#VALUE!</v>
      </c>
      <c r="F641" s="30" t="e" cm="1">
        <f t="array" ref="F641">SUMPRODUCT($B$2:$B$804-$E$2,B641:B1443-$E$2)</f>
        <v>#VALUE!</v>
      </c>
      <c r="G641" s="30" t="e" cm="1">
        <f t="array" ref="G641">INDEX(H$2:H$804,805-ROW(H641))</f>
        <v>#VALUE!</v>
      </c>
      <c r="H641" s="4" t="e" cm="1">
        <f t="array" ref="H641">SUMPRODUCT(B$2:B641-E$2,$B$2:B641-E$2)</f>
        <v>#VALUE!</v>
      </c>
      <c r="I641" s="4">
        <v>639</v>
      </c>
      <c r="J641" s="31" t="e">
        <f t="shared" si="9"/>
        <v>#VALUE!</v>
      </c>
    </row>
    <row r="642" spans="1:10" x14ac:dyDescent="0.15">
      <c r="A642" s="5">
        <v>44666</v>
      </c>
      <c r="B642" s="4">
        <f>Table5[[#This Row],[Combined 
Daily Order]]</f>
        <v>7701</v>
      </c>
      <c r="C642" s="4">
        <v>640</v>
      </c>
      <c r="D642" s="4" t="e" cm="1">
        <f t="array" aca="1" ref="D642" ca="1">SUMPRODUCT(OFFSET($B$2:$B$804,0,0,803-C642)-AVERAGE($B$2:$B$804),OFFSET($B$2:$B$804,C642,0,803-C642)-AVERAGE($B$2:$B$804))/DEVSQ($B$2:$B$804)</f>
        <v>#VALUE!</v>
      </c>
      <c r="F642" s="30" t="e" cm="1">
        <f t="array" ref="F642">SUMPRODUCT($B$2:$B$804-$E$2,B642:B1444-$E$2)</f>
        <v>#VALUE!</v>
      </c>
      <c r="G642" s="30" t="e" cm="1">
        <f t="array" ref="G642">INDEX(H$2:H$804,805-ROW(H642))</f>
        <v>#VALUE!</v>
      </c>
      <c r="H642" s="4" t="e" cm="1">
        <f t="array" ref="H642">SUMPRODUCT(B$2:B642-E$2,$B$2:B642-E$2)</f>
        <v>#VALUE!</v>
      </c>
      <c r="I642" s="4">
        <v>640</v>
      </c>
      <c r="J642" s="31" t="e">
        <f t="shared" si="9"/>
        <v>#VALUE!</v>
      </c>
    </row>
    <row r="643" spans="1:10" x14ac:dyDescent="0.15">
      <c r="A643" s="5">
        <v>44665</v>
      </c>
      <c r="B643" s="4">
        <f>Table5[[#This Row],[Combined 
Daily Order]]</f>
        <v>12733</v>
      </c>
      <c r="C643" s="4">
        <v>641</v>
      </c>
      <c r="D643" s="4" t="e" cm="1">
        <f t="array" aca="1" ref="D643" ca="1">SUMPRODUCT(OFFSET($B$2:$B$804,0,0,803-C643)-AVERAGE($B$2:$B$804),OFFSET($B$2:$B$804,C643,0,803-C643)-AVERAGE($B$2:$B$804))/DEVSQ($B$2:$B$804)</f>
        <v>#VALUE!</v>
      </c>
      <c r="F643" s="30" t="e" cm="1">
        <f t="array" ref="F643">SUMPRODUCT($B$2:$B$804-$E$2,B643:B1445-$E$2)</f>
        <v>#VALUE!</v>
      </c>
      <c r="G643" s="30" t="e" cm="1">
        <f t="array" ref="G643">INDEX(H$2:H$804,805-ROW(H643))</f>
        <v>#VALUE!</v>
      </c>
      <c r="H643" s="4" t="e" cm="1">
        <f t="array" ref="H643">SUMPRODUCT(B$2:B643-E$2,$B$2:B643-E$2)</f>
        <v>#VALUE!</v>
      </c>
      <c r="I643" s="4">
        <v>641</v>
      </c>
      <c r="J643" s="31" t="e">
        <f t="shared" si="9"/>
        <v>#VALUE!</v>
      </c>
    </row>
    <row r="644" spans="1:10" x14ac:dyDescent="0.15">
      <c r="A644" s="5">
        <v>44664</v>
      </c>
      <c r="B644" s="4">
        <f>Table5[[#This Row],[Combined 
Daily Order]]</f>
        <v>7484</v>
      </c>
      <c r="C644" s="4">
        <v>642</v>
      </c>
      <c r="D644" s="4" t="e" cm="1">
        <f t="array" aca="1" ref="D644" ca="1">SUMPRODUCT(OFFSET($B$2:$B$804,0,0,803-C644)-AVERAGE($B$2:$B$804),OFFSET($B$2:$B$804,C644,0,803-C644)-AVERAGE($B$2:$B$804))/DEVSQ($B$2:$B$804)</f>
        <v>#VALUE!</v>
      </c>
      <c r="F644" s="30" t="e" cm="1">
        <f t="array" ref="F644">SUMPRODUCT($B$2:$B$804-$E$2,B644:B1446-$E$2)</f>
        <v>#VALUE!</v>
      </c>
      <c r="G644" s="30" t="e" cm="1">
        <f t="array" ref="G644">INDEX(H$2:H$804,805-ROW(H644))</f>
        <v>#VALUE!</v>
      </c>
      <c r="H644" s="4" t="e" cm="1">
        <f t="array" ref="H644">SUMPRODUCT(B$2:B644-E$2,$B$2:B644-E$2)</f>
        <v>#VALUE!</v>
      </c>
      <c r="I644" s="4">
        <v>642</v>
      </c>
      <c r="J644" s="31" t="e">
        <f t="shared" si="9"/>
        <v>#VALUE!</v>
      </c>
    </row>
    <row r="645" spans="1:10" x14ac:dyDescent="0.15">
      <c r="A645" s="5">
        <v>44663</v>
      </c>
      <c r="B645" s="4">
        <f>Table5[[#This Row],[Combined 
Daily Order]]</f>
        <v>11673</v>
      </c>
      <c r="C645" s="4">
        <v>643</v>
      </c>
      <c r="D645" s="4" t="e" cm="1">
        <f t="array" aca="1" ref="D645" ca="1">SUMPRODUCT(OFFSET($B$2:$B$804,0,0,803-C645)-AVERAGE($B$2:$B$804),OFFSET($B$2:$B$804,C645,0,803-C645)-AVERAGE($B$2:$B$804))/DEVSQ($B$2:$B$804)</f>
        <v>#VALUE!</v>
      </c>
      <c r="F645" s="30" t="e" cm="1">
        <f t="array" ref="F645">SUMPRODUCT($B$2:$B$804-$E$2,B645:B1447-$E$2)</f>
        <v>#VALUE!</v>
      </c>
      <c r="G645" s="30" t="e" cm="1">
        <f t="array" ref="G645">INDEX(H$2:H$804,805-ROW(H645))</f>
        <v>#VALUE!</v>
      </c>
      <c r="H645" s="4" t="e" cm="1">
        <f t="array" ref="H645">SUMPRODUCT(B$2:B645-E$2,$B$2:B645-E$2)</f>
        <v>#VALUE!</v>
      </c>
      <c r="I645" s="4">
        <v>643</v>
      </c>
      <c r="J645" s="31" t="e">
        <f t="shared" ref="J645:J708" si="10">F645/$G$2</f>
        <v>#VALUE!</v>
      </c>
    </row>
    <row r="646" spans="1:10" x14ac:dyDescent="0.15">
      <c r="A646" s="5">
        <v>44662</v>
      </c>
      <c r="B646" s="4">
        <f>Table5[[#This Row],[Combined 
Daily Order]]</f>
        <v>7298</v>
      </c>
      <c r="C646" s="4">
        <v>644</v>
      </c>
      <c r="D646" s="4" t="e" cm="1">
        <f t="array" aca="1" ref="D646" ca="1">SUMPRODUCT(OFFSET($B$2:$B$804,0,0,803-C646)-AVERAGE($B$2:$B$804),OFFSET($B$2:$B$804,C646,0,803-C646)-AVERAGE($B$2:$B$804))/DEVSQ($B$2:$B$804)</f>
        <v>#VALUE!</v>
      </c>
      <c r="F646" s="30" t="e" cm="1">
        <f t="array" ref="F646">SUMPRODUCT($B$2:$B$804-$E$2,B646:B1448-$E$2)</f>
        <v>#VALUE!</v>
      </c>
      <c r="G646" s="30" t="e" cm="1">
        <f t="array" ref="G646">INDEX(H$2:H$804,805-ROW(H646))</f>
        <v>#VALUE!</v>
      </c>
      <c r="H646" s="4" t="e" cm="1">
        <f t="array" ref="H646">SUMPRODUCT(B$2:B646-E$2,$B$2:B646-E$2)</f>
        <v>#VALUE!</v>
      </c>
      <c r="I646" s="4">
        <v>644</v>
      </c>
      <c r="J646" s="31" t="e">
        <f t="shared" si="10"/>
        <v>#VALUE!</v>
      </c>
    </row>
    <row r="647" spans="1:10" x14ac:dyDescent="0.15">
      <c r="A647" s="5">
        <v>44659</v>
      </c>
      <c r="B647" s="4">
        <f>Table5[[#This Row],[Combined 
Daily Order]]</f>
        <v>11132</v>
      </c>
      <c r="C647" s="4">
        <v>645</v>
      </c>
      <c r="D647" s="4" t="e" cm="1">
        <f t="array" aca="1" ref="D647" ca="1">SUMPRODUCT(OFFSET($B$2:$B$804,0,0,803-C647)-AVERAGE($B$2:$B$804),OFFSET($B$2:$B$804,C647,0,803-C647)-AVERAGE($B$2:$B$804))/DEVSQ($B$2:$B$804)</f>
        <v>#VALUE!</v>
      </c>
      <c r="F647" s="30" t="e" cm="1">
        <f t="array" ref="F647">SUMPRODUCT($B$2:$B$804-$E$2,B647:B1449-$E$2)</f>
        <v>#VALUE!</v>
      </c>
      <c r="G647" s="30" t="e" cm="1">
        <f t="array" ref="G647">INDEX(H$2:H$804,805-ROW(H647))</f>
        <v>#VALUE!</v>
      </c>
      <c r="H647" s="4" t="e" cm="1">
        <f t="array" ref="H647">SUMPRODUCT(B$2:B647-E$2,$B$2:B647-E$2)</f>
        <v>#VALUE!</v>
      </c>
      <c r="I647" s="4">
        <v>645</v>
      </c>
      <c r="J647" s="31" t="e">
        <f t="shared" si="10"/>
        <v>#VALUE!</v>
      </c>
    </row>
    <row r="648" spans="1:10" x14ac:dyDescent="0.15">
      <c r="A648" s="5">
        <v>44658</v>
      </c>
      <c r="B648" s="4">
        <f>Table5[[#This Row],[Combined 
Daily Order]]</f>
        <v>7730</v>
      </c>
      <c r="C648" s="4">
        <v>646</v>
      </c>
      <c r="D648" s="4" t="e" cm="1">
        <f t="array" aca="1" ref="D648" ca="1">SUMPRODUCT(OFFSET($B$2:$B$804,0,0,803-C648)-AVERAGE($B$2:$B$804),OFFSET($B$2:$B$804,C648,0,803-C648)-AVERAGE($B$2:$B$804))/DEVSQ($B$2:$B$804)</f>
        <v>#VALUE!</v>
      </c>
      <c r="F648" s="30" t="e" cm="1">
        <f t="array" ref="F648">SUMPRODUCT($B$2:$B$804-$E$2,B648:B1450-$E$2)</f>
        <v>#VALUE!</v>
      </c>
      <c r="G648" s="30" t="e" cm="1">
        <f t="array" ref="G648">INDEX(H$2:H$804,805-ROW(H648))</f>
        <v>#VALUE!</v>
      </c>
      <c r="H648" s="4" t="e" cm="1">
        <f t="array" ref="H648">SUMPRODUCT(B$2:B648-E$2,$B$2:B648-E$2)</f>
        <v>#VALUE!</v>
      </c>
      <c r="I648" s="4">
        <v>646</v>
      </c>
      <c r="J648" s="31" t="e">
        <f t="shared" si="10"/>
        <v>#VALUE!</v>
      </c>
    </row>
    <row r="649" spans="1:10" x14ac:dyDescent="0.15">
      <c r="A649" s="5">
        <v>44657</v>
      </c>
      <c r="B649" s="4">
        <f>Table5[[#This Row],[Combined 
Daily Order]]</f>
        <v>12051</v>
      </c>
      <c r="C649" s="4">
        <v>647</v>
      </c>
      <c r="D649" s="4" t="e" cm="1">
        <f t="array" aca="1" ref="D649" ca="1">SUMPRODUCT(OFFSET($B$2:$B$804,0,0,803-C649)-AVERAGE($B$2:$B$804),OFFSET($B$2:$B$804,C649,0,803-C649)-AVERAGE($B$2:$B$804))/DEVSQ($B$2:$B$804)</f>
        <v>#VALUE!</v>
      </c>
      <c r="F649" s="30" t="e" cm="1">
        <f t="array" ref="F649">SUMPRODUCT($B$2:$B$804-$E$2,B649:B1451-$E$2)</f>
        <v>#VALUE!</v>
      </c>
      <c r="G649" s="30" t="e" cm="1">
        <f t="array" ref="G649">INDEX(H$2:H$804,805-ROW(H649))</f>
        <v>#VALUE!</v>
      </c>
      <c r="H649" s="4" t="e" cm="1">
        <f t="array" ref="H649">SUMPRODUCT(B$2:B649-E$2,$B$2:B649-E$2)</f>
        <v>#VALUE!</v>
      </c>
      <c r="I649" s="4">
        <v>647</v>
      </c>
      <c r="J649" s="31" t="e">
        <f t="shared" si="10"/>
        <v>#VALUE!</v>
      </c>
    </row>
    <row r="650" spans="1:10" x14ac:dyDescent="0.15">
      <c r="A650" s="5">
        <v>44656</v>
      </c>
      <c r="B650" s="4">
        <f>Table5[[#This Row],[Combined 
Daily Order]]</f>
        <v>8308</v>
      </c>
      <c r="C650" s="4">
        <v>648</v>
      </c>
      <c r="D650" s="4" t="e" cm="1">
        <f t="array" aca="1" ref="D650" ca="1">SUMPRODUCT(OFFSET($B$2:$B$804,0,0,803-C650)-AVERAGE($B$2:$B$804),OFFSET($B$2:$B$804,C650,0,803-C650)-AVERAGE($B$2:$B$804))/DEVSQ($B$2:$B$804)</f>
        <v>#VALUE!</v>
      </c>
      <c r="F650" s="30" t="e" cm="1">
        <f t="array" ref="F650">SUMPRODUCT($B$2:$B$804-$E$2,B650:B1452-$E$2)</f>
        <v>#VALUE!</v>
      </c>
      <c r="G650" s="30" t="e" cm="1">
        <f t="array" ref="G650">INDEX(H$2:H$804,805-ROW(H650))</f>
        <v>#VALUE!</v>
      </c>
      <c r="H650" s="4" t="e" cm="1">
        <f t="array" ref="H650">SUMPRODUCT(B$2:B650-E$2,$B$2:B650-E$2)</f>
        <v>#VALUE!</v>
      </c>
      <c r="I650" s="4">
        <v>648</v>
      </c>
      <c r="J650" s="31" t="e">
        <f t="shared" si="10"/>
        <v>#VALUE!</v>
      </c>
    </row>
    <row r="651" spans="1:10" x14ac:dyDescent="0.15">
      <c r="A651" s="5">
        <v>44655</v>
      </c>
      <c r="B651" s="4">
        <f>Table5[[#This Row],[Combined 
Daily Order]]</f>
        <v>12732</v>
      </c>
      <c r="C651" s="4">
        <v>649</v>
      </c>
      <c r="D651" s="4" t="e" cm="1">
        <f t="array" aca="1" ref="D651" ca="1">SUMPRODUCT(OFFSET($B$2:$B$804,0,0,803-C651)-AVERAGE($B$2:$B$804),OFFSET($B$2:$B$804,C651,0,803-C651)-AVERAGE($B$2:$B$804))/DEVSQ($B$2:$B$804)</f>
        <v>#VALUE!</v>
      </c>
      <c r="F651" s="30" t="e" cm="1">
        <f t="array" ref="F651">SUMPRODUCT($B$2:$B$804-$E$2,B651:B1453-$E$2)</f>
        <v>#VALUE!</v>
      </c>
      <c r="G651" s="30" t="e" cm="1">
        <f t="array" ref="G651">INDEX(H$2:H$804,805-ROW(H651))</f>
        <v>#VALUE!</v>
      </c>
      <c r="H651" s="4" t="e" cm="1">
        <f t="array" ref="H651">SUMPRODUCT(B$2:B651-E$2,$B$2:B651-E$2)</f>
        <v>#VALUE!</v>
      </c>
      <c r="I651" s="4">
        <v>649</v>
      </c>
      <c r="J651" s="31" t="e">
        <f t="shared" si="10"/>
        <v>#VALUE!</v>
      </c>
    </row>
    <row r="652" spans="1:10" x14ac:dyDescent="0.15">
      <c r="A652" s="5">
        <v>44652</v>
      </c>
      <c r="B652" s="4">
        <f>Table5[[#This Row],[Combined 
Daily Order]]</f>
        <v>7251</v>
      </c>
      <c r="C652" s="4">
        <v>650</v>
      </c>
      <c r="D652" s="4" t="e" cm="1">
        <f t="array" aca="1" ref="D652" ca="1">SUMPRODUCT(OFFSET($B$2:$B$804,0,0,803-C652)-AVERAGE($B$2:$B$804),OFFSET($B$2:$B$804,C652,0,803-C652)-AVERAGE($B$2:$B$804))/DEVSQ($B$2:$B$804)</f>
        <v>#VALUE!</v>
      </c>
      <c r="F652" s="30" t="e" cm="1">
        <f t="array" ref="F652">SUMPRODUCT($B$2:$B$804-$E$2,B652:B1454-$E$2)</f>
        <v>#VALUE!</v>
      </c>
      <c r="G652" s="30" t="e" cm="1">
        <f t="array" ref="G652">INDEX(H$2:H$804,805-ROW(H652))</f>
        <v>#VALUE!</v>
      </c>
      <c r="H652" s="4" t="e" cm="1">
        <f t="array" ref="H652">SUMPRODUCT(B$2:B652-E$2,$B$2:B652-E$2)</f>
        <v>#VALUE!</v>
      </c>
      <c r="I652" s="4">
        <v>650</v>
      </c>
      <c r="J652" s="31" t="e">
        <f t="shared" si="10"/>
        <v>#VALUE!</v>
      </c>
    </row>
    <row r="653" spans="1:10" x14ac:dyDescent="0.15">
      <c r="A653" s="5">
        <v>44651</v>
      </c>
      <c r="B653" s="4">
        <f>Table5[[#This Row],[Combined 
Daily Order]]</f>
        <v>11575</v>
      </c>
      <c r="C653" s="4">
        <v>651</v>
      </c>
      <c r="D653" s="4" t="e" cm="1">
        <f t="array" aca="1" ref="D653" ca="1">SUMPRODUCT(OFFSET($B$2:$B$804,0,0,803-C653)-AVERAGE($B$2:$B$804),OFFSET($B$2:$B$804,C653,0,803-C653)-AVERAGE($B$2:$B$804))/DEVSQ($B$2:$B$804)</f>
        <v>#VALUE!</v>
      </c>
      <c r="F653" s="30" t="e" cm="1">
        <f t="array" ref="F653">SUMPRODUCT($B$2:$B$804-$E$2,B653:B1455-$E$2)</f>
        <v>#VALUE!</v>
      </c>
      <c r="G653" s="30" t="e" cm="1">
        <f t="array" ref="G653">INDEX(H$2:H$804,805-ROW(H653))</f>
        <v>#VALUE!</v>
      </c>
      <c r="H653" s="4" t="e" cm="1">
        <f t="array" ref="H653">SUMPRODUCT(B$2:B653-E$2,$B$2:B653-E$2)</f>
        <v>#VALUE!</v>
      </c>
      <c r="I653" s="4">
        <v>651</v>
      </c>
      <c r="J653" s="31" t="e">
        <f t="shared" si="10"/>
        <v>#VALUE!</v>
      </c>
    </row>
    <row r="654" spans="1:10" x14ac:dyDescent="0.15">
      <c r="A654" s="5">
        <v>44650</v>
      </c>
      <c r="B654" s="4">
        <f>Table5[[#This Row],[Combined 
Daily Order]]</f>
        <v>8396</v>
      </c>
      <c r="C654" s="4">
        <v>652</v>
      </c>
      <c r="D654" s="4" t="e" cm="1">
        <f t="array" aca="1" ref="D654" ca="1">SUMPRODUCT(OFFSET($B$2:$B$804,0,0,803-C654)-AVERAGE($B$2:$B$804),OFFSET($B$2:$B$804,C654,0,803-C654)-AVERAGE($B$2:$B$804))/DEVSQ($B$2:$B$804)</f>
        <v>#VALUE!</v>
      </c>
      <c r="F654" s="30" t="e" cm="1">
        <f t="array" ref="F654">SUMPRODUCT($B$2:$B$804-$E$2,B654:B1456-$E$2)</f>
        <v>#VALUE!</v>
      </c>
      <c r="G654" s="30" t="e" cm="1">
        <f t="array" ref="G654">INDEX(H$2:H$804,805-ROW(H654))</f>
        <v>#VALUE!</v>
      </c>
      <c r="H654" s="4" t="e" cm="1">
        <f t="array" ref="H654">SUMPRODUCT(B$2:B654-E$2,$B$2:B654-E$2)</f>
        <v>#VALUE!</v>
      </c>
      <c r="I654" s="4">
        <v>652</v>
      </c>
      <c r="J654" s="31" t="e">
        <f t="shared" si="10"/>
        <v>#VALUE!</v>
      </c>
    </row>
    <row r="655" spans="1:10" x14ac:dyDescent="0.15">
      <c r="A655" s="5">
        <v>44649</v>
      </c>
      <c r="B655" s="4">
        <f>Table5[[#This Row],[Combined 
Daily Order]]</f>
        <v>11067</v>
      </c>
      <c r="C655" s="4">
        <v>653</v>
      </c>
      <c r="D655" s="4" t="e" cm="1">
        <f t="array" aca="1" ref="D655" ca="1">SUMPRODUCT(OFFSET($B$2:$B$804,0,0,803-C655)-AVERAGE($B$2:$B$804),OFFSET($B$2:$B$804,C655,0,803-C655)-AVERAGE($B$2:$B$804))/DEVSQ($B$2:$B$804)</f>
        <v>#VALUE!</v>
      </c>
      <c r="F655" s="30" t="e" cm="1">
        <f t="array" ref="F655">SUMPRODUCT($B$2:$B$804-$E$2,B655:B1457-$E$2)</f>
        <v>#VALUE!</v>
      </c>
      <c r="G655" s="30" t="e" cm="1">
        <f t="array" ref="G655">INDEX(H$2:H$804,805-ROW(H655))</f>
        <v>#VALUE!</v>
      </c>
      <c r="H655" s="4" t="e" cm="1">
        <f t="array" ref="H655">SUMPRODUCT(B$2:B655-E$2,$B$2:B655-E$2)</f>
        <v>#VALUE!</v>
      </c>
      <c r="I655" s="4">
        <v>653</v>
      </c>
      <c r="J655" s="31" t="e">
        <f t="shared" si="10"/>
        <v>#VALUE!</v>
      </c>
    </row>
    <row r="656" spans="1:10" x14ac:dyDescent="0.15">
      <c r="A656" s="5">
        <v>44648</v>
      </c>
      <c r="B656" s="4">
        <f>Table5[[#This Row],[Combined 
Daily Order]]</f>
        <v>8016</v>
      </c>
      <c r="C656" s="4">
        <v>654</v>
      </c>
      <c r="D656" s="4" t="e" cm="1">
        <f t="array" aca="1" ref="D656" ca="1">SUMPRODUCT(OFFSET($B$2:$B$804,0,0,803-C656)-AVERAGE($B$2:$B$804),OFFSET($B$2:$B$804,C656,0,803-C656)-AVERAGE($B$2:$B$804))/DEVSQ($B$2:$B$804)</f>
        <v>#VALUE!</v>
      </c>
      <c r="F656" s="30" t="e" cm="1">
        <f t="array" ref="F656">SUMPRODUCT($B$2:$B$804-$E$2,B656:B1458-$E$2)</f>
        <v>#VALUE!</v>
      </c>
      <c r="G656" s="30" t="e" cm="1">
        <f t="array" ref="G656">INDEX(H$2:H$804,805-ROW(H656))</f>
        <v>#VALUE!</v>
      </c>
      <c r="H656" s="4" t="e" cm="1">
        <f t="array" ref="H656">SUMPRODUCT(B$2:B656-E$2,$B$2:B656-E$2)</f>
        <v>#VALUE!</v>
      </c>
      <c r="I656" s="4">
        <v>654</v>
      </c>
      <c r="J656" s="31" t="e">
        <f t="shared" si="10"/>
        <v>#VALUE!</v>
      </c>
    </row>
    <row r="657" spans="1:10" x14ac:dyDescent="0.15">
      <c r="A657" s="5">
        <v>44645</v>
      </c>
      <c r="B657" s="4">
        <f>Table5[[#This Row],[Combined 
Daily Order]]</f>
        <v>11937</v>
      </c>
      <c r="C657" s="4">
        <v>655</v>
      </c>
      <c r="D657" s="4" t="e" cm="1">
        <f t="array" aca="1" ref="D657" ca="1">SUMPRODUCT(OFFSET($B$2:$B$804,0,0,803-C657)-AVERAGE($B$2:$B$804),OFFSET($B$2:$B$804,C657,0,803-C657)-AVERAGE($B$2:$B$804))/DEVSQ($B$2:$B$804)</f>
        <v>#VALUE!</v>
      </c>
      <c r="F657" s="30" t="e" cm="1">
        <f t="array" ref="F657">SUMPRODUCT($B$2:$B$804-$E$2,B657:B1459-$E$2)</f>
        <v>#VALUE!</v>
      </c>
      <c r="G657" s="30" t="e" cm="1">
        <f t="array" ref="G657">INDEX(H$2:H$804,805-ROW(H657))</f>
        <v>#VALUE!</v>
      </c>
      <c r="H657" s="4" t="e" cm="1">
        <f t="array" ref="H657">SUMPRODUCT(B$2:B657-E$2,$B$2:B657-E$2)</f>
        <v>#VALUE!</v>
      </c>
      <c r="I657" s="4">
        <v>655</v>
      </c>
      <c r="J657" s="31" t="e">
        <f t="shared" si="10"/>
        <v>#VALUE!</v>
      </c>
    </row>
    <row r="658" spans="1:10" x14ac:dyDescent="0.15">
      <c r="A658" s="5">
        <v>44644</v>
      </c>
      <c r="B658" s="4">
        <f>Table5[[#This Row],[Combined 
Daily Order]]</f>
        <v>7078</v>
      </c>
      <c r="C658" s="4">
        <v>656</v>
      </c>
      <c r="D658" s="4" t="e" cm="1">
        <f t="array" aca="1" ref="D658" ca="1">SUMPRODUCT(OFFSET($B$2:$B$804,0,0,803-C658)-AVERAGE($B$2:$B$804),OFFSET($B$2:$B$804,C658,0,803-C658)-AVERAGE($B$2:$B$804))/DEVSQ($B$2:$B$804)</f>
        <v>#VALUE!</v>
      </c>
      <c r="F658" s="30" t="e" cm="1">
        <f t="array" ref="F658">SUMPRODUCT($B$2:$B$804-$E$2,B658:B1460-$E$2)</f>
        <v>#VALUE!</v>
      </c>
      <c r="G658" s="30" t="e" cm="1">
        <f t="array" ref="G658">INDEX(H$2:H$804,805-ROW(H658))</f>
        <v>#VALUE!</v>
      </c>
      <c r="H658" s="4" t="e" cm="1">
        <f t="array" ref="H658">SUMPRODUCT(B$2:B658-E$2,$B$2:B658-E$2)</f>
        <v>#VALUE!</v>
      </c>
      <c r="I658" s="4">
        <v>656</v>
      </c>
      <c r="J658" s="31" t="e">
        <f t="shared" si="10"/>
        <v>#VALUE!</v>
      </c>
    </row>
    <row r="659" spans="1:10" x14ac:dyDescent="0.15">
      <c r="A659" s="5">
        <v>44643</v>
      </c>
      <c r="B659" s="4">
        <f>Table5[[#This Row],[Combined 
Daily Order]]</f>
        <v>12468</v>
      </c>
      <c r="C659" s="4">
        <v>657</v>
      </c>
      <c r="D659" s="4" t="e" cm="1">
        <f t="array" aca="1" ref="D659" ca="1">SUMPRODUCT(OFFSET($B$2:$B$804,0,0,803-C659)-AVERAGE($B$2:$B$804),OFFSET($B$2:$B$804,C659,0,803-C659)-AVERAGE($B$2:$B$804))/DEVSQ($B$2:$B$804)</f>
        <v>#VALUE!</v>
      </c>
      <c r="F659" s="30" t="e" cm="1">
        <f t="array" ref="F659">SUMPRODUCT($B$2:$B$804-$E$2,B659:B1461-$E$2)</f>
        <v>#VALUE!</v>
      </c>
      <c r="G659" s="30" t="e" cm="1">
        <f t="array" ref="G659">INDEX(H$2:H$804,805-ROW(H659))</f>
        <v>#VALUE!</v>
      </c>
      <c r="H659" s="4" t="e" cm="1">
        <f t="array" ref="H659">SUMPRODUCT(B$2:B659-E$2,$B$2:B659-E$2)</f>
        <v>#VALUE!</v>
      </c>
      <c r="I659" s="4">
        <v>657</v>
      </c>
      <c r="J659" s="31" t="e">
        <f t="shared" si="10"/>
        <v>#VALUE!</v>
      </c>
    </row>
    <row r="660" spans="1:10" x14ac:dyDescent="0.15">
      <c r="A660" s="5">
        <v>44642</v>
      </c>
      <c r="B660" s="4">
        <f>Table5[[#This Row],[Combined 
Daily Order]]</f>
        <v>8668</v>
      </c>
      <c r="C660" s="4">
        <v>658</v>
      </c>
      <c r="D660" s="4" t="e" cm="1">
        <f t="array" aca="1" ref="D660" ca="1">SUMPRODUCT(OFFSET($B$2:$B$804,0,0,803-C660)-AVERAGE($B$2:$B$804),OFFSET($B$2:$B$804,C660,0,803-C660)-AVERAGE($B$2:$B$804))/DEVSQ($B$2:$B$804)</f>
        <v>#VALUE!</v>
      </c>
      <c r="F660" s="30" t="e" cm="1">
        <f t="array" ref="F660">SUMPRODUCT($B$2:$B$804-$E$2,B660:B1462-$E$2)</f>
        <v>#VALUE!</v>
      </c>
      <c r="G660" s="30" t="e" cm="1">
        <f t="array" ref="G660">INDEX(H$2:H$804,805-ROW(H660))</f>
        <v>#VALUE!</v>
      </c>
      <c r="H660" s="4" t="e" cm="1">
        <f t="array" ref="H660">SUMPRODUCT(B$2:B660-E$2,$B$2:B660-E$2)</f>
        <v>#VALUE!</v>
      </c>
      <c r="I660" s="4">
        <v>658</v>
      </c>
      <c r="J660" s="31" t="e">
        <f t="shared" si="10"/>
        <v>#VALUE!</v>
      </c>
    </row>
    <row r="661" spans="1:10" x14ac:dyDescent="0.15">
      <c r="A661" s="5">
        <v>44641</v>
      </c>
      <c r="B661" s="4">
        <f>Table5[[#This Row],[Combined 
Daily Order]]</f>
        <v>8690</v>
      </c>
      <c r="C661" s="4">
        <v>659</v>
      </c>
      <c r="D661" s="4" t="e" cm="1">
        <f t="array" aca="1" ref="D661" ca="1">SUMPRODUCT(OFFSET($B$2:$B$804,0,0,803-C661)-AVERAGE($B$2:$B$804),OFFSET($B$2:$B$804,C661,0,803-C661)-AVERAGE($B$2:$B$804))/DEVSQ($B$2:$B$804)</f>
        <v>#VALUE!</v>
      </c>
      <c r="F661" s="30" t="e" cm="1">
        <f t="array" ref="F661">SUMPRODUCT($B$2:$B$804-$E$2,B661:B1463-$E$2)</f>
        <v>#VALUE!</v>
      </c>
      <c r="G661" s="30" t="e" cm="1">
        <f t="array" ref="G661">INDEX(H$2:H$804,805-ROW(H661))</f>
        <v>#VALUE!</v>
      </c>
      <c r="H661" s="4" t="e" cm="1">
        <f t="array" ref="H661">SUMPRODUCT(B$2:B661-E$2,$B$2:B661-E$2)</f>
        <v>#VALUE!</v>
      </c>
      <c r="I661" s="4">
        <v>659</v>
      </c>
      <c r="J661" s="31" t="e">
        <f t="shared" si="10"/>
        <v>#VALUE!</v>
      </c>
    </row>
    <row r="662" spans="1:10" x14ac:dyDescent="0.15">
      <c r="A662" s="5">
        <v>44638</v>
      </c>
      <c r="B662" s="4">
        <f>Table5[[#This Row],[Combined 
Daily Order]]</f>
        <v>12718</v>
      </c>
      <c r="C662" s="4">
        <v>660</v>
      </c>
      <c r="D662" s="4" t="e" cm="1">
        <f t="array" aca="1" ref="D662" ca="1">SUMPRODUCT(OFFSET($B$2:$B$804,0,0,803-C662)-AVERAGE($B$2:$B$804),OFFSET($B$2:$B$804,C662,0,803-C662)-AVERAGE($B$2:$B$804))/DEVSQ($B$2:$B$804)</f>
        <v>#VALUE!</v>
      </c>
      <c r="F662" s="30" t="e" cm="1">
        <f t="array" ref="F662">SUMPRODUCT($B$2:$B$804-$E$2,B662:B1464-$E$2)</f>
        <v>#VALUE!</v>
      </c>
      <c r="G662" s="30" t="e" cm="1">
        <f t="array" ref="G662">INDEX(H$2:H$804,805-ROW(H662))</f>
        <v>#VALUE!</v>
      </c>
      <c r="H662" s="4" t="e" cm="1">
        <f t="array" ref="H662">SUMPRODUCT(B$2:B662-E$2,$B$2:B662-E$2)</f>
        <v>#VALUE!</v>
      </c>
      <c r="I662" s="4">
        <v>660</v>
      </c>
      <c r="J662" s="31" t="e">
        <f t="shared" si="10"/>
        <v>#VALUE!</v>
      </c>
    </row>
    <row r="663" spans="1:10" x14ac:dyDescent="0.15">
      <c r="A663" s="5">
        <v>44637</v>
      </c>
      <c r="B663" s="4">
        <f>Table5[[#This Row],[Combined 
Daily Order]]</f>
        <v>7379</v>
      </c>
      <c r="C663" s="4">
        <v>661</v>
      </c>
      <c r="D663" s="4" t="e" cm="1">
        <f t="array" aca="1" ref="D663" ca="1">SUMPRODUCT(OFFSET($B$2:$B$804,0,0,803-C663)-AVERAGE($B$2:$B$804),OFFSET($B$2:$B$804,C663,0,803-C663)-AVERAGE($B$2:$B$804))/DEVSQ($B$2:$B$804)</f>
        <v>#VALUE!</v>
      </c>
      <c r="F663" s="30" t="e" cm="1">
        <f t="array" ref="F663">SUMPRODUCT($B$2:$B$804-$E$2,B663:B1465-$E$2)</f>
        <v>#VALUE!</v>
      </c>
      <c r="G663" s="30" t="e" cm="1">
        <f t="array" ref="G663">INDEX(H$2:H$804,805-ROW(H663))</f>
        <v>#VALUE!</v>
      </c>
      <c r="H663" s="4" t="e" cm="1">
        <f t="array" ref="H663">SUMPRODUCT(B$2:B663-E$2,$B$2:B663-E$2)</f>
        <v>#VALUE!</v>
      </c>
      <c r="I663" s="4">
        <v>661</v>
      </c>
      <c r="J663" s="31" t="e">
        <f t="shared" si="10"/>
        <v>#VALUE!</v>
      </c>
    </row>
    <row r="664" spans="1:10" x14ac:dyDescent="0.15">
      <c r="A664" s="5">
        <v>44636</v>
      </c>
      <c r="B664" s="4">
        <f>Table5[[#This Row],[Combined 
Daily Order]]</f>
        <v>12302</v>
      </c>
      <c r="C664" s="4">
        <v>662</v>
      </c>
      <c r="D664" s="4" t="e" cm="1">
        <f t="array" aca="1" ref="D664" ca="1">SUMPRODUCT(OFFSET($B$2:$B$804,0,0,803-C664)-AVERAGE($B$2:$B$804),OFFSET($B$2:$B$804,C664,0,803-C664)-AVERAGE($B$2:$B$804))/DEVSQ($B$2:$B$804)</f>
        <v>#VALUE!</v>
      </c>
      <c r="F664" s="30" t="e" cm="1">
        <f t="array" ref="F664">SUMPRODUCT($B$2:$B$804-$E$2,B664:B1466-$E$2)</f>
        <v>#VALUE!</v>
      </c>
      <c r="G664" s="30" t="e" cm="1">
        <f t="array" ref="G664">INDEX(H$2:H$804,805-ROW(H664))</f>
        <v>#VALUE!</v>
      </c>
      <c r="H664" s="4" t="e" cm="1">
        <f t="array" ref="H664">SUMPRODUCT(B$2:B664-E$2,$B$2:B664-E$2)</f>
        <v>#VALUE!</v>
      </c>
      <c r="I664" s="4">
        <v>662</v>
      </c>
      <c r="J664" s="31" t="e">
        <f t="shared" si="10"/>
        <v>#VALUE!</v>
      </c>
    </row>
    <row r="665" spans="1:10" x14ac:dyDescent="0.15">
      <c r="A665" s="5">
        <v>44635</v>
      </c>
      <c r="B665" s="4">
        <f>Table5[[#This Row],[Combined 
Daily Order]]</f>
        <v>8541</v>
      </c>
      <c r="C665" s="4">
        <v>663</v>
      </c>
      <c r="D665" s="4" t="e" cm="1">
        <f t="array" aca="1" ref="D665" ca="1">SUMPRODUCT(OFFSET($B$2:$B$804,0,0,803-C665)-AVERAGE($B$2:$B$804),OFFSET($B$2:$B$804,C665,0,803-C665)-AVERAGE($B$2:$B$804))/DEVSQ($B$2:$B$804)</f>
        <v>#VALUE!</v>
      </c>
      <c r="F665" s="30" t="e" cm="1">
        <f t="array" ref="F665">SUMPRODUCT($B$2:$B$804-$E$2,B665:B1467-$E$2)</f>
        <v>#VALUE!</v>
      </c>
      <c r="G665" s="30" t="e" cm="1">
        <f t="array" ref="G665">INDEX(H$2:H$804,805-ROW(H665))</f>
        <v>#VALUE!</v>
      </c>
      <c r="H665" s="4" t="e" cm="1">
        <f t="array" ref="H665">SUMPRODUCT(B$2:B665-E$2,$B$2:B665-E$2)</f>
        <v>#VALUE!</v>
      </c>
      <c r="I665" s="4">
        <v>663</v>
      </c>
      <c r="J665" s="31" t="e">
        <f t="shared" si="10"/>
        <v>#VALUE!</v>
      </c>
    </row>
    <row r="666" spans="1:10" x14ac:dyDescent="0.15">
      <c r="A666" s="5">
        <v>44634</v>
      </c>
      <c r="B666" s="4">
        <f>Table5[[#This Row],[Combined 
Daily Order]]</f>
        <v>11878</v>
      </c>
      <c r="C666" s="4">
        <v>664</v>
      </c>
      <c r="D666" s="4" t="e" cm="1">
        <f t="array" aca="1" ref="D666" ca="1">SUMPRODUCT(OFFSET($B$2:$B$804,0,0,803-C666)-AVERAGE($B$2:$B$804),OFFSET($B$2:$B$804,C666,0,803-C666)-AVERAGE($B$2:$B$804))/DEVSQ($B$2:$B$804)</f>
        <v>#VALUE!</v>
      </c>
      <c r="F666" s="30" t="e" cm="1">
        <f t="array" ref="F666">SUMPRODUCT($B$2:$B$804-$E$2,B666:B1468-$E$2)</f>
        <v>#VALUE!</v>
      </c>
      <c r="G666" s="30" t="e" cm="1">
        <f t="array" ref="G666">INDEX(H$2:H$804,805-ROW(H666))</f>
        <v>#VALUE!</v>
      </c>
      <c r="H666" s="4" t="e" cm="1">
        <f t="array" ref="H666">SUMPRODUCT(B$2:B666-E$2,$B$2:B666-E$2)</f>
        <v>#VALUE!</v>
      </c>
      <c r="I666" s="4">
        <v>664</v>
      </c>
      <c r="J666" s="31" t="e">
        <f t="shared" si="10"/>
        <v>#VALUE!</v>
      </c>
    </row>
    <row r="667" spans="1:10" x14ac:dyDescent="0.15">
      <c r="A667" s="5">
        <v>44631</v>
      </c>
      <c r="B667" s="4">
        <f>Table5[[#This Row],[Combined 
Daily Order]]</f>
        <v>8168</v>
      </c>
      <c r="C667" s="4">
        <v>665</v>
      </c>
      <c r="D667" s="4" t="e" cm="1">
        <f t="array" aca="1" ref="D667" ca="1">SUMPRODUCT(OFFSET($B$2:$B$804,0,0,803-C667)-AVERAGE($B$2:$B$804),OFFSET($B$2:$B$804,C667,0,803-C667)-AVERAGE($B$2:$B$804))/DEVSQ($B$2:$B$804)</f>
        <v>#VALUE!</v>
      </c>
      <c r="F667" s="30" t="e" cm="1">
        <f t="array" ref="F667">SUMPRODUCT($B$2:$B$804-$E$2,B667:B1469-$E$2)</f>
        <v>#VALUE!</v>
      </c>
      <c r="G667" s="30" t="e" cm="1">
        <f t="array" ref="G667">INDEX(H$2:H$804,805-ROW(H667))</f>
        <v>#VALUE!</v>
      </c>
      <c r="H667" s="4" t="e" cm="1">
        <f t="array" ref="H667">SUMPRODUCT(B$2:B667-E$2,$B$2:B667-E$2)</f>
        <v>#VALUE!</v>
      </c>
      <c r="I667" s="4">
        <v>665</v>
      </c>
      <c r="J667" s="31" t="e">
        <f t="shared" si="10"/>
        <v>#VALUE!</v>
      </c>
    </row>
    <row r="668" spans="1:10" x14ac:dyDescent="0.15">
      <c r="A668" s="5">
        <v>44630</v>
      </c>
      <c r="B668" s="4">
        <f>Table5[[#This Row],[Combined 
Daily Order]]</f>
        <v>12074</v>
      </c>
      <c r="C668" s="4">
        <v>666</v>
      </c>
      <c r="D668" s="4" t="e" cm="1">
        <f t="array" aca="1" ref="D668" ca="1">SUMPRODUCT(OFFSET($B$2:$B$804,0,0,803-C668)-AVERAGE($B$2:$B$804),OFFSET($B$2:$B$804,C668,0,803-C668)-AVERAGE($B$2:$B$804))/DEVSQ($B$2:$B$804)</f>
        <v>#VALUE!</v>
      </c>
      <c r="F668" s="30" t="e" cm="1">
        <f t="array" ref="F668">SUMPRODUCT($B$2:$B$804-$E$2,B668:B1470-$E$2)</f>
        <v>#VALUE!</v>
      </c>
      <c r="G668" s="30" t="e" cm="1">
        <f t="array" ref="G668">INDEX(H$2:H$804,805-ROW(H668))</f>
        <v>#VALUE!</v>
      </c>
      <c r="H668" s="4" t="e" cm="1">
        <f t="array" ref="H668">SUMPRODUCT(B$2:B668-E$2,$B$2:B668-E$2)</f>
        <v>#VALUE!</v>
      </c>
      <c r="I668" s="4">
        <v>666</v>
      </c>
      <c r="J668" s="31" t="e">
        <f t="shared" si="10"/>
        <v>#VALUE!</v>
      </c>
    </row>
    <row r="669" spans="1:10" x14ac:dyDescent="0.15">
      <c r="A669" s="5">
        <v>44629</v>
      </c>
      <c r="B669" s="4">
        <f>Table5[[#This Row],[Combined 
Daily Order]]</f>
        <v>7809</v>
      </c>
      <c r="C669" s="4">
        <v>667</v>
      </c>
      <c r="D669" s="4" t="e" cm="1">
        <f t="array" aca="1" ref="D669" ca="1">SUMPRODUCT(OFFSET($B$2:$B$804,0,0,803-C669)-AVERAGE($B$2:$B$804),OFFSET($B$2:$B$804,C669,0,803-C669)-AVERAGE($B$2:$B$804))/DEVSQ($B$2:$B$804)</f>
        <v>#VALUE!</v>
      </c>
      <c r="F669" s="30" t="e" cm="1">
        <f t="array" ref="F669">SUMPRODUCT($B$2:$B$804-$E$2,B669:B1471-$E$2)</f>
        <v>#VALUE!</v>
      </c>
      <c r="G669" s="30" t="e" cm="1">
        <f t="array" ref="G669">INDEX(H$2:H$804,805-ROW(H669))</f>
        <v>#VALUE!</v>
      </c>
      <c r="H669" s="4" t="e" cm="1">
        <f t="array" ref="H669">SUMPRODUCT(B$2:B669-E$2,$B$2:B669-E$2)</f>
        <v>#VALUE!</v>
      </c>
      <c r="I669" s="4">
        <v>667</v>
      </c>
      <c r="J669" s="31" t="e">
        <f t="shared" si="10"/>
        <v>#VALUE!</v>
      </c>
    </row>
    <row r="670" spans="1:10" x14ac:dyDescent="0.15">
      <c r="A670" s="5">
        <v>44628</v>
      </c>
      <c r="B670" s="4">
        <f>Table5[[#This Row],[Combined 
Daily Order]]</f>
        <v>12105</v>
      </c>
      <c r="C670" s="4">
        <v>668</v>
      </c>
      <c r="D670" s="4" t="e" cm="1">
        <f t="array" aca="1" ref="D670" ca="1">SUMPRODUCT(OFFSET($B$2:$B$804,0,0,803-C670)-AVERAGE($B$2:$B$804),OFFSET($B$2:$B$804,C670,0,803-C670)-AVERAGE($B$2:$B$804))/DEVSQ($B$2:$B$804)</f>
        <v>#VALUE!</v>
      </c>
      <c r="F670" s="30" t="e" cm="1">
        <f t="array" ref="F670">SUMPRODUCT($B$2:$B$804-$E$2,B670:B1472-$E$2)</f>
        <v>#VALUE!</v>
      </c>
      <c r="G670" s="30" t="e" cm="1">
        <f t="array" ref="G670">INDEX(H$2:H$804,805-ROW(H670))</f>
        <v>#VALUE!</v>
      </c>
      <c r="H670" s="4" t="e" cm="1">
        <f t="array" ref="H670">SUMPRODUCT(B$2:B670-E$2,$B$2:B670-E$2)</f>
        <v>#VALUE!</v>
      </c>
      <c r="I670" s="4">
        <v>668</v>
      </c>
      <c r="J670" s="31" t="e">
        <f t="shared" si="10"/>
        <v>#VALUE!</v>
      </c>
    </row>
    <row r="671" spans="1:10" x14ac:dyDescent="0.15">
      <c r="A671" s="5">
        <v>44627</v>
      </c>
      <c r="B671" s="4">
        <f>Table5[[#This Row],[Combined 
Daily Order]]</f>
        <v>8184</v>
      </c>
      <c r="C671" s="4">
        <v>669</v>
      </c>
      <c r="D671" s="4" t="e" cm="1">
        <f t="array" aca="1" ref="D671" ca="1">SUMPRODUCT(OFFSET($B$2:$B$804,0,0,803-C671)-AVERAGE($B$2:$B$804),OFFSET($B$2:$B$804,C671,0,803-C671)-AVERAGE($B$2:$B$804))/DEVSQ($B$2:$B$804)</f>
        <v>#VALUE!</v>
      </c>
      <c r="F671" s="30" t="e" cm="1">
        <f t="array" ref="F671">SUMPRODUCT($B$2:$B$804-$E$2,B671:B1473-$E$2)</f>
        <v>#VALUE!</v>
      </c>
      <c r="G671" s="30" t="e" cm="1">
        <f t="array" ref="G671">INDEX(H$2:H$804,805-ROW(H671))</f>
        <v>#VALUE!</v>
      </c>
      <c r="H671" s="4" t="e" cm="1">
        <f t="array" ref="H671">SUMPRODUCT(B$2:B671-E$2,$B$2:B671-E$2)</f>
        <v>#VALUE!</v>
      </c>
      <c r="I671" s="4">
        <v>669</v>
      </c>
      <c r="J671" s="31" t="e">
        <f t="shared" si="10"/>
        <v>#VALUE!</v>
      </c>
    </row>
    <row r="672" spans="1:10" x14ac:dyDescent="0.15">
      <c r="A672" s="5">
        <v>44624</v>
      </c>
      <c r="B672" s="4">
        <f>Table5[[#This Row],[Combined 
Daily Order]]</f>
        <v>8966</v>
      </c>
      <c r="C672" s="4">
        <v>670</v>
      </c>
      <c r="D672" s="4" t="e" cm="1">
        <f t="array" aca="1" ref="D672" ca="1">SUMPRODUCT(OFFSET($B$2:$B$804,0,0,803-C672)-AVERAGE($B$2:$B$804),OFFSET($B$2:$B$804,C672,0,803-C672)-AVERAGE($B$2:$B$804))/DEVSQ($B$2:$B$804)</f>
        <v>#VALUE!</v>
      </c>
      <c r="F672" s="30" t="e" cm="1">
        <f t="array" ref="F672">SUMPRODUCT($B$2:$B$804-$E$2,B672:B1474-$E$2)</f>
        <v>#VALUE!</v>
      </c>
      <c r="G672" s="30" t="e" cm="1">
        <f t="array" ref="G672">INDEX(H$2:H$804,805-ROW(H672))</f>
        <v>#VALUE!</v>
      </c>
      <c r="H672" s="4" t="e" cm="1">
        <f t="array" ref="H672">SUMPRODUCT(B$2:B672-E$2,$B$2:B672-E$2)</f>
        <v>#VALUE!</v>
      </c>
      <c r="I672" s="4">
        <v>670</v>
      </c>
      <c r="J672" s="31" t="e">
        <f t="shared" si="10"/>
        <v>#VALUE!</v>
      </c>
    </row>
    <row r="673" spans="1:10" x14ac:dyDescent="0.15">
      <c r="A673" s="5">
        <v>44623</v>
      </c>
      <c r="B673" s="4">
        <f>Table5[[#This Row],[Combined 
Daily Order]]</f>
        <v>12068</v>
      </c>
      <c r="C673" s="4">
        <v>671</v>
      </c>
      <c r="D673" s="4" t="e" cm="1">
        <f t="array" aca="1" ref="D673" ca="1">SUMPRODUCT(OFFSET($B$2:$B$804,0,0,803-C673)-AVERAGE($B$2:$B$804),OFFSET($B$2:$B$804,C673,0,803-C673)-AVERAGE($B$2:$B$804))/DEVSQ($B$2:$B$804)</f>
        <v>#VALUE!</v>
      </c>
      <c r="F673" s="30" t="e" cm="1">
        <f t="array" ref="F673">SUMPRODUCT($B$2:$B$804-$E$2,B673:B1475-$E$2)</f>
        <v>#VALUE!</v>
      </c>
      <c r="G673" s="30" t="e" cm="1">
        <f t="array" ref="G673">INDEX(H$2:H$804,805-ROW(H673))</f>
        <v>#VALUE!</v>
      </c>
      <c r="H673" s="4" t="e" cm="1">
        <f t="array" ref="H673">SUMPRODUCT(B$2:B673-E$2,$B$2:B673-E$2)</f>
        <v>#VALUE!</v>
      </c>
      <c r="I673" s="4">
        <v>671</v>
      </c>
      <c r="J673" s="31" t="e">
        <f t="shared" si="10"/>
        <v>#VALUE!</v>
      </c>
    </row>
    <row r="674" spans="1:10" x14ac:dyDescent="0.15">
      <c r="A674" s="5">
        <v>44622</v>
      </c>
      <c r="B674" s="4">
        <f>Table5[[#This Row],[Combined 
Daily Order]]</f>
        <v>11812</v>
      </c>
      <c r="C674" s="4">
        <v>672</v>
      </c>
      <c r="D674" s="4" t="e" cm="1">
        <f t="array" aca="1" ref="D674" ca="1">SUMPRODUCT(OFFSET($B$2:$B$804,0,0,803-C674)-AVERAGE($B$2:$B$804),OFFSET($B$2:$B$804,C674,0,803-C674)-AVERAGE($B$2:$B$804))/DEVSQ($B$2:$B$804)</f>
        <v>#VALUE!</v>
      </c>
      <c r="F674" s="30" t="e" cm="1">
        <f t="array" ref="F674">SUMPRODUCT($B$2:$B$804-$E$2,B674:B1476-$E$2)</f>
        <v>#VALUE!</v>
      </c>
      <c r="G674" s="30" t="e" cm="1">
        <f t="array" ref="G674">INDEX(H$2:H$804,805-ROW(H674))</f>
        <v>#VALUE!</v>
      </c>
      <c r="H674" s="4" t="e" cm="1">
        <f t="array" ref="H674">SUMPRODUCT(B$2:B674-E$2,$B$2:B674-E$2)</f>
        <v>#VALUE!</v>
      </c>
      <c r="I674" s="4">
        <v>672</v>
      </c>
      <c r="J674" s="31" t="e">
        <f t="shared" si="10"/>
        <v>#VALUE!</v>
      </c>
    </row>
    <row r="675" spans="1:10" x14ac:dyDescent="0.15">
      <c r="A675" s="5">
        <v>44621</v>
      </c>
      <c r="B675" s="4">
        <f>Table5[[#This Row],[Combined 
Daily Order]]</f>
        <v>7510</v>
      </c>
      <c r="C675" s="4">
        <v>673</v>
      </c>
      <c r="D675" s="4" t="e" cm="1">
        <f t="array" aca="1" ref="D675" ca="1">SUMPRODUCT(OFFSET($B$2:$B$804,0,0,803-C675)-AVERAGE($B$2:$B$804),OFFSET($B$2:$B$804,C675,0,803-C675)-AVERAGE($B$2:$B$804))/DEVSQ($B$2:$B$804)</f>
        <v>#VALUE!</v>
      </c>
      <c r="F675" s="30" t="e" cm="1">
        <f t="array" ref="F675">SUMPRODUCT($B$2:$B$804-$E$2,B675:B1477-$E$2)</f>
        <v>#VALUE!</v>
      </c>
      <c r="G675" s="30" t="e" cm="1">
        <f t="array" ref="G675">INDEX(H$2:H$804,805-ROW(H675))</f>
        <v>#VALUE!</v>
      </c>
      <c r="H675" s="4" t="e" cm="1">
        <f t="array" ref="H675">SUMPRODUCT(B$2:B675-E$2,$B$2:B675-E$2)</f>
        <v>#VALUE!</v>
      </c>
      <c r="I675" s="4">
        <v>673</v>
      </c>
      <c r="J675" s="31" t="e">
        <f t="shared" si="10"/>
        <v>#VALUE!</v>
      </c>
    </row>
    <row r="676" spans="1:10" x14ac:dyDescent="0.15">
      <c r="A676" s="5">
        <v>44620</v>
      </c>
      <c r="B676" s="4">
        <f>Table5[[#This Row],[Combined 
Daily Order]]</f>
        <v>11604</v>
      </c>
      <c r="C676" s="4">
        <v>674</v>
      </c>
      <c r="D676" s="4" t="e" cm="1">
        <f t="array" aca="1" ref="D676" ca="1">SUMPRODUCT(OFFSET($B$2:$B$804,0,0,803-C676)-AVERAGE($B$2:$B$804),OFFSET($B$2:$B$804,C676,0,803-C676)-AVERAGE($B$2:$B$804))/DEVSQ($B$2:$B$804)</f>
        <v>#VALUE!</v>
      </c>
      <c r="F676" s="30" t="e" cm="1">
        <f t="array" ref="F676">SUMPRODUCT($B$2:$B$804-$E$2,B676:B1478-$E$2)</f>
        <v>#VALUE!</v>
      </c>
      <c r="G676" s="30" t="e" cm="1">
        <f t="array" ref="G676">INDEX(H$2:H$804,805-ROW(H676))</f>
        <v>#VALUE!</v>
      </c>
      <c r="H676" s="4" t="e" cm="1">
        <f t="array" ref="H676">SUMPRODUCT(B$2:B676-E$2,$B$2:B676-E$2)</f>
        <v>#VALUE!</v>
      </c>
      <c r="I676" s="4">
        <v>674</v>
      </c>
      <c r="J676" s="31" t="e">
        <f t="shared" si="10"/>
        <v>#VALUE!</v>
      </c>
    </row>
    <row r="677" spans="1:10" x14ac:dyDescent="0.15">
      <c r="A677" s="5">
        <v>44617</v>
      </c>
      <c r="B677" s="4">
        <f>Table5[[#This Row],[Combined 
Daily Order]]</f>
        <v>8458</v>
      </c>
      <c r="C677" s="4">
        <v>675</v>
      </c>
      <c r="D677" s="4" t="e" cm="1">
        <f t="array" aca="1" ref="D677" ca="1">SUMPRODUCT(OFFSET($B$2:$B$804,0,0,803-C677)-AVERAGE($B$2:$B$804),OFFSET($B$2:$B$804,C677,0,803-C677)-AVERAGE($B$2:$B$804))/DEVSQ($B$2:$B$804)</f>
        <v>#VALUE!</v>
      </c>
      <c r="F677" s="30" t="e" cm="1">
        <f t="array" ref="F677">SUMPRODUCT($B$2:$B$804-$E$2,B677:B1479-$E$2)</f>
        <v>#VALUE!</v>
      </c>
      <c r="G677" s="30" t="e" cm="1">
        <f t="array" ref="G677">INDEX(H$2:H$804,805-ROW(H677))</f>
        <v>#VALUE!</v>
      </c>
      <c r="H677" s="4" t="e" cm="1">
        <f t="array" ref="H677">SUMPRODUCT(B$2:B677-E$2,$B$2:B677-E$2)</f>
        <v>#VALUE!</v>
      </c>
      <c r="I677" s="4">
        <v>675</v>
      </c>
      <c r="J677" s="31" t="e">
        <f t="shared" si="10"/>
        <v>#VALUE!</v>
      </c>
    </row>
    <row r="678" spans="1:10" x14ac:dyDescent="0.15">
      <c r="A678" s="5">
        <v>44616</v>
      </c>
      <c r="B678" s="4">
        <f>Table5[[#This Row],[Combined 
Daily Order]]</f>
        <v>10838</v>
      </c>
      <c r="C678" s="4">
        <v>676</v>
      </c>
      <c r="D678" s="4" t="e" cm="1">
        <f t="array" aca="1" ref="D678" ca="1">SUMPRODUCT(OFFSET($B$2:$B$804,0,0,803-C678)-AVERAGE($B$2:$B$804),OFFSET($B$2:$B$804,C678,0,803-C678)-AVERAGE($B$2:$B$804))/DEVSQ($B$2:$B$804)</f>
        <v>#VALUE!</v>
      </c>
      <c r="F678" s="30" t="e" cm="1">
        <f t="array" ref="F678">SUMPRODUCT($B$2:$B$804-$E$2,B678:B1480-$E$2)</f>
        <v>#VALUE!</v>
      </c>
      <c r="G678" s="30" t="e" cm="1">
        <f t="array" ref="G678">INDEX(H$2:H$804,805-ROW(H678))</f>
        <v>#VALUE!</v>
      </c>
      <c r="H678" s="4" t="e" cm="1">
        <f t="array" ref="H678">SUMPRODUCT(B$2:B678-E$2,$B$2:B678-E$2)</f>
        <v>#VALUE!</v>
      </c>
      <c r="I678" s="4">
        <v>676</v>
      </c>
      <c r="J678" s="31" t="e">
        <f t="shared" si="10"/>
        <v>#VALUE!</v>
      </c>
    </row>
    <row r="679" spans="1:10" x14ac:dyDescent="0.15">
      <c r="A679" s="5">
        <v>44615</v>
      </c>
      <c r="B679" s="4">
        <f>Table5[[#This Row],[Combined 
Daily Order]]</f>
        <v>7600</v>
      </c>
      <c r="C679" s="4">
        <v>677</v>
      </c>
      <c r="D679" s="4" t="e" cm="1">
        <f t="array" aca="1" ref="D679" ca="1">SUMPRODUCT(OFFSET($B$2:$B$804,0,0,803-C679)-AVERAGE($B$2:$B$804),OFFSET($B$2:$B$804,C679,0,803-C679)-AVERAGE($B$2:$B$804))/DEVSQ($B$2:$B$804)</f>
        <v>#VALUE!</v>
      </c>
      <c r="F679" s="30" t="e" cm="1">
        <f t="array" ref="F679">SUMPRODUCT($B$2:$B$804-$E$2,B679:B1481-$E$2)</f>
        <v>#VALUE!</v>
      </c>
      <c r="G679" s="30" t="e" cm="1">
        <f t="array" ref="G679">INDEX(H$2:H$804,805-ROW(H679))</f>
        <v>#VALUE!</v>
      </c>
      <c r="H679" s="4" t="e" cm="1">
        <f t="array" ref="H679">SUMPRODUCT(B$2:B679-E$2,$B$2:B679-E$2)</f>
        <v>#VALUE!</v>
      </c>
      <c r="I679" s="4">
        <v>677</v>
      </c>
      <c r="J679" s="31" t="e">
        <f t="shared" si="10"/>
        <v>#VALUE!</v>
      </c>
    </row>
    <row r="680" spans="1:10" x14ac:dyDescent="0.15">
      <c r="A680" s="5">
        <v>44614</v>
      </c>
      <c r="B680" s="4">
        <f>Table5[[#This Row],[Combined 
Daily Order]]</f>
        <v>11683</v>
      </c>
      <c r="C680" s="4">
        <v>678</v>
      </c>
      <c r="D680" s="4" t="e" cm="1">
        <f t="array" aca="1" ref="D680" ca="1">SUMPRODUCT(OFFSET($B$2:$B$804,0,0,803-C680)-AVERAGE($B$2:$B$804),OFFSET($B$2:$B$804,C680,0,803-C680)-AVERAGE($B$2:$B$804))/DEVSQ($B$2:$B$804)</f>
        <v>#VALUE!</v>
      </c>
      <c r="F680" s="30" t="e" cm="1">
        <f t="array" ref="F680">SUMPRODUCT($B$2:$B$804-$E$2,B680:B1482-$E$2)</f>
        <v>#VALUE!</v>
      </c>
      <c r="G680" s="30" t="e" cm="1">
        <f t="array" ref="G680">INDEX(H$2:H$804,805-ROW(H680))</f>
        <v>#VALUE!</v>
      </c>
      <c r="H680" s="4" t="e" cm="1">
        <f t="array" ref="H680">SUMPRODUCT(B$2:B680-E$2,$B$2:B680-E$2)</f>
        <v>#VALUE!</v>
      </c>
      <c r="I680" s="4">
        <v>678</v>
      </c>
      <c r="J680" s="31" t="e">
        <f t="shared" si="10"/>
        <v>#VALUE!</v>
      </c>
    </row>
    <row r="681" spans="1:10" x14ac:dyDescent="0.15">
      <c r="A681" s="5">
        <v>44613</v>
      </c>
      <c r="B681" s="4">
        <f>Table5[[#This Row],[Combined 
Daily Order]]</f>
        <v>7985</v>
      </c>
      <c r="C681" s="4">
        <v>679</v>
      </c>
      <c r="D681" s="4" t="e" cm="1">
        <f t="array" aca="1" ref="D681" ca="1">SUMPRODUCT(OFFSET($B$2:$B$804,0,0,803-C681)-AVERAGE($B$2:$B$804),OFFSET($B$2:$B$804,C681,0,803-C681)-AVERAGE($B$2:$B$804))/DEVSQ($B$2:$B$804)</f>
        <v>#VALUE!</v>
      </c>
      <c r="F681" s="30" t="e" cm="1">
        <f t="array" ref="F681">SUMPRODUCT($B$2:$B$804-$E$2,B681:B1483-$E$2)</f>
        <v>#VALUE!</v>
      </c>
      <c r="G681" s="30" t="e" cm="1">
        <f t="array" ref="G681">INDEX(H$2:H$804,805-ROW(H681))</f>
        <v>#VALUE!</v>
      </c>
      <c r="H681" s="4" t="e" cm="1">
        <f t="array" ref="H681">SUMPRODUCT(B$2:B681-E$2,$B$2:B681-E$2)</f>
        <v>#VALUE!</v>
      </c>
      <c r="I681" s="4">
        <v>679</v>
      </c>
      <c r="J681" s="31" t="e">
        <f t="shared" si="10"/>
        <v>#VALUE!</v>
      </c>
    </row>
    <row r="682" spans="1:10" x14ac:dyDescent="0.15">
      <c r="A682" s="5">
        <v>44610</v>
      </c>
      <c r="B682" s="4">
        <f>Table5[[#This Row],[Combined 
Daily Order]]</f>
        <v>11487</v>
      </c>
      <c r="C682" s="4">
        <v>680</v>
      </c>
      <c r="D682" s="4" t="e" cm="1">
        <f t="array" aca="1" ref="D682" ca="1">SUMPRODUCT(OFFSET($B$2:$B$804,0,0,803-C682)-AVERAGE($B$2:$B$804),OFFSET($B$2:$B$804,C682,0,803-C682)-AVERAGE($B$2:$B$804))/DEVSQ($B$2:$B$804)</f>
        <v>#VALUE!</v>
      </c>
      <c r="F682" s="30" t="e" cm="1">
        <f t="array" ref="F682">SUMPRODUCT($B$2:$B$804-$E$2,B682:B1484-$E$2)</f>
        <v>#VALUE!</v>
      </c>
      <c r="G682" s="30" t="e" cm="1">
        <f t="array" ref="G682">INDEX(H$2:H$804,805-ROW(H682))</f>
        <v>#VALUE!</v>
      </c>
      <c r="H682" s="4" t="e" cm="1">
        <f t="array" ref="H682">SUMPRODUCT(B$2:B682-E$2,$B$2:B682-E$2)</f>
        <v>#VALUE!</v>
      </c>
      <c r="I682" s="4">
        <v>680</v>
      </c>
      <c r="J682" s="31" t="e">
        <f t="shared" si="10"/>
        <v>#VALUE!</v>
      </c>
    </row>
    <row r="683" spans="1:10" x14ac:dyDescent="0.15">
      <c r="A683" s="5">
        <v>44609</v>
      </c>
      <c r="B683" s="4">
        <f>Table5[[#This Row],[Combined 
Daily Order]]</f>
        <v>6588</v>
      </c>
      <c r="C683" s="4">
        <v>681</v>
      </c>
      <c r="D683" s="4" t="e" cm="1">
        <f t="array" aca="1" ref="D683" ca="1">SUMPRODUCT(OFFSET($B$2:$B$804,0,0,803-C683)-AVERAGE($B$2:$B$804),OFFSET($B$2:$B$804,C683,0,803-C683)-AVERAGE($B$2:$B$804))/DEVSQ($B$2:$B$804)</f>
        <v>#VALUE!</v>
      </c>
      <c r="F683" s="30" t="e" cm="1">
        <f t="array" ref="F683">SUMPRODUCT($B$2:$B$804-$E$2,B683:B1485-$E$2)</f>
        <v>#VALUE!</v>
      </c>
      <c r="G683" s="30" t="e" cm="1">
        <f t="array" ref="G683">INDEX(H$2:H$804,805-ROW(H683))</f>
        <v>#VALUE!</v>
      </c>
      <c r="H683" s="4" t="e" cm="1">
        <f t="array" ref="H683">SUMPRODUCT(B$2:B683-E$2,$B$2:B683-E$2)</f>
        <v>#VALUE!</v>
      </c>
      <c r="I683" s="4">
        <v>681</v>
      </c>
      <c r="J683" s="31" t="e">
        <f t="shared" si="10"/>
        <v>#VALUE!</v>
      </c>
    </row>
    <row r="684" spans="1:10" x14ac:dyDescent="0.15">
      <c r="A684" s="5">
        <v>44608</v>
      </c>
      <c r="B684" s="4">
        <f>Table5[[#This Row],[Combined 
Daily Order]]</f>
        <v>6765</v>
      </c>
      <c r="C684" s="4">
        <v>682</v>
      </c>
      <c r="D684" s="4" t="e" cm="1">
        <f t="array" aca="1" ref="D684" ca="1">SUMPRODUCT(OFFSET($B$2:$B$804,0,0,803-C684)-AVERAGE($B$2:$B$804),OFFSET($B$2:$B$804,C684,0,803-C684)-AVERAGE($B$2:$B$804))/DEVSQ($B$2:$B$804)</f>
        <v>#VALUE!</v>
      </c>
      <c r="F684" s="30" t="e" cm="1">
        <f t="array" ref="F684">SUMPRODUCT($B$2:$B$804-$E$2,B684:B1486-$E$2)</f>
        <v>#VALUE!</v>
      </c>
      <c r="G684" s="30" t="e" cm="1">
        <f t="array" ref="G684">INDEX(H$2:H$804,805-ROW(H684))</f>
        <v>#VALUE!</v>
      </c>
      <c r="H684" s="4" t="e" cm="1">
        <f t="array" ref="H684">SUMPRODUCT(B$2:B684-E$2,$B$2:B684-E$2)</f>
        <v>#VALUE!</v>
      </c>
      <c r="I684" s="4">
        <v>682</v>
      </c>
      <c r="J684" s="31" t="e">
        <f t="shared" si="10"/>
        <v>#VALUE!</v>
      </c>
    </row>
    <row r="685" spans="1:10" x14ac:dyDescent="0.15">
      <c r="A685" s="5">
        <v>44607</v>
      </c>
      <c r="B685" s="4">
        <f>Table5[[#This Row],[Combined 
Daily Order]]</f>
        <v>11125</v>
      </c>
      <c r="C685" s="4">
        <v>683</v>
      </c>
      <c r="D685" s="4" t="e" cm="1">
        <f t="array" aca="1" ref="D685" ca="1">SUMPRODUCT(OFFSET($B$2:$B$804,0,0,803-C685)-AVERAGE($B$2:$B$804),OFFSET($B$2:$B$804,C685,0,803-C685)-AVERAGE($B$2:$B$804))/DEVSQ($B$2:$B$804)</f>
        <v>#VALUE!</v>
      </c>
      <c r="F685" s="30" t="e" cm="1">
        <f t="array" ref="F685">SUMPRODUCT($B$2:$B$804-$E$2,B685:B1487-$E$2)</f>
        <v>#VALUE!</v>
      </c>
      <c r="G685" s="30" t="e" cm="1">
        <f t="array" ref="G685">INDEX(H$2:H$804,805-ROW(H685))</f>
        <v>#VALUE!</v>
      </c>
      <c r="H685" s="4" t="e" cm="1">
        <f t="array" ref="H685">SUMPRODUCT(B$2:B685-E$2,$B$2:B685-E$2)</f>
        <v>#VALUE!</v>
      </c>
      <c r="I685" s="4">
        <v>683</v>
      </c>
      <c r="J685" s="31" t="e">
        <f t="shared" si="10"/>
        <v>#VALUE!</v>
      </c>
    </row>
    <row r="686" spans="1:10" x14ac:dyDescent="0.15">
      <c r="A686" s="5">
        <v>44606</v>
      </c>
      <c r="B686" s="4">
        <f>Table5[[#This Row],[Combined 
Daily Order]]</f>
        <v>10909</v>
      </c>
      <c r="C686" s="4">
        <v>684</v>
      </c>
      <c r="D686" s="4" t="e" cm="1">
        <f t="array" aca="1" ref="D686" ca="1">SUMPRODUCT(OFFSET($B$2:$B$804,0,0,803-C686)-AVERAGE($B$2:$B$804),OFFSET($B$2:$B$804,C686,0,803-C686)-AVERAGE($B$2:$B$804))/DEVSQ($B$2:$B$804)</f>
        <v>#VALUE!</v>
      </c>
      <c r="F686" s="30" t="e" cm="1">
        <f t="array" ref="F686">SUMPRODUCT($B$2:$B$804-$E$2,B686:B1488-$E$2)</f>
        <v>#VALUE!</v>
      </c>
      <c r="G686" s="30" t="e" cm="1">
        <f t="array" ref="G686">INDEX(H$2:H$804,805-ROW(H686))</f>
        <v>#VALUE!</v>
      </c>
      <c r="H686" s="4" t="e" cm="1">
        <f t="array" ref="H686">SUMPRODUCT(B$2:B686-E$2,$B$2:B686-E$2)</f>
        <v>#VALUE!</v>
      </c>
      <c r="I686" s="4">
        <v>684</v>
      </c>
      <c r="J686" s="31" t="e">
        <f t="shared" si="10"/>
        <v>#VALUE!</v>
      </c>
    </row>
    <row r="687" spans="1:10" x14ac:dyDescent="0.15">
      <c r="A687" s="5">
        <v>44603</v>
      </c>
      <c r="B687" s="4">
        <f>Table5[[#This Row],[Combined 
Daily Order]]</f>
        <v>6342</v>
      </c>
      <c r="C687" s="4">
        <v>685</v>
      </c>
      <c r="D687" s="4" t="e" cm="1">
        <f t="array" aca="1" ref="D687" ca="1">SUMPRODUCT(OFFSET($B$2:$B$804,0,0,803-C687)-AVERAGE($B$2:$B$804),OFFSET($B$2:$B$804,C687,0,803-C687)-AVERAGE($B$2:$B$804))/DEVSQ($B$2:$B$804)</f>
        <v>#VALUE!</v>
      </c>
      <c r="F687" s="30" t="e" cm="1">
        <f t="array" ref="F687">SUMPRODUCT($B$2:$B$804-$E$2,B687:B1489-$E$2)</f>
        <v>#VALUE!</v>
      </c>
      <c r="G687" s="30" t="e" cm="1">
        <f t="array" ref="G687">INDEX(H$2:H$804,805-ROW(H687))</f>
        <v>#VALUE!</v>
      </c>
      <c r="H687" s="4" t="e" cm="1">
        <f t="array" ref="H687">SUMPRODUCT(B$2:B687-E$2,$B$2:B687-E$2)</f>
        <v>#VALUE!</v>
      </c>
      <c r="I687" s="4">
        <v>685</v>
      </c>
      <c r="J687" s="31" t="e">
        <f t="shared" si="10"/>
        <v>#VALUE!</v>
      </c>
    </row>
    <row r="688" spans="1:10" x14ac:dyDescent="0.15">
      <c r="A688" s="5">
        <v>44602</v>
      </c>
      <c r="B688" s="4">
        <f>Table5[[#This Row],[Combined 
Daily Order]]</f>
        <v>10944</v>
      </c>
      <c r="C688" s="4">
        <v>686</v>
      </c>
      <c r="D688" s="4" t="e" cm="1">
        <f t="array" aca="1" ref="D688" ca="1">SUMPRODUCT(OFFSET($B$2:$B$804,0,0,803-C688)-AVERAGE($B$2:$B$804),OFFSET($B$2:$B$804,C688,0,803-C688)-AVERAGE($B$2:$B$804))/DEVSQ($B$2:$B$804)</f>
        <v>#VALUE!</v>
      </c>
      <c r="F688" s="30" t="e" cm="1">
        <f t="array" ref="F688">SUMPRODUCT($B$2:$B$804-$E$2,B688:B1490-$E$2)</f>
        <v>#VALUE!</v>
      </c>
      <c r="G688" s="30" t="e" cm="1">
        <f t="array" ref="G688">INDEX(H$2:H$804,805-ROW(H688))</f>
        <v>#VALUE!</v>
      </c>
      <c r="H688" s="4" t="e" cm="1">
        <f t="array" ref="H688">SUMPRODUCT(B$2:B688-E$2,$B$2:B688-E$2)</f>
        <v>#VALUE!</v>
      </c>
      <c r="I688" s="4">
        <v>686</v>
      </c>
      <c r="J688" s="31" t="e">
        <f t="shared" si="10"/>
        <v>#VALUE!</v>
      </c>
    </row>
    <row r="689" spans="1:10" x14ac:dyDescent="0.15">
      <c r="A689" s="5">
        <v>44601</v>
      </c>
      <c r="B689" s="4">
        <f>Table5[[#This Row],[Combined 
Daily Order]]</f>
        <v>7016</v>
      </c>
      <c r="C689" s="4">
        <v>687</v>
      </c>
      <c r="D689" s="4" t="e" cm="1">
        <f t="array" aca="1" ref="D689" ca="1">SUMPRODUCT(OFFSET($B$2:$B$804,0,0,803-C689)-AVERAGE($B$2:$B$804),OFFSET($B$2:$B$804,C689,0,803-C689)-AVERAGE($B$2:$B$804))/DEVSQ($B$2:$B$804)</f>
        <v>#VALUE!</v>
      </c>
      <c r="F689" s="30" t="e" cm="1">
        <f t="array" ref="F689">SUMPRODUCT($B$2:$B$804-$E$2,B689:B1491-$E$2)</f>
        <v>#VALUE!</v>
      </c>
      <c r="G689" s="30" t="e" cm="1">
        <f t="array" ref="G689">INDEX(H$2:H$804,805-ROW(H689))</f>
        <v>#VALUE!</v>
      </c>
      <c r="H689" s="4" t="e" cm="1">
        <f t="array" ref="H689">SUMPRODUCT(B$2:B689-E$2,$B$2:B689-E$2)</f>
        <v>#VALUE!</v>
      </c>
      <c r="I689" s="4">
        <v>687</v>
      </c>
      <c r="J689" s="31" t="e">
        <f t="shared" si="10"/>
        <v>#VALUE!</v>
      </c>
    </row>
    <row r="690" spans="1:10" x14ac:dyDescent="0.15">
      <c r="A690" s="5">
        <v>44600</v>
      </c>
      <c r="B690" s="4">
        <f>Table5[[#This Row],[Combined 
Daily Order]]</f>
        <v>10677</v>
      </c>
      <c r="C690" s="4">
        <v>688</v>
      </c>
      <c r="D690" s="4" t="e" cm="1">
        <f t="array" aca="1" ref="D690" ca="1">SUMPRODUCT(OFFSET($B$2:$B$804,0,0,803-C690)-AVERAGE($B$2:$B$804),OFFSET($B$2:$B$804,C690,0,803-C690)-AVERAGE($B$2:$B$804))/DEVSQ($B$2:$B$804)</f>
        <v>#VALUE!</v>
      </c>
      <c r="F690" s="30" t="e" cm="1">
        <f t="array" ref="F690">SUMPRODUCT($B$2:$B$804-$E$2,B690:B1492-$E$2)</f>
        <v>#VALUE!</v>
      </c>
      <c r="G690" s="30" t="e" cm="1">
        <f t="array" ref="G690">INDEX(H$2:H$804,805-ROW(H690))</f>
        <v>#VALUE!</v>
      </c>
      <c r="H690" s="4" t="e" cm="1">
        <f t="array" ref="H690">SUMPRODUCT(B$2:B690-E$2,$B$2:B690-E$2)</f>
        <v>#VALUE!</v>
      </c>
      <c r="I690" s="4">
        <v>688</v>
      </c>
      <c r="J690" s="31" t="e">
        <f t="shared" si="10"/>
        <v>#VALUE!</v>
      </c>
    </row>
    <row r="691" spans="1:10" x14ac:dyDescent="0.15">
      <c r="A691" s="5">
        <v>44599</v>
      </c>
      <c r="B691" s="4">
        <f>Table5[[#This Row],[Combined 
Daily Order]]</f>
        <v>7110</v>
      </c>
      <c r="C691" s="4">
        <v>689</v>
      </c>
      <c r="D691" s="4" t="e" cm="1">
        <f t="array" aca="1" ref="D691" ca="1">SUMPRODUCT(OFFSET($B$2:$B$804,0,0,803-C691)-AVERAGE($B$2:$B$804),OFFSET($B$2:$B$804,C691,0,803-C691)-AVERAGE($B$2:$B$804))/DEVSQ($B$2:$B$804)</f>
        <v>#VALUE!</v>
      </c>
      <c r="F691" s="30" t="e" cm="1">
        <f t="array" ref="F691">SUMPRODUCT($B$2:$B$804-$E$2,B691:B1493-$E$2)</f>
        <v>#VALUE!</v>
      </c>
      <c r="G691" s="30" t="e" cm="1">
        <f t="array" ref="G691">INDEX(H$2:H$804,805-ROW(H691))</f>
        <v>#VALUE!</v>
      </c>
      <c r="H691" s="4" t="e" cm="1">
        <f t="array" ref="H691">SUMPRODUCT(B$2:B691-E$2,$B$2:B691-E$2)</f>
        <v>#VALUE!</v>
      </c>
      <c r="I691" s="4">
        <v>689</v>
      </c>
      <c r="J691" s="31" t="e">
        <f t="shared" si="10"/>
        <v>#VALUE!</v>
      </c>
    </row>
    <row r="692" spans="1:10" x14ac:dyDescent="0.15">
      <c r="A692" s="5">
        <v>44596</v>
      </c>
      <c r="B692" s="4">
        <f>Table5[[#This Row],[Combined 
Daily Order]]</f>
        <v>10555</v>
      </c>
      <c r="C692" s="4">
        <v>690</v>
      </c>
      <c r="D692" s="4" t="e" cm="1">
        <f t="array" aca="1" ref="D692" ca="1">SUMPRODUCT(OFFSET($B$2:$B$804,0,0,803-C692)-AVERAGE($B$2:$B$804),OFFSET($B$2:$B$804,C692,0,803-C692)-AVERAGE($B$2:$B$804))/DEVSQ($B$2:$B$804)</f>
        <v>#VALUE!</v>
      </c>
      <c r="F692" s="30" t="e" cm="1">
        <f t="array" ref="F692">SUMPRODUCT($B$2:$B$804-$E$2,B692:B1494-$E$2)</f>
        <v>#VALUE!</v>
      </c>
      <c r="G692" s="30" t="e" cm="1">
        <f t="array" ref="G692">INDEX(H$2:H$804,805-ROW(H692))</f>
        <v>#VALUE!</v>
      </c>
      <c r="H692" s="4" t="e" cm="1">
        <f t="array" ref="H692">SUMPRODUCT(B$2:B692-E$2,$B$2:B692-E$2)</f>
        <v>#VALUE!</v>
      </c>
      <c r="I692" s="4">
        <v>690</v>
      </c>
      <c r="J692" s="31" t="e">
        <f t="shared" si="10"/>
        <v>#VALUE!</v>
      </c>
    </row>
    <row r="693" spans="1:10" x14ac:dyDescent="0.15">
      <c r="A693" s="5">
        <v>44595</v>
      </c>
      <c r="B693" s="4">
        <f>Table5[[#This Row],[Combined 
Daily Order]]</f>
        <v>6830</v>
      </c>
      <c r="C693" s="4">
        <v>691</v>
      </c>
      <c r="D693" s="4" t="e" cm="1">
        <f t="array" aca="1" ref="D693" ca="1">SUMPRODUCT(OFFSET($B$2:$B$804,0,0,803-C693)-AVERAGE($B$2:$B$804),OFFSET($B$2:$B$804,C693,0,803-C693)-AVERAGE($B$2:$B$804))/DEVSQ($B$2:$B$804)</f>
        <v>#VALUE!</v>
      </c>
      <c r="F693" s="30" t="e" cm="1">
        <f t="array" ref="F693">SUMPRODUCT($B$2:$B$804-$E$2,B693:B1495-$E$2)</f>
        <v>#VALUE!</v>
      </c>
      <c r="G693" s="30" t="e" cm="1">
        <f t="array" ref="G693">INDEX(H$2:H$804,805-ROW(H693))</f>
        <v>#VALUE!</v>
      </c>
      <c r="H693" s="4" t="e" cm="1">
        <f t="array" ref="H693">SUMPRODUCT(B$2:B693-E$2,$B$2:B693-E$2)</f>
        <v>#VALUE!</v>
      </c>
      <c r="I693" s="4">
        <v>691</v>
      </c>
      <c r="J693" s="31" t="e">
        <f t="shared" si="10"/>
        <v>#VALUE!</v>
      </c>
    </row>
    <row r="694" spans="1:10" x14ac:dyDescent="0.15">
      <c r="A694" s="5">
        <v>44594</v>
      </c>
      <c r="B694" s="4">
        <f>Table5[[#This Row],[Combined 
Daily Order]]</f>
        <v>10030</v>
      </c>
      <c r="C694" s="4">
        <v>692</v>
      </c>
      <c r="D694" s="4" t="e" cm="1">
        <f t="array" aca="1" ref="D694" ca="1">SUMPRODUCT(OFFSET($B$2:$B$804,0,0,803-C694)-AVERAGE($B$2:$B$804),OFFSET($B$2:$B$804,C694,0,803-C694)-AVERAGE($B$2:$B$804))/DEVSQ($B$2:$B$804)</f>
        <v>#VALUE!</v>
      </c>
      <c r="F694" s="30" t="e" cm="1">
        <f t="array" ref="F694">SUMPRODUCT($B$2:$B$804-$E$2,B694:B1496-$E$2)</f>
        <v>#VALUE!</v>
      </c>
      <c r="G694" s="30" t="e" cm="1">
        <f t="array" ref="G694">INDEX(H$2:H$804,805-ROW(H694))</f>
        <v>#VALUE!</v>
      </c>
      <c r="H694" s="4" t="e" cm="1">
        <f t="array" ref="H694">SUMPRODUCT(B$2:B694-E$2,$B$2:B694-E$2)</f>
        <v>#VALUE!</v>
      </c>
      <c r="I694" s="4">
        <v>692</v>
      </c>
      <c r="J694" s="31" t="e">
        <f t="shared" si="10"/>
        <v>#VALUE!</v>
      </c>
    </row>
    <row r="695" spans="1:10" x14ac:dyDescent="0.15">
      <c r="A695" s="5">
        <v>44593</v>
      </c>
      <c r="B695" s="4">
        <f>Table5[[#This Row],[Combined 
Daily Order]]</f>
        <v>6685</v>
      </c>
      <c r="C695" s="4">
        <v>693</v>
      </c>
      <c r="D695" s="4" t="e" cm="1">
        <f t="array" aca="1" ref="D695" ca="1">SUMPRODUCT(OFFSET($B$2:$B$804,0,0,803-C695)-AVERAGE($B$2:$B$804),OFFSET($B$2:$B$804,C695,0,803-C695)-AVERAGE($B$2:$B$804))/DEVSQ($B$2:$B$804)</f>
        <v>#VALUE!</v>
      </c>
      <c r="F695" s="30" t="e" cm="1">
        <f t="array" ref="F695">SUMPRODUCT($B$2:$B$804-$E$2,B695:B1497-$E$2)</f>
        <v>#VALUE!</v>
      </c>
      <c r="G695" s="30" t="e" cm="1">
        <f t="array" ref="G695">INDEX(H$2:H$804,805-ROW(H695))</f>
        <v>#VALUE!</v>
      </c>
      <c r="H695" s="4" t="e" cm="1">
        <f t="array" ref="H695">SUMPRODUCT(B$2:B695-E$2,$B$2:B695-E$2)</f>
        <v>#VALUE!</v>
      </c>
      <c r="I695" s="4">
        <v>693</v>
      </c>
      <c r="J695" s="31" t="e">
        <f t="shared" si="10"/>
        <v>#VALUE!</v>
      </c>
    </row>
    <row r="696" spans="1:10" x14ac:dyDescent="0.15">
      <c r="A696" s="5">
        <v>44592</v>
      </c>
      <c r="B696" s="4">
        <f>Table5[[#This Row],[Combined 
Daily Order]]</f>
        <v>11394</v>
      </c>
      <c r="C696" s="4">
        <v>694</v>
      </c>
      <c r="D696" s="4" t="e" cm="1">
        <f t="array" aca="1" ref="D696" ca="1">SUMPRODUCT(OFFSET($B$2:$B$804,0,0,803-C696)-AVERAGE($B$2:$B$804),OFFSET($B$2:$B$804,C696,0,803-C696)-AVERAGE($B$2:$B$804))/DEVSQ($B$2:$B$804)</f>
        <v>#VALUE!</v>
      </c>
      <c r="F696" s="30" t="e" cm="1">
        <f t="array" ref="F696">SUMPRODUCT($B$2:$B$804-$E$2,B696:B1498-$E$2)</f>
        <v>#VALUE!</v>
      </c>
      <c r="G696" s="30" t="e" cm="1">
        <f t="array" ref="G696">INDEX(H$2:H$804,805-ROW(H696))</f>
        <v>#VALUE!</v>
      </c>
      <c r="H696" s="4" t="e" cm="1">
        <f t="array" ref="H696">SUMPRODUCT(B$2:B696-E$2,$B$2:B696-E$2)</f>
        <v>#VALUE!</v>
      </c>
      <c r="I696" s="4">
        <v>694</v>
      </c>
      <c r="J696" s="31" t="e">
        <f t="shared" si="10"/>
        <v>#VALUE!</v>
      </c>
    </row>
    <row r="697" spans="1:10" x14ac:dyDescent="0.15">
      <c r="A697" s="5">
        <v>44589</v>
      </c>
      <c r="B697" s="4">
        <f>Table5[[#This Row],[Combined 
Daily Order]]</f>
        <v>6993</v>
      </c>
      <c r="C697" s="4">
        <v>695</v>
      </c>
      <c r="D697" s="4" t="e" cm="1">
        <f t="array" aca="1" ref="D697" ca="1">SUMPRODUCT(OFFSET($B$2:$B$804,0,0,803-C697)-AVERAGE($B$2:$B$804),OFFSET($B$2:$B$804,C697,0,803-C697)-AVERAGE($B$2:$B$804))/DEVSQ($B$2:$B$804)</f>
        <v>#VALUE!</v>
      </c>
      <c r="F697" s="30" t="e" cm="1">
        <f t="array" ref="F697">SUMPRODUCT($B$2:$B$804-$E$2,B697:B1499-$E$2)</f>
        <v>#VALUE!</v>
      </c>
      <c r="G697" s="30" t="e" cm="1">
        <f t="array" ref="G697">INDEX(H$2:H$804,805-ROW(H697))</f>
        <v>#VALUE!</v>
      </c>
      <c r="H697" s="4" t="e" cm="1">
        <f t="array" ref="H697">SUMPRODUCT(B$2:B697-E$2,$B$2:B697-E$2)</f>
        <v>#VALUE!</v>
      </c>
      <c r="I697" s="4">
        <v>695</v>
      </c>
      <c r="J697" s="31" t="e">
        <f t="shared" si="10"/>
        <v>#VALUE!</v>
      </c>
    </row>
    <row r="698" spans="1:10" x14ac:dyDescent="0.15">
      <c r="A698" s="5">
        <v>44588</v>
      </c>
      <c r="B698" s="4">
        <f>Table5[[#This Row],[Combined 
Daily Order]]</f>
        <v>10373</v>
      </c>
      <c r="C698" s="4">
        <v>696</v>
      </c>
      <c r="D698" s="4" t="e" cm="1">
        <f t="array" aca="1" ref="D698" ca="1">SUMPRODUCT(OFFSET($B$2:$B$804,0,0,803-C698)-AVERAGE($B$2:$B$804),OFFSET($B$2:$B$804,C698,0,803-C698)-AVERAGE($B$2:$B$804))/DEVSQ($B$2:$B$804)</f>
        <v>#VALUE!</v>
      </c>
      <c r="F698" s="30" t="e" cm="1">
        <f t="array" ref="F698">SUMPRODUCT($B$2:$B$804-$E$2,B698:B1500-$E$2)</f>
        <v>#VALUE!</v>
      </c>
      <c r="G698" s="30" t="e" cm="1">
        <f t="array" ref="G698">INDEX(H$2:H$804,805-ROW(H698))</f>
        <v>#VALUE!</v>
      </c>
      <c r="H698" s="4" t="e" cm="1">
        <f t="array" ref="H698">SUMPRODUCT(B$2:B698-E$2,$B$2:B698-E$2)</f>
        <v>#VALUE!</v>
      </c>
      <c r="I698" s="4">
        <v>696</v>
      </c>
      <c r="J698" s="31" t="e">
        <f t="shared" si="10"/>
        <v>#VALUE!</v>
      </c>
    </row>
    <row r="699" spans="1:10" x14ac:dyDescent="0.15">
      <c r="A699" s="5">
        <v>44587</v>
      </c>
      <c r="B699" s="4">
        <f>Table5[[#This Row],[Combined 
Daily Order]]</f>
        <v>7502</v>
      </c>
      <c r="C699" s="4">
        <v>697</v>
      </c>
      <c r="D699" s="4" t="e" cm="1">
        <f t="array" aca="1" ref="D699" ca="1">SUMPRODUCT(OFFSET($B$2:$B$804,0,0,803-C699)-AVERAGE($B$2:$B$804),OFFSET($B$2:$B$804,C699,0,803-C699)-AVERAGE($B$2:$B$804))/DEVSQ($B$2:$B$804)</f>
        <v>#VALUE!</v>
      </c>
      <c r="F699" s="30" t="e" cm="1">
        <f t="array" ref="F699">SUMPRODUCT($B$2:$B$804-$E$2,B699:B1501-$E$2)</f>
        <v>#VALUE!</v>
      </c>
      <c r="G699" s="30" t="e" cm="1">
        <f t="array" ref="G699">INDEX(H$2:H$804,805-ROW(H699))</f>
        <v>#VALUE!</v>
      </c>
      <c r="H699" s="4" t="e" cm="1">
        <f t="array" ref="H699">SUMPRODUCT(B$2:B699-E$2,$B$2:B699-E$2)</f>
        <v>#VALUE!</v>
      </c>
      <c r="I699" s="4">
        <v>697</v>
      </c>
      <c r="J699" s="31" t="e">
        <f t="shared" si="10"/>
        <v>#VALUE!</v>
      </c>
    </row>
    <row r="700" spans="1:10" x14ac:dyDescent="0.15">
      <c r="A700" s="5">
        <v>44586</v>
      </c>
      <c r="B700" s="4">
        <f>Table5[[#This Row],[Combined 
Daily Order]]</f>
        <v>10460</v>
      </c>
      <c r="C700" s="4">
        <v>698</v>
      </c>
      <c r="D700" s="4" t="e" cm="1">
        <f t="array" aca="1" ref="D700" ca="1">SUMPRODUCT(OFFSET($B$2:$B$804,0,0,803-C700)-AVERAGE($B$2:$B$804),OFFSET($B$2:$B$804,C700,0,803-C700)-AVERAGE($B$2:$B$804))/DEVSQ($B$2:$B$804)</f>
        <v>#VALUE!</v>
      </c>
      <c r="F700" s="30" t="e" cm="1">
        <f t="array" ref="F700">SUMPRODUCT($B$2:$B$804-$E$2,B700:B1502-$E$2)</f>
        <v>#VALUE!</v>
      </c>
      <c r="G700" s="30" t="e" cm="1">
        <f t="array" ref="G700">INDEX(H$2:H$804,805-ROW(H700))</f>
        <v>#VALUE!</v>
      </c>
      <c r="H700" s="4" t="e" cm="1">
        <f t="array" ref="H700">SUMPRODUCT(B$2:B700-E$2,$B$2:B700-E$2)</f>
        <v>#VALUE!</v>
      </c>
      <c r="I700" s="4">
        <v>698</v>
      </c>
      <c r="J700" s="31" t="e">
        <f t="shared" si="10"/>
        <v>#VALUE!</v>
      </c>
    </row>
    <row r="701" spans="1:10" x14ac:dyDescent="0.15">
      <c r="A701" s="5">
        <v>44585</v>
      </c>
      <c r="B701" s="4">
        <f>Table5[[#This Row],[Combined 
Daily Order]]</f>
        <v>6779</v>
      </c>
      <c r="C701" s="4">
        <v>699</v>
      </c>
      <c r="D701" s="4" t="e" cm="1">
        <f t="array" aca="1" ref="D701" ca="1">SUMPRODUCT(OFFSET($B$2:$B$804,0,0,803-C701)-AVERAGE($B$2:$B$804),OFFSET($B$2:$B$804,C701,0,803-C701)-AVERAGE($B$2:$B$804))/DEVSQ($B$2:$B$804)</f>
        <v>#VALUE!</v>
      </c>
      <c r="F701" s="30" t="e" cm="1">
        <f t="array" ref="F701">SUMPRODUCT($B$2:$B$804-$E$2,B701:B1503-$E$2)</f>
        <v>#VALUE!</v>
      </c>
      <c r="G701" s="30" t="e" cm="1">
        <f t="array" ref="G701">INDEX(H$2:H$804,805-ROW(H701))</f>
        <v>#VALUE!</v>
      </c>
      <c r="H701" s="4" t="e" cm="1">
        <f t="array" ref="H701">SUMPRODUCT(B$2:B701-E$2,$B$2:B701-E$2)</f>
        <v>#VALUE!</v>
      </c>
      <c r="I701" s="4">
        <v>699</v>
      </c>
      <c r="J701" s="31" t="e">
        <f t="shared" si="10"/>
        <v>#VALUE!</v>
      </c>
    </row>
    <row r="702" spans="1:10" x14ac:dyDescent="0.15">
      <c r="A702" s="5">
        <v>44582</v>
      </c>
      <c r="B702" s="4">
        <f>Table5[[#This Row],[Combined 
Daily Order]]</f>
        <v>10583</v>
      </c>
      <c r="C702" s="4">
        <v>700</v>
      </c>
      <c r="D702" s="4" t="e" cm="1">
        <f t="array" aca="1" ref="D702" ca="1">SUMPRODUCT(OFFSET($B$2:$B$804,0,0,803-C702)-AVERAGE($B$2:$B$804),OFFSET($B$2:$B$804,C702,0,803-C702)-AVERAGE($B$2:$B$804))/DEVSQ($B$2:$B$804)</f>
        <v>#VALUE!</v>
      </c>
      <c r="F702" s="30" t="e" cm="1">
        <f t="array" ref="F702">SUMPRODUCT($B$2:$B$804-$E$2,B702:B1504-$E$2)</f>
        <v>#VALUE!</v>
      </c>
      <c r="G702" s="30" t="e" cm="1">
        <f t="array" ref="G702">INDEX(H$2:H$804,805-ROW(H702))</f>
        <v>#VALUE!</v>
      </c>
      <c r="H702" s="4" t="e" cm="1">
        <f t="array" ref="H702">SUMPRODUCT(B$2:B702-E$2,$B$2:B702-E$2)</f>
        <v>#VALUE!</v>
      </c>
      <c r="I702" s="4">
        <v>700</v>
      </c>
      <c r="J702" s="31" t="e">
        <f t="shared" si="10"/>
        <v>#VALUE!</v>
      </c>
    </row>
    <row r="703" spans="1:10" x14ac:dyDescent="0.15">
      <c r="A703" s="5">
        <v>44581</v>
      </c>
      <c r="B703" s="4">
        <f>Table5[[#This Row],[Combined 
Daily Order]]</f>
        <v>7537</v>
      </c>
      <c r="C703" s="4">
        <v>701</v>
      </c>
      <c r="D703" s="4" t="e" cm="1">
        <f t="array" aca="1" ref="D703" ca="1">SUMPRODUCT(OFFSET($B$2:$B$804,0,0,803-C703)-AVERAGE($B$2:$B$804),OFFSET($B$2:$B$804,C703,0,803-C703)-AVERAGE($B$2:$B$804))/DEVSQ($B$2:$B$804)</f>
        <v>#VALUE!</v>
      </c>
      <c r="F703" s="30" t="e" cm="1">
        <f t="array" ref="F703">SUMPRODUCT($B$2:$B$804-$E$2,B703:B1505-$E$2)</f>
        <v>#VALUE!</v>
      </c>
      <c r="G703" s="30" t="e" cm="1">
        <f t="array" ref="G703">INDEX(H$2:H$804,805-ROW(H703))</f>
        <v>#VALUE!</v>
      </c>
      <c r="H703" s="4" t="e" cm="1">
        <f t="array" ref="H703">SUMPRODUCT(B$2:B703-E$2,$B$2:B703-E$2)</f>
        <v>#VALUE!</v>
      </c>
      <c r="I703" s="4">
        <v>701</v>
      </c>
      <c r="J703" s="31" t="e">
        <f t="shared" si="10"/>
        <v>#VALUE!</v>
      </c>
    </row>
    <row r="704" spans="1:10" x14ac:dyDescent="0.15">
      <c r="A704" s="5">
        <v>44580</v>
      </c>
      <c r="B704" s="4">
        <f>Table5[[#This Row],[Combined 
Daily Order]]</f>
        <v>10210</v>
      </c>
      <c r="C704" s="4">
        <v>702</v>
      </c>
      <c r="D704" s="4" t="e" cm="1">
        <f t="array" aca="1" ref="D704" ca="1">SUMPRODUCT(OFFSET($B$2:$B$804,0,0,803-C704)-AVERAGE($B$2:$B$804),OFFSET($B$2:$B$804,C704,0,803-C704)-AVERAGE($B$2:$B$804))/DEVSQ($B$2:$B$804)</f>
        <v>#VALUE!</v>
      </c>
      <c r="F704" s="30" t="e" cm="1">
        <f t="array" ref="F704">SUMPRODUCT($B$2:$B$804-$E$2,B704:B1506-$E$2)</f>
        <v>#VALUE!</v>
      </c>
      <c r="G704" s="30" t="e" cm="1">
        <f t="array" ref="G704">INDEX(H$2:H$804,805-ROW(H704))</f>
        <v>#VALUE!</v>
      </c>
      <c r="H704" s="4" t="e" cm="1">
        <f t="array" ref="H704">SUMPRODUCT(B$2:B704-E$2,$B$2:B704-E$2)</f>
        <v>#VALUE!</v>
      </c>
      <c r="I704" s="4">
        <v>702</v>
      </c>
      <c r="J704" s="31" t="e">
        <f t="shared" si="10"/>
        <v>#VALUE!</v>
      </c>
    </row>
    <row r="705" spans="1:10" x14ac:dyDescent="0.15">
      <c r="A705" s="5">
        <v>44579</v>
      </c>
      <c r="B705" s="4">
        <f>Table5[[#This Row],[Combined 
Daily Order]]</f>
        <v>7441</v>
      </c>
      <c r="C705" s="4">
        <v>703</v>
      </c>
      <c r="D705" s="4" t="e" cm="1">
        <f t="array" aca="1" ref="D705" ca="1">SUMPRODUCT(OFFSET($B$2:$B$804,0,0,803-C705)-AVERAGE($B$2:$B$804),OFFSET($B$2:$B$804,C705,0,803-C705)-AVERAGE($B$2:$B$804))/DEVSQ($B$2:$B$804)</f>
        <v>#VALUE!</v>
      </c>
      <c r="F705" s="30" t="e" cm="1">
        <f t="array" ref="F705">SUMPRODUCT($B$2:$B$804-$E$2,B705:B1507-$E$2)</f>
        <v>#VALUE!</v>
      </c>
      <c r="G705" s="30" t="e" cm="1">
        <f t="array" ref="G705">INDEX(H$2:H$804,805-ROW(H705))</f>
        <v>#VALUE!</v>
      </c>
      <c r="H705" s="4" t="e" cm="1">
        <f t="array" ref="H705">SUMPRODUCT(B$2:B705-E$2,$B$2:B705-E$2)</f>
        <v>#VALUE!</v>
      </c>
      <c r="I705" s="4">
        <v>703</v>
      </c>
      <c r="J705" s="31" t="e">
        <f t="shared" si="10"/>
        <v>#VALUE!</v>
      </c>
    </row>
    <row r="706" spans="1:10" x14ac:dyDescent="0.15">
      <c r="A706" s="5">
        <v>44578</v>
      </c>
      <c r="B706" s="4">
        <f>Table5[[#This Row],[Combined 
Daily Order]]</f>
        <v>10577</v>
      </c>
      <c r="C706" s="4">
        <v>704</v>
      </c>
      <c r="D706" s="4" t="e" cm="1">
        <f t="array" aca="1" ref="D706" ca="1">SUMPRODUCT(OFFSET($B$2:$B$804,0,0,803-C706)-AVERAGE($B$2:$B$804),OFFSET($B$2:$B$804,C706,0,803-C706)-AVERAGE($B$2:$B$804))/DEVSQ($B$2:$B$804)</f>
        <v>#VALUE!</v>
      </c>
      <c r="F706" s="30" t="e" cm="1">
        <f t="array" ref="F706">SUMPRODUCT($B$2:$B$804-$E$2,B706:B1508-$E$2)</f>
        <v>#VALUE!</v>
      </c>
      <c r="G706" s="30" t="e" cm="1">
        <f t="array" ref="G706">INDEX(H$2:H$804,805-ROW(H706))</f>
        <v>#VALUE!</v>
      </c>
      <c r="H706" s="4" t="e" cm="1">
        <f t="array" ref="H706">SUMPRODUCT(B$2:B706-E$2,$B$2:B706-E$2)</f>
        <v>#VALUE!</v>
      </c>
      <c r="I706" s="4">
        <v>704</v>
      </c>
      <c r="J706" s="31" t="e">
        <f t="shared" si="10"/>
        <v>#VALUE!</v>
      </c>
    </row>
    <row r="707" spans="1:10" x14ac:dyDescent="0.15">
      <c r="A707" s="5">
        <v>44575</v>
      </c>
      <c r="B707" s="4">
        <f>Table5[[#This Row],[Combined 
Daily Order]]</f>
        <v>7266</v>
      </c>
      <c r="C707" s="4">
        <v>705</v>
      </c>
      <c r="D707" s="4" t="e" cm="1">
        <f t="array" aca="1" ref="D707" ca="1">SUMPRODUCT(OFFSET($B$2:$B$804,0,0,803-C707)-AVERAGE($B$2:$B$804),OFFSET($B$2:$B$804,C707,0,803-C707)-AVERAGE($B$2:$B$804))/DEVSQ($B$2:$B$804)</f>
        <v>#VALUE!</v>
      </c>
      <c r="F707" s="30" t="e" cm="1">
        <f t="array" ref="F707">SUMPRODUCT($B$2:$B$804-$E$2,B707:B1509-$E$2)</f>
        <v>#VALUE!</v>
      </c>
      <c r="G707" s="30" t="e" cm="1">
        <f t="array" ref="G707">INDEX(H$2:H$804,805-ROW(H707))</f>
        <v>#VALUE!</v>
      </c>
      <c r="H707" s="4" t="e" cm="1">
        <f t="array" ref="H707">SUMPRODUCT(B$2:B707-E$2,$B$2:B707-E$2)</f>
        <v>#VALUE!</v>
      </c>
      <c r="I707" s="4">
        <v>705</v>
      </c>
      <c r="J707" s="31" t="e">
        <f t="shared" si="10"/>
        <v>#VALUE!</v>
      </c>
    </row>
    <row r="708" spans="1:10" x14ac:dyDescent="0.15">
      <c r="A708" s="5">
        <v>44574</v>
      </c>
      <c r="B708" s="4">
        <f>Table5[[#This Row],[Combined 
Daily Order]]</f>
        <v>11481</v>
      </c>
      <c r="C708" s="4">
        <v>706</v>
      </c>
      <c r="D708" s="4" t="e" cm="1">
        <f t="array" aca="1" ref="D708" ca="1">SUMPRODUCT(OFFSET($B$2:$B$804,0,0,803-C708)-AVERAGE($B$2:$B$804),OFFSET($B$2:$B$804,C708,0,803-C708)-AVERAGE($B$2:$B$804))/DEVSQ($B$2:$B$804)</f>
        <v>#VALUE!</v>
      </c>
      <c r="F708" s="30" t="e" cm="1">
        <f t="array" ref="F708">SUMPRODUCT($B$2:$B$804-$E$2,B708:B1510-$E$2)</f>
        <v>#VALUE!</v>
      </c>
      <c r="G708" s="30" t="e" cm="1">
        <f t="array" ref="G708">INDEX(H$2:H$804,805-ROW(H708))</f>
        <v>#VALUE!</v>
      </c>
      <c r="H708" s="4" t="e" cm="1">
        <f t="array" ref="H708">SUMPRODUCT(B$2:B708-E$2,$B$2:B708-E$2)</f>
        <v>#VALUE!</v>
      </c>
      <c r="I708" s="4">
        <v>706</v>
      </c>
      <c r="J708" s="31" t="e">
        <f t="shared" si="10"/>
        <v>#VALUE!</v>
      </c>
    </row>
    <row r="709" spans="1:10" x14ac:dyDescent="0.15">
      <c r="A709" s="5">
        <v>44573</v>
      </c>
      <c r="B709" s="4">
        <f>Table5[[#This Row],[Combined 
Daily Order]]</f>
        <v>7739</v>
      </c>
      <c r="C709" s="4">
        <v>707</v>
      </c>
      <c r="D709" s="4" t="e" cm="1">
        <f t="array" aca="1" ref="D709" ca="1">SUMPRODUCT(OFFSET($B$2:$B$804,0,0,803-C709)-AVERAGE($B$2:$B$804),OFFSET($B$2:$B$804,C709,0,803-C709)-AVERAGE($B$2:$B$804))/DEVSQ($B$2:$B$804)</f>
        <v>#VALUE!</v>
      </c>
      <c r="F709" s="30" t="e" cm="1">
        <f t="array" ref="F709">SUMPRODUCT($B$2:$B$804-$E$2,B709:B1511-$E$2)</f>
        <v>#VALUE!</v>
      </c>
      <c r="G709" s="30" t="e" cm="1">
        <f t="array" ref="G709">INDEX(H$2:H$804,805-ROW(H709))</f>
        <v>#VALUE!</v>
      </c>
      <c r="H709" s="4" t="e" cm="1">
        <f t="array" ref="H709">SUMPRODUCT(B$2:B709-E$2,$B$2:B709-E$2)</f>
        <v>#VALUE!</v>
      </c>
      <c r="I709" s="4">
        <v>707</v>
      </c>
      <c r="J709" s="31" t="e">
        <f t="shared" ref="J709:J772" si="11">F709/$G$2</f>
        <v>#VALUE!</v>
      </c>
    </row>
    <row r="710" spans="1:10" x14ac:dyDescent="0.15">
      <c r="A710" s="5">
        <v>44572</v>
      </c>
      <c r="B710" s="4">
        <f>Table5[[#This Row],[Combined 
Daily Order]]</f>
        <v>12086</v>
      </c>
      <c r="C710" s="4">
        <v>708</v>
      </c>
      <c r="D710" s="4" t="e" cm="1">
        <f t="array" aca="1" ref="D710" ca="1">SUMPRODUCT(OFFSET($B$2:$B$804,0,0,803-C710)-AVERAGE($B$2:$B$804),OFFSET($B$2:$B$804,C710,0,803-C710)-AVERAGE($B$2:$B$804))/DEVSQ($B$2:$B$804)</f>
        <v>#VALUE!</v>
      </c>
      <c r="F710" s="30" t="e" cm="1">
        <f t="array" ref="F710">SUMPRODUCT($B$2:$B$804-$E$2,B710:B1512-$E$2)</f>
        <v>#VALUE!</v>
      </c>
      <c r="G710" s="30" t="e" cm="1">
        <f t="array" ref="G710">INDEX(H$2:H$804,805-ROW(H710))</f>
        <v>#VALUE!</v>
      </c>
      <c r="H710" s="4" t="e" cm="1">
        <f t="array" ref="H710">SUMPRODUCT(B$2:B710-E$2,$B$2:B710-E$2)</f>
        <v>#VALUE!</v>
      </c>
      <c r="I710" s="4">
        <v>708</v>
      </c>
      <c r="J710" s="31" t="e">
        <f t="shared" si="11"/>
        <v>#VALUE!</v>
      </c>
    </row>
    <row r="711" spans="1:10" x14ac:dyDescent="0.15">
      <c r="A711" s="5">
        <v>44571</v>
      </c>
      <c r="B711" s="4">
        <f>Table5[[#This Row],[Combined 
Daily Order]]</f>
        <v>7343</v>
      </c>
      <c r="C711" s="4">
        <v>709</v>
      </c>
      <c r="D711" s="4" t="e" cm="1">
        <f t="array" aca="1" ref="D711" ca="1">SUMPRODUCT(OFFSET($B$2:$B$804,0,0,803-C711)-AVERAGE($B$2:$B$804),OFFSET($B$2:$B$804,C711,0,803-C711)-AVERAGE($B$2:$B$804))/DEVSQ($B$2:$B$804)</f>
        <v>#VALUE!</v>
      </c>
      <c r="F711" s="30" t="e" cm="1">
        <f t="array" ref="F711">SUMPRODUCT($B$2:$B$804-$E$2,B711:B1513-$E$2)</f>
        <v>#VALUE!</v>
      </c>
      <c r="G711" s="30" t="e" cm="1">
        <f t="array" ref="G711">INDEX(H$2:H$804,805-ROW(H711))</f>
        <v>#VALUE!</v>
      </c>
      <c r="H711" s="4" t="e" cm="1">
        <f t="array" ref="H711">SUMPRODUCT(B$2:B711-E$2,$B$2:B711-E$2)</f>
        <v>#VALUE!</v>
      </c>
      <c r="I711" s="4">
        <v>709</v>
      </c>
      <c r="J711" s="31" t="e">
        <f t="shared" si="11"/>
        <v>#VALUE!</v>
      </c>
    </row>
    <row r="712" spans="1:10" x14ac:dyDescent="0.15">
      <c r="A712" s="5">
        <v>44568</v>
      </c>
      <c r="B712" s="4">
        <f>AVERAGE(B711,B713)</f>
        <v>7983.5</v>
      </c>
      <c r="C712" s="4">
        <v>710</v>
      </c>
      <c r="D712" s="4" t="e" cm="1">
        <f t="array" aca="1" ref="D712" ca="1">SUMPRODUCT(OFFSET($B$2:$B$804,0,0,803-C712)-AVERAGE($B$2:$B$804),OFFSET($B$2:$B$804,C712,0,803-C712)-AVERAGE($B$2:$B$804))/DEVSQ($B$2:$B$804)</f>
        <v>#VALUE!</v>
      </c>
      <c r="F712" s="30" t="e" cm="1">
        <f t="array" ref="F712">SUMPRODUCT($B$2:$B$804-$E$2,B712:B1514-$E$2)</f>
        <v>#VALUE!</v>
      </c>
      <c r="G712" s="30" t="e" cm="1">
        <f t="array" ref="G712">INDEX(H$2:H$804,805-ROW(H712))</f>
        <v>#VALUE!</v>
      </c>
      <c r="H712" s="4" t="e" cm="1">
        <f t="array" ref="H712">SUMPRODUCT(B$2:B712-E$2,$B$2:B712-E$2)</f>
        <v>#VALUE!</v>
      </c>
      <c r="I712" s="4">
        <v>710</v>
      </c>
      <c r="J712" s="31" t="e">
        <f t="shared" si="11"/>
        <v>#VALUE!</v>
      </c>
    </row>
    <row r="713" spans="1:10" x14ac:dyDescent="0.15">
      <c r="A713" s="5">
        <v>44567</v>
      </c>
      <c r="B713" s="4">
        <f>Table5[[#This Row],[Combined 
Daily Order]]</f>
        <v>8624</v>
      </c>
      <c r="C713" s="4">
        <v>711</v>
      </c>
      <c r="D713" s="4" t="e" cm="1">
        <f t="array" aca="1" ref="D713" ca="1">SUMPRODUCT(OFFSET($B$2:$B$804,0,0,803-C713)-AVERAGE($B$2:$B$804),OFFSET($B$2:$B$804,C713,0,803-C713)-AVERAGE($B$2:$B$804))/DEVSQ($B$2:$B$804)</f>
        <v>#VALUE!</v>
      </c>
      <c r="F713" s="30" t="e" cm="1">
        <f t="array" ref="F713">SUMPRODUCT($B$2:$B$804-$E$2,B713:B1515-$E$2)</f>
        <v>#VALUE!</v>
      </c>
      <c r="G713" s="30" t="e" cm="1">
        <f t="array" ref="G713">INDEX(H$2:H$804,805-ROW(H713))</f>
        <v>#VALUE!</v>
      </c>
      <c r="H713" s="4" t="e" cm="1">
        <f t="array" ref="H713">SUMPRODUCT(B$2:B713-E$2,$B$2:B713-E$2)</f>
        <v>#VALUE!</v>
      </c>
      <c r="I713" s="4">
        <v>711</v>
      </c>
      <c r="J713" s="31" t="e">
        <f t="shared" si="11"/>
        <v>#VALUE!</v>
      </c>
    </row>
    <row r="714" spans="1:10" x14ac:dyDescent="0.15">
      <c r="A714" s="5">
        <v>44566</v>
      </c>
      <c r="B714" s="4">
        <f>AVERAGE(B713,B715)</f>
        <v>9570.5</v>
      </c>
      <c r="C714" s="4">
        <v>712</v>
      </c>
      <c r="D714" s="4" t="e" cm="1">
        <f t="array" aca="1" ref="D714" ca="1">SUMPRODUCT(OFFSET($B$2:$B$804,0,0,803-C714)-AVERAGE($B$2:$B$804),OFFSET($B$2:$B$804,C714,0,803-C714)-AVERAGE($B$2:$B$804))/DEVSQ($B$2:$B$804)</f>
        <v>#VALUE!</v>
      </c>
      <c r="F714" s="30" t="e" cm="1">
        <f t="array" ref="F714">SUMPRODUCT($B$2:$B$804-$E$2,B714:B1516-$E$2)</f>
        <v>#VALUE!</v>
      </c>
      <c r="G714" s="30" t="e" cm="1">
        <f t="array" ref="G714">INDEX(H$2:H$804,805-ROW(H714))</f>
        <v>#VALUE!</v>
      </c>
      <c r="H714" s="4" t="e" cm="1">
        <f t="array" ref="H714">SUMPRODUCT(B$2:B714-E$2,$B$2:B714-E$2)</f>
        <v>#VALUE!</v>
      </c>
      <c r="I714" s="4">
        <v>712</v>
      </c>
      <c r="J714" s="31" t="e">
        <f t="shared" si="11"/>
        <v>#VALUE!</v>
      </c>
    </row>
    <row r="715" spans="1:10" x14ac:dyDescent="0.15">
      <c r="A715" s="5">
        <v>44565</v>
      </c>
      <c r="B715" s="4">
        <f>Table5[[#This Row],[Combined 
Daily Order]]</f>
        <v>10517</v>
      </c>
      <c r="C715" s="4">
        <v>713</v>
      </c>
      <c r="D715" s="4" t="e" cm="1">
        <f t="array" aca="1" ref="D715" ca="1">SUMPRODUCT(OFFSET($B$2:$B$804,0,0,803-C715)-AVERAGE($B$2:$B$804),OFFSET($B$2:$B$804,C715,0,803-C715)-AVERAGE($B$2:$B$804))/DEVSQ($B$2:$B$804)</f>
        <v>#VALUE!</v>
      </c>
      <c r="F715" s="30" t="e" cm="1">
        <f t="array" ref="F715">SUMPRODUCT($B$2:$B$804-$E$2,B715:B1517-$E$2)</f>
        <v>#VALUE!</v>
      </c>
      <c r="G715" s="30" t="e" cm="1">
        <f t="array" ref="G715">INDEX(H$2:H$804,805-ROW(H715))</f>
        <v>#VALUE!</v>
      </c>
      <c r="H715" s="4" t="e" cm="1">
        <f t="array" ref="H715">SUMPRODUCT(B$2:B715-E$2,$B$2:B715-E$2)</f>
        <v>#VALUE!</v>
      </c>
      <c r="I715" s="4">
        <v>713</v>
      </c>
      <c r="J715" s="31" t="e">
        <f t="shared" si="11"/>
        <v>#VALUE!</v>
      </c>
    </row>
    <row r="716" spans="1:10" x14ac:dyDescent="0.15">
      <c r="A716" s="5">
        <v>44564</v>
      </c>
      <c r="B716" s="4">
        <f>AVERAGE(B715,B717)</f>
        <v>11572.5</v>
      </c>
      <c r="C716" s="4">
        <v>714</v>
      </c>
      <c r="D716" s="4" t="e" cm="1">
        <f t="array" aca="1" ref="D716" ca="1">SUMPRODUCT(OFFSET($B$2:$B$804,0,0,803-C716)-AVERAGE($B$2:$B$804),OFFSET($B$2:$B$804,C716,0,803-C716)-AVERAGE($B$2:$B$804))/DEVSQ($B$2:$B$804)</f>
        <v>#VALUE!</v>
      </c>
      <c r="F716" s="30" t="e" cm="1">
        <f t="array" ref="F716">SUMPRODUCT($B$2:$B$804-$E$2,B716:B1518-$E$2)</f>
        <v>#VALUE!</v>
      </c>
      <c r="G716" s="30" t="e" cm="1">
        <f t="array" ref="G716">INDEX(H$2:H$804,805-ROW(H716))</f>
        <v>#VALUE!</v>
      </c>
      <c r="H716" s="4" t="e" cm="1">
        <f t="array" ref="H716">SUMPRODUCT(B$2:B716-E$2,$B$2:B716-E$2)</f>
        <v>#VALUE!</v>
      </c>
      <c r="I716" s="4">
        <v>714</v>
      </c>
      <c r="J716" s="31" t="e">
        <f t="shared" si="11"/>
        <v>#VALUE!</v>
      </c>
    </row>
    <row r="717" spans="1:10" x14ac:dyDescent="0.15">
      <c r="A717" s="5">
        <v>44561</v>
      </c>
      <c r="B717" s="4">
        <f>Table5[[#This Row],[Combined 
Daily Order]]</f>
        <v>12628</v>
      </c>
      <c r="C717" s="4">
        <v>715</v>
      </c>
      <c r="D717" s="4" t="e" cm="1">
        <f t="array" aca="1" ref="D717" ca="1">SUMPRODUCT(OFFSET($B$2:$B$804,0,0,803-C717)-AVERAGE($B$2:$B$804),OFFSET($B$2:$B$804,C717,0,803-C717)-AVERAGE($B$2:$B$804))/DEVSQ($B$2:$B$804)</f>
        <v>#VALUE!</v>
      </c>
      <c r="F717" s="30" t="e" cm="1">
        <f t="array" ref="F717">SUMPRODUCT($B$2:$B$804-$E$2,B717:B1519-$E$2)</f>
        <v>#VALUE!</v>
      </c>
      <c r="G717" s="30" t="e" cm="1">
        <f t="array" ref="G717">INDEX(H$2:H$804,805-ROW(H717))</f>
        <v>#VALUE!</v>
      </c>
      <c r="H717" s="4" t="e" cm="1">
        <f t="array" ref="H717">SUMPRODUCT(B$2:B717-E$2,$B$2:B717-E$2)</f>
        <v>#VALUE!</v>
      </c>
      <c r="I717" s="4">
        <v>715</v>
      </c>
      <c r="J717" s="31" t="e">
        <f t="shared" si="11"/>
        <v>#VALUE!</v>
      </c>
    </row>
    <row r="718" spans="1:10" x14ac:dyDescent="0.15">
      <c r="A718" s="5">
        <v>44560</v>
      </c>
      <c r="B718" s="4">
        <f>Table5[[#This Row],[Combined 
Daily Order]]</f>
        <v>18929</v>
      </c>
      <c r="C718" s="4">
        <v>716</v>
      </c>
      <c r="D718" s="4" t="e" cm="1">
        <f t="array" aca="1" ref="D718" ca="1">SUMPRODUCT(OFFSET($B$2:$B$804,0,0,803-C718)-AVERAGE($B$2:$B$804),OFFSET($B$2:$B$804,C718,0,803-C718)-AVERAGE($B$2:$B$804))/DEVSQ($B$2:$B$804)</f>
        <v>#VALUE!</v>
      </c>
      <c r="F718" s="30" t="e" cm="1">
        <f t="array" ref="F718">SUMPRODUCT($B$2:$B$804-$E$2,B718:B1520-$E$2)</f>
        <v>#VALUE!</v>
      </c>
      <c r="G718" s="30" t="e" cm="1">
        <f t="array" ref="G718">INDEX(H$2:H$804,805-ROW(H718))</f>
        <v>#VALUE!</v>
      </c>
      <c r="H718" s="4" t="e" cm="1">
        <f t="array" ref="H718">SUMPRODUCT(B$2:B718-E$2,$B$2:B718-E$2)</f>
        <v>#VALUE!</v>
      </c>
      <c r="I718" s="4">
        <v>716</v>
      </c>
      <c r="J718" s="31" t="e">
        <f t="shared" si="11"/>
        <v>#VALUE!</v>
      </c>
    </row>
    <row r="719" spans="1:10" x14ac:dyDescent="0.15">
      <c r="A719" s="5">
        <v>44559</v>
      </c>
      <c r="B719" s="4">
        <f>Table5[[#This Row],[Combined 
Daily Order]]</f>
        <v>11707</v>
      </c>
      <c r="C719" s="4">
        <v>717</v>
      </c>
      <c r="D719" s="4" t="e" cm="1">
        <f t="array" aca="1" ref="D719" ca="1">SUMPRODUCT(OFFSET($B$2:$B$804,0,0,803-C719)-AVERAGE($B$2:$B$804),OFFSET($B$2:$B$804,C719,0,803-C719)-AVERAGE($B$2:$B$804))/DEVSQ($B$2:$B$804)</f>
        <v>#VALUE!</v>
      </c>
      <c r="F719" s="30" t="e" cm="1">
        <f t="array" ref="F719">SUMPRODUCT($B$2:$B$804-$E$2,B719:B1521-$E$2)</f>
        <v>#VALUE!</v>
      </c>
      <c r="G719" s="30" t="e" cm="1">
        <f t="array" ref="G719">INDEX(H$2:H$804,805-ROW(H719))</f>
        <v>#VALUE!</v>
      </c>
      <c r="H719" s="4" t="e" cm="1">
        <f t="array" ref="H719">SUMPRODUCT(B$2:B719-E$2,$B$2:B719-E$2)</f>
        <v>#VALUE!</v>
      </c>
      <c r="I719" s="4">
        <v>717</v>
      </c>
      <c r="J719" s="31" t="e">
        <f t="shared" si="11"/>
        <v>#VALUE!</v>
      </c>
    </row>
    <row r="720" spans="1:10" x14ac:dyDescent="0.15">
      <c r="A720" s="5">
        <v>44558</v>
      </c>
      <c r="B720" s="4">
        <f>Table5[[#This Row],[Combined 
Daily Order]]</f>
        <v>19315</v>
      </c>
      <c r="C720" s="4">
        <v>718</v>
      </c>
      <c r="D720" s="4" t="e" cm="1">
        <f t="array" aca="1" ref="D720" ca="1">SUMPRODUCT(OFFSET($B$2:$B$804,0,0,803-C720)-AVERAGE($B$2:$B$804),OFFSET($B$2:$B$804,C720,0,803-C720)-AVERAGE($B$2:$B$804))/DEVSQ($B$2:$B$804)</f>
        <v>#VALUE!</v>
      </c>
      <c r="F720" s="30" t="e" cm="1">
        <f t="array" ref="F720">SUMPRODUCT($B$2:$B$804-$E$2,B720:B1522-$E$2)</f>
        <v>#VALUE!</v>
      </c>
      <c r="G720" s="30" t="e" cm="1">
        <f t="array" ref="G720">INDEX(H$2:H$804,805-ROW(H720))</f>
        <v>#VALUE!</v>
      </c>
      <c r="H720" s="4" t="e" cm="1">
        <f t="array" ref="H720">SUMPRODUCT(B$2:B720-E$2,$B$2:B720-E$2)</f>
        <v>#VALUE!</v>
      </c>
      <c r="I720" s="4">
        <v>718</v>
      </c>
      <c r="J720" s="31" t="e">
        <f t="shared" si="11"/>
        <v>#VALUE!</v>
      </c>
    </row>
    <row r="721" spans="1:10" x14ac:dyDescent="0.15">
      <c r="A721" s="5">
        <v>44557</v>
      </c>
      <c r="B721" s="4">
        <f>Table5[[#This Row],[Combined 
Daily Order]]</f>
        <v>12639</v>
      </c>
      <c r="C721" s="4">
        <v>719</v>
      </c>
      <c r="D721" s="4" t="e" cm="1">
        <f t="array" aca="1" ref="D721" ca="1">SUMPRODUCT(OFFSET($B$2:$B$804,0,0,803-C721)-AVERAGE($B$2:$B$804),OFFSET($B$2:$B$804,C721,0,803-C721)-AVERAGE($B$2:$B$804))/DEVSQ($B$2:$B$804)</f>
        <v>#VALUE!</v>
      </c>
      <c r="F721" s="30" t="e" cm="1">
        <f t="array" ref="F721">SUMPRODUCT($B$2:$B$804-$E$2,B721:B1523-$E$2)</f>
        <v>#VALUE!</v>
      </c>
      <c r="G721" s="30" t="e" cm="1">
        <f t="array" ref="G721">INDEX(H$2:H$804,805-ROW(H721))</f>
        <v>#VALUE!</v>
      </c>
      <c r="H721" s="4" t="e" cm="1">
        <f t="array" ref="H721">SUMPRODUCT(B$2:B721-E$2,$B$2:B721-E$2)</f>
        <v>#VALUE!</v>
      </c>
      <c r="I721" s="4">
        <v>719</v>
      </c>
      <c r="J721" s="31" t="e">
        <f t="shared" si="11"/>
        <v>#VALUE!</v>
      </c>
    </row>
    <row r="722" spans="1:10" x14ac:dyDescent="0.15">
      <c r="A722" s="5">
        <v>44554</v>
      </c>
      <c r="B722" s="4">
        <f>Table5[[#This Row],[Combined 
Daily Order]]</f>
        <v>21410</v>
      </c>
      <c r="C722" s="4">
        <v>720</v>
      </c>
      <c r="D722" s="4" t="e" cm="1">
        <f t="array" aca="1" ref="D722" ca="1">SUMPRODUCT(OFFSET($B$2:$B$804,0,0,803-C722)-AVERAGE($B$2:$B$804),OFFSET($B$2:$B$804,C722,0,803-C722)-AVERAGE($B$2:$B$804))/DEVSQ($B$2:$B$804)</f>
        <v>#VALUE!</v>
      </c>
      <c r="F722" s="30" t="e" cm="1">
        <f t="array" ref="F722">SUMPRODUCT($B$2:$B$804-$E$2,B722:B1524-$E$2)</f>
        <v>#VALUE!</v>
      </c>
      <c r="G722" s="30" t="e" cm="1">
        <f t="array" ref="G722">INDEX(H$2:H$804,805-ROW(H722))</f>
        <v>#VALUE!</v>
      </c>
      <c r="H722" s="4" t="e" cm="1">
        <f t="array" ref="H722">SUMPRODUCT(B$2:B722-E$2,$B$2:B722-E$2)</f>
        <v>#VALUE!</v>
      </c>
      <c r="I722" s="4">
        <v>720</v>
      </c>
      <c r="J722" s="31" t="e">
        <f t="shared" si="11"/>
        <v>#VALUE!</v>
      </c>
    </row>
    <row r="723" spans="1:10" x14ac:dyDescent="0.15">
      <c r="A723" s="5">
        <v>44553</v>
      </c>
      <c r="B723" s="4">
        <f>Table5[[#This Row],[Combined 
Daily Order]]</f>
        <v>14272</v>
      </c>
      <c r="C723" s="4">
        <v>721</v>
      </c>
      <c r="D723" s="4" t="e" cm="1">
        <f t="array" aca="1" ref="D723" ca="1">SUMPRODUCT(OFFSET($B$2:$B$804,0,0,803-C723)-AVERAGE($B$2:$B$804),OFFSET($B$2:$B$804,C723,0,803-C723)-AVERAGE($B$2:$B$804))/DEVSQ($B$2:$B$804)</f>
        <v>#VALUE!</v>
      </c>
      <c r="F723" s="30" t="e" cm="1">
        <f t="array" ref="F723">SUMPRODUCT($B$2:$B$804-$E$2,B723:B1525-$E$2)</f>
        <v>#VALUE!</v>
      </c>
      <c r="G723" s="30" t="e" cm="1">
        <f t="array" ref="G723">INDEX(H$2:H$804,805-ROW(H723))</f>
        <v>#VALUE!</v>
      </c>
      <c r="H723" s="4" t="e" cm="1">
        <f t="array" ref="H723">SUMPRODUCT(B$2:B723-E$2,$B$2:B723-E$2)</f>
        <v>#VALUE!</v>
      </c>
      <c r="I723" s="4">
        <v>721</v>
      </c>
      <c r="J723" s="31" t="e">
        <f t="shared" si="11"/>
        <v>#VALUE!</v>
      </c>
    </row>
    <row r="724" spans="1:10" x14ac:dyDescent="0.15">
      <c r="A724" s="5">
        <v>44552</v>
      </c>
      <c r="B724" s="4">
        <f>Table5[[#This Row],[Combined 
Daily Order]]</f>
        <v>22597</v>
      </c>
      <c r="C724" s="4">
        <v>722</v>
      </c>
      <c r="D724" s="4" t="e" cm="1">
        <f t="array" aca="1" ref="D724" ca="1">SUMPRODUCT(OFFSET($B$2:$B$804,0,0,803-C724)-AVERAGE($B$2:$B$804),OFFSET($B$2:$B$804,C724,0,803-C724)-AVERAGE($B$2:$B$804))/DEVSQ($B$2:$B$804)</f>
        <v>#VALUE!</v>
      </c>
      <c r="F724" s="30" t="e" cm="1">
        <f t="array" ref="F724">SUMPRODUCT($B$2:$B$804-$E$2,B724:B1526-$E$2)</f>
        <v>#VALUE!</v>
      </c>
      <c r="G724" s="30" t="e" cm="1">
        <f t="array" ref="G724">INDEX(H$2:H$804,805-ROW(H724))</f>
        <v>#VALUE!</v>
      </c>
      <c r="H724" s="4" t="e" cm="1">
        <f t="array" ref="H724">SUMPRODUCT(B$2:B724-E$2,$B$2:B724-E$2)</f>
        <v>#VALUE!</v>
      </c>
      <c r="I724" s="4">
        <v>722</v>
      </c>
      <c r="J724" s="31" t="e">
        <f t="shared" si="11"/>
        <v>#VALUE!</v>
      </c>
    </row>
    <row r="725" spans="1:10" x14ac:dyDescent="0.15">
      <c r="A725" s="5">
        <v>44551</v>
      </c>
      <c r="B725" s="4">
        <f>Table5[[#This Row],[Combined 
Daily Order]]</f>
        <v>15505</v>
      </c>
      <c r="C725" s="4">
        <v>723</v>
      </c>
      <c r="D725" s="4" t="e" cm="1">
        <f t="array" aca="1" ref="D725" ca="1">SUMPRODUCT(OFFSET($B$2:$B$804,0,0,803-C725)-AVERAGE($B$2:$B$804),OFFSET($B$2:$B$804,C725,0,803-C725)-AVERAGE($B$2:$B$804))/DEVSQ($B$2:$B$804)</f>
        <v>#VALUE!</v>
      </c>
      <c r="F725" s="30" t="e" cm="1">
        <f t="array" ref="F725">SUMPRODUCT($B$2:$B$804-$E$2,B725:B1527-$E$2)</f>
        <v>#VALUE!</v>
      </c>
      <c r="G725" s="30" t="e" cm="1">
        <f t="array" ref="G725">INDEX(H$2:H$804,805-ROW(H725))</f>
        <v>#VALUE!</v>
      </c>
      <c r="H725" s="4" t="e" cm="1">
        <f t="array" ref="H725">SUMPRODUCT(B$2:B725-E$2,$B$2:B725-E$2)</f>
        <v>#VALUE!</v>
      </c>
      <c r="I725" s="4">
        <v>723</v>
      </c>
      <c r="J725" s="31" t="e">
        <f t="shared" si="11"/>
        <v>#VALUE!</v>
      </c>
    </row>
    <row r="726" spans="1:10" x14ac:dyDescent="0.15">
      <c r="A726" s="5">
        <v>44550</v>
      </c>
      <c r="B726" s="4">
        <f>Table5[[#This Row],[Combined 
Daily Order]]</f>
        <v>23982</v>
      </c>
      <c r="C726" s="4">
        <v>724</v>
      </c>
      <c r="D726" s="4" t="e" cm="1">
        <f t="array" aca="1" ref="D726" ca="1">SUMPRODUCT(OFFSET($B$2:$B$804,0,0,803-C726)-AVERAGE($B$2:$B$804),OFFSET($B$2:$B$804,C726,0,803-C726)-AVERAGE($B$2:$B$804))/DEVSQ($B$2:$B$804)</f>
        <v>#VALUE!</v>
      </c>
      <c r="F726" s="30" t="e" cm="1">
        <f t="array" ref="F726">SUMPRODUCT($B$2:$B$804-$E$2,B726:B1528-$E$2)</f>
        <v>#VALUE!</v>
      </c>
      <c r="G726" s="30" t="e" cm="1">
        <f t="array" ref="G726">INDEX(H$2:H$804,805-ROW(H726))</f>
        <v>#VALUE!</v>
      </c>
      <c r="H726" s="4" t="e" cm="1">
        <f t="array" ref="H726">SUMPRODUCT(B$2:B726-E$2,$B$2:B726-E$2)</f>
        <v>#VALUE!</v>
      </c>
      <c r="I726" s="4">
        <v>724</v>
      </c>
      <c r="J726" s="31" t="e">
        <f t="shared" si="11"/>
        <v>#VALUE!</v>
      </c>
    </row>
    <row r="727" spans="1:10" x14ac:dyDescent="0.15">
      <c r="A727" s="5">
        <v>44547</v>
      </c>
      <c r="B727" s="4">
        <f>AVERAGE(B726,B728)</f>
        <v>20968.5</v>
      </c>
      <c r="C727" s="4">
        <v>725</v>
      </c>
      <c r="D727" s="4" t="e" cm="1">
        <f t="array" aca="1" ref="D727" ca="1">SUMPRODUCT(OFFSET($B$2:$B$804,0,0,803-C727)-AVERAGE($B$2:$B$804),OFFSET($B$2:$B$804,C727,0,803-C727)-AVERAGE($B$2:$B$804))/DEVSQ($B$2:$B$804)</f>
        <v>#VALUE!</v>
      </c>
      <c r="F727" s="30" t="e" cm="1">
        <f t="array" ref="F727">SUMPRODUCT($B$2:$B$804-$E$2,B727:B1529-$E$2)</f>
        <v>#VALUE!</v>
      </c>
      <c r="G727" s="30" t="e" cm="1">
        <f t="array" ref="G727">INDEX(H$2:H$804,805-ROW(H727))</f>
        <v>#VALUE!</v>
      </c>
      <c r="H727" s="4" t="e" cm="1">
        <f t="array" ref="H727">SUMPRODUCT(B$2:B727-E$2,$B$2:B727-E$2)</f>
        <v>#VALUE!</v>
      </c>
      <c r="I727" s="4">
        <v>725</v>
      </c>
      <c r="J727" s="31" t="e">
        <f t="shared" si="11"/>
        <v>#VALUE!</v>
      </c>
    </row>
    <row r="728" spans="1:10" x14ac:dyDescent="0.15">
      <c r="A728" s="5">
        <v>44546</v>
      </c>
      <c r="B728" s="4">
        <f>Table5[[#This Row],[Combined 
Daily Order]]</f>
        <v>17955</v>
      </c>
      <c r="C728" s="4">
        <v>726</v>
      </c>
      <c r="D728" s="4" t="e" cm="1">
        <f t="array" aca="1" ref="D728" ca="1">SUMPRODUCT(OFFSET($B$2:$B$804,0,0,803-C728)-AVERAGE($B$2:$B$804),OFFSET($B$2:$B$804,C728,0,803-C728)-AVERAGE($B$2:$B$804))/DEVSQ($B$2:$B$804)</f>
        <v>#VALUE!</v>
      </c>
      <c r="F728" s="30" t="e" cm="1">
        <f t="array" ref="F728">SUMPRODUCT($B$2:$B$804-$E$2,B728:B1530-$E$2)</f>
        <v>#VALUE!</v>
      </c>
      <c r="G728" s="30" t="e" cm="1">
        <f t="array" ref="G728">INDEX(H$2:H$804,805-ROW(H728))</f>
        <v>#VALUE!</v>
      </c>
      <c r="H728" s="4" t="e" cm="1">
        <f t="array" ref="H728">SUMPRODUCT(B$2:B728-E$2,$B$2:B728-E$2)</f>
        <v>#VALUE!</v>
      </c>
      <c r="I728" s="4">
        <v>726</v>
      </c>
      <c r="J728" s="31" t="e">
        <f t="shared" si="11"/>
        <v>#VALUE!</v>
      </c>
    </row>
    <row r="729" spans="1:10" x14ac:dyDescent="0.15">
      <c r="A729" s="5">
        <v>44545</v>
      </c>
      <c r="B729" s="4">
        <f>AVERAGE(B728,B730)</f>
        <v>18681</v>
      </c>
      <c r="C729" s="4">
        <v>727</v>
      </c>
      <c r="D729" s="4" t="e" cm="1">
        <f t="array" aca="1" ref="D729" ca="1">SUMPRODUCT(OFFSET($B$2:$B$804,0,0,803-C729)-AVERAGE($B$2:$B$804),OFFSET($B$2:$B$804,C729,0,803-C729)-AVERAGE($B$2:$B$804))/DEVSQ($B$2:$B$804)</f>
        <v>#VALUE!</v>
      </c>
      <c r="F729" s="30" t="e" cm="1">
        <f t="array" ref="F729">SUMPRODUCT($B$2:$B$804-$E$2,B729:B1531-$E$2)</f>
        <v>#VALUE!</v>
      </c>
      <c r="G729" s="30" t="e" cm="1">
        <f t="array" ref="G729">INDEX(H$2:H$804,805-ROW(H729))</f>
        <v>#VALUE!</v>
      </c>
      <c r="H729" s="4" t="e" cm="1">
        <f t="array" ref="H729">SUMPRODUCT(B$2:B729-E$2,$B$2:B729-E$2)</f>
        <v>#VALUE!</v>
      </c>
      <c r="I729" s="4">
        <v>727</v>
      </c>
      <c r="J729" s="31" t="e">
        <f t="shared" si="11"/>
        <v>#VALUE!</v>
      </c>
    </row>
    <row r="730" spans="1:10" x14ac:dyDescent="0.15">
      <c r="A730" s="5">
        <v>44544</v>
      </c>
      <c r="B730" s="4">
        <f>Table5[[#This Row],[Combined 
Daily Order]]</f>
        <v>19407</v>
      </c>
      <c r="C730" s="4">
        <v>728</v>
      </c>
      <c r="D730" s="4" t="e" cm="1">
        <f t="array" aca="1" ref="D730" ca="1">SUMPRODUCT(OFFSET($B$2:$B$804,0,0,803-C730)-AVERAGE($B$2:$B$804),OFFSET($B$2:$B$804,C730,0,803-C730)-AVERAGE($B$2:$B$804))/DEVSQ($B$2:$B$804)</f>
        <v>#VALUE!</v>
      </c>
      <c r="F730" s="30" t="e" cm="1">
        <f t="array" ref="F730">SUMPRODUCT($B$2:$B$804-$E$2,B730:B1532-$E$2)</f>
        <v>#VALUE!</v>
      </c>
      <c r="G730" s="30" t="e" cm="1">
        <f t="array" ref="G730">INDEX(H$2:H$804,805-ROW(H730))</f>
        <v>#VALUE!</v>
      </c>
      <c r="H730" s="4" t="e" cm="1">
        <f t="array" ref="H730">SUMPRODUCT(B$2:B730-E$2,$B$2:B730-E$2)</f>
        <v>#VALUE!</v>
      </c>
      <c r="I730" s="4">
        <v>728</v>
      </c>
      <c r="J730" s="31" t="e">
        <f t="shared" si="11"/>
        <v>#VALUE!</v>
      </c>
    </row>
    <row r="731" spans="1:10" x14ac:dyDescent="0.15">
      <c r="A731" s="5">
        <v>44543</v>
      </c>
      <c r="B731" s="4">
        <f>Table5[[#This Row],[Combined 
Daily Order]]</f>
        <v>30106</v>
      </c>
      <c r="C731" s="4">
        <v>729</v>
      </c>
      <c r="D731" s="4" t="e" cm="1">
        <f t="array" aca="1" ref="D731" ca="1">SUMPRODUCT(OFFSET($B$2:$B$804,0,0,803-C731)-AVERAGE($B$2:$B$804),OFFSET($B$2:$B$804,C731,0,803-C731)-AVERAGE($B$2:$B$804))/DEVSQ($B$2:$B$804)</f>
        <v>#VALUE!</v>
      </c>
      <c r="F731" s="30" t="e" cm="1">
        <f t="array" ref="F731">SUMPRODUCT($B$2:$B$804-$E$2,B731:B1533-$E$2)</f>
        <v>#VALUE!</v>
      </c>
      <c r="G731" s="30" t="e" cm="1">
        <f t="array" ref="G731">INDEX(H$2:H$804,805-ROW(H731))</f>
        <v>#VALUE!</v>
      </c>
      <c r="H731" s="4" t="e" cm="1">
        <f t="array" ref="H731">SUMPRODUCT(B$2:B731-E$2,$B$2:B731-E$2)</f>
        <v>#VALUE!</v>
      </c>
      <c r="I731" s="4">
        <v>729</v>
      </c>
      <c r="J731" s="31" t="e">
        <f t="shared" si="11"/>
        <v>#VALUE!</v>
      </c>
    </row>
    <row r="732" spans="1:10" x14ac:dyDescent="0.15">
      <c r="A732" s="5">
        <v>44540</v>
      </c>
      <c r="B732" s="4">
        <f>AVERAGE(B731,B733)</f>
        <v>23886</v>
      </c>
      <c r="C732" s="4">
        <v>730</v>
      </c>
      <c r="D732" s="4" t="e" cm="1">
        <f t="array" aca="1" ref="D732" ca="1">SUMPRODUCT(OFFSET($B$2:$B$804,0,0,803-C732)-AVERAGE($B$2:$B$804),OFFSET($B$2:$B$804,C732,0,803-C732)-AVERAGE($B$2:$B$804))/DEVSQ($B$2:$B$804)</f>
        <v>#VALUE!</v>
      </c>
      <c r="F732" s="30" t="e" cm="1">
        <f t="array" ref="F732">SUMPRODUCT($B$2:$B$804-$E$2,B732:B1534-$E$2)</f>
        <v>#VALUE!</v>
      </c>
      <c r="G732" s="30" t="e" cm="1">
        <f t="array" ref="G732">INDEX(H$2:H$804,805-ROW(H732))</f>
        <v>#VALUE!</v>
      </c>
      <c r="H732" s="4" t="e" cm="1">
        <f t="array" ref="H732">SUMPRODUCT(B$2:B732-E$2,$B$2:B732-E$2)</f>
        <v>#VALUE!</v>
      </c>
      <c r="I732" s="4">
        <v>730</v>
      </c>
      <c r="J732" s="31" t="e">
        <f t="shared" si="11"/>
        <v>#VALUE!</v>
      </c>
    </row>
    <row r="733" spans="1:10" x14ac:dyDescent="0.15">
      <c r="A733" s="5">
        <v>44539</v>
      </c>
      <c r="B733" s="4">
        <f>Table5[[#This Row],[Combined 
Daily Order]]</f>
        <v>17666</v>
      </c>
      <c r="C733" s="4">
        <v>731</v>
      </c>
      <c r="D733" s="4" t="e" cm="1">
        <f t="array" aca="1" ref="D733" ca="1">SUMPRODUCT(OFFSET($B$2:$B$804,0,0,803-C733)-AVERAGE($B$2:$B$804),OFFSET($B$2:$B$804,C733,0,803-C733)-AVERAGE($B$2:$B$804))/DEVSQ($B$2:$B$804)</f>
        <v>#VALUE!</v>
      </c>
      <c r="F733" s="30" t="e" cm="1">
        <f t="array" ref="F733">SUMPRODUCT($B$2:$B$804-$E$2,B733:B1535-$E$2)</f>
        <v>#VALUE!</v>
      </c>
      <c r="G733" s="30" t="e" cm="1">
        <f t="array" ref="G733">INDEX(H$2:H$804,805-ROW(H733))</f>
        <v>#VALUE!</v>
      </c>
      <c r="H733" s="4" t="e" cm="1">
        <f t="array" ref="H733">SUMPRODUCT(B$2:B733-E$2,$B$2:B733-E$2)</f>
        <v>#VALUE!</v>
      </c>
      <c r="I733" s="4">
        <v>731</v>
      </c>
      <c r="J733" s="31" t="e">
        <f t="shared" si="11"/>
        <v>#VALUE!</v>
      </c>
    </row>
    <row r="734" spans="1:10" x14ac:dyDescent="0.15">
      <c r="A734" s="5">
        <v>44538</v>
      </c>
      <c r="B734" s="4">
        <f>Table5[[#This Row],[Combined 
Daily Order]]</f>
        <v>28652</v>
      </c>
      <c r="C734" s="4">
        <v>732</v>
      </c>
      <c r="D734" s="4" t="e" cm="1">
        <f t="array" aca="1" ref="D734" ca="1">SUMPRODUCT(OFFSET($B$2:$B$804,0,0,803-C734)-AVERAGE($B$2:$B$804),OFFSET($B$2:$B$804,C734,0,803-C734)-AVERAGE($B$2:$B$804))/DEVSQ($B$2:$B$804)</f>
        <v>#VALUE!</v>
      </c>
      <c r="F734" s="30" t="e" cm="1">
        <f t="array" ref="F734">SUMPRODUCT($B$2:$B$804-$E$2,B734:B1536-$E$2)</f>
        <v>#VALUE!</v>
      </c>
      <c r="G734" s="30" t="e" cm="1">
        <f t="array" ref="G734">INDEX(H$2:H$804,805-ROW(H734))</f>
        <v>#VALUE!</v>
      </c>
      <c r="H734" s="4" t="e" cm="1">
        <f t="array" ref="H734">SUMPRODUCT(B$2:B734-E$2,$B$2:B734-E$2)</f>
        <v>#VALUE!</v>
      </c>
      <c r="I734" s="4">
        <v>732</v>
      </c>
      <c r="J734" s="31" t="e">
        <f t="shared" si="11"/>
        <v>#VALUE!</v>
      </c>
    </row>
    <row r="735" spans="1:10" x14ac:dyDescent="0.15">
      <c r="A735" s="5">
        <v>44537</v>
      </c>
      <c r="B735" s="4">
        <f>AVERAGE(B734,B736)</f>
        <v>26674</v>
      </c>
      <c r="C735" s="4">
        <v>733</v>
      </c>
      <c r="D735" s="4" t="e" cm="1">
        <f t="array" aca="1" ref="D735" ca="1">SUMPRODUCT(OFFSET($B$2:$B$804,0,0,803-C735)-AVERAGE($B$2:$B$804),OFFSET($B$2:$B$804,C735,0,803-C735)-AVERAGE($B$2:$B$804))/DEVSQ($B$2:$B$804)</f>
        <v>#VALUE!</v>
      </c>
      <c r="F735" s="30" t="e" cm="1">
        <f t="array" ref="F735">SUMPRODUCT($B$2:$B$804-$E$2,B735:B1537-$E$2)</f>
        <v>#VALUE!</v>
      </c>
      <c r="G735" s="30" t="e" cm="1">
        <f t="array" ref="G735">INDEX(H$2:H$804,805-ROW(H735))</f>
        <v>#VALUE!</v>
      </c>
      <c r="H735" s="4" t="e" cm="1">
        <f t="array" ref="H735">SUMPRODUCT(B$2:B735-E$2,$B$2:B735-E$2)</f>
        <v>#VALUE!</v>
      </c>
      <c r="I735" s="4">
        <v>733</v>
      </c>
      <c r="J735" s="31" t="e">
        <f t="shared" si="11"/>
        <v>#VALUE!</v>
      </c>
    </row>
    <row r="736" spans="1:10" x14ac:dyDescent="0.15">
      <c r="A736" s="5">
        <v>44536</v>
      </c>
      <c r="B736" s="4">
        <f>Table5[[#This Row],[Combined 
Daily Order]]</f>
        <v>24696</v>
      </c>
      <c r="C736" s="4">
        <v>734</v>
      </c>
      <c r="D736" s="4" t="e" cm="1">
        <f t="array" aca="1" ref="D736" ca="1">SUMPRODUCT(OFFSET($B$2:$B$804,0,0,803-C736)-AVERAGE($B$2:$B$804),OFFSET($B$2:$B$804,C736,0,803-C736)-AVERAGE($B$2:$B$804))/DEVSQ($B$2:$B$804)</f>
        <v>#VALUE!</v>
      </c>
      <c r="F736" s="30" t="e" cm="1">
        <f t="array" ref="F736">SUMPRODUCT($B$2:$B$804-$E$2,B736:B1538-$E$2)</f>
        <v>#VALUE!</v>
      </c>
      <c r="G736" s="30" t="e" cm="1">
        <f t="array" ref="G736">INDEX(H$2:H$804,805-ROW(H736))</f>
        <v>#VALUE!</v>
      </c>
      <c r="H736" s="4" t="e" cm="1">
        <f t="array" ref="H736">SUMPRODUCT(B$2:B736-E$2,$B$2:B736-E$2)</f>
        <v>#VALUE!</v>
      </c>
      <c r="I736" s="4">
        <v>734</v>
      </c>
      <c r="J736" s="31" t="e">
        <f t="shared" si="11"/>
        <v>#VALUE!</v>
      </c>
    </row>
    <row r="737" spans="1:10" x14ac:dyDescent="0.15">
      <c r="A737" s="5">
        <v>44533</v>
      </c>
      <c r="B737" s="4">
        <f>Table5[[#This Row],[Combined 
Daily Order]]</f>
        <v>27321</v>
      </c>
      <c r="C737" s="4">
        <v>735</v>
      </c>
      <c r="D737" s="4" t="e" cm="1">
        <f t="array" aca="1" ref="D737" ca="1">SUMPRODUCT(OFFSET($B$2:$B$804,0,0,803-C737)-AVERAGE($B$2:$B$804),OFFSET($B$2:$B$804,C737,0,803-C737)-AVERAGE($B$2:$B$804))/DEVSQ($B$2:$B$804)</f>
        <v>#VALUE!</v>
      </c>
      <c r="F737" s="30" t="e" cm="1">
        <f t="array" ref="F737">SUMPRODUCT($B$2:$B$804-$E$2,B737:B1539-$E$2)</f>
        <v>#VALUE!</v>
      </c>
      <c r="G737" s="30" t="e" cm="1">
        <f t="array" ref="G737">INDEX(H$2:H$804,805-ROW(H737))</f>
        <v>#VALUE!</v>
      </c>
      <c r="H737" s="4" t="e" cm="1">
        <f t="array" ref="H737">SUMPRODUCT(B$2:B737-E$2,$B$2:B737-E$2)</f>
        <v>#VALUE!</v>
      </c>
      <c r="I737" s="4">
        <v>735</v>
      </c>
      <c r="J737" s="31" t="e">
        <f t="shared" si="11"/>
        <v>#VALUE!</v>
      </c>
    </row>
    <row r="738" spans="1:10" x14ac:dyDescent="0.15">
      <c r="A738" s="5">
        <v>44532</v>
      </c>
      <c r="B738" s="4">
        <f>Table5[[#This Row],[Combined 
Daily Order]]</f>
        <v>15469</v>
      </c>
      <c r="C738" s="4">
        <v>736</v>
      </c>
      <c r="D738" s="4" t="e" cm="1">
        <f t="array" aca="1" ref="D738" ca="1">SUMPRODUCT(OFFSET($B$2:$B$804,0,0,803-C738)-AVERAGE($B$2:$B$804),OFFSET($B$2:$B$804,C738,0,803-C738)-AVERAGE($B$2:$B$804))/DEVSQ($B$2:$B$804)</f>
        <v>#VALUE!</v>
      </c>
      <c r="F738" s="30" t="e" cm="1">
        <f t="array" ref="F738">SUMPRODUCT($B$2:$B$804-$E$2,B738:B1540-$E$2)</f>
        <v>#VALUE!</v>
      </c>
      <c r="G738" s="30" t="e" cm="1">
        <f t="array" ref="G738">INDEX(H$2:H$804,805-ROW(H738))</f>
        <v>#VALUE!</v>
      </c>
      <c r="H738" s="4" t="e" cm="1">
        <f t="array" ref="H738">SUMPRODUCT(B$2:B738-E$2,$B$2:B738-E$2)</f>
        <v>#VALUE!</v>
      </c>
      <c r="I738" s="4">
        <v>736</v>
      </c>
      <c r="J738" s="31" t="e">
        <f t="shared" si="11"/>
        <v>#VALUE!</v>
      </c>
    </row>
    <row r="739" spans="1:10" x14ac:dyDescent="0.15">
      <c r="A739" s="5">
        <v>44531</v>
      </c>
      <c r="B739" s="4">
        <f>Table5[[#This Row],[Combined 
Daily Order]]</f>
        <v>24815</v>
      </c>
      <c r="C739" s="4">
        <v>737</v>
      </c>
      <c r="D739" s="4" t="e" cm="1">
        <f t="array" aca="1" ref="D739" ca="1">SUMPRODUCT(OFFSET($B$2:$B$804,0,0,803-C739)-AVERAGE($B$2:$B$804),OFFSET($B$2:$B$804,C739,0,803-C739)-AVERAGE($B$2:$B$804))/DEVSQ($B$2:$B$804)</f>
        <v>#VALUE!</v>
      </c>
      <c r="F739" s="30" t="e" cm="1">
        <f t="array" ref="F739">SUMPRODUCT($B$2:$B$804-$E$2,B739:B1541-$E$2)</f>
        <v>#VALUE!</v>
      </c>
      <c r="G739" s="30" t="e" cm="1">
        <f t="array" ref="G739">INDEX(H$2:H$804,805-ROW(H739))</f>
        <v>#VALUE!</v>
      </c>
      <c r="H739" s="4" t="e" cm="1">
        <f t="array" ref="H739">SUMPRODUCT(B$2:B739-E$2,$B$2:B739-E$2)</f>
        <v>#VALUE!</v>
      </c>
      <c r="I739" s="4">
        <v>737</v>
      </c>
      <c r="J739" s="31" t="e">
        <f t="shared" si="11"/>
        <v>#VALUE!</v>
      </c>
    </row>
    <row r="740" spans="1:10" x14ac:dyDescent="0.15">
      <c r="A740" s="5">
        <v>44530</v>
      </c>
      <c r="B740" s="4">
        <f>Table5[[#This Row],[Combined 
Daily Order]]</f>
        <v>16726</v>
      </c>
      <c r="C740" s="4">
        <v>738</v>
      </c>
      <c r="D740" s="4" t="e" cm="1">
        <f t="array" aca="1" ref="D740" ca="1">SUMPRODUCT(OFFSET($B$2:$B$804,0,0,803-C740)-AVERAGE($B$2:$B$804),OFFSET($B$2:$B$804,C740,0,803-C740)-AVERAGE($B$2:$B$804))/DEVSQ($B$2:$B$804)</f>
        <v>#VALUE!</v>
      </c>
      <c r="F740" s="30" t="e" cm="1">
        <f t="array" ref="F740">SUMPRODUCT($B$2:$B$804-$E$2,B740:B1542-$E$2)</f>
        <v>#VALUE!</v>
      </c>
      <c r="G740" s="30" t="e" cm="1">
        <f t="array" ref="G740">INDEX(H$2:H$804,805-ROW(H740))</f>
        <v>#VALUE!</v>
      </c>
      <c r="H740" s="4" t="e" cm="1">
        <f t="array" ref="H740">SUMPRODUCT(B$2:B740-E$2,$B$2:B740-E$2)</f>
        <v>#VALUE!</v>
      </c>
      <c r="I740" s="4">
        <v>738</v>
      </c>
      <c r="J740" s="31" t="e">
        <f t="shared" si="11"/>
        <v>#VALUE!</v>
      </c>
    </row>
    <row r="741" spans="1:10" x14ac:dyDescent="0.15">
      <c r="A741" s="5">
        <v>44529</v>
      </c>
      <c r="B741" s="4">
        <f>Table5[[#This Row],[Combined 
Daily Order]]</f>
        <v>25963</v>
      </c>
      <c r="C741" s="4">
        <v>739</v>
      </c>
      <c r="D741" s="4" t="e" cm="1">
        <f t="array" aca="1" ref="D741" ca="1">SUMPRODUCT(OFFSET($B$2:$B$804,0,0,803-C741)-AVERAGE($B$2:$B$804),OFFSET($B$2:$B$804,C741,0,803-C741)-AVERAGE($B$2:$B$804))/DEVSQ($B$2:$B$804)</f>
        <v>#VALUE!</v>
      </c>
      <c r="F741" s="30" t="e" cm="1">
        <f t="array" ref="F741">SUMPRODUCT($B$2:$B$804-$E$2,B741:B1543-$E$2)</f>
        <v>#VALUE!</v>
      </c>
      <c r="G741" s="30" t="e" cm="1">
        <f t="array" ref="G741">INDEX(H$2:H$804,805-ROW(H741))</f>
        <v>#VALUE!</v>
      </c>
      <c r="H741" s="4" t="e" cm="1">
        <f t="array" ref="H741">SUMPRODUCT(B$2:B741-E$2,$B$2:B741-E$2)</f>
        <v>#VALUE!</v>
      </c>
      <c r="I741" s="4">
        <v>739</v>
      </c>
      <c r="J741" s="31" t="e">
        <f t="shared" si="11"/>
        <v>#VALUE!</v>
      </c>
    </row>
    <row r="742" spans="1:10" x14ac:dyDescent="0.15">
      <c r="A742" s="5">
        <v>44526</v>
      </c>
      <c r="B742" s="4">
        <f>Table5[[#This Row],[Combined 
Daily Order]]</f>
        <v>15257</v>
      </c>
      <c r="C742" s="4">
        <v>740</v>
      </c>
      <c r="D742" s="4" t="e" cm="1">
        <f t="array" aca="1" ref="D742" ca="1">SUMPRODUCT(OFFSET($B$2:$B$804,0,0,803-C742)-AVERAGE($B$2:$B$804),OFFSET($B$2:$B$804,C742,0,803-C742)-AVERAGE($B$2:$B$804))/DEVSQ($B$2:$B$804)</f>
        <v>#VALUE!</v>
      </c>
      <c r="F742" s="30" t="e" cm="1">
        <f t="array" ref="F742">SUMPRODUCT($B$2:$B$804-$E$2,B742:B1544-$E$2)</f>
        <v>#VALUE!</v>
      </c>
      <c r="G742" s="30" t="e" cm="1">
        <f t="array" ref="G742">INDEX(H$2:H$804,805-ROW(H742))</f>
        <v>#VALUE!</v>
      </c>
      <c r="H742" s="4" t="e" cm="1">
        <f t="array" ref="H742">SUMPRODUCT(B$2:B742-E$2,$B$2:B742-E$2)</f>
        <v>#VALUE!</v>
      </c>
      <c r="I742" s="4">
        <v>740</v>
      </c>
      <c r="J742" s="31" t="e">
        <f t="shared" si="11"/>
        <v>#VALUE!</v>
      </c>
    </row>
    <row r="743" spans="1:10" x14ac:dyDescent="0.15">
      <c r="A743" s="5">
        <v>44525</v>
      </c>
      <c r="B743" s="4">
        <f>Table5[[#This Row],[Combined 
Daily Order]]</f>
        <v>23559</v>
      </c>
      <c r="C743" s="4">
        <v>741</v>
      </c>
      <c r="D743" s="4" t="e" cm="1">
        <f t="array" aca="1" ref="D743" ca="1">SUMPRODUCT(OFFSET($B$2:$B$804,0,0,803-C743)-AVERAGE($B$2:$B$804),OFFSET($B$2:$B$804,C743,0,803-C743)-AVERAGE($B$2:$B$804))/DEVSQ($B$2:$B$804)</f>
        <v>#VALUE!</v>
      </c>
      <c r="F743" s="30" t="e" cm="1">
        <f t="array" ref="F743">SUMPRODUCT($B$2:$B$804-$E$2,B743:B1545-$E$2)</f>
        <v>#VALUE!</v>
      </c>
      <c r="G743" s="30" t="e" cm="1">
        <f t="array" ref="G743">INDEX(H$2:H$804,805-ROW(H743))</f>
        <v>#VALUE!</v>
      </c>
      <c r="H743" s="4" t="e" cm="1">
        <f t="array" ref="H743">SUMPRODUCT(B$2:B743-E$2,$B$2:B743-E$2)</f>
        <v>#VALUE!</v>
      </c>
      <c r="I743" s="4">
        <v>741</v>
      </c>
      <c r="J743" s="31" t="e">
        <f t="shared" si="11"/>
        <v>#VALUE!</v>
      </c>
    </row>
    <row r="744" spans="1:10" x14ac:dyDescent="0.15">
      <c r="A744" s="5">
        <v>44524</v>
      </c>
      <c r="B744" s="4">
        <f>Table5[[#This Row],[Combined 
Daily Order]]</f>
        <v>16136</v>
      </c>
      <c r="C744" s="4">
        <v>742</v>
      </c>
      <c r="D744" s="4" t="e" cm="1">
        <f t="array" aca="1" ref="D744" ca="1">SUMPRODUCT(OFFSET($B$2:$B$804,0,0,803-C744)-AVERAGE($B$2:$B$804),OFFSET($B$2:$B$804,C744,0,803-C744)-AVERAGE($B$2:$B$804))/DEVSQ($B$2:$B$804)</f>
        <v>#VALUE!</v>
      </c>
      <c r="F744" s="30" t="e" cm="1">
        <f t="array" ref="F744">SUMPRODUCT($B$2:$B$804-$E$2,B744:B1546-$E$2)</f>
        <v>#VALUE!</v>
      </c>
      <c r="G744" s="30" t="e" cm="1">
        <f t="array" ref="G744">INDEX(H$2:H$804,805-ROW(H744))</f>
        <v>#VALUE!</v>
      </c>
      <c r="H744" s="4" t="e" cm="1">
        <f t="array" ref="H744">SUMPRODUCT(B$2:B744-E$2,$B$2:B744-E$2)</f>
        <v>#VALUE!</v>
      </c>
      <c r="I744" s="4">
        <v>742</v>
      </c>
      <c r="J744" s="31" t="e">
        <f t="shared" si="11"/>
        <v>#VALUE!</v>
      </c>
    </row>
    <row r="745" spans="1:10" x14ac:dyDescent="0.15">
      <c r="A745" s="5">
        <v>44523</v>
      </c>
      <c r="B745" s="4">
        <f>Table5[[#This Row],[Combined 
Daily Order]]</f>
        <v>24125</v>
      </c>
      <c r="C745" s="4">
        <v>743</v>
      </c>
      <c r="D745" s="4" t="e" cm="1">
        <f t="array" aca="1" ref="D745" ca="1">SUMPRODUCT(OFFSET($B$2:$B$804,0,0,803-C745)-AVERAGE($B$2:$B$804),OFFSET($B$2:$B$804,C745,0,803-C745)-AVERAGE($B$2:$B$804))/DEVSQ($B$2:$B$804)</f>
        <v>#VALUE!</v>
      </c>
      <c r="F745" s="30" t="e" cm="1">
        <f t="array" ref="F745">SUMPRODUCT($B$2:$B$804-$E$2,B745:B1547-$E$2)</f>
        <v>#VALUE!</v>
      </c>
      <c r="G745" s="30" t="e" cm="1">
        <f t="array" ref="G745">INDEX(H$2:H$804,805-ROW(H745))</f>
        <v>#VALUE!</v>
      </c>
      <c r="H745" s="4" t="e" cm="1">
        <f t="array" ref="H745">SUMPRODUCT(B$2:B745-E$2,$B$2:B745-E$2)</f>
        <v>#VALUE!</v>
      </c>
      <c r="I745" s="4">
        <v>743</v>
      </c>
      <c r="J745" s="31" t="e">
        <f t="shared" si="11"/>
        <v>#VALUE!</v>
      </c>
    </row>
    <row r="746" spans="1:10" x14ac:dyDescent="0.15">
      <c r="A746" s="5">
        <v>44522</v>
      </c>
      <c r="B746" s="4">
        <f>Table5[[#This Row],[Combined 
Daily Order]]</f>
        <v>16891</v>
      </c>
      <c r="C746" s="4">
        <v>744</v>
      </c>
      <c r="D746" s="4" t="e" cm="1">
        <f t="array" aca="1" ref="D746" ca="1">SUMPRODUCT(OFFSET($B$2:$B$804,0,0,803-C746)-AVERAGE($B$2:$B$804),OFFSET($B$2:$B$804,C746,0,803-C746)-AVERAGE($B$2:$B$804))/DEVSQ($B$2:$B$804)</f>
        <v>#VALUE!</v>
      </c>
      <c r="F746" s="30" t="e" cm="1">
        <f t="array" ref="F746">SUMPRODUCT($B$2:$B$804-$E$2,B746:B1548-$E$2)</f>
        <v>#VALUE!</v>
      </c>
      <c r="G746" s="30" t="e" cm="1">
        <f t="array" ref="G746">INDEX(H$2:H$804,805-ROW(H746))</f>
        <v>#VALUE!</v>
      </c>
      <c r="H746" s="4" t="e" cm="1">
        <f t="array" ref="H746">SUMPRODUCT(B$2:B746-E$2,$B$2:B746-E$2)</f>
        <v>#VALUE!</v>
      </c>
      <c r="I746" s="4">
        <v>744</v>
      </c>
      <c r="J746" s="31" t="e">
        <f t="shared" si="11"/>
        <v>#VALUE!</v>
      </c>
    </row>
    <row r="747" spans="1:10" x14ac:dyDescent="0.15">
      <c r="A747" s="5">
        <v>44519</v>
      </c>
      <c r="B747" s="4">
        <f>Table5[[#This Row],[Combined 
Daily Order]]</f>
        <v>13927</v>
      </c>
      <c r="C747" s="4">
        <v>745</v>
      </c>
      <c r="D747" s="4" t="e" cm="1">
        <f t="array" aca="1" ref="D747" ca="1">SUMPRODUCT(OFFSET($B$2:$B$804,0,0,803-C747)-AVERAGE($B$2:$B$804),OFFSET($B$2:$B$804,C747,0,803-C747)-AVERAGE($B$2:$B$804))/DEVSQ($B$2:$B$804)</f>
        <v>#VALUE!</v>
      </c>
      <c r="F747" s="30" t="e" cm="1">
        <f t="array" ref="F747">SUMPRODUCT($B$2:$B$804-$E$2,B747:B1549-$E$2)</f>
        <v>#VALUE!</v>
      </c>
      <c r="G747" s="30" t="e" cm="1">
        <f t="array" ref="G747">INDEX(H$2:H$804,805-ROW(H747))</f>
        <v>#VALUE!</v>
      </c>
      <c r="H747" s="4" t="e" cm="1">
        <f t="array" ref="H747">SUMPRODUCT(B$2:B747-E$2,$B$2:B747-E$2)</f>
        <v>#VALUE!</v>
      </c>
      <c r="I747" s="4">
        <v>745</v>
      </c>
      <c r="J747" s="31" t="e">
        <f t="shared" si="11"/>
        <v>#VALUE!</v>
      </c>
    </row>
    <row r="748" spans="1:10" x14ac:dyDescent="0.15">
      <c r="A748" s="5">
        <v>44518</v>
      </c>
      <c r="B748" s="4">
        <f>Table5[[#This Row],[Combined 
Daily Order]]</f>
        <v>20488</v>
      </c>
      <c r="C748" s="4">
        <v>746</v>
      </c>
      <c r="D748" s="4" t="e" cm="1">
        <f t="array" aca="1" ref="D748" ca="1">SUMPRODUCT(OFFSET($B$2:$B$804,0,0,803-C748)-AVERAGE($B$2:$B$804),OFFSET($B$2:$B$804,C748,0,803-C748)-AVERAGE($B$2:$B$804))/DEVSQ($B$2:$B$804)</f>
        <v>#VALUE!</v>
      </c>
      <c r="F748" s="30" t="e" cm="1">
        <f t="array" ref="F748">SUMPRODUCT($B$2:$B$804-$E$2,B748:B1550-$E$2)</f>
        <v>#VALUE!</v>
      </c>
      <c r="G748" s="30" t="e" cm="1">
        <f t="array" ref="G748">INDEX(H$2:H$804,805-ROW(H748))</f>
        <v>#VALUE!</v>
      </c>
      <c r="H748" s="4" t="e" cm="1">
        <f t="array" ref="H748">SUMPRODUCT(B$2:B748-E$2,$B$2:B748-E$2)</f>
        <v>#VALUE!</v>
      </c>
      <c r="I748" s="4">
        <v>746</v>
      </c>
      <c r="J748" s="31" t="e">
        <f t="shared" si="11"/>
        <v>#VALUE!</v>
      </c>
    </row>
    <row r="749" spans="1:10" x14ac:dyDescent="0.15">
      <c r="A749" s="5">
        <v>44517</v>
      </c>
      <c r="B749" s="4">
        <f>Table5[[#This Row],[Combined 
Daily Order]]</f>
        <v>20826</v>
      </c>
      <c r="C749" s="4">
        <v>747</v>
      </c>
      <c r="D749" s="4" t="e" cm="1">
        <f t="array" aca="1" ref="D749" ca="1">SUMPRODUCT(OFFSET($B$2:$B$804,0,0,803-C749)-AVERAGE($B$2:$B$804),OFFSET($B$2:$B$804,C749,0,803-C749)-AVERAGE($B$2:$B$804))/DEVSQ($B$2:$B$804)</f>
        <v>#VALUE!</v>
      </c>
      <c r="F749" s="30" t="e" cm="1">
        <f t="array" ref="F749">SUMPRODUCT($B$2:$B$804-$E$2,B749:B1551-$E$2)</f>
        <v>#VALUE!</v>
      </c>
      <c r="G749" s="30" t="e" cm="1">
        <f t="array" ref="G749">INDEX(H$2:H$804,805-ROW(H749))</f>
        <v>#VALUE!</v>
      </c>
      <c r="H749" s="4" t="e" cm="1">
        <f t="array" ref="H749">SUMPRODUCT(B$2:B749-E$2,$B$2:B749-E$2)</f>
        <v>#VALUE!</v>
      </c>
      <c r="I749" s="4">
        <v>747</v>
      </c>
      <c r="J749" s="31" t="e">
        <f t="shared" si="11"/>
        <v>#VALUE!</v>
      </c>
    </row>
    <row r="750" spans="1:10" x14ac:dyDescent="0.15">
      <c r="A750" s="5">
        <v>44516</v>
      </c>
      <c r="B750" s="4">
        <f>Table5[[#This Row],[Combined 
Daily Order]]</f>
        <v>12652</v>
      </c>
      <c r="C750" s="4">
        <v>748</v>
      </c>
      <c r="D750" s="4" t="e" cm="1">
        <f t="array" aca="1" ref="D750" ca="1">SUMPRODUCT(OFFSET($B$2:$B$804,0,0,803-C750)-AVERAGE($B$2:$B$804),OFFSET($B$2:$B$804,C750,0,803-C750)-AVERAGE($B$2:$B$804))/DEVSQ($B$2:$B$804)</f>
        <v>#VALUE!</v>
      </c>
      <c r="F750" s="30" t="e" cm="1">
        <f t="array" ref="F750">SUMPRODUCT($B$2:$B$804-$E$2,B750:B1552-$E$2)</f>
        <v>#VALUE!</v>
      </c>
      <c r="G750" s="30" t="e" cm="1">
        <f t="array" ref="G750">INDEX(H$2:H$804,805-ROW(H750))</f>
        <v>#VALUE!</v>
      </c>
      <c r="H750" s="4" t="e" cm="1">
        <f t="array" ref="H750">SUMPRODUCT(B$2:B750-E$2,$B$2:B750-E$2)</f>
        <v>#VALUE!</v>
      </c>
      <c r="I750" s="4">
        <v>748</v>
      </c>
      <c r="J750" s="31" t="e">
        <f t="shared" si="11"/>
        <v>#VALUE!</v>
      </c>
    </row>
    <row r="751" spans="1:10" x14ac:dyDescent="0.15">
      <c r="A751" s="5">
        <v>44515</v>
      </c>
      <c r="B751" s="4">
        <f>Table5[[#This Row],[Combined 
Daily Order]]</f>
        <v>19752</v>
      </c>
      <c r="C751" s="4">
        <v>749</v>
      </c>
      <c r="D751" s="4" t="e" cm="1">
        <f t="array" aca="1" ref="D751" ca="1">SUMPRODUCT(OFFSET($B$2:$B$804,0,0,803-C751)-AVERAGE($B$2:$B$804),OFFSET($B$2:$B$804,C751,0,803-C751)-AVERAGE($B$2:$B$804))/DEVSQ($B$2:$B$804)</f>
        <v>#VALUE!</v>
      </c>
      <c r="F751" s="30" t="e" cm="1">
        <f t="array" ref="F751">SUMPRODUCT($B$2:$B$804-$E$2,B751:B1553-$E$2)</f>
        <v>#VALUE!</v>
      </c>
      <c r="G751" s="30" t="e" cm="1">
        <f t="array" ref="G751">INDEX(H$2:H$804,805-ROW(H751))</f>
        <v>#VALUE!</v>
      </c>
      <c r="H751" s="4" t="e" cm="1">
        <f t="array" ref="H751">SUMPRODUCT(B$2:B751-E$2,$B$2:B751-E$2)</f>
        <v>#VALUE!</v>
      </c>
      <c r="I751" s="4">
        <v>749</v>
      </c>
      <c r="J751" s="31" t="e">
        <f t="shared" si="11"/>
        <v>#VALUE!</v>
      </c>
    </row>
    <row r="752" spans="1:10" x14ac:dyDescent="0.15">
      <c r="A752" s="5">
        <v>44512</v>
      </c>
      <c r="B752" s="4">
        <f>Table5[[#This Row],[Combined 
Daily Order]]</f>
        <v>12371</v>
      </c>
      <c r="C752" s="4">
        <v>750</v>
      </c>
      <c r="D752" s="4" t="e" cm="1">
        <f t="array" aca="1" ref="D752" ca="1">SUMPRODUCT(OFFSET($B$2:$B$804,0,0,803-C752)-AVERAGE($B$2:$B$804),OFFSET($B$2:$B$804,C752,0,803-C752)-AVERAGE($B$2:$B$804))/DEVSQ($B$2:$B$804)</f>
        <v>#VALUE!</v>
      </c>
      <c r="F752" s="30" t="e" cm="1">
        <f t="array" ref="F752">SUMPRODUCT($B$2:$B$804-$E$2,B752:B1554-$E$2)</f>
        <v>#VALUE!</v>
      </c>
      <c r="G752" s="30" t="e" cm="1">
        <f t="array" ref="G752">INDEX(H$2:H$804,805-ROW(H752))</f>
        <v>#VALUE!</v>
      </c>
      <c r="H752" s="4" t="e" cm="1">
        <f t="array" ref="H752">SUMPRODUCT(B$2:B752-E$2,$B$2:B752-E$2)</f>
        <v>#VALUE!</v>
      </c>
      <c r="I752" s="4">
        <v>750</v>
      </c>
      <c r="J752" s="31" t="e">
        <f t="shared" si="11"/>
        <v>#VALUE!</v>
      </c>
    </row>
    <row r="753" spans="1:10" x14ac:dyDescent="0.15">
      <c r="A753" s="5">
        <v>44511</v>
      </c>
      <c r="B753" s="4">
        <f>Table5[[#This Row],[Combined 
Daily Order]]</f>
        <v>21292</v>
      </c>
      <c r="C753" s="4">
        <v>751</v>
      </c>
      <c r="D753" s="4" t="e" cm="1">
        <f t="array" aca="1" ref="D753" ca="1">SUMPRODUCT(OFFSET($B$2:$B$804,0,0,803-C753)-AVERAGE($B$2:$B$804),OFFSET($B$2:$B$804,C753,0,803-C753)-AVERAGE($B$2:$B$804))/DEVSQ($B$2:$B$804)</f>
        <v>#VALUE!</v>
      </c>
      <c r="F753" s="30" t="e" cm="1">
        <f t="array" ref="F753">SUMPRODUCT($B$2:$B$804-$E$2,B753:B1555-$E$2)</f>
        <v>#VALUE!</v>
      </c>
      <c r="G753" s="30" t="e" cm="1">
        <f t="array" ref="G753">INDEX(H$2:H$804,805-ROW(H753))</f>
        <v>#VALUE!</v>
      </c>
      <c r="H753" s="4" t="e" cm="1">
        <f t="array" ref="H753">SUMPRODUCT(B$2:B753-E$2,$B$2:B753-E$2)</f>
        <v>#VALUE!</v>
      </c>
      <c r="I753" s="4">
        <v>751</v>
      </c>
      <c r="J753" s="31" t="e">
        <f t="shared" si="11"/>
        <v>#VALUE!</v>
      </c>
    </row>
    <row r="754" spans="1:10" x14ac:dyDescent="0.15">
      <c r="A754" s="5">
        <v>44510</v>
      </c>
      <c r="B754" s="4">
        <f>Table5[[#This Row],[Combined 
Daily Order]]</f>
        <v>19307</v>
      </c>
      <c r="C754" s="4">
        <v>752</v>
      </c>
      <c r="D754" s="4" t="e" cm="1">
        <f t="array" aca="1" ref="D754" ca="1">SUMPRODUCT(OFFSET($B$2:$B$804,0,0,803-C754)-AVERAGE($B$2:$B$804),OFFSET($B$2:$B$804,C754,0,803-C754)-AVERAGE($B$2:$B$804))/DEVSQ($B$2:$B$804)</f>
        <v>#VALUE!</v>
      </c>
      <c r="F754" s="30" t="e" cm="1">
        <f t="array" ref="F754">SUMPRODUCT($B$2:$B$804-$E$2,B754:B1556-$E$2)</f>
        <v>#VALUE!</v>
      </c>
      <c r="G754" s="30" t="e" cm="1">
        <f t="array" ref="G754">INDEX(H$2:H$804,805-ROW(H754))</f>
        <v>#VALUE!</v>
      </c>
      <c r="H754" s="4" t="e" cm="1">
        <f t="array" ref="H754">SUMPRODUCT(B$2:B754-E$2,$B$2:B754-E$2)</f>
        <v>#VALUE!</v>
      </c>
      <c r="I754" s="4">
        <v>752</v>
      </c>
      <c r="J754" s="31" t="e">
        <f t="shared" si="11"/>
        <v>#VALUE!</v>
      </c>
    </row>
    <row r="755" spans="1:10" x14ac:dyDescent="0.15">
      <c r="A755" s="5">
        <v>44509</v>
      </c>
      <c r="B755" s="4">
        <f>Table5[[#This Row],[Combined 
Daily Order]]</f>
        <v>13871</v>
      </c>
      <c r="C755" s="4">
        <v>753</v>
      </c>
      <c r="D755" s="4" t="e" cm="1">
        <f t="array" aca="1" ref="D755" ca="1">SUMPRODUCT(OFFSET($B$2:$B$804,0,0,803-C755)-AVERAGE($B$2:$B$804),OFFSET($B$2:$B$804,C755,0,803-C755)-AVERAGE($B$2:$B$804))/DEVSQ($B$2:$B$804)</f>
        <v>#VALUE!</v>
      </c>
      <c r="F755" s="30" t="e" cm="1">
        <f t="array" ref="F755">SUMPRODUCT($B$2:$B$804-$E$2,B755:B1557-$E$2)</f>
        <v>#VALUE!</v>
      </c>
      <c r="G755" s="30" t="e" cm="1">
        <f t="array" ref="G755">INDEX(H$2:H$804,805-ROW(H755))</f>
        <v>#VALUE!</v>
      </c>
      <c r="H755" s="4" t="e" cm="1">
        <f t="array" ref="H755">SUMPRODUCT(B$2:B755-E$2,$B$2:B755-E$2)</f>
        <v>#VALUE!</v>
      </c>
      <c r="I755" s="4">
        <v>753</v>
      </c>
      <c r="J755" s="31" t="e">
        <f t="shared" si="11"/>
        <v>#VALUE!</v>
      </c>
    </row>
    <row r="756" spans="1:10" x14ac:dyDescent="0.15">
      <c r="A756" s="5">
        <v>44508</v>
      </c>
      <c r="B756" s="4">
        <f>Table5[[#This Row],[Combined 
Daily Order]]</f>
        <v>18735</v>
      </c>
      <c r="C756" s="4">
        <v>754</v>
      </c>
      <c r="D756" s="4" t="e" cm="1">
        <f t="array" aca="1" ref="D756" ca="1">SUMPRODUCT(OFFSET($B$2:$B$804,0,0,803-C756)-AVERAGE($B$2:$B$804),OFFSET($B$2:$B$804,C756,0,803-C756)-AVERAGE($B$2:$B$804))/DEVSQ($B$2:$B$804)</f>
        <v>#VALUE!</v>
      </c>
      <c r="F756" s="30" t="e" cm="1">
        <f t="array" ref="F756">SUMPRODUCT($B$2:$B$804-$E$2,B756:B1558-$E$2)</f>
        <v>#VALUE!</v>
      </c>
      <c r="G756" s="30" t="e" cm="1">
        <f t="array" ref="G756">INDEX(H$2:H$804,805-ROW(H756))</f>
        <v>#VALUE!</v>
      </c>
      <c r="H756" s="4" t="e" cm="1">
        <f t="array" ref="H756">SUMPRODUCT(B$2:B756-E$2,$B$2:B756-E$2)</f>
        <v>#VALUE!</v>
      </c>
      <c r="I756" s="4">
        <v>754</v>
      </c>
      <c r="J756" s="31" t="e">
        <f t="shared" si="11"/>
        <v>#VALUE!</v>
      </c>
    </row>
    <row r="757" spans="1:10" x14ac:dyDescent="0.15">
      <c r="A757" s="5">
        <v>44505</v>
      </c>
      <c r="B757" s="4">
        <f>Table5[[#This Row],[Combined 
Daily Order]]</f>
        <v>13105</v>
      </c>
      <c r="C757" s="4">
        <v>755</v>
      </c>
      <c r="D757" s="4" t="e" cm="1">
        <f t="array" aca="1" ref="D757" ca="1">SUMPRODUCT(OFFSET($B$2:$B$804,0,0,803-C757)-AVERAGE($B$2:$B$804),OFFSET($B$2:$B$804,C757,0,803-C757)-AVERAGE($B$2:$B$804))/DEVSQ($B$2:$B$804)</f>
        <v>#VALUE!</v>
      </c>
      <c r="F757" s="30" t="e" cm="1">
        <f t="array" ref="F757">SUMPRODUCT($B$2:$B$804-$E$2,B757:B1559-$E$2)</f>
        <v>#VALUE!</v>
      </c>
      <c r="G757" s="30" t="e" cm="1">
        <f t="array" ref="G757">INDEX(H$2:H$804,805-ROW(H757))</f>
        <v>#VALUE!</v>
      </c>
      <c r="H757" s="4" t="e" cm="1">
        <f t="array" ref="H757">SUMPRODUCT(B$2:B757-E$2,$B$2:B757-E$2)</f>
        <v>#VALUE!</v>
      </c>
      <c r="I757" s="4">
        <v>755</v>
      </c>
      <c r="J757" s="31" t="e">
        <f t="shared" si="11"/>
        <v>#VALUE!</v>
      </c>
    </row>
    <row r="758" spans="1:10" x14ac:dyDescent="0.15">
      <c r="A758" s="5">
        <v>44504</v>
      </c>
      <c r="B758" s="4">
        <f>Table5[[#This Row],[Combined 
Daily Order]]</f>
        <v>18717</v>
      </c>
      <c r="C758" s="4">
        <v>756</v>
      </c>
      <c r="D758" s="4" t="e" cm="1">
        <f t="array" aca="1" ref="D758" ca="1">SUMPRODUCT(OFFSET($B$2:$B$804,0,0,803-C758)-AVERAGE($B$2:$B$804),OFFSET($B$2:$B$804,C758,0,803-C758)-AVERAGE($B$2:$B$804))/DEVSQ($B$2:$B$804)</f>
        <v>#VALUE!</v>
      </c>
      <c r="F758" s="30" t="e" cm="1">
        <f t="array" ref="F758">SUMPRODUCT($B$2:$B$804-$E$2,B758:B1560-$E$2)</f>
        <v>#VALUE!</v>
      </c>
      <c r="G758" s="30" t="e" cm="1">
        <f t="array" ref="G758">INDEX(H$2:H$804,805-ROW(H758))</f>
        <v>#VALUE!</v>
      </c>
      <c r="H758" s="4" t="e" cm="1">
        <f t="array" ref="H758">SUMPRODUCT(B$2:B758-E$2,$B$2:B758-E$2)</f>
        <v>#VALUE!</v>
      </c>
      <c r="I758" s="4">
        <v>756</v>
      </c>
      <c r="J758" s="31" t="e">
        <f t="shared" si="11"/>
        <v>#VALUE!</v>
      </c>
    </row>
    <row r="759" spans="1:10" x14ac:dyDescent="0.15">
      <c r="A759" s="5">
        <v>44503</v>
      </c>
      <c r="B759" s="4">
        <f>Table5[[#This Row],[Combined 
Daily Order]]</f>
        <v>13390</v>
      </c>
      <c r="C759" s="4">
        <v>757</v>
      </c>
      <c r="D759" s="4" t="e" cm="1">
        <f t="array" aca="1" ref="D759" ca="1">SUMPRODUCT(OFFSET($B$2:$B$804,0,0,803-C759)-AVERAGE($B$2:$B$804),OFFSET($B$2:$B$804,C759,0,803-C759)-AVERAGE($B$2:$B$804))/DEVSQ($B$2:$B$804)</f>
        <v>#VALUE!</v>
      </c>
      <c r="F759" s="30" t="e" cm="1">
        <f t="array" ref="F759">SUMPRODUCT($B$2:$B$804-$E$2,B759:B1561-$E$2)</f>
        <v>#VALUE!</v>
      </c>
      <c r="G759" s="30" t="e" cm="1">
        <f t="array" ref="G759">INDEX(H$2:H$804,805-ROW(H759))</f>
        <v>#VALUE!</v>
      </c>
      <c r="H759" s="4" t="e" cm="1">
        <f t="array" ref="H759">SUMPRODUCT(B$2:B759-E$2,$B$2:B759-E$2)</f>
        <v>#VALUE!</v>
      </c>
      <c r="I759" s="4">
        <v>757</v>
      </c>
      <c r="J759" s="31" t="e">
        <f t="shared" si="11"/>
        <v>#VALUE!</v>
      </c>
    </row>
    <row r="760" spans="1:10" x14ac:dyDescent="0.15">
      <c r="A760" s="5">
        <v>44502</v>
      </c>
      <c r="B760" s="4">
        <f>Table5[[#This Row],[Combined 
Daily Order]]</f>
        <v>17697</v>
      </c>
      <c r="C760" s="4">
        <v>758</v>
      </c>
      <c r="D760" s="4" t="e" cm="1">
        <f t="array" aca="1" ref="D760" ca="1">SUMPRODUCT(OFFSET($B$2:$B$804,0,0,803-C760)-AVERAGE($B$2:$B$804),OFFSET($B$2:$B$804,C760,0,803-C760)-AVERAGE($B$2:$B$804))/DEVSQ($B$2:$B$804)</f>
        <v>#VALUE!</v>
      </c>
      <c r="F760" s="30" t="e" cm="1">
        <f t="array" ref="F760">SUMPRODUCT($B$2:$B$804-$E$2,B760:B1562-$E$2)</f>
        <v>#VALUE!</v>
      </c>
      <c r="G760" s="30" t="e" cm="1">
        <f t="array" ref="G760">INDEX(H$2:H$804,805-ROW(H760))</f>
        <v>#VALUE!</v>
      </c>
      <c r="H760" s="4" t="e" cm="1">
        <f t="array" ref="H760">SUMPRODUCT(B$2:B760-E$2,$B$2:B760-E$2)</f>
        <v>#VALUE!</v>
      </c>
      <c r="I760" s="4">
        <v>758</v>
      </c>
      <c r="J760" s="31" t="e">
        <f t="shared" si="11"/>
        <v>#VALUE!</v>
      </c>
    </row>
    <row r="761" spans="1:10" x14ac:dyDescent="0.15">
      <c r="A761" s="5">
        <v>44501</v>
      </c>
      <c r="B761" s="4">
        <f>Table5[[#This Row],[Combined 
Daily Order]]</f>
        <v>12150</v>
      </c>
      <c r="C761" s="4">
        <v>759</v>
      </c>
      <c r="D761" s="4" t="e" cm="1">
        <f t="array" aca="1" ref="D761" ca="1">SUMPRODUCT(OFFSET($B$2:$B$804,0,0,803-C761)-AVERAGE($B$2:$B$804),OFFSET($B$2:$B$804,C761,0,803-C761)-AVERAGE($B$2:$B$804))/DEVSQ($B$2:$B$804)</f>
        <v>#VALUE!</v>
      </c>
      <c r="F761" s="30" t="e" cm="1">
        <f t="array" ref="F761">SUMPRODUCT($B$2:$B$804-$E$2,B761:B1563-$E$2)</f>
        <v>#VALUE!</v>
      </c>
      <c r="G761" s="30" t="e" cm="1">
        <f t="array" ref="G761">INDEX(H$2:H$804,805-ROW(H761))</f>
        <v>#VALUE!</v>
      </c>
      <c r="H761" s="4" t="e" cm="1">
        <f t="array" ref="H761">SUMPRODUCT(B$2:B761-E$2,$B$2:B761-E$2)</f>
        <v>#VALUE!</v>
      </c>
      <c r="I761" s="4">
        <v>759</v>
      </c>
      <c r="J761" s="31" t="e">
        <f t="shared" si="11"/>
        <v>#VALUE!</v>
      </c>
    </row>
    <row r="762" spans="1:10" x14ac:dyDescent="0.15">
      <c r="A762" s="5">
        <v>44498</v>
      </c>
      <c r="B762" s="4">
        <f>Table5[[#This Row],[Combined 
Daily Order]]</f>
        <v>19720</v>
      </c>
      <c r="C762" s="4">
        <v>760</v>
      </c>
      <c r="D762" s="4" t="e" cm="1">
        <f t="array" aca="1" ref="D762" ca="1">SUMPRODUCT(OFFSET($B$2:$B$804,0,0,803-C762)-AVERAGE($B$2:$B$804),OFFSET($B$2:$B$804,C762,0,803-C762)-AVERAGE($B$2:$B$804))/DEVSQ($B$2:$B$804)</f>
        <v>#VALUE!</v>
      </c>
      <c r="F762" s="30" t="e" cm="1">
        <f t="array" ref="F762">SUMPRODUCT($B$2:$B$804-$E$2,B762:B1564-$E$2)</f>
        <v>#VALUE!</v>
      </c>
      <c r="G762" s="30" t="e" cm="1">
        <f t="array" ref="G762">INDEX(H$2:H$804,805-ROW(H762))</f>
        <v>#VALUE!</v>
      </c>
      <c r="H762" s="4" t="e" cm="1">
        <f t="array" ref="H762">SUMPRODUCT(B$2:B762-E$2,$B$2:B762-E$2)</f>
        <v>#VALUE!</v>
      </c>
      <c r="I762" s="4">
        <v>760</v>
      </c>
      <c r="J762" s="31" t="e">
        <f t="shared" si="11"/>
        <v>#VALUE!</v>
      </c>
    </row>
    <row r="763" spans="1:10" x14ac:dyDescent="0.15">
      <c r="A763" s="5">
        <v>44497</v>
      </c>
      <c r="B763" s="4">
        <f>Table5[[#This Row],[Combined 
Daily Order]]</f>
        <v>13035</v>
      </c>
      <c r="C763" s="4">
        <v>761</v>
      </c>
      <c r="D763" s="4" t="e" cm="1">
        <f t="array" aca="1" ref="D763" ca="1">SUMPRODUCT(OFFSET($B$2:$B$804,0,0,803-C763)-AVERAGE($B$2:$B$804),OFFSET($B$2:$B$804,C763,0,803-C763)-AVERAGE($B$2:$B$804))/DEVSQ($B$2:$B$804)</f>
        <v>#VALUE!</v>
      </c>
      <c r="F763" s="30" t="e" cm="1">
        <f t="array" ref="F763">SUMPRODUCT($B$2:$B$804-$E$2,B763:B1565-$E$2)</f>
        <v>#VALUE!</v>
      </c>
      <c r="G763" s="30" t="e" cm="1">
        <f t="array" ref="G763">INDEX(H$2:H$804,805-ROW(H763))</f>
        <v>#VALUE!</v>
      </c>
      <c r="H763" s="4" t="e" cm="1">
        <f t="array" ref="H763">SUMPRODUCT(B$2:B763-E$2,$B$2:B763-E$2)</f>
        <v>#VALUE!</v>
      </c>
      <c r="I763" s="4">
        <v>761</v>
      </c>
      <c r="J763" s="31" t="e">
        <f t="shared" si="11"/>
        <v>#VALUE!</v>
      </c>
    </row>
    <row r="764" spans="1:10" x14ac:dyDescent="0.15">
      <c r="A764" s="5">
        <v>44496</v>
      </c>
      <c r="B764" s="4">
        <f>Table5[[#This Row],[Combined 
Daily Order]]</f>
        <v>18192</v>
      </c>
      <c r="C764" s="4">
        <v>762</v>
      </c>
      <c r="D764" s="4" t="e" cm="1">
        <f t="array" aca="1" ref="D764" ca="1">SUMPRODUCT(OFFSET($B$2:$B$804,0,0,803-C764)-AVERAGE($B$2:$B$804),OFFSET($B$2:$B$804,C764,0,803-C764)-AVERAGE($B$2:$B$804))/DEVSQ($B$2:$B$804)</f>
        <v>#VALUE!</v>
      </c>
      <c r="F764" s="30" t="e" cm="1">
        <f t="array" ref="F764">SUMPRODUCT($B$2:$B$804-$E$2,B764:B1566-$E$2)</f>
        <v>#VALUE!</v>
      </c>
      <c r="G764" s="30" t="e" cm="1">
        <f t="array" ref="G764">INDEX(H$2:H$804,805-ROW(H764))</f>
        <v>#VALUE!</v>
      </c>
      <c r="H764" s="4" t="e" cm="1">
        <f t="array" ref="H764">SUMPRODUCT(B$2:B764-E$2,$B$2:B764-E$2)</f>
        <v>#VALUE!</v>
      </c>
      <c r="I764" s="4">
        <v>762</v>
      </c>
      <c r="J764" s="31" t="e">
        <f t="shared" si="11"/>
        <v>#VALUE!</v>
      </c>
    </row>
    <row r="765" spans="1:10" x14ac:dyDescent="0.15">
      <c r="A765" s="5">
        <v>44495</v>
      </c>
      <c r="B765" s="4">
        <f>Table5[[#This Row],[Combined 
Daily Order]]</f>
        <v>11915</v>
      </c>
      <c r="C765" s="4">
        <v>763</v>
      </c>
      <c r="D765" s="4" t="e" cm="1">
        <f t="array" aca="1" ref="D765" ca="1">SUMPRODUCT(OFFSET($B$2:$B$804,0,0,803-C765)-AVERAGE($B$2:$B$804),OFFSET($B$2:$B$804,C765,0,803-C765)-AVERAGE($B$2:$B$804))/DEVSQ($B$2:$B$804)</f>
        <v>#VALUE!</v>
      </c>
      <c r="F765" s="30" t="e" cm="1">
        <f t="array" ref="F765">SUMPRODUCT($B$2:$B$804-$E$2,B765:B1567-$E$2)</f>
        <v>#VALUE!</v>
      </c>
      <c r="G765" s="30" t="e" cm="1">
        <f t="array" ref="G765">INDEX(H$2:H$804,805-ROW(H765))</f>
        <v>#VALUE!</v>
      </c>
      <c r="H765" s="4" t="e" cm="1">
        <f t="array" ref="H765">SUMPRODUCT(B$2:B765-E$2,$B$2:B765-E$2)</f>
        <v>#VALUE!</v>
      </c>
      <c r="I765" s="4">
        <v>763</v>
      </c>
      <c r="J765" s="31" t="e">
        <f t="shared" si="11"/>
        <v>#VALUE!</v>
      </c>
    </row>
    <row r="766" spans="1:10" x14ac:dyDescent="0.15">
      <c r="A766" s="5">
        <v>44494</v>
      </c>
      <c r="B766" s="4">
        <f>Table5[[#This Row],[Combined 
Daily Order]]</f>
        <v>17865</v>
      </c>
      <c r="C766" s="4">
        <v>764</v>
      </c>
      <c r="D766" s="4" t="e" cm="1">
        <f t="array" aca="1" ref="D766" ca="1">SUMPRODUCT(OFFSET($B$2:$B$804,0,0,803-C766)-AVERAGE($B$2:$B$804),OFFSET($B$2:$B$804,C766,0,803-C766)-AVERAGE($B$2:$B$804))/DEVSQ($B$2:$B$804)</f>
        <v>#VALUE!</v>
      </c>
      <c r="F766" s="30" t="e" cm="1">
        <f t="array" ref="F766">SUMPRODUCT($B$2:$B$804-$E$2,B766:B1568-$E$2)</f>
        <v>#VALUE!</v>
      </c>
      <c r="G766" s="30" t="e" cm="1">
        <f t="array" ref="G766">INDEX(H$2:H$804,805-ROW(H766))</f>
        <v>#VALUE!</v>
      </c>
      <c r="H766" s="4" t="e" cm="1">
        <f t="array" ref="H766">SUMPRODUCT(B$2:B766-E$2,$B$2:B766-E$2)</f>
        <v>#VALUE!</v>
      </c>
      <c r="I766" s="4">
        <v>764</v>
      </c>
      <c r="J766" s="31" t="e">
        <f t="shared" si="11"/>
        <v>#VALUE!</v>
      </c>
    </row>
    <row r="767" spans="1:10" x14ac:dyDescent="0.15">
      <c r="A767" s="5">
        <v>44491</v>
      </c>
      <c r="B767" s="4">
        <f>Table5[[#This Row],[Combined 
Daily Order]]</f>
        <v>11164</v>
      </c>
      <c r="C767" s="4">
        <v>765</v>
      </c>
      <c r="D767" s="4" t="e" cm="1">
        <f t="array" aca="1" ref="D767" ca="1">SUMPRODUCT(OFFSET($B$2:$B$804,0,0,803-C767)-AVERAGE($B$2:$B$804),OFFSET($B$2:$B$804,C767,0,803-C767)-AVERAGE($B$2:$B$804))/DEVSQ($B$2:$B$804)</f>
        <v>#VALUE!</v>
      </c>
      <c r="F767" s="30" t="e" cm="1">
        <f t="array" ref="F767">SUMPRODUCT($B$2:$B$804-$E$2,B767:B1569-$E$2)</f>
        <v>#VALUE!</v>
      </c>
      <c r="G767" s="30" t="e" cm="1">
        <f t="array" ref="G767">INDEX(H$2:H$804,805-ROW(H767))</f>
        <v>#VALUE!</v>
      </c>
      <c r="H767" s="4" t="e" cm="1">
        <f t="array" ref="H767">SUMPRODUCT(B$2:B767-E$2,$B$2:B767-E$2)</f>
        <v>#VALUE!</v>
      </c>
      <c r="I767" s="4">
        <v>765</v>
      </c>
      <c r="J767" s="31" t="e">
        <f t="shared" si="11"/>
        <v>#VALUE!</v>
      </c>
    </row>
    <row r="768" spans="1:10" x14ac:dyDescent="0.15">
      <c r="A768" s="5">
        <v>44490</v>
      </c>
      <c r="B768" s="4">
        <f>Table5[[#This Row],[Combined 
Daily Order]]</f>
        <v>16265</v>
      </c>
      <c r="C768" s="4">
        <v>766</v>
      </c>
      <c r="D768" s="4" t="e" cm="1">
        <f t="array" aca="1" ref="D768" ca="1">SUMPRODUCT(OFFSET($B$2:$B$804,0,0,803-C768)-AVERAGE($B$2:$B$804),OFFSET($B$2:$B$804,C768,0,803-C768)-AVERAGE($B$2:$B$804))/DEVSQ($B$2:$B$804)</f>
        <v>#VALUE!</v>
      </c>
      <c r="F768" s="30" t="e" cm="1">
        <f t="array" ref="F768">SUMPRODUCT($B$2:$B$804-$E$2,B768:B1570-$E$2)</f>
        <v>#VALUE!</v>
      </c>
      <c r="G768" s="30" t="e" cm="1">
        <f t="array" ref="G768">INDEX(H$2:H$804,805-ROW(H768))</f>
        <v>#VALUE!</v>
      </c>
      <c r="H768" s="4" t="e" cm="1">
        <f t="array" ref="H768">SUMPRODUCT(B$2:B768-E$2,$B$2:B768-E$2)</f>
        <v>#VALUE!</v>
      </c>
      <c r="I768" s="4">
        <v>766</v>
      </c>
      <c r="J768" s="31" t="e">
        <f t="shared" si="11"/>
        <v>#VALUE!</v>
      </c>
    </row>
    <row r="769" spans="1:10" x14ac:dyDescent="0.15">
      <c r="A769" s="5">
        <v>44489</v>
      </c>
      <c r="B769" s="4">
        <f>Table5[[#This Row],[Combined 
Daily Order]]</f>
        <v>11868</v>
      </c>
      <c r="C769" s="4">
        <v>767</v>
      </c>
      <c r="D769" s="4" t="e" cm="1">
        <f t="array" aca="1" ref="D769" ca="1">SUMPRODUCT(OFFSET($B$2:$B$804,0,0,803-C769)-AVERAGE($B$2:$B$804),OFFSET($B$2:$B$804,C769,0,803-C769)-AVERAGE($B$2:$B$804))/DEVSQ($B$2:$B$804)</f>
        <v>#VALUE!</v>
      </c>
      <c r="F769" s="30" t="e" cm="1">
        <f t="array" ref="F769">SUMPRODUCT($B$2:$B$804-$E$2,B769:B1571-$E$2)</f>
        <v>#VALUE!</v>
      </c>
      <c r="G769" s="30" t="e" cm="1">
        <f t="array" ref="G769">INDEX(H$2:H$804,805-ROW(H769))</f>
        <v>#VALUE!</v>
      </c>
      <c r="H769" s="4" t="e" cm="1">
        <f t="array" ref="H769">SUMPRODUCT(B$2:B769-E$2,$B$2:B769-E$2)</f>
        <v>#VALUE!</v>
      </c>
      <c r="I769" s="4">
        <v>767</v>
      </c>
      <c r="J769" s="31" t="e">
        <f t="shared" si="11"/>
        <v>#VALUE!</v>
      </c>
    </row>
    <row r="770" spans="1:10" x14ac:dyDescent="0.15">
      <c r="A770" s="5">
        <v>44488</v>
      </c>
      <c r="B770" s="4">
        <f>Table5[[#This Row],[Combined 
Daily Order]]</f>
        <v>16099</v>
      </c>
      <c r="C770" s="4">
        <v>768</v>
      </c>
      <c r="D770" s="4" t="e" cm="1">
        <f t="array" aca="1" ref="D770" ca="1">SUMPRODUCT(OFFSET($B$2:$B$804,0,0,803-C770)-AVERAGE($B$2:$B$804),OFFSET($B$2:$B$804,C770,0,803-C770)-AVERAGE($B$2:$B$804))/DEVSQ($B$2:$B$804)</f>
        <v>#VALUE!</v>
      </c>
      <c r="F770" s="30" t="e" cm="1">
        <f t="array" ref="F770">SUMPRODUCT($B$2:$B$804-$E$2,B770:B1572-$E$2)</f>
        <v>#VALUE!</v>
      </c>
      <c r="G770" s="30" t="e" cm="1">
        <f t="array" ref="G770">INDEX(H$2:H$804,805-ROW(H770))</f>
        <v>#VALUE!</v>
      </c>
      <c r="H770" s="4" t="e" cm="1">
        <f t="array" ref="H770">SUMPRODUCT(B$2:B770-E$2,$B$2:B770-E$2)</f>
        <v>#VALUE!</v>
      </c>
      <c r="I770" s="4">
        <v>768</v>
      </c>
      <c r="J770" s="31" t="e">
        <f t="shared" si="11"/>
        <v>#VALUE!</v>
      </c>
    </row>
    <row r="771" spans="1:10" x14ac:dyDescent="0.15">
      <c r="A771" s="5">
        <v>44487</v>
      </c>
      <c r="B771" s="4">
        <f>Table5[[#This Row],[Combined 
Daily Order]]</f>
        <v>11517</v>
      </c>
      <c r="C771" s="4">
        <v>769</v>
      </c>
      <c r="D771" s="4" t="e" cm="1">
        <f t="array" aca="1" ref="D771" ca="1">SUMPRODUCT(OFFSET($B$2:$B$804,0,0,803-C771)-AVERAGE($B$2:$B$804),OFFSET($B$2:$B$804,C771,0,803-C771)-AVERAGE($B$2:$B$804))/DEVSQ($B$2:$B$804)</f>
        <v>#VALUE!</v>
      </c>
      <c r="F771" s="30" t="e" cm="1">
        <f t="array" ref="F771">SUMPRODUCT($B$2:$B$804-$E$2,B771:B1573-$E$2)</f>
        <v>#VALUE!</v>
      </c>
      <c r="G771" s="30" t="e" cm="1">
        <f t="array" ref="G771">INDEX(H$2:H$804,805-ROW(H771))</f>
        <v>#VALUE!</v>
      </c>
      <c r="H771" s="4" t="e" cm="1">
        <f t="array" ref="H771">SUMPRODUCT(B$2:B771-E$2,$B$2:B771-E$2)</f>
        <v>#VALUE!</v>
      </c>
      <c r="I771" s="4">
        <v>769</v>
      </c>
      <c r="J771" s="31" t="e">
        <f t="shared" si="11"/>
        <v>#VALUE!</v>
      </c>
    </row>
    <row r="772" spans="1:10" x14ac:dyDescent="0.15">
      <c r="A772" s="5">
        <v>44484</v>
      </c>
      <c r="B772" s="4">
        <f>Table5[[#This Row],[Combined 
Daily Order]]</f>
        <v>16720</v>
      </c>
      <c r="C772" s="4">
        <v>770</v>
      </c>
      <c r="D772" s="4" t="e" cm="1">
        <f t="array" aca="1" ref="D772" ca="1">SUMPRODUCT(OFFSET($B$2:$B$804,0,0,803-C772)-AVERAGE($B$2:$B$804),OFFSET($B$2:$B$804,C772,0,803-C772)-AVERAGE($B$2:$B$804))/DEVSQ($B$2:$B$804)</f>
        <v>#VALUE!</v>
      </c>
      <c r="F772" s="30" t="e" cm="1">
        <f t="array" ref="F772">SUMPRODUCT($B$2:$B$804-$E$2,B772:B1574-$E$2)</f>
        <v>#VALUE!</v>
      </c>
      <c r="G772" s="30" t="e" cm="1">
        <f t="array" ref="G772">INDEX(H$2:H$804,805-ROW(H772))</f>
        <v>#VALUE!</v>
      </c>
      <c r="H772" s="4" t="e" cm="1">
        <f t="array" ref="H772">SUMPRODUCT(B$2:B772-E$2,$B$2:B772-E$2)</f>
        <v>#VALUE!</v>
      </c>
      <c r="I772" s="4">
        <v>770</v>
      </c>
      <c r="J772" s="31" t="e">
        <f t="shared" si="11"/>
        <v>#VALUE!</v>
      </c>
    </row>
    <row r="773" spans="1:10" x14ac:dyDescent="0.15">
      <c r="A773" s="5">
        <v>44483</v>
      </c>
      <c r="B773" s="4">
        <f>Table5[[#This Row],[Combined 
Daily Order]]</f>
        <v>11130</v>
      </c>
      <c r="C773" s="4">
        <v>771</v>
      </c>
      <c r="D773" s="4" t="e" cm="1">
        <f t="array" aca="1" ref="D773" ca="1">SUMPRODUCT(OFFSET($B$2:$B$804,0,0,803-C773)-AVERAGE($B$2:$B$804),OFFSET($B$2:$B$804,C773,0,803-C773)-AVERAGE($B$2:$B$804))/DEVSQ($B$2:$B$804)</f>
        <v>#VALUE!</v>
      </c>
      <c r="F773" s="30" t="e" cm="1">
        <f t="array" ref="F773">SUMPRODUCT($B$2:$B$804-$E$2,B773:B1575-$E$2)</f>
        <v>#VALUE!</v>
      </c>
      <c r="G773" s="30" t="e" cm="1">
        <f t="array" ref="G773">INDEX(H$2:H$804,805-ROW(H773))</f>
        <v>#VALUE!</v>
      </c>
      <c r="H773" s="4" t="e" cm="1">
        <f t="array" ref="H773">SUMPRODUCT(B$2:B773-E$2,$B$2:B773-E$2)</f>
        <v>#VALUE!</v>
      </c>
      <c r="I773" s="4">
        <v>771</v>
      </c>
      <c r="J773" s="31" t="e">
        <f t="shared" ref="J773:J803" si="12">F773/$G$2</f>
        <v>#VALUE!</v>
      </c>
    </row>
    <row r="774" spans="1:10" x14ac:dyDescent="0.15">
      <c r="A774" s="5">
        <v>44482</v>
      </c>
      <c r="B774" s="4">
        <f>Table5[[#This Row],[Combined 
Daily Order]]</f>
        <v>15405</v>
      </c>
      <c r="C774" s="4">
        <v>772</v>
      </c>
      <c r="D774" s="4" t="e" cm="1">
        <f t="array" aca="1" ref="D774" ca="1">SUMPRODUCT(OFFSET($B$2:$B$804,0,0,803-C774)-AVERAGE($B$2:$B$804),OFFSET($B$2:$B$804,C774,0,803-C774)-AVERAGE($B$2:$B$804))/DEVSQ($B$2:$B$804)</f>
        <v>#VALUE!</v>
      </c>
      <c r="F774" s="30" t="e" cm="1">
        <f t="array" ref="F774">SUMPRODUCT($B$2:$B$804-$E$2,B774:B1576-$E$2)</f>
        <v>#VALUE!</v>
      </c>
      <c r="G774" s="30" t="e" cm="1">
        <f t="array" ref="G774">INDEX(H$2:H$804,805-ROW(H774))</f>
        <v>#VALUE!</v>
      </c>
      <c r="H774" s="4" t="e" cm="1">
        <f t="array" ref="H774">SUMPRODUCT(B$2:B774-E$2,$B$2:B774-E$2)</f>
        <v>#VALUE!</v>
      </c>
      <c r="I774" s="4">
        <v>772</v>
      </c>
      <c r="J774" s="31" t="e">
        <f t="shared" si="12"/>
        <v>#VALUE!</v>
      </c>
    </row>
    <row r="775" spans="1:10" x14ac:dyDescent="0.15">
      <c r="A775" s="5">
        <v>44481</v>
      </c>
      <c r="B775" s="4">
        <f>Table5[[#This Row],[Combined 
Daily Order]]</f>
        <v>11452</v>
      </c>
      <c r="C775" s="4">
        <v>773</v>
      </c>
      <c r="D775" s="4" t="e" cm="1">
        <f t="array" aca="1" ref="D775" ca="1">SUMPRODUCT(OFFSET($B$2:$B$804,0,0,803-C775)-AVERAGE($B$2:$B$804),OFFSET($B$2:$B$804,C775,0,803-C775)-AVERAGE($B$2:$B$804))/DEVSQ($B$2:$B$804)</f>
        <v>#VALUE!</v>
      </c>
      <c r="F775" s="30" t="e" cm="1">
        <f t="array" ref="F775">SUMPRODUCT($B$2:$B$804-$E$2,B775:B1577-$E$2)</f>
        <v>#VALUE!</v>
      </c>
      <c r="G775" s="30" t="e" cm="1">
        <f t="array" ref="G775">INDEX(H$2:H$804,805-ROW(H775))</f>
        <v>#VALUE!</v>
      </c>
      <c r="H775" s="4" t="e" cm="1">
        <f t="array" ref="H775">SUMPRODUCT(B$2:B775-E$2,$B$2:B775-E$2)</f>
        <v>#VALUE!</v>
      </c>
      <c r="I775" s="4">
        <v>773</v>
      </c>
      <c r="J775" s="31" t="e">
        <f t="shared" si="12"/>
        <v>#VALUE!</v>
      </c>
    </row>
    <row r="776" spans="1:10" x14ac:dyDescent="0.15">
      <c r="A776" s="5">
        <v>44480</v>
      </c>
      <c r="B776" s="4">
        <f>Table5[[#This Row],[Combined 
Daily Order]]</f>
        <v>15943</v>
      </c>
      <c r="C776" s="4">
        <v>774</v>
      </c>
      <c r="D776" s="4" t="e" cm="1">
        <f t="array" aca="1" ref="D776" ca="1">SUMPRODUCT(OFFSET($B$2:$B$804,0,0,803-C776)-AVERAGE($B$2:$B$804),OFFSET($B$2:$B$804,C776,0,803-C776)-AVERAGE($B$2:$B$804))/DEVSQ($B$2:$B$804)</f>
        <v>#VALUE!</v>
      </c>
      <c r="F776" s="30" t="e" cm="1">
        <f t="array" ref="F776">SUMPRODUCT($B$2:$B$804-$E$2,B776:B1578-$E$2)</f>
        <v>#VALUE!</v>
      </c>
      <c r="G776" s="30" t="e" cm="1">
        <f t="array" ref="G776">INDEX(H$2:H$804,805-ROW(H776))</f>
        <v>#VALUE!</v>
      </c>
      <c r="H776" s="4" t="e" cm="1">
        <f t="array" ref="H776">SUMPRODUCT(B$2:B776-E$2,$B$2:B776-E$2)</f>
        <v>#VALUE!</v>
      </c>
      <c r="I776" s="4">
        <v>774</v>
      </c>
      <c r="J776" s="31" t="e">
        <f t="shared" si="12"/>
        <v>#VALUE!</v>
      </c>
    </row>
    <row r="777" spans="1:10" x14ac:dyDescent="0.15">
      <c r="A777" s="5">
        <v>44477</v>
      </c>
      <c r="B777" s="4">
        <f>Table5[[#This Row],[Combined 
Daily Order]]</f>
        <v>10037</v>
      </c>
      <c r="C777" s="4">
        <v>775</v>
      </c>
      <c r="D777" s="4" t="e" cm="1">
        <f t="array" aca="1" ref="D777" ca="1">SUMPRODUCT(OFFSET($B$2:$B$804,0,0,803-C777)-AVERAGE($B$2:$B$804),OFFSET($B$2:$B$804,C777,0,803-C777)-AVERAGE($B$2:$B$804))/DEVSQ($B$2:$B$804)</f>
        <v>#VALUE!</v>
      </c>
      <c r="F777" s="30" t="e" cm="1">
        <f t="array" ref="F777">SUMPRODUCT($B$2:$B$804-$E$2,B777:B1579-$E$2)</f>
        <v>#VALUE!</v>
      </c>
      <c r="G777" s="30" t="e" cm="1">
        <f t="array" ref="G777">INDEX(H$2:H$804,805-ROW(H777))</f>
        <v>#VALUE!</v>
      </c>
      <c r="H777" s="4" t="e" cm="1">
        <f t="array" ref="H777">SUMPRODUCT(B$2:B777-E$2,$B$2:B777-E$2)</f>
        <v>#VALUE!</v>
      </c>
      <c r="I777" s="4">
        <v>775</v>
      </c>
      <c r="J777" s="31" t="e">
        <f t="shared" si="12"/>
        <v>#VALUE!</v>
      </c>
    </row>
    <row r="778" spans="1:10" x14ac:dyDescent="0.15">
      <c r="A778" s="5">
        <v>44476</v>
      </c>
      <c r="B778" s="4">
        <f>Table5[[#This Row],[Combined 
Daily Order]]</f>
        <v>16324</v>
      </c>
      <c r="C778" s="4">
        <v>776</v>
      </c>
      <c r="D778" s="4" t="e" cm="1">
        <f t="array" aca="1" ref="D778" ca="1">SUMPRODUCT(OFFSET($B$2:$B$804,0,0,803-C778)-AVERAGE($B$2:$B$804),OFFSET($B$2:$B$804,C778,0,803-C778)-AVERAGE($B$2:$B$804))/DEVSQ($B$2:$B$804)</f>
        <v>#VALUE!</v>
      </c>
      <c r="F778" s="30" t="e" cm="1">
        <f t="array" ref="F778">SUMPRODUCT($B$2:$B$804-$E$2,B778:B1580-$E$2)</f>
        <v>#VALUE!</v>
      </c>
      <c r="G778" s="30" t="e" cm="1">
        <f t="array" ref="G778">INDEX(H$2:H$804,805-ROW(H778))</f>
        <v>#VALUE!</v>
      </c>
      <c r="H778" s="4" t="e" cm="1">
        <f t="array" ref="H778">SUMPRODUCT(B$2:B778-E$2,$B$2:B778-E$2)</f>
        <v>#VALUE!</v>
      </c>
      <c r="I778" s="4">
        <v>776</v>
      </c>
      <c r="J778" s="31" t="e">
        <f t="shared" si="12"/>
        <v>#VALUE!</v>
      </c>
    </row>
    <row r="779" spans="1:10" x14ac:dyDescent="0.15">
      <c r="A779" s="5">
        <v>44475</v>
      </c>
      <c r="B779" s="4">
        <f>Table5[[#This Row],[Combined 
Daily Order]]</f>
        <v>10838</v>
      </c>
      <c r="C779" s="4">
        <v>777</v>
      </c>
      <c r="D779" s="4" t="e" cm="1">
        <f t="array" aca="1" ref="D779" ca="1">SUMPRODUCT(OFFSET($B$2:$B$804,0,0,803-C779)-AVERAGE($B$2:$B$804),OFFSET($B$2:$B$804,C779,0,803-C779)-AVERAGE($B$2:$B$804))/DEVSQ($B$2:$B$804)</f>
        <v>#VALUE!</v>
      </c>
      <c r="F779" s="30" t="e" cm="1">
        <f t="array" ref="F779">SUMPRODUCT($B$2:$B$804-$E$2,B779:B1581-$E$2)</f>
        <v>#VALUE!</v>
      </c>
      <c r="G779" s="30" t="e" cm="1">
        <f t="array" ref="G779">INDEX(H$2:H$804,805-ROW(H779))</f>
        <v>#VALUE!</v>
      </c>
      <c r="H779" s="4" t="e" cm="1">
        <f t="array" ref="H779">SUMPRODUCT(B$2:B779-E$2,$B$2:B779-E$2)</f>
        <v>#VALUE!</v>
      </c>
      <c r="I779" s="4">
        <v>777</v>
      </c>
      <c r="J779" s="31" t="e">
        <f t="shared" si="12"/>
        <v>#VALUE!</v>
      </c>
    </row>
    <row r="780" spans="1:10" x14ac:dyDescent="0.15">
      <c r="A780" s="5">
        <v>44474</v>
      </c>
      <c r="B780" s="4">
        <f>Table5[[#This Row],[Combined 
Daily Order]]</f>
        <v>14914</v>
      </c>
      <c r="C780" s="4">
        <v>778</v>
      </c>
      <c r="D780" s="4" t="e" cm="1">
        <f t="array" aca="1" ref="D780" ca="1">SUMPRODUCT(OFFSET($B$2:$B$804,0,0,803-C780)-AVERAGE($B$2:$B$804),OFFSET($B$2:$B$804,C780,0,803-C780)-AVERAGE($B$2:$B$804))/DEVSQ($B$2:$B$804)</f>
        <v>#VALUE!</v>
      </c>
      <c r="F780" s="30" t="e" cm="1">
        <f t="array" ref="F780">SUMPRODUCT($B$2:$B$804-$E$2,B780:B1582-$E$2)</f>
        <v>#VALUE!</v>
      </c>
      <c r="G780" s="30" t="e" cm="1">
        <f t="array" ref="G780">INDEX(H$2:H$804,805-ROW(H780))</f>
        <v>#VALUE!</v>
      </c>
      <c r="H780" s="4" t="e" cm="1">
        <f t="array" ref="H780">SUMPRODUCT(B$2:B780-E$2,$B$2:B780-E$2)</f>
        <v>#VALUE!</v>
      </c>
      <c r="I780" s="4">
        <v>778</v>
      </c>
      <c r="J780" s="31" t="e">
        <f t="shared" si="12"/>
        <v>#VALUE!</v>
      </c>
    </row>
    <row r="781" spans="1:10" x14ac:dyDescent="0.15">
      <c r="A781" s="5">
        <v>44473</v>
      </c>
      <c r="B781" s="4">
        <f>Table5[[#This Row],[Combined 
Daily Order]]</f>
        <v>10474</v>
      </c>
      <c r="C781" s="4">
        <v>779</v>
      </c>
      <c r="D781" s="4" t="e" cm="1">
        <f t="array" aca="1" ref="D781" ca="1">SUMPRODUCT(OFFSET($B$2:$B$804,0,0,803-C781)-AVERAGE($B$2:$B$804),OFFSET($B$2:$B$804,C781,0,803-C781)-AVERAGE($B$2:$B$804))/DEVSQ($B$2:$B$804)</f>
        <v>#VALUE!</v>
      </c>
      <c r="F781" s="30" t="e" cm="1">
        <f t="array" ref="F781">SUMPRODUCT($B$2:$B$804-$E$2,B781:B1583-$E$2)</f>
        <v>#VALUE!</v>
      </c>
      <c r="G781" s="30" t="e" cm="1">
        <f t="array" ref="G781">INDEX(H$2:H$804,805-ROW(H781))</f>
        <v>#VALUE!</v>
      </c>
      <c r="H781" s="4" t="e" cm="1">
        <f t="array" ref="H781">SUMPRODUCT(B$2:B781-E$2,$B$2:B781-E$2)</f>
        <v>#VALUE!</v>
      </c>
      <c r="I781" s="4">
        <v>779</v>
      </c>
      <c r="J781" s="31" t="e">
        <f t="shared" si="12"/>
        <v>#VALUE!</v>
      </c>
    </row>
    <row r="782" spans="1:10" x14ac:dyDescent="0.15">
      <c r="A782" s="5">
        <v>44470</v>
      </c>
      <c r="B782" s="4">
        <f>Table5[[#This Row],[Combined 
Daily Order]]</f>
        <v>15257</v>
      </c>
      <c r="C782" s="4">
        <v>780</v>
      </c>
      <c r="D782" s="4" t="e" cm="1">
        <f t="array" aca="1" ref="D782" ca="1">SUMPRODUCT(OFFSET($B$2:$B$804,0,0,803-C782)-AVERAGE($B$2:$B$804),OFFSET($B$2:$B$804,C782,0,803-C782)-AVERAGE($B$2:$B$804))/DEVSQ($B$2:$B$804)</f>
        <v>#VALUE!</v>
      </c>
      <c r="F782" s="30" t="e" cm="1">
        <f t="array" ref="F782">SUMPRODUCT($B$2:$B$804-$E$2,B782:B1584-$E$2)</f>
        <v>#VALUE!</v>
      </c>
      <c r="G782" s="30" t="e" cm="1">
        <f t="array" ref="G782">INDEX(H$2:H$804,805-ROW(H782))</f>
        <v>#VALUE!</v>
      </c>
      <c r="H782" s="4" t="e" cm="1">
        <f t="array" ref="H782">SUMPRODUCT(B$2:B782-E$2,$B$2:B782-E$2)</f>
        <v>#VALUE!</v>
      </c>
      <c r="I782" s="4">
        <v>780</v>
      </c>
      <c r="J782" s="31" t="e">
        <f t="shared" si="12"/>
        <v>#VALUE!</v>
      </c>
    </row>
    <row r="783" spans="1:10" x14ac:dyDescent="0.15">
      <c r="A783" s="5">
        <v>44469</v>
      </c>
      <c r="B783" s="4">
        <f>Table5[[#This Row],[Combined 
Daily Order]]</f>
        <v>10999</v>
      </c>
      <c r="C783" s="4">
        <v>781</v>
      </c>
      <c r="D783" s="4" t="e" cm="1">
        <f t="array" aca="1" ref="D783" ca="1">SUMPRODUCT(OFFSET($B$2:$B$804,0,0,803-C783)-AVERAGE($B$2:$B$804),OFFSET($B$2:$B$804,C783,0,803-C783)-AVERAGE($B$2:$B$804))/DEVSQ($B$2:$B$804)</f>
        <v>#VALUE!</v>
      </c>
      <c r="F783" s="30" t="e" cm="1">
        <f t="array" ref="F783">SUMPRODUCT($B$2:$B$804-$E$2,B783:B1585-$E$2)</f>
        <v>#VALUE!</v>
      </c>
      <c r="G783" s="30" t="e" cm="1">
        <f t="array" ref="G783">INDEX(H$2:H$804,805-ROW(H783))</f>
        <v>#VALUE!</v>
      </c>
      <c r="H783" s="4" t="e" cm="1">
        <f t="array" ref="H783">SUMPRODUCT(B$2:B783-E$2,$B$2:B783-E$2)</f>
        <v>#VALUE!</v>
      </c>
      <c r="I783" s="4">
        <v>781</v>
      </c>
      <c r="J783" s="31" t="e">
        <f t="shared" si="12"/>
        <v>#VALUE!</v>
      </c>
    </row>
    <row r="784" spans="1:10" x14ac:dyDescent="0.15">
      <c r="A784" s="5">
        <v>44468</v>
      </c>
      <c r="B784" s="4">
        <f>Table5[[#This Row],[Combined 
Daily Order]]</f>
        <v>15402</v>
      </c>
      <c r="C784" s="4">
        <v>782</v>
      </c>
      <c r="D784" s="4" t="e" cm="1">
        <f t="array" aca="1" ref="D784" ca="1">SUMPRODUCT(OFFSET($B$2:$B$804,0,0,803-C784)-AVERAGE($B$2:$B$804),OFFSET($B$2:$B$804,C784,0,803-C784)-AVERAGE($B$2:$B$804))/DEVSQ($B$2:$B$804)</f>
        <v>#VALUE!</v>
      </c>
      <c r="F784" s="30" t="e" cm="1">
        <f t="array" ref="F784">SUMPRODUCT($B$2:$B$804-$E$2,B784:B1586-$E$2)</f>
        <v>#VALUE!</v>
      </c>
      <c r="G784" s="30" t="e" cm="1">
        <f t="array" ref="G784">INDEX(H$2:H$804,805-ROW(H784))</f>
        <v>#VALUE!</v>
      </c>
      <c r="H784" s="4" t="e" cm="1">
        <f t="array" ref="H784">SUMPRODUCT(B$2:B784-E$2,$B$2:B784-E$2)</f>
        <v>#VALUE!</v>
      </c>
      <c r="I784" s="4">
        <v>782</v>
      </c>
      <c r="J784" s="31" t="e">
        <f t="shared" si="12"/>
        <v>#VALUE!</v>
      </c>
    </row>
    <row r="785" spans="1:10" x14ac:dyDescent="0.15">
      <c r="A785" s="5">
        <v>44467</v>
      </c>
      <c r="B785" s="4">
        <f>Table5[[#This Row],[Combined 
Daily Order]]</f>
        <v>9649</v>
      </c>
      <c r="C785" s="4">
        <v>783</v>
      </c>
      <c r="D785" s="4" t="e" cm="1">
        <f t="array" aca="1" ref="D785" ca="1">SUMPRODUCT(OFFSET($B$2:$B$804,0,0,803-C785)-AVERAGE($B$2:$B$804),OFFSET($B$2:$B$804,C785,0,803-C785)-AVERAGE($B$2:$B$804))/DEVSQ($B$2:$B$804)</f>
        <v>#VALUE!</v>
      </c>
      <c r="F785" s="30" t="e" cm="1">
        <f t="array" ref="F785">SUMPRODUCT($B$2:$B$804-$E$2,B785:B1587-$E$2)</f>
        <v>#VALUE!</v>
      </c>
      <c r="G785" s="30" t="e" cm="1">
        <f t="array" ref="G785">INDEX(H$2:H$804,805-ROW(H785))</f>
        <v>#VALUE!</v>
      </c>
      <c r="H785" s="4" t="e" cm="1">
        <f t="array" ref="H785">SUMPRODUCT(B$2:B785-E$2,$B$2:B785-E$2)</f>
        <v>#VALUE!</v>
      </c>
      <c r="I785" s="4">
        <v>783</v>
      </c>
      <c r="J785" s="31" t="e">
        <f t="shared" si="12"/>
        <v>#VALUE!</v>
      </c>
    </row>
    <row r="786" spans="1:10" x14ac:dyDescent="0.15">
      <c r="A786" s="5">
        <v>44466</v>
      </c>
      <c r="B786" s="4">
        <f>Table5[[#This Row],[Combined 
Daily Order]]</f>
        <v>14710</v>
      </c>
      <c r="C786" s="4">
        <v>784</v>
      </c>
      <c r="D786" s="4" t="e" cm="1">
        <f t="array" aca="1" ref="D786" ca="1">SUMPRODUCT(OFFSET($B$2:$B$804,0,0,803-C786)-AVERAGE($B$2:$B$804),OFFSET($B$2:$B$804,C786,0,803-C786)-AVERAGE($B$2:$B$804))/DEVSQ($B$2:$B$804)</f>
        <v>#VALUE!</v>
      </c>
      <c r="F786" s="30" t="e" cm="1">
        <f t="array" ref="F786">SUMPRODUCT($B$2:$B$804-$E$2,B786:B1588-$E$2)</f>
        <v>#VALUE!</v>
      </c>
      <c r="G786" s="30" t="e" cm="1">
        <f t="array" ref="G786">INDEX(H$2:H$804,805-ROW(H786))</f>
        <v>#VALUE!</v>
      </c>
      <c r="H786" s="4" t="e" cm="1">
        <f t="array" ref="H786">SUMPRODUCT(B$2:B786-E$2,$B$2:B786-E$2)</f>
        <v>#VALUE!</v>
      </c>
      <c r="I786" s="4">
        <v>784</v>
      </c>
      <c r="J786" s="31" t="e">
        <f t="shared" si="12"/>
        <v>#VALUE!</v>
      </c>
    </row>
    <row r="787" spans="1:10" x14ac:dyDescent="0.15">
      <c r="A787" s="5">
        <v>44463</v>
      </c>
      <c r="B787" s="4">
        <f>Table5[[#This Row],[Combined 
Daily Order]]</f>
        <v>10813</v>
      </c>
      <c r="C787" s="4">
        <v>785</v>
      </c>
      <c r="D787" s="4" t="e" cm="1">
        <f t="array" aca="1" ref="D787" ca="1">SUMPRODUCT(OFFSET($B$2:$B$804,0,0,803-C787)-AVERAGE($B$2:$B$804),OFFSET($B$2:$B$804,C787,0,803-C787)-AVERAGE($B$2:$B$804))/DEVSQ($B$2:$B$804)</f>
        <v>#VALUE!</v>
      </c>
      <c r="F787" s="30" t="e" cm="1">
        <f t="array" ref="F787">SUMPRODUCT($B$2:$B$804-$E$2,B787:B1589-$E$2)</f>
        <v>#VALUE!</v>
      </c>
      <c r="G787" s="30" t="e" cm="1">
        <f t="array" ref="G787">INDEX(H$2:H$804,805-ROW(H787))</f>
        <v>#VALUE!</v>
      </c>
      <c r="H787" s="4" t="e" cm="1">
        <f t="array" ref="H787">SUMPRODUCT(B$2:B787-E$2,$B$2:B787-E$2)</f>
        <v>#VALUE!</v>
      </c>
      <c r="I787" s="4">
        <v>785</v>
      </c>
      <c r="J787" s="31" t="e">
        <f t="shared" si="12"/>
        <v>#VALUE!</v>
      </c>
    </row>
    <row r="788" spans="1:10" x14ac:dyDescent="0.15">
      <c r="A788" s="5">
        <v>44462</v>
      </c>
      <c r="B788" s="4">
        <f>Table5[[#This Row],[Combined 
Daily Order]]</f>
        <v>15999</v>
      </c>
      <c r="C788" s="4">
        <v>786</v>
      </c>
      <c r="D788" s="4" t="e" cm="1">
        <f t="array" aca="1" ref="D788" ca="1">SUMPRODUCT(OFFSET($B$2:$B$804,0,0,803-C788)-AVERAGE($B$2:$B$804),OFFSET($B$2:$B$804,C788,0,803-C788)-AVERAGE($B$2:$B$804))/DEVSQ($B$2:$B$804)</f>
        <v>#VALUE!</v>
      </c>
      <c r="F788" s="30" t="e" cm="1">
        <f t="array" ref="F788">SUMPRODUCT($B$2:$B$804-$E$2,B788:B1590-$E$2)</f>
        <v>#VALUE!</v>
      </c>
      <c r="G788" s="30" t="e" cm="1">
        <f t="array" ref="G788">INDEX(H$2:H$804,805-ROW(H788))</f>
        <v>#VALUE!</v>
      </c>
      <c r="H788" s="4" t="e" cm="1">
        <f t="array" ref="H788">SUMPRODUCT(B$2:B788-E$2,$B$2:B788-E$2)</f>
        <v>#VALUE!</v>
      </c>
      <c r="I788" s="4">
        <v>786</v>
      </c>
      <c r="J788" s="31" t="e">
        <f t="shared" si="12"/>
        <v>#VALUE!</v>
      </c>
    </row>
    <row r="789" spans="1:10" x14ac:dyDescent="0.15">
      <c r="A789" s="5">
        <v>44461</v>
      </c>
      <c r="B789" s="4">
        <f>Table5[[#This Row],[Combined 
Daily Order]]</f>
        <v>10769</v>
      </c>
      <c r="C789" s="4">
        <v>787</v>
      </c>
      <c r="D789" s="4" t="e" cm="1">
        <f t="array" aca="1" ref="D789" ca="1">SUMPRODUCT(OFFSET($B$2:$B$804,0,0,803-C789)-AVERAGE($B$2:$B$804),OFFSET($B$2:$B$804,C789,0,803-C789)-AVERAGE($B$2:$B$804))/DEVSQ($B$2:$B$804)</f>
        <v>#VALUE!</v>
      </c>
      <c r="F789" s="30" t="e" cm="1">
        <f t="array" ref="F789">SUMPRODUCT($B$2:$B$804-$E$2,B789:B1591-$E$2)</f>
        <v>#VALUE!</v>
      </c>
      <c r="G789" s="30" t="e" cm="1">
        <f t="array" ref="G789">INDEX(H$2:H$804,805-ROW(H789))</f>
        <v>#VALUE!</v>
      </c>
      <c r="H789" s="4" t="e" cm="1">
        <f t="array" ref="H789">SUMPRODUCT(B$2:B789-E$2,$B$2:B789-E$2)</f>
        <v>#VALUE!</v>
      </c>
      <c r="I789" s="4">
        <v>787</v>
      </c>
      <c r="J789" s="31" t="e">
        <f t="shared" si="12"/>
        <v>#VALUE!</v>
      </c>
    </row>
    <row r="790" spans="1:10" x14ac:dyDescent="0.15">
      <c r="A790" s="5">
        <v>44460</v>
      </c>
      <c r="B790" s="4">
        <f>Table5[[#This Row],[Combined 
Daily Order]]</f>
        <v>15052</v>
      </c>
      <c r="C790" s="4">
        <v>788</v>
      </c>
      <c r="D790" s="4" t="e" cm="1">
        <f t="array" aca="1" ref="D790" ca="1">SUMPRODUCT(OFFSET($B$2:$B$804,0,0,803-C790)-AVERAGE($B$2:$B$804),OFFSET($B$2:$B$804,C790,0,803-C790)-AVERAGE($B$2:$B$804))/DEVSQ($B$2:$B$804)</f>
        <v>#VALUE!</v>
      </c>
      <c r="F790" s="30" t="e" cm="1">
        <f t="array" ref="F790">SUMPRODUCT($B$2:$B$804-$E$2,B790:B1592-$E$2)</f>
        <v>#VALUE!</v>
      </c>
      <c r="G790" s="30" t="e" cm="1">
        <f t="array" ref="G790">INDEX(H$2:H$804,805-ROW(H790))</f>
        <v>#VALUE!</v>
      </c>
      <c r="H790" s="4" t="e" cm="1">
        <f t="array" ref="H790">SUMPRODUCT(B$2:B790-E$2,$B$2:B790-E$2)</f>
        <v>#VALUE!</v>
      </c>
      <c r="I790" s="4">
        <v>788</v>
      </c>
      <c r="J790" s="31" t="e">
        <f t="shared" si="12"/>
        <v>#VALUE!</v>
      </c>
    </row>
    <row r="791" spans="1:10" x14ac:dyDescent="0.15">
      <c r="A791" s="5">
        <v>44459</v>
      </c>
      <c r="B791" s="4">
        <f>Table5[[#This Row],[Combined 
Daily Order]]</f>
        <v>10597</v>
      </c>
      <c r="C791" s="4">
        <v>789</v>
      </c>
      <c r="D791" s="4" t="e" cm="1">
        <f t="array" aca="1" ref="D791" ca="1">SUMPRODUCT(OFFSET($B$2:$B$804,0,0,803-C791)-AVERAGE($B$2:$B$804),OFFSET($B$2:$B$804,C791,0,803-C791)-AVERAGE($B$2:$B$804))/DEVSQ($B$2:$B$804)</f>
        <v>#VALUE!</v>
      </c>
      <c r="F791" s="30" t="e" cm="1">
        <f t="array" ref="F791">SUMPRODUCT($B$2:$B$804-$E$2,B791:B1593-$E$2)</f>
        <v>#VALUE!</v>
      </c>
      <c r="G791" s="30" t="e" cm="1">
        <f t="array" ref="G791">INDEX(H$2:H$804,805-ROW(H791))</f>
        <v>#VALUE!</v>
      </c>
      <c r="H791" s="4" t="e" cm="1">
        <f t="array" ref="H791">SUMPRODUCT(B$2:B791-E$2,$B$2:B791-E$2)</f>
        <v>#VALUE!</v>
      </c>
      <c r="I791" s="4">
        <v>789</v>
      </c>
      <c r="J791" s="31" t="e">
        <f t="shared" si="12"/>
        <v>#VALUE!</v>
      </c>
    </row>
    <row r="792" spans="1:10" x14ac:dyDescent="0.15">
      <c r="A792" s="5">
        <v>44456</v>
      </c>
      <c r="B792" s="4">
        <f>Table5[[#This Row],[Combined 
Daily Order]]</f>
        <v>15342</v>
      </c>
      <c r="C792" s="4">
        <v>790</v>
      </c>
      <c r="D792" s="4" t="e" cm="1">
        <f t="array" aca="1" ref="D792" ca="1">SUMPRODUCT(OFFSET($B$2:$B$804,0,0,803-C792)-AVERAGE($B$2:$B$804),OFFSET($B$2:$B$804,C792,0,803-C792)-AVERAGE($B$2:$B$804))/DEVSQ($B$2:$B$804)</f>
        <v>#VALUE!</v>
      </c>
      <c r="F792" s="30" t="e" cm="1">
        <f t="array" ref="F792">SUMPRODUCT($B$2:$B$804-$E$2,B792:B1594-$E$2)</f>
        <v>#VALUE!</v>
      </c>
      <c r="G792" s="30" t="e" cm="1">
        <f t="array" ref="G792">INDEX(H$2:H$804,805-ROW(H792))</f>
        <v>#VALUE!</v>
      </c>
      <c r="H792" s="4" t="e" cm="1">
        <f t="array" ref="H792">SUMPRODUCT(B$2:B792-E$2,$B$2:B792-E$2)</f>
        <v>#VALUE!</v>
      </c>
      <c r="I792" s="4">
        <v>790</v>
      </c>
      <c r="J792" s="31" t="e">
        <f t="shared" si="12"/>
        <v>#VALUE!</v>
      </c>
    </row>
    <row r="793" spans="1:10" x14ac:dyDescent="0.15">
      <c r="A793" s="5">
        <v>44455</v>
      </c>
      <c r="B793" s="4">
        <f>Table5[[#This Row],[Combined 
Daily Order]]</f>
        <v>8913</v>
      </c>
      <c r="C793" s="4">
        <v>791</v>
      </c>
      <c r="D793" s="4" t="e" cm="1">
        <f t="array" aca="1" ref="D793" ca="1">SUMPRODUCT(OFFSET($B$2:$B$804,0,0,803-C793)-AVERAGE($B$2:$B$804),OFFSET($B$2:$B$804,C793,0,803-C793)-AVERAGE($B$2:$B$804))/DEVSQ($B$2:$B$804)</f>
        <v>#VALUE!</v>
      </c>
      <c r="F793" s="30" t="e" cm="1">
        <f t="array" ref="F793">SUMPRODUCT($B$2:$B$804-$E$2,B793:B1595-$E$2)</f>
        <v>#VALUE!</v>
      </c>
      <c r="G793" s="30" t="e" cm="1">
        <f t="array" ref="G793">INDEX(H$2:H$804,805-ROW(H793))</f>
        <v>#VALUE!</v>
      </c>
      <c r="H793" s="4" t="e" cm="1">
        <f t="array" ref="H793">SUMPRODUCT(B$2:B793-E$2,$B$2:B793-E$2)</f>
        <v>#VALUE!</v>
      </c>
      <c r="I793" s="4">
        <v>791</v>
      </c>
      <c r="J793" s="31" t="e">
        <f t="shared" si="12"/>
        <v>#VALUE!</v>
      </c>
    </row>
    <row r="794" spans="1:10" x14ac:dyDescent="0.15">
      <c r="A794" s="5">
        <v>44454</v>
      </c>
      <c r="B794" s="4">
        <f>Table5[[#This Row],[Combined 
Daily Order]]</f>
        <v>10007</v>
      </c>
      <c r="C794" s="4">
        <v>792</v>
      </c>
      <c r="D794" s="4" t="e" cm="1">
        <f t="array" aca="1" ref="D794" ca="1">SUMPRODUCT(OFFSET($B$2:$B$804,0,0,803-C794)-AVERAGE($B$2:$B$804),OFFSET($B$2:$B$804,C794,0,803-C794)-AVERAGE($B$2:$B$804))/DEVSQ($B$2:$B$804)</f>
        <v>#VALUE!</v>
      </c>
      <c r="F794" s="30" t="e" cm="1">
        <f t="array" ref="F794">SUMPRODUCT($B$2:$B$804-$E$2,B794:B1596-$E$2)</f>
        <v>#VALUE!</v>
      </c>
      <c r="G794" s="30" t="e" cm="1">
        <f t="array" ref="G794">INDEX(H$2:H$804,805-ROW(H794))</f>
        <v>#VALUE!</v>
      </c>
      <c r="H794" s="4" t="e" cm="1">
        <f t="array" ref="H794">SUMPRODUCT(B$2:B794-E$2,$B$2:B794-E$2)</f>
        <v>#VALUE!</v>
      </c>
      <c r="I794" s="4">
        <v>792</v>
      </c>
      <c r="J794" s="31" t="e">
        <f t="shared" si="12"/>
        <v>#VALUE!</v>
      </c>
    </row>
    <row r="795" spans="1:10" x14ac:dyDescent="0.15">
      <c r="A795" s="5">
        <v>44453</v>
      </c>
      <c r="B795" s="4">
        <f>Table5[[#This Row],[Combined 
Daily Order]]</f>
        <v>15345</v>
      </c>
      <c r="C795" s="4">
        <v>793</v>
      </c>
      <c r="D795" s="4" t="e" cm="1">
        <f t="array" aca="1" ref="D795" ca="1">SUMPRODUCT(OFFSET($B$2:$B$804,0,0,803-C795)-AVERAGE($B$2:$B$804),OFFSET($B$2:$B$804,C795,0,803-C795)-AVERAGE($B$2:$B$804))/DEVSQ($B$2:$B$804)</f>
        <v>#VALUE!</v>
      </c>
      <c r="F795" s="30" t="e" cm="1">
        <f t="array" ref="F795">SUMPRODUCT($B$2:$B$804-$E$2,B795:B1597-$E$2)</f>
        <v>#VALUE!</v>
      </c>
      <c r="G795" s="30" t="e" cm="1">
        <f t="array" ref="G795">INDEX(H$2:H$804,805-ROW(H795))</f>
        <v>#VALUE!</v>
      </c>
      <c r="H795" s="4" t="e" cm="1">
        <f t="array" ref="H795">SUMPRODUCT(B$2:B795-E$2,$B$2:B795-E$2)</f>
        <v>#VALUE!</v>
      </c>
      <c r="I795" s="4">
        <v>793</v>
      </c>
      <c r="J795" s="31" t="e">
        <f t="shared" si="12"/>
        <v>#VALUE!</v>
      </c>
    </row>
    <row r="796" spans="1:10" x14ac:dyDescent="0.15">
      <c r="A796" s="5">
        <v>44452</v>
      </c>
      <c r="B796" s="4">
        <f>Table5[[#This Row],[Combined 
Daily Order]]</f>
        <v>10204</v>
      </c>
      <c r="C796" s="4">
        <v>794</v>
      </c>
      <c r="D796" s="4" t="e" cm="1">
        <f t="array" aca="1" ref="D796" ca="1">SUMPRODUCT(OFFSET($B$2:$B$804,0,0,803-C796)-AVERAGE($B$2:$B$804),OFFSET($B$2:$B$804,C796,0,803-C796)-AVERAGE($B$2:$B$804))/DEVSQ($B$2:$B$804)</f>
        <v>#VALUE!</v>
      </c>
      <c r="F796" s="30" t="e" cm="1">
        <f t="array" ref="F796">SUMPRODUCT($B$2:$B$804-$E$2,B796:B1598-$E$2)</f>
        <v>#VALUE!</v>
      </c>
      <c r="G796" s="30" t="e" cm="1">
        <f t="array" ref="G796">INDEX(H$2:H$804,805-ROW(H796))</f>
        <v>#VALUE!</v>
      </c>
      <c r="H796" s="4" t="e" cm="1">
        <f t="array" ref="H796">SUMPRODUCT(B$2:B796-E$2,$B$2:B796-E$2)</f>
        <v>#VALUE!</v>
      </c>
      <c r="I796" s="4">
        <v>794</v>
      </c>
      <c r="J796" s="31" t="e">
        <f t="shared" si="12"/>
        <v>#VALUE!</v>
      </c>
    </row>
    <row r="797" spans="1:10" x14ac:dyDescent="0.15">
      <c r="A797" s="5">
        <v>44449</v>
      </c>
      <c r="B797" s="4">
        <f>Table5[[#This Row],[Combined 
Daily Order]]</f>
        <v>13722</v>
      </c>
      <c r="C797" s="4">
        <v>795</v>
      </c>
      <c r="D797" s="4" t="e" cm="1">
        <f t="array" aca="1" ref="D797" ca="1">SUMPRODUCT(OFFSET($B$2:$B$804,0,0,803-C797)-AVERAGE($B$2:$B$804),OFFSET($B$2:$B$804,C797,0,803-C797)-AVERAGE($B$2:$B$804))/DEVSQ($B$2:$B$804)</f>
        <v>#VALUE!</v>
      </c>
      <c r="F797" s="30" t="e" cm="1">
        <f t="array" ref="F797">SUMPRODUCT($B$2:$B$804-$E$2,B797:B1599-$E$2)</f>
        <v>#VALUE!</v>
      </c>
      <c r="G797" s="30" t="e" cm="1">
        <f t="array" ref="G797">INDEX(H$2:H$804,805-ROW(H797))</f>
        <v>#VALUE!</v>
      </c>
      <c r="H797" s="4" t="e" cm="1">
        <f t="array" ref="H797">SUMPRODUCT(B$2:B797-E$2,$B$2:B797-E$2)</f>
        <v>#VALUE!</v>
      </c>
      <c r="I797" s="4">
        <v>795</v>
      </c>
      <c r="J797" s="31" t="e">
        <f t="shared" si="12"/>
        <v>#VALUE!</v>
      </c>
    </row>
    <row r="798" spans="1:10" x14ac:dyDescent="0.15">
      <c r="A798" s="5">
        <v>44448</v>
      </c>
      <c r="B798" s="4">
        <f>Table5[[#This Row],[Combined 
Daily Order]]</f>
        <v>9865</v>
      </c>
      <c r="C798" s="4">
        <v>796</v>
      </c>
      <c r="D798" s="4" t="e" cm="1">
        <f t="array" aca="1" ref="D798" ca="1">SUMPRODUCT(OFFSET($B$2:$B$804,0,0,803-C798)-AVERAGE($B$2:$B$804),OFFSET($B$2:$B$804,C798,0,803-C798)-AVERAGE($B$2:$B$804))/DEVSQ($B$2:$B$804)</f>
        <v>#VALUE!</v>
      </c>
      <c r="F798" s="30" t="e" cm="1">
        <f t="array" ref="F798">SUMPRODUCT($B$2:$B$804-$E$2,B798:B1600-$E$2)</f>
        <v>#VALUE!</v>
      </c>
      <c r="G798" s="30" t="e" cm="1">
        <f t="array" ref="G798">INDEX(H$2:H$804,805-ROW(H798))</f>
        <v>#VALUE!</v>
      </c>
      <c r="H798" s="4" t="e" cm="1">
        <f t="array" ref="H798">SUMPRODUCT(B$2:B798-E$2,$B$2:B798-E$2)</f>
        <v>#VALUE!</v>
      </c>
      <c r="I798" s="4">
        <v>796</v>
      </c>
      <c r="J798" s="31" t="e">
        <f t="shared" si="12"/>
        <v>#VALUE!</v>
      </c>
    </row>
    <row r="799" spans="1:10" x14ac:dyDescent="0.15">
      <c r="A799" s="5">
        <v>44447</v>
      </c>
      <c r="B799" s="4">
        <f>Table5[[#This Row],[Combined 
Daily Order]]</f>
        <v>14513</v>
      </c>
      <c r="C799" s="4">
        <v>797</v>
      </c>
      <c r="D799" s="4" t="e" cm="1">
        <f t="array" aca="1" ref="D799" ca="1">SUMPRODUCT(OFFSET($B$2:$B$804,0,0,803-C799)-AVERAGE($B$2:$B$804),OFFSET($B$2:$B$804,C799,0,803-C799)-AVERAGE($B$2:$B$804))/DEVSQ($B$2:$B$804)</f>
        <v>#VALUE!</v>
      </c>
      <c r="F799" s="30" t="e" cm="1">
        <f t="array" ref="F799">SUMPRODUCT($B$2:$B$804-$E$2,B799:B1601-$E$2)</f>
        <v>#VALUE!</v>
      </c>
      <c r="G799" s="30" t="e" cm="1">
        <f t="array" ref="G799">INDEX(H$2:H$804,805-ROW(H799))</f>
        <v>#VALUE!</v>
      </c>
      <c r="H799" s="4" t="e" cm="1">
        <f t="array" ref="H799">SUMPRODUCT(B$2:B799-E$2,$B$2:B799-E$2)</f>
        <v>#VALUE!</v>
      </c>
      <c r="I799" s="4">
        <v>797</v>
      </c>
      <c r="J799" s="31" t="e">
        <f t="shared" si="12"/>
        <v>#VALUE!</v>
      </c>
    </row>
    <row r="800" spans="1:10" x14ac:dyDescent="0.15">
      <c r="A800" s="5">
        <v>44446</v>
      </c>
      <c r="B800" s="4">
        <f>Table5[[#This Row],[Combined 
Daily Order]]</f>
        <v>9372</v>
      </c>
      <c r="C800" s="4">
        <v>798</v>
      </c>
      <c r="D800" s="4" t="e" cm="1">
        <f t="array" aca="1" ref="D800" ca="1">SUMPRODUCT(OFFSET($B$2:$B$804,0,0,803-C800)-AVERAGE($B$2:$B$804),OFFSET($B$2:$B$804,C800,0,803-C800)-AVERAGE($B$2:$B$804))/DEVSQ($B$2:$B$804)</f>
        <v>#VALUE!</v>
      </c>
      <c r="F800" s="30" t="e" cm="1">
        <f t="array" ref="F800">SUMPRODUCT($B$2:$B$804-$E$2,B800:B1602-$E$2)</f>
        <v>#VALUE!</v>
      </c>
      <c r="G800" s="30" t="e" cm="1">
        <f t="array" ref="G800">INDEX(H$2:H$804,805-ROW(H800))</f>
        <v>#VALUE!</v>
      </c>
      <c r="H800" s="4" t="e" cm="1">
        <f t="array" ref="H800">SUMPRODUCT(B$2:B800-E$2,$B$2:B800-E$2)</f>
        <v>#VALUE!</v>
      </c>
      <c r="I800" s="4">
        <v>798</v>
      </c>
      <c r="J800" s="31" t="e">
        <f t="shared" si="12"/>
        <v>#VALUE!</v>
      </c>
    </row>
    <row r="801" spans="1:10" x14ac:dyDescent="0.15">
      <c r="A801" s="5">
        <v>44445</v>
      </c>
      <c r="B801" s="4">
        <f>Table5[[#This Row],[Combined 
Daily Order]]</f>
        <v>14420</v>
      </c>
      <c r="C801" s="4">
        <v>799</v>
      </c>
      <c r="D801" s="4" t="e" cm="1">
        <f t="array" aca="1" ref="D801" ca="1">SUMPRODUCT(OFFSET($B$2:$B$804,0,0,803-C801)-AVERAGE($B$2:$B$804),OFFSET($B$2:$B$804,C801,0,803-C801)-AVERAGE($B$2:$B$804))/DEVSQ($B$2:$B$804)</f>
        <v>#VALUE!</v>
      </c>
      <c r="F801" s="30" t="e" cm="1">
        <f t="array" ref="F801">SUMPRODUCT($B$2:$B$804-$E$2,B801:B1603-$E$2)</f>
        <v>#VALUE!</v>
      </c>
      <c r="G801" s="30" t="e" cm="1">
        <f t="array" ref="G801">INDEX(H$2:H$804,805-ROW(H801))</f>
        <v>#VALUE!</v>
      </c>
      <c r="H801" s="4" t="e" cm="1">
        <f t="array" ref="H801">SUMPRODUCT(B$2:B801-E$2,$B$2:B801-E$2)</f>
        <v>#VALUE!</v>
      </c>
      <c r="I801" s="4">
        <v>799</v>
      </c>
      <c r="J801" s="31" t="e">
        <f t="shared" si="12"/>
        <v>#VALUE!</v>
      </c>
    </row>
    <row r="802" spans="1:10" x14ac:dyDescent="0.15">
      <c r="A802" s="5">
        <v>44442</v>
      </c>
      <c r="B802" s="4">
        <f>Table5[[#This Row],[Combined 
Daily Order]]</f>
        <v>9546</v>
      </c>
      <c r="C802" s="4">
        <v>800</v>
      </c>
      <c r="D802" s="4" t="e" cm="1">
        <f t="array" aca="1" ref="D802" ca="1">SUMPRODUCT(OFFSET($B$2:$B$804,0,0,803-C802)-AVERAGE($B$2:$B$804),OFFSET($B$2:$B$804,C802,0,803-C802)-AVERAGE($B$2:$B$804))/DEVSQ($B$2:$B$804)</f>
        <v>#VALUE!</v>
      </c>
      <c r="F802" s="30" t="e" cm="1">
        <f t="array" ref="F802">SUMPRODUCT($B$2:$B$804-$E$2,B802:B1604-$E$2)</f>
        <v>#VALUE!</v>
      </c>
      <c r="G802" s="30" t="e" cm="1">
        <f t="array" ref="G802">INDEX(H$2:H$804,805-ROW(H802))</f>
        <v>#VALUE!</v>
      </c>
      <c r="H802" s="4" t="e" cm="1">
        <f t="array" ref="H802">SUMPRODUCT(B$2:B802-E$2,$B$2:B802-E$2)</f>
        <v>#VALUE!</v>
      </c>
      <c r="I802" s="4">
        <v>800</v>
      </c>
      <c r="J802" s="31" t="e">
        <f t="shared" si="12"/>
        <v>#VALUE!</v>
      </c>
    </row>
    <row r="803" spans="1:10" x14ac:dyDescent="0.15">
      <c r="A803" s="5">
        <v>44441</v>
      </c>
      <c r="B803" s="4">
        <f>Table5[[#This Row],[Combined 
Daily Order]]</f>
        <v>13141</v>
      </c>
      <c r="C803" s="4">
        <v>801</v>
      </c>
      <c r="D803" s="4" t="e" cm="1">
        <f t="array" aca="1" ref="D803" ca="1">SUMPRODUCT(OFFSET($B$2:$B$804,0,0,803-C803)-AVERAGE($B$2:$B$804),OFFSET($B$2:$B$804,C803,0,803-C803)-AVERAGE($B$2:$B$804))/DEVSQ($B$2:$B$804)</f>
        <v>#VALUE!</v>
      </c>
      <c r="F803" s="30" t="e" cm="1">
        <f t="array" ref="F803">SUMPRODUCT($B$2:$B$804-$E$2,B803:B1605-$E$2)</f>
        <v>#VALUE!</v>
      </c>
      <c r="G803" s="30" t="e" cm="1">
        <f t="array" ref="G803">INDEX(H$2:H$804,805-ROW(H803))</f>
        <v>#VALUE!</v>
      </c>
      <c r="H803" s="4" t="e" cm="1">
        <f t="array" ref="H803">SUMPRODUCT(B$2:B803-E$2,$B$2:B803-E$2)</f>
        <v>#VALUE!</v>
      </c>
      <c r="I803" s="4">
        <v>801</v>
      </c>
      <c r="J803" s="31" t="e">
        <f t="shared" si="12"/>
        <v>#VALUE!</v>
      </c>
    </row>
    <row r="804" spans="1:10" x14ac:dyDescent="0.15">
      <c r="A804" s="5">
        <v>44440</v>
      </c>
      <c r="B804" s="4">
        <f>Table5[[#This Row],[Combined 
Daily Order]]</f>
        <v>8413</v>
      </c>
      <c r="C804" s="4">
        <v>802</v>
      </c>
      <c r="D804" s="4" t="e" cm="1">
        <f t="array" aca="1" ref="D804" ca="1">SUMPRODUCT(OFFSET($B$2:$B$804,0,0,803-C804)-AVERAGE($B$2:$B$804),OFFSET($B$2:$B$804,C804,0,803-C804)-AVERAGE($B$2:$B$804))/DEVSQ($B$2:$B$804)</f>
        <v>#VALUE!</v>
      </c>
      <c r="F804" s="30" t="e" cm="1">
        <f t="array" ref="F804">SUMPRODUCT($B$2:$B$804-$E$2,B804:B1606-$E$2)</f>
        <v>#VALUE!</v>
      </c>
      <c r="G804" s="30" t="e" cm="1">
        <f t="array" ref="G804">INDEX(H$2:H$804,805-ROW(H804))</f>
        <v>#VALUE!</v>
      </c>
      <c r="H804" s="4" t="e" cm="1">
        <f t="array" ref="H804">SUMPRODUCT(B$2:B804-E$2,$B$2:B804-E$2)</f>
        <v>#VALUE!</v>
      </c>
      <c r="I804" s="4">
        <v>802</v>
      </c>
      <c r="J804" s="31" t="e">
        <f>F804/$G$2</f>
        <v>#VALUE!</v>
      </c>
    </row>
    <row r="805" spans="1:10" x14ac:dyDescent="0.15">
      <c r="A805" s="5"/>
      <c r="J805" s="31"/>
    </row>
    <row r="806" spans="1:10" x14ac:dyDescent="0.15">
      <c r="A806" s="5"/>
    </row>
    <row r="807" spans="1:10" x14ac:dyDescent="0.15">
      <c r="A807" s="5"/>
    </row>
    <row r="808" spans="1:10" x14ac:dyDescent="0.15">
      <c r="A808" s="5"/>
    </row>
    <row r="809" spans="1:10" x14ac:dyDescent="0.15">
      <c r="A809" s="5"/>
    </row>
    <row r="810" spans="1:10" x14ac:dyDescent="0.15">
      <c r="A810" s="5"/>
    </row>
    <row r="811" spans="1:10" x14ac:dyDescent="0.15">
      <c r="A811" s="5"/>
    </row>
    <row r="812" spans="1:10" x14ac:dyDescent="0.15">
      <c r="A812" s="5"/>
    </row>
    <row r="813" spans="1:10" x14ac:dyDescent="0.15">
      <c r="A813" s="5"/>
    </row>
    <row r="814" spans="1:10" x14ac:dyDescent="0.15">
      <c r="A814" s="5"/>
    </row>
    <row r="815" spans="1:10" x14ac:dyDescent="0.15">
      <c r="A815" s="5"/>
    </row>
    <row r="816" spans="1:10" x14ac:dyDescent="0.15">
      <c r="A816" s="5"/>
    </row>
    <row r="817" spans="1:1" x14ac:dyDescent="0.15">
      <c r="A817" s="5"/>
    </row>
    <row r="818" spans="1:1" x14ac:dyDescent="0.15">
      <c r="A818" s="5"/>
    </row>
    <row r="819" spans="1:1" x14ac:dyDescent="0.15">
      <c r="A819" s="5"/>
    </row>
    <row r="820" spans="1:1" x14ac:dyDescent="0.15">
      <c r="A820" s="5"/>
    </row>
    <row r="821" spans="1:1" x14ac:dyDescent="0.15">
      <c r="A821" s="5"/>
    </row>
    <row r="822" spans="1:1" x14ac:dyDescent="0.15">
      <c r="A822" s="5"/>
    </row>
    <row r="823" spans="1:1" x14ac:dyDescent="0.15">
      <c r="A823" s="5"/>
    </row>
    <row r="824" spans="1:1" x14ac:dyDescent="0.15">
      <c r="A824" s="5"/>
    </row>
    <row r="825" spans="1:1" x14ac:dyDescent="0.15">
      <c r="A825" s="5"/>
    </row>
    <row r="826" spans="1:1" x14ac:dyDescent="0.15">
      <c r="A826" s="5"/>
    </row>
    <row r="827" spans="1:1" x14ac:dyDescent="0.15">
      <c r="A827" s="5"/>
    </row>
    <row r="828" spans="1:1" x14ac:dyDescent="0.15">
      <c r="A828" s="5"/>
    </row>
    <row r="829" spans="1:1" x14ac:dyDescent="0.15">
      <c r="A829" s="5"/>
    </row>
    <row r="830" spans="1:1" x14ac:dyDescent="0.15">
      <c r="A830" s="5"/>
    </row>
    <row r="831" spans="1:1" x14ac:dyDescent="0.15">
      <c r="A831" s="5"/>
    </row>
    <row r="832" spans="1:1" x14ac:dyDescent="0.15">
      <c r="A832" s="5"/>
    </row>
    <row r="833" spans="1:1" x14ac:dyDescent="0.15">
      <c r="A833" s="5"/>
    </row>
    <row r="834" spans="1:1" x14ac:dyDescent="0.15">
      <c r="A834" s="5"/>
    </row>
    <row r="835" spans="1:1" x14ac:dyDescent="0.15">
      <c r="A835" s="5"/>
    </row>
    <row r="836" spans="1:1" x14ac:dyDescent="0.15">
      <c r="A836" s="5"/>
    </row>
    <row r="837" spans="1:1" x14ac:dyDescent="0.15">
      <c r="A837" s="5"/>
    </row>
    <row r="838" spans="1:1" x14ac:dyDescent="0.15">
      <c r="A838" s="5"/>
    </row>
    <row r="839" spans="1:1" x14ac:dyDescent="0.15">
      <c r="A839" s="5"/>
    </row>
    <row r="840" spans="1:1" x14ac:dyDescent="0.15">
      <c r="A840" s="5"/>
    </row>
    <row r="841" spans="1:1" x14ac:dyDescent="0.15">
      <c r="A841" s="5"/>
    </row>
    <row r="842" spans="1:1" x14ac:dyDescent="0.15">
      <c r="A842" s="5"/>
    </row>
    <row r="843" spans="1:1" x14ac:dyDescent="0.15">
      <c r="A843" s="5"/>
    </row>
    <row r="844" spans="1:1" x14ac:dyDescent="0.15">
      <c r="A844" s="5"/>
    </row>
    <row r="845" spans="1:1" x14ac:dyDescent="0.15">
      <c r="A845" s="5"/>
    </row>
    <row r="846" spans="1:1" x14ac:dyDescent="0.15">
      <c r="A846" s="5"/>
    </row>
    <row r="847" spans="1:1" x14ac:dyDescent="0.15">
      <c r="A847" s="5"/>
    </row>
    <row r="848" spans="1:1" x14ac:dyDescent="0.15">
      <c r="A848" s="5"/>
    </row>
    <row r="849" spans="1:1" x14ac:dyDescent="0.15">
      <c r="A849" s="5"/>
    </row>
    <row r="850" spans="1:1" x14ac:dyDescent="0.15">
      <c r="A850" s="5"/>
    </row>
    <row r="851" spans="1:1" x14ac:dyDescent="0.15">
      <c r="A851" s="5"/>
    </row>
    <row r="852" spans="1:1" x14ac:dyDescent="0.15">
      <c r="A852" s="5"/>
    </row>
    <row r="853" spans="1:1" x14ac:dyDescent="0.15">
      <c r="A853" s="5"/>
    </row>
    <row r="854" spans="1:1" x14ac:dyDescent="0.15">
      <c r="A854" s="5"/>
    </row>
    <row r="855" spans="1:1" x14ac:dyDescent="0.15">
      <c r="A855" s="5"/>
    </row>
    <row r="856" spans="1:1" x14ac:dyDescent="0.15">
      <c r="A856" s="5"/>
    </row>
    <row r="857" spans="1:1" x14ac:dyDescent="0.15">
      <c r="A857" s="5"/>
    </row>
    <row r="858" spans="1:1" x14ac:dyDescent="0.15">
      <c r="A858" s="5"/>
    </row>
    <row r="859" spans="1:1" x14ac:dyDescent="0.15">
      <c r="A859" s="5"/>
    </row>
    <row r="860" spans="1:1" x14ac:dyDescent="0.15">
      <c r="A860" s="5"/>
    </row>
    <row r="861" spans="1:1" x14ac:dyDescent="0.15">
      <c r="A861" s="5"/>
    </row>
    <row r="862" spans="1:1" x14ac:dyDescent="0.15">
      <c r="A862" s="5"/>
    </row>
    <row r="863" spans="1:1" x14ac:dyDescent="0.15">
      <c r="A863" s="5"/>
    </row>
    <row r="864" spans="1:1" x14ac:dyDescent="0.15">
      <c r="A864" s="5"/>
    </row>
    <row r="865" spans="1:1" x14ac:dyDescent="0.15">
      <c r="A865" s="5"/>
    </row>
    <row r="866" spans="1:1" x14ac:dyDescent="0.15">
      <c r="A866" s="5"/>
    </row>
    <row r="867" spans="1:1" x14ac:dyDescent="0.15">
      <c r="A867" s="5"/>
    </row>
    <row r="868" spans="1:1" x14ac:dyDescent="0.15">
      <c r="A868" s="5"/>
    </row>
    <row r="869" spans="1:1" x14ac:dyDescent="0.15">
      <c r="A869" s="5"/>
    </row>
    <row r="870" spans="1:1" x14ac:dyDescent="0.15">
      <c r="A870" s="5"/>
    </row>
    <row r="871" spans="1:1" x14ac:dyDescent="0.15">
      <c r="A871" s="5"/>
    </row>
    <row r="872" spans="1:1" x14ac:dyDescent="0.15">
      <c r="A872" s="5"/>
    </row>
    <row r="873" spans="1:1" x14ac:dyDescent="0.15">
      <c r="A873" s="5"/>
    </row>
    <row r="874" spans="1:1" x14ac:dyDescent="0.15">
      <c r="A874" s="5"/>
    </row>
    <row r="875" spans="1:1" x14ac:dyDescent="0.15">
      <c r="A875" s="5"/>
    </row>
    <row r="876" spans="1:1" x14ac:dyDescent="0.15">
      <c r="A876" s="5"/>
    </row>
    <row r="877" spans="1:1" x14ac:dyDescent="0.15">
      <c r="A877" s="5"/>
    </row>
    <row r="878" spans="1:1" x14ac:dyDescent="0.15">
      <c r="A878" s="5"/>
    </row>
    <row r="879" spans="1:1" x14ac:dyDescent="0.15">
      <c r="A879" s="5"/>
    </row>
    <row r="880" spans="1:1" x14ac:dyDescent="0.15">
      <c r="A880" s="5"/>
    </row>
    <row r="881" spans="1:1" x14ac:dyDescent="0.15">
      <c r="A881" s="5"/>
    </row>
    <row r="882" spans="1:1" x14ac:dyDescent="0.15">
      <c r="A882" s="5"/>
    </row>
    <row r="883" spans="1:1" x14ac:dyDescent="0.15">
      <c r="A883" s="5"/>
    </row>
    <row r="884" spans="1:1" x14ac:dyDescent="0.15">
      <c r="A884" s="5"/>
    </row>
    <row r="885" spans="1:1" x14ac:dyDescent="0.15">
      <c r="A885" s="5"/>
    </row>
    <row r="886" spans="1:1" x14ac:dyDescent="0.15">
      <c r="A886" s="5"/>
    </row>
    <row r="887" spans="1:1" x14ac:dyDescent="0.15">
      <c r="A887" s="5"/>
    </row>
    <row r="888" spans="1:1" x14ac:dyDescent="0.15">
      <c r="A888" s="5"/>
    </row>
    <row r="889" spans="1:1" x14ac:dyDescent="0.15">
      <c r="A889" s="5"/>
    </row>
    <row r="890" spans="1:1" x14ac:dyDescent="0.15">
      <c r="A890" s="5"/>
    </row>
    <row r="891" spans="1:1" x14ac:dyDescent="0.15">
      <c r="A891" s="5"/>
    </row>
    <row r="892" spans="1:1" x14ac:dyDescent="0.15">
      <c r="A892" s="5"/>
    </row>
    <row r="893" spans="1:1" x14ac:dyDescent="0.15">
      <c r="A893" s="5"/>
    </row>
    <row r="894" spans="1:1" x14ac:dyDescent="0.15">
      <c r="A894" s="5"/>
    </row>
    <row r="895" spans="1:1" x14ac:dyDescent="0.15">
      <c r="A895" s="5"/>
    </row>
    <row r="896" spans="1:1" x14ac:dyDescent="0.15">
      <c r="A896" s="5"/>
    </row>
    <row r="897" spans="1:1" x14ac:dyDescent="0.15">
      <c r="A897" s="5"/>
    </row>
    <row r="898" spans="1:1" x14ac:dyDescent="0.15">
      <c r="A898" s="5"/>
    </row>
    <row r="899" spans="1:1" x14ac:dyDescent="0.15">
      <c r="A899" s="5"/>
    </row>
    <row r="900" spans="1:1" x14ac:dyDescent="0.15">
      <c r="A900" s="5"/>
    </row>
    <row r="901" spans="1:1" x14ac:dyDescent="0.15">
      <c r="A901" s="5"/>
    </row>
    <row r="902" spans="1:1" x14ac:dyDescent="0.15">
      <c r="A902" s="5"/>
    </row>
    <row r="903" spans="1:1" x14ac:dyDescent="0.15">
      <c r="A903" s="5"/>
    </row>
    <row r="904" spans="1:1" x14ac:dyDescent="0.15">
      <c r="A904" s="5"/>
    </row>
    <row r="905" spans="1:1" x14ac:dyDescent="0.15">
      <c r="A905" s="5"/>
    </row>
    <row r="906" spans="1:1" x14ac:dyDescent="0.15">
      <c r="A906" s="5"/>
    </row>
    <row r="907" spans="1:1" x14ac:dyDescent="0.15">
      <c r="A907" s="5"/>
    </row>
    <row r="908" spans="1:1" x14ac:dyDescent="0.15">
      <c r="A908" s="5"/>
    </row>
    <row r="909" spans="1:1" x14ac:dyDescent="0.15">
      <c r="A909" s="5"/>
    </row>
    <row r="910" spans="1:1" x14ac:dyDescent="0.15">
      <c r="A910" s="5"/>
    </row>
    <row r="911" spans="1:1" x14ac:dyDescent="0.15">
      <c r="A911" s="5"/>
    </row>
    <row r="912" spans="1:1" x14ac:dyDescent="0.15">
      <c r="A912" s="5"/>
    </row>
    <row r="913" spans="1:1" x14ac:dyDescent="0.15">
      <c r="A913" s="5"/>
    </row>
    <row r="914" spans="1:1" x14ac:dyDescent="0.15">
      <c r="A914" s="5"/>
    </row>
    <row r="915" spans="1:1" x14ac:dyDescent="0.15">
      <c r="A915" s="5"/>
    </row>
    <row r="916" spans="1:1" x14ac:dyDescent="0.15">
      <c r="A916" s="5"/>
    </row>
    <row r="917" spans="1:1" x14ac:dyDescent="0.15">
      <c r="A917" s="5"/>
    </row>
    <row r="918" spans="1:1" x14ac:dyDescent="0.15">
      <c r="A918" s="5"/>
    </row>
    <row r="919" spans="1:1" x14ac:dyDescent="0.15">
      <c r="A919" s="5"/>
    </row>
    <row r="920" spans="1:1" x14ac:dyDescent="0.15">
      <c r="A920" s="5"/>
    </row>
    <row r="921" spans="1:1" x14ac:dyDescent="0.15">
      <c r="A921" s="5"/>
    </row>
    <row r="922" spans="1:1" x14ac:dyDescent="0.15">
      <c r="A922" s="5"/>
    </row>
    <row r="923" spans="1:1" x14ac:dyDescent="0.15">
      <c r="A923" s="5"/>
    </row>
    <row r="924" spans="1:1" x14ac:dyDescent="0.15">
      <c r="A924" s="5"/>
    </row>
    <row r="925" spans="1:1" x14ac:dyDescent="0.15">
      <c r="A925" s="5"/>
    </row>
    <row r="926" spans="1:1" x14ac:dyDescent="0.15">
      <c r="A926" s="5"/>
    </row>
    <row r="927" spans="1:1" x14ac:dyDescent="0.15">
      <c r="A927" s="5"/>
    </row>
    <row r="928" spans="1:1" x14ac:dyDescent="0.15">
      <c r="A928" s="5"/>
    </row>
    <row r="929" spans="1:1" x14ac:dyDescent="0.15">
      <c r="A929" s="5"/>
    </row>
    <row r="930" spans="1:1" x14ac:dyDescent="0.15">
      <c r="A930" s="5"/>
    </row>
    <row r="931" spans="1:1" x14ac:dyDescent="0.15">
      <c r="A931" s="5"/>
    </row>
    <row r="932" spans="1:1" x14ac:dyDescent="0.15">
      <c r="A932" s="5"/>
    </row>
    <row r="933" spans="1:1" x14ac:dyDescent="0.15">
      <c r="A933" s="5"/>
    </row>
    <row r="934" spans="1:1" x14ac:dyDescent="0.15">
      <c r="A934" s="5"/>
    </row>
    <row r="935" spans="1:1" x14ac:dyDescent="0.15">
      <c r="A935" s="5"/>
    </row>
    <row r="936" spans="1:1" x14ac:dyDescent="0.15">
      <c r="A936" s="5"/>
    </row>
    <row r="937" spans="1:1" x14ac:dyDescent="0.15">
      <c r="A937" s="5"/>
    </row>
    <row r="938" spans="1:1" x14ac:dyDescent="0.15">
      <c r="A938" s="5"/>
    </row>
    <row r="939" spans="1:1" x14ac:dyDescent="0.15">
      <c r="A939" s="5"/>
    </row>
    <row r="940" spans="1:1" x14ac:dyDescent="0.15">
      <c r="A940" s="5"/>
    </row>
    <row r="941" spans="1:1" x14ac:dyDescent="0.15">
      <c r="A941" s="5"/>
    </row>
    <row r="942" spans="1:1" x14ac:dyDescent="0.15">
      <c r="A942" s="5"/>
    </row>
    <row r="943" spans="1:1" x14ac:dyDescent="0.15">
      <c r="A943" s="5"/>
    </row>
    <row r="944" spans="1:1" x14ac:dyDescent="0.15">
      <c r="A944" s="5"/>
    </row>
    <row r="945" spans="1:1" x14ac:dyDescent="0.15">
      <c r="A945" s="5"/>
    </row>
    <row r="946" spans="1:1" x14ac:dyDescent="0.15">
      <c r="A946" s="5"/>
    </row>
    <row r="947" spans="1:1" x14ac:dyDescent="0.15">
      <c r="A947" s="5"/>
    </row>
    <row r="948" spans="1:1" x14ac:dyDescent="0.15">
      <c r="A948" s="5"/>
    </row>
    <row r="949" spans="1:1" x14ac:dyDescent="0.15">
      <c r="A949" s="5"/>
    </row>
    <row r="950" spans="1:1" x14ac:dyDescent="0.15">
      <c r="A950" s="5"/>
    </row>
    <row r="951" spans="1:1" x14ac:dyDescent="0.15">
      <c r="A951" s="5"/>
    </row>
    <row r="952" spans="1:1" x14ac:dyDescent="0.15">
      <c r="A952" s="5"/>
    </row>
    <row r="953" spans="1:1" x14ac:dyDescent="0.15">
      <c r="A953" s="5"/>
    </row>
    <row r="954" spans="1:1" x14ac:dyDescent="0.15">
      <c r="A954" s="5"/>
    </row>
    <row r="955" spans="1:1" x14ac:dyDescent="0.15">
      <c r="A955" s="5"/>
    </row>
    <row r="956" spans="1:1" x14ac:dyDescent="0.15">
      <c r="A956" s="5"/>
    </row>
    <row r="957" spans="1:1" x14ac:dyDescent="0.15">
      <c r="A957" s="5"/>
    </row>
    <row r="958" spans="1:1" x14ac:dyDescent="0.15">
      <c r="A958" s="5"/>
    </row>
    <row r="959" spans="1:1" x14ac:dyDescent="0.15">
      <c r="A959" s="5"/>
    </row>
    <row r="960" spans="1:1" x14ac:dyDescent="0.15">
      <c r="A960" s="5"/>
    </row>
    <row r="961" spans="1:1" x14ac:dyDescent="0.15">
      <c r="A961" s="5"/>
    </row>
    <row r="962" spans="1:1" x14ac:dyDescent="0.15">
      <c r="A962" s="5"/>
    </row>
    <row r="963" spans="1:1" x14ac:dyDescent="0.15">
      <c r="A963" s="5"/>
    </row>
    <row r="964" spans="1:1" x14ac:dyDescent="0.15">
      <c r="A964" s="5"/>
    </row>
    <row r="965" spans="1:1" x14ac:dyDescent="0.15">
      <c r="A965" s="5"/>
    </row>
    <row r="966" spans="1:1" x14ac:dyDescent="0.15">
      <c r="A966" s="5"/>
    </row>
    <row r="967" spans="1:1" x14ac:dyDescent="0.15">
      <c r="A967" s="5"/>
    </row>
    <row r="968" spans="1:1" x14ac:dyDescent="0.15">
      <c r="A968" s="5"/>
    </row>
    <row r="969" spans="1:1" x14ac:dyDescent="0.15">
      <c r="A969" s="5"/>
    </row>
    <row r="970" spans="1:1" x14ac:dyDescent="0.15">
      <c r="A970" s="5"/>
    </row>
    <row r="971" spans="1:1" x14ac:dyDescent="0.15">
      <c r="A971" s="5"/>
    </row>
    <row r="972" spans="1:1" x14ac:dyDescent="0.15">
      <c r="A972" s="5"/>
    </row>
    <row r="973" spans="1:1" x14ac:dyDescent="0.15">
      <c r="A973" s="5"/>
    </row>
    <row r="974" spans="1:1" x14ac:dyDescent="0.15">
      <c r="A974" s="5"/>
    </row>
    <row r="975" spans="1:1" x14ac:dyDescent="0.15">
      <c r="A975" s="5"/>
    </row>
    <row r="976" spans="1:1" x14ac:dyDescent="0.15">
      <c r="A976" s="5"/>
    </row>
    <row r="977" spans="1:1" x14ac:dyDescent="0.15">
      <c r="A977" s="5"/>
    </row>
    <row r="978" spans="1:1" x14ac:dyDescent="0.15">
      <c r="A978" s="5"/>
    </row>
    <row r="979" spans="1:1" x14ac:dyDescent="0.15">
      <c r="A979" s="5"/>
    </row>
    <row r="980" spans="1:1" x14ac:dyDescent="0.15">
      <c r="A980" s="5"/>
    </row>
    <row r="981" spans="1:1" x14ac:dyDescent="0.15">
      <c r="A981" s="5"/>
    </row>
    <row r="982" spans="1:1" x14ac:dyDescent="0.15">
      <c r="A982" s="5"/>
    </row>
    <row r="983" spans="1:1" x14ac:dyDescent="0.15">
      <c r="A983" s="5"/>
    </row>
    <row r="984" spans="1:1" x14ac:dyDescent="0.15">
      <c r="A984" s="5"/>
    </row>
    <row r="985" spans="1:1" x14ac:dyDescent="0.15">
      <c r="A985" s="5"/>
    </row>
    <row r="986" spans="1:1" x14ac:dyDescent="0.15">
      <c r="A986" s="5"/>
    </row>
    <row r="987" spans="1:1" x14ac:dyDescent="0.15">
      <c r="A987" s="5"/>
    </row>
    <row r="988" spans="1:1" x14ac:dyDescent="0.15">
      <c r="A988" s="5"/>
    </row>
    <row r="989" spans="1:1" x14ac:dyDescent="0.15">
      <c r="A989" s="5"/>
    </row>
    <row r="990" spans="1:1" x14ac:dyDescent="0.15">
      <c r="A990" s="5"/>
    </row>
    <row r="991" spans="1:1" x14ac:dyDescent="0.15">
      <c r="A991" s="5"/>
    </row>
    <row r="992" spans="1:1" x14ac:dyDescent="0.15">
      <c r="A992" s="5"/>
    </row>
    <row r="993" spans="1:1" x14ac:dyDescent="0.15">
      <c r="A993" s="5"/>
    </row>
    <row r="994" spans="1:1" x14ac:dyDescent="0.15">
      <c r="A994" s="5"/>
    </row>
    <row r="995" spans="1:1" x14ac:dyDescent="0.15">
      <c r="A995" s="5"/>
    </row>
    <row r="996" spans="1:1" x14ac:dyDescent="0.15">
      <c r="A996" s="5"/>
    </row>
    <row r="997" spans="1:1" x14ac:dyDescent="0.15">
      <c r="A997" s="5"/>
    </row>
    <row r="998" spans="1:1" x14ac:dyDescent="0.15">
      <c r="A998" s="5"/>
    </row>
    <row r="999" spans="1:1" x14ac:dyDescent="0.15">
      <c r="A999" s="5"/>
    </row>
    <row r="1000" spans="1:1" x14ac:dyDescent="0.15">
      <c r="A1000" s="5"/>
    </row>
    <row r="1001" spans="1:1" x14ac:dyDescent="0.15">
      <c r="A1001" s="5"/>
    </row>
    <row r="1002" spans="1:1" x14ac:dyDescent="0.15">
      <c r="A1002" s="5"/>
    </row>
    <row r="1003" spans="1:1" x14ac:dyDescent="0.15">
      <c r="A1003" s="5"/>
    </row>
    <row r="1004" spans="1:1" x14ac:dyDescent="0.15">
      <c r="A1004" s="5"/>
    </row>
    <row r="1005" spans="1:1" x14ac:dyDescent="0.15">
      <c r="A1005" s="5"/>
    </row>
    <row r="1006" spans="1:1" x14ac:dyDescent="0.15">
      <c r="A1006" s="5"/>
    </row>
    <row r="1007" spans="1:1" x14ac:dyDescent="0.15">
      <c r="A1007" s="5"/>
    </row>
    <row r="1008" spans="1:1" x14ac:dyDescent="0.15">
      <c r="A1008" s="5"/>
    </row>
    <row r="1009" spans="1:1" x14ac:dyDescent="0.15">
      <c r="A1009" s="5"/>
    </row>
    <row r="1010" spans="1:1" x14ac:dyDescent="0.15">
      <c r="A1010" s="5"/>
    </row>
    <row r="1011" spans="1:1" x14ac:dyDescent="0.15">
      <c r="A1011" s="5"/>
    </row>
    <row r="1012" spans="1:1" x14ac:dyDescent="0.15">
      <c r="A1012" s="5"/>
    </row>
    <row r="1013" spans="1:1" x14ac:dyDescent="0.15">
      <c r="A1013" s="5"/>
    </row>
    <row r="1014" spans="1:1" x14ac:dyDescent="0.15">
      <c r="A1014" s="5"/>
    </row>
    <row r="1015" spans="1:1" x14ac:dyDescent="0.15">
      <c r="A1015" s="5"/>
    </row>
    <row r="1016" spans="1:1" x14ac:dyDescent="0.15">
      <c r="A1016" s="5"/>
    </row>
    <row r="1017" spans="1:1" x14ac:dyDescent="0.15">
      <c r="A1017" s="5"/>
    </row>
    <row r="1018" spans="1:1" x14ac:dyDescent="0.15">
      <c r="A1018" s="5"/>
    </row>
    <row r="1019" spans="1:1" x14ac:dyDescent="0.15">
      <c r="A1019" s="5"/>
    </row>
    <row r="1020" spans="1:1" x14ac:dyDescent="0.15">
      <c r="A1020" s="5"/>
    </row>
    <row r="1021" spans="1:1" x14ac:dyDescent="0.15">
      <c r="A1021" s="5"/>
    </row>
    <row r="1022" spans="1:1" x14ac:dyDescent="0.15">
      <c r="A1022" s="5"/>
    </row>
    <row r="1023" spans="1:1" x14ac:dyDescent="0.15">
      <c r="A1023" s="5"/>
    </row>
    <row r="1024" spans="1:1" x14ac:dyDescent="0.15">
      <c r="A1024" s="5"/>
    </row>
    <row r="1025" spans="1:1" x14ac:dyDescent="0.15">
      <c r="A1025" s="5"/>
    </row>
    <row r="1026" spans="1:1" x14ac:dyDescent="0.15">
      <c r="A1026" s="5"/>
    </row>
    <row r="1027" spans="1:1" x14ac:dyDescent="0.15">
      <c r="A1027" s="5"/>
    </row>
    <row r="1028" spans="1:1" x14ac:dyDescent="0.15">
      <c r="A1028" s="5"/>
    </row>
    <row r="1029" spans="1:1" x14ac:dyDescent="0.15">
      <c r="A1029" s="5"/>
    </row>
    <row r="1030" spans="1:1" x14ac:dyDescent="0.15">
      <c r="A1030" s="5"/>
    </row>
    <row r="1031" spans="1:1" x14ac:dyDescent="0.15">
      <c r="A1031" s="5"/>
    </row>
    <row r="1032" spans="1:1" x14ac:dyDescent="0.15">
      <c r="A1032" s="5"/>
    </row>
    <row r="1033" spans="1:1" x14ac:dyDescent="0.15">
      <c r="A1033" s="5"/>
    </row>
    <row r="1034" spans="1:1" x14ac:dyDescent="0.15">
      <c r="A1034" s="5"/>
    </row>
    <row r="1035" spans="1:1" x14ac:dyDescent="0.15">
      <c r="A1035" s="5"/>
    </row>
    <row r="1036" spans="1:1" x14ac:dyDescent="0.15">
      <c r="A1036" s="5"/>
    </row>
    <row r="1037" spans="1:1" x14ac:dyDescent="0.15">
      <c r="A1037" s="5"/>
    </row>
    <row r="1038" spans="1:1" x14ac:dyDescent="0.15">
      <c r="A1038" s="5"/>
    </row>
    <row r="1039" spans="1:1" x14ac:dyDescent="0.15">
      <c r="A1039" s="5"/>
    </row>
    <row r="1040" spans="1:1" x14ac:dyDescent="0.15">
      <c r="A1040" s="5"/>
    </row>
    <row r="1041" spans="1:1" x14ac:dyDescent="0.15">
      <c r="A1041" s="5"/>
    </row>
    <row r="1042" spans="1:1" x14ac:dyDescent="0.15">
      <c r="A1042" s="5"/>
    </row>
    <row r="1043" spans="1:1" x14ac:dyDescent="0.15">
      <c r="A1043" s="5"/>
    </row>
    <row r="1044" spans="1:1" x14ac:dyDescent="0.15">
      <c r="A1044" s="5"/>
    </row>
    <row r="1045" spans="1:1" x14ac:dyDescent="0.15">
      <c r="A1045" s="5"/>
    </row>
    <row r="1046" spans="1:1" x14ac:dyDescent="0.15">
      <c r="A1046" s="5"/>
    </row>
    <row r="1047" spans="1:1" x14ac:dyDescent="0.15">
      <c r="A1047" s="5"/>
    </row>
    <row r="1048" spans="1:1" x14ac:dyDescent="0.15">
      <c r="A1048" s="5"/>
    </row>
    <row r="1049" spans="1:1" x14ac:dyDescent="0.15">
      <c r="A1049" s="5"/>
    </row>
    <row r="1050" spans="1:1" x14ac:dyDescent="0.15">
      <c r="A1050" s="5"/>
    </row>
    <row r="1051" spans="1:1" x14ac:dyDescent="0.15">
      <c r="A1051" s="5"/>
    </row>
    <row r="1052" spans="1:1" x14ac:dyDescent="0.15">
      <c r="A1052" s="5"/>
    </row>
    <row r="1053" spans="1:1" x14ac:dyDescent="0.15">
      <c r="A1053" s="5"/>
    </row>
    <row r="1054" spans="1:1" x14ac:dyDescent="0.15">
      <c r="A1054" s="5"/>
    </row>
    <row r="1055" spans="1:1" x14ac:dyDescent="0.15">
      <c r="A1055" s="5"/>
    </row>
    <row r="1056" spans="1:1" x14ac:dyDescent="0.15">
      <c r="A1056" s="5"/>
    </row>
    <row r="1057" spans="1:1" x14ac:dyDescent="0.15">
      <c r="A1057" s="5"/>
    </row>
    <row r="1058" spans="1:1" x14ac:dyDescent="0.15">
      <c r="A1058" s="5"/>
    </row>
    <row r="1059" spans="1:1" x14ac:dyDescent="0.15">
      <c r="A1059" s="5"/>
    </row>
    <row r="1060" spans="1:1" x14ac:dyDescent="0.15">
      <c r="A1060" s="5"/>
    </row>
    <row r="1061" spans="1:1" x14ac:dyDescent="0.15">
      <c r="A1061" s="5"/>
    </row>
    <row r="1062" spans="1:1" x14ac:dyDescent="0.15">
      <c r="A1062" s="5"/>
    </row>
    <row r="1063" spans="1:1" x14ac:dyDescent="0.15">
      <c r="A1063" s="5"/>
    </row>
    <row r="1064" spans="1:1" x14ac:dyDescent="0.15">
      <c r="A1064" s="5"/>
    </row>
    <row r="1065" spans="1:1" x14ac:dyDescent="0.15">
      <c r="A1065" s="5"/>
    </row>
    <row r="1066" spans="1:1" x14ac:dyDescent="0.15">
      <c r="A1066" s="5"/>
    </row>
    <row r="1067" spans="1:1" x14ac:dyDescent="0.15">
      <c r="A1067" s="5"/>
    </row>
    <row r="1068" spans="1:1" x14ac:dyDescent="0.15">
      <c r="A1068" s="5"/>
    </row>
    <row r="1069" spans="1:1" x14ac:dyDescent="0.15">
      <c r="A1069" s="5"/>
    </row>
    <row r="1070" spans="1:1" x14ac:dyDescent="0.15">
      <c r="A1070" s="5"/>
    </row>
    <row r="1071" spans="1:1" x14ac:dyDescent="0.15">
      <c r="A1071" s="5"/>
    </row>
    <row r="1072" spans="1:1" x14ac:dyDescent="0.15">
      <c r="A1072" s="5"/>
    </row>
    <row r="1073" spans="1:1" x14ac:dyDescent="0.15">
      <c r="A1073" s="5"/>
    </row>
    <row r="1074" spans="1:1" x14ac:dyDescent="0.15">
      <c r="A1074" s="5"/>
    </row>
    <row r="1075" spans="1:1" x14ac:dyDescent="0.15">
      <c r="A1075" s="5"/>
    </row>
    <row r="1076" spans="1:1" x14ac:dyDescent="0.15">
      <c r="A1076" s="5"/>
    </row>
    <row r="1077" spans="1:1" x14ac:dyDescent="0.15">
      <c r="A1077" s="5"/>
    </row>
    <row r="1078" spans="1:1" x14ac:dyDescent="0.15">
      <c r="A1078" s="5"/>
    </row>
    <row r="1079" spans="1:1" x14ac:dyDescent="0.15">
      <c r="A1079" s="5"/>
    </row>
    <row r="1080" spans="1:1" x14ac:dyDescent="0.15">
      <c r="A1080" s="5"/>
    </row>
    <row r="1081" spans="1:1" x14ac:dyDescent="0.15">
      <c r="A1081" s="5"/>
    </row>
    <row r="1082" spans="1:1" x14ac:dyDescent="0.15">
      <c r="A1082" s="5"/>
    </row>
    <row r="1083" spans="1:1" x14ac:dyDescent="0.15">
      <c r="A1083" s="5"/>
    </row>
    <row r="1084" spans="1:1" x14ac:dyDescent="0.15">
      <c r="A1084" s="5"/>
    </row>
    <row r="1085" spans="1:1" x14ac:dyDescent="0.15">
      <c r="A1085" s="5"/>
    </row>
    <row r="1086" spans="1:1" x14ac:dyDescent="0.15">
      <c r="A1086" s="5"/>
    </row>
    <row r="1087" spans="1:1" x14ac:dyDescent="0.15">
      <c r="A1087" s="5"/>
    </row>
    <row r="1088" spans="1:1" x14ac:dyDescent="0.15">
      <c r="A1088" s="5"/>
    </row>
    <row r="1089" spans="1:1" x14ac:dyDescent="0.15">
      <c r="A1089" s="5"/>
    </row>
    <row r="1090" spans="1:1" x14ac:dyDescent="0.15">
      <c r="A1090" s="5"/>
    </row>
    <row r="1091" spans="1:1" x14ac:dyDescent="0.15">
      <c r="A1091" s="5"/>
    </row>
    <row r="1092" spans="1:1" x14ac:dyDescent="0.15">
      <c r="A1092" s="5"/>
    </row>
    <row r="1093" spans="1:1" x14ac:dyDescent="0.15">
      <c r="A1093" s="5"/>
    </row>
    <row r="1094" spans="1:1" x14ac:dyDescent="0.15">
      <c r="A1094" s="5"/>
    </row>
    <row r="1095" spans="1:1" x14ac:dyDescent="0.15">
      <c r="A1095" s="5"/>
    </row>
    <row r="1096" spans="1:1" x14ac:dyDescent="0.15">
      <c r="A1096" s="5"/>
    </row>
    <row r="1097" spans="1:1" x14ac:dyDescent="0.15">
      <c r="A1097" s="5"/>
    </row>
    <row r="1098" spans="1:1" x14ac:dyDescent="0.15">
      <c r="A1098" s="5"/>
    </row>
    <row r="1099" spans="1:1" x14ac:dyDescent="0.15">
      <c r="A1099" s="5"/>
    </row>
    <row r="1100" spans="1:1" x14ac:dyDescent="0.15">
      <c r="A1100" s="5"/>
    </row>
    <row r="1101" spans="1:1" x14ac:dyDescent="0.15">
      <c r="A1101" s="5"/>
    </row>
    <row r="1102" spans="1:1" x14ac:dyDescent="0.15">
      <c r="A1102" s="5"/>
    </row>
    <row r="1103" spans="1:1" x14ac:dyDescent="0.15">
      <c r="A1103" s="5"/>
    </row>
    <row r="1104" spans="1:1" x14ac:dyDescent="0.15">
      <c r="A1104" s="5"/>
    </row>
    <row r="1105" spans="1:1" x14ac:dyDescent="0.15">
      <c r="A1105" s="5"/>
    </row>
    <row r="1106" spans="1:1" x14ac:dyDescent="0.15">
      <c r="A1106" s="5"/>
    </row>
    <row r="1107" spans="1:1" x14ac:dyDescent="0.15">
      <c r="A1107" s="5"/>
    </row>
    <row r="1108" spans="1:1" x14ac:dyDescent="0.15">
      <c r="A1108" s="5"/>
    </row>
    <row r="1109" spans="1:1" x14ac:dyDescent="0.15">
      <c r="A1109" s="5"/>
    </row>
    <row r="1110" spans="1:1" x14ac:dyDescent="0.15">
      <c r="A1110" s="5"/>
    </row>
    <row r="1111" spans="1:1" x14ac:dyDescent="0.15">
      <c r="A1111" s="5"/>
    </row>
    <row r="1112" spans="1:1" x14ac:dyDescent="0.15">
      <c r="A1112" s="5"/>
    </row>
    <row r="1113" spans="1:1" x14ac:dyDescent="0.15">
      <c r="A1113" s="5"/>
    </row>
    <row r="1114" spans="1:1" x14ac:dyDescent="0.15">
      <c r="A1114" s="5"/>
    </row>
    <row r="1115" spans="1:1" x14ac:dyDescent="0.15">
      <c r="A1115" s="5"/>
    </row>
    <row r="1116" spans="1:1" x14ac:dyDescent="0.15">
      <c r="A1116" s="5"/>
    </row>
    <row r="1117" spans="1:1" x14ac:dyDescent="0.15">
      <c r="A1117" s="5"/>
    </row>
    <row r="1118" spans="1:1" x14ac:dyDescent="0.15">
      <c r="A1118" s="5"/>
    </row>
    <row r="1119" spans="1:1" x14ac:dyDescent="0.15">
      <c r="A1119" s="5"/>
    </row>
    <row r="1120" spans="1:1" x14ac:dyDescent="0.15">
      <c r="A1120" s="5"/>
    </row>
    <row r="1121" spans="1:1" x14ac:dyDescent="0.15">
      <c r="A1121" s="5"/>
    </row>
    <row r="1122" spans="1:1" x14ac:dyDescent="0.15">
      <c r="A1122" s="5"/>
    </row>
    <row r="1123" spans="1:1" x14ac:dyDescent="0.15">
      <c r="A1123" s="5"/>
    </row>
    <row r="1124" spans="1:1" x14ac:dyDescent="0.15">
      <c r="A1124" s="5"/>
    </row>
    <row r="1125" spans="1:1" x14ac:dyDescent="0.15">
      <c r="A1125" s="5"/>
    </row>
    <row r="1126" spans="1:1" x14ac:dyDescent="0.15">
      <c r="A1126" s="5"/>
    </row>
    <row r="1127" spans="1:1" x14ac:dyDescent="0.15">
      <c r="A1127" s="5"/>
    </row>
    <row r="1128" spans="1:1" x14ac:dyDescent="0.15">
      <c r="A1128" s="5"/>
    </row>
    <row r="1129" spans="1:1" x14ac:dyDescent="0.15">
      <c r="A1129" s="5"/>
    </row>
    <row r="1130" spans="1:1" x14ac:dyDescent="0.15">
      <c r="A1130" s="5"/>
    </row>
    <row r="1131" spans="1:1" x14ac:dyDescent="0.15">
      <c r="A1131" s="5"/>
    </row>
    <row r="1132" spans="1:1" x14ac:dyDescent="0.15">
      <c r="A1132" s="5"/>
    </row>
    <row r="1133" spans="1:1" x14ac:dyDescent="0.15">
      <c r="A1133" s="5"/>
    </row>
    <row r="1134" spans="1:1" x14ac:dyDescent="0.15">
      <c r="A1134" s="5"/>
    </row>
    <row r="1135" spans="1:1" x14ac:dyDescent="0.15">
      <c r="A1135" s="5"/>
    </row>
    <row r="1136" spans="1:1" x14ac:dyDescent="0.15">
      <c r="A1136" s="5"/>
    </row>
    <row r="1137" spans="1:1" x14ac:dyDescent="0.15">
      <c r="A1137" s="5"/>
    </row>
    <row r="1138" spans="1:1" x14ac:dyDescent="0.15">
      <c r="A1138" s="5"/>
    </row>
    <row r="1139" spans="1:1" x14ac:dyDescent="0.15">
      <c r="A1139" s="5"/>
    </row>
    <row r="1140" spans="1:1" x14ac:dyDescent="0.15">
      <c r="A1140" s="5"/>
    </row>
    <row r="1141" spans="1:1" x14ac:dyDescent="0.15">
      <c r="A1141" s="5"/>
    </row>
    <row r="1142" spans="1:1" x14ac:dyDescent="0.15">
      <c r="A1142" s="5"/>
    </row>
    <row r="1143" spans="1:1" x14ac:dyDescent="0.15">
      <c r="A1143" s="5"/>
    </row>
    <row r="1144" spans="1:1" x14ac:dyDescent="0.15">
      <c r="A1144" s="5"/>
    </row>
    <row r="1145" spans="1:1" x14ac:dyDescent="0.15">
      <c r="A1145" s="5"/>
    </row>
    <row r="1146" spans="1:1" x14ac:dyDescent="0.15">
      <c r="A1146" s="5"/>
    </row>
    <row r="1147" spans="1:1" x14ac:dyDescent="0.15">
      <c r="A1147" s="5"/>
    </row>
    <row r="1148" spans="1:1" x14ac:dyDescent="0.15">
      <c r="A1148" s="5"/>
    </row>
    <row r="1149" spans="1:1" x14ac:dyDescent="0.15">
      <c r="A1149" s="5"/>
    </row>
    <row r="1150" spans="1:1" x14ac:dyDescent="0.15">
      <c r="A1150" s="5"/>
    </row>
    <row r="1151" spans="1:1" x14ac:dyDescent="0.15">
      <c r="A1151" s="5"/>
    </row>
    <row r="1152" spans="1:1" x14ac:dyDescent="0.15">
      <c r="A1152" s="5"/>
    </row>
    <row r="1153" spans="1:1" x14ac:dyDescent="0.15">
      <c r="A1153" s="5"/>
    </row>
    <row r="1154" spans="1:1" x14ac:dyDescent="0.15">
      <c r="A1154" s="5"/>
    </row>
    <row r="1155" spans="1:1" x14ac:dyDescent="0.15">
      <c r="A1155" s="5"/>
    </row>
    <row r="1156" spans="1:1" x14ac:dyDescent="0.15">
      <c r="A1156" s="5"/>
    </row>
    <row r="1157" spans="1:1" x14ac:dyDescent="0.15">
      <c r="A1157" s="5"/>
    </row>
    <row r="1158" spans="1:1" x14ac:dyDescent="0.15">
      <c r="A1158" s="5"/>
    </row>
    <row r="1159" spans="1:1" x14ac:dyDescent="0.15">
      <c r="A1159" s="5"/>
    </row>
    <row r="1160" spans="1:1" x14ac:dyDescent="0.15">
      <c r="A1160" s="5"/>
    </row>
    <row r="1161" spans="1:1" x14ac:dyDescent="0.15">
      <c r="A1161" s="5"/>
    </row>
    <row r="1162" spans="1:1" x14ac:dyDescent="0.15">
      <c r="A1162" s="5"/>
    </row>
    <row r="1163" spans="1:1" x14ac:dyDescent="0.15">
      <c r="A1163" s="5"/>
    </row>
    <row r="1164" spans="1:1" x14ac:dyDescent="0.15">
      <c r="A1164" s="5"/>
    </row>
    <row r="1165" spans="1:1" x14ac:dyDescent="0.15">
      <c r="A1165" s="5"/>
    </row>
    <row r="1166" spans="1:1" x14ac:dyDescent="0.15">
      <c r="A1166" s="5"/>
    </row>
    <row r="1167" spans="1:1" x14ac:dyDescent="0.15">
      <c r="A1167" s="5"/>
    </row>
    <row r="1168" spans="1:1" x14ac:dyDescent="0.15">
      <c r="A1168" s="5"/>
    </row>
    <row r="1169" spans="1:1" x14ac:dyDescent="0.15">
      <c r="A1169" s="5"/>
    </row>
    <row r="1170" spans="1:1" x14ac:dyDescent="0.15">
      <c r="A1170" s="5"/>
    </row>
    <row r="1171" spans="1:1" x14ac:dyDescent="0.15">
      <c r="A1171" s="5"/>
    </row>
    <row r="1172" spans="1:1" x14ac:dyDescent="0.15">
      <c r="A1172" s="5"/>
    </row>
    <row r="1173" spans="1:1" x14ac:dyDescent="0.15">
      <c r="A1173" s="5"/>
    </row>
    <row r="1174" spans="1:1" x14ac:dyDescent="0.15">
      <c r="A1174" s="5"/>
    </row>
    <row r="1175" spans="1:1" x14ac:dyDescent="0.15">
      <c r="A1175" s="5"/>
    </row>
    <row r="1176" spans="1:1" x14ac:dyDescent="0.15">
      <c r="A1176" s="5"/>
    </row>
    <row r="1177" spans="1:1" x14ac:dyDescent="0.15">
      <c r="A1177" s="5"/>
    </row>
    <row r="1178" spans="1:1" x14ac:dyDescent="0.15">
      <c r="A1178" s="5"/>
    </row>
    <row r="1179" spans="1:1" x14ac:dyDescent="0.15">
      <c r="A1179" s="5"/>
    </row>
    <row r="1180" spans="1:1" x14ac:dyDescent="0.15">
      <c r="A1180" s="5"/>
    </row>
    <row r="1181" spans="1:1" x14ac:dyDescent="0.15">
      <c r="A1181" s="5"/>
    </row>
    <row r="1182" spans="1:1" x14ac:dyDescent="0.15">
      <c r="A1182" s="5"/>
    </row>
    <row r="1183" spans="1:1" x14ac:dyDescent="0.15">
      <c r="A1183" s="5"/>
    </row>
    <row r="1184" spans="1:1" x14ac:dyDescent="0.15">
      <c r="A1184" s="5"/>
    </row>
    <row r="1185" spans="1:1" x14ac:dyDescent="0.15">
      <c r="A1185" s="5"/>
    </row>
    <row r="1186" spans="1:1" x14ac:dyDescent="0.15">
      <c r="A1186" s="5"/>
    </row>
    <row r="1187" spans="1:1" x14ac:dyDescent="0.15">
      <c r="A1187" s="5"/>
    </row>
    <row r="1188" spans="1:1" x14ac:dyDescent="0.15">
      <c r="A1188" s="5"/>
    </row>
    <row r="1189" spans="1:1" x14ac:dyDescent="0.15">
      <c r="A1189" s="5"/>
    </row>
    <row r="1190" spans="1:1" x14ac:dyDescent="0.15">
      <c r="A1190" s="5"/>
    </row>
    <row r="1191" spans="1:1" x14ac:dyDescent="0.15">
      <c r="A1191" s="5"/>
    </row>
    <row r="1192" spans="1:1" x14ac:dyDescent="0.15">
      <c r="A1192" s="5"/>
    </row>
    <row r="1193" spans="1:1" x14ac:dyDescent="0.15">
      <c r="A1193" s="5"/>
    </row>
    <row r="1194" spans="1:1" x14ac:dyDescent="0.15">
      <c r="A1194" s="5"/>
    </row>
    <row r="1195" spans="1:1" x14ac:dyDescent="0.15">
      <c r="A1195" s="5"/>
    </row>
    <row r="1196" spans="1:1" x14ac:dyDescent="0.15">
      <c r="A1196" s="5"/>
    </row>
    <row r="1197" spans="1:1" x14ac:dyDescent="0.15">
      <c r="A1197" s="5"/>
    </row>
    <row r="1198" spans="1:1" x14ac:dyDescent="0.15">
      <c r="A1198" s="5"/>
    </row>
    <row r="1199" spans="1:1" x14ac:dyDescent="0.15">
      <c r="A1199" s="5"/>
    </row>
    <row r="1200" spans="1:1" x14ac:dyDescent="0.15">
      <c r="A1200" s="5"/>
    </row>
    <row r="1201" spans="1:1" x14ac:dyDescent="0.15">
      <c r="A1201" s="5"/>
    </row>
    <row r="1202" spans="1:1" x14ac:dyDescent="0.15">
      <c r="A1202" s="5"/>
    </row>
    <row r="1203" spans="1:1" x14ac:dyDescent="0.15">
      <c r="A1203" s="5"/>
    </row>
    <row r="1204" spans="1:1" x14ac:dyDescent="0.15">
      <c r="A1204" s="5"/>
    </row>
    <row r="1205" spans="1:1" x14ac:dyDescent="0.15">
      <c r="A1205" s="5"/>
    </row>
    <row r="1206" spans="1:1" x14ac:dyDescent="0.15">
      <c r="A1206" s="5"/>
    </row>
    <row r="1207" spans="1:1" x14ac:dyDescent="0.15">
      <c r="A1207" s="5"/>
    </row>
    <row r="1208" spans="1:1" x14ac:dyDescent="0.15">
      <c r="A1208" s="5"/>
    </row>
    <row r="1209" spans="1:1" x14ac:dyDescent="0.15">
      <c r="A1209" s="5"/>
    </row>
    <row r="1210" spans="1:1" x14ac:dyDescent="0.15">
      <c r="A1210" s="5"/>
    </row>
    <row r="1211" spans="1:1" x14ac:dyDescent="0.15">
      <c r="A1211" s="5"/>
    </row>
    <row r="1212" spans="1:1" x14ac:dyDescent="0.15">
      <c r="A1212" s="5"/>
    </row>
    <row r="1213" spans="1:1" x14ac:dyDescent="0.15">
      <c r="A1213" s="5"/>
    </row>
    <row r="1214" spans="1:1" x14ac:dyDescent="0.15">
      <c r="A1214" s="5"/>
    </row>
    <row r="1215" spans="1:1" x14ac:dyDescent="0.15">
      <c r="A1215" s="5"/>
    </row>
    <row r="1216" spans="1:1" x14ac:dyDescent="0.15">
      <c r="A1216" s="5"/>
    </row>
    <row r="1217" spans="1:1" x14ac:dyDescent="0.15">
      <c r="A1217" s="5"/>
    </row>
    <row r="1218" spans="1:1" x14ac:dyDescent="0.15">
      <c r="A1218" s="5"/>
    </row>
    <row r="1219" spans="1:1" x14ac:dyDescent="0.15">
      <c r="A1219" s="5"/>
    </row>
    <row r="1220" spans="1:1" x14ac:dyDescent="0.15">
      <c r="A1220" s="5"/>
    </row>
    <row r="1221" spans="1:1" x14ac:dyDescent="0.15">
      <c r="A1221" s="5"/>
    </row>
    <row r="1222" spans="1:1" x14ac:dyDescent="0.15">
      <c r="A1222" s="5"/>
    </row>
    <row r="1223" spans="1:1" x14ac:dyDescent="0.15">
      <c r="A1223" s="5"/>
    </row>
    <row r="1224" spans="1:1" x14ac:dyDescent="0.15">
      <c r="A1224" s="5"/>
    </row>
    <row r="1225" spans="1:1" x14ac:dyDescent="0.15">
      <c r="A1225" s="5"/>
    </row>
    <row r="1226" spans="1:1" x14ac:dyDescent="0.15">
      <c r="A1226" s="5"/>
    </row>
    <row r="1227" spans="1:1" x14ac:dyDescent="0.15">
      <c r="A1227" s="5"/>
    </row>
    <row r="1228" spans="1:1" x14ac:dyDescent="0.15">
      <c r="A1228" s="5"/>
    </row>
    <row r="1229" spans="1:1" x14ac:dyDescent="0.15">
      <c r="A1229" s="5"/>
    </row>
    <row r="1230" spans="1:1" x14ac:dyDescent="0.15">
      <c r="A1230" s="5"/>
    </row>
    <row r="1231" spans="1:1" x14ac:dyDescent="0.15">
      <c r="A1231" s="5"/>
    </row>
    <row r="1232" spans="1:1" x14ac:dyDescent="0.15">
      <c r="A1232" s="5"/>
    </row>
    <row r="1233" spans="1:1" x14ac:dyDescent="0.15">
      <c r="A1233" s="5"/>
    </row>
    <row r="1234" spans="1:1" x14ac:dyDescent="0.15">
      <c r="A1234" s="5"/>
    </row>
    <row r="1235" spans="1:1" x14ac:dyDescent="0.15">
      <c r="A1235" s="5"/>
    </row>
    <row r="1236" spans="1:1" x14ac:dyDescent="0.15">
      <c r="A1236" s="5"/>
    </row>
    <row r="1237" spans="1:1" x14ac:dyDescent="0.15">
      <c r="A1237" s="5"/>
    </row>
    <row r="1238" spans="1:1" x14ac:dyDescent="0.15">
      <c r="A1238" s="5"/>
    </row>
    <row r="1239" spans="1:1" x14ac:dyDescent="0.15">
      <c r="A1239" s="5"/>
    </row>
    <row r="1240" spans="1:1" x14ac:dyDescent="0.15">
      <c r="A1240" s="5"/>
    </row>
    <row r="1241" spans="1:1" x14ac:dyDescent="0.15">
      <c r="A1241" s="5"/>
    </row>
    <row r="1242" spans="1:1" x14ac:dyDescent="0.15">
      <c r="A1242" s="5"/>
    </row>
    <row r="1243" spans="1:1" x14ac:dyDescent="0.15">
      <c r="A1243" s="5"/>
    </row>
    <row r="1244" spans="1:1" x14ac:dyDescent="0.15">
      <c r="A1244" s="5"/>
    </row>
    <row r="1245" spans="1:1" x14ac:dyDescent="0.15">
      <c r="A1245" s="5"/>
    </row>
    <row r="1246" spans="1:1" x14ac:dyDescent="0.15">
      <c r="A1246" s="5"/>
    </row>
    <row r="1247" spans="1:1" x14ac:dyDescent="0.15">
      <c r="A1247" s="5"/>
    </row>
    <row r="1248" spans="1:1" x14ac:dyDescent="0.15">
      <c r="A1248" s="5"/>
    </row>
    <row r="1249" spans="1:1" x14ac:dyDescent="0.15">
      <c r="A1249" s="5"/>
    </row>
    <row r="1250" spans="1:1" x14ac:dyDescent="0.15">
      <c r="A1250" s="5"/>
    </row>
    <row r="1251" spans="1:1" x14ac:dyDescent="0.15">
      <c r="A1251" s="5"/>
    </row>
    <row r="1252" spans="1:1" x14ac:dyDescent="0.15">
      <c r="A1252" s="5"/>
    </row>
    <row r="1253" spans="1:1" x14ac:dyDescent="0.15">
      <c r="A1253" s="5"/>
    </row>
    <row r="1254" spans="1:1" x14ac:dyDescent="0.15">
      <c r="A1254" s="5"/>
    </row>
    <row r="1255" spans="1:1" x14ac:dyDescent="0.15">
      <c r="A1255" s="5"/>
    </row>
    <row r="1256" spans="1:1" x14ac:dyDescent="0.15">
      <c r="A1256" s="5"/>
    </row>
    <row r="1257" spans="1:1" x14ac:dyDescent="0.15">
      <c r="A1257" s="5"/>
    </row>
    <row r="1258" spans="1:1" x14ac:dyDescent="0.15">
      <c r="A1258" s="5"/>
    </row>
    <row r="1259" spans="1:1" x14ac:dyDescent="0.15">
      <c r="A1259" s="5"/>
    </row>
    <row r="1260" spans="1:1" x14ac:dyDescent="0.15">
      <c r="A1260" s="5"/>
    </row>
    <row r="1261" spans="1:1" x14ac:dyDescent="0.15">
      <c r="A1261" s="5"/>
    </row>
    <row r="1262" spans="1:1" x14ac:dyDescent="0.15">
      <c r="A1262" s="5"/>
    </row>
    <row r="1263" spans="1:1" x14ac:dyDescent="0.15">
      <c r="A1263" s="5"/>
    </row>
    <row r="1264" spans="1:1" x14ac:dyDescent="0.15">
      <c r="A1264" s="5"/>
    </row>
    <row r="1265" spans="1:1" x14ac:dyDescent="0.15">
      <c r="A1265" s="5"/>
    </row>
    <row r="1266" spans="1:1" x14ac:dyDescent="0.15">
      <c r="A1266" s="5"/>
    </row>
    <row r="1267" spans="1:1" x14ac:dyDescent="0.15">
      <c r="A1267" s="5"/>
    </row>
    <row r="1268" spans="1:1" x14ac:dyDescent="0.15">
      <c r="A1268" s="5"/>
    </row>
    <row r="1269" spans="1:1" x14ac:dyDescent="0.15">
      <c r="A1269" s="5"/>
    </row>
    <row r="1270" spans="1:1" x14ac:dyDescent="0.15">
      <c r="A1270" s="5"/>
    </row>
    <row r="1271" spans="1:1" x14ac:dyDescent="0.15">
      <c r="A1271" s="5"/>
    </row>
    <row r="1272" spans="1:1" x14ac:dyDescent="0.15">
      <c r="A1272" s="5"/>
    </row>
    <row r="1273" spans="1:1" x14ac:dyDescent="0.15">
      <c r="A1273" s="5"/>
    </row>
    <row r="1274" spans="1:1" x14ac:dyDescent="0.15">
      <c r="A1274" s="5"/>
    </row>
    <row r="1275" spans="1:1" x14ac:dyDescent="0.15">
      <c r="A1275" s="5"/>
    </row>
    <row r="1276" spans="1:1" x14ac:dyDescent="0.15">
      <c r="A1276" s="5"/>
    </row>
    <row r="1277" spans="1:1" x14ac:dyDescent="0.15">
      <c r="A1277" s="5"/>
    </row>
    <row r="1278" spans="1:1" x14ac:dyDescent="0.15">
      <c r="A1278" s="5"/>
    </row>
    <row r="1279" spans="1:1" x14ac:dyDescent="0.15">
      <c r="A1279" s="5"/>
    </row>
    <row r="1280" spans="1:1" x14ac:dyDescent="0.15">
      <c r="A1280" s="5"/>
    </row>
    <row r="1281" spans="1:1" x14ac:dyDescent="0.15">
      <c r="A1281" s="5"/>
    </row>
    <row r="1282" spans="1:1" x14ac:dyDescent="0.15">
      <c r="A1282" s="5"/>
    </row>
    <row r="1283" spans="1:1" x14ac:dyDescent="0.15">
      <c r="A1283" s="5"/>
    </row>
    <row r="1284" spans="1:1" x14ac:dyDescent="0.15">
      <c r="A1284" s="5"/>
    </row>
    <row r="1285" spans="1:1" x14ac:dyDescent="0.15">
      <c r="A1285" s="5"/>
    </row>
    <row r="1286" spans="1:1" x14ac:dyDescent="0.15">
      <c r="A1286" s="5"/>
    </row>
    <row r="1287" spans="1:1" x14ac:dyDescent="0.15">
      <c r="A1287" s="5"/>
    </row>
    <row r="1288" spans="1:1" x14ac:dyDescent="0.15">
      <c r="A1288" s="5"/>
    </row>
    <row r="1289" spans="1:1" x14ac:dyDescent="0.15">
      <c r="A1289" s="5"/>
    </row>
    <row r="1290" spans="1:1" x14ac:dyDescent="0.15">
      <c r="A1290" s="5"/>
    </row>
    <row r="1291" spans="1:1" x14ac:dyDescent="0.15">
      <c r="A1291" s="5"/>
    </row>
    <row r="1292" spans="1:1" x14ac:dyDescent="0.15">
      <c r="A1292" s="5"/>
    </row>
    <row r="1293" spans="1:1" x14ac:dyDescent="0.15">
      <c r="A1293" s="5"/>
    </row>
    <row r="1294" spans="1:1" x14ac:dyDescent="0.15">
      <c r="A1294" s="5"/>
    </row>
    <row r="1295" spans="1:1" x14ac:dyDescent="0.15">
      <c r="A1295" s="5"/>
    </row>
    <row r="1296" spans="1:1" x14ac:dyDescent="0.15">
      <c r="A1296" s="5"/>
    </row>
    <row r="1297" spans="1:1" x14ac:dyDescent="0.15">
      <c r="A1297" s="5"/>
    </row>
    <row r="1298" spans="1:1" x14ac:dyDescent="0.15">
      <c r="A1298" s="5"/>
    </row>
    <row r="1299" spans="1:1" x14ac:dyDescent="0.15">
      <c r="A1299" s="5"/>
    </row>
    <row r="1300" spans="1:1" x14ac:dyDescent="0.15">
      <c r="A1300" s="5"/>
    </row>
    <row r="1301" spans="1:1" x14ac:dyDescent="0.15">
      <c r="A1301" s="5"/>
    </row>
    <row r="1302" spans="1:1" x14ac:dyDescent="0.15">
      <c r="A1302" s="5"/>
    </row>
    <row r="1303" spans="1:1" x14ac:dyDescent="0.15">
      <c r="A1303" s="5"/>
    </row>
    <row r="1304" spans="1:1" x14ac:dyDescent="0.15">
      <c r="A1304" s="5"/>
    </row>
    <row r="1305" spans="1:1" x14ac:dyDescent="0.15">
      <c r="A1305" s="5"/>
    </row>
    <row r="1306" spans="1:1" x14ac:dyDescent="0.15">
      <c r="A1306" s="5"/>
    </row>
    <row r="1307" spans="1:1" x14ac:dyDescent="0.15">
      <c r="A1307" s="5"/>
    </row>
    <row r="1308" spans="1:1" x14ac:dyDescent="0.15">
      <c r="A1308" s="5"/>
    </row>
    <row r="1309" spans="1:1" x14ac:dyDescent="0.15">
      <c r="A1309" s="5"/>
    </row>
    <row r="1310" spans="1:1" x14ac:dyDescent="0.15">
      <c r="A1310" s="5"/>
    </row>
    <row r="1311" spans="1:1" x14ac:dyDescent="0.15">
      <c r="A1311" s="5"/>
    </row>
    <row r="1312" spans="1:1" x14ac:dyDescent="0.15">
      <c r="A1312" s="5"/>
    </row>
    <row r="1313" spans="1:1" x14ac:dyDescent="0.15">
      <c r="A1313" s="5"/>
    </row>
    <row r="1314" spans="1:1" x14ac:dyDescent="0.15">
      <c r="A1314" s="5"/>
    </row>
    <row r="1315" spans="1:1" x14ac:dyDescent="0.15">
      <c r="A1315" s="5"/>
    </row>
    <row r="1316" spans="1:1" x14ac:dyDescent="0.15">
      <c r="A1316" s="5"/>
    </row>
    <row r="1317" spans="1:1" x14ac:dyDescent="0.15">
      <c r="A1317" s="5"/>
    </row>
    <row r="1318" spans="1:1" x14ac:dyDescent="0.15">
      <c r="A1318" s="5"/>
    </row>
    <row r="1319" spans="1:1" x14ac:dyDescent="0.15">
      <c r="A1319" s="5"/>
    </row>
    <row r="1320" spans="1:1" x14ac:dyDescent="0.15">
      <c r="A1320" s="5"/>
    </row>
    <row r="1321" spans="1:1" x14ac:dyDescent="0.15">
      <c r="A1321" s="5"/>
    </row>
    <row r="1322" spans="1:1" x14ac:dyDescent="0.15">
      <c r="A1322" s="5"/>
    </row>
    <row r="1323" spans="1:1" x14ac:dyDescent="0.15">
      <c r="A1323" s="5"/>
    </row>
    <row r="1324" spans="1:1" x14ac:dyDescent="0.15">
      <c r="A1324" s="5"/>
    </row>
    <row r="1325" spans="1:1" x14ac:dyDescent="0.15">
      <c r="A1325" s="5"/>
    </row>
    <row r="1326" spans="1:1" x14ac:dyDescent="0.15">
      <c r="A1326" s="5"/>
    </row>
    <row r="1327" spans="1:1" x14ac:dyDescent="0.15">
      <c r="A1327" s="5"/>
    </row>
    <row r="1328" spans="1:1" x14ac:dyDescent="0.15">
      <c r="A1328" s="5"/>
    </row>
    <row r="1329" spans="1:1" x14ac:dyDescent="0.15">
      <c r="A1329" s="5"/>
    </row>
    <row r="1330" spans="1:1" x14ac:dyDescent="0.15">
      <c r="A1330" s="5"/>
    </row>
    <row r="1331" spans="1:1" x14ac:dyDescent="0.15">
      <c r="A1331" s="5"/>
    </row>
    <row r="1332" spans="1:1" x14ac:dyDescent="0.15">
      <c r="A1332" s="5"/>
    </row>
    <row r="1333" spans="1:1" x14ac:dyDescent="0.15">
      <c r="A1333" s="5"/>
    </row>
    <row r="1334" spans="1:1" x14ac:dyDescent="0.15">
      <c r="A1334" s="5"/>
    </row>
    <row r="1335" spans="1:1" x14ac:dyDescent="0.15">
      <c r="A1335" s="5"/>
    </row>
    <row r="1336" spans="1:1" x14ac:dyDescent="0.15">
      <c r="A1336" s="5"/>
    </row>
    <row r="1337" spans="1:1" x14ac:dyDescent="0.15">
      <c r="A1337" s="5"/>
    </row>
    <row r="1338" spans="1:1" x14ac:dyDescent="0.15">
      <c r="A1338" s="5"/>
    </row>
    <row r="1339" spans="1:1" x14ac:dyDescent="0.15">
      <c r="A1339" s="5"/>
    </row>
    <row r="1340" spans="1:1" x14ac:dyDescent="0.15">
      <c r="A1340" s="5"/>
    </row>
    <row r="1341" spans="1:1" x14ac:dyDescent="0.15">
      <c r="A1341" s="5"/>
    </row>
    <row r="1342" spans="1:1" x14ac:dyDescent="0.15">
      <c r="A1342" s="5"/>
    </row>
    <row r="1343" spans="1:1" x14ac:dyDescent="0.15">
      <c r="A1343" s="5"/>
    </row>
    <row r="1344" spans="1:1" x14ac:dyDescent="0.15">
      <c r="A1344" s="5"/>
    </row>
    <row r="1345" spans="1:1" x14ac:dyDescent="0.15">
      <c r="A1345" s="5"/>
    </row>
    <row r="1346" spans="1:1" x14ac:dyDescent="0.15">
      <c r="A1346" s="5"/>
    </row>
    <row r="1347" spans="1:1" x14ac:dyDescent="0.15">
      <c r="A1347" s="5"/>
    </row>
    <row r="1348" spans="1:1" x14ac:dyDescent="0.15">
      <c r="A1348" s="5"/>
    </row>
    <row r="1349" spans="1:1" x14ac:dyDescent="0.15">
      <c r="A1349" s="5"/>
    </row>
    <row r="1350" spans="1:1" x14ac:dyDescent="0.15">
      <c r="A1350" s="5"/>
    </row>
    <row r="1351" spans="1:1" x14ac:dyDescent="0.15">
      <c r="A1351" s="5"/>
    </row>
    <row r="1352" spans="1:1" x14ac:dyDescent="0.15">
      <c r="A1352" s="5"/>
    </row>
    <row r="1353" spans="1:1" x14ac:dyDescent="0.15">
      <c r="A1353" s="5"/>
    </row>
    <row r="1354" spans="1:1" x14ac:dyDescent="0.15">
      <c r="A1354" s="5"/>
    </row>
    <row r="1355" spans="1:1" x14ac:dyDescent="0.15">
      <c r="A1355" s="5"/>
    </row>
    <row r="1356" spans="1:1" x14ac:dyDescent="0.15">
      <c r="A1356" s="5"/>
    </row>
    <row r="1357" spans="1:1" x14ac:dyDescent="0.15">
      <c r="A1357" s="5"/>
    </row>
    <row r="1358" spans="1:1" x14ac:dyDescent="0.15">
      <c r="A1358" s="5"/>
    </row>
    <row r="1359" spans="1:1" x14ac:dyDescent="0.15">
      <c r="A1359" s="5"/>
    </row>
    <row r="1360" spans="1:1" x14ac:dyDescent="0.15">
      <c r="A1360" s="5"/>
    </row>
    <row r="1361" spans="1:1" x14ac:dyDescent="0.15">
      <c r="A1361" s="5"/>
    </row>
    <row r="1362" spans="1:1" x14ac:dyDescent="0.15">
      <c r="A1362" s="5"/>
    </row>
    <row r="1363" spans="1:1" x14ac:dyDescent="0.15">
      <c r="A1363" s="5"/>
    </row>
    <row r="1364" spans="1:1" x14ac:dyDescent="0.15">
      <c r="A1364" s="5"/>
    </row>
    <row r="1365" spans="1:1" x14ac:dyDescent="0.15">
      <c r="A1365" s="5"/>
    </row>
    <row r="1366" spans="1:1" x14ac:dyDescent="0.15">
      <c r="A1366" s="5"/>
    </row>
    <row r="1367" spans="1:1" x14ac:dyDescent="0.15">
      <c r="A1367" s="5"/>
    </row>
    <row r="1368" spans="1:1" x14ac:dyDescent="0.15">
      <c r="A1368" s="5"/>
    </row>
    <row r="1369" spans="1:1" x14ac:dyDescent="0.15">
      <c r="A1369" s="5"/>
    </row>
    <row r="1370" spans="1:1" x14ac:dyDescent="0.15">
      <c r="A1370" s="5"/>
    </row>
    <row r="1371" spans="1:1" x14ac:dyDescent="0.15">
      <c r="A1371" s="5"/>
    </row>
    <row r="1372" spans="1:1" x14ac:dyDescent="0.15">
      <c r="A1372" s="5"/>
    </row>
    <row r="1373" spans="1:1" x14ac:dyDescent="0.15">
      <c r="A1373" s="5"/>
    </row>
    <row r="1374" spans="1:1" x14ac:dyDescent="0.15">
      <c r="A1374" s="5"/>
    </row>
    <row r="1375" spans="1:1" x14ac:dyDescent="0.15">
      <c r="A1375" s="5"/>
    </row>
    <row r="1376" spans="1:1" x14ac:dyDescent="0.15">
      <c r="A1376" s="5"/>
    </row>
    <row r="1377" spans="1:1" x14ac:dyDescent="0.15">
      <c r="A1377" s="5"/>
    </row>
    <row r="1378" spans="1:1" x14ac:dyDescent="0.15">
      <c r="A1378" s="5"/>
    </row>
    <row r="1379" spans="1:1" x14ac:dyDescent="0.15">
      <c r="A1379" s="5"/>
    </row>
    <row r="1380" spans="1:1" x14ac:dyDescent="0.15">
      <c r="A1380" s="5"/>
    </row>
    <row r="1381" spans="1:1" x14ac:dyDescent="0.15">
      <c r="A1381" s="5"/>
    </row>
    <row r="1382" spans="1:1" x14ac:dyDescent="0.15">
      <c r="A1382" s="5"/>
    </row>
    <row r="1383" spans="1:1" x14ac:dyDescent="0.15">
      <c r="A1383" s="5"/>
    </row>
    <row r="1384" spans="1:1" x14ac:dyDescent="0.15">
      <c r="A1384" s="5"/>
    </row>
    <row r="1385" spans="1:1" x14ac:dyDescent="0.15">
      <c r="A1385" s="5"/>
    </row>
    <row r="1386" spans="1:1" x14ac:dyDescent="0.15">
      <c r="A1386" s="5"/>
    </row>
    <row r="1387" spans="1:1" x14ac:dyDescent="0.15">
      <c r="A1387" s="5"/>
    </row>
    <row r="1388" spans="1:1" x14ac:dyDescent="0.15">
      <c r="A1388" s="5"/>
    </row>
    <row r="1389" spans="1:1" x14ac:dyDescent="0.15">
      <c r="A1389" s="5"/>
    </row>
    <row r="1390" spans="1:1" x14ac:dyDescent="0.15">
      <c r="A1390" s="5"/>
    </row>
    <row r="1391" spans="1:1" x14ac:dyDescent="0.15">
      <c r="A1391" s="5"/>
    </row>
    <row r="1392" spans="1:1" x14ac:dyDescent="0.15">
      <c r="A1392" s="5"/>
    </row>
    <row r="1393" spans="1:1" x14ac:dyDescent="0.15">
      <c r="A1393" s="5"/>
    </row>
    <row r="1394" spans="1:1" x14ac:dyDescent="0.15">
      <c r="A1394" s="5"/>
    </row>
    <row r="1395" spans="1:1" x14ac:dyDescent="0.15">
      <c r="A1395" s="5"/>
    </row>
    <row r="1396" spans="1:1" x14ac:dyDescent="0.15">
      <c r="A1396" s="5"/>
    </row>
    <row r="1397" spans="1:1" x14ac:dyDescent="0.15">
      <c r="A1397" s="5"/>
    </row>
    <row r="1398" spans="1:1" x14ac:dyDescent="0.15">
      <c r="A1398" s="5"/>
    </row>
    <row r="1399" spans="1:1" x14ac:dyDescent="0.15">
      <c r="A1399" s="5"/>
    </row>
    <row r="1400" spans="1:1" x14ac:dyDescent="0.15">
      <c r="A1400" s="5"/>
    </row>
    <row r="1401" spans="1:1" x14ac:dyDescent="0.15">
      <c r="A1401" s="5"/>
    </row>
    <row r="1402" spans="1:1" x14ac:dyDescent="0.15">
      <c r="A1402" s="5"/>
    </row>
    <row r="1403" spans="1:1" x14ac:dyDescent="0.15">
      <c r="A1403" s="5"/>
    </row>
    <row r="1404" spans="1:1" x14ac:dyDescent="0.15">
      <c r="A1404" s="5"/>
    </row>
    <row r="1405" spans="1:1" x14ac:dyDescent="0.15">
      <c r="A1405" s="5"/>
    </row>
    <row r="1406" spans="1:1" x14ac:dyDescent="0.15">
      <c r="A1406" s="5"/>
    </row>
    <row r="1407" spans="1:1" x14ac:dyDescent="0.15">
      <c r="A1407" s="5"/>
    </row>
    <row r="1408" spans="1:1" x14ac:dyDescent="0.15">
      <c r="A1408" s="5"/>
    </row>
    <row r="1409" spans="1:1" x14ac:dyDescent="0.15">
      <c r="A1409" s="5"/>
    </row>
    <row r="1410" spans="1:1" x14ac:dyDescent="0.15">
      <c r="A1410" s="5"/>
    </row>
    <row r="1411" spans="1:1" x14ac:dyDescent="0.15">
      <c r="A1411" s="5"/>
    </row>
    <row r="1412" spans="1:1" x14ac:dyDescent="0.15">
      <c r="A1412" s="5"/>
    </row>
    <row r="1413" spans="1:1" x14ac:dyDescent="0.15">
      <c r="A1413" s="5"/>
    </row>
    <row r="1414" spans="1:1" x14ac:dyDescent="0.15">
      <c r="A1414" s="5"/>
    </row>
    <row r="1415" spans="1:1" x14ac:dyDescent="0.15">
      <c r="A1415" s="5"/>
    </row>
    <row r="1416" spans="1:1" x14ac:dyDescent="0.15">
      <c r="A1416" s="5"/>
    </row>
    <row r="1417" spans="1:1" x14ac:dyDescent="0.15">
      <c r="A1417" s="5"/>
    </row>
    <row r="1418" spans="1:1" x14ac:dyDescent="0.15">
      <c r="A1418" s="5"/>
    </row>
    <row r="1419" spans="1:1" x14ac:dyDescent="0.15">
      <c r="A1419" s="5"/>
    </row>
    <row r="1420" spans="1:1" x14ac:dyDescent="0.15">
      <c r="A1420" s="5"/>
    </row>
    <row r="1421" spans="1:1" x14ac:dyDescent="0.15">
      <c r="A1421" s="5"/>
    </row>
    <row r="1422" spans="1:1" x14ac:dyDescent="0.15">
      <c r="A1422" s="5"/>
    </row>
    <row r="1423" spans="1:1" x14ac:dyDescent="0.15">
      <c r="A1423" s="5"/>
    </row>
    <row r="1424" spans="1:1" x14ac:dyDescent="0.15">
      <c r="A1424" s="5"/>
    </row>
    <row r="1425" spans="1:1" x14ac:dyDescent="0.15">
      <c r="A1425" s="5"/>
    </row>
    <row r="1426" spans="1:1" x14ac:dyDescent="0.15">
      <c r="A1426" s="5"/>
    </row>
    <row r="1427" spans="1:1" x14ac:dyDescent="0.15">
      <c r="A1427" s="5"/>
    </row>
    <row r="1428" spans="1:1" x14ac:dyDescent="0.15">
      <c r="A1428" s="5"/>
    </row>
    <row r="1429" spans="1:1" x14ac:dyDescent="0.15">
      <c r="A1429" s="5"/>
    </row>
    <row r="1430" spans="1:1" x14ac:dyDescent="0.15">
      <c r="A1430" s="5"/>
    </row>
    <row r="1431" spans="1:1" x14ac:dyDescent="0.15">
      <c r="A1431" s="5"/>
    </row>
    <row r="1432" spans="1:1" x14ac:dyDescent="0.15">
      <c r="A1432" s="5"/>
    </row>
    <row r="1433" spans="1:1" x14ac:dyDescent="0.15">
      <c r="A1433" s="5"/>
    </row>
    <row r="1434" spans="1:1" x14ac:dyDescent="0.15">
      <c r="A1434" s="5"/>
    </row>
    <row r="1435" spans="1:1" x14ac:dyDescent="0.15">
      <c r="A1435" s="5"/>
    </row>
    <row r="1436" spans="1:1" x14ac:dyDescent="0.15">
      <c r="A1436" s="5"/>
    </row>
    <row r="1437" spans="1:1" x14ac:dyDescent="0.15">
      <c r="A1437" s="5"/>
    </row>
    <row r="1438" spans="1:1" x14ac:dyDescent="0.15">
      <c r="A1438" s="5"/>
    </row>
    <row r="1439" spans="1:1" x14ac:dyDescent="0.15">
      <c r="A1439" s="5"/>
    </row>
    <row r="1440" spans="1:1" x14ac:dyDescent="0.15">
      <c r="A1440" s="5"/>
    </row>
    <row r="1441" spans="1:1" x14ac:dyDescent="0.15">
      <c r="A1441" s="5"/>
    </row>
    <row r="1442" spans="1:1" x14ac:dyDescent="0.15">
      <c r="A1442" s="5"/>
    </row>
    <row r="1443" spans="1:1" x14ac:dyDescent="0.15">
      <c r="A1443" s="5"/>
    </row>
    <row r="1444" spans="1:1" x14ac:dyDescent="0.15">
      <c r="A1444" s="5"/>
    </row>
    <row r="1445" spans="1:1" x14ac:dyDescent="0.15">
      <c r="A1445" s="5"/>
    </row>
    <row r="1446" spans="1:1" x14ac:dyDescent="0.15">
      <c r="A1446" s="5"/>
    </row>
    <row r="1447" spans="1:1" x14ac:dyDescent="0.15">
      <c r="A1447" s="5"/>
    </row>
    <row r="1448" spans="1:1" x14ac:dyDescent="0.15">
      <c r="A1448" s="5"/>
    </row>
    <row r="1449" spans="1:1" x14ac:dyDescent="0.15">
      <c r="A1449" s="5"/>
    </row>
    <row r="1450" spans="1:1" x14ac:dyDescent="0.15">
      <c r="A1450" s="5"/>
    </row>
    <row r="1451" spans="1:1" x14ac:dyDescent="0.15">
      <c r="A1451" s="5"/>
    </row>
    <row r="1452" spans="1:1" x14ac:dyDescent="0.15">
      <c r="A1452" s="5"/>
    </row>
    <row r="1453" spans="1:1" x14ac:dyDescent="0.15">
      <c r="A1453" s="5"/>
    </row>
    <row r="1454" spans="1:1" x14ac:dyDescent="0.15">
      <c r="A1454" s="5"/>
    </row>
    <row r="1455" spans="1:1" x14ac:dyDescent="0.15">
      <c r="A1455" s="5"/>
    </row>
    <row r="1456" spans="1:1" x14ac:dyDescent="0.15">
      <c r="A1456" s="5"/>
    </row>
    <row r="1457" spans="1:1" x14ac:dyDescent="0.15">
      <c r="A1457" s="5"/>
    </row>
    <row r="1458" spans="1:1" x14ac:dyDescent="0.15">
      <c r="A1458" s="5"/>
    </row>
    <row r="1459" spans="1:1" x14ac:dyDescent="0.15">
      <c r="A1459" s="5"/>
    </row>
    <row r="1460" spans="1:1" x14ac:dyDescent="0.15">
      <c r="A1460" s="5"/>
    </row>
    <row r="1461" spans="1:1" x14ac:dyDescent="0.15">
      <c r="A1461" s="5"/>
    </row>
    <row r="1462" spans="1:1" x14ac:dyDescent="0.15">
      <c r="A1462" s="5"/>
    </row>
    <row r="1463" spans="1:1" x14ac:dyDescent="0.15">
      <c r="A1463" s="5"/>
    </row>
    <row r="1464" spans="1:1" x14ac:dyDescent="0.15">
      <c r="A1464" s="5"/>
    </row>
    <row r="1465" spans="1:1" x14ac:dyDescent="0.15">
      <c r="A1465" s="5"/>
    </row>
    <row r="1466" spans="1:1" x14ac:dyDescent="0.15">
      <c r="A1466" s="5"/>
    </row>
    <row r="1467" spans="1:1" x14ac:dyDescent="0.15">
      <c r="A1467" s="5"/>
    </row>
    <row r="1468" spans="1:1" x14ac:dyDescent="0.15">
      <c r="A1468" s="5"/>
    </row>
    <row r="1469" spans="1:1" x14ac:dyDescent="0.15">
      <c r="A1469" s="5"/>
    </row>
    <row r="1470" spans="1:1" x14ac:dyDescent="0.15">
      <c r="A1470" s="5"/>
    </row>
    <row r="1471" spans="1:1" x14ac:dyDescent="0.15">
      <c r="A1471" s="5"/>
    </row>
    <row r="1472" spans="1:1" x14ac:dyDescent="0.15">
      <c r="A1472" s="5"/>
    </row>
    <row r="1473" spans="1:1" x14ac:dyDescent="0.15">
      <c r="A1473" s="5"/>
    </row>
    <row r="1474" spans="1:1" x14ac:dyDescent="0.15">
      <c r="A1474" s="5"/>
    </row>
    <row r="1475" spans="1:1" x14ac:dyDescent="0.15">
      <c r="A1475" s="5"/>
    </row>
    <row r="1476" spans="1:1" x14ac:dyDescent="0.15">
      <c r="A1476" s="5"/>
    </row>
    <row r="1477" spans="1:1" x14ac:dyDescent="0.15">
      <c r="A1477" s="5"/>
    </row>
    <row r="1478" spans="1:1" x14ac:dyDescent="0.15">
      <c r="A1478" s="5"/>
    </row>
    <row r="1479" spans="1:1" x14ac:dyDescent="0.15">
      <c r="A1479" s="5"/>
    </row>
    <row r="1480" spans="1:1" x14ac:dyDescent="0.15">
      <c r="A1480" s="5"/>
    </row>
    <row r="1481" spans="1:1" x14ac:dyDescent="0.15">
      <c r="A1481" s="5"/>
    </row>
    <row r="1482" spans="1:1" x14ac:dyDescent="0.15">
      <c r="A1482" s="5"/>
    </row>
    <row r="1483" spans="1:1" x14ac:dyDescent="0.15">
      <c r="A1483" s="5"/>
    </row>
    <row r="1484" spans="1:1" x14ac:dyDescent="0.15">
      <c r="A1484" s="5"/>
    </row>
    <row r="1485" spans="1:1" x14ac:dyDescent="0.15">
      <c r="A1485" s="5"/>
    </row>
    <row r="1486" spans="1:1" x14ac:dyDescent="0.15">
      <c r="A1486" s="5"/>
    </row>
    <row r="1487" spans="1:1" x14ac:dyDescent="0.15">
      <c r="A1487" s="5"/>
    </row>
    <row r="1488" spans="1:1" x14ac:dyDescent="0.15">
      <c r="A1488" s="5"/>
    </row>
    <row r="1489" spans="1:1" x14ac:dyDescent="0.15">
      <c r="A1489" s="5"/>
    </row>
    <row r="1490" spans="1:1" x14ac:dyDescent="0.15">
      <c r="A1490" s="5"/>
    </row>
    <row r="1491" spans="1:1" x14ac:dyDescent="0.15">
      <c r="A1491" s="5"/>
    </row>
    <row r="1492" spans="1:1" x14ac:dyDescent="0.15">
      <c r="A1492" s="5"/>
    </row>
    <row r="1493" spans="1:1" x14ac:dyDescent="0.15">
      <c r="A1493" s="5"/>
    </row>
    <row r="1494" spans="1:1" x14ac:dyDescent="0.15">
      <c r="A1494" s="5"/>
    </row>
    <row r="1495" spans="1:1" x14ac:dyDescent="0.15">
      <c r="A1495" s="5"/>
    </row>
    <row r="1496" spans="1:1" x14ac:dyDescent="0.15">
      <c r="A1496" s="5"/>
    </row>
    <row r="1497" spans="1:1" x14ac:dyDescent="0.15">
      <c r="A1497" s="5"/>
    </row>
    <row r="1498" spans="1:1" x14ac:dyDescent="0.15">
      <c r="A1498" s="5"/>
    </row>
    <row r="1499" spans="1:1" x14ac:dyDescent="0.15">
      <c r="A1499" s="5"/>
    </row>
    <row r="1500" spans="1:1" x14ac:dyDescent="0.15">
      <c r="A1500" s="5"/>
    </row>
    <row r="1501" spans="1:1" x14ac:dyDescent="0.15">
      <c r="A1501" s="5"/>
    </row>
    <row r="1502" spans="1:1" x14ac:dyDescent="0.15">
      <c r="A1502" s="5"/>
    </row>
    <row r="1503" spans="1:1" x14ac:dyDescent="0.15">
      <c r="A1503" s="5"/>
    </row>
    <row r="1504" spans="1:1" x14ac:dyDescent="0.15">
      <c r="A1504" s="5"/>
    </row>
    <row r="1505" spans="1:1" x14ac:dyDescent="0.15">
      <c r="A1505" s="5"/>
    </row>
    <row r="1506" spans="1:1" x14ac:dyDescent="0.15">
      <c r="A1506" s="5"/>
    </row>
    <row r="1507" spans="1:1" x14ac:dyDescent="0.15">
      <c r="A1507" s="5"/>
    </row>
    <row r="1508" spans="1:1" x14ac:dyDescent="0.15">
      <c r="A1508" s="5"/>
    </row>
    <row r="1509" spans="1:1" x14ac:dyDescent="0.15">
      <c r="A1509" s="5"/>
    </row>
    <row r="1510" spans="1:1" x14ac:dyDescent="0.15">
      <c r="A1510" s="5"/>
    </row>
    <row r="1511" spans="1:1" x14ac:dyDescent="0.15">
      <c r="A1511" s="5"/>
    </row>
    <row r="1512" spans="1:1" x14ac:dyDescent="0.15">
      <c r="A1512" s="5"/>
    </row>
    <row r="1513" spans="1:1" x14ac:dyDescent="0.15">
      <c r="A1513" s="5"/>
    </row>
    <row r="1514" spans="1:1" x14ac:dyDescent="0.15">
      <c r="A1514" s="5"/>
    </row>
    <row r="1515" spans="1:1" x14ac:dyDescent="0.15">
      <c r="A1515" s="5"/>
    </row>
    <row r="1516" spans="1:1" x14ac:dyDescent="0.15">
      <c r="A1516" s="5"/>
    </row>
    <row r="1517" spans="1:1" x14ac:dyDescent="0.15">
      <c r="A1517" s="5"/>
    </row>
    <row r="1518" spans="1:1" x14ac:dyDescent="0.15">
      <c r="A1518" s="5"/>
    </row>
    <row r="1519" spans="1:1" x14ac:dyDescent="0.15">
      <c r="A1519" s="5"/>
    </row>
    <row r="1520" spans="1:1" x14ac:dyDescent="0.15">
      <c r="A1520" s="5"/>
    </row>
    <row r="1521" spans="1:1" x14ac:dyDescent="0.15">
      <c r="A1521" s="5"/>
    </row>
    <row r="1522" spans="1:1" x14ac:dyDescent="0.15">
      <c r="A1522" s="5"/>
    </row>
    <row r="1523" spans="1:1" x14ac:dyDescent="0.15">
      <c r="A1523" s="5"/>
    </row>
    <row r="1524" spans="1:1" x14ac:dyDescent="0.15">
      <c r="A1524" s="5"/>
    </row>
    <row r="1525" spans="1:1" x14ac:dyDescent="0.15">
      <c r="A1525" s="5"/>
    </row>
    <row r="1526" spans="1:1" x14ac:dyDescent="0.15">
      <c r="A1526" s="5"/>
    </row>
    <row r="1527" spans="1:1" x14ac:dyDescent="0.15">
      <c r="A1527" s="5"/>
    </row>
    <row r="1528" spans="1:1" x14ac:dyDescent="0.15">
      <c r="A1528" s="5"/>
    </row>
    <row r="1529" spans="1:1" x14ac:dyDescent="0.15">
      <c r="A1529" s="5"/>
    </row>
    <row r="1530" spans="1:1" x14ac:dyDescent="0.15">
      <c r="A1530" s="5"/>
    </row>
    <row r="1531" spans="1:1" x14ac:dyDescent="0.15">
      <c r="A1531" s="5"/>
    </row>
    <row r="1532" spans="1:1" x14ac:dyDescent="0.15">
      <c r="A1532" s="5"/>
    </row>
    <row r="1533" spans="1:1" x14ac:dyDescent="0.15">
      <c r="A1533" s="5"/>
    </row>
    <row r="1534" spans="1:1" x14ac:dyDescent="0.15">
      <c r="A1534" s="5"/>
    </row>
    <row r="1535" spans="1:1" x14ac:dyDescent="0.15">
      <c r="A1535" s="5"/>
    </row>
    <row r="1536" spans="1:1" x14ac:dyDescent="0.15">
      <c r="A1536" s="5"/>
    </row>
    <row r="1537" spans="1:1" x14ac:dyDescent="0.15">
      <c r="A1537" s="5"/>
    </row>
    <row r="1538" spans="1:1" x14ac:dyDescent="0.15">
      <c r="A1538" s="5"/>
    </row>
    <row r="1539" spans="1:1" x14ac:dyDescent="0.15">
      <c r="A1539" s="5"/>
    </row>
    <row r="1540" spans="1:1" x14ac:dyDescent="0.15">
      <c r="A1540" s="5"/>
    </row>
    <row r="1541" spans="1:1" x14ac:dyDescent="0.15">
      <c r="A1541" s="5"/>
    </row>
    <row r="1542" spans="1:1" x14ac:dyDescent="0.15">
      <c r="A1542" s="5"/>
    </row>
    <row r="1543" spans="1:1" x14ac:dyDescent="0.15">
      <c r="A1543" s="5"/>
    </row>
    <row r="1544" spans="1:1" x14ac:dyDescent="0.15">
      <c r="A1544" s="5"/>
    </row>
    <row r="1545" spans="1:1" x14ac:dyDescent="0.15">
      <c r="A1545" s="5"/>
    </row>
    <row r="1546" spans="1:1" x14ac:dyDescent="0.15">
      <c r="A1546" s="5"/>
    </row>
    <row r="1547" spans="1:1" x14ac:dyDescent="0.15">
      <c r="A1547" s="5"/>
    </row>
    <row r="1548" spans="1:1" x14ac:dyDescent="0.15">
      <c r="A1548" s="5"/>
    </row>
    <row r="1549" spans="1:1" x14ac:dyDescent="0.15">
      <c r="A1549" s="5"/>
    </row>
    <row r="1550" spans="1:1" x14ac:dyDescent="0.15">
      <c r="A1550" s="5"/>
    </row>
    <row r="1551" spans="1:1" x14ac:dyDescent="0.15">
      <c r="A1551" s="5"/>
    </row>
    <row r="1552" spans="1:1" x14ac:dyDescent="0.15">
      <c r="A1552" s="5"/>
    </row>
    <row r="1553" spans="1:1" x14ac:dyDescent="0.15">
      <c r="A1553" s="5"/>
    </row>
    <row r="1554" spans="1:1" x14ac:dyDescent="0.15">
      <c r="A1554" s="5"/>
    </row>
    <row r="1555" spans="1:1" x14ac:dyDescent="0.15">
      <c r="A1555" s="5"/>
    </row>
    <row r="1556" spans="1:1" x14ac:dyDescent="0.15">
      <c r="A1556" s="5"/>
    </row>
    <row r="1557" spans="1:1" x14ac:dyDescent="0.15">
      <c r="A1557" s="5"/>
    </row>
    <row r="1558" spans="1:1" x14ac:dyDescent="0.15">
      <c r="A1558" s="5"/>
    </row>
    <row r="1559" spans="1:1" x14ac:dyDescent="0.15">
      <c r="A1559" s="5"/>
    </row>
    <row r="1560" spans="1:1" x14ac:dyDescent="0.15">
      <c r="A1560" s="5"/>
    </row>
    <row r="1561" spans="1:1" x14ac:dyDescent="0.15">
      <c r="A1561" s="5"/>
    </row>
    <row r="1562" spans="1:1" x14ac:dyDescent="0.15">
      <c r="A1562" s="5"/>
    </row>
    <row r="1563" spans="1:1" x14ac:dyDescent="0.15">
      <c r="A1563" s="5"/>
    </row>
    <row r="1564" spans="1:1" x14ac:dyDescent="0.15">
      <c r="A1564" s="5"/>
    </row>
    <row r="1565" spans="1:1" x14ac:dyDescent="0.15">
      <c r="A1565" s="5"/>
    </row>
    <row r="1566" spans="1:1" x14ac:dyDescent="0.15">
      <c r="A1566" s="5"/>
    </row>
    <row r="1567" spans="1:1" x14ac:dyDescent="0.15">
      <c r="A1567" s="5"/>
    </row>
    <row r="1568" spans="1:1" x14ac:dyDescent="0.15">
      <c r="A1568" s="5"/>
    </row>
    <row r="1569" spans="1:1" x14ac:dyDescent="0.15">
      <c r="A1569" s="5"/>
    </row>
    <row r="1570" spans="1:1" x14ac:dyDescent="0.15">
      <c r="A1570" s="5"/>
    </row>
    <row r="1571" spans="1:1" x14ac:dyDescent="0.15">
      <c r="A1571" s="5"/>
    </row>
    <row r="1572" spans="1:1" x14ac:dyDescent="0.15">
      <c r="A1572" s="5"/>
    </row>
    <row r="1573" spans="1:1" x14ac:dyDescent="0.15">
      <c r="A1573" s="5"/>
    </row>
    <row r="1574" spans="1:1" x14ac:dyDescent="0.15">
      <c r="A1574" s="5"/>
    </row>
    <row r="1575" spans="1:1" x14ac:dyDescent="0.15">
      <c r="A1575" s="5"/>
    </row>
    <row r="1576" spans="1:1" x14ac:dyDescent="0.15">
      <c r="A1576" s="5"/>
    </row>
    <row r="1577" spans="1:1" x14ac:dyDescent="0.15">
      <c r="A1577" s="5"/>
    </row>
    <row r="1578" spans="1:1" x14ac:dyDescent="0.15">
      <c r="A1578" s="5"/>
    </row>
    <row r="1579" spans="1:1" x14ac:dyDescent="0.15">
      <c r="A1579" s="5"/>
    </row>
    <row r="1580" spans="1:1" x14ac:dyDescent="0.15">
      <c r="A1580" s="5"/>
    </row>
    <row r="1581" spans="1:1" x14ac:dyDescent="0.15">
      <c r="A1581" s="5"/>
    </row>
    <row r="1582" spans="1:1" x14ac:dyDescent="0.15">
      <c r="A1582" s="5"/>
    </row>
    <row r="1583" spans="1:1" x14ac:dyDescent="0.15">
      <c r="A1583" s="5"/>
    </row>
    <row r="1584" spans="1:1" x14ac:dyDescent="0.15">
      <c r="A1584" s="5"/>
    </row>
    <row r="1585" spans="1:1" x14ac:dyDescent="0.15">
      <c r="A1585" s="5"/>
    </row>
    <row r="1586" spans="1:1" x14ac:dyDescent="0.15">
      <c r="A1586" s="5"/>
    </row>
    <row r="1587" spans="1:1" x14ac:dyDescent="0.15">
      <c r="A1587" s="5"/>
    </row>
    <row r="1588" spans="1:1" x14ac:dyDescent="0.15">
      <c r="A1588" s="5"/>
    </row>
    <row r="1589" spans="1:1" x14ac:dyDescent="0.15">
      <c r="A1589" s="5"/>
    </row>
    <row r="1590" spans="1:1" x14ac:dyDescent="0.15">
      <c r="A1590" s="5"/>
    </row>
    <row r="1591" spans="1:1" x14ac:dyDescent="0.15">
      <c r="A1591" s="5"/>
    </row>
    <row r="1592" spans="1:1" x14ac:dyDescent="0.15">
      <c r="A1592" s="5"/>
    </row>
    <row r="1593" spans="1:1" x14ac:dyDescent="0.15">
      <c r="A1593" s="5"/>
    </row>
    <row r="1594" spans="1:1" x14ac:dyDescent="0.15">
      <c r="A1594" s="5"/>
    </row>
    <row r="1595" spans="1:1" x14ac:dyDescent="0.15">
      <c r="A1595" s="5"/>
    </row>
    <row r="1596" spans="1:1" x14ac:dyDescent="0.15">
      <c r="A1596" s="5"/>
    </row>
    <row r="1597" spans="1:1" x14ac:dyDescent="0.15">
      <c r="A1597" s="5"/>
    </row>
    <row r="1598" spans="1:1" x14ac:dyDescent="0.15">
      <c r="A1598" s="5"/>
    </row>
    <row r="1599" spans="1:1" x14ac:dyDescent="0.15">
      <c r="A1599" s="5"/>
    </row>
    <row r="1600" spans="1:1" x14ac:dyDescent="0.15">
      <c r="A1600" s="5"/>
    </row>
    <row r="1601" spans="1:1" x14ac:dyDescent="0.15">
      <c r="A1601" s="5"/>
    </row>
    <row r="1602" spans="1:1" x14ac:dyDescent="0.15">
      <c r="A1602" s="5"/>
    </row>
    <row r="1603" spans="1:1" x14ac:dyDescent="0.15">
      <c r="A1603" s="5"/>
    </row>
    <row r="1604" spans="1:1" x14ac:dyDescent="0.15">
      <c r="A1604" s="5"/>
    </row>
    <row r="1605" spans="1:1" x14ac:dyDescent="0.15">
      <c r="A1605" s="5"/>
    </row>
    <row r="1606" spans="1:1" x14ac:dyDescent="0.15">
      <c r="A1606" s="5"/>
    </row>
    <row r="1607" spans="1:1" x14ac:dyDescent="0.15">
      <c r="A1607" s="5"/>
    </row>
    <row r="1608" spans="1:1" x14ac:dyDescent="0.15">
      <c r="A1608" s="5"/>
    </row>
    <row r="1609" spans="1:1" x14ac:dyDescent="0.15">
      <c r="A1609" s="5"/>
    </row>
    <row r="1610" spans="1:1" x14ac:dyDescent="0.15">
      <c r="A1610" s="5"/>
    </row>
    <row r="1611" spans="1:1" x14ac:dyDescent="0.15">
      <c r="A1611" s="5"/>
    </row>
    <row r="1612" spans="1:1" x14ac:dyDescent="0.15">
      <c r="A1612" s="5"/>
    </row>
    <row r="1613" spans="1:1" x14ac:dyDescent="0.15">
      <c r="A1613" s="5"/>
    </row>
    <row r="1614" spans="1:1" x14ac:dyDescent="0.15">
      <c r="A1614" s="5"/>
    </row>
    <row r="1615" spans="1:1" x14ac:dyDescent="0.15">
      <c r="A1615" s="5"/>
    </row>
    <row r="1616" spans="1:1" x14ac:dyDescent="0.15">
      <c r="A1616" s="5"/>
    </row>
    <row r="1617" spans="1:1" x14ac:dyDescent="0.15">
      <c r="A1617" s="5"/>
    </row>
    <row r="1618" spans="1:1" x14ac:dyDescent="0.15">
      <c r="A1618" s="5"/>
    </row>
    <row r="1619" spans="1:1" x14ac:dyDescent="0.15">
      <c r="A1619" s="5"/>
    </row>
    <row r="1620" spans="1:1" x14ac:dyDescent="0.15">
      <c r="A1620" s="5"/>
    </row>
    <row r="1621" spans="1:1" x14ac:dyDescent="0.15">
      <c r="A1621" s="5"/>
    </row>
    <row r="1622" spans="1:1" x14ac:dyDescent="0.15">
      <c r="A1622" s="5"/>
    </row>
    <row r="1623" spans="1:1" x14ac:dyDescent="0.15">
      <c r="A1623" s="5"/>
    </row>
    <row r="1624" spans="1:1" x14ac:dyDescent="0.15">
      <c r="A1624" s="5"/>
    </row>
    <row r="1625" spans="1:1" x14ac:dyDescent="0.15">
      <c r="A1625" s="5"/>
    </row>
    <row r="1626" spans="1:1" x14ac:dyDescent="0.15">
      <c r="A1626" s="5"/>
    </row>
    <row r="1627" spans="1:1" x14ac:dyDescent="0.15">
      <c r="A1627" s="5"/>
    </row>
    <row r="1628" spans="1:1" x14ac:dyDescent="0.15">
      <c r="A1628" s="5"/>
    </row>
    <row r="1629" spans="1:1" x14ac:dyDescent="0.15">
      <c r="A1629" s="5"/>
    </row>
    <row r="1630" spans="1:1" x14ac:dyDescent="0.15">
      <c r="A1630" s="5"/>
    </row>
    <row r="1631" spans="1:1" x14ac:dyDescent="0.15">
      <c r="A1631" s="5"/>
    </row>
    <row r="1632" spans="1:1" x14ac:dyDescent="0.15">
      <c r="A1632" s="5"/>
    </row>
    <row r="1633" spans="1:1" x14ac:dyDescent="0.15">
      <c r="A1633" s="5"/>
    </row>
    <row r="1634" spans="1:1" x14ac:dyDescent="0.15">
      <c r="A1634" s="5"/>
    </row>
    <row r="1635" spans="1:1" x14ac:dyDescent="0.15">
      <c r="A1635" s="5"/>
    </row>
    <row r="1636" spans="1:1" x14ac:dyDescent="0.15">
      <c r="A1636" s="5"/>
    </row>
    <row r="1637" spans="1:1" x14ac:dyDescent="0.15">
      <c r="A1637" s="5"/>
    </row>
    <row r="1638" spans="1:1" x14ac:dyDescent="0.15">
      <c r="A1638" s="5"/>
    </row>
    <row r="1639" spans="1:1" x14ac:dyDescent="0.15">
      <c r="A1639" s="5"/>
    </row>
    <row r="1640" spans="1:1" x14ac:dyDescent="0.15">
      <c r="A1640" s="5"/>
    </row>
    <row r="1641" spans="1:1" x14ac:dyDescent="0.15">
      <c r="A1641" s="5"/>
    </row>
    <row r="1642" spans="1:1" x14ac:dyDescent="0.15">
      <c r="A1642" s="5"/>
    </row>
    <row r="1643" spans="1:1" x14ac:dyDescent="0.15">
      <c r="A1643" s="5"/>
    </row>
    <row r="1644" spans="1:1" x14ac:dyDescent="0.15">
      <c r="A1644" s="5"/>
    </row>
    <row r="1645" spans="1:1" x14ac:dyDescent="0.15">
      <c r="A1645" s="5"/>
    </row>
    <row r="1646" spans="1:1" x14ac:dyDescent="0.15">
      <c r="A1646" s="5"/>
    </row>
    <row r="1647" spans="1:1" x14ac:dyDescent="0.15">
      <c r="A1647" s="5"/>
    </row>
    <row r="1648" spans="1:1" x14ac:dyDescent="0.15">
      <c r="A1648" s="5"/>
    </row>
    <row r="1649" spans="1:1" x14ac:dyDescent="0.15">
      <c r="A1649" s="5"/>
    </row>
    <row r="1650" spans="1:1" x14ac:dyDescent="0.15">
      <c r="A1650" s="5"/>
    </row>
    <row r="1651" spans="1:1" x14ac:dyDescent="0.15">
      <c r="A1651" s="5"/>
    </row>
    <row r="1652" spans="1:1" x14ac:dyDescent="0.15">
      <c r="A1652" s="5"/>
    </row>
    <row r="1653" spans="1:1" x14ac:dyDescent="0.15">
      <c r="A1653" s="5"/>
    </row>
    <row r="1654" spans="1:1" x14ac:dyDescent="0.15">
      <c r="A1654" s="5"/>
    </row>
    <row r="1655" spans="1:1" x14ac:dyDescent="0.15">
      <c r="A1655" s="5"/>
    </row>
    <row r="1656" spans="1:1" x14ac:dyDescent="0.15">
      <c r="A1656" s="5"/>
    </row>
    <row r="1657" spans="1:1" x14ac:dyDescent="0.15">
      <c r="A1657" s="5"/>
    </row>
    <row r="1658" spans="1:1" x14ac:dyDescent="0.15">
      <c r="A1658" s="5"/>
    </row>
    <row r="1659" spans="1:1" x14ac:dyDescent="0.15">
      <c r="A1659" s="5"/>
    </row>
    <row r="1660" spans="1:1" x14ac:dyDescent="0.15">
      <c r="A1660" s="5"/>
    </row>
    <row r="1661" spans="1:1" x14ac:dyDescent="0.15">
      <c r="A1661" s="5"/>
    </row>
    <row r="1662" spans="1:1" x14ac:dyDescent="0.15">
      <c r="A1662" s="5"/>
    </row>
    <row r="1663" spans="1:1" x14ac:dyDescent="0.15">
      <c r="A1663" s="5"/>
    </row>
    <row r="1664" spans="1:1" x14ac:dyDescent="0.15">
      <c r="A1664" s="5"/>
    </row>
    <row r="1665" spans="1:1" x14ac:dyDescent="0.15">
      <c r="A1665" s="5"/>
    </row>
    <row r="1666" spans="1:1" x14ac:dyDescent="0.15">
      <c r="A1666" s="5"/>
    </row>
    <row r="1667" spans="1:1" x14ac:dyDescent="0.15">
      <c r="A1667" s="5"/>
    </row>
    <row r="1668" spans="1:1" x14ac:dyDescent="0.15">
      <c r="A1668" s="5"/>
    </row>
    <row r="1669" spans="1:1" x14ac:dyDescent="0.15">
      <c r="A1669" s="5"/>
    </row>
    <row r="1670" spans="1:1" x14ac:dyDescent="0.15">
      <c r="A1670" s="5"/>
    </row>
    <row r="1671" spans="1:1" x14ac:dyDescent="0.15">
      <c r="A1671" s="5"/>
    </row>
    <row r="1672" spans="1:1" x14ac:dyDescent="0.15">
      <c r="A1672" s="5"/>
    </row>
    <row r="1673" spans="1:1" x14ac:dyDescent="0.15">
      <c r="A1673" s="5"/>
    </row>
    <row r="1674" spans="1:1" x14ac:dyDescent="0.15">
      <c r="A1674" s="5"/>
    </row>
    <row r="1675" spans="1:1" x14ac:dyDescent="0.15">
      <c r="A1675" s="5"/>
    </row>
    <row r="1676" spans="1:1" x14ac:dyDescent="0.15">
      <c r="A1676" s="5"/>
    </row>
    <row r="1677" spans="1:1" x14ac:dyDescent="0.15">
      <c r="A1677" s="5"/>
    </row>
    <row r="1678" spans="1:1" x14ac:dyDescent="0.15">
      <c r="A1678" s="5"/>
    </row>
    <row r="1679" spans="1:1" x14ac:dyDescent="0.15">
      <c r="A1679" s="5"/>
    </row>
    <row r="1680" spans="1:1" x14ac:dyDescent="0.15">
      <c r="A1680" s="5"/>
    </row>
    <row r="1681" spans="1:1" x14ac:dyDescent="0.15">
      <c r="A1681" s="5"/>
    </row>
    <row r="1682" spans="1:1" x14ac:dyDescent="0.15">
      <c r="A1682" s="5"/>
    </row>
    <row r="1683" spans="1:1" x14ac:dyDescent="0.15">
      <c r="A1683" s="5"/>
    </row>
    <row r="1684" spans="1:1" x14ac:dyDescent="0.15">
      <c r="A1684" s="5"/>
    </row>
    <row r="1685" spans="1:1" x14ac:dyDescent="0.15">
      <c r="A1685" s="5"/>
    </row>
    <row r="1686" spans="1:1" x14ac:dyDescent="0.15">
      <c r="A1686" s="5"/>
    </row>
    <row r="1687" spans="1:1" x14ac:dyDescent="0.15">
      <c r="A1687" s="5"/>
    </row>
    <row r="1688" spans="1:1" x14ac:dyDescent="0.15">
      <c r="A1688" s="5"/>
    </row>
    <row r="1689" spans="1:1" x14ac:dyDescent="0.15">
      <c r="A1689" s="5"/>
    </row>
    <row r="1690" spans="1:1" x14ac:dyDescent="0.15">
      <c r="A1690" s="5"/>
    </row>
    <row r="1691" spans="1:1" x14ac:dyDescent="0.15">
      <c r="A1691" s="5"/>
    </row>
    <row r="1692" spans="1:1" x14ac:dyDescent="0.15">
      <c r="A1692" s="5"/>
    </row>
    <row r="1693" spans="1:1" x14ac:dyDescent="0.15">
      <c r="A1693" s="5"/>
    </row>
    <row r="1694" spans="1:1" x14ac:dyDescent="0.15">
      <c r="A1694" s="5"/>
    </row>
    <row r="1695" spans="1:1" x14ac:dyDescent="0.15">
      <c r="A1695" s="5"/>
    </row>
    <row r="1696" spans="1:1" x14ac:dyDescent="0.15">
      <c r="A1696" s="5"/>
    </row>
    <row r="1697" spans="1:1" x14ac:dyDescent="0.15">
      <c r="A1697" s="5"/>
    </row>
    <row r="1698" spans="1:1" x14ac:dyDescent="0.15">
      <c r="A1698" s="5"/>
    </row>
    <row r="1699" spans="1:1" x14ac:dyDescent="0.15">
      <c r="A1699" s="5"/>
    </row>
    <row r="1700" spans="1:1" x14ac:dyDescent="0.15">
      <c r="A1700" s="5"/>
    </row>
    <row r="1701" spans="1:1" x14ac:dyDescent="0.15">
      <c r="A1701" s="5"/>
    </row>
    <row r="1702" spans="1:1" x14ac:dyDescent="0.15">
      <c r="A1702" s="5"/>
    </row>
    <row r="1703" spans="1:1" x14ac:dyDescent="0.15">
      <c r="A1703" s="5"/>
    </row>
    <row r="1704" spans="1:1" x14ac:dyDescent="0.15">
      <c r="A1704" s="5"/>
    </row>
    <row r="1705" spans="1:1" x14ac:dyDescent="0.15">
      <c r="A1705" s="5"/>
    </row>
    <row r="1706" spans="1:1" x14ac:dyDescent="0.15">
      <c r="A1706" s="5"/>
    </row>
    <row r="1707" spans="1:1" x14ac:dyDescent="0.15">
      <c r="A1707" s="5"/>
    </row>
    <row r="1708" spans="1:1" x14ac:dyDescent="0.15">
      <c r="A1708" s="5"/>
    </row>
    <row r="1709" spans="1:1" x14ac:dyDescent="0.15">
      <c r="A1709" s="5"/>
    </row>
    <row r="1710" spans="1:1" x14ac:dyDescent="0.15">
      <c r="A1710" s="5"/>
    </row>
    <row r="1711" spans="1:1" x14ac:dyDescent="0.15">
      <c r="A1711" s="5"/>
    </row>
    <row r="1712" spans="1:1" x14ac:dyDescent="0.15">
      <c r="A1712" s="5"/>
    </row>
    <row r="1713" spans="1:1" x14ac:dyDescent="0.15">
      <c r="A1713" s="5"/>
    </row>
    <row r="1714" spans="1:1" x14ac:dyDescent="0.15">
      <c r="A1714" s="5"/>
    </row>
    <row r="1715" spans="1:1" x14ac:dyDescent="0.15">
      <c r="A1715" s="5"/>
    </row>
    <row r="1716" spans="1:1" x14ac:dyDescent="0.15">
      <c r="A1716" s="5"/>
    </row>
    <row r="1717" spans="1:1" x14ac:dyDescent="0.15">
      <c r="A1717" s="5"/>
    </row>
    <row r="1718" spans="1:1" x14ac:dyDescent="0.15">
      <c r="A1718" s="5"/>
    </row>
    <row r="1719" spans="1:1" x14ac:dyDescent="0.15">
      <c r="A1719" s="5"/>
    </row>
    <row r="1720" spans="1:1" x14ac:dyDescent="0.15">
      <c r="A1720" s="5"/>
    </row>
    <row r="1721" spans="1:1" x14ac:dyDescent="0.15">
      <c r="A1721" s="5"/>
    </row>
    <row r="1722" spans="1:1" x14ac:dyDescent="0.15">
      <c r="A1722" s="5"/>
    </row>
    <row r="1723" spans="1:1" x14ac:dyDescent="0.15">
      <c r="A1723" s="5"/>
    </row>
    <row r="1724" spans="1:1" x14ac:dyDescent="0.15">
      <c r="A1724" s="5"/>
    </row>
    <row r="1725" spans="1:1" x14ac:dyDescent="0.15">
      <c r="A1725" s="5"/>
    </row>
    <row r="1726" spans="1:1" x14ac:dyDescent="0.15">
      <c r="A1726" s="5"/>
    </row>
    <row r="1727" spans="1:1" x14ac:dyDescent="0.15">
      <c r="A1727" s="5"/>
    </row>
    <row r="1728" spans="1:1" x14ac:dyDescent="0.15">
      <c r="A1728" s="5"/>
    </row>
    <row r="1729" spans="1:1" x14ac:dyDescent="0.15">
      <c r="A1729" s="5"/>
    </row>
    <row r="1730" spans="1:1" x14ac:dyDescent="0.15">
      <c r="A1730" s="5"/>
    </row>
    <row r="1731" spans="1:1" x14ac:dyDescent="0.15">
      <c r="A1731" s="5"/>
    </row>
    <row r="1732" spans="1:1" x14ac:dyDescent="0.15">
      <c r="A1732" s="5"/>
    </row>
    <row r="1733" spans="1:1" x14ac:dyDescent="0.15">
      <c r="A1733" s="5"/>
    </row>
    <row r="1734" spans="1:1" x14ac:dyDescent="0.15">
      <c r="A1734" s="5"/>
    </row>
    <row r="1735" spans="1:1" x14ac:dyDescent="0.15">
      <c r="A1735" s="5"/>
    </row>
    <row r="1736" spans="1:1" x14ac:dyDescent="0.15">
      <c r="A1736" s="5"/>
    </row>
    <row r="1737" spans="1:1" x14ac:dyDescent="0.15">
      <c r="A1737" s="5"/>
    </row>
    <row r="1738" spans="1:1" x14ac:dyDescent="0.15">
      <c r="A1738" s="5"/>
    </row>
    <row r="1739" spans="1:1" x14ac:dyDescent="0.15">
      <c r="A1739" s="5"/>
    </row>
    <row r="1740" spans="1:1" x14ac:dyDescent="0.15">
      <c r="A1740" s="5"/>
    </row>
    <row r="1741" spans="1:1" x14ac:dyDescent="0.15">
      <c r="A1741" s="5"/>
    </row>
    <row r="1742" spans="1:1" x14ac:dyDescent="0.15">
      <c r="A1742" s="5"/>
    </row>
    <row r="1743" spans="1:1" x14ac:dyDescent="0.15">
      <c r="A1743" s="5"/>
    </row>
    <row r="1744" spans="1:1" x14ac:dyDescent="0.15">
      <c r="A1744" s="5"/>
    </row>
    <row r="1745" spans="1:1" x14ac:dyDescent="0.15">
      <c r="A1745" s="5"/>
    </row>
    <row r="1746" spans="1:1" x14ac:dyDescent="0.15">
      <c r="A1746" s="5"/>
    </row>
    <row r="1747" spans="1:1" x14ac:dyDescent="0.15">
      <c r="A1747" s="5"/>
    </row>
    <row r="1748" spans="1:1" x14ac:dyDescent="0.15">
      <c r="A1748" s="5"/>
    </row>
    <row r="1749" spans="1:1" x14ac:dyDescent="0.15">
      <c r="A1749" s="5"/>
    </row>
    <row r="1750" spans="1:1" x14ac:dyDescent="0.15">
      <c r="A1750" s="5"/>
    </row>
    <row r="1751" spans="1:1" x14ac:dyDescent="0.15">
      <c r="A1751" s="5"/>
    </row>
    <row r="1752" spans="1:1" x14ac:dyDescent="0.15">
      <c r="A1752" s="5"/>
    </row>
    <row r="1753" spans="1:1" x14ac:dyDescent="0.15">
      <c r="A1753" s="5"/>
    </row>
    <row r="1754" spans="1:1" x14ac:dyDescent="0.15">
      <c r="A1754" s="5"/>
    </row>
    <row r="1755" spans="1:1" x14ac:dyDescent="0.15">
      <c r="A1755" s="5"/>
    </row>
    <row r="1756" spans="1:1" x14ac:dyDescent="0.15">
      <c r="A1756" s="5"/>
    </row>
    <row r="1757" spans="1:1" x14ac:dyDescent="0.15">
      <c r="A1757" s="5"/>
    </row>
    <row r="1758" spans="1:1" x14ac:dyDescent="0.15">
      <c r="A1758" s="5"/>
    </row>
    <row r="1759" spans="1:1" x14ac:dyDescent="0.15">
      <c r="A1759" s="5"/>
    </row>
    <row r="1760" spans="1:1" x14ac:dyDescent="0.15">
      <c r="A1760" s="5"/>
    </row>
    <row r="1761" spans="1:1" x14ac:dyDescent="0.15">
      <c r="A1761" s="5"/>
    </row>
    <row r="1762" spans="1:1" x14ac:dyDescent="0.15">
      <c r="A1762" s="5"/>
    </row>
    <row r="1763" spans="1:1" x14ac:dyDescent="0.15">
      <c r="A1763" s="5"/>
    </row>
    <row r="1764" spans="1:1" x14ac:dyDescent="0.15">
      <c r="A1764" s="5"/>
    </row>
    <row r="1765" spans="1:1" x14ac:dyDescent="0.15">
      <c r="A1765" s="5"/>
    </row>
    <row r="1766" spans="1:1" x14ac:dyDescent="0.15">
      <c r="A1766" s="5"/>
    </row>
    <row r="1767" spans="1:1" x14ac:dyDescent="0.15">
      <c r="A1767" s="5"/>
    </row>
    <row r="1768" spans="1:1" x14ac:dyDescent="0.15">
      <c r="A1768" s="5"/>
    </row>
    <row r="1769" spans="1:1" x14ac:dyDescent="0.15">
      <c r="A1769" s="5"/>
    </row>
    <row r="1770" spans="1:1" x14ac:dyDescent="0.15">
      <c r="A1770" s="5"/>
    </row>
    <row r="1771" spans="1:1" x14ac:dyDescent="0.15">
      <c r="A1771" s="5"/>
    </row>
    <row r="1772" spans="1:1" x14ac:dyDescent="0.15">
      <c r="A1772" s="5"/>
    </row>
    <row r="1773" spans="1:1" x14ac:dyDescent="0.15">
      <c r="A1773" s="5"/>
    </row>
    <row r="1774" spans="1:1" x14ac:dyDescent="0.15">
      <c r="A1774" s="5"/>
    </row>
    <row r="1775" spans="1:1" x14ac:dyDescent="0.15">
      <c r="A1775" s="5"/>
    </row>
    <row r="1776" spans="1:1" x14ac:dyDescent="0.15">
      <c r="A1776" s="5"/>
    </row>
    <row r="1777" spans="1:1" x14ac:dyDescent="0.15">
      <c r="A1777" s="5"/>
    </row>
    <row r="1778" spans="1:1" x14ac:dyDescent="0.15">
      <c r="A1778" s="5"/>
    </row>
    <row r="1779" spans="1:1" x14ac:dyDescent="0.15">
      <c r="A1779" s="5"/>
    </row>
    <row r="1780" spans="1:1" x14ac:dyDescent="0.15">
      <c r="A1780" s="5"/>
    </row>
    <row r="1781" spans="1:1" x14ac:dyDescent="0.15">
      <c r="A1781" s="5"/>
    </row>
    <row r="1782" spans="1:1" x14ac:dyDescent="0.15">
      <c r="A1782" s="5"/>
    </row>
    <row r="1783" spans="1:1" x14ac:dyDescent="0.15">
      <c r="A1783" s="5"/>
    </row>
    <row r="1784" spans="1:1" x14ac:dyDescent="0.15">
      <c r="A1784" s="5"/>
    </row>
    <row r="1785" spans="1:1" x14ac:dyDescent="0.15">
      <c r="A1785" s="5"/>
    </row>
    <row r="1786" spans="1:1" x14ac:dyDescent="0.15">
      <c r="A1786" s="5"/>
    </row>
    <row r="1787" spans="1:1" x14ac:dyDescent="0.15">
      <c r="A1787" s="5"/>
    </row>
    <row r="1788" spans="1:1" x14ac:dyDescent="0.15">
      <c r="A1788" s="5"/>
    </row>
    <row r="1789" spans="1:1" x14ac:dyDescent="0.15">
      <c r="A1789" s="5"/>
    </row>
    <row r="1790" spans="1:1" x14ac:dyDescent="0.15">
      <c r="A1790" s="5"/>
    </row>
    <row r="1791" spans="1:1" x14ac:dyDescent="0.15">
      <c r="A1791" s="5"/>
    </row>
    <row r="1792" spans="1:1" x14ac:dyDescent="0.15">
      <c r="A1792" s="5"/>
    </row>
    <row r="1793" spans="1:1" x14ac:dyDescent="0.15">
      <c r="A1793" s="5"/>
    </row>
    <row r="1794" spans="1:1" x14ac:dyDescent="0.15">
      <c r="A1794" s="5"/>
    </row>
    <row r="1795" spans="1:1" x14ac:dyDescent="0.15">
      <c r="A1795" s="5"/>
    </row>
    <row r="1796" spans="1:1" x14ac:dyDescent="0.15">
      <c r="A1796" s="5"/>
    </row>
    <row r="1797" spans="1:1" x14ac:dyDescent="0.15">
      <c r="A1797" s="5"/>
    </row>
    <row r="1798" spans="1:1" x14ac:dyDescent="0.15">
      <c r="A1798" s="5"/>
    </row>
    <row r="1799" spans="1:1" x14ac:dyDescent="0.15">
      <c r="A1799" s="5"/>
    </row>
    <row r="1800" spans="1:1" x14ac:dyDescent="0.15">
      <c r="A1800" s="5"/>
    </row>
    <row r="1801" spans="1:1" x14ac:dyDescent="0.15">
      <c r="A1801" s="5"/>
    </row>
    <row r="1802" spans="1:1" x14ac:dyDescent="0.15">
      <c r="A1802" s="5"/>
    </row>
    <row r="1803" spans="1:1" x14ac:dyDescent="0.15">
      <c r="A1803" s="5"/>
    </row>
    <row r="1804" spans="1:1" x14ac:dyDescent="0.15">
      <c r="A1804" s="5"/>
    </row>
    <row r="1805" spans="1:1" x14ac:dyDescent="0.15">
      <c r="A1805" s="5"/>
    </row>
    <row r="1806" spans="1:1" x14ac:dyDescent="0.15">
      <c r="A1806" s="5"/>
    </row>
    <row r="1807" spans="1:1" x14ac:dyDescent="0.15">
      <c r="A1807" s="5"/>
    </row>
    <row r="1808" spans="1:1" x14ac:dyDescent="0.15">
      <c r="A1808" s="5"/>
    </row>
    <row r="1809" spans="1:1" x14ac:dyDescent="0.15">
      <c r="A1809" s="5"/>
    </row>
    <row r="1810" spans="1:1" x14ac:dyDescent="0.15">
      <c r="A1810" s="5"/>
    </row>
    <row r="1811" spans="1:1" x14ac:dyDescent="0.15">
      <c r="A1811" s="5"/>
    </row>
    <row r="1812" spans="1:1" x14ac:dyDescent="0.15">
      <c r="A1812" s="5"/>
    </row>
    <row r="1813" spans="1:1" x14ac:dyDescent="0.15">
      <c r="A1813" s="5"/>
    </row>
    <row r="1814" spans="1:1" x14ac:dyDescent="0.15">
      <c r="A1814" s="5"/>
    </row>
    <row r="1815" spans="1:1" x14ac:dyDescent="0.15">
      <c r="A1815" s="5"/>
    </row>
    <row r="1816" spans="1:1" x14ac:dyDescent="0.15">
      <c r="A1816" s="5"/>
    </row>
    <row r="1817" spans="1:1" x14ac:dyDescent="0.15">
      <c r="A1817" s="5"/>
    </row>
    <row r="1818" spans="1:1" x14ac:dyDescent="0.15">
      <c r="A1818" s="5"/>
    </row>
    <row r="1819" spans="1:1" x14ac:dyDescent="0.15">
      <c r="A1819" s="5"/>
    </row>
    <row r="1820" spans="1:1" x14ac:dyDescent="0.15">
      <c r="A1820" s="5"/>
    </row>
    <row r="1821" spans="1:1" x14ac:dyDescent="0.15">
      <c r="A1821" s="5"/>
    </row>
    <row r="1822" spans="1:1" x14ac:dyDescent="0.15">
      <c r="A1822" s="5"/>
    </row>
    <row r="1823" spans="1:1" x14ac:dyDescent="0.15">
      <c r="A1823" s="5"/>
    </row>
    <row r="1824" spans="1:1" x14ac:dyDescent="0.15">
      <c r="A1824" s="5"/>
    </row>
    <row r="1825" spans="1:1" x14ac:dyDescent="0.15">
      <c r="A1825" s="5"/>
    </row>
    <row r="1826" spans="1:1" x14ac:dyDescent="0.15">
      <c r="A1826" s="5"/>
    </row>
    <row r="1827" spans="1:1" x14ac:dyDescent="0.15">
      <c r="A1827" s="5"/>
    </row>
    <row r="1828" spans="1:1" x14ac:dyDescent="0.15">
      <c r="A1828" s="5"/>
    </row>
    <row r="1829" spans="1:1" x14ac:dyDescent="0.15">
      <c r="A1829" s="5"/>
    </row>
    <row r="1830" spans="1:1" x14ac:dyDescent="0.15">
      <c r="A1830" s="5"/>
    </row>
    <row r="1831" spans="1:1" x14ac:dyDescent="0.15">
      <c r="A1831" s="5"/>
    </row>
    <row r="1832" spans="1:1" x14ac:dyDescent="0.15">
      <c r="A1832" s="5"/>
    </row>
    <row r="1833" spans="1:1" x14ac:dyDescent="0.15">
      <c r="A1833" s="5"/>
    </row>
    <row r="1834" spans="1:1" x14ac:dyDescent="0.15">
      <c r="A1834" s="5"/>
    </row>
    <row r="1835" spans="1:1" x14ac:dyDescent="0.15">
      <c r="A1835" s="5"/>
    </row>
    <row r="1836" spans="1:1" x14ac:dyDescent="0.15">
      <c r="A1836" s="5"/>
    </row>
    <row r="1837" spans="1:1" x14ac:dyDescent="0.15">
      <c r="A1837" s="5"/>
    </row>
    <row r="1838" spans="1:1" x14ac:dyDescent="0.15">
      <c r="A1838" s="5"/>
    </row>
    <row r="1839" spans="1:1" x14ac:dyDescent="0.15">
      <c r="A1839" s="5"/>
    </row>
    <row r="1840" spans="1:1" x14ac:dyDescent="0.15">
      <c r="A1840" s="5"/>
    </row>
    <row r="1841" spans="1:1" x14ac:dyDescent="0.15">
      <c r="A1841" s="5"/>
    </row>
    <row r="1842" spans="1:1" x14ac:dyDescent="0.15">
      <c r="A1842" s="5"/>
    </row>
    <row r="1843" spans="1:1" x14ac:dyDescent="0.15">
      <c r="A1843" s="5"/>
    </row>
    <row r="1844" spans="1:1" x14ac:dyDescent="0.15">
      <c r="A1844" s="5"/>
    </row>
    <row r="1845" spans="1:1" x14ac:dyDescent="0.15">
      <c r="A1845" s="5"/>
    </row>
    <row r="1846" spans="1:1" x14ac:dyDescent="0.15">
      <c r="A1846" s="5"/>
    </row>
    <row r="1847" spans="1:1" x14ac:dyDescent="0.15">
      <c r="A1847" s="5"/>
    </row>
    <row r="1848" spans="1:1" x14ac:dyDescent="0.15">
      <c r="A1848" s="5"/>
    </row>
    <row r="1849" spans="1:1" x14ac:dyDescent="0.15">
      <c r="A1849" s="5"/>
    </row>
    <row r="1850" spans="1:1" x14ac:dyDescent="0.15">
      <c r="A1850" s="5"/>
    </row>
    <row r="1851" spans="1:1" x14ac:dyDescent="0.15">
      <c r="A1851" s="5"/>
    </row>
    <row r="1852" spans="1:1" x14ac:dyDescent="0.15">
      <c r="A1852" s="5"/>
    </row>
    <row r="1853" spans="1:1" x14ac:dyDescent="0.15">
      <c r="A1853" s="5"/>
    </row>
    <row r="1854" spans="1:1" x14ac:dyDescent="0.15">
      <c r="A1854" s="5"/>
    </row>
    <row r="1855" spans="1:1" x14ac:dyDescent="0.15">
      <c r="A1855" s="5"/>
    </row>
    <row r="1856" spans="1:1" x14ac:dyDescent="0.15">
      <c r="A1856" s="5"/>
    </row>
    <row r="1857" spans="1:1" x14ac:dyDescent="0.15">
      <c r="A1857" s="5"/>
    </row>
    <row r="1858" spans="1:1" x14ac:dyDescent="0.15">
      <c r="A1858" s="5"/>
    </row>
    <row r="1859" spans="1:1" x14ac:dyDescent="0.15">
      <c r="A1859" s="5"/>
    </row>
    <row r="1860" spans="1:1" x14ac:dyDescent="0.15">
      <c r="A1860" s="5"/>
    </row>
    <row r="1861" spans="1:1" x14ac:dyDescent="0.15">
      <c r="A1861" s="5"/>
    </row>
    <row r="1862" spans="1:1" x14ac:dyDescent="0.15">
      <c r="A1862" s="5"/>
    </row>
    <row r="1863" spans="1:1" x14ac:dyDescent="0.15">
      <c r="A1863" s="5"/>
    </row>
    <row r="1864" spans="1:1" x14ac:dyDescent="0.15">
      <c r="A1864" s="5"/>
    </row>
    <row r="1865" spans="1:1" x14ac:dyDescent="0.15">
      <c r="A1865" s="5"/>
    </row>
    <row r="1866" spans="1:1" x14ac:dyDescent="0.15">
      <c r="A1866" s="5"/>
    </row>
    <row r="1867" spans="1:1" x14ac:dyDescent="0.15">
      <c r="A1867" s="5"/>
    </row>
    <row r="1868" spans="1:1" x14ac:dyDescent="0.15">
      <c r="A1868" s="5"/>
    </row>
    <row r="1869" spans="1:1" x14ac:dyDescent="0.15">
      <c r="A1869" s="5"/>
    </row>
    <row r="1870" spans="1:1" x14ac:dyDescent="0.15">
      <c r="A1870" s="5"/>
    </row>
    <row r="1871" spans="1:1" x14ac:dyDescent="0.15">
      <c r="A1871" s="5"/>
    </row>
    <row r="1872" spans="1:1" x14ac:dyDescent="0.15">
      <c r="A1872" s="5"/>
    </row>
    <row r="1873" spans="1:1" x14ac:dyDescent="0.15">
      <c r="A1873" s="5"/>
    </row>
    <row r="1874" spans="1:1" x14ac:dyDescent="0.15">
      <c r="A1874" s="5"/>
    </row>
    <row r="1875" spans="1:1" x14ac:dyDescent="0.15">
      <c r="A1875" s="5"/>
    </row>
    <row r="1876" spans="1:1" x14ac:dyDescent="0.15">
      <c r="A1876" s="5"/>
    </row>
    <row r="1877" spans="1:1" x14ac:dyDescent="0.15">
      <c r="A1877" s="5"/>
    </row>
    <row r="1878" spans="1:1" x14ac:dyDescent="0.15">
      <c r="A1878" s="5"/>
    </row>
    <row r="1879" spans="1:1" x14ac:dyDescent="0.15">
      <c r="A1879" s="5"/>
    </row>
    <row r="1880" spans="1:1" x14ac:dyDescent="0.15">
      <c r="A1880" s="5"/>
    </row>
    <row r="1881" spans="1:1" x14ac:dyDescent="0.15">
      <c r="A1881" s="5"/>
    </row>
    <row r="1882" spans="1:1" x14ac:dyDescent="0.15">
      <c r="A1882" s="5"/>
    </row>
    <row r="1883" spans="1:1" x14ac:dyDescent="0.15">
      <c r="A1883" s="5"/>
    </row>
    <row r="1884" spans="1:1" x14ac:dyDescent="0.15">
      <c r="A1884" s="5"/>
    </row>
    <row r="1885" spans="1:1" x14ac:dyDescent="0.15">
      <c r="A1885" s="5"/>
    </row>
    <row r="1886" spans="1:1" x14ac:dyDescent="0.15">
      <c r="A1886" s="5"/>
    </row>
    <row r="1887" spans="1:1" x14ac:dyDescent="0.15">
      <c r="A1887" s="5"/>
    </row>
    <row r="1888" spans="1:1" x14ac:dyDescent="0.15">
      <c r="A1888" s="5"/>
    </row>
    <row r="1889" spans="1:1" x14ac:dyDescent="0.15">
      <c r="A1889" s="5"/>
    </row>
    <row r="1890" spans="1:1" x14ac:dyDescent="0.15">
      <c r="A1890" s="5"/>
    </row>
    <row r="1891" spans="1:1" x14ac:dyDescent="0.15">
      <c r="A1891" s="5"/>
    </row>
    <row r="1892" spans="1:1" x14ac:dyDescent="0.15">
      <c r="A1892" s="5"/>
    </row>
    <row r="1893" spans="1:1" x14ac:dyDescent="0.15">
      <c r="A1893" s="5"/>
    </row>
    <row r="1894" spans="1:1" x14ac:dyDescent="0.15">
      <c r="A1894" s="5"/>
    </row>
    <row r="1895" spans="1:1" x14ac:dyDescent="0.15">
      <c r="A1895" s="5"/>
    </row>
    <row r="1896" spans="1:1" x14ac:dyDescent="0.15">
      <c r="A1896" s="5"/>
    </row>
    <row r="1897" spans="1:1" x14ac:dyDescent="0.15">
      <c r="A1897" s="5"/>
    </row>
    <row r="1898" spans="1:1" x14ac:dyDescent="0.15">
      <c r="A1898" s="5"/>
    </row>
    <row r="1899" spans="1:1" x14ac:dyDescent="0.15">
      <c r="A1899" s="5"/>
    </row>
    <row r="1900" spans="1:1" x14ac:dyDescent="0.15">
      <c r="A1900" s="5"/>
    </row>
    <row r="1901" spans="1:1" x14ac:dyDescent="0.15">
      <c r="A1901" s="5"/>
    </row>
    <row r="1902" spans="1:1" x14ac:dyDescent="0.15">
      <c r="A1902" s="5"/>
    </row>
    <row r="1903" spans="1:1" x14ac:dyDescent="0.15">
      <c r="A1903" s="5"/>
    </row>
    <row r="1904" spans="1:1" x14ac:dyDescent="0.15">
      <c r="A1904" s="5"/>
    </row>
    <row r="1905" spans="1:1" x14ac:dyDescent="0.15">
      <c r="A1905" s="5"/>
    </row>
    <row r="1906" spans="1:1" x14ac:dyDescent="0.15">
      <c r="A1906" s="5"/>
    </row>
    <row r="1907" spans="1:1" x14ac:dyDescent="0.15">
      <c r="A1907" s="5"/>
    </row>
    <row r="1908" spans="1:1" x14ac:dyDescent="0.15">
      <c r="A1908" s="5"/>
    </row>
    <row r="1909" spans="1:1" x14ac:dyDescent="0.15">
      <c r="A1909" s="5"/>
    </row>
    <row r="1910" spans="1:1" x14ac:dyDescent="0.15">
      <c r="A1910" s="5"/>
    </row>
    <row r="1911" spans="1:1" x14ac:dyDescent="0.15">
      <c r="A1911" s="5"/>
    </row>
    <row r="1912" spans="1:1" x14ac:dyDescent="0.15">
      <c r="A1912" s="5"/>
    </row>
    <row r="1913" spans="1:1" x14ac:dyDescent="0.15">
      <c r="A1913" s="5"/>
    </row>
    <row r="1914" spans="1:1" x14ac:dyDescent="0.15">
      <c r="A1914" s="5"/>
    </row>
    <row r="1915" spans="1:1" x14ac:dyDescent="0.15">
      <c r="A1915" s="5"/>
    </row>
    <row r="1916" spans="1:1" x14ac:dyDescent="0.15">
      <c r="A1916" s="5"/>
    </row>
    <row r="1917" spans="1:1" x14ac:dyDescent="0.15">
      <c r="A1917" s="5"/>
    </row>
    <row r="1918" spans="1:1" x14ac:dyDescent="0.15">
      <c r="A1918" s="5"/>
    </row>
    <row r="1919" spans="1:1" x14ac:dyDescent="0.15">
      <c r="A1919" s="5"/>
    </row>
    <row r="1920" spans="1:1" x14ac:dyDescent="0.15">
      <c r="A1920" s="5"/>
    </row>
    <row r="1921" spans="1:1" x14ac:dyDescent="0.15">
      <c r="A1921" s="5"/>
    </row>
    <row r="1922" spans="1:1" x14ac:dyDescent="0.15">
      <c r="A1922" s="5"/>
    </row>
    <row r="1923" spans="1:1" x14ac:dyDescent="0.15">
      <c r="A1923" s="5"/>
    </row>
    <row r="1924" spans="1:1" x14ac:dyDescent="0.15">
      <c r="A1924" s="5"/>
    </row>
    <row r="1925" spans="1:1" x14ac:dyDescent="0.15">
      <c r="A1925" s="5"/>
    </row>
    <row r="1926" spans="1:1" x14ac:dyDescent="0.15">
      <c r="A1926" s="5"/>
    </row>
    <row r="1927" spans="1:1" x14ac:dyDescent="0.15">
      <c r="A1927" s="5"/>
    </row>
    <row r="1928" spans="1:1" x14ac:dyDescent="0.15">
      <c r="A1928" s="5"/>
    </row>
    <row r="1929" spans="1:1" x14ac:dyDescent="0.15">
      <c r="A1929" s="5"/>
    </row>
    <row r="1930" spans="1:1" x14ac:dyDescent="0.15">
      <c r="A1930" s="5"/>
    </row>
    <row r="1931" spans="1:1" x14ac:dyDescent="0.15">
      <c r="A1931" s="5"/>
    </row>
    <row r="1932" spans="1:1" x14ac:dyDescent="0.15">
      <c r="A1932" s="5"/>
    </row>
    <row r="1933" spans="1:1" x14ac:dyDescent="0.15">
      <c r="A1933" s="5"/>
    </row>
    <row r="1934" spans="1:1" x14ac:dyDescent="0.15">
      <c r="A1934" s="5"/>
    </row>
    <row r="1935" spans="1:1" x14ac:dyDescent="0.15">
      <c r="A1935" s="5"/>
    </row>
    <row r="1936" spans="1:1" x14ac:dyDescent="0.15">
      <c r="A1936" s="5"/>
    </row>
    <row r="1937" spans="1:1" x14ac:dyDescent="0.15">
      <c r="A1937" s="5"/>
    </row>
    <row r="1938" spans="1:1" x14ac:dyDescent="0.15">
      <c r="A1938" s="5"/>
    </row>
    <row r="1939" spans="1:1" x14ac:dyDescent="0.15">
      <c r="A1939" s="5"/>
    </row>
    <row r="1940" spans="1:1" x14ac:dyDescent="0.15">
      <c r="A1940" s="5"/>
    </row>
    <row r="1941" spans="1:1" x14ac:dyDescent="0.15">
      <c r="A1941" s="5"/>
    </row>
    <row r="1942" spans="1:1" x14ac:dyDescent="0.15">
      <c r="A1942" s="5"/>
    </row>
    <row r="1943" spans="1:1" x14ac:dyDescent="0.15">
      <c r="A1943" s="5"/>
    </row>
    <row r="1944" spans="1:1" x14ac:dyDescent="0.15">
      <c r="A1944" s="5"/>
    </row>
    <row r="1945" spans="1:1" x14ac:dyDescent="0.15">
      <c r="A1945" s="5"/>
    </row>
    <row r="1946" spans="1:1" x14ac:dyDescent="0.15">
      <c r="A1946" s="5"/>
    </row>
    <row r="1947" spans="1:1" x14ac:dyDescent="0.15">
      <c r="A1947" s="5"/>
    </row>
    <row r="1948" spans="1:1" x14ac:dyDescent="0.15">
      <c r="A1948" s="5"/>
    </row>
    <row r="1949" spans="1:1" x14ac:dyDescent="0.15">
      <c r="A1949" s="5"/>
    </row>
    <row r="1950" spans="1:1" x14ac:dyDescent="0.15">
      <c r="A1950" s="5"/>
    </row>
    <row r="1951" spans="1:1" x14ac:dyDescent="0.15">
      <c r="A1951" s="5"/>
    </row>
    <row r="1952" spans="1:1" x14ac:dyDescent="0.15">
      <c r="A1952" s="5"/>
    </row>
    <row r="1953" spans="1:1" x14ac:dyDescent="0.15">
      <c r="A1953" s="5"/>
    </row>
    <row r="1954" spans="1:1" x14ac:dyDescent="0.15">
      <c r="A1954" s="5"/>
    </row>
    <row r="1955" spans="1:1" x14ac:dyDescent="0.15">
      <c r="A1955" s="5"/>
    </row>
    <row r="1956" spans="1:1" x14ac:dyDescent="0.15">
      <c r="A1956" s="5"/>
    </row>
    <row r="1957" spans="1:1" x14ac:dyDescent="0.15">
      <c r="A1957" s="5"/>
    </row>
    <row r="1958" spans="1:1" x14ac:dyDescent="0.15">
      <c r="A1958" s="5"/>
    </row>
    <row r="1959" spans="1:1" x14ac:dyDescent="0.15">
      <c r="A1959" s="5"/>
    </row>
    <row r="1960" spans="1:1" x14ac:dyDescent="0.15">
      <c r="A1960" s="5"/>
    </row>
    <row r="1961" spans="1:1" x14ac:dyDescent="0.15">
      <c r="A1961" s="5"/>
    </row>
    <row r="1962" spans="1:1" x14ac:dyDescent="0.15">
      <c r="A1962" s="5"/>
    </row>
    <row r="1963" spans="1:1" x14ac:dyDescent="0.15">
      <c r="A1963" s="5"/>
    </row>
    <row r="1964" spans="1:1" x14ac:dyDescent="0.15">
      <c r="A1964" s="5"/>
    </row>
    <row r="1965" spans="1:1" x14ac:dyDescent="0.15">
      <c r="A1965" s="5"/>
    </row>
    <row r="1966" spans="1:1" x14ac:dyDescent="0.15">
      <c r="A1966" s="5"/>
    </row>
    <row r="1967" spans="1:1" x14ac:dyDescent="0.15">
      <c r="A1967" s="5"/>
    </row>
    <row r="1968" spans="1:1" x14ac:dyDescent="0.15">
      <c r="A1968" s="5"/>
    </row>
    <row r="1969" spans="1:1" x14ac:dyDescent="0.15">
      <c r="A1969" s="5"/>
    </row>
    <row r="1970" spans="1:1" x14ac:dyDescent="0.15">
      <c r="A1970" s="5"/>
    </row>
    <row r="1971" spans="1:1" x14ac:dyDescent="0.15">
      <c r="A1971" s="5"/>
    </row>
    <row r="1972" spans="1:1" x14ac:dyDescent="0.15">
      <c r="A1972" s="5"/>
    </row>
    <row r="1973" spans="1:1" x14ac:dyDescent="0.15">
      <c r="A1973" s="5"/>
    </row>
    <row r="1974" spans="1:1" x14ac:dyDescent="0.15">
      <c r="A1974" s="5"/>
    </row>
    <row r="1975" spans="1:1" x14ac:dyDescent="0.15">
      <c r="A1975" s="5"/>
    </row>
    <row r="1976" spans="1:1" x14ac:dyDescent="0.15">
      <c r="A1976" s="5"/>
    </row>
    <row r="1977" spans="1:1" x14ac:dyDescent="0.15">
      <c r="A1977" s="5"/>
    </row>
    <row r="1978" spans="1:1" x14ac:dyDescent="0.15">
      <c r="A1978" s="5"/>
    </row>
    <row r="1979" spans="1:1" x14ac:dyDescent="0.15">
      <c r="A1979" s="5"/>
    </row>
    <row r="1980" spans="1:1" x14ac:dyDescent="0.15">
      <c r="A1980" s="5"/>
    </row>
    <row r="1981" spans="1:1" x14ac:dyDescent="0.15">
      <c r="A1981" s="5"/>
    </row>
    <row r="1982" spans="1:1" x14ac:dyDescent="0.15">
      <c r="A1982" s="5"/>
    </row>
    <row r="1983" spans="1:1" x14ac:dyDescent="0.15">
      <c r="A1983" s="5"/>
    </row>
    <row r="1984" spans="1:1" x14ac:dyDescent="0.15">
      <c r="A1984" s="5"/>
    </row>
    <row r="1985" spans="1:1" x14ac:dyDescent="0.15">
      <c r="A1985" s="5"/>
    </row>
    <row r="1986" spans="1:1" x14ac:dyDescent="0.15">
      <c r="A1986" s="5"/>
    </row>
    <row r="1987" spans="1:1" x14ac:dyDescent="0.15">
      <c r="A1987" s="5"/>
    </row>
    <row r="1988" spans="1:1" x14ac:dyDescent="0.15">
      <c r="A1988" s="5"/>
    </row>
    <row r="1989" spans="1:1" x14ac:dyDescent="0.15">
      <c r="A1989" s="5"/>
    </row>
    <row r="1990" spans="1:1" x14ac:dyDescent="0.15">
      <c r="A1990" s="5"/>
    </row>
    <row r="1991" spans="1:1" x14ac:dyDescent="0.15">
      <c r="A1991" s="5"/>
    </row>
    <row r="1992" spans="1:1" x14ac:dyDescent="0.15">
      <c r="A1992" s="5"/>
    </row>
    <row r="1993" spans="1:1" x14ac:dyDescent="0.15">
      <c r="A1993" s="5"/>
    </row>
    <row r="1994" spans="1:1" x14ac:dyDescent="0.15">
      <c r="A1994" s="5"/>
    </row>
    <row r="1995" spans="1:1" x14ac:dyDescent="0.15">
      <c r="A1995" s="5"/>
    </row>
    <row r="1996" spans="1:1" x14ac:dyDescent="0.15">
      <c r="A1996" s="5"/>
    </row>
    <row r="1997" spans="1:1" x14ac:dyDescent="0.15">
      <c r="A1997" s="5"/>
    </row>
    <row r="1998" spans="1:1" x14ac:dyDescent="0.15">
      <c r="A1998" s="5"/>
    </row>
    <row r="1999" spans="1:1" x14ac:dyDescent="0.15">
      <c r="A1999" s="5"/>
    </row>
    <row r="2000" spans="1:1" x14ac:dyDescent="0.15">
      <c r="A2000" s="5"/>
    </row>
    <row r="2001" spans="1:1" x14ac:dyDescent="0.15">
      <c r="A2001" s="5"/>
    </row>
    <row r="2002" spans="1:1" x14ac:dyDescent="0.15">
      <c r="A2002" s="5"/>
    </row>
    <row r="2003" spans="1:1" x14ac:dyDescent="0.15">
      <c r="A2003" s="5"/>
    </row>
    <row r="2004" spans="1:1" x14ac:dyDescent="0.15">
      <c r="A2004" s="5"/>
    </row>
    <row r="2005" spans="1:1" x14ac:dyDescent="0.15">
      <c r="A2005" s="5"/>
    </row>
    <row r="2006" spans="1:1" x14ac:dyDescent="0.15">
      <c r="A2006" s="5"/>
    </row>
    <row r="2007" spans="1:1" x14ac:dyDescent="0.15">
      <c r="A2007" s="5"/>
    </row>
    <row r="2008" spans="1:1" x14ac:dyDescent="0.15">
      <c r="A2008" s="5"/>
    </row>
    <row r="2009" spans="1:1" x14ac:dyDescent="0.15">
      <c r="A2009" s="5"/>
    </row>
    <row r="2010" spans="1:1" x14ac:dyDescent="0.15">
      <c r="A2010" s="5"/>
    </row>
    <row r="2011" spans="1:1" x14ac:dyDescent="0.15">
      <c r="A2011" s="5"/>
    </row>
    <row r="2012" spans="1:1" x14ac:dyDescent="0.15">
      <c r="A2012" s="5"/>
    </row>
    <row r="2013" spans="1:1" x14ac:dyDescent="0.15">
      <c r="A2013" s="5"/>
    </row>
    <row r="2014" spans="1:1" x14ac:dyDescent="0.15">
      <c r="A2014" s="5"/>
    </row>
    <row r="2015" spans="1:1" x14ac:dyDescent="0.15">
      <c r="A2015" s="5"/>
    </row>
    <row r="2016" spans="1:1" x14ac:dyDescent="0.15">
      <c r="A2016" s="5"/>
    </row>
    <row r="2017" spans="1:1" x14ac:dyDescent="0.15">
      <c r="A2017" s="5"/>
    </row>
    <row r="2018" spans="1:1" x14ac:dyDescent="0.15">
      <c r="A2018" s="5"/>
    </row>
    <row r="2019" spans="1:1" x14ac:dyDescent="0.15">
      <c r="A2019" s="5"/>
    </row>
    <row r="2020" spans="1:1" x14ac:dyDescent="0.15">
      <c r="A2020" s="5"/>
    </row>
    <row r="2021" spans="1:1" x14ac:dyDescent="0.15">
      <c r="A2021" s="5"/>
    </row>
    <row r="2022" spans="1:1" x14ac:dyDescent="0.15">
      <c r="A2022" s="5"/>
    </row>
    <row r="2023" spans="1:1" x14ac:dyDescent="0.15">
      <c r="A2023" s="5"/>
    </row>
    <row r="2024" spans="1:1" x14ac:dyDescent="0.15">
      <c r="A2024" s="5"/>
    </row>
    <row r="2025" spans="1:1" x14ac:dyDescent="0.15">
      <c r="A2025" s="5"/>
    </row>
    <row r="2026" spans="1:1" x14ac:dyDescent="0.15">
      <c r="A2026" s="5"/>
    </row>
    <row r="2027" spans="1:1" x14ac:dyDescent="0.15">
      <c r="A2027" s="5"/>
    </row>
    <row r="2028" spans="1:1" x14ac:dyDescent="0.15">
      <c r="A2028" s="5"/>
    </row>
    <row r="2029" spans="1:1" x14ac:dyDescent="0.15">
      <c r="A2029" s="5"/>
    </row>
    <row r="2030" spans="1:1" x14ac:dyDescent="0.15">
      <c r="A2030" s="5"/>
    </row>
    <row r="2031" spans="1:1" x14ac:dyDescent="0.15">
      <c r="A2031" s="5"/>
    </row>
    <row r="2032" spans="1:1" x14ac:dyDescent="0.15">
      <c r="A2032" s="5"/>
    </row>
    <row r="2033" spans="1:1" x14ac:dyDescent="0.15">
      <c r="A2033" s="5"/>
    </row>
    <row r="2034" spans="1:1" x14ac:dyDescent="0.15">
      <c r="A2034" s="5"/>
    </row>
    <row r="2035" spans="1:1" x14ac:dyDescent="0.15">
      <c r="A2035" s="5"/>
    </row>
    <row r="2036" spans="1:1" x14ac:dyDescent="0.15">
      <c r="A2036" s="5"/>
    </row>
    <row r="2037" spans="1:1" x14ac:dyDescent="0.15">
      <c r="A2037" s="5"/>
    </row>
    <row r="2038" spans="1:1" x14ac:dyDescent="0.15">
      <c r="A2038" s="5"/>
    </row>
    <row r="2039" spans="1:1" x14ac:dyDescent="0.15">
      <c r="A2039" s="5"/>
    </row>
    <row r="2040" spans="1:1" x14ac:dyDescent="0.15">
      <c r="A2040" s="5"/>
    </row>
    <row r="2041" spans="1:1" x14ac:dyDescent="0.15">
      <c r="A2041" s="5"/>
    </row>
    <row r="2042" spans="1:1" x14ac:dyDescent="0.15">
      <c r="A2042" s="5"/>
    </row>
    <row r="2043" spans="1:1" x14ac:dyDescent="0.15">
      <c r="A2043" s="5"/>
    </row>
    <row r="2044" spans="1:1" x14ac:dyDescent="0.15">
      <c r="A2044" s="5"/>
    </row>
    <row r="2045" spans="1:1" x14ac:dyDescent="0.15">
      <c r="A2045" s="5"/>
    </row>
    <row r="2046" spans="1:1" x14ac:dyDescent="0.15">
      <c r="A2046" s="5"/>
    </row>
    <row r="2047" spans="1:1" x14ac:dyDescent="0.15">
      <c r="A2047" s="5"/>
    </row>
    <row r="2048" spans="1:1" x14ac:dyDescent="0.15">
      <c r="A2048" s="5"/>
    </row>
    <row r="2049" spans="1:1" x14ac:dyDescent="0.15">
      <c r="A2049" s="5"/>
    </row>
    <row r="2050" spans="1:1" x14ac:dyDescent="0.15">
      <c r="A2050" s="5"/>
    </row>
    <row r="2051" spans="1:1" x14ac:dyDescent="0.15">
      <c r="A2051" s="5"/>
    </row>
    <row r="2052" spans="1:1" x14ac:dyDescent="0.15">
      <c r="A2052" s="5"/>
    </row>
    <row r="2053" spans="1:1" x14ac:dyDescent="0.15">
      <c r="A2053" s="5"/>
    </row>
    <row r="2054" spans="1:1" x14ac:dyDescent="0.15">
      <c r="A2054" s="5"/>
    </row>
    <row r="2055" spans="1:1" x14ac:dyDescent="0.15">
      <c r="A2055" s="5"/>
    </row>
    <row r="2056" spans="1:1" x14ac:dyDescent="0.15">
      <c r="A2056" s="5"/>
    </row>
    <row r="2057" spans="1:1" x14ac:dyDescent="0.15">
      <c r="A2057" s="5"/>
    </row>
    <row r="2058" spans="1:1" x14ac:dyDescent="0.15">
      <c r="A2058" s="5"/>
    </row>
    <row r="2059" spans="1:1" x14ac:dyDescent="0.15">
      <c r="A2059" s="5"/>
    </row>
    <row r="2060" spans="1:1" x14ac:dyDescent="0.15">
      <c r="A2060" s="5"/>
    </row>
    <row r="2061" spans="1:1" x14ac:dyDescent="0.15">
      <c r="A2061" s="5"/>
    </row>
    <row r="2062" spans="1:1" x14ac:dyDescent="0.15">
      <c r="A2062" s="5"/>
    </row>
    <row r="2063" spans="1:1" x14ac:dyDescent="0.15">
      <c r="A2063" s="5"/>
    </row>
    <row r="2064" spans="1:1" x14ac:dyDescent="0.15">
      <c r="A2064" s="5"/>
    </row>
    <row r="2065" spans="1:1" x14ac:dyDescent="0.15">
      <c r="A2065" s="5"/>
    </row>
    <row r="2066" spans="1:1" x14ac:dyDescent="0.15">
      <c r="A2066" s="5"/>
    </row>
    <row r="2067" spans="1:1" x14ac:dyDescent="0.15">
      <c r="A2067" s="5"/>
    </row>
    <row r="2068" spans="1:1" x14ac:dyDescent="0.15">
      <c r="A2068" s="5"/>
    </row>
    <row r="2069" spans="1:1" x14ac:dyDescent="0.15">
      <c r="A2069" s="5"/>
    </row>
    <row r="2070" spans="1:1" x14ac:dyDescent="0.15">
      <c r="A2070" s="5"/>
    </row>
    <row r="2071" spans="1:1" x14ac:dyDescent="0.15">
      <c r="A2071" s="5"/>
    </row>
    <row r="2072" spans="1:1" x14ac:dyDescent="0.15">
      <c r="A2072" s="5"/>
    </row>
    <row r="2073" spans="1:1" x14ac:dyDescent="0.15">
      <c r="A2073" s="5"/>
    </row>
    <row r="2074" spans="1:1" x14ac:dyDescent="0.15">
      <c r="A2074" s="5"/>
    </row>
    <row r="2075" spans="1:1" x14ac:dyDescent="0.15">
      <c r="A2075" s="5"/>
    </row>
    <row r="2076" spans="1:1" x14ac:dyDescent="0.15">
      <c r="A2076" s="5"/>
    </row>
    <row r="2077" spans="1:1" x14ac:dyDescent="0.15">
      <c r="A2077" s="5"/>
    </row>
    <row r="2078" spans="1:1" x14ac:dyDescent="0.15">
      <c r="A2078" s="5"/>
    </row>
    <row r="2079" spans="1:1" x14ac:dyDescent="0.15">
      <c r="A2079" s="5"/>
    </row>
    <row r="2080" spans="1:1" x14ac:dyDescent="0.15">
      <c r="A2080" s="5"/>
    </row>
    <row r="2081" spans="1:1" x14ac:dyDescent="0.15">
      <c r="A2081" s="5"/>
    </row>
    <row r="2082" spans="1:1" x14ac:dyDescent="0.15">
      <c r="A2082" s="5"/>
    </row>
    <row r="2083" spans="1:1" x14ac:dyDescent="0.15">
      <c r="A2083" s="5"/>
    </row>
    <row r="2084" spans="1:1" x14ac:dyDescent="0.15">
      <c r="A2084" s="5"/>
    </row>
    <row r="2085" spans="1:1" x14ac:dyDescent="0.15">
      <c r="A2085" s="5"/>
    </row>
    <row r="2086" spans="1:1" x14ac:dyDescent="0.15">
      <c r="A2086" s="5"/>
    </row>
    <row r="2087" spans="1:1" x14ac:dyDescent="0.15">
      <c r="A2087" s="5"/>
    </row>
    <row r="2088" spans="1:1" x14ac:dyDescent="0.15">
      <c r="A2088" s="5"/>
    </row>
    <row r="2089" spans="1:1" x14ac:dyDescent="0.15">
      <c r="A2089" s="5"/>
    </row>
    <row r="2090" spans="1:1" x14ac:dyDescent="0.15">
      <c r="A2090" s="5"/>
    </row>
    <row r="2091" spans="1:1" x14ac:dyDescent="0.15">
      <c r="A2091" s="5"/>
    </row>
    <row r="2092" spans="1:1" x14ac:dyDescent="0.15">
      <c r="A2092" s="5"/>
    </row>
    <row r="2093" spans="1:1" x14ac:dyDescent="0.15">
      <c r="A2093" s="5"/>
    </row>
    <row r="2094" spans="1:1" x14ac:dyDescent="0.15">
      <c r="A2094" s="5"/>
    </row>
    <row r="2095" spans="1:1" x14ac:dyDescent="0.15">
      <c r="A2095" s="5"/>
    </row>
    <row r="2096" spans="1:1" x14ac:dyDescent="0.15">
      <c r="A2096" s="5"/>
    </row>
    <row r="2097" spans="1:1" x14ac:dyDescent="0.15">
      <c r="A2097" s="5"/>
    </row>
    <row r="2098" spans="1:1" x14ac:dyDescent="0.15">
      <c r="A2098" s="5"/>
    </row>
    <row r="2099" spans="1:1" x14ac:dyDescent="0.15">
      <c r="A2099" s="5"/>
    </row>
    <row r="2100" spans="1:1" x14ac:dyDescent="0.15">
      <c r="A2100" s="5"/>
    </row>
    <row r="2101" spans="1:1" x14ac:dyDescent="0.15">
      <c r="A2101" s="5"/>
    </row>
    <row r="2102" spans="1:1" x14ac:dyDescent="0.15">
      <c r="A2102" s="5"/>
    </row>
    <row r="2103" spans="1:1" x14ac:dyDescent="0.15">
      <c r="A2103" s="5"/>
    </row>
    <row r="2104" spans="1:1" x14ac:dyDescent="0.15">
      <c r="A2104" s="5"/>
    </row>
    <row r="2105" spans="1:1" x14ac:dyDescent="0.15">
      <c r="A2105" s="5"/>
    </row>
    <row r="2106" spans="1:1" x14ac:dyDescent="0.15">
      <c r="A2106" s="5"/>
    </row>
    <row r="2107" spans="1:1" x14ac:dyDescent="0.15">
      <c r="A2107" s="5"/>
    </row>
    <row r="2108" spans="1:1" x14ac:dyDescent="0.15">
      <c r="A2108" s="5"/>
    </row>
    <row r="2109" spans="1:1" x14ac:dyDescent="0.15">
      <c r="A2109" s="5"/>
    </row>
    <row r="2110" spans="1:1" x14ac:dyDescent="0.15">
      <c r="A2110" s="5"/>
    </row>
    <row r="2111" spans="1:1" x14ac:dyDescent="0.15">
      <c r="A2111" s="5"/>
    </row>
    <row r="2112" spans="1:1" x14ac:dyDescent="0.15">
      <c r="A2112" s="5"/>
    </row>
    <row r="2113" spans="1:1" x14ac:dyDescent="0.15">
      <c r="A2113" s="5"/>
    </row>
    <row r="2114" spans="1:1" x14ac:dyDescent="0.15">
      <c r="A2114" s="5"/>
    </row>
    <row r="2115" spans="1:1" x14ac:dyDescent="0.15">
      <c r="A2115" s="5"/>
    </row>
    <row r="2116" spans="1:1" x14ac:dyDescent="0.15">
      <c r="A2116" s="5"/>
    </row>
    <row r="2117" spans="1:1" x14ac:dyDescent="0.15">
      <c r="A2117" s="5"/>
    </row>
    <row r="2118" spans="1:1" x14ac:dyDescent="0.15">
      <c r="A2118" s="5"/>
    </row>
    <row r="2119" spans="1:1" x14ac:dyDescent="0.15">
      <c r="A2119" s="5"/>
    </row>
    <row r="2120" spans="1:1" x14ac:dyDescent="0.15">
      <c r="A2120" s="5"/>
    </row>
    <row r="2121" spans="1:1" x14ac:dyDescent="0.15">
      <c r="A2121" s="5"/>
    </row>
    <row r="2122" spans="1:1" x14ac:dyDescent="0.15">
      <c r="A2122" s="5"/>
    </row>
    <row r="2123" spans="1:1" x14ac:dyDescent="0.15">
      <c r="A2123" s="5"/>
    </row>
    <row r="2124" spans="1:1" x14ac:dyDescent="0.15">
      <c r="A2124" s="5"/>
    </row>
    <row r="2125" spans="1:1" x14ac:dyDescent="0.15">
      <c r="A2125" s="5"/>
    </row>
    <row r="2126" spans="1:1" x14ac:dyDescent="0.15">
      <c r="A2126" s="5"/>
    </row>
    <row r="2127" spans="1:1" x14ac:dyDescent="0.15">
      <c r="A2127" s="5"/>
    </row>
    <row r="2128" spans="1:1" x14ac:dyDescent="0.15">
      <c r="A2128" s="5"/>
    </row>
    <row r="2129" spans="1:1" x14ac:dyDescent="0.15">
      <c r="A2129" s="5"/>
    </row>
    <row r="2130" spans="1:1" x14ac:dyDescent="0.15">
      <c r="A2130" s="5"/>
    </row>
    <row r="2131" spans="1:1" x14ac:dyDescent="0.15">
      <c r="A2131" s="5"/>
    </row>
    <row r="2132" spans="1:1" x14ac:dyDescent="0.15">
      <c r="A2132" s="5"/>
    </row>
    <row r="2133" spans="1:1" x14ac:dyDescent="0.15">
      <c r="A2133" s="5"/>
    </row>
    <row r="2134" spans="1:1" x14ac:dyDescent="0.15">
      <c r="A2134" s="5"/>
    </row>
    <row r="2135" spans="1:1" x14ac:dyDescent="0.15">
      <c r="A2135" s="5"/>
    </row>
    <row r="2136" spans="1:1" x14ac:dyDescent="0.15">
      <c r="A2136" s="5"/>
    </row>
    <row r="2137" spans="1:1" x14ac:dyDescent="0.15">
      <c r="A2137" s="5"/>
    </row>
    <row r="2138" spans="1:1" x14ac:dyDescent="0.15">
      <c r="A2138" s="5"/>
    </row>
    <row r="2139" spans="1:1" x14ac:dyDescent="0.15">
      <c r="A2139" s="5"/>
    </row>
    <row r="2140" spans="1:1" x14ac:dyDescent="0.15">
      <c r="A2140" s="5"/>
    </row>
    <row r="2141" spans="1:1" x14ac:dyDescent="0.15">
      <c r="A2141" s="5"/>
    </row>
    <row r="2142" spans="1:1" x14ac:dyDescent="0.15">
      <c r="A2142" s="5"/>
    </row>
    <row r="2143" spans="1:1" x14ac:dyDescent="0.15">
      <c r="A2143" s="5"/>
    </row>
    <row r="2144" spans="1:1" x14ac:dyDescent="0.15">
      <c r="A2144" s="5"/>
    </row>
    <row r="2145" spans="1:1" x14ac:dyDescent="0.15">
      <c r="A2145" s="5"/>
    </row>
    <row r="2146" spans="1:1" x14ac:dyDescent="0.15">
      <c r="A2146" s="5"/>
    </row>
    <row r="2147" spans="1:1" x14ac:dyDescent="0.15">
      <c r="A2147" s="5"/>
    </row>
    <row r="2148" spans="1:1" x14ac:dyDescent="0.15">
      <c r="A2148" s="5"/>
    </row>
    <row r="2149" spans="1:1" x14ac:dyDescent="0.15">
      <c r="A2149" s="5"/>
    </row>
    <row r="2150" spans="1:1" x14ac:dyDescent="0.15">
      <c r="A2150" s="5"/>
    </row>
    <row r="2151" spans="1:1" x14ac:dyDescent="0.15">
      <c r="A2151" s="5"/>
    </row>
    <row r="2152" spans="1:1" x14ac:dyDescent="0.15">
      <c r="A2152" s="5"/>
    </row>
    <row r="2153" spans="1:1" x14ac:dyDescent="0.15">
      <c r="A2153" s="5"/>
    </row>
    <row r="2154" spans="1:1" x14ac:dyDescent="0.15">
      <c r="A2154" s="5"/>
    </row>
    <row r="2155" spans="1:1" x14ac:dyDescent="0.15">
      <c r="A2155" s="5"/>
    </row>
    <row r="2156" spans="1:1" x14ac:dyDescent="0.15">
      <c r="A2156" s="5"/>
    </row>
    <row r="2157" spans="1:1" x14ac:dyDescent="0.15">
      <c r="A2157" s="5"/>
    </row>
    <row r="2158" spans="1:1" x14ac:dyDescent="0.15">
      <c r="A2158" s="5"/>
    </row>
    <row r="2159" spans="1:1" x14ac:dyDescent="0.15">
      <c r="A2159" s="5"/>
    </row>
    <row r="2160" spans="1:1" x14ac:dyDescent="0.15">
      <c r="A2160" s="5"/>
    </row>
    <row r="2161" spans="1:1" x14ac:dyDescent="0.15">
      <c r="A2161" s="5"/>
    </row>
    <row r="2162" spans="1:1" x14ac:dyDescent="0.15">
      <c r="A2162" s="5"/>
    </row>
    <row r="2163" spans="1:1" x14ac:dyDescent="0.15">
      <c r="A2163" s="5"/>
    </row>
    <row r="2164" spans="1:1" x14ac:dyDescent="0.15">
      <c r="A2164" s="5"/>
    </row>
    <row r="2165" spans="1:1" x14ac:dyDescent="0.15">
      <c r="A2165" s="5"/>
    </row>
    <row r="2166" spans="1:1" x14ac:dyDescent="0.15">
      <c r="A2166" s="5"/>
    </row>
    <row r="2167" spans="1:1" x14ac:dyDescent="0.15">
      <c r="A2167" s="5"/>
    </row>
    <row r="2168" spans="1:1" x14ac:dyDescent="0.15">
      <c r="A2168" s="5"/>
    </row>
    <row r="2169" spans="1:1" x14ac:dyDescent="0.15">
      <c r="A2169" s="5"/>
    </row>
    <row r="2170" spans="1:1" x14ac:dyDescent="0.15">
      <c r="A2170" s="5"/>
    </row>
    <row r="2171" spans="1:1" x14ac:dyDescent="0.15">
      <c r="A2171" s="5"/>
    </row>
    <row r="2172" spans="1:1" x14ac:dyDescent="0.15">
      <c r="A2172" s="5"/>
    </row>
    <row r="2173" spans="1:1" x14ac:dyDescent="0.15">
      <c r="A2173" s="5"/>
    </row>
    <row r="2174" spans="1:1" x14ac:dyDescent="0.15">
      <c r="A2174" s="5"/>
    </row>
    <row r="2175" spans="1:1" x14ac:dyDescent="0.15">
      <c r="A2175" s="5"/>
    </row>
    <row r="2176" spans="1:1" x14ac:dyDescent="0.15">
      <c r="A2176" s="5"/>
    </row>
    <row r="2177" spans="1:1" x14ac:dyDescent="0.15">
      <c r="A2177" s="5"/>
    </row>
    <row r="2178" spans="1:1" x14ac:dyDescent="0.15">
      <c r="A2178" s="5"/>
    </row>
    <row r="2179" spans="1:1" x14ac:dyDescent="0.15">
      <c r="A2179" s="5"/>
    </row>
    <row r="2180" spans="1:1" x14ac:dyDescent="0.15">
      <c r="A2180" s="5"/>
    </row>
    <row r="2181" spans="1:1" x14ac:dyDescent="0.15">
      <c r="A2181" s="5"/>
    </row>
    <row r="2182" spans="1:1" x14ac:dyDescent="0.15">
      <c r="A2182" s="5"/>
    </row>
    <row r="2183" spans="1:1" x14ac:dyDescent="0.15">
      <c r="A2183" s="5"/>
    </row>
    <row r="2184" spans="1:1" x14ac:dyDescent="0.15">
      <c r="A2184" s="5"/>
    </row>
    <row r="2185" spans="1:1" x14ac:dyDescent="0.15">
      <c r="A2185" s="5"/>
    </row>
    <row r="2186" spans="1:1" x14ac:dyDescent="0.15">
      <c r="A2186" s="5"/>
    </row>
    <row r="2187" spans="1:1" x14ac:dyDescent="0.15">
      <c r="A2187" s="5"/>
    </row>
    <row r="2188" spans="1:1" x14ac:dyDescent="0.15">
      <c r="A2188" s="5"/>
    </row>
    <row r="2189" spans="1:1" x14ac:dyDescent="0.15">
      <c r="A2189" s="5"/>
    </row>
    <row r="2190" spans="1:1" x14ac:dyDescent="0.15">
      <c r="A2190" s="5"/>
    </row>
    <row r="2191" spans="1:1" x14ac:dyDescent="0.15">
      <c r="A2191" s="5"/>
    </row>
    <row r="2192" spans="1:1" x14ac:dyDescent="0.15">
      <c r="A2192" s="5"/>
    </row>
    <row r="2193" spans="1:1" x14ac:dyDescent="0.15">
      <c r="A2193" s="5"/>
    </row>
    <row r="2194" spans="1:1" x14ac:dyDescent="0.15">
      <c r="A2194" s="5"/>
    </row>
    <row r="2195" spans="1:1" x14ac:dyDescent="0.15">
      <c r="A2195" s="5"/>
    </row>
    <row r="2196" spans="1:1" x14ac:dyDescent="0.15">
      <c r="A2196" s="5"/>
    </row>
    <row r="2197" spans="1:1" x14ac:dyDescent="0.15">
      <c r="A2197" s="5"/>
    </row>
    <row r="2198" spans="1:1" x14ac:dyDescent="0.15">
      <c r="A2198" s="5"/>
    </row>
    <row r="2199" spans="1:1" x14ac:dyDescent="0.15">
      <c r="A2199" s="5"/>
    </row>
    <row r="2200" spans="1:1" x14ac:dyDescent="0.15">
      <c r="A2200" s="5"/>
    </row>
    <row r="2201" spans="1:1" x14ac:dyDescent="0.15">
      <c r="A2201" s="5"/>
    </row>
    <row r="2202" spans="1:1" x14ac:dyDescent="0.15">
      <c r="A2202" s="5"/>
    </row>
    <row r="2203" spans="1:1" x14ac:dyDescent="0.15">
      <c r="A2203" s="5"/>
    </row>
    <row r="2204" spans="1:1" x14ac:dyDescent="0.15">
      <c r="A2204" s="5"/>
    </row>
    <row r="2205" spans="1:1" x14ac:dyDescent="0.15">
      <c r="A2205" s="5"/>
    </row>
    <row r="2206" spans="1:1" x14ac:dyDescent="0.15">
      <c r="A2206" s="5"/>
    </row>
    <row r="2207" spans="1:1" x14ac:dyDescent="0.15">
      <c r="A2207" s="5"/>
    </row>
    <row r="2208" spans="1:1" x14ac:dyDescent="0.15">
      <c r="A2208" s="5"/>
    </row>
    <row r="2209" spans="1:1" x14ac:dyDescent="0.15">
      <c r="A2209" s="5"/>
    </row>
    <row r="2210" spans="1:1" x14ac:dyDescent="0.15">
      <c r="A2210" s="5"/>
    </row>
    <row r="2211" spans="1:1" x14ac:dyDescent="0.15">
      <c r="A2211" s="5"/>
    </row>
    <row r="2212" spans="1:1" x14ac:dyDescent="0.15">
      <c r="A2212" s="5"/>
    </row>
    <row r="2213" spans="1:1" x14ac:dyDescent="0.15">
      <c r="A2213" s="5"/>
    </row>
    <row r="2214" spans="1:1" x14ac:dyDescent="0.15">
      <c r="A2214" s="5"/>
    </row>
    <row r="2215" spans="1:1" x14ac:dyDescent="0.15">
      <c r="A2215" s="5"/>
    </row>
    <row r="2216" spans="1:1" x14ac:dyDescent="0.15">
      <c r="A2216" s="5"/>
    </row>
    <row r="2217" spans="1:1" x14ac:dyDescent="0.15">
      <c r="A2217" s="5"/>
    </row>
    <row r="2218" spans="1:1" x14ac:dyDescent="0.15">
      <c r="A2218" s="5"/>
    </row>
    <row r="2219" spans="1:1" x14ac:dyDescent="0.15">
      <c r="A2219" s="5"/>
    </row>
    <row r="2220" spans="1:1" x14ac:dyDescent="0.15">
      <c r="A2220" s="5"/>
    </row>
    <row r="2221" spans="1:1" x14ac:dyDescent="0.15">
      <c r="A2221" s="5"/>
    </row>
    <row r="2222" spans="1:1" x14ac:dyDescent="0.15">
      <c r="A2222" s="5"/>
    </row>
    <row r="2223" spans="1:1" x14ac:dyDescent="0.15">
      <c r="A2223" s="5"/>
    </row>
    <row r="2224" spans="1:1" x14ac:dyDescent="0.15">
      <c r="A2224" s="5"/>
    </row>
    <row r="2225" spans="1:1" x14ac:dyDescent="0.15">
      <c r="A2225" s="5"/>
    </row>
    <row r="2226" spans="1:1" x14ac:dyDescent="0.15">
      <c r="A2226" s="5"/>
    </row>
    <row r="2227" spans="1:1" x14ac:dyDescent="0.15">
      <c r="A2227" s="5"/>
    </row>
    <row r="2228" spans="1:1" x14ac:dyDescent="0.15">
      <c r="A2228" s="5"/>
    </row>
    <row r="2229" spans="1:1" x14ac:dyDescent="0.15">
      <c r="A2229" s="5"/>
    </row>
    <row r="2230" spans="1:1" x14ac:dyDescent="0.15">
      <c r="A2230" s="5"/>
    </row>
    <row r="2231" spans="1:1" x14ac:dyDescent="0.15">
      <c r="A2231" s="5"/>
    </row>
    <row r="2232" spans="1:1" x14ac:dyDescent="0.15">
      <c r="A2232" s="5"/>
    </row>
    <row r="2233" spans="1:1" x14ac:dyDescent="0.15">
      <c r="A2233" s="5"/>
    </row>
    <row r="2234" spans="1:1" x14ac:dyDescent="0.15">
      <c r="A2234" s="5"/>
    </row>
    <row r="2235" spans="1:1" x14ac:dyDescent="0.15">
      <c r="A2235" s="5"/>
    </row>
    <row r="2236" spans="1:1" x14ac:dyDescent="0.15">
      <c r="A2236" s="5"/>
    </row>
    <row r="2237" spans="1:1" x14ac:dyDescent="0.15">
      <c r="A2237" s="5"/>
    </row>
    <row r="2238" spans="1:1" x14ac:dyDescent="0.15">
      <c r="A2238" s="5"/>
    </row>
    <row r="2239" spans="1:1" x14ac:dyDescent="0.15">
      <c r="A2239" s="5"/>
    </row>
    <row r="2240" spans="1:1" x14ac:dyDescent="0.15">
      <c r="A2240" s="5"/>
    </row>
    <row r="2241" spans="1:1" x14ac:dyDescent="0.15">
      <c r="A2241" s="5"/>
    </row>
    <row r="2242" spans="1:1" x14ac:dyDescent="0.15">
      <c r="A2242" s="5"/>
    </row>
    <row r="2243" spans="1:1" x14ac:dyDescent="0.15">
      <c r="A2243" s="5"/>
    </row>
    <row r="2244" spans="1:1" x14ac:dyDescent="0.15">
      <c r="A2244" s="5"/>
    </row>
    <row r="2245" spans="1:1" x14ac:dyDescent="0.15">
      <c r="A2245" s="5"/>
    </row>
    <row r="2246" spans="1:1" x14ac:dyDescent="0.15">
      <c r="A2246" s="5"/>
    </row>
    <row r="2247" spans="1:1" x14ac:dyDescent="0.15">
      <c r="A2247" s="5"/>
    </row>
    <row r="2248" spans="1:1" x14ac:dyDescent="0.15">
      <c r="A2248" s="5"/>
    </row>
    <row r="2249" spans="1:1" x14ac:dyDescent="0.15">
      <c r="A2249" s="5"/>
    </row>
    <row r="2250" spans="1:1" x14ac:dyDescent="0.15">
      <c r="A2250" s="5"/>
    </row>
    <row r="2251" spans="1:1" x14ac:dyDescent="0.15">
      <c r="A2251" s="5"/>
    </row>
    <row r="2252" spans="1:1" x14ac:dyDescent="0.15">
      <c r="A2252" s="5"/>
    </row>
    <row r="2253" spans="1:1" x14ac:dyDescent="0.15">
      <c r="A2253" s="5"/>
    </row>
    <row r="2254" spans="1:1" x14ac:dyDescent="0.15">
      <c r="A2254" s="5"/>
    </row>
    <row r="2255" spans="1:1" x14ac:dyDescent="0.15">
      <c r="A2255" s="5"/>
    </row>
    <row r="2256" spans="1:1" x14ac:dyDescent="0.15">
      <c r="A2256" s="5"/>
    </row>
    <row r="2257" spans="1:1" x14ac:dyDescent="0.15">
      <c r="A2257" s="5"/>
    </row>
    <row r="2258" spans="1:1" x14ac:dyDescent="0.15">
      <c r="A2258" s="5"/>
    </row>
    <row r="2259" spans="1:1" x14ac:dyDescent="0.15">
      <c r="A2259" s="5"/>
    </row>
    <row r="2260" spans="1:1" x14ac:dyDescent="0.15">
      <c r="A2260" s="5"/>
    </row>
    <row r="2261" spans="1:1" x14ac:dyDescent="0.15">
      <c r="A2261" s="5"/>
    </row>
    <row r="2262" spans="1:1" x14ac:dyDescent="0.15">
      <c r="A2262" s="5"/>
    </row>
    <row r="2263" spans="1:1" x14ac:dyDescent="0.15">
      <c r="A2263" s="5"/>
    </row>
    <row r="2264" spans="1:1" x14ac:dyDescent="0.15">
      <c r="A2264" s="5"/>
    </row>
    <row r="2265" spans="1:1" x14ac:dyDescent="0.15">
      <c r="A2265" s="5"/>
    </row>
    <row r="2266" spans="1:1" x14ac:dyDescent="0.15">
      <c r="A2266" s="5"/>
    </row>
    <row r="2267" spans="1:1" x14ac:dyDescent="0.15">
      <c r="A2267" s="5"/>
    </row>
    <row r="2268" spans="1:1" x14ac:dyDescent="0.15">
      <c r="A2268" s="5"/>
    </row>
    <row r="2269" spans="1:1" x14ac:dyDescent="0.15">
      <c r="A2269" s="5"/>
    </row>
    <row r="2270" spans="1:1" x14ac:dyDescent="0.15">
      <c r="A2270" s="5"/>
    </row>
    <row r="2271" spans="1:1" x14ac:dyDescent="0.15">
      <c r="A2271" s="5"/>
    </row>
    <row r="2272" spans="1:1" x14ac:dyDescent="0.15">
      <c r="A2272" s="5"/>
    </row>
    <row r="2273" spans="1:1" x14ac:dyDescent="0.15">
      <c r="A2273" s="5"/>
    </row>
    <row r="2274" spans="1:1" x14ac:dyDescent="0.15">
      <c r="A2274" s="5"/>
    </row>
    <row r="2275" spans="1:1" x14ac:dyDescent="0.15">
      <c r="A2275" s="5"/>
    </row>
    <row r="2276" spans="1:1" x14ac:dyDescent="0.15">
      <c r="A2276" s="5"/>
    </row>
    <row r="2277" spans="1:1" x14ac:dyDescent="0.15">
      <c r="A2277" s="5"/>
    </row>
    <row r="2278" spans="1:1" x14ac:dyDescent="0.15">
      <c r="A2278" s="5"/>
    </row>
    <row r="2279" spans="1:1" x14ac:dyDescent="0.15">
      <c r="A2279" s="5"/>
    </row>
    <row r="2280" spans="1:1" x14ac:dyDescent="0.15">
      <c r="A2280" s="5"/>
    </row>
    <row r="2281" spans="1:1" x14ac:dyDescent="0.15">
      <c r="A2281" s="5"/>
    </row>
    <row r="2282" spans="1:1" x14ac:dyDescent="0.15">
      <c r="A2282" s="5"/>
    </row>
    <row r="2283" spans="1:1" x14ac:dyDescent="0.15">
      <c r="A2283" s="5"/>
    </row>
    <row r="2284" spans="1:1" x14ac:dyDescent="0.15">
      <c r="A2284" s="5"/>
    </row>
    <row r="2285" spans="1:1" x14ac:dyDescent="0.15">
      <c r="A2285" s="5"/>
    </row>
    <row r="2286" spans="1:1" x14ac:dyDescent="0.15">
      <c r="A2286" s="5"/>
    </row>
    <row r="2287" spans="1:1" x14ac:dyDescent="0.15">
      <c r="A2287" s="5"/>
    </row>
    <row r="2288" spans="1:1" x14ac:dyDescent="0.15">
      <c r="A2288" s="5"/>
    </row>
    <row r="2289" spans="1:1" x14ac:dyDescent="0.15">
      <c r="A2289" s="5"/>
    </row>
    <row r="2290" spans="1:1" x14ac:dyDescent="0.15">
      <c r="A2290" s="5"/>
    </row>
    <row r="2291" spans="1:1" x14ac:dyDescent="0.15">
      <c r="A2291" s="5"/>
    </row>
    <row r="2292" spans="1:1" x14ac:dyDescent="0.15">
      <c r="A2292" s="5"/>
    </row>
    <row r="2293" spans="1:1" x14ac:dyDescent="0.15">
      <c r="A2293" s="5"/>
    </row>
    <row r="2294" spans="1:1" x14ac:dyDescent="0.15">
      <c r="A2294" s="5"/>
    </row>
    <row r="2295" spans="1:1" x14ac:dyDescent="0.15">
      <c r="A2295" s="5"/>
    </row>
    <row r="2296" spans="1:1" x14ac:dyDescent="0.15">
      <c r="A2296" s="5"/>
    </row>
    <row r="2297" spans="1:1" x14ac:dyDescent="0.15">
      <c r="A2297" s="5"/>
    </row>
    <row r="2298" spans="1:1" x14ac:dyDescent="0.15">
      <c r="A2298" s="5"/>
    </row>
    <row r="2299" spans="1:1" x14ac:dyDescent="0.15">
      <c r="A2299" s="5"/>
    </row>
    <row r="2300" spans="1:1" x14ac:dyDescent="0.15">
      <c r="A2300" s="5"/>
    </row>
    <row r="2301" spans="1:1" x14ac:dyDescent="0.15">
      <c r="A2301" s="5"/>
    </row>
    <row r="2302" spans="1:1" x14ac:dyDescent="0.15">
      <c r="A2302" s="5"/>
    </row>
    <row r="2303" spans="1:1" x14ac:dyDescent="0.15">
      <c r="A2303" s="5"/>
    </row>
    <row r="2304" spans="1:1" x14ac:dyDescent="0.15">
      <c r="A2304" s="5"/>
    </row>
    <row r="2305" spans="1:1" x14ac:dyDescent="0.15">
      <c r="A2305" s="5"/>
    </row>
    <row r="2306" spans="1:1" x14ac:dyDescent="0.15">
      <c r="A2306" s="5"/>
    </row>
    <row r="2307" spans="1:1" x14ac:dyDescent="0.15">
      <c r="A2307" s="5"/>
    </row>
    <row r="2308" spans="1:1" x14ac:dyDescent="0.15">
      <c r="A2308" s="5"/>
    </row>
    <row r="2309" spans="1:1" x14ac:dyDescent="0.15">
      <c r="A2309" s="5"/>
    </row>
    <row r="2310" spans="1:1" x14ac:dyDescent="0.15">
      <c r="A2310" s="5"/>
    </row>
    <row r="2311" spans="1:1" x14ac:dyDescent="0.15">
      <c r="A2311" s="5"/>
    </row>
    <row r="2312" spans="1:1" x14ac:dyDescent="0.15">
      <c r="A2312" s="5"/>
    </row>
    <row r="2313" spans="1:1" x14ac:dyDescent="0.15">
      <c r="A2313" s="5"/>
    </row>
    <row r="2314" spans="1:1" x14ac:dyDescent="0.15">
      <c r="A2314" s="5"/>
    </row>
    <row r="2315" spans="1:1" x14ac:dyDescent="0.15">
      <c r="A2315" s="5"/>
    </row>
    <row r="2316" spans="1:1" x14ac:dyDescent="0.15">
      <c r="A2316" s="5"/>
    </row>
    <row r="2317" spans="1:1" x14ac:dyDescent="0.15">
      <c r="A2317" s="5"/>
    </row>
    <row r="2318" spans="1:1" x14ac:dyDescent="0.15">
      <c r="A2318" s="5"/>
    </row>
    <row r="2319" spans="1:1" x14ac:dyDescent="0.15">
      <c r="A2319" s="5"/>
    </row>
    <row r="2320" spans="1:1" x14ac:dyDescent="0.15">
      <c r="A2320" s="5"/>
    </row>
    <row r="2321" spans="1:1" x14ac:dyDescent="0.15">
      <c r="A2321" s="5"/>
    </row>
    <row r="2322" spans="1:1" x14ac:dyDescent="0.15">
      <c r="A2322" s="5"/>
    </row>
    <row r="2323" spans="1:1" x14ac:dyDescent="0.15">
      <c r="A2323" s="5"/>
    </row>
    <row r="2324" spans="1:1" x14ac:dyDescent="0.15">
      <c r="A2324" s="5"/>
    </row>
    <row r="2325" spans="1:1" x14ac:dyDescent="0.15">
      <c r="A2325" s="5"/>
    </row>
    <row r="2326" spans="1:1" x14ac:dyDescent="0.15">
      <c r="A2326" s="5"/>
    </row>
    <row r="2327" spans="1:1" x14ac:dyDescent="0.15">
      <c r="A2327" s="5"/>
    </row>
    <row r="2328" spans="1:1" x14ac:dyDescent="0.15">
      <c r="A2328" s="5"/>
    </row>
    <row r="2329" spans="1:1" x14ac:dyDescent="0.15">
      <c r="A2329" s="5"/>
    </row>
    <row r="2330" spans="1:1" x14ac:dyDescent="0.15">
      <c r="A2330" s="5"/>
    </row>
    <row r="2331" spans="1:1" x14ac:dyDescent="0.15">
      <c r="A2331" s="5"/>
    </row>
    <row r="2332" spans="1:1" x14ac:dyDescent="0.15">
      <c r="A2332" s="5"/>
    </row>
    <row r="2333" spans="1:1" x14ac:dyDescent="0.15">
      <c r="A2333" s="5"/>
    </row>
    <row r="2334" spans="1:1" x14ac:dyDescent="0.15">
      <c r="A2334" s="5"/>
    </row>
    <row r="2335" spans="1:1" x14ac:dyDescent="0.15">
      <c r="A2335" s="5"/>
    </row>
    <row r="2336" spans="1:1" x14ac:dyDescent="0.15">
      <c r="A2336" s="5"/>
    </row>
    <row r="2337" spans="1:1" x14ac:dyDescent="0.15">
      <c r="A2337" s="5"/>
    </row>
    <row r="2338" spans="1:1" x14ac:dyDescent="0.15">
      <c r="A2338" s="5"/>
    </row>
    <row r="2339" spans="1:1" x14ac:dyDescent="0.15">
      <c r="A2339" s="5"/>
    </row>
    <row r="2340" spans="1:1" x14ac:dyDescent="0.15">
      <c r="A2340" s="5"/>
    </row>
    <row r="2341" spans="1:1" x14ac:dyDescent="0.15">
      <c r="A2341" s="5"/>
    </row>
    <row r="2342" spans="1:1" x14ac:dyDescent="0.15">
      <c r="A2342" s="5"/>
    </row>
    <row r="2343" spans="1:1" x14ac:dyDescent="0.15">
      <c r="A2343" s="5"/>
    </row>
    <row r="2344" spans="1:1" x14ac:dyDescent="0.15">
      <c r="A2344" s="5"/>
    </row>
    <row r="2345" spans="1:1" x14ac:dyDescent="0.15">
      <c r="A2345" s="5"/>
    </row>
    <row r="2346" spans="1:1" x14ac:dyDescent="0.15">
      <c r="A2346" s="5"/>
    </row>
    <row r="2347" spans="1:1" x14ac:dyDescent="0.15">
      <c r="A2347" s="5"/>
    </row>
    <row r="2348" spans="1:1" x14ac:dyDescent="0.15">
      <c r="A2348" s="5"/>
    </row>
    <row r="2349" spans="1:1" x14ac:dyDescent="0.15">
      <c r="A2349" s="5"/>
    </row>
    <row r="2350" spans="1:1" x14ac:dyDescent="0.15">
      <c r="A2350" s="5"/>
    </row>
    <row r="2351" spans="1:1" x14ac:dyDescent="0.15">
      <c r="A2351" s="5"/>
    </row>
    <row r="2352" spans="1:1" x14ac:dyDescent="0.15">
      <c r="A2352" s="5"/>
    </row>
    <row r="2353" spans="1:1" x14ac:dyDescent="0.15">
      <c r="A2353" s="5"/>
    </row>
    <row r="2354" spans="1:1" x14ac:dyDescent="0.15">
      <c r="A2354" s="5"/>
    </row>
    <row r="2355" spans="1:1" x14ac:dyDescent="0.15">
      <c r="A2355" s="5"/>
    </row>
    <row r="2356" spans="1:1" x14ac:dyDescent="0.15">
      <c r="A2356" s="5"/>
    </row>
    <row r="2357" spans="1:1" x14ac:dyDescent="0.15">
      <c r="A2357" s="5"/>
    </row>
    <row r="2358" spans="1:1" x14ac:dyDescent="0.15">
      <c r="A2358" s="5"/>
    </row>
    <row r="2359" spans="1:1" x14ac:dyDescent="0.15">
      <c r="A2359" s="5"/>
    </row>
    <row r="2360" spans="1:1" x14ac:dyDescent="0.15">
      <c r="A2360" s="5"/>
    </row>
    <row r="2361" spans="1:1" x14ac:dyDescent="0.15">
      <c r="A2361" s="5"/>
    </row>
    <row r="2362" spans="1:1" x14ac:dyDescent="0.15">
      <c r="A2362" s="5"/>
    </row>
    <row r="2363" spans="1:1" x14ac:dyDescent="0.15">
      <c r="A2363" s="5"/>
    </row>
    <row r="2364" spans="1:1" x14ac:dyDescent="0.15">
      <c r="A2364" s="5"/>
    </row>
    <row r="2365" spans="1:1" x14ac:dyDescent="0.15">
      <c r="A2365" s="5"/>
    </row>
    <row r="2366" spans="1:1" x14ac:dyDescent="0.15">
      <c r="A2366" s="5"/>
    </row>
    <row r="2367" spans="1:1" x14ac:dyDescent="0.15">
      <c r="A2367" s="5"/>
    </row>
    <row r="2368" spans="1:1" x14ac:dyDescent="0.15">
      <c r="A2368" s="5"/>
    </row>
    <row r="2369" spans="1:1" x14ac:dyDescent="0.15">
      <c r="A2369" s="5"/>
    </row>
    <row r="2370" spans="1:1" x14ac:dyDescent="0.15">
      <c r="A2370" s="5"/>
    </row>
    <row r="2371" spans="1:1" x14ac:dyDescent="0.15">
      <c r="A2371" s="5"/>
    </row>
    <row r="2372" spans="1:1" x14ac:dyDescent="0.15">
      <c r="A2372" s="5"/>
    </row>
    <row r="2373" spans="1:1" x14ac:dyDescent="0.15">
      <c r="A2373" s="5"/>
    </row>
    <row r="2374" spans="1:1" x14ac:dyDescent="0.15">
      <c r="A2374" s="5"/>
    </row>
    <row r="2375" spans="1:1" x14ac:dyDescent="0.15">
      <c r="A2375" s="5"/>
    </row>
    <row r="2376" spans="1:1" x14ac:dyDescent="0.15">
      <c r="A2376" s="5"/>
    </row>
    <row r="2377" spans="1:1" x14ac:dyDescent="0.15">
      <c r="A2377" s="5"/>
    </row>
    <row r="2378" spans="1:1" x14ac:dyDescent="0.15">
      <c r="A2378" s="5"/>
    </row>
    <row r="2379" spans="1:1" x14ac:dyDescent="0.15">
      <c r="A2379" s="5"/>
    </row>
    <row r="2380" spans="1:1" x14ac:dyDescent="0.15">
      <c r="A2380" s="5"/>
    </row>
    <row r="2381" spans="1:1" x14ac:dyDescent="0.15">
      <c r="A2381" s="5"/>
    </row>
    <row r="2382" spans="1:1" x14ac:dyDescent="0.15">
      <c r="A2382" s="5"/>
    </row>
    <row r="2383" spans="1:1" x14ac:dyDescent="0.15">
      <c r="A2383" s="5"/>
    </row>
    <row r="2384" spans="1:1" x14ac:dyDescent="0.15">
      <c r="A2384" s="5"/>
    </row>
    <row r="2385" spans="1:1" x14ac:dyDescent="0.15">
      <c r="A2385" s="5"/>
    </row>
    <row r="2386" spans="1:1" x14ac:dyDescent="0.15">
      <c r="A2386" s="5"/>
    </row>
    <row r="2387" spans="1:1" x14ac:dyDescent="0.15">
      <c r="A2387" s="5"/>
    </row>
    <row r="2388" spans="1:1" x14ac:dyDescent="0.15">
      <c r="A2388" s="5"/>
    </row>
    <row r="2389" spans="1:1" x14ac:dyDescent="0.15">
      <c r="A2389" s="5"/>
    </row>
    <row r="2390" spans="1:1" x14ac:dyDescent="0.15">
      <c r="A2390" s="5"/>
    </row>
    <row r="2391" spans="1:1" x14ac:dyDescent="0.15">
      <c r="A2391" s="5"/>
    </row>
    <row r="2392" spans="1:1" x14ac:dyDescent="0.15">
      <c r="A2392" s="5"/>
    </row>
    <row r="2393" spans="1:1" x14ac:dyDescent="0.15">
      <c r="A2393" s="5"/>
    </row>
    <row r="2394" spans="1:1" x14ac:dyDescent="0.15">
      <c r="A2394" s="5"/>
    </row>
    <row r="2395" spans="1:1" x14ac:dyDescent="0.15">
      <c r="A2395" s="5"/>
    </row>
    <row r="2396" spans="1:1" x14ac:dyDescent="0.15">
      <c r="A2396" s="5"/>
    </row>
    <row r="2397" spans="1:1" x14ac:dyDescent="0.15">
      <c r="A2397" s="5"/>
    </row>
    <row r="2398" spans="1:1" x14ac:dyDescent="0.15">
      <c r="A2398" s="5"/>
    </row>
    <row r="2399" spans="1:1" x14ac:dyDescent="0.15">
      <c r="A2399" s="5"/>
    </row>
    <row r="2400" spans="1:1" x14ac:dyDescent="0.15">
      <c r="A2400" s="5"/>
    </row>
    <row r="2401" spans="1:1" x14ac:dyDescent="0.15">
      <c r="A2401" s="5"/>
    </row>
    <row r="2402" spans="1:1" x14ac:dyDescent="0.15">
      <c r="A2402" s="5"/>
    </row>
    <row r="2403" spans="1:1" x14ac:dyDescent="0.15">
      <c r="A2403" s="5"/>
    </row>
    <row r="2404" spans="1:1" x14ac:dyDescent="0.15">
      <c r="A2404" s="5"/>
    </row>
    <row r="2405" spans="1:1" x14ac:dyDescent="0.15">
      <c r="A2405" s="5"/>
    </row>
    <row r="2406" spans="1:1" x14ac:dyDescent="0.15">
      <c r="A2406" s="5"/>
    </row>
    <row r="2407" spans="1:1" x14ac:dyDescent="0.15">
      <c r="A2407" s="5"/>
    </row>
    <row r="2408" spans="1:1" x14ac:dyDescent="0.15">
      <c r="A2408" s="5"/>
    </row>
    <row r="2409" spans="1:1" x14ac:dyDescent="0.15">
      <c r="A2409" s="5"/>
    </row>
    <row r="2410" spans="1:1" x14ac:dyDescent="0.15">
      <c r="A2410" s="5"/>
    </row>
    <row r="2411" spans="1:1" x14ac:dyDescent="0.15">
      <c r="A2411" s="5"/>
    </row>
    <row r="2412" spans="1:1" x14ac:dyDescent="0.15">
      <c r="A2412" s="5"/>
    </row>
    <row r="2413" spans="1:1" x14ac:dyDescent="0.15">
      <c r="A2413" s="5"/>
    </row>
    <row r="2414" spans="1:1" x14ac:dyDescent="0.15">
      <c r="A2414" s="5"/>
    </row>
    <row r="2415" spans="1:1" x14ac:dyDescent="0.15">
      <c r="A2415" s="5"/>
    </row>
    <row r="2416" spans="1:1" x14ac:dyDescent="0.15">
      <c r="A2416" s="5"/>
    </row>
    <row r="2417" spans="1:1" x14ac:dyDescent="0.15">
      <c r="A2417" s="5"/>
    </row>
    <row r="2418" spans="1:1" x14ac:dyDescent="0.15">
      <c r="A2418" s="5"/>
    </row>
    <row r="2419" spans="1:1" x14ac:dyDescent="0.15">
      <c r="A2419" s="5"/>
    </row>
    <row r="2420" spans="1:1" x14ac:dyDescent="0.15">
      <c r="A2420" s="5"/>
    </row>
    <row r="2421" spans="1:1" x14ac:dyDescent="0.15">
      <c r="A2421" s="5"/>
    </row>
    <row r="2422" spans="1:1" x14ac:dyDescent="0.15">
      <c r="A2422" s="5"/>
    </row>
    <row r="2423" spans="1:1" x14ac:dyDescent="0.15">
      <c r="A2423" s="5"/>
    </row>
    <row r="2424" spans="1:1" x14ac:dyDescent="0.15">
      <c r="A2424" s="5"/>
    </row>
    <row r="2425" spans="1:1" x14ac:dyDescent="0.15">
      <c r="A2425" s="5"/>
    </row>
    <row r="2426" spans="1:1" x14ac:dyDescent="0.15">
      <c r="A2426" s="5"/>
    </row>
    <row r="2427" spans="1:1" x14ac:dyDescent="0.15">
      <c r="A2427" s="5"/>
    </row>
    <row r="2428" spans="1:1" x14ac:dyDescent="0.15">
      <c r="A2428" s="5"/>
    </row>
    <row r="2429" spans="1:1" x14ac:dyDescent="0.15">
      <c r="A2429" s="5"/>
    </row>
    <row r="2430" spans="1:1" x14ac:dyDescent="0.15">
      <c r="A2430" s="5"/>
    </row>
    <row r="2431" spans="1:1" x14ac:dyDescent="0.15">
      <c r="A2431" s="5"/>
    </row>
    <row r="2432" spans="1:1" x14ac:dyDescent="0.15">
      <c r="A2432" s="5"/>
    </row>
    <row r="2433" spans="1:1" x14ac:dyDescent="0.15">
      <c r="A2433" s="5"/>
    </row>
    <row r="2434" spans="1:1" x14ac:dyDescent="0.15">
      <c r="A2434" s="5"/>
    </row>
    <row r="2435" spans="1:1" x14ac:dyDescent="0.15">
      <c r="A2435" s="5"/>
    </row>
    <row r="2436" spans="1:1" x14ac:dyDescent="0.15">
      <c r="A2436" s="5"/>
    </row>
    <row r="2437" spans="1:1" x14ac:dyDescent="0.15">
      <c r="A2437" s="5"/>
    </row>
    <row r="2438" spans="1:1" x14ac:dyDescent="0.15">
      <c r="A2438" s="5"/>
    </row>
    <row r="2439" spans="1:1" x14ac:dyDescent="0.15">
      <c r="A2439" s="5"/>
    </row>
    <row r="2440" spans="1:1" x14ac:dyDescent="0.15">
      <c r="A2440" s="5"/>
    </row>
    <row r="2441" spans="1:1" x14ac:dyDescent="0.15">
      <c r="A2441" s="5"/>
    </row>
    <row r="2442" spans="1:1" x14ac:dyDescent="0.15">
      <c r="A2442" s="5"/>
    </row>
    <row r="2443" spans="1:1" x14ac:dyDescent="0.15">
      <c r="A2443" s="5"/>
    </row>
    <row r="2444" spans="1:1" x14ac:dyDescent="0.15">
      <c r="A2444" s="5"/>
    </row>
    <row r="2445" spans="1:1" x14ac:dyDescent="0.15">
      <c r="A2445" s="5"/>
    </row>
    <row r="2446" spans="1:1" x14ac:dyDescent="0.15">
      <c r="A2446" s="5"/>
    </row>
    <row r="2447" spans="1:1" x14ac:dyDescent="0.15">
      <c r="A2447" s="5"/>
    </row>
    <row r="2448" spans="1:1" x14ac:dyDescent="0.15">
      <c r="A2448" s="5"/>
    </row>
    <row r="2449" spans="1:1" x14ac:dyDescent="0.15">
      <c r="A2449" s="5"/>
    </row>
    <row r="2450" spans="1:1" x14ac:dyDescent="0.15">
      <c r="A2450" s="5"/>
    </row>
    <row r="2451" spans="1:1" x14ac:dyDescent="0.15">
      <c r="A2451" s="5"/>
    </row>
    <row r="2452" spans="1:1" x14ac:dyDescent="0.15">
      <c r="A2452" s="5"/>
    </row>
    <row r="2453" spans="1:1" x14ac:dyDescent="0.15">
      <c r="A2453" s="5"/>
    </row>
    <row r="2454" spans="1:1" x14ac:dyDescent="0.15">
      <c r="A2454" s="5"/>
    </row>
    <row r="2455" spans="1:1" x14ac:dyDescent="0.15">
      <c r="A2455" s="5"/>
    </row>
    <row r="2456" spans="1:1" x14ac:dyDescent="0.15">
      <c r="A2456" s="5"/>
    </row>
    <row r="2457" spans="1:1" x14ac:dyDescent="0.15">
      <c r="A2457" s="5"/>
    </row>
    <row r="2458" spans="1:1" x14ac:dyDescent="0.15">
      <c r="A2458" s="5"/>
    </row>
    <row r="2459" spans="1:1" x14ac:dyDescent="0.15">
      <c r="A2459" s="5"/>
    </row>
    <row r="2460" spans="1:1" x14ac:dyDescent="0.15">
      <c r="A2460" s="5"/>
    </row>
    <row r="2461" spans="1:1" x14ac:dyDescent="0.15">
      <c r="A2461" s="5"/>
    </row>
    <row r="2462" spans="1:1" x14ac:dyDescent="0.15">
      <c r="A2462" s="5"/>
    </row>
    <row r="2463" spans="1:1" x14ac:dyDescent="0.15">
      <c r="A2463" s="5"/>
    </row>
    <row r="2464" spans="1:1" x14ac:dyDescent="0.15">
      <c r="A2464" s="5"/>
    </row>
    <row r="2465" spans="1:1" x14ac:dyDescent="0.15">
      <c r="A2465" s="5"/>
    </row>
    <row r="2466" spans="1:1" x14ac:dyDescent="0.15">
      <c r="A2466" s="5"/>
    </row>
    <row r="2467" spans="1:1" x14ac:dyDescent="0.15">
      <c r="A2467" s="5"/>
    </row>
    <row r="2468" spans="1:1" x14ac:dyDescent="0.15">
      <c r="A2468" s="5"/>
    </row>
    <row r="2469" spans="1:1" x14ac:dyDescent="0.15">
      <c r="A2469" s="5"/>
    </row>
    <row r="2470" spans="1:1" x14ac:dyDescent="0.15">
      <c r="A2470" s="5"/>
    </row>
    <row r="2471" spans="1:1" x14ac:dyDescent="0.15">
      <c r="A2471" s="5"/>
    </row>
    <row r="2472" spans="1:1" x14ac:dyDescent="0.15">
      <c r="A2472" s="5"/>
    </row>
    <row r="2473" spans="1:1" x14ac:dyDescent="0.15">
      <c r="A2473" s="5"/>
    </row>
    <row r="2474" spans="1:1" x14ac:dyDescent="0.15">
      <c r="A2474" s="5"/>
    </row>
    <row r="2475" spans="1:1" x14ac:dyDescent="0.15">
      <c r="A2475" s="5"/>
    </row>
    <row r="2476" spans="1:1" x14ac:dyDescent="0.15">
      <c r="A2476" s="5"/>
    </row>
    <row r="2477" spans="1:1" x14ac:dyDescent="0.15">
      <c r="A2477" s="5"/>
    </row>
    <row r="2478" spans="1:1" x14ac:dyDescent="0.15">
      <c r="A2478" s="5"/>
    </row>
    <row r="2479" spans="1:1" x14ac:dyDescent="0.15">
      <c r="A2479" s="5"/>
    </row>
    <row r="2480" spans="1:1" x14ac:dyDescent="0.15">
      <c r="A2480" s="5"/>
    </row>
    <row r="2481" spans="1:1" x14ac:dyDescent="0.15">
      <c r="A2481" s="5"/>
    </row>
    <row r="2482" spans="1:1" x14ac:dyDescent="0.15">
      <c r="A2482" s="5"/>
    </row>
    <row r="2483" spans="1:1" x14ac:dyDescent="0.15">
      <c r="A2483" s="5"/>
    </row>
    <row r="2484" spans="1:1" x14ac:dyDescent="0.15">
      <c r="A2484" s="5"/>
    </row>
    <row r="2485" spans="1:1" x14ac:dyDescent="0.15">
      <c r="A2485" s="5"/>
    </row>
    <row r="2486" spans="1:1" x14ac:dyDescent="0.15">
      <c r="A2486" s="5"/>
    </row>
    <row r="2487" spans="1:1" x14ac:dyDescent="0.15">
      <c r="A2487" s="5"/>
    </row>
    <row r="2488" spans="1:1" x14ac:dyDescent="0.15">
      <c r="A2488" s="5"/>
    </row>
    <row r="2489" spans="1:1" x14ac:dyDescent="0.15">
      <c r="A2489" s="5"/>
    </row>
    <row r="2490" spans="1:1" x14ac:dyDescent="0.15">
      <c r="A2490" s="5"/>
    </row>
    <row r="2491" spans="1:1" x14ac:dyDescent="0.15">
      <c r="A2491" s="5"/>
    </row>
    <row r="2492" spans="1:1" x14ac:dyDescent="0.15">
      <c r="A2492" s="5"/>
    </row>
    <row r="2493" spans="1:1" x14ac:dyDescent="0.15">
      <c r="A2493" s="5"/>
    </row>
    <row r="2494" spans="1:1" x14ac:dyDescent="0.15">
      <c r="A2494" s="5"/>
    </row>
    <row r="2495" spans="1:1" x14ac:dyDescent="0.15">
      <c r="A2495" s="5"/>
    </row>
    <row r="2496" spans="1:1" x14ac:dyDescent="0.15">
      <c r="A2496" s="5"/>
    </row>
    <row r="2497" spans="1:1" x14ac:dyDescent="0.15">
      <c r="A2497" s="5"/>
    </row>
    <row r="2498" spans="1:1" x14ac:dyDescent="0.15">
      <c r="A2498" s="5"/>
    </row>
    <row r="2499" spans="1:1" x14ac:dyDescent="0.15">
      <c r="A2499" s="5"/>
    </row>
    <row r="2500" spans="1:1" x14ac:dyDescent="0.15">
      <c r="A2500" s="5"/>
    </row>
    <row r="2501" spans="1:1" x14ac:dyDescent="0.15">
      <c r="A2501" s="5"/>
    </row>
    <row r="2502" spans="1:1" x14ac:dyDescent="0.15">
      <c r="A2502" s="5"/>
    </row>
    <row r="2503" spans="1:1" x14ac:dyDescent="0.15">
      <c r="A2503" s="5"/>
    </row>
    <row r="2504" spans="1:1" x14ac:dyDescent="0.15">
      <c r="A2504" s="5"/>
    </row>
    <row r="2505" spans="1:1" x14ac:dyDescent="0.15">
      <c r="A2505" s="5"/>
    </row>
    <row r="2506" spans="1:1" x14ac:dyDescent="0.15">
      <c r="A2506" s="5"/>
    </row>
    <row r="2507" spans="1:1" x14ac:dyDescent="0.15">
      <c r="A2507" s="5"/>
    </row>
    <row r="2508" spans="1:1" x14ac:dyDescent="0.15">
      <c r="A2508" s="5"/>
    </row>
    <row r="2509" spans="1:1" x14ac:dyDescent="0.15">
      <c r="A2509" s="5"/>
    </row>
    <row r="2510" spans="1:1" x14ac:dyDescent="0.15">
      <c r="A2510" s="5"/>
    </row>
    <row r="2511" spans="1:1" x14ac:dyDescent="0.15">
      <c r="A2511" s="5"/>
    </row>
    <row r="2512" spans="1:1" x14ac:dyDescent="0.15">
      <c r="A2512" s="5"/>
    </row>
    <row r="2513" spans="1:1" x14ac:dyDescent="0.15">
      <c r="A2513" s="5"/>
    </row>
    <row r="2514" spans="1:1" x14ac:dyDescent="0.15">
      <c r="A2514" s="5"/>
    </row>
    <row r="2515" spans="1:1" x14ac:dyDescent="0.15">
      <c r="A2515" s="5"/>
    </row>
    <row r="2516" spans="1:1" x14ac:dyDescent="0.15">
      <c r="A2516" s="5"/>
    </row>
    <row r="2517" spans="1:1" x14ac:dyDescent="0.15">
      <c r="A2517" s="5"/>
    </row>
    <row r="2518" spans="1:1" x14ac:dyDescent="0.15">
      <c r="A2518" s="5"/>
    </row>
    <row r="2519" spans="1:1" x14ac:dyDescent="0.15">
      <c r="A2519" s="5"/>
    </row>
    <row r="2520" spans="1:1" x14ac:dyDescent="0.15">
      <c r="A2520" s="5"/>
    </row>
    <row r="2521" spans="1:1" x14ac:dyDescent="0.15">
      <c r="A2521" s="5"/>
    </row>
    <row r="2522" spans="1:1" x14ac:dyDescent="0.15">
      <c r="A2522" s="5"/>
    </row>
    <row r="2523" spans="1:1" x14ac:dyDescent="0.15">
      <c r="A2523" s="5"/>
    </row>
    <row r="2524" spans="1:1" x14ac:dyDescent="0.15">
      <c r="A2524" s="5"/>
    </row>
    <row r="2525" spans="1:1" x14ac:dyDescent="0.15">
      <c r="A2525" s="5"/>
    </row>
    <row r="2526" spans="1:1" x14ac:dyDescent="0.15">
      <c r="A2526" s="5"/>
    </row>
    <row r="2527" spans="1:1" x14ac:dyDescent="0.15">
      <c r="A2527" s="5"/>
    </row>
    <row r="2528" spans="1:1" x14ac:dyDescent="0.15">
      <c r="A2528" s="5"/>
    </row>
    <row r="2529" spans="1:1" x14ac:dyDescent="0.15">
      <c r="A2529" s="5"/>
    </row>
    <row r="2530" spans="1:1" x14ac:dyDescent="0.15">
      <c r="A2530" s="5"/>
    </row>
    <row r="2531" spans="1:1" x14ac:dyDescent="0.15">
      <c r="A2531" s="5"/>
    </row>
    <row r="2532" spans="1:1" x14ac:dyDescent="0.15">
      <c r="A2532" s="5"/>
    </row>
    <row r="2533" spans="1:1" x14ac:dyDescent="0.15">
      <c r="A2533" s="5"/>
    </row>
    <row r="2534" spans="1:1" x14ac:dyDescent="0.15">
      <c r="A2534" s="5"/>
    </row>
    <row r="2535" spans="1:1" x14ac:dyDescent="0.15">
      <c r="A2535" s="5"/>
    </row>
    <row r="2536" spans="1:1" x14ac:dyDescent="0.15">
      <c r="A2536" s="5"/>
    </row>
    <row r="2537" spans="1:1" x14ac:dyDescent="0.15">
      <c r="A2537" s="5"/>
    </row>
    <row r="2538" spans="1:1" x14ac:dyDescent="0.15">
      <c r="A2538" s="5"/>
    </row>
    <row r="2539" spans="1:1" x14ac:dyDescent="0.15">
      <c r="A2539" s="5"/>
    </row>
    <row r="2540" spans="1:1" x14ac:dyDescent="0.15">
      <c r="A2540" s="5"/>
    </row>
    <row r="2541" spans="1:1" x14ac:dyDescent="0.15">
      <c r="A2541" s="5"/>
    </row>
    <row r="2542" spans="1:1" x14ac:dyDescent="0.15">
      <c r="A2542" s="5"/>
    </row>
    <row r="2543" spans="1:1" x14ac:dyDescent="0.15">
      <c r="A2543" s="5"/>
    </row>
    <row r="2544" spans="1:1" x14ac:dyDescent="0.15">
      <c r="A2544" s="5"/>
    </row>
    <row r="2545" spans="1:1" x14ac:dyDescent="0.15">
      <c r="A2545" s="5"/>
    </row>
    <row r="2546" spans="1:1" x14ac:dyDescent="0.15">
      <c r="A2546" s="5"/>
    </row>
    <row r="2547" spans="1:1" x14ac:dyDescent="0.15">
      <c r="A2547" s="5"/>
    </row>
    <row r="2548" spans="1:1" x14ac:dyDescent="0.15">
      <c r="A2548" s="5"/>
    </row>
    <row r="2549" spans="1:1" x14ac:dyDescent="0.15">
      <c r="A2549" s="5"/>
    </row>
    <row r="2550" spans="1:1" x14ac:dyDescent="0.15">
      <c r="A2550" s="5"/>
    </row>
    <row r="2551" spans="1:1" x14ac:dyDescent="0.15">
      <c r="A2551" s="5"/>
    </row>
    <row r="2552" spans="1:1" x14ac:dyDescent="0.15">
      <c r="A2552" s="5"/>
    </row>
    <row r="2553" spans="1:1" x14ac:dyDescent="0.15">
      <c r="A2553" s="5"/>
    </row>
    <row r="2554" spans="1:1" x14ac:dyDescent="0.15">
      <c r="A2554" s="5"/>
    </row>
    <row r="2555" spans="1:1" x14ac:dyDescent="0.15">
      <c r="A2555" s="5"/>
    </row>
    <row r="2556" spans="1:1" x14ac:dyDescent="0.15">
      <c r="A2556" s="5"/>
    </row>
    <row r="2557" spans="1:1" x14ac:dyDescent="0.15">
      <c r="A2557" s="5"/>
    </row>
    <row r="2558" spans="1:1" x14ac:dyDescent="0.15">
      <c r="A2558" s="5"/>
    </row>
    <row r="2559" spans="1:1" x14ac:dyDescent="0.15">
      <c r="A2559" s="5"/>
    </row>
    <row r="2560" spans="1:1" x14ac:dyDescent="0.15">
      <c r="A2560" s="5"/>
    </row>
    <row r="2561" spans="1:1" x14ac:dyDescent="0.15">
      <c r="A2561" s="5"/>
    </row>
    <row r="2562" spans="1:1" x14ac:dyDescent="0.15">
      <c r="A2562" s="5"/>
    </row>
    <row r="2563" spans="1:1" x14ac:dyDescent="0.15">
      <c r="A2563" s="5"/>
    </row>
    <row r="2564" spans="1:1" x14ac:dyDescent="0.15">
      <c r="A2564" s="5"/>
    </row>
    <row r="2565" spans="1:1" x14ac:dyDescent="0.15">
      <c r="A2565" s="5"/>
    </row>
    <row r="2566" spans="1:1" x14ac:dyDescent="0.15">
      <c r="A2566" s="5"/>
    </row>
    <row r="2567" spans="1:1" x14ac:dyDescent="0.15">
      <c r="A2567" s="5"/>
    </row>
    <row r="2568" spans="1:1" x14ac:dyDescent="0.15">
      <c r="A2568" s="5"/>
    </row>
    <row r="2569" spans="1:1" x14ac:dyDescent="0.15">
      <c r="A2569" s="5"/>
    </row>
    <row r="2570" spans="1:1" x14ac:dyDescent="0.15">
      <c r="A2570" s="5"/>
    </row>
    <row r="2571" spans="1:1" x14ac:dyDescent="0.15">
      <c r="A2571" s="5"/>
    </row>
    <row r="2572" spans="1:1" x14ac:dyDescent="0.15">
      <c r="A2572" s="5"/>
    </row>
    <row r="2573" spans="1:1" x14ac:dyDescent="0.15">
      <c r="A2573" s="5"/>
    </row>
    <row r="2574" spans="1:1" x14ac:dyDescent="0.15">
      <c r="A2574" s="5"/>
    </row>
    <row r="2575" spans="1:1" x14ac:dyDescent="0.15">
      <c r="A2575" s="5"/>
    </row>
    <row r="2576" spans="1:1" x14ac:dyDescent="0.15">
      <c r="A2576" s="5"/>
    </row>
    <row r="2577" spans="1:1" x14ac:dyDescent="0.15">
      <c r="A2577" s="5"/>
    </row>
    <row r="2578" spans="1:1" x14ac:dyDescent="0.15">
      <c r="A2578" s="5"/>
    </row>
    <row r="2579" spans="1:1" x14ac:dyDescent="0.15">
      <c r="A2579" s="5"/>
    </row>
    <row r="2580" spans="1:1" x14ac:dyDescent="0.15">
      <c r="A2580" s="5"/>
    </row>
    <row r="2581" spans="1:1" x14ac:dyDescent="0.15">
      <c r="A2581" s="5"/>
    </row>
    <row r="2582" spans="1:1" x14ac:dyDescent="0.15">
      <c r="A2582" s="5"/>
    </row>
    <row r="2583" spans="1:1" x14ac:dyDescent="0.15">
      <c r="A2583" s="5"/>
    </row>
    <row r="2584" spans="1:1" x14ac:dyDescent="0.15">
      <c r="A2584" s="5"/>
    </row>
    <row r="2585" spans="1:1" x14ac:dyDescent="0.15">
      <c r="A2585" s="5"/>
    </row>
    <row r="2586" spans="1:1" x14ac:dyDescent="0.15">
      <c r="A2586" s="5"/>
    </row>
    <row r="2587" spans="1:1" x14ac:dyDescent="0.15">
      <c r="A2587" s="5"/>
    </row>
    <row r="2588" spans="1:1" x14ac:dyDescent="0.15">
      <c r="A2588" s="5"/>
    </row>
    <row r="2589" spans="1:1" x14ac:dyDescent="0.15">
      <c r="A2589" s="5"/>
    </row>
    <row r="2590" spans="1:1" x14ac:dyDescent="0.15">
      <c r="A2590" s="5"/>
    </row>
    <row r="2591" spans="1:1" x14ac:dyDescent="0.15">
      <c r="A2591" s="5"/>
    </row>
    <row r="2592" spans="1:1" x14ac:dyDescent="0.15">
      <c r="A2592" s="5"/>
    </row>
    <row r="2593" spans="1:1" x14ac:dyDescent="0.15">
      <c r="A2593" s="5"/>
    </row>
    <row r="2594" spans="1:1" x14ac:dyDescent="0.15">
      <c r="A2594" s="5"/>
    </row>
    <row r="2595" spans="1:1" x14ac:dyDescent="0.15">
      <c r="A2595" s="5"/>
    </row>
    <row r="2596" spans="1:1" x14ac:dyDescent="0.15">
      <c r="A2596" s="5"/>
    </row>
    <row r="2597" spans="1:1" x14ac:dyDescent="0.15">
      <c r="A2597" s="5"/>
    </row>
    <row r="2598" spans="1:1" x14ac:dyDescent="0.15">
      <c r="A2598" s="5"/>
    </row>
    <row r="2599" spans="1:1" x14ac:dyDescent="0.15">
      <c r="A2599" s="5"/>
    </row>
    <row r="2600" spans="1:1" x14ac:dyDescent="0.15">
      <c r="A2600" s="5"/>
    </row>
    <row r="2601" spans="1:1" x14ac:dyDescent="0.15">
      <c r="A2601" s="5"/>
    </row>
    <row r="2602" spans="1:1" x14ac:dyDescent="0.15">
      <c r="A2602" s="5"/>
    </row>
    <row r="2603" spans="1:1" x14ac:dyDescent="0.15">
      <c r="A2603" s="5"/>
    </row>
    <row r="2604" spans="1:1" x14ac:dyDescent="0.15">
      <c r="A2604" s="5"/>
    </row>
    <row r="2605" spans="1:1" x14ac:dyDescent="0.15">
      <c r="A2605" s="5"/>
    </row>
    <row r="2606" spans="1:1" x14ac:dyDescent="0.15">
      <c r="A2606" s="5"/>
    </row>
    <row r="2607" spans="1:1" x14ac:dyDescent="0.15">
      <c r="A2607" s="5"/>
    </row>
    <row r="2608" spans="1:1" x14ac:dyDescent="0.15">
      <c r="A2608" s="5"/>
    </row>
    <row r="2609" spans="1:1" x14ac:dyDescent="0.15">
      <c r="A2609" s="5"/>
    </row>
    <row r="2610" spans="1:1" x14ac:dyDescent="0.15">
      <c r="A2610" s="5"/>
    </row>
    <row r="2611" spans="1:1" x14ac:dyDescent="0.15">
      <c r="A2611" s="5"/>
    </row>
    <row r="2612" spans="1:1" x14ac:dyDescent="0.15">
      <c r="A2612" s="5"/>
    </row>
    <row r="2613" spans="1:1" x14ac:dyDescent="0.15">
      <c r="A2613" s="5"/>
    </row>
    <row r="2614" spans="1:1" x14ac:dyDescent="0.15">
      <c r="A2614" s="5"/>
    </row>
    <row r="2615" spans="1:1" x14ac:dyDescent="0.15">
      <c r="A2615" s="5"/>
    </row>
    <row r="2616" spans="1:1" x14ac:dyDescent="0.15">
      <c r="A2616" s="5"/>
    </row>
    <row r="2617" spans="1:1" x14ac:dyDescent="0.15">
      <c r="A2617" s="5"/>
    </row>
    <row r="2618" spans="1:1" x14ac:dyDescent="0.15">
      <c r="A2618" s="5"/>
    </row>
    <row r="2619" spans="1:1" x14ac:dyDescent="0.15">
      <c r="A2619" s="5"/>
    </row>
    <row r="2620" spans="1:1" x14ac:dyDescent="0.15">
      <c r="A2620" s="5"/>
    </row>
    <row r="2621" spans="1:1" x14ac:dyDescent="0.15">
      <c r="A2621" s="5"/>
    </row>
    <row r="2622" spans="1:1" x14ac:dyDescent="0.15">
      <c r="A2622" s="5"/>
    </row>
    <row r="2623" spans="1:1" x14ac:dyDescent="0.15">
      <c r="A2623" s="5"/>
    </row>
    <row r="2624" spans="1:1" x14ac:dyDescent="0.15">
      <c r="A2624" s="5"/>
    </row>
    <row r="2625" spans="1:1" x14ac:dyDescent="0.15">
      <c r="A2625" s="5"/>
    </row>
    <row r="2626" spans="1:1" x14ac:dyDescent="0.15">
      <c r="A2626" s="5"/>
    </row>
    <row r="2627" spans="1:1" x14ac:dyDescent="0.15">
      <c r="A2627" s="5"/>
    </row>
    <row r="2628" spans="1:1" x14ac:dyDescent="0.15">
      <c r="A2628" s="5"/>
    </row>
    <row r="2629" spans="1:1" x14ac:dyDescent="0.15">
      <c r="A2629" s="5"/>
    </row>
    <row r="2630" spans="1:1" x14ac:dyDescent="0.15">
      <c r="A2630" s="5"/>
    </row>
    <row r="2631" spans="1:1" x14ac:dyDescent="0.15">
      <c r="A2631" s="5"/>
    </row>
    <row r="2632" spans="1:1" x14ac:dyDescent="0.15">
      <c r="A2632" s="5"/>
    </row>
    <row r="2633" spans="1:1" x14ac:dyDescent="0.15">
      <c r="A2633" s="5"/>
    </row>
    <row r="2634" spans="1:1" x14ac:dyDescent="0.15">
      <c r="A2634" s="5"/>
    </row>
    <row r="2635" spans="1:1" x14ac:dyDescent="0.15">
      <c r="A2635" s="5"/>
    </row>
    <row r="2636" spans="1:1" x14ac:dyDescent="0.15">
      <c r="A2636" s="5"/>
    </row>
    <row r="2637" spans="1:1" x14ac:dyDescent="0.15">
      <c r="A2637" s="5"/>
    </row>
    <row r="2638" spans="1:1" x14ac:dyDescent="0.15">
      <c r="A2638" s="5"/>
    </row>
    <row r="2639" spans="1:1" x14ac:dyDescent="0.15">
      <c r="A2639" s="5"/>
    </row>
    <row r="2640" spans="1:1" x14ac:dyDescent="0.15">
      <c r="A2640" s="5"/>
    </row>
    <row r="2641" spans="1:1" x14ac:dyDescent="0.15">
      <c r="A2641" s="5"/>
    </row>
    <row r="2642" spans="1:1" x14ac:dyDescent="0.15">
      <c r="A2642" s="5"/>
    </row>
    <row r="2643" spans="1:1" x14ac:dyDescent="0.15">
      <c r="A2643" s="5"/>
    </row>
    <row r="2644" spans="1:1" x14ac:dyDescent="0.15">
      <c r="A2644" s="5"/>
    </row>
    <row r="2645" spans="1:1" x14ac:dyDescent="0.15">
      <c r="A2645" s="5"/>
    </row>
    <row r="2646" spans="1:1" x14ac:dyDescent="0.15">
      <c r="A2646" s="5"/>
    </row>
    <row r="2647" spans="1:1" x14ac:dyDescent="0.15">
      <c r="A2647" s="5"/>
    </row>
    <row r="2648" spans="1:1" x14ac:dyDescent="0.15">
      <c r="A2648" s="5"/>
    </row>
    <row r="2649" spans="1:1" x14ac:dyDescent="0.15">
      <c r="A2649" s="5"/>
    </row>
    <row r="2650" spans="1:1" x14ac:dyDescent="0.15">
      <c r="A2650" s="5"/>
    </row>
    <row r="2651" spans="1:1" x14ac:dyDescent="0.15">
      <c r="A2651" s="5"/>
    </row>
    <row r="2652" spans="1:1" x14ac:dyDescent="0.15">
      <c r="A2652" s="5"/>
    </row>
    <row r="2653" spans="1:1" x14ac:dyDescent="0.15">
      <c r="A2653" s="5"/>
    </row>
    <row r="2654" spans="1:1" x14ac:dyDescent="0.15">
      <c r="A2654" s="5"/>
    </row>
    <row r="2655" spans="1:1" x14ac:dyDescent="0.15">
      <c r="A2655" s="5"/>
    </row>
    <row r="2656" spans="1:1" x14ac:dyDescent="0.15">
      <c r="A2656" s="5"/>
    </row>
    <row r="2657" spans="1:1" x14ac:dyDescent="0.15">
      <c r="A2657" s="5"/>
    </row>
    <row r="2658" spans="1:1" x14ac:dyDescent="0.15">
      <c r="A2658" s="5"/>
    </row>
    <row r="2659" spans="1:1" x14ac:dyDescent="0.15">
      <c r="A2659" s="5"/>
    </row>
    <row r="2660" spans="1:1" x14ac:dyDescent="0.15">
      <c r="A2660" s="5"/>
    </row>
    <row r="2661" spans="1:1" x14ac:dyDescent="0.15">
      <c r="A2661" s="5"/>
    </row>
    <row r="2662" spans="1:1" x14ac:dyDescent="0.15">
      <c r="A2662" s="5"/>
    </row>
    <row r="2663" spans="1:1" x14ac:dyDescent="0.15">
      <c r="A2663" s="5"/>
    </row>
    <row r="2664" spans="1:1" x14ac:dyDescent="0.15">
      <c r="A2664" s="5"/>
    </row>
    <row r="2665" spans="1:1" x14ac:dyDescent="0.15">
      <c r="A2665" s="5"/>
    </row>
    <row r="2666" spans="1:1" x14ac:dyDescent="0.15">
      <c r="A2666" s="5"/>
    </row>
    <row r="2667" spans="1:1" x14ac:dyDescent="0.15">
      <c r="A2667" s="5"/>
    </row>
    <row r="2668" spans="1:1" x14ac:dyDescent="0.15">
      <c r="A2668" s="5"/>
    </row>
    <row r="2669" spans="1:1" x14ac:dyDescent="0.15">
      <c r="A2669" s="5"/>
    </row>
    <row r="2670" spans="1:1" x14ac:dyDescent="0.15">
      <c r="A2670" s="5"/>
    </row>
    <row r="2671" spans="1:1" x14ac:dyDescent="0.15">
      <c r="A2671" s="5"/>
    </row>
    <row r="2672" spans="1:1" x14ac:dyDescent="0.15">
      <c r="A2672" s="5"/>
    </row>
    <row r="2673" spans="1:1" x14ac:dyDescent="0.15">
      <c r="A2673" s="5"/>
    </row>
    <row r="2674" spans="1:1" x14ac:dyDescent="0.15">
      <c r="A2674" s="5"/>
    </row>
    <row r="2675" spans="1:1" x14ac:dyDescent="0.15">
      <c r="A2675" s="5"/>
    </row>
    <row r="2676" spans="1:1" x14ac:dyDescent="0.15">
      <c r="A2676" s="5"/>
    </row>
    <row r="2677" spans="1:1" x14ac:dyDescent="0.15">
      <c r="A2677" s="5"/>
    </row>
    <row r="2678" spans="1:1" x14ac:dyDescent="0.15">
      <c r="A2678" s="5"/>
    </row>
    <row r="2679" spans="1:1" x14ac:dyDescent="0.15">
      <c r="A2679" s="5"/>
    </row>
    <row r="2680" spans="1:1" x14ac:dyDescent="0.15">
      <c r="A2680" s="5"/>
    </row>
    <row r="2681" spans="1:1" x14ac:dyDescent="0.15">
      <c r="A2681" s="5"/>
    </row>
    <row r="2682" spans="1:1" x14ac:dyDescent="0.15">
      <c r="A2682" s="5"/>
    </row>
    <row r="2683" spans="1:1" x14ac:dyDescent="0.15">
      <c r="A2683" s="5"/>
    </row>
    <row r="2684" spans="1:1" x14ac:dyDescent="0.15">
      <c r="A2684" s="5"/>
    </row>
    <row r="2685" spans="1:1" x14ac:dyDescent="0.15">
      <c r="A2685" s="5"/>
    </row>
    <row r="2686" spans="1:1" x14ac:dyDescent="0.15">
      <c r="A2686" s="5"/>
    </row>
    <row r="2687" spans="1:1" x14ac:dyDescent="0.15">
      <c r="A2687" s="5"/>
    </row>
    <row r="2688" spans="1:1" x14ac:dyDescent="0.15">
      <c r="A2688" s="5"/>
    </row>
    <row r="2689" spans="1:1" x14ac:dyDescent="0.15">
      <c r="A2689" s="5"/>
    </row>
    <row r="2690" spans="1:1" x14ac:dyDescent="0.15">
      <c r="A2690" s="5"/>
    </row>
    <row r="2691" spans="1:1" x14ac:dyDescent="0.15">
      <c r="A2691" s="5"/>
    </row>
    <row r="2692" spans="1:1" x14ac:dyDescent="0.15">
      <c r="A2692" s="5"/>
    </row>
    <row r="2693" spans="1:1" x14ac:dyDescent="0.15">
      <c r="A2693" s="5"/>
    </row>
    <row r="2694" spans="1:1" x14ac:dyDescent="0.15">
      <c r="A2694" s="5"/>
    </row>
    <row r="2695" spans="1:1" x14ac:dyDescent="0.15">
      <c r="A2695" s="5"/>
    </row>
    <row r="2696" spans="1:1" x14ac:dyDescent="0.15">
      <c r="A2696" s="5"/>
    </row>
    <row r="2697" spans="1:1" x14ac:dyDescent="0.15">
      <c r="A2697" s="5"/>
    </row>
    <row r="2698" spans="1:1" x14ac:dyDescent="0.15">
      <c r="A2698" s="5"/>
    </row>
    <row r="2699" spans="1:1" x14ac:dyDescent="0.15">
      <c r="A2699" s="5"/>
    </row>
    <row r="2700" spans="1:1" x14ac:dyDescent="0.15">
      <c r="A2700" s="5"/>
    </row>
    <row r="2701" spans="1:1" x14ac:dyDescent="0.15">
      <c r="A2701" s="5"/>
    </row>
    <row r="2702" spans="1:1" x14ac:dyDescent="0.15">
      <c r="A2702" s="5"/>
    </row>
    <row r="2703" spans="1:1" x14ac:dyDescent="0.15">
      <c r="A2703" s="5"/>
    </row>
    <row r="2704" spans="1:1" x14ac:dyDescent="0.15">
      <c r="A2704" s="5"/>
    </row>
    <row r="2705" spans="1:1" x14ac:dyDescent="0.15">
      <c r="A2705" s="5"/>
    </row>
    <row r="2706" spans="1:1" x14ac:dyDescent="0.15">
      <c r="A2706" s="5"/>
    </row>
    <row r="2707" spans="1:1" x14ac:dyDescent="0.15">
      <c r="A2707" s="5"/>
    </row>
    <row r="2708" spans="1:1" x14ac:dyDescent="0.15">
      <c r="A2708" s="5"/>
    </row>
    <row r="2709" spans="1:1" x14ac:dyDescent="0.15">
      <c r="A2709" s="5"/>
    </row>
    <row r="2710" spans="1:1" x14ac:dyDescent="0.15">
      <c r="A2710" s="5"/>
    </row>
    <row r="2711" spans="1:1" x14ac:dyDescent="0.15">
      <c r="A2711" s="5"/>
    </row>
    <row r="2712" spans="1:1" x14ac:dyDescent="0.15">
      <c r="A2712" s="5"/>
    </row>
    <row r="2713" spans="1:1" x14ac:dyDescent="0.15">
      <c r="A2713" s="5"/>
    </row>
    <row r="2714" spans="1:1" x14ac:dyDescent="0.15">
      <c r="A2714" s="5"/>
    </row>
    <row r="2715" spans="1:1" x14ac:dyDescent="0.15">
      <c r="A2715" s="5"/>
    </row>
    <row r="2716" spans="1:1" x14ac:dyDescent="0.15">
      <c r="A2716" s="5"/>
    </row>
    <row r="2717" spans="1:1" x14ac:dyDescent="0.15">
      <c r="A2717" s="5"/>
    </row>
    <row r="2718" spans="1:1" x14ac:dyDescent="0.15">
      <c r="A2718" s="5"/>
    </row>
    <row r="2719" spans="1:1" x14ac:dyDescent="0.15">
      <c r="A2719" s="5"/>
    </row>
    <row r="2720" spans="1:1" x14ac:dyDescent="0.15">
      <c r="A2720" s="5"/>
    </row>
    <row r="2721" spans="1:1" x14ac:dyDescent="0.15">
      <c r="A2721" s="5"/>
    </row>
    <row r="2722" spans="1:1" x14ac:dyDescent="0.15">
      <c r="A2722" s="5"/>
    </row>
    <row r="2723" spans="1:1" x14ac:dyDescent="0.15">
      <c r="A2723" s="5"/>
    </row>
    <row r="2724" spans="1:1" x14ac:dyDescent="0.15">
      <c r="A2724" s="5"/>
    </row>
    <row r="2725" spans="1:1" x14ac:dyDescent="0.15">
      <c r="A2725" s="5"/>
    </row>
    <row r="2726" spans="1:1" x14ac:dyDescent="0.15">
      <c r="A2726" s="5"/>
    </row>
    <row r="2727" spans="1:1" x14ac:dyDescent="0.15">
      <c r="A2727" s="5"/>
    </row>
    <row r="2728" spans="1:1" x14ac:dyDescent="0.15">
      <c r="A2728" s="5"/>
    </row>
    <row r="2729" spans="1:1" x14ac:dyDescent="0.15">
      <c r="A2729" s="5"/>
    </row>
    <row r="2730" spans="1:1" x14ac:dyDescent="0.15">
      <c r="A2730" s="5"/>
    </row>
    <row r="2731" spans="1:1" x14ac:dyDescent="0.15">
      <c r="A2731" s="5"/>
    </row>
    <row r="2732" spans="1:1" x14ac:dyDescent="0.15">
      <c r="A2732" s="5"/>
    </row>
    <row r="2733" spans="1:1" x14ac:dyDescent="0.15">
      <c r="A2733" s="5"/>
    </row>
    <row r="2734" spans="1:1" x14ac:dyDescent="0.15">
      <c r="A2734" s="5"/>
    </row>
    <row r="2735" spans="1:1" x14ac:dyDescent="0.15">
      <c r="A2735" s="5"/>
    </row>
    <row r="2736" spans="1:1" x14ac:dyDescent="0.15">
      <c r="A2736" s="5"/>
    </row>
    <row r="2737" spans="1:1" x14ac:dyDescent="0.15">
      <c r="A2737" s="5"/>
    </row>
    <row r="2738" spans="1:1" x14ac:dyDescent="0.15">
      <c r="A2738" s="5"/>
    </row>
    <row r="2739" spans="1:1" x14ac:dyDescent="0.15">
      <c r="A2739" s="5"/>
    </row>
    <row r="2740" spans="1:1" x14ac:dyDescent="0.15">
      <c r="A2740" s="5"/>
    </row>
    <row r="2741" spans="1:1" x14ac:dyDescent="0.15">
      <c r="A2741" s="5"/>
    </row>
    <row r="2742" spans="1:1" x14ac:dyDescent="0.15">
      <c r="A2742" s="5"/>
    </row>
    <row r="2743" spans="1:1" x14ac:dyDescent="0.15">
      <c r="A2743" s="5"/>
    </row>
    <row r="2744" spans="1:1" x14ac:dyDescent="0.15">
      <c r="A2744" s="5"/>
    </row>
    <row r="2745" spans="1:1" x14ac:dyDescent="0.15">
      <c r="A2745" s="5"/>
    </row>
    <row r="2746" spans="1:1" x14ac:dyDescent="0.15">
      <c r="A2746" s="5"/>
    </row>
    <row r="2747" spans="1:1" x14ac:dyDescent="0.15">
      <c r="A2747" s="5"/>
    </row>
    <row r="2748" spans="1:1" x14ac:dyDescent="0.15">
      <c r="A2748" s="5"/>
    </row>
    <row r="2749" spans="1:1" x14ac:dyDescent="0.15">
      <c r="A2749" s="5"/>
    </row>
    <row r="2750" spans="1:1" x14ac:dyDescent="0.15">
      <c r="A2750" s="5"/>
    </row>
    <row r="2751" spans="1:1" x14ac:dyDescent="0.15">
      <c r="A2751" s="5"/>
    </row>
    <row r="2752" spans="1:1" x14ac:dyDescent="0.15">
      <c r="A2752" s="5"/>
    </row>
    <row r="2753" spans="1:1" x14ac:dyDescent="0.15">
      <c r="A2753" s="5"/>
    </row>
    <row r="2754" spans="1:1" x14ac:dyDescent="0.15">
      <c r="A2754" s="5"/>
    </row>
    <row r="2755" spans="1:1" x14ac:dyDescent="0.15">
      <c r="A2755" s="5"/>
    </row>
    <row r="2756" spans="1:1" x14ac:dyDescent="0.15">
      <c r="A2756" s="5"/>
    </row>
    <row r="2757" spans="1:1" x14ac:dyDescent="0.15">
      <c r="A2757" s="5"/>
    </row>
    <row r="2758" spans="1:1" x14ac:dyDescent="0.15">
      <c r="A2758" s="5"/>
    </row>
    <row r="2759" spans="1:1" x14ac:dyDescent="0.15">
      <c r="A2759" s="5"/>
    </row>
    <row r="2760" spans="1:1" x14ac:dyDescent="0.15">
      <c r="A2760" s="5"/>
    </row>
    <row r="2761" spans="1:1" x14ac:dyDescent="0.15">
      <c r="A2761" s="5"/>
    </row>
    <row r="2762" spans="1:1" x14ac:dyDescent="0.15">
      <c r="A2762" s="5"/>
    </row>
    <row r="2763" spans="1:1" x14ac:dyDescent="0.15">
      <c r="A2763" s="5"/>
    </row>
    <row r="2764" spans="1:1" x14ac:dyDescent="0.15">
      <c r="A2764" s="5"/>
    </row>
    <row r="2765" spans="1:1" x14ac:dyDescent="0.15">
      <c r="A2765" s="5"/>
    </row>
    <row r="2766" spans="1:1" x14ac:dyDescent="0.15">
      <c r="A2766" s="5"/>
    </row>
    <row r="2767" spans="1:1" x14ac:dyDescent="0.15">
      <c r="A2767" s="5"/>
    </row>
    <row r="2768" spans="1:1" x14ac:dyDescent="0.15">
      <c r="A2768" s="5"/>
    </row>
    <row r="2769" spans="1:1" x14ac:dyDescent="0.15">
      <c r="A2769" s="5"/>
    </row>
    <row r="2770" spans="1:1" x14ac:dyDescent="0.15">
      <c r="A2770" s="5"/>
    </row>
    <row r="2771" spans="1:1" x14ac:dyDescent="0.15">
      <c r="A2771" s="5"/>
    </row>
    <row r="2772" spans="1:1" x14ac:dyDescent="0.15">
      <c r="A2772" s="5"/>
    </row>
    <row r="2773" spans="1:1" x14ac:dyDescent="0.15">
      <c r="A2773" s="5"/>
    </row>
    <row r="2774" spans="1:1" x14ac:dyDescent="0.15">
      <c r="A2774" s="5"/>
    </row>
    <row r="2775" spans="1:1" x14ac:dyDescent="0.15">
      <c r="A2775" s="5"/>
    </row>
    <row r="2776" spans="1:1" x14ac:dyDescent="0.15">
      <c r="A2776" s="5"/>
    </row>
    <row r="2777" spans="1:1" x14ac:dyDescent="0.15">
      <c r="A2777" s="5"/>
    </row>
    <row r="2778" spans="1:1" x14ac:dyDescent="0.15">
      <c r="A2778" s="5"/>
    </row>
    <row r="2779" spans="1:1" x14ac:dyDescent="0.15">
      <c r="A2779" s="5"/>
    </row>
    <row r="2780" spans="1:1" x14ac:dyDescent="0.15">
      <c r="A2780" s="5"/>
    </row>
    <row r="2781" spans="1:1" x14ac:dyDescent="0.15">
      <c r="A2781" s="5"/>
    </row>
    <row r="2782" spans="1:1" x14ac:dyDescent="0.15">
      <c r="A2782" s="5"/>
    </row>
    <row r="2783" spans="1:1" x14ac:dyDescent="0.15">
      <c r="A2783" s="5"/>
    </row>
    <row r="2784" spans="1:1" x14ac:dyDescent="0.15">
      <c r="A2784" s="5"/>
    </row>
    <row r="2785" spans="1:1" x14ac:dyDescent="0.15">
      <c r="A2785" s="5"/>
    </row>
    <row r="2786" spans="1:1" x14ac:dyDescent="0.15">
      <c r="A2786" s="5"/>
    </row>
    <row r="2787" spans="1:1" x14ac:dyDescent="0.15">
      <c r="A2787" s="5"/>
    </row>
    <row r="2788" spans="1:1" x14ac:dyDescent="0.15">
      <c r="A2788" s="5"/>
    </row>
    <row r="2789" spans="1:1" x14ac:dyDescent="0.15">
      <c r="A2789" s="5"/>
    </row>
    <row r="2790" spans="1:1" x14ac:dyDescent="0.15">
      <c r="A2790" s="5"/>
    </row>
    <row r="2791" spans="1:1" x14ac:dyDescent="0.15">
      <c r="A2791" s="5"/>
    </row>
    <row r="2792" spans="1:1" x14ac:dyDescent="0.15">
      <c r="A2792" s="5"/>
    </row>
    <row r="2793" spans="1:1" x14ac:dyDescent="0.15">
      <c r="A2793" s="5"/>
    </row>
    <row r="2794" spans="1:1" x14ac:dyDescent="0.15">
      <c r="A2794" s="5"/>
    </row>
    <row r="2795" spans="1:1" x14ac:dyDescent="0.15">
      <c r="A2795" s="5"/>
    </row>
    <row r="2796" spans="1:1" x14ac:dyDescent="0.15">
      <c r="A2796" s="5"/>
    </row>
    <row r="2797" spans="1:1" x14ac:dyDescent="0.15">
      <c r="A2797" s="5"/>
    </row>
    <row r="2798" spans="1:1" x14ac:dyDescent="0.15">
      <c r="A2798" s="5"/>
    </row>
    <row r="2799" spans="1:1" x14ac:dyDescent="0.15">
      <c r="A2799" s="5"/>
    </row>
    <row r="2800" spans="1:1" x14ac:dyDescent="0.15">
      <c r="A2800" s="5"/>
    </row>
    <row r="2801" spans="1:1" x14ac:dyDescent="0.15">
      <c r="A2801" s="5"/>
    </row>
    <row r="2802" spans="1:1" x14ac:dyDescent="0.15">
      <c r="A2802" s="5"/>
    </row>
    <row r="2803" spans="1:1" x14ac:dyDescent="0.15">
      <c r="A2803" s="5"/>
    </row>
    <row r="2804" spans="1:1" x14ac:dyDescent="0.15">
      <c r="A2804" s="5"/>
    </row>
    <row r="2805" spans="1:1" x14ac:dyDescent="0.15">
      <c r="A2805" s="5"/>
    </row>
    <row r="2806" spans="1:1" x14ac:dyDescent="0.15">
      <c r="A2806" s="5"/>
    </row>
    <row r="2807" spans="1:1" x14ac:dyDescent="0.15">
      <c r="A2807" s="5"/>
    </row>
    <row r="2808" spans="1:1" x14ac:dyDescent="0.15">
      <c r="A2808" s="5"/>
    </row>
    <row r="2809" spans="1:1" x14ac:dyDescent="0.15">
      <c r="A2809" s="5"/>
    </row>
    <row r="2810" spans="1:1" x14ac:dyDescent="0.15">
      <c r="A2810" s="5"/>
    </row>
    <row r="2811" spans="1:1" x14ac:dyDescent="0.15">
      <c r="A2811" s="5"/>
    </row>
    <row r="2812" spans="1:1" x14ac:dyDescent="0.15">
      <c r="A2812" s="5"/>
    </row>
    <row r="2813" spans="1:1" x14ac:dyDescent="0.15">
      <c r="A2813" s="5"/>
    </row>
    <row r="2814" spans="1:1" x14ac:dyDescent="0.15">
      <c r="A2814" s="5"/>
    </row>
    <row r="2815" spans="1:1" x14ac:dyDescent="0.15">
      <c r="A2815" s="5"/>
    </row>
    <row r="2816" spans="1:1" x14ac:dyDescent="0.15">
      <c r="A2816" s="5"/>
    </row>
    <row r="2817" spans="1:1" x14ac:dyDescent="0.15">
      <c r="A2817" s="5"/>
    </row>
    <row r="2818" spans="1:1" x14ac:dyDescent="0.15">
      <c r="A2818" s="5"/>
    </row>
    <row r="2819" spans="1:1" x14ac:dyDescent="0.15">
      <c r="A2819" s="5"/>
    </row>
    <row r="2820" spans="1:1" x14ac:dyDescent="0.15">
      <c r="A2820" s="5"/>
    </row>
    <row r="2821" spans="1:1" x14ac:dyDescent="0.15">
      <c r="A2821" s="5"/>
    </row>
    <row r="2822" spans="1:1" x14ac:dyDescent="0.15">
      <c r="A2822" s="5"/>
    </row>
    <row r="2823" spans="1:1" x14ac:dyDescent="0.15">
      <c r="A2823" s="5"/>
    </row>
    <row r="2824" spans="1:1" x14ac:dyDescent="0.15">
      <c r="A2824" s="5"/>
    </row>
    <row r="2825" spans="1:1" x14ac:dyDescent="0.15">
      <c r="A2825" s="5"/>
    </row>
    <row r="2826" spans="1:1" x14ac:dyDescent="0.15">
      <c r="A2826" s="5"/>
    </row>
    <row r="2827" spans="1:1" x14ac:dyDescent="0.15">
      <c r="A2827" s="5"/>
    </row>
    <row r="2828" spans="1:1" x14ac:dyDescent="0.15">
      <c r="A2828" s="5"/>
    </row>
    <row r="2829" spans="1:1" x14ac:dyDescent="0.15">
      <c r="A2829" s="5"/>
    </row>
    <row r="2830" spans="1:1" x14ac:dyDescent="0.15">
      <c r="A2830" s="5"/>
    </row>
    <row r="2831" spans="1:1" x14ac:dyDescent="0.15">
      <c r="A2831" s="5"/>
    </row>
    <row r="2832" spans="1:1" x14ac:dyDescent="0.15">
      <c r="A2832" s="5"/>
    </row>
    <row r="2833" spans="1:1" x14ac:dyDescent="0.15">
      <c r="A2833" s="5"/>
    </row>
  </sheetData>
  <autoFilter ref="H1:I804" xr:uid="{91A4686D-D7F9-4ABD-816C-7BD21AB4B5D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543E6-1B32-4193-B66A-EBE3DE3E5757}">
  <sheetPr>
    <tabColor theme="9" tint="-0.249977111117893"/>
  </sheetPr>
  <dimension ref="A1:BZ214"/>
  <sheetViews>
    <sheetView topLeftCell="A121" zoomScale="85" zoomScaleNormal="85" workbookViewId="0">
      <selection activeCell="K140" sqref="K140"/>
    </sheetView>
  </sheetViews>
  <sheetFormatPr baseColWidth="10" defaultColWidth="11.1640625" defaultRowHeight="15" customHeight="1" x14ac:dyDescent="0.2"/>
  <cols>
    <col min="1" max="2" width="11.1640625" style="80"/>
    <col min="3" max="3" width="8.6640625" customWidth="1"/>
    <col min="4" max="4" width="12.6640625" customWidth="1"/>
    <col min="5" max="5" width="21.6640625" customWidth="1"/>
    <col min="6" max="6" width="13.33203125" customWidth="1"/>
    <col min="7" max="7" width="26.5" style="33" customWidth="1"/>
    <col min="8" max="8" width="26" style="32" customWidth="1"/>
    <col min="9" max="9" width="4.6640625" customWidth="1"/>
    <col min="10" max="10" width="32.5" customWidth="1"/>
    <col min="11" max="11" width="35.33203125" customWidth="1"/>
    <col min="12" max="12" width="22.1640625" customWidth="1"/>
    <col min="13" max="22" width="4.6640625" customWidth="1"/>
    <col min="23" max="23" width="29.5" customWidth="1"/>
    <col min="24" max="24" width="9.33203125" customWidth="1"/>
    <col min="25" max="25" width="7.6640625" customWidth="1"/>
    <col min="26" max="26" width="8" customWidth="1"/>
    <col min="27" max="27" width="10" customWidth="1"/>
    <col min="28" max="28" width="13.6640625" customWidth="1"/>
    <col min="29" max="29" width="19.6640625" customWidth="1"/>
    <col min="30" max="30" width="13.33203125" customWidth="1"/>
    <col min="31" max="31" width="25" customWidth="1"/>
    <col min="32" max="32" width="25" style="3" customWidth="1"/>
    <col min="33" max="33" width="17.5" customWidth="1"/>
    <col min="34" max="34" width="13.33203125" customWidth="1"/>
    <col min="35" max="35" width="23.1640625" customWidth="1"/>
    <col min="36" max="36" width="13.6640625" customWidth="1"/>
    <col min="37" max="37" width="4.6640625" customWidth="1"/>
    <col min="38" max="38" width="29.6640625" customWidth="1"/>
    <col min="39" max="39" width="19.1640625" customWidth="1"/>
    <col min="40" max="45" width="4.6640625" customWidth="1"/>
    <col min="46" max="46" width="8.6640625" customWidth="1"/>
    <col min="47" max="47" width="11" customWidth="1"/>
    <col min="48" max="51" width="4.6640625" customWidth="1"/>
    <col min="52" max="52" width="7.6640625" customWidth="1"/>
    <col min="53" max="53" width="7.33203125" customWidth="1"/>
    <col min="54" max="54" width="8" customWidth="1"/>
    <col min="55" max="55" width="10.1640625" customWidth="1"/>
    <col min="56" max="56" width="18.6640625" customWidth="1"/>
    <col min="57" max="57" width="12.5" customWidth="1"/>
    <col min="58" max="58" width="23.6640625" customWidth="1"/>
    <col min="59" max="59" width="26.1640625" customWidth="1"/>
    <col min="60" max="60" width="4.6640625" customWidth="1"/>
    <col min="61" max="61" width="30.5" customWidth="1"/>
    <col min="62" max="62" width="18" customWidth="1"/>
    <col min="63" max="67" width="4.6640625" customWidth="1"/>
    <col min="68" max="68" width="28.33203125" customWidth="1"/>
    <col min="69" max="69" width="9" customWidth="1"/>
    <col min="70" max="70" width="11.1640625" customWidth="1"/>
    <col min="71" max="75" width="4.6640625" customWidth="1"/>
    <col min="76" max="76" width="6.33203125" customWidth="1"/>
    <col min="77" max="78" width="7.1640625" customWidth="1"/>
    <col min="79" max="79" width="4.6640625" customWidth="1"/>
    <col min="80" max="1061" width="4.6640625" bestFit="1" customWidth="1"/>
    <col min="1062" max="1477" width="5.6640625" bestFit="1" customWidth="1"/>
    <col min="1478" max="1478" width="7.6640625" bestFit="1" customWidth="1"/>
    <col min="1479" max="1806" width="5.6640625" bestFit="1" customWidth="1"/>
    <col min="1807" max="1807" width="9.5" bestFit="1" customWidth="1"/>
    <col min="1808" max="1808" width="10.5" bestFit="1" customWidth="1"/>
  </cols>
  <sheetData>
    <row r="1" spans="1:78" ht="38.25" customHeight="1" x14ac:dyDescent="0.2">
      <c r="A1" s="377" t="s">
        <v>112</v>
      </c>
      <c r="B1" s="377"/>
      <c r="C1" s="377"/>
      <c r="D1" s="377"/>
      <c r="E1" s="377"/>
      <c r="F1" s="377"/>
      <c r="G1" s="377"/>
      <c r="H1" s="377"/>
      <c r="I1" s="377"/>
      <c r="J1" s="377"/>
      <c r="K1" s="377"/>
      <c r="L1" s="377"/>
      <c r="M1" s="377"/>
      <c r="N1" s="377"/>
      <c r="O1" s="377"/>
      <c r="P1" s="377"/>
      <c r="Q1" s="377"/>
      <c r="R1" s="377"/>
      <c r="S1" s="377"/>
      <c r="T1" s="377"/>
      <c r="U1" s="377"/>
      <c r="V1" s="377"/>
      <c r="W1" s="377"/>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row>
    <row r="2" spans="1:78" ht="16" thickBot="1" x14ac:dyDescent="0.25"/>
    <row r="3" spans="1:78" ht="40" thickBot="1" x14ac:dyDescent="0.5">
      <c r="A3" s="390" t="s">
        <v>113</v>
      </c>
      <c r="B3" s="390"/>
      <c r="C3" s="390"/>
      <c r="D3" s="390"/>
      <c r="E3" s="390"/>
      <c r="F3" s="390"/>
      <c r="G3" s="390"/>
      <c r="H3" s="390"/>
      <c r="J3" s="389" t="s">
        <v>114</v>
      </c>
      <c r="K3" s="389"/>
      <c r="L3" s="389"/>
      <c r="M3" s="389"/>
      <c r="N3" s="389"/>
      <c r="O3" s="389"/>
      <c r="P3" s="389"/>
      <c r="Q3" s="389"/>
      <c r="R3" s="389"/>
      <c r="S3" s="389"/>
      <c r="T3" s="389"/>
      <c r="U3" s="389"/>
      <c r="V3" s="389"/>
    </row>
    <row r="4" spans="1:78" ht="16" thickBot="1" x14ac:dyDescent="0.25">
      <c r="A4" s="62" t="s">
        <v>115</v>
      </c>
      <c r="B4" s="62" t="s">
        <v>116</v>
      </c>
      <c r="C4" s="62" t="s">
        <v>99</v>
      </c>
      <c r="D4" s="62" t="s">
        <v>9</v>
      </c>
      <c r="E4" s="63" t="s">
        <v>117</v>
      </c>
      <c r="F4" s="63" t="s">
        <v>118</v>
      </c>
      <c r="G4" s="63" t="s">
        <v>119</v>
      </c>
      <c r="H4" s="62" t="s">
        <v>120</v>
      </c>
      <c r="J4" s="388" t="s">
        <v>121</v>
      </c>
      <c r="K4" s="388"/>
      <c r="L4" s="388"/>
      <c r="M4" s="388"/>
      <c r="N4" s="388"/>
      <c r="O4" s="388"/>
      <c r="P4" s="388"/>
      <c r="Q4" s="388"/>
      <c r="R4" s="388"/>
      <c r="S4" s="388"/>
      <c r="T4" s="388"/>
      <c r="U4" s="388"/>
      <c r="V4" s="388"/>
      <c r="AC4" s="40"/>
      <c r="AF4"/>
      <c r="AJ4" s="3"/>
    </row>
    <row r="5" spans="1:78" ht="18.75" customHeight="1" thickBot="1" x14ac:dyDescent="0.25">
      <c r="A5" s="149">
        <v>0</v>
      </c>
      <c r="B5" s="149">
        <v>0</v>
      </c>
      <c r="C5" s="60">
        <v>44440</v>
      </c>
      <c r="D5" s="54">
        <v>548044</v>
      </c>
      <c r="E5" s="55"/>
      <c r="F5" s="384">
        <f>1/12*SUM(D5:D16)</f>
        <v>514859.75</v>
      </c>
      <c r="G5" s="56">
        <f>$F$5+$F$47*(A5-B5-($D$47-1)/2)</f>
        <v>487671.05</v>
      </c>
      <c r="H5" s="57">
        <f t="shared" ref="H5:H40" si="0">D5/G5</f>
        <v>1.1237985113120823</v>
      </c>
      <c r="J5" s="387" t="s">
        <v>122</v>
      </c>
      <c r="K5" s="387"/>
      <c r="L5" s="387"/>
      <c r="M5" s="387"/>
      <c r="N5" s="387"/>
      <c r="O5" s="387"/>
      <c r="P5" s="387"/>
      <c r="Q5" s="387"/>
      <c r="R5" s="387"/>
      <c r="S5" s="387"/>
      <c r="T5" s="387"/>
      <c r="U5" s="387"/>
      <c r="V5" s="387"/>
    </row>
    <row r="6" spans="1:78" ht="16" thickBot="1" x14ac:dyDescent="0.25">
      <c r="A6" s="149">
        <v>1</v>
      </c>
      <c r="B6" s="149">
        <v>0</v>
      </c>
      <c r="C6" s="60">
        <v>44470</v>
      </c>
      <c r="D6" s="54">
        <v>558742</v>
      </c>
      <c r="E6" s="55"/>
      <c r="F6" s="384"/>
      <c r="G6" s="56">
        <f t="shared" ref="G6:G16" si="1">$F$5+$F$47*(A6-B6-($D$47-1)/2)</f>
        <v>492614.45</v>
      </c>
      <c r="H6" s="57">
        <f t="shared" si="0"/>
        <v>1.1342379420660518</v>
      </c>
      <c r="J6" s="388" t="s">
        <v>123</v>
      </c>
      <c r="K6" s="388"/>
      <c r="L6" s="388"/>
      <c r="M6" s="388"/>
      <c r="N6" s="388"/>
      <c r="O6" s="388"/>
      <c r="P6" s="388"/>
      <c r="Q6" s="388"/>
      <c r="R6" s="388"/>
      <c r="S6" s="388"/>
      <c r="T6" s="388"/>
      <c r="U6" s="388"/>
      <c r="V6" s="388"/>
    </row>
    <row r="7" spans="1:78" ht="16" thickBot="1" x14ac:dyDescent="0.25">
      <c r="A7" s="149">
        <v>2</v>
      </c>
      <c r="B7" s="149">
        <v>0</v>
      </c>
      <c r="C7" s="60">
        <v>44501</v>
      </c>
      <c r="D7" s="54">
        <v>834836</v>
      </c>
      <c r="E7" s="55"/>
      <c r="F7" s="384"/>
      <c r="G7" s="56">
        <f>$F$5+$F$47*(A7-B7-($D$47-1)/2)</f>
        <v>497557.85</v>
      </c>
      <c r="H7" s="57">
        <f t="shared" si="0"/>
        <v>1.6778672067981644</v>
      </c>
      <c r="J7" s="388" t="s">
        <v>124</v>
      </c>
      <c r="K7" s="388"/>
      <c r="L7" s="388"/>
      <c r="M7" s="388"/>
      <c r="N7" s="388"/>
      <c r="O7" s="388"/>
      <c r="P7" s="388"/>
      <c r="Q7" s="388"/>
      <c r="R7" s="388"/>
      <c r="S7" s="388"/>
      <c r="T7" s="388"/>
      <c r="U7" s="388"/>
      <c r="V7" s="388"/>
    </row>
    <row r="8" spans="1:78" x14ac:dyDescent="0.2">
      <c r="A8" s="149">
        <v>3</v>
      </c>
      <c r="B8" s="149">
        <v>0</v>
      </c>
      <c r="C8" s="60">
        <v>44531</v>
      </c>
      <c r="D8" s="54">
        <v>989683</v>
      </c>
      <c r="E8" s="55"/>
      <c r="F8" s="384"/>
      <c r="G8" s="56">
        <f t="shared" si="1"/>
        <v>502501.25</v>
      </c>
      <c r="H8" s="57">
        <f t="shared" si="0"/>
        <v>1.9695135086728639</v>
      </c>
    </row>
    <row r="9" spans="1:78" x14ac:dyDescent="0.2">
      <c r="A9" s="149">
        <v>4</v>
      </c>
      <c r="B9" s="149">
        <v>0</v>
      </c>
      <c r="C9" s="60">
        <v>44562</v>
      </c>
      <c r="D9" s="54">
        <v>407349</v>
      </c>
      <c r="E9" s="55"/>
      <c r="F9" s="384"/>
      <c r="G9" s="56">
        <f t="shared" si="1"/>
        <v>507444.65</v>
      </c>
      <c r="H9" s="57">
        <f t="shared" si="0"/>
        <v>0.80274567876516179</v>
      </c>
    </row>
    <row r="10" spans="1:78" x14ac:dyDescent="0.2">
      <c r="A10" s="149">
        <v>5</v>
      </c>
      <c r="B10" s="149">
        <v>0</v>
      </c>
      <c r="C10" s="60">
        <v>44593</v>
      </c>
      <c r="D10" s="54">
        <v>379315</v>
      </c>
      <c r="E10" s="55"/>
      <c r="F10" s="384"/>
      <c r="G10" s="56">
        <f>$F$5+$F$47*(A10-B10-($D$47-1)/2)</f>
        <v>512388.05</v>
      </c>
      <c r="H10" s="57">
        <f t="shared" si="0"/>
        <v>0.74028853717412024</v>
      </c>
    </row>
    <row r="11" spans="1:78" x14ac:dyDescent="0.2">
      <c r="A11" s="149">
        <v>6</v>
      </c>
      <c r="B11" s="149">
        <v>0</v>
      </c>
      <c r="C11" s="60">
        <v>44621</v>
      </c>
      <c r="D11" s="54">
        <v>455494</v>
      </c>
      <c r="E11" s="56">
        <f>1/12*(SUM(D6:D16)+1/2*(D5+D17))</f>
        <v>514794.16666666663</v>
      </c>
      <c r="F11" s="384"/>
      <c r="G11" s="56">
        <f t="shared" si="1"/>
        <v>517331.45</v>
      </c>
      <c r="H11" s="57">
        <f t="shared" si="0"/>
        <v>0.88046841149904953</v>
      </c>
    </row>
    <row r="12" spans="1:78" x14ac:dyDescent="0.2">
      <c r="A12" s="149">
        <v>7</v>
      </c>
      <c r="B12" s="149">
        <v>0</v>
      </c>
      <c r="C12" s="60">
        <v>44652</v>
      </c>
      <c r="D12" s="54">
        <v>404221</v>
      </c>
      <c r="E12" s="56">
        <f t="shared" ref="E12:E31" si="2">1/12*(SUM(D7:D17)+1/2*(D6+D18))</f>
        <v>515099.375</v>
      </c>
      <c r="F12" s="384"/>
      <c r="G12" s="56">
        <f t="shared" si="1"/>
        <v>522274.85</v>
      </c>
      <c r="H12" s="57">
        <f t="shared" si="0"/>
        <v>0.77396221548864552</v>
      </c>
    </row>
    <row r="13" spans="1:78" x14ac:dyDescent="0.2">
      <c r="A13" s="149">
        <v>8</v>
      </c>
      <c r="B13" s="149">
        <v>0</v>
      </c>
      <c r="C13" s="60">
        <v>44682</v>
      </c>
      <c r="D13" s="54">
        <v>427348</v>
      </c>
      <c r="E13" s="56">
        <f t="shared" si="2"/>
        <v>512933.625</v>
      </c>
      <c r="F13" s="384"/>
      <c r="G13" s="56">
        <f t="shared" si="1"/>
        <v>527218.25</v>
      </c>
      <c r="H13" s="57">
        <f t="shared" si="0"/>
        <v>0.81057133359856193</v>
      </c>
    </row>
    <row r="14" spans="1:78" x14ac:dyDescent="0.2">
      <c r="A14" s="149">
        <v>9</v>
      </c>
      <c r="B14" s="149">
        <v>0</v>
      </c>
      <c r="C14" s="60">
        <v>44713</v>
      </c>
      <c r="D14" s="54">
        <v>365247</v>
      </c>
      <c r="E14" s="56">
        <f t="shared" si="2"/>
        <v>507565.375</v>
      </c>
      <c r="F14" s="384"/>
      <c r="G14" s="56">
        <f t="shared" si="1"/>
        <v>532161.65</v>
      </c>
      <c r="H14" s="57">
        <f t="shared" si="0"/>
        <v>0.68634596273519521</v>
      </c>
    </row>
    <row r="15" spans="1:78" x14ac:dyDescent="0.2">
      <c r="A15" s="149">
        <v>10</v>
      </c>
      <c r="B15" s="149">
        <v>0</v>
      </c>
      <c r="C15" s="60">
        <v>44743</v>
      </c>
      <c r="D15" s="54">
        <v>316331</v>
      </c>
      <c r="E15" s="56">
        <f t="shared" si="2"/>
        <v>506552.45833333331</v>
      </c>
      <c r="F15" s="384"/>
      <c r="G15" s="56">
        <f t="shared" si="1"/>
        <v>537105.05000000005</v>
      </c>
      <c r="H15" s="57">
        <f t="shared" si="0"/>
        <v>0.5889555497569795</v>
      </c>
    </row>
    <row r="16" spans="1:78" x14ac:dyDescent="0.2">
      <c r="A16" s="149">
        <v>11</v>
      </c>
      <c r="B16" s="149">
        <v>0</v>
      </c>
      <c r="C16" s="60">
        <v>44774</v>
      </c>
      <c r="D16" s="54">
        <v>491707</v>
      </c>
      <c r="E16" s="56">
        <f t="shared" si="2"/>
        <v>507306.54166666663</v>
      </c>
      <c r="F16" s="384"/>
      <c r="G16" s="56">
        <f t="shared" si="1"/>
        <v>542048.44999999995</v>
      </c>
      <c r="H16" s="57">
        <f t="shared" si="0"/>
        <v>0.90712739792909669</v>
      </c>
    </row>
    <row r="17" spans="1:8" x14ac:dyDescent="0.2">
      <c r="A17" s="149">
        <v>12</v>
      </c>
      <c r="B17" s="149">
        <v>12</v>
      </c>
      <c r="C17" s="60">
        <v>44805</v>
      </c>
      <c r="D17" s="54">
        <v>546470</v>
      </c>
      <c r="E17" s="56">
        <f t="shared" si="2"/>
        <v>508820.375</v>
      </c>
      <c r="F17" s="384">
        <f>1/12*SUM(D17:D28)</f>
        <v>536704.08333333326</v>
      </c>
      <c r="G17" s="56">
        <f t="shared" ref="G17:G28" si="3">$F$17+$F$47*(A17-B17-($D$47-1)/2)</f>
        <v>509515.38333333324</v>
      </c>
      <c r="H17" s="57">
        <f t="shared" si="0"/>
        <v>1.0725289517755157</v>
      </c>
    </row>
    <row r="18" spans="1:8" x14ac:dyDescent="0.2">
      <c r="A18" s="149">
        <v>13</v>
      </c>
      <c r="B18" s="149">
        <v>12</v>
      </c>
      <c r="C18" s="60">
        <v>44835</v>
      </c>
      <c r="D18" s="54">
        <v>567641</v>
      </c>
      <c r="E18" s="56">
        <f t="shared" si="2"/>
        <v>513620.625</v>
      </c>
      <c r="F18" s="384"/>
      <c r="G18" s="56">
        <f t="shared" si="3"/>
        <v>514458.78333333327</v>
      </c>
      <c r="H18" s="57">
        <f t="shared" si="0"/>
        <v>1.1033750776341753</v>
      </c>
    </row>
    <row r="19" spans="1:8" x14ac:dyDescent="0.2">
      <c r="A19" s="149">
        <v>14</v>
      </c>
      <c r="B19" s="149">
        <v>12</v>
      </c>
      <c r="C19" s="60">
        <v>44866</v>
      </c>
      <c r="D19" s="54">
        <v>773959</v>
      </c>
      <c r="E19" s="56">
        <f t="shared" si="2"/>
        <v>519511.16666666663</v>
      </c>
      <c r="F19" s="384"/>
      <c r="G19" s="56">
        <f t="shared" si="3"/>
        <v>519402.18333333323</v>
      </c>
      <c r="H19" s="57">
        <f t="shared" si="0"/>
        <v>1.4900957770970737</v>
      </c>
    </row>
    <row r="20" spans="1:8" x14ac:dyDescent="0.2">
      <c r="A20" s="149">
        <v>15</v>
      </c>
      <c r="B20" s="149">
        <v>12</v>
      </c>
      <c r="C20" s="60">
        <v>44896</v>
      </c>
      <c r="D20" s="54">
        <v>921722</v>
      </c>
      <c r="E20" s="56">
        <f t="shared" si="2"/>
        <v>524724.25</v>
      </c>
      <c r="F20" s="384"/>
      <c r="G20" s="56">
        <f t="shared" si="3"/>
        <v>524345.58333333326</v>
      </c>
      <c r="H20" s="57">
        <f t="shared" si="0"/>
        <v>1.7578521290109721</v>
      </c>
    </row>
    <row r="21" spans="1:8" x14ac:dyDescent="0.2">
      <c r="A21" s="149">
        <v>16</v>
      </c>
      <c r="B21" s="149">
        <v>12</v>
      </c>
      <c r="C21" s="60">
        <v>44927</v>
      </c>
      <c r="D21" s="54">
        <v>451000</v>
      </c>
      <c r="E21" s="56">
        <f t="shared" si="2"/>
        <v>527696.16666666663</v>
      </c>
      <c r="F21" s="384"/>
      <c r="G21" s="56">
        <f t="shared" si="3"/>
        <v>529288.98333333328</v>
      </c>
      <c r="H21" s="57">
        <f t="shared" si="0"/>
        <v>0.85208650510674089</v>
      </c>
    </row>
    <row r="22" spans="1:8" x14ac:dyDescent="0.2">
      <c r="A22" s="149">
        <v>17</v>
      </c>
      <c r="B22" s="149">
        <v>12</v>
      </c>
      <c r="C22" s="60">
        <v>44958</v>
      </c>
      <c r="D22" s="54">
        <v>353762</v>
      </c>
      <c r="E22" s="56">
        <f t="shared" si="2"/>
        <v>532913.95833333326</v>
      </c>
      <c r="F22" s="384"/>
      <c r="G22" s="56">
        <f t="shared" si="3"/>
        <v>534232.3833333333</v>
      </c>
      <c r="H22" s="57">
        <f t="shared" si="0"/>
        <v>0.66218748813523509</v>
      </c>
    </row>
    <row r="23" spans="1:8" x14ac:dyDescent="0.2">
      <c r="A23" s="149">
        <v>18</v>
      </c>
      <c r="B23" s="149">
        <v>12</v>
      </c>
      <c r="C23" s="60">
        <v>44986</v>
      </c>
      <c r="D23" s="54">
        <v>517379</v>
      </c>
      <c r="E23" s="56">
        <f t="shared" si="2"/>
        <v>539685.58333333326</v>
      </c>
      <c r="F23" s="384"/>
      <c r="G23" s="56">
        <f t="shared" si="3"/>
        <v>539175.78333333321</v>
      </c>
      <c r="H23" s="57">
        <f t="shared" si="0"/>
        <v>0.95957388293929025</v>
      </c>
    </row>
    <row r="24" spans="1:8" x14ac:dyDescent="0.2">
      <c r="A24" s="149">
        <v>19</v>
      </c>
      <c r="B24" s="149">
        <v>12</v>
      </c>
      <c r="C24" s="60">
        <v>45017</v>
      </c>
      <c r="D24" s="54">
        <v>457542</v>
      </c>
      <c r="E24" s="56">
        <f t="shared" si="2"/>
        <v>547818.5</v>
      </c>
      <c r="F24" s="384"/>
      <c r="G24" s="56">
        <f t="shared" si="3"/>
        <v>544119.18333333323</v>
      </c>
      <c r="H24" s="57">
        <f t="shared" si="0"/>
        <v>0.84088562582382775</v>
      </c>
    </row>
    <row r="25" spans="1:8" x14ac:dyDescent="0.2">
      <c r="A25" s="149">
        <v>20</v>
      </c>
      <c r="B25" s="149">
        <v>12</v>
      </c>
      <c r="C25" s="60">
        <v>45047</v>
      </c>
      <c r="D25" s="54">
        <v>515400</v>
      </c>
      <c r="E25" s="56">
        <f t="shared" si="2"/>
        <v>560234.95833333326</v>
      </c>
      <c r="F25" s="384"/>
      <c r="G25" s="56">
        <f t="shared" si="3"/>
        <v>549062.58333333326</v>
      </c>
      <c r="H25" s="57">
        <f t="shared" si="0"/>
        <v>0.93869080801505489</v>
      </c>
    </row>
    <row r="26" spans="1:8" x14ac:dyDescent="0.2">
      <c r="A26" s="149">
        <v>21</v>
      </c>
      <c r="B26" s="149">
        <v>12</v>
      </c>
      <c r="C26" s="60">
        <v>45078</v>
      </c>
      <c r="D26" s="54">
        <v>402309</v>
      </c>
      <c r="E26" s="56">
        <f t="shared" si="2"/>
        <v>571768.66666666663</v>
      </c>
      <c r="F26" s="384"/>
      <c r="G26" s="56">
        <f t="shared" si="3"/>
        <v>554005.98333333328</v>
      </c>
      <c r="H26" s="57">
        <f t="shared" si="0"/>
        <v>0.72618168774892</v>
      </c>
    </row>
    <row r="27" spans="1:8" x14ac:dyDescent="0.2">
      <c r="A27" s="149">
        <v>22</v>
      </c>
      <c r="B27" s="149">
        <v>12</v>
      </c>
      <c r="C27" s="60">
        <v>45108</v>
      </c>
      <c r="D27" s="54">
        <v>350595</v>
      </c>
      <c r="E27" s="56">
        <f t="shared" si="2"/>
        <v>580848.625</v>
      </c>
      <c r="F27" s="384"/>
      <c r="G27" s="56">
        <f t="shared" si="3"/>
        <v>558949.3833333333</v>
      </c>
      <c r="H27" s="57">
        <f t="shared" si="0"/>
        <v>0.6272392643305239</v>
      </c>
    </row>
    <row r="28" spans="1:8" x14ac:dyDescent="0.2">
      <c r="A28" s="149">
        <v>23</v>
      </c>
      <c r="B28" s="149">
        <v>12</v>
      </c>
      <c r="C28" s="60">
        <v>45139</v>
      </c>
      <c r="D28" s="54">
        <v>582670</v>
      </c>
      <c r="E28" s="56">
        <f t="shared" si="2"/>
        <v>589314.08333333326</v>
      </c>
      <c r="F28" s="384"/>
      <c r="G28" s="56">
        <f t="shared" si="3"/>
        <v>563892.78333333321</v>
      </c>
      <c r="H28" s="57">
        <f t="shared" si="0"/>
        <v>1.0332992675587533</v>
      </c>
    </row>
    <row r="29" spans="1:8" x14ac:dyDescent="0.2">
      <c r="A29" s="149">
        <v>24</v>
      </c>
      <c r="B29" s="149">
        <v>24</v>
      </c>
      <c r="C29" s="60">
        <v>45170</v>
      </c>
      <c r="D29" s="54">
        <v>618026</v>
      </c>
      <c r="E29" s="56">
        <f t="shared" si="2"/>
        <v>591049.58333333326</v>
      </c>
      <c r="F29" s="384">
        <f>1/12*SUM(D29:D40)</f>
        <v>607306.08333333326</v>
      </c>
      <c r="G29" s="56">
        <f t="shared" ref="G29:G40" si="4">$F$29+$F$47*(A29-B29-($D$47-1)/2)</f>
        <v>580117.3833333333</v>
      </c>
      <c r="H29" s="57">
        <f t="shared" si="0"/>
        <v>1.065346458761234</v>
      </c>
    </row>
    <row r="30" spans="1:8" x14ac:dyDescent="0.2">
      <c r="A30" s="149">
        <v>25</v>
      </c>
      <c r="B30" s="149">
        <v>24</v>
      </c>
      <c r="C30" s="60">
        <v>45200</v>
      </c>
      <c r="D30" s="54">
        <v>691275</v>
      </c>
      <c r="E30" s="56">
        <f t="shared" si="2"/>
        <v>591266.70833333326</v>
      </c>
      <c r="F30" s="384"/>
      <c r="G30" s="56">
        <f t="shared" si="4"/>
        <v>585060.78333333321</v>
      </c>
      <c r="H30" s="57">
        <f t="shared" si="0"/>
        <v>1.1815439005525554</v>
      </c>
    </row>
    <row r="31" spans="1:8" x14ac:dyDescent="0.2">
      <c r="A31" s="149">
        <v>26</v>
      </c>
      <c r="B31" s="149">
        <v>24</v>
      </c>
      <c r="C31" s="60">
        <v>45231</v>
      </c>
      <c r="D31" s="54">
        <v>948320</v>
      </c>
      <c r="E31" s="56">
        <f t="shared" si="2"/>
        <v>594679.66666666663</v>
      </c>
      <c r="F31" s="384"/>
      <c r="G31" s="56">
        <f t="shared" si="4"/>
        <v>590004.18333333323</v>
      </c>
      <c r="H31" s="57">
        <f t="shared" si="0"/>
        <v>1.6073106374302264</v>
      </c>
    </row>
    <row r="32" spans="1:8" x14ac:dyDescent="0.2">
      <c r="A32" s="149">
        <v>27</v>
      </c>
      <c r="B32" s="149">
        <v>24</v>
      </c>
      <c r="C32" s="60">
        <v>45261</v>
      </c>
      <c r="D32" s="54">
        <v>1024170</v>
      </c>
      <c r="E32" s="55"/>
      <c r="F32" s="384"/>
      <c r="G32" s="56">
        <f t="shared" si="4"/>
        <v>594947.58333333326</v>
      </c>
      <c r="H32" s="57">
        <f t="shared" si="0"/>
        <v>1.7214457688219316</v>
      </c>
    </row>
    <row r="33" spans="1:38" x14ac:dyDescent="0.2">
      <c r="A33" s="149">
        <v>28</v>
      </c>
      <c r="B33" s="149">
        <v>24</v>
      </c>
      <c r="C33" s="60">
        <v>45292</v>
      </c>
      <c r="D33" s="54">
        <v>566471</v>
      </c>
      <c r="E33" s="55"/>
      <c r="F33" s="384"/>
      <c r="G33" s="56">
        <f t="shared" si="4"/>
        <v>599890.98333333328</v>
      </c>
      <c r="H33" s="57">
        <f t="shared" si="0"/>
        <v>0.9442899055631192</v>
      </c>
    </row>
    <row r="34" spans="1:38" x14ac:dyDescent="0.2">
      <c r="A34" s="149">
        <v>29</v>
      </c>
      <c r="B34" s="149">
        <v>24</v>
      </c>
      <c r="C34" s="60">
        <v>45323</v>
      </c>
      <c r="D34" s="54">
        <v>441462</v>
      </c>
      <c r="E34" s="55"/>
      <c r="F34" s="384"/>
      <c r="G34" s="56">
        <f t="shared" si="4"/>
        <v>604834.3833333333</v>
      </c>
      <c r="H34" s="57">
        <f t="shared" si="0"/>
        <v>0.72988906081535332</v>
      </c>
    </row>
    <row r="35" spans="1:38" x14ac:dyDescent="0.2">
      <c r="A35" s="149">
        <v>30</v>
      </c>
      <c r="B35" s="149">
        <v>24</v>
      </c>
      <c r="C35" s="60">
        <v>45352</v>
      </c>
      <c r="D35" s="54">
        <v>471331</v>
      </c>
      <c r="E35" s="55"/>
      <c r="F35" s="384"/>
      <c r="G35" s="56">
        <f t="shared" si="4"/>
        <v>609777.78333333321</v>
      </c>
      <c r="H35" s="57">
        <f t="shared" si="0"/>
        <v>0.77295535010062566</v>
      </c>
    </row>
    <row r="36" spans="1:38" x14ac:dyDescent="0.2">
      <c r="A36" s="149">
        <v>31</v>
      </c>
      <c r="B36" s="149">
        <v>24</v>
      </c>
      <c r="C36" s="60">
        <v>45383</v>
      </c>
      <c r="D36" s="54">
        <v>508801</v>
      </c>
      <c r="E36" s="55"/>
      <c r="F36" s="384"/>
      <c r="G36" s="56">
        <f t="shared" si="4"/>
        <v>614721.18333333323</v>
      </c>
      <c r="H36" s="57">
        <f t="shared" si="0"/>
        <v>0.82769394287182407</v>
      </c>
    </row>
    <row r="37" spans="1:38" x14ac:dyDescent="0.2">
      <c r="A37" s="149">
        <v>32</v>
      </c>
      <c r="B37" s="149">
        <v>24</v>
      </c>
      <c r="C37" s="60">
        <v>45413</v>
      </c>
      <c r="D37" s="54">
        <v>546052</v>
      </c>
      <c r="E37" s="55"/>
      <c r="F37" s="384"/>
      <c r="G37" s="56">
        <f t="shared" si="4"/>
        <v>619664.58333333326</v>
      </c>
      <c r="H37" s="57">
        <f t="shared" si="0"/>
        <v>0.88120575983647076</v>
      </c>
    </row>
    <row r="38" spans="1:38" x14ac:dyDescent="0.2">
      <c r="A38" s="149">
        <v>33</v>
      </c>
      <c r="B38" s="149">
        <v>24</v>
      </c>
      <c r="C38" s="60">
        <v>45444</v>
      </c>
      <c r="D38" s="54">
        <v>437232</v>
      </c>
      <c r="E38" s="55"/>
      <c r="F38" s="384"/>
      <c r="G38" s="56">
        <f t="shared" si="4"/>
        <v>624607.98333333328</v>
      </c>
      <c r="H38" s="57">
        <f t="shared" si="0"/>
        <v>0.70001026510521447</v>
      </c>
    </row>
    <row r="39" spans="1:38" x14ac:dyDescent="0.2">
      <c r="A39" s="149">
        <v>34</v>
      </c>
      <c r="B39" s="149">
        <v>24</v>
      </c>
      <c r="C39" s="60">
        <v>45474</v>
      </c>
      <c r="D39" s="54">
        <v>441074</v>
      </c>
      <c r="E39" s="55"/>
      <c r="F39" s="384"/>
      <c r="G39" s="56">
        <f t="shared" si="4"/>
        <v>629551.3833333333</v>
      </c>
      <c r="H39" s="57">
        <f t="shared" si="0"/>
        <v>0.70061636218573953</v>
      </c>
    </row>
    <row r="40" spans="1:38" x14ac:dyDescent="0.2">
      <c r="A40" s="149">
        <v>35</v>
      </c>
      <c r="B40" s="149">
        <v>24</v>
      </c>
      <c r="C40" s="60">
        <v>45505</v>
      </c>
      <c r="D40" s="54">
        <v>593459</v>
      </c>
      <c r="E40" s="55"/>
      <c r="F40" s="384"/>
      <c r="G40" s="56">
        <f t="shared" si="4"/>
        <v>634494.78333333321</v>
      </c>
      <c r="H40" s="57">
        <f t="shared" si="0"/>
        <v>0.93532526285283113</v>
      </c>
    </row>
    <row r="41" spans="1:38" x14ac:dyDescent="0.2">
      <c r="A41" s="149">
        <v>36</v>
      </c>
      <c r="B41" s="149">
        <v>36</v>
      </c>
      <c r="C41" s="60">
        <v>45536</v>
      </c>
      <c r="D41" s="54">
        <v>626716</v>
      </c>
      <c r="E41" s="55"/>
      <c r="F41" s="61"/>
      <c r="G41" s="58"/>
      <c r="H41" s="59"/>
    </row>
    <row r="42" spans="1:38" x14ac:dyDescent="0.2">
      <c r="AJ42" s="3"/>
      <c r="AL42" s="29"/>
    </row>
    <row r="43" spans="1:38" x14ac:dyDescent="0.2">
      <c r="W43" s="52"/>
      <c r="X43" s="52"/>
      <c r="AH43" s="29"/>
    </row>
    <row r="44" spans="1:38" x14ac:dyDescent="0.2">
      <c r="AH44" s="29"/>
    </row>
    <row r="45" spans="1:38" ht="20" x14ac:dyDescent="0.25">
      <c r="D45" s="373" t="s">
        <v>125</v>
      </c>
      <c r="E45" s="373"/>
      <c r="F45" s="373"/>
      <c r="G45" s="373"/>
      <c r="AH45" s="29"/>
    </row>
    <row r="46" spans="1:38" x14ac:dyDescent="0.2">
      <c r="D46" s="43" t="s">
        <v>126</v>
      </c>
      <c r="E46" s="43" t="s">
        <v>127</v>
      </c>
      <c r="F46" s="385" t="s">
        <v>128</v>
      </c>
      <c r="G46" s="385"/>
      <c r="AH46" s="29"/>
    </row>
    <row r="47" spans="1:38" x14ac:dyDescent="0.2">
      <c r="D47" s="43">
        <v>12</v>
      </c>
      <c r="E47" s="157" t="s">
        <v>129</v>
      </c>
      <c r="F47" s="386">
        <f>4943.4</f>
        <v>4943.3999999999996</v>
      </c>
      <c r="G47" s="386"/>
      <c r="AH47" s="29"/>
      <c r="AI47" s="3"/>
    </row>
    <row r="48" spans="1:38" ht="15" customHeight="1" x14ac:dyDescent="0.2">
      <c r="K48" s="44"/>
    </row>
    <row r="52" spans="1:11" ht="15" customHeight="1" thickBot="1" x14ac:dyDescent="0.25"/>
    <row r="53" spans="1:11" ht="37.5" customHeight="1" x14ac:dyDescent="0.45">
      <c r="A53" s="378" t="s">
        <v>130</v>
      </c>
      <c r="B53" s="379"/>
      <c r="C53" s="379"/>
      <c r="D53" s="379"/>
      <c r="E53" s="379"/>
      <c r="F53" s="379"/>
      <c r="G53" s="379"/>
      <c r="H53" s="380"/>
    </row>
    <row r="54" spans="1:11" ht="15" customHeight="1" x14ac:dyDescent="0.2">
      <c r="A54" s="62" t="s">
        <v>115</v>
      </c>
      <c r="B54" s="62" t="s">
        <v>116</v>
      </c>
      <c r="C54" s="62" t="s">
        <v>99</v>
      </c>
      <c r="D54" s="62" t="s">
        <v>9</v>
      </c>
      <c r="E54" s="62" t="s">
        <v>117</v>
      </c>
      <c r="F54" s="62" t="s">
        <v>118</v>
      </c>
      <c r="G54" s="62" t="s">
        <v>119</v>
      </c>
      <c r="H54" s="62" t="s">
        <v>120</v>
      </c>
    </row>
    <row r="55" spans="1:11" ht="15" customHeight="1" x14ac:dyDescent="0.2">
      <c r="A55" s="149">
        <v>0</v>
      </c>
      <c r="B55" s="149">
        <v>0</v>
      </c>
      <c r="C55" s="60">
        <v>44440</v>
      </c>
      <c r="D55" s="54">
        <v>264407</v>
      </c>
      <c r="E55" s="55"/>
      <c r="F55" s="384">
        <f>1/12*SUM(D55:D66)</f>
        <v>257811.16666666666</v>
      </c>
      <c r="G55" s="56">
        <f>$F$55+$F$96*(A55-B55-($D$96-1)/2)</f>
        <v>247599.31666666665</v>
      </c>
      <c r="H55" s="57">
        <f t="shared" ref="H55:H90" si="5">D55/G55</f>
        <v>1.0678825917599801</v>
      </c>
    </row>
    <row r="56" spans="1:11" ht="15" customHeight="1" x14ac:dyDescent="0.2">
      <c r="A56" s="149">
        <v>1</v>
      </c>
      <c r="B56" s="149">
        <v>0</v>
      </c>
      <c r="C56" s="60">
        <v>44470</v>
      </c>
      <c r="D56" s="54">
        <v>289780</v>
      </c>
      <c r="E56" s="55"/>
      <c r="F56" s="384"/>
      <c r="G56" s="56">
        <f t="shared" ref="G56:G66" si="6">$F$55+$F$96*(A56-B56-($D$96-1)/2)</f>
        <v>249456.01666666666</v>
      </c>
      <c r="H56" s="57">
        <f t="shared" si="5"/>
        <v>1.1616476678821337</v>
      </c>
    </row>
    <row r="57" spans="1:11" ht="15" customHeight="1" x14ac:dyDescent="0.2">
      <c r="A57" s="149">
        <v>2</v>
      </c>
      <c r="B57" s="149">
        <v>0</v>
      </c>
      <c r="C57" s="60">
        <v>44501</v>
      </c>
      <c r="D57" s="54">
        <v>377003</v>
      </c>
      <c r="E57" s="55"/>
      <c r="F57" s="384"/>
      <c r="G57" s="56">
        <f t="shared" si="6"/>
        <v>251312.71666666665</v>
      </c>
      <c r="H57" s="57">
        <f t="shared" si="5"/>
        <v>1.5001349911793163</v>
      </c>
      <c r="K57" s="7"/>
    </row>
    <row r="58" spans="1:11" ht="15" customHeight="1" x14ac:dyDescent="0.2">
      <c r="A58" s="149">
        <v>3</v>
      </c>
      <c r="B58" s="149">
        <v>0</v>
      </c>
      <c r="C58" s="60">
        <v>44531</v>
      </c>
      <c r="D58" s="54">
        <v>481909</v>
      </c>
      <c r="E58" s="55"/>
      <c r="F58" s="384"/>
      <c r="G58" s="56">
        <f t="shared" si="6"/>
        <v>253169.41666666666</v>
      </c>
      <c r="H58" s="57">
        <f t="shared" si="5"/>
        <v>1.9035040106542622</v>
      </c>
    </row>
    <row r="59" spans="1:11" ht="15" customHeight="1" x14ac:dyDescent="0.2">
      <c r="A59" s="149">
        <v>4</v>
      </c>
      <c r="B59" s="149">
        <v>0</v>
      </c>
      <c r="C59" s="60">
        <v>44562</v>
      </c>
      <c r="D59" s="54">
        <v>222237</v>
      </c>
      <c r="E59" s="55"/>
      <c r="F59" s="384"/>
      <c r="G59" s="56">
        <f t="shared" si="6"/>
        <v>255026.11666666667</v>
      </c>
      <c r="H59" s="57">
        <f t="shared" si="5"/>
        <v>0.87142839684327755</v>
      </c>
    </row>
    <row r="60" spans="1:11" ht="15" customHeight="1" x14ac:dyDescent="0.2">
      <c r="A60" s="149">
        <v>5</v>
      </c>
      <c r="B60" s="149">
        <v>0</v>
      </c>
      <c r="C60" s="60">
        <v>44593</v>
      </c>
      <c r="D60" s="54">
        <v>179556</v>
      </c>
      <c r="E60" s="55"/>
      <c r="F60" s="384"/>
      <c r="G60" s="56">
        <f t="shared" si="6"/>
        <v>256882.81666666665</v>
      </c>
      <c r="H60" s="57">
        <f t="shared" si="5"/>
        <v>0.69898018999454292</v>
      </c>
    </row>
    <row r="61" spans="1:11" ht="15" customHeight="1" x14ac:dyDescent="0.2">
      <c r="A61" s="149">
        <v>6</v>
      </c>
      <c r="B61" s="149">
        <v>0</v>
      </c>
      <c r="C61" s="60">
        <v>44621</v>
      </c>
      <c r="D61" s="54">
        <v>229500</v>
      </c>
      <c r="E61" s="56">
        <f t="shared" ref="E61:E81" si="7">1/12*(SUM(D56:D66)+1/2*(D55+D67))</f>
        <v>259348.45833333331</v>
      </c>
      <c r="F61" s="384"/>
      <c r="G61" s="56">
        <f>$F$55+$F$96*(A61-B61-($D$96-1)/2)</f>
        <v>258739.51666666666</v>
      </c>
      <c r="H61" s="57">
        <f t="shared" si="5"/>
        <v>0.8869924585028276</v>
      </c>
    </row>
    <row r="62" spans="1:11" ht="15" customHeight="1" x14ac:dyDescent="0.2">
      <c r="A62" s="149">
        <v>7</v>
      </c>
      <c r="B62" s="149">
        <v>0</v>
      </c>
      <c r="C62" s="60">
        <v>44652</v>
      </c>
      <c r="D62" s="54">
        <v>206568</v>
      </c>
      <c r="E62" s="56">
        <f t="shared" si="7"/>
        <v>261859.95833333331</v>
      </c>
      <c r="F62" s="384"/>
      <c r="G62" s="56">
        <f t="shared" si="6"/>
        <v>260596.21666666665</v>
      </c>
      <c r="H62" s="57">
        <f t="shared" si="5"/>
        <v>0.79267459306297172</v>
      </c>
    </row>
    <row r="63" spans="1:11" x14ac:dyDescent="0.2">
      <c r="A63" s="149">
        <v>8</v>
      </c>
      <c r="B63" s="149">
        <v>0</v>
      </c>
      <c r="C63" s="60">
        <v>44682</v>
      </c>
      <c r="D63" s="54">
        <v>218681</v>
      </c>
      <c r="E63" s="56">
        <f t="shared" si="7"/>
        <v>265070.08333333331</v>
      </c>
      <c r="F63" s="384"/>
      <c r="G63" s="56">
        <f t="shared" si="6"/>
        <v>262452.91666666663</v>
      </c>
      <c r="H63" s="57">
        <f t="shared" si="5"/>
        <v>0.83321992674876622</v>
      </c>
      <c r="J63" s="29"/>
    </row>
    <row r="64" spans="1:11" x14ac:dyDescent="0.2">
      <c r="A64" s="149">
        <v>9</v>
      </c>
      <c r="B64" s="149">
        <v>0</v>
      </c>
      <c r="C64" s="60">
        <v>44713</v>
      </c>
      <c r="D64" s="54">
        <v>175577</v>
      </c>
      <c r="E64" s="56">
        <f t="shared" si="7"/>
        <v>268858.95833333331</v>
      </c>
      <c r="F64" s="384"/>
      <c r="G64" s="56">
        <f t="shared" si="6"/>
        <v>264309.61666666664</v>
      </c>
      <c r="H64" s="57">
        <f t="shared" si="5"/>
        <v>0.66428532648294991</v>
      </c>
      <c r="J64" s="29"/>
    </row>
    <row r="65" spans="1:10" ht="15" customHeight="1" x14ac:dyDescent="0.2">
      <c r="A65" s="149">
        <v>10</v>
      </c>
      <c r="B65" s="149">
        <v>0</v>
      </c>
      <c r="C65" s="60">
        <v>44743</v>
      </c>
      <c r="D65" s="54">
        <v>172366</v>
      </c>
      <c r="E65" s="56">
        <f t="shared" si="7"/>
        <v>271611.375</v>
      </c>
      <c r="F65" s="384"/>
      <c r="G65" s="56">
        <f t="shared" si="6"/>
        <v>266166.31666666665</v>
      </c>
      <c r="H65" s="57">
        <f t="shared" si="5"/>
        <v>0.64758757666494116</v>
      </c>
      <c r="J65" s="29"/>
    </row>
    <row r="66" spans="1:10" ht="15" customHeight="1" x14ac:dyDescent="0.2">
      <c r="A66" s="149">
        <v>11</v>
      </c>
      <c r="B66" s="149">
        <v>0</v>
      </c>
      <c r="C66" s="60">
        <v>44774</v>
      </c>
      <c r="D66" s="54">
        <v>276150</v>
      </c>
      <c r="E66" s="56">
        <f t="shared" si="7"/>
        <v>272793.41666666663</v>
      </c>
      <c r="F66" s="384"/>
      <c r="G66" s="56">
        <f t="shared" si="6"/>
        <v>268023.01666666666</v>
      </c>
      <c r="H66" s="57">
        <f t="shared" si="5"/>
        <v>1.030321960533116</v>
      </c>
      <c r="J66" s="29"/>
    </row>
    <row r="67" spans="1:10" ht="15" customHeight="1" x14ac:dyDescent="0.2">
      <c r="A67" s="149">
        <v>12</v>
      </c>
      <c r="B67" s="149">
        <v>12</v>
      </c>
      <c r="C67" s="60">
        <v>44805</v>
      </c>
      <c r="D67" s="54">
        <v>301302</v>
      </c>
      <c r="E67" s="56">
        <f t="shared" si="7"/>
        <v>273817.70833333331</v>
      </c>
      <c r="F67" s="384">
        <f>1/12*SUM(D67:D78)</f>
        <v>284995.75</v>
      </c>
      <c r="G67" s="56">
        <f t="shared" ref="G67:G78" si="8">$F$67+$F$96*(A67-B67-($D$96-1)/2)</f>
        <v>274783.90000000002</v>
      </c>
      <c r="H67" s="57">
        <f t="shared" si="5"/>
        <v>1.0965052901571015</v>
      </c>
      <c r="J67" s="29"/>
    </row>
    <row r="68" spans="1:10" ht="15" customHeight="1" x14ac:dyDescent="0.2">
      <c r="A68" s="149">
        <v>13</v>
      </c>
      <c r="B68" s="149">
        <v>12</v>
      </c>
      <c r="C68" s="60">
        <v>44835</v>
      </c>
      <c r="D68" s="54">
        <v>313161</v>
      </c>
      <c r="E68" s="56">
        <f t="shared" si="7"/>
        <v>275913.125</v>
      </c>
      <c r="F68" s="384"/>
      <c r="G68" s="56">
        <f t="shared" si="8"/>
        <v>276640.59999999998</v>
      </c>
      <c r="H68" s="57">
        <f t="shared" si="5"/>
        <v>1.1320138837177189</v>
      </c>
      <c r="J68" s="29"/>
    </row>
    <row r="69" spans="1:10" ht="15" customHeight="1" x14ac:dyDescent="0.2">
      <c r="A69" s="149">
        <v>14</v>
      </c>
      <c r="B69" s="149">
        <v>12</v>
      </c>
      <c r="C69" s="60">
        <v>44866</v>
      </c>
      <c r="D69" s="54">
        <v>430665</v>
      </c>
      <c r="E69" s="56">
        <f t="shared" si="7"/>
        <v>278715.41666666663</v>
      </c>
      <c r="F69" s="384"/>
      <c r="G69" s="56">
        <f t="shared" si="8"/>
        <v>278497.3</v>
      </c>
      <c r="H69" s="57">
        <f t="shared" si="5"/>
        <v>1.5463884210008501</v>
      </c>
      <c r="J69" s="29"/>
    </row>
    <row r="70" spans="1:10" ht="15" customHeight="1" x14ac:dyDescent="0.2">
      <c r="A70" s="149">
        <v>15</v>
      </c>
      <c r="B70" s="149">
        <v>12</v>
      </c>
      <c r="C70" s="60">
        <v>44896</v>
      </c>
      <c r="D70" s="54">
        <v>519180</v>
      </c>
      <c r="E70" s="56">
        <f t="shared" si="7"/>
        <v>282124.25</v>
      </c>
      <c r="F70" s="384"/>
      <c r="G70" s="56">
        <f t="shared" si="8"/>
        <v>280354</v>
      </c>
      <c r="H70" s="57">
        <f t="shared" si="5"/>
        <v>1.8518729891494325</v>
      </c>
      <c r="J70" s="29"/>
    </row>
    <row r="71" spans="1:10" ht="15" customHeight="1" x14ac:dyDescent="0.2">
      <c r="A71" s="149">
        <v>16</v>
      </c>
      <c r="B71" s="149">
        <v>12</v>
      </c>
      <c r="C71" s="60">
        <v>44927</v>
      </c>
      <c r="D71" s="54">
        <v>251024</v>
      </c>
      <c r="E71" s="56">
        <f t="shared" si="7"/>
        <v>284476.58333333331</v>
      </c>
      <c r="F71" s="384"/>
      <c r="G71" s="56">
        <f t="shared" si="8"/>
        <v>282210.7</v>
      </c>
      <c r="H71" s="57">
        <f t="shared" si="5"/>
        <v>0.88949143317386614</v>
      </c>
      <c r="J71" s="29"/>
    </row>
    <row r="72" spans="1:10" ht="15" customHeight="1" x14ac:dyDescent="0.2">
      <c r="A72" s="149">
        <v>17</v>
      </c>
      <c r="B72" s="149">
        <v>12</v>
      </c>
      <c r="C72" s="60">
        <v>44958</v>
      </c>
      <c r="D72" s="54">
        <v>179138</v>
      </c>
      <c r="E72" s="56">
        <f t="shared" si="7"/>
        <v>285082.20833333331</v>
      </c>
      <c r="F72" s="384"/>
      <c r="G72" s="56">
        <f t="shared" si="8"/>
        <v>284067.40000000002</v>
      </c>
      <c r="H72" s="57">
        <f t="shared" si="5"/>
        <v>0.63061794489617595</v>
      </c>
      <c r="J72" s="29"/>
    </row>
    <row r="73" spans="1:10" ht="15" customHeight="1" x14ac:dyDescent="0.2">
      <c r="A73" s="149">
        <v>18</v>
      </c>
      <c r="B73" s="149">
        <v>12</v>
      </c>
      <c r="C73" s="60">
        <v>44986</v>
      </c>
      <c r="D73" s="54">
        <v>254501</v>
      </c>
      <c r="E73" s="56">
        <f t="shared" si="7"/>
        <v>284885.25</v>
      </c>
      <c r="F73" s="384"/>
      <c r="G73" s="56">
        <f t="shared" si="8"/>
        <v>285924.09999999998</v>
      </c>
      <c r="H73" s="57">
        <f t="shared" si="5"/>
        <v>0.89009985517135504</v>
      </c>
      <c r="J73" s="29"/>
    </row>
    <row r="74" spans="1:10" ht="15" customHeight="1" x14ac:dyDescent="0.2">
      <c r="A74" s="149">
        <v>19</v>
      </c>
      <c r="B74" s="149">
        <v>12</v>
      </c>
      <c r="C74" s="60">
        <v>45017</v>
      </c>
      <c r="D74" s="54">
        <v>231857</v>
      </c>
      <c r="E74" s="56">
        <f t="shared" si="7"/>
        <v>285833.33333333331</v>
      </c>
      <c r="F74" s="384"/>
      <c r="G74" s="56">
        <f t="shared" si="8"/>
        <v>287780.8</v>
      </c>
      <c r="H74" s="57">
        <f t="shared" si="5"/>
        <v>0.80567223386688758</v>
      </c>
      <c r="J74" s="29"/>
    </row>
    <row r="75" spans="1:10" ht="15" customHeight="1" x14ac:dyDescent="0.2">
      <c r="A75" s="149">
        <v>20</v>
      </c>
      <c r="B75" s="149">
        <v>12</v>
      </c>
      <c r="C75" s="60">
        <v>45047</v>
      </c>
      <c r="D75" s="54">
        <v>260647</v>
      </c>
      <c r="E75" s="56">
        <f t="shared" si="7"/>
        <v>288219.45833333331</v>
      </c>
      <c r="F75" s="384"/>
      <c r="G75" s="56">
        <f t="shared" si="8"/>
        <v>289637.5</v>
      </c>
      <c r="H75" s="57">
        <f t="shared" si="5"/>
        <v>0.89990764317465799</v>
      </c>
      <c r="J75" s="29"/>
    </row>
    <row r="76" spans="1:10" ht="15" customHeight="1" x14ac:dyDescent="0.2">
      <c r="A76" s="149">
        <v>21</v>
      </c>
      <c r="B76" s="149">
        <v>12</v>
      </c>
      <c r="C76" s="60">
        <v>45078</v>
      </c>
      <c r="D76" s="54">
        <v>215423</v>
      </c>
      <c r="E76" s="56">
        <f t="shared" si="7"/>
        <v>290114.54166666663</v>
      </c>
      <c r="F76" s="384"/>
      <c r="G76" s="56">
        <f t="shared" si="8"/>
        <v>291494.2</v>
      </c>
      <c r="H76" s="57">
        <f t="shared" si="5"/>
        <v>0.73903014193764405</v>
      </c>
      <c r="J76" s="29"/>
    </row>
    <row r="77" spans="1:10" x14ac:dyDescent="0.2">
      <c r="A77" s="149">
        <v>22</v>
      </c>
      <c r="B77" s="149">
        <v>12</v>
      </c>
      <c r="C77" s="60">
        <v>45108</v>
      </c>
      <c r="D77" s="54">
        <v>188976</v>
      </c>
      <c r="E77" s="56">
        <f t="shared" si="7"/>
        <v>292089.58333333331</v>
      </c>
      <c r="F77" s="384"/>
      <c r="G77" s="56">
        <f t="shared" si="8"/>
        <v>293350.90000000002</v>
      </c>
      <c r="H77" s="57">
        <f t="shared" si="5"/>
        <v>0.64419778497355895</v>
      </c>
      <c r="J77" s="29"/>
    </row>
    <row r="78" spans="1:10" x14ac:dyDescent="0.2">
      <c r="A78" s="149">
        <v>23</v>
      </c>
      <c r="B78" s="149">
        <v>12</v>
      </c>
      <c r="C78" s="60">
        <v>45139</v>
      </c>
      <c r="D78" s="54">
        <v>274075</v>
      </c>
      <c r="E78" s="56">
        <f t="shared" si="7"/>
        <v>294821.91666666663</v>
      </c>
      <c r="F78" s="384"/>
      <c r="G78" s="56">
        <f t="shared" si="8"/>
        <v>295207.59999999998</v>
      </c>
      <c r="H78" s="57">
        <f t="shared" si="5"/>
        <v>0.92841444461456957</v>
      </c>
      <c r="J78" s="29"/>
    </row>
    <row r="79" spans="1:10" x14ac:dyDescent="0.2">
      <c r="A79" s="149">
        <v>24</v>
      </c>
      <c r="B79" s="149">
        <v>24</v>
      </c>
      <c r="C79" s="60">
        <v>45170</v>
      </c>
      <c r="D79" s="54">
        <v>298650</v>
      </c>
      <c r="E79" s="56">
        <f t="shared" si="7"/>
        <v>295792.04166666663</v>
      </c>
      <c r="F79" s="384">
        <f>1/12*SUM(D79:D90)</f>
        <v>302404.41666666663</v>
      </c>
      <c r="G79" s="56">
        <f t="shared" ref="G79:G90" si="9">$F$79+$F$96*(A79-B79-($D$96-1)/2)</f>
        <v>292192.56666666665</v>
      </c>
      <c r="H79" s="57">
        <f t="shared" si="5"/>
        <v>1.0220999233724517</v>
      </c>
      <c r="J79" s="29"/>
    </row>
    <row r="80" spans="1:10" x14ac:dyDescent="0.2">
      <c r="A80" s="149">
        <v>25</v>
      </c>
      <c r="B80" s="149">
        <v>24</v>
      </c>
      <c r="C80" s="60">
        <v>45200</v>
      </c>
      <c r="D80" s="54">
        <v>338567</v>
      </c>
      <c r="E80" s="56">
        <f t="shared" si="7"/>
        <v>296065.125</v>
      </c>
      <c r="F80" s="384"/>
      <c r="G80" s="56">
        <f t="shared" si="9"/>
        <v>294049.2666666666</v>
      </c>
      <c r="H80" s="57">
        <f t="shared" si="5"/>
        <v>1.1513954917758682</v>
      </c>
      <c r="J80" s="29"/>
    </row>
    <row r="81" spans="1:10" x14ac:dyDescent="0.2">
      <c r="A81" s="149">
        <v>26</v>
      </c>
      <c r="B81" s="149">
        <v>24</v>
      </c>
      <c r="C81" s="60">
        <v>45231</v>
      </c>
      <c r="D81" s="54">
        <v>462526</v>
      </c>
      <c r="E81" s="56">
        <f t="shared" si="7"/>
        <v>297561.625</v>
      </c>
      <c r="F81" s="384"/>
      <c r="G81" s="56">
        <f t="shared" si="9"/>
        <v>295905.96666666662</v>
      </c>
      <c r="H81" s="57">
        <f t="shared" si="5"/>
        <v>1.5630843987712766</v>
      </c>
      <c r="J81" s="29"/>
    </row>
    <row r="82" spans="1:10" x14ac:dyDescent="0.2">
      <c r="A82" s="149">
        <v>27</v>
      </c>
      <c r="B82" s="149">
        <v>24</v>
      </c>
      <c r="C82" s="60">
        <v>45261</v>
      </c>
      <c r="D82" s="54">
        <v>532801</v>
      </c>
      <c r="E82" s="55"/>
      <c r="F82" s="384"/>
      <c r="G82" s="56">
        <f t="shared" si="9"/>
        <v>297762.66666666663</v>
      </c>
      <c r="H82" s="57">
        <f t="shared" si="5"/>
        <v>1.789347892281101</v>
      </c>
      <c r="J82" s="29"/>
    </row>
    <row r="83" spans="1:10" x14ac:dyDescent="0.2">
      <c r="A83" s="149">
        <v>28</v>
      </c>
      <c r="B83" s="149">
        <v>24</v>
      </c>
      <c r="C83" s="60">
        <v>45292</v>
      </c>
      <c r="D83" s="54">
        <v>284804</v>
      </c>
      <c r="E83" s="55"/>
      <c r="F83" s="384"/>
      <c r="G83" s="56">
        <f t="shared" si="9"/>
        <v>299619.36666666664</v>
      </c>
      <c r="H83" s="57">
        <f t="shared" si="5"/>
        <v>0.95055270681768356</v>
      </c>
      <c r="J83" s="29"/>
    </row>
    <row r="84" spans="1:10" x14ac:dyDescent="0.2">
      <c r="A84" s="149">
        <v>29</v>
      </c>
      <c r="B84" s="149">
        <v>24</v>
      </c>
      <c r="C84" s="60">
        <v>45323</v>
      </c>
      <c r="D84" s="54">
        <v>210934</v>
      </c>
      <c r="E84" s="55"/>
      <c r="F84" s="384"/>
      <c r="G84" s="56">
        <f t="shared" si="9"/>
        <v>301476.06666666665</v>
      </c>
      <c r="H84" s="57">
        <f t="shared" si="5"/>
        <v>0.6996707975271006</v>
      </c>
      <c r="J84" s="29"/>
    </row>
    <row r="85" spans="1:10" x14ac:dyDescent="0.2">
      <c r="A85" s="149">
        <v>30</v>
      </c>
      <c r="B85" s="149">
        <v>24</v>
      </c>
      <c r="C85" s="60">
        <v>45352</v>
      </c>
      <c r="D85" s="54">
        <v>245988</v>
      </c>
      <c r="E85" s="55"/>
      <c r="F85" s="384"/>
      <c r="G85" s="56">
        <f t="shared" si="9"/>
        <v>303332.7666666666</v>
      </c>
      <c r="H85" s="57">
        <f t="shared" si="5"/>
        <v>0.81095096551279289</v>
      </c>
      <c r="J85" s="29"/>
    </row>
    <row r="86" spans="1:10" x14ac:dyDescent="0.2">
      <c r="A86" s="149">
        <v>31</v>
      </c>
      <c r="B86" s="149">
        <v>24</v>
      </c>
      <c r="C86" s="60">
        <v>45383</v>
      </c>
      <c r="D86" s="54">
        <v>246924</v>
      </c>
      <c r="E86" s="55"/>
      <c r="F86" s="384"/>
      <c r="G86" s="56">
        <f t="shared" si="9"/>
        <v>305189.46666666662</v>
      </c>
      <c r="H86" s="57">
        <f t="shared" si="5"/>
        <v>0.80908428032247526</v>
      </c>
      <c r="J86" s="29"/>
    </row>
    <row r="87" spans="1:10" x14ac:dyDescent="0.2">
      <c r="A87" s="149">
        <v>32</v>
      </c>
      <c r="B87" s="149">
        <v>24</v>
      </c>
      <c r="C87" s="60">
        <v>45413</v>
      </c>
      <c r="D87" s="54">
        <v>281496</v>
      </c>
      <c r="E87" s="55"/>
      <c r="F87" s="384"/>
      <c r="G87" s="56">
        <f t="shared" si="9"/>
        <v>307046.16666666663</v>
      </c>
      <c r="H87" s="57">
        <f t="shared" si="5"/>
        <v>0.91678721495193183</v>
      </c>
      <c r="J87" s="29"/>
    </row>
    <row r="88" spans="1:10" x14ac:dyDescent="0.2">
      <c r="A88" s="149">
        <v>33</v>
      </c>
      <c r="B88" s="149">
        <v>24</v>
      </c>
      <c r="C88" s="60">
        <v>45444</v>
      </c>
      <c r="D88" s="54">
        <v>219533</v>
      </c>
      <c r="E88" s="55"/>
      <c r="F88" s="384"/>
      <c r="G88" s="56">
        <f t="shared" si="9"/>
        <v>308902.86666666664</v>
      </c>
      <c r="H88" s="57">
        <f t="shared" si="5"/>
        <v>0.71068618549563478</v>
      </c>
      <c r="J88" s="29"/>
    </row>
    <row r="89" spans="1:10" x14ac:dyDescent="0.2">
      <c r="A89" s="149">
        <v>34</v>
      </c>
      <c r="B89" s="149">
        <v>24</v>
      </c>
      <c r="C89" s="60">
        <v>45474</v>
      </c>
      <c r="D89" s="54">
        <v>221026</v>
      </c>
      <c r="E89" s="55"/>
      <c r="F89" s="384"/>
      <c r="G89" s="56">
        <f t="shared" si="9"/>
        <v>310759.56666666665</v>
      </c>
      <c r="H89" s="57">
        <f t="shared" si="5"/>
        <v>0.71124439505053594</v>
      </c>
      <c r="J89" s="29"/>
    </row>
    <row r="90" spans="1:10" x14ac:dyDescent="0.2">
      <c r="A90" s="149">
        <v>35</v>
      </c>
      <c r="B90" s="149">
        <v>24</v>
      </c>
      <c r="C90" s="60">
        <v>45505</v>
      </c>
      <c r="D90" s="54">
        <v>285604</v>
      </c>
      <c r="E90" s="55"/>
      <c r="F90" s="384"/>
      <c r="G90" s="56">
        <f t="shared" si="9"/>
        <v>312616.2666666666</v>
      </c>
      <c r="H90" s="57">
        <f t="shared" si="5"/>
        <v>0.91359289471821059</v>
      </c>
      <c r="J90" s="29"/>
    </row>
    <row r="91" spans="1:10" x14ac:dyDescent="0.2">
      <c r="A91" s="149">
        <v>36</v>
      </c>
      <c r="B91" s="149">
        <v>36</v>
      </c>
      <c r="C91" s="60">
        <v>45536</v>
      </c>
      <c r="D91" s="54">
        <v>304115</v>
      </c>
      <c r="E91" s="55"/>
      <c r="F91" s="55"/>
      <c r="G91" s="55"/>
      <c r="H91" s="54"/>
      <c r="J91" s="29"/>
    </row>
    <row r="92" spans="1:10" x14ac:dyDescent="0.2"/>
    <row r="93" spans="1:10" x14ac:dyDescent="0.2"/>
    <row r="94" spans="1:10" ht="20" x14ac:dyDescent="0.25">
      <c r="D94" s="373" t="s">
        <v>125</v>
      </c>
      <c r="E94" s="373"/>
      <c r="F94" s="373"/>
      <c r="G94" s="373"/>
    </row>
    <row r="95" spans="1:10" x14ac:dyDescent="0.2">
      <c r="D95" s="43" t="s">
        <v>126</v>
      </c>
      <c r="E95" s="43" t="s">
        <v>127</v>
      </c>
      <c r="F95" s="385" t="s">
        <v>131</v>
      </c>
      <c r="G95" s="385"/>
    </row>
    <row r="96" spans="1:10" x14ac:dyDescent="0.2">
      <c r="D96" s="43">
        <v>12</v>
      </c>
      <c r="E96" s="157" t="s">
        <v>129</v>
      </c>
      <c r="F96" s="386">
        <f>1856.7</f>
        <v>1856.7</v>
      </c>
      <c r="G96" s="386"/>
    </row>
    <row r="97" spans="1:10" x14ac:dyDescent="0.2"/>
    <row r="98" spans="1:10" x14ac:dyDescent="0.2"/>
    <row r="99" spans="1:10" ht="16" thickBot="1" x14ac:dyDescent="0.25"/>
    <row r="100" spans="1:10" ht="39" x14ac:dyDescent="0.45">
      <c r="A100" s="378" t="s">
        <v>132</v>
      </c>
      <c r="B100" s="379"/>
      <c r="C100" s="379"/>
      <c r="D100" s="379"/>
      <c r="E100" s="379"/>
      <c r="F100" s="379"/>
      <c r="G100" s="379"/>
      <c r="H100" s="380"/>
    </row>
    <row r="101" spans="1:10" ht="20" customHeight="1" x14ac:dyDescent="0.2">
      <c r="A101" s="62" t="s">
        <v>115</v>
      </c>
      <c r="B101" s="62" t="s">
        <v>116</v>
      </c>
      <c r="C101" s="62" t="s">
        <v>99</v>
      </c>
      <c r="D101" s="62" t="s">
        <v>9</v>
      </c>
      <c r="E101" s="62" t="s">
        <v>117</v>
      </c>
      <c r="F101" s="62" t="s">
        <v>118</v>
      </c>
      <c r="G101" s="64" t="s">
        <v>119</v>
      </c>
      <c r="H101" s="64" t="s">
        <v>120</v>
      </c>
    </row>
    <row r="102" spans="1:10" x14ac:dyDescent="0.2">
      <c r="A102" s="149">
        <v>0</v>
      </c>
      <c r="B102" s="149">
        <v>0</v>
      </c>
      <c r="C102" s="60">
        <v>44440</v>
      </c>
      <c r="D102" s="54">
        <f>Autocorrelation!C5</f>
        <v>812451</v>
      </c>
      <c r="E102" s="55"/>
      <c r="F102" s="384">
        <f>1/12*SUM(D102:D113)</f>
        <v>772670.91666666663</v>
      </c>
      <c r="G102" s="56">
        <f>$F$102+$F$143*(A102-B102-($D$143-1)/2)</f>
        <v>735270.36666666658</v>
      </c>
      <c r="H102" s="57">
        <f>D102/G102</f>
        <v>1.104969051973671</v>
      </c>
    </row>
    <row r="103" spans="1:10" x14ac:dyDescent="0.2">
      <c r="A103" s="149">
        <v>1</v>
      </c>
      <c r="B103" s="149">
        <v>0</v>
      </c>
      <c r="C103" s="60">
        <v>44470</v>
      </c>
      <c r="D103" s="54">
        <f>Autocorrelation!C6</f>
        <v>848522</v>
      </c>
      <c r="E103" s="55"/>
      <c r="F103" s="384"/>
      <c r="G103" s="56">
        <f>$F$102+$F$143*(A103-B103-($D$143-1)/2)</f>
        <v>742070.46666666667</v>
      </c>
      <c r="H103" s="57">
        <f t="shared" ref="H103:H137" si="10">D103/G103</f>
        <v>1.1434520549126646</v>
      </c>
    </row>
    <row r="104" spans="1:10" x14ac:dyDescent="0.2">
      <c r="A104" s="149">
        <v>2</v>
      </c>
      <c r="B104" s="149">
        <v>0</v>
      </c>
      <c r="C104" s="60">
        <v>44501</v>
      </c>
      <c r="D104" s="54">
        <f>Autocorrelation!C7</f>
        <v>1211839</v>
      </c>
      <c r="E104" s="55"/>
      <c r="F104" s="384"/>
      <c r="G104" s="56">
        <f t="shared" ref="G104:G110" si="11">$F$102+$F$143*(A104-B104-($D$143-1)/2)</f>
        <v>748870.56666666665</v>
      </c>
      <c r="H104" s="57">
        <f t="shared" si="10"/>
        <v>1.6182222321730098</v>
      </c>
    </row>
    <row r="105" spans="1:10" x14ac:dyDescent="0.2">
      <c r="A105" s="149">
        <v>3</v>
      </c>
      <c r="B105" s="149">
        <v>0</v>
      </c>
      <c r="C105" s="60">
        <v>44531</v>
      </c>
      <c r="D105" s="54">
        <f>Autocorrelation!C8</f>
        <v>1471592</v>
      </c>
      <c r="E105" s="55"/>
      <c r="F105" s="384"/>
      <c r="G105" s="56">
        <f t="shared" si="11"/>
        <v>755670.66666666663</v>
      </c>
      <c r="H105" s="57">
        <f t="shared" si="10"/>
        <v>1.947398602212957</v>
      </c>
    </row>
    <row r="106" spans="1:10" x14ac:dyDescent="0.2">
      <c r="A106" s="149">
        <v>4</v>
      </c>
      <c r="B106" s="149">
        <v>0</v>
      </c>
      <c r="C106" s="60">
        <v>44562</v>
      </c>
      <c r="D106" s="54">
        <f>Autocorrelation!C9</f>
        <v>629586</v>
      </c>
      <c r="E106" s="55"/>
      <c r="F106" s="384"/>
      <c r="G106" s="56">
        <f t="shared" si="11"/>
        <v>762470.7666666666</v>
      </c>
      <c r="H106" s="57">
        <f t="shared" si="10"/>
        <v>0.82571821442072346</v>
      </c>
    </row>
    <row r="107" spans="1:10" x14ac:dyDescent="0.2">
      <c r="A107" s="149">
        <v>5</v>
      </c>
      <c r="B107" s="149">
        <v>0</v>
      </c>
      <c r="C107" s="60">
        <v>44593</v>
      </c>
      <c r="D107" s="54">
        <f>Autocorrelation!C10</f>
        <v>558871</v>
      </c>
      <c r="E107" s="55"/>
      <c r="F107" s="384"/>
      <c r="G107" s="56">
        <f>$F$102+$F$143*(A107-B107-($D$143-1)/2)</f>
        <v>769270.86666666658</v>
      </c>
      <c r="H107" s="57">
        <f t="shared" si="10"/>
        <v>0.72649443026699834</v>
      </c>
    </row>
    <row r="108" spans="1:10" x14ac:dyDescent="0.2">
      <c r="A108" s="149">
        <v>6</v>
      </c>
      <c r="B108" s="149">
        <v>0</v>
      </c>
      <c r="C108" s="60">
        <v>44621</v>
      </c>
      <c r="D108" s="54">
        <f>Autocorrelation!C11</f>
        <v>684994</v>
      </c>
      <c r="E108" s="56">
        <f>1/12*(SUM(D103:D113)+1/2*(D102+D114))</f>
        <v>774142.625</v>
      </c>
      <c r="F108" s="384"/>
      <c r="G108" s="56">
        <f t="shared" si="11"/>
        <v>776070.96666666667</v>
      </c>
      <c r="H108" s="57">
        <f t="shared" si="10"/>
        <v>0.88264350738714659</v>
      </c>
    </row>
    <row r="109" spans="1:10" x14ac:dyDescent="0.2">
      <c r="A109" s="149">
        <v>7</v>
      </c>
      <c r="B109" s="149">
        <v>0</v>
      </c>
      <c r="C109" s="60">
        <v>44652</v>
      </c>
      <c r="D109" s="54">
        <f>Autocorrelation!C12</f>
        <v>610789</v>
      </c>
      <c r="E109" s="56">
        <f t="shared" ref="E109:E128" si="12">1/12*(SUM(D104:D114)+1/2*(D103+D115))</f>
        <v>776959.33333333326</v>
      </c>
      <c r="F109" s="384"/>
      <c r="G109" s="56">
        <f t="shared" si="11"/>
        <v>782871.06666666665</v>
      </c>
      <c r="H109" s="57">
        <f t="shared" si="10"/>
        <v>0.78019105061659366</v>
      </c>
    </row>
    <row r="110" spans="1:10" x14ac:dyDescent="0.2">
      <c r="A110" s="149">
        <v>8</v>
      </c>
      <c r="B110" s="149">
        <v>0</v>
      </c>
      <c r="C110" s="60">
        <v>44682</v>
      </c>
      <c r="D110" s="54">
        <f>Autocorrelation!C13</f>
        <v>646029</v>
      </c>
      <c r="E110" s="56">
        <f t="shared" si="12"/>
        <v>778003.70833333326</v>
      </c>
      <c r="F110" s="384"/>
      <c r="G110" s="56">
        <f t="shared" si="11"/>
        <v>789671.16666666663</v>
      </c>
      <c r="H110" s="57">
        <f t="shared" si="10"/>
        <v>0.81809875714089431</v>
      </c>
      <c r="J110" s="29"/>
    </row>
    <row r="111" spans="1:10" x14ac:dyDescent="0.2">
      <c r="A111" s="149">
        <v>9</v>
      </c>
      <c r="B111" s="149">
        <v>0</v>
      </c>
      <c r="C111" s="60">
        <v>44713</v>
      </c>
      <c r="D111" s="54">
        <f>Autocorrelation!C14</f>
        <v>540824</v>
      </c>
      <c r="E111" s="56">
        <f t="shared" si="12"/>
        <v>776424.33333333326</v>
      </c>
      <c r="F111" s="384"/>
      <c r="G111" s="56">
        <f>$F$102+$F$143*(A111-B111-($D$143-1)/2)</f>
        <v>796471.2666666666</v>
      </c>
      <c r="H111" s="57">
        <f t="shared" si="10"/>
        <v>0.67902512323315456</v>
      </c>
      <c r="J111" s="29"/>
    </row>
    <row r="112" spans="1:10" x14ac:dyDescent="0.2">
      <c r="A112" s="149">
        <v>10</v>
      </c>
      <c r="B112" s="149">
        <v>0</v>
      </c>
      <c r="C112" s="60">
        <v>44743</v>
      </c>
      <c r="D112" s="54">
        <f>Autocorrelation!C15</f>
        <v>488697</v>
      </c>
      <c r="E112" s="56">
        <f>1/12*(SUM(D107:D117)+1/2*(D106+D118))</f>
        <v>778163.83333333326</v>
      </c>
      <c r="F112" s="384"/>
      <c r="G112" s="56">
        <f>$F$102+$F$143*(A112-B112-($D$143-1)/2)</f>
        <v>803271.36666666658</v>
      </c>
      <c r="H112" s="57">
        <f t="shared" si="10"/>
        <v>0.60838344335357664</v>
      </c>
      <c r="J112" s="29"/>
    </row>
    <row r="113" spans="1:15" x14ac:dyDescent="0.2">
      <c r="A113" s="149">
        <v>11</v>
      </c>
      <c r="B113" s="149">
        <v>0</v>
      </c>
      <c r="C113" s="60">
        <v>44774</v>
      </c>
      <c r="D113" s="54">
        <f>Autocorrelation!C16</f>
        <v>767857</v>
      </c>
      <c r="E113" s="56">
        <f>1/12*(SUM(D108:D118)+1/2*(D107+D119))</f>
        <v>780099.95833333326</v>
      </c>
      <c r="F113" s="384"/>
      <c r="G113" s="56">
        <f>$F$102+$F$143*(A113-B113-($D$143-1)/2)</f>
        <v>810071.46666666667</v>
      </c>
      <c r="H113" s="57">
        <f t="shared" si="10"/>
        <v>0.94788797235338573</v>
      </c>
      <c r="J113" s="29"/>
    </row>
    <row r="114" spans="1:15" x14ac:dyDescent="0.2">
      <c r="A114" s="149">
        <v>12</v>
      </c>
      <c r="B114" s="149">
        <v>12</v>
      </c>
      <c r="C114" s="60">
        <v>44805</v>
      </c>
      <c r="D114" s="54">
        <f>Autocorrelation!C17</f>
        <v>847772</v>
      </c>
      <c r="E114" s="56">
        <f t="shared" si="12"/>
        <v>782638.08333333326</v>
      </c>
      <c r="F114" s="384">
        <f>1/12*SUM(D114:D125)</f>
        <v>821699.83333333326</v>
      </c>
      <c r="G114" s="56">
        <f t="shared" ref="G114:G125" si="13">$F$114+$F$143*(A114-B114-($D$143-1)/2)</f>
        <v>784299.28333333321</v>
      </c>
      <c r="H114" s="57">
        <f t="shared" si="10"/>
        <v>1.0809292039601295</v>
      </c>
      <c r="J114" s="29"/>
    </row>
    <row r="115" spans="1:15" x14ac:dyDescent="0.2">
      <c r="A115" s="149">
        <v>13</v>
      </c>
      <c r="B115" s="149">
        <v>12</v>
      </c>
      <c r="C115" s="60">
        <v>44835</v>
      </c>
      <c r="D115" s="54">
        <f>Autocorrelation!C18</f>
        <v>880802</v>
      </c>
      <c r="E115" s="56">
        <f t="shared" si="12"/>
        <v>789533.75</v>
      </c>
      <c r="F115" s="384"/>
      <c r="G115" s="56">
        <f t="shared" si="13"/>
        <v>791099.3833333333</v>
      </c>
      <c r="H115" s="57">
        <f t="shared" si="10"/>
        <v>1.1133898199853229</v>
      </c>
      <c r="J115" s="29"/>
    </row>
    <row r="116" spans="1:15" x14ac:dyDescent="0.2">
      <c r="A116" s="149">
        <v>14</v>
      </c>
      <c r="B116" s="149">
        <v>12</v>
      </c>
      <c r="C116" s="60">
        <v>44866</v>
      </c>
      <c r="D116" s="54">
        <f>Autocorrelation!C19</f>
        <v>1204624</v>
      </c>
      <c r="E116" s="56">
        <f t="shared" si="12"/>
        <v>798226.58333333326</v>
      </c>
      <c r="F116" s="384"/>
      <c r="G116" s="56">
        <f t="shared" si="13"/>
        <v>797899.48333333328</v>
      </c>
      <c r="H116" s="57">
        <f t="shared" si="10"/>
        <v>1.5097440531826389</v>
      </c>
      <c r="J116" s="29"/>
    </row>
    <row r="117" spans="1:15" x14ac:dyDescent="0.2">
      <c r="A117" s="149">
        <v>15</v>
      </c>
      <c r="B117" s="149">
        <v>12</v>
      </c>
      <c r="C117" s="60">
        <v>44896</v>
      </c>
      <c r="D117" s="54">
        <f>Autocorrelation!C20</f>
        <v>1440902</v>
      </c>
      <c r="E117" s="56">
        <f t="shared" si="12"/>
        <v>806848.5</v>
      </c>
      <c r="F117" s="384"/>
      <c r="G117" s="56">
        <f t="shared" si="13"/>
        <v>804699.58333333326</v>
      </c>
      <c r="H117" s="57">
        <f t="shared" si="10"/>
        <v>1.7906086070422762</v>
      </c>
      <c r="J117" s="29"/>
    </row>
    <row r="118" spans="1:15" x14ac:dyDescent="0.2">
      <c r="A118" s="149">
        <v>16</v>
      </c>
      <c r="B118" s="149">
        <v>12</v>
      </c>
      <c r="C118" s="60">
        <v>44927</v>
      </c>
      <c r="D118" s="54">
        <f>Autocorrelation!C21</f>
        <v>702024</v>
      </c>
      <c r="E118" s="56">
        <f>1/12*(SUM(D113:D123)+1/2*(D112+D124))</f>
        <v>812172.75</v>
      </c>
      <c r="F118" s="384"/>
      <c r="G118" s="56">
        <f t="shared" si="13"/>
        <v>811499.68333333323</v>
      </c>
      <c r="H118" s="57">
        <f t="shared" si="10"/>
        <v>0.86509460745117162</v>
      </c>
      <c r="J118" s="29"/>
    </row>
    <row r="119" spans="1:15" x14ac:dyDescent="0.2">
      <c r="A119" s="149">
        <v>17</v>
      </c>
      <c r="B119" s="149">
        <v>12</v>
      </c>
      <c r="C119" s="60">
        <v>44958</v>
      </c>
      <c r="D119" s="54">
        <f>Autocorrelation!C22</f>
        <v>532900</v>
      </c>
      <c r="E119" s="56">
        <f t="shared" si="12"/>
        <v>817996.16666666663</v>
      </c>
      <c r="F119" s="384"/>
      <c r="G119" s="56">
        <f t="shared" si="13"/>
        <v>818299.78333333321</v>
      </c>
      <c r="H119" s="57">
        <f t="shared" si="10"/>
        <v>0.65122832836303457</v>
      </c>
      <c r="J119" s="29"/>
    </row>
    <row r="120" spans="1:15" ht="15" customHeight="1" x14ac:dyDescent="0.2">
      <c r="A120" s="149">
        <v>18</v>
      </c>
      <c r="B120" s="149">
        <v>12</v>
      </c>
      <c r="C120" s="60">
        <v>44986</v>
      </c>
      <c r="D120" s="54">
        <f>Autocorrelation!C23</f>
        <v>771880</v>
      </c>
      <c r="E120" s="56">
        <f t="shared" si="12"/>
        <v>824570.83333333326</v>
      </c>
      <c r="F120" s="384"/>
      <c r="G120" s="56">
        <f t="shared" si="13"/>
        <v>825099.8833333333</v>
      </c>
      <c r="H120" s="57">
        <f>D120/G120</f>
        <v>0.93549885970371305</v>
      </c>
      <c r="J120" s="29"/>
    </row>
    <row r="121" spans="1:15" ht="15" customHeight="1" x14ac:dyDescent="0.2">
      <c r="A121" s="149">
        <v>19</v>
      </c>
      <c r="B121" s="149">
        <v>12</v>
      </c>
      <c r="C121" s="60">
        <v>45017</v>
      </c>
      <c r="D121" s="54">
        <f>Autocorrelation!C24</f>
        <v>689399</v>
      </c>
      <c r="E121" s="56">
        <f t="shared" si="12"/>
        <v>833651.83333333326</v>
      </c>
      <c r="F121" s="384"/>
      <c r="G121" s="56">
        <f t="shared" si="13"/>
        <v>831899.98333333328</v>
      </c>
      <c r="H121" s="57">
        <f t="shared" si="10"/>
        <v>0.82870418777706034</v>
      </c>
      <c r="J121" s="29"/>
    </row>
    <row r="122" spans="1:15" ht="15" customHeight="1" x14ac:dyDescent="0.2">
      <c r="A122" s="149">
        <v>20</v>
      </c>
      <c r="B122" s="149">
        <v>12</v>
      </c>
      <c r="C122" s="60">
        <v>45047</v>
      </c>
      <c r="D122" s="54">
        <f>Autocorrelation!C25</f>
        <v>776047</v>
      </c>
      <c r="E122" s="56">
        <f t="shared" si="12"/>
        <v>848454.41666666663</v>
      </c>
      <c r="F122" s="384"/>
      <c r="G122" s="56">
        <f t="shared" si="13"/>
        <v>838700.08333333326</v>
      </c>
      <c r="H122" s="57">
        <f t="shared" si="10"/>
        <v>0.92529739226408014</v>
      </c>
      <c r="J122" s="29"/>
    </row>
    <row r="123" spans="1:15" ht="15" customHeight="1" x14ac:dyDescent="0.2">
      <c r="A123" s="149">
        <v>21</v>
      </c>
      <c r="B123" s="149">
        <v>12</v>
      </c>
      <c r="C123" s="60">
        <v>45078</v>
      </c>
      <c r="D123" s="54">
        <f>Autocorrelation!C26</f>
        <v>617732</v>
      </c>
      <c r="E123" s="56">
        <f t="shared" si="12"/>
        <v>861883.20833333326</v>
      </c>
      <c r="F123" s="384"/>
      <c r="G123" s="56">
        <f t="shared" si="13"/>
        <v>845500.18333333323</v>
      </c>
      <c r="H123" s="57">
        <f t="shared" si="10"/>
        <v>0.73061131407994384</v>
      </c>
    </row>
    <row r="124" spans="1:15" ht="15" customHeight="1" x14ac:dyDescent="0.2">
      <c r="A124" s="149">
        <v>22</v>
      </c>
      <c r="B124" s="149">
        <v>12</v>
      </c>
      <c r="C124" s="60">
        <v>45108</v>
      </c>
      <c r="D124" s="54">
        <f>Autocorrelation!C27</f>
        <v>539571</v>
      </c>
      <c r="E124" s="56">
        <f t="shared" si="12"/>
        <v>872938.20833333326</v>
      </c>
      <c r="F124" s="384"/>
      <c r="G124" s="56">
        <f t="shared" si="13"/>
        <v>852300.28333333321</v>
      </c>
      <c r="H124" s="57">
        <f t="shared" si="10"/>
        <v>0.63307617109986891</v>
      </c>
      <c r="J124" s="381" t="s">
        <v>133</v>
      </c>
      <c r="K124" s="382"/>
      <c r="L124" s="383"/>
      <c r="M124" s="383"/>
      <c r="N124" s="383"/>
      <c r="O124" s="383"/>
    </row>
    <row r="125" spans="1:15" ht="15" customHeight="1" x14ac:dyDescent="0.2">
      <c r="A125" s="149">
        <v>23</v>
      </c>
      <c r="B125" s="149">
        <v>12</v>
      </c>
      <c r="C125" s="60">
        <v>45139</v>
      </c>
      <c r="D125" s="54">
        <f>Autocorrelation!C28</f>
        <v>856745</v>
      </c>
      <c r="E125" s="56">
        <f t="shared" si="12"/>
        <v>884136</v>
      </c>
      <c r="F125" s="384"/>
      <c r="G125" s="56">
        <f t="shared" si="13"/>
        <v>859100.3833333333</v>
      </c>
      <c r="H125" s="57">
        <f t="shared" si="10"/>
        <v>0.99725831418652811</v>
      </c>
      <c r="J125" s="327" t="s">
        <v>134</v>
      </c>
      <c r="K125" s="65">
        <f>F114+F143*(D143-1)/2</f>
        <v>859100.3833333333</v>
      </c>
    </row>
    <row r="126" spans="1:15" ht="15" customHeight="1" x14ac:dyDescent="0.2">
      <c r="A126" s="149">
        <v>24</v>
      </c>
      <c r="B126" s="149">
        <v>24</v>
      </c>
      <c r="C126" s="60">
        <v>45170</v>
      </c>
      <c r="D126" s="54">
        <f>Autocorrelation!C29</f>
        <v>916676</v>
      </c>
      <c r="E126" s="56">
        <f t="shared" si="12"/>
        <v>886841.625</v>
      </c>
      <c r="F126" s="384">
        <f>1/12*SUM(D126:D137)</f>
        <v>909710.5</v>
      </c>
      <c r="G126" s="56">
        <f t="shared" ref="G126:G137" si="14">$F$126+$F$143*(A126-B126-($D$143-1)/2)</f>
        <v>872309.95</v>
      </c>
      <c r="H126" s="57">
        <f t="shared" si="10"/>
        <v>1.05086041951029</v>
      </c>
      <c r="J126" s="29"/>
      <c r="K126" s="72">
        <f>($K$125+(A126-$A$125)*$F$143)*H114</f>
        <v>935977.1201581913</v>
      </c>
    </row>
    <row r="127" spans="1:15" ht="15" customHeight="1" x14ac:dyDescent="0.2">
      <c r="A127" s="149">
        <v>25</v>
      </c>
      <c r="B127" s="149">
        <v>24</v>
      </c>
      <c r="C127" s="60">
        <v>45200</v>
      </c>
      <c r="D127" s="54">
        <f>Autocorrelation!C30</f>
        <v>1029842</v>
      </c>
      <c r="E127" s="56">
        <f t="shared" si="12"/>
        <v>887331.83333333326</v>
      </c>
      <c r="F127" s="384"/>
      <c r="G127" s="56">
        <f t="shared" si="14"/>
        <v>879110.05</v>
      </c>
      <c r="H127" s="57">
        <f t="shared" si="10"/>
        <v>1.171459705187081</v>
      </c>
      <c r="J127" s="29"/>
      <c r="K127" s="72">
        <f t="shared" ref="K127:K136" si="15">($K$125+(A127-$A$125)*$F$143)*H115</f>
        <v>971655.94537858618</v>
      </c>
    </row>
    <row r="128" spans="1:15" ht="15" customHeight="1" x14ac:dyDescent="0.2">
      <c r="A128" s="149">
        <v>26</v>
      </c>
      <c r="B128" s="149">
        <v>24</v>
      </c>
      <c r="C128" s="60">
        <v>45231</v>
      </c>
      <c r="D128" s="54">
        <f>Autocorrelation!C31</f>
        <v>1410846</v>
      </c>
      <c r="E128" s="56">
        <f t="shared" si="12"/>
        <v>892241.29166666663</v>
      </c>
      <c r="F128" s="384"/>
      <c r="G128" s="56">
        <f t="shared" si="14"/>
        <v>885910.15</v>
      </c>
      <c r="H128" s="57">
        <f t="shared" si="10"/>
        <v>1.5925384758262449</v>
      </c>
      <c r="J128" s="29"/>
      <c r="K128" s="72">
        <f t="shared" si="15"/>
        <v>1327820.9264325674</v>
      </c>
    </row>
    <row r="129" spans="1:11" ht="15" customHeight="1" x14ac:dyDescent="0.2">
      <c r="A129" s="149">
        <v>27</v>
      </c>
      <c r="B129" s="149">
        <v>24</v>
      </c>
      <c r="C129" s="60">
        <v>45261</v>
      </c>
      <c r="D129" s="54">
        <f>Autocorrelation!C32</f>
        <v>1556971</v>
      </c>
      <c r="E129" s="55"/>
      <c r="F129" s="384"/>
      <c r="G129" s="56">
        <f t="shared" si="14"/>
        <v>892710.25</v>
      </c>
      <c r="H129" s="57">
        <f t="shared" si="10"/>
        <v>1.7440944584202993</v>
      </c>
      <c r="J129" s="29"/>
      <c r="K129" s="72">
        <f t="shared" si="15"/>
        <v>1587017.8110649781</v>
      </c>
    </row>
    <row r="130" spans="1:11" ht="15" customHeight="1" x14ac:dyDescent="0.2">
      <c r="A130" s="149">
        <v>28</v>
      </c>
      <c r="B130" s="149">
        <v>24</v>
      </c>
      <c r="C130" s="60">
        <v>45292</v>
      </c>
      <c r="D130" s="54">
        <f>Autocorrelation!C33</f>
        <v>851275</v>
      </c>
      <c r="E130" s="55"/>
      <c r="F130" s="384"/>
      <c r="G130" s="56">
        <f t="shared" si="14"/>
        <v>899510.35</v>
      </c>
      <c r="H130" s="57">
        <f t="shared" si="10"/>
        <v>0.94637599222732682</v>
      </c>
      <c r="J130" s="29"/>
      <c r="K130" s="72">
        <f t="shared" si="15"/>
        <v>772616.75808154454</v>
      </c>
    </row>
    <row r="131" spans="1:11" ht="15" customHeight="1" x14ac:dyDescent="0.2">
      <c r="A131" s="149">
        <v>29</v>
      </c>
      <c r="B131" s="149">
        <v>24</v>
      </c>
      <c r="C131" s="60">
        <v>45323</v>
      </c>
      <c r="D131" s="54">
        <f>Autocorrelation!C34</f>
        <v>652396</v>
      </c>
      <c r="E131" s="55"/>
      <c r="F131" s="384"/>
      <c r="G131" s="56">
        <f t="shared" si="14"/>
        <v>906310.45</v>
      </c>
      <c r="H131" s="57">
        <f t="shared" si="10"/>
        <v>0.71983722575415521</v>
      </c>
      <c r="J131" s="29"/>
      <c r="K131" s="72">
        <f t="shared" si="15"/>
        <v>586041.01306841767</v>
      </c>
    </row>
    <row r="132" spans="1:11" ht="15" customHeight="1" x14ac:dyDescent="0.2">
      <c r="A132" s="149">
        <v>30</v>
      </c>
      <c r="B132" s="149">
        <v>24</v>
      </c>
      <c r="C132" s="60">
        <v>45352</v>
      </c>
      <c r="D132" s="54">
        <f>Autocorrelation!C35</f>
        <v>717319</v>
      </c>
      <c r="E132" s="55"/>
      <c r="F132" s="384"/>
      <c r="G132" s="56">
        <f t="shared" si="14"/>
        <v>913110.55</v>
      </c>
      <c r="H132" s="57">
        <f t="shared" si="10"/>
        <v>0.7855773870973235</v>
      </c>
      <c r="J132" s="29"/>
      <c r="K132" s="72">
        <f>($K$125+(A132-$A$125)*$F$143)*H120</f>
        <v>848217.82955045451</v>
      </c>
    </row>
    <row r="133" spans="1:11" ht="15" customHeight="1" x14ac:dyDescent="0.2">
      <c r="A133" s="149">
        <v>31</v>
      </c>
      <c r="B133" s="149">
        <v>24</v>
      </c>
      <c r="C133" s="60">
        <v>45383</v>
      </c>
      <c r="D133" s="54">
        <f>Autocorrelation!C36</f>
        <v>755725</v>
      </c>
      <c r="E133" s="55"/>
      <c r="F133" s="384"/>
      <c r="G133" s="56">
        <f t="shared" si="14"/>
        <v>919910.65</v>
      </c>
      <c r="H133" s="57">
        <f t="shared" si="10"/>
        <v>0.8215200030568186</v>
      </c>
      <c r="J133" s="29"/>
      <c r="K133" s="72">
        <f t="shared" si="15"/>
        <v>757022.25616763346</v>
      </c>
    </row>
    <row r="134" spans="1:11" ht="15" customHeight="1" x14ac:dyDescent="0.2">
      <c r="A134" s="149">
        <v>32</v>
      </c>
      <c r="B134" s="149">
        <v>24</v>
      </c>
      <c r="C134" s="60">
        <v>45413</v>
      </c>
      <c r="D134" s="54">
        <f>Autocorrelation!C37</f>
        <v>827548</v>
      </c>
      <c r="E134" s="55"/>
      <c r="F134" s="384"/>
      <c r="G134" s="56">
        <f t="shared" si="14"/>
        <v>926710.75</v>
      </c>
      <c r="H134" s="57">
        <f t="shared" si="10"/>
        <v>0.89299492856859597</v>
      </c>
      <c r="J134" s="29"/>
      <c r="K134" s="72">
        <f t="shared" si="15"/>
        <v>851552.37756561965</v>
      </c>
    </row>
    <row r="135" spans="1:11" ht="15" customHeight="1" x14ac:dyDescent="0.2">
      <c r="A135" s="149">
        <v>33</v>
      </c>
      <c r="B135" s="149">
        <v>24</v>
      </c>
      <c r="C135" s="60">
        <v>45444</v>
      </c>
      <c r="D135" s="54">
        <f>Autocorrelation!C38</f>
        <v>656765</v>
      </c>
      <c r="E135" s="55"/>
      <c r="F135" s="384"/>
      <c r="G135" s="56">
        <f t="shared" si="14"/>
        <v>933510.85</v>
      </c>
      <c r="H135" s="57">
        <f t="shared" si="10"/>
        <v>0.70354297435321722</v>
      </c>
      <c r="J135" s="29"/>
      <c r="K135" s="72">
        <f t="shared" si="15"/>
        <v>677350.75996250042</v>
      </c>
    </row>
    <row r="136" spans="1:11" ht="15" customHeight="1" x14ac:dyDescent="0.2">
      <c r="A136" s="149">
        <v>34</v>
      </c>
      <c r="B136" s="149">
        <v>24</v>
      </c>
      <c r="C136" s="60">
        <v>45474</v>
      </c>
      <c r="D136" s="54">
        <f>Autocorrelation!C39</f>
        <v>662100</v>
      </c>
      <c r="E136" s="55"/>
      <c r="F136" s="384"/>
      <c r="G136" s="56">
        <f t="shared" si="14"/>
        <v>940310.95</v>
      </c>
      <c r="H136" s="57">
        <f t="shared" si="10"/>
        <v>0.70412877782610106</v>
      </c>
      <c r="J136" s="29"/>
      <c r="K136" s="72">
        <f t="shared" si="15"/>
        <v>591230.77525315469</v>
      </c>
    </row>
    <row r="137" spans="1:11" ht="15" customHeight="1" x14ac:dyDescent="0.2">
      <c r="A137" s="149">
        <v>35</v>
      </c>
      <c r="B137" s="149">
        <v>24</v>
      </c>
      <c r="C137" s="60">
        <v>45505</v>
      </c>
      <c r="D137" s="54">
        <f>Autocorrelation!C40</f>
        <v>879063</v>
      </c>
      <c r="E137" s="55"/>
      <c r="F137" s="384"/>
      <c r="G137" s="56">
        <f t="shared" si="14"/>
        <v>947111.05</v>
      </c>
      <c r="H137" s="57">
        <f t="shared" si="10"/>
        <v>0.92815198386715048</v>
      </c>
      <c r="J137" s="29"/>
      <c r="K137" s="72">
        <f>($K$125+(A137-$A$125)*$F$143)*H125</f>
        <v>938122.47514759772</v>
      </c>
    </row>
    <row r="138" spans="1:11" ht="15" customHeight="1" x14ac:dyDescent="0.2">
      <c r="A138" s="149">
        <v>36</v>
      </c>
      <c r="B138" s="149">
        <v>36</v>
      </c>
      <c r="C138" s="60">
        <v>45536</v>
      </c>
      <c r="D138" s="54">
        <f>Autocorrelation!C41</f>
        <v>930831</v>
      </c>
      <c r="E138" s="55"/>
      <c r="F138" s="55"/>
      <c r="G138" s="58"/>
      <c r="H138" s="59"/>
    </row>
    <row r="139" spans="1:11" ht="14.75" customHeight="1" x14ac:dyDescent="0.2">
      <c r="C139" s="29"/>
      <c r="D139" s="3"/>
    </row>
    <row r="140" spans="1:11" ht="12" customHeight="1" x14ac:dyDescent="0.2"/>
    <row r="141" spans="1:11" ht="18" customHeight="1" x14ac:dyDescent="0.25">
      <c r="D141" s="373" t="s">
        <v>125</v>
      </c>
      <c r="E141" s="373"/>
      <c r="F141" s="373"/>
      <c r="G141" s="373"/>
    </row>
    <row r="142" spans="1:11" ht="15" customHeight="1" x14ac:dyDescent="0.2">
      <c r="D142" s="43" t="s">
        <v>126</v>
      </c>
      <c r="E142" s="43" t="s">
        <v>127</v>
      </c>
      <c r="F142" s="374" t="s">
        <v>135</v>
      </c>
      <c r="G142" s="374"/>
    </row>
    <row r="143" spans="1:11" ht="15" customHeight="1" x14ac:dyDescent="0.2">
      <c r="D143" s="43">
        <v>12</v>
      </c>
      <c r="E143" s="51" t="s">
        <v>129</v>
      </c>
      <c r="F143" s="375">
        <f>6800.1</f>
        <v>6800.1</v>
      </c>
      <c r="G143" s="376"/>
    </row>
    <row r="160" x14ac:dyDescent="0.2"/>
    <row r="161" spans="53:53" x14ac:dyDescent="0.2"/>
    <row r="167" spans="53:53" x14ac:dyDescent="0.2">
      <c r="BA167" s="9"/>
    </row>
    <row r="168" spans="53:53" x14ac:dyDescent="0.2">
      <c r="BA168" s="10"/>
    </row>
    <row r="169" spans="53:53" x14ac:dyDescent="0.2">
      <c r="BA169" s="9"/>
    </row>
    <row r="170" spans="53:53" x14ac:dyDescent="0.2">
      <c r="BA170" s="9"/>
    </row>
    <row r="171" spans="53:53" x14ac:dyDescent="0.2">
      <c r="BA171" s="9"/>
    </row>
    <row r="172" spans="53:53" x14ac:dyDescent="0.2">
      <c r="BA172" s="9"/>
    </row>
    <row r="173" spans="53:53" x14ac:dyDescent="0.2">
      <c r="BA173" s="9"/>
    </row>
    <row r="174" spans="53:53" x14ac:dyDescent="0.2">
      <c r="BA174" s="9"/>
    </row>
    <row r="175" spans="53:53" x14ac:dyDescent="0.2">
      <c r="BA175" s="9"/>
    </row>
    <row r="176" spans="53:53" x14ac:dyDescent="0.2">
      <c r="BA176" s="9"/>
    </row>
    <row r="177" spans="53:53" x14ac:dyDescent="0.2">
      <c r="BA177" s="9"/>
    </row>
    <row r="178" spans="53:53" x14ac:dyDescent="0.2">
      <c r="BA178" s="9"/>
    </row>
    <row r="179" spans="53:53" x14ac:dyDescent="0.2">
      <c r="BA179" s="9"/>
    </row>
    <row r="180" spans="53:53" x14ac:dyDescent="0.2">
      <c r="BA180" s="9"/>
    </row>
    <row r="181" spans="53:53" x14ac:dyDescent="0.2">
      <c r="BA181" s="9"/>
    </row>
    <row r="182" spans="53:53" x14ac:dyDescent="0.2">
      <c r="BA182" s="9"/>
    </row>
    <row r="183" spans="53:53" x14ac:dyDescent="0.2">
      <c r="BA183" s="9"/>
    </row>
    <row r="184" spans="53:53" x14ac:dyDescent="0.2">
      <c r="BA184" s="9"/>
    </row>
    <row r="185" spans="53:53" x14ac:dyDescent="0.2">
      <c r="BA185" s="9"/>
    </row>
    <row r="186" spans="53:53" x14ac:dyDescent="0.2">
      <c r="BA186" s="9"/>
    </row>
    <row r="187" spans="53:53" x14ac:dyDescent="0.2">
      <c r="BA187" s="9"/>
    </row>
    <row r="188" spans="53:53" x14ac:dyDescent="0.2">
      <c r="BA188" s="9"/>
    </row>
    <row r="189" spans="53:53" x14ac:dyDescent="0.2">
      <c r="BA189" s="9"/>
    </row>
    <row r="190" spans="53:53" x14ac:dyDescent="0.2">
      <c r="BA190" s="9"/>
    </row>
    <row r="191" spans="53:53" x14ac:dyDescent="0.2">
      <c r="BA191" s="9"/>
    </row>
    <row r="192" spans="53:53" x14ac:dyDescent="0.2">
      <c r="BA192" s="9"/>
    </row>
    <row r="193" spans="53:53" x14ac:dyDescent="0.2">
      <c r="BA193" s="9"/>
    </row>
    <row r="194" spans="53:53" x14ac:dyDescent="0.2">
      <c r="BA194" s="9"/>
    </row>
    <row r="195" spans="53:53" x14ac:dyDescent="0.2">
      <c r="BA195" s="9"/>
    </row>
    <row r="196" spans="53:53" x14ac:dyDescent="0.2">
      <c r="BA196" s="9"/>
    </row>
    <row r="197" spans="53:53" x14ac:dyDescent="0.2">
      <c r="BA197" s="9"/>
    </row>
    <row r="198" spans="53:53" x14ac:dyDescent="0.2">
      <c r="BA198" s="9"/>
    </row>
    <row r="199" spans="53:53" x14ac:dyDescent="0.2">
      <c r="BA199" s="9"/>
    </row>
    <row r="200" spans="53:53" x14ac:dyDescent="0.2">
      <c r="BA200" s="9"/>
    </row>
    <row r="201" spans="53:53" x14ac:dyDescent="0.2">
      <c r="BA201" s="9"/>
    </row>
    <row r="202" spans="53:53" x14ac:dyDescent="0.2">
      <c r="BA202" s="9"/>
    </row>
    <row r="203" spans="53:53" x14ac:dyDescent="0.2">
      <c r="BA203" s="9"/>
    </row>
    <row r="204" spans="53:53" x14ac:dyDescent="0.2">
      <c r="BA204" s="9"/>
    </row>
    <row r="205" spans="53:53" x14ac:dyDescent="0.2">
      <c r="BA205" s="9"/>
    </row>
    <row r="206" spans="53:53" x14ac:dyDescent="0.2">
      <c r="BA206" s="9"/>
    </row>
    <row r="207" spans="53:53" x14ac:dyDescent="0.2">
      <c r="BA207" s="9"/>
    </row>
    <row r="208" spans="53:53" x14ac:dyDescent="0.2">
      <c r="BA208" s="9"/>
    </row>
    <row r="209" spans="53:53" x14ac:dyDescent="0.2">
      <c r="BA209" s="9"/>
    </row>
    <row r="210" spans="53:53" x14ac:dyDescent="0.2">
      <c r="BA210" s="9"/>
    </row>
    <row r="211" spans="53:53" x14ac:dyDescent="0.2">
      <c r="BA211" s="9"/>
    </row>
    <row r="212" spans="53:53" x14ac:dyDescent="0.2">
      <c r="BA212" s="9"/>
    </row>
    <row r="213" spans="53:53" x14ac:dyDescent="0.2">
      <c r="BA213" s="9"/>
    </row>
    <row r="214" spans="53:53" x14ac:dyDescent="0.2">
      <c r="BA214" s="9"/>
    </row>
  </sheetData>
  <mergeCells count="29">
    <mergeCell ref="F126:F137"/>
    <mergeCell ref="F67:F78"/>
    <mergeCell ref="F79:F90"/>
    <mergeCell ref="D94:G94"/>
    <mergeCell ref="F95:G95"/>
    <mergeCell ref="F96:G96"/>
    <mergeCell ref="F102:F113"/>
    <mergeCell ref="F114:F125"/>
    <mergeCell ref="J7:V7"/>
    <mergeCell ref="J3:V3"/>
    <mergeCell ref="A3:H3"/>
    <mergeCell ref="A53:H53"/>
    <mergeCell ref="J4:V4"/>
    <mergeCell ref="D141:G141"/>
    <mergeCell ref="F142:G142"/>
    <mergeCell ref="F143:G143"/>
    <mergeCell ref="A1:W1"/>
    <mergeCell ref="A100:H100"/>
    <mergeCell ref="J124:K124"/>
    <mergeCell ref="L124:O124"/>
    <mergeCell ref="F5:F16"/>
    <mergeCell ref="F17:F28"/>
    <mergeCell ref="F29:F40"/>
    <mergeCell ref="F55:F66"/>
    <mergeCell ref="F46:G46"/>
    <mergeCell ref="F47:G47"/>
    <mergeCell ref="D45:G45"/>
    <mergeCell ref="J5:V5"/>
    <mergeCell ref="J6:V6"/>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3C5A-B39C-074E-BEF9-F0BBEB3172F8}">
  <sheetPr>
    <tabColor theme="9" tint="-0.499984740745262"/>
  </sheetPr>
  <dimension ref="A1:AD29"/>
  <sheetViews>
    <sheetView zoomScale="57" zoomScaleNormal="76" workbookViewId="0">
      <selection activeCell="N3" sqref="N3"/>
    </sheetView>
  </sheetViews>
  <sheetFormatPr baseColWidth="10" defaultColWidth="11.5" defaultRowHeight="15" x14ac:dyDescent="0.2"/>
  <cols>
    <col min="1" max="1" width="11" customWidth="1"/>
    <col min="2" max="2" width="17.5" customWidth="1"/>
    <col min="3" max="3" width="18" customWidth="1"/>
    <col min="4" max="4" width="18.6640625" customWidth="1"/>
    <col min="5" max="5" width="15.6640625" customWidth="1"/>
    <col min="6" max="6" width="18.6640625" customWidth="1"/>
    <col min="7" max="7" width="23.6640625" customWidth="1"/>
    <col min="8" max="8" width="13.5" customWidth="1"/>
    <col min="9" max="9" width="11" customWidth="1"/>
    <col min="10" max="10" width="12.1640625" customWidth="1"/>
    <col min="11" max="12" width="12.33203125" customWidth="1"/>
    <col min="13" max="13" width="14.6640625" customWidth="1"/>
    <col min="14" max="17" width="11" customWidth="1"/>
    <col min="18" max="18" width="12.1640625" customWidth="1"/>
    <col min="19" max="21" width="11" customWidth="1"/>
    <col min="22" max="22" width="11.1640625" customWidth="1"/>
    <col min="23" max="23" width="11" customWidth="1"/>
  </cols>
  <sheetData>
    <row r="1" spans="1:30" ht="50.75" customHeight="1" x14ac:dyDescent="0.2">
      <c r="A1" s="377" t="s">
        <v>136</v>
      </c>
      <c r="B1" s="377"/>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77"/>
      <c r="AD1" s="377"/>
    </row>
    <row r="3" spans="1:30" ht="62" thickBot="1" x14ac:dyDescent="0.25">
      <c r="A3" s="70" t="s">
        <v>137</v>
      </c>
      <c r="B3" s="70" t="s">
        <v>138</v>
      </c>
      <c r="C3" s="71" t="s">
        <v>139</v>
      </c>
      <c r="D3" s="70" t="s">
        <v>140</v>
      </c>
      <c r="E3" s="71" t="s">
        <v>141</v>
      </c>
      <c r="F3" s="71" t="s">
        <v>142</v>
      </c>
      <c r="G3" s="71" t="s">
        <v>143</v>
      </c>
      <c r="H3" s="71" t="s">
        <v>144</v>
      </c>
      <c r="I3" s="70" t="s">
        <v>145</v>
      </c>
      <c r="J3" s="71" t="s">
        <v>146</v>
      </c>
      <c r="K3" s="79" t="s">
        <v>147</v>
      </c>
      <c r="L3" s="79" t="s">
        <v>148</v>
      </c>
      <c r="M3" s="328" t="s">
        <v>149</v>
      </c>
      <c r="N3" s="70" t="s">
        <v>150</v>
      </c>
      <c r="O3" s="71" t="s">
        <v>151</v>
      </c>
      <c r="P3" s="71" t="s">
        <v>152</v>
      </c>
      <c r="Q3" s="70" t="s">
        <v>153</v>
      </c>
      <c r="R3" s="70" t="s">
        <v>154</v>
      </c>
      <c r="S3" s="70" t="s">
        <v>155</v>
      </c>
      <c r="T3" s="70" t="s">
        <v>156</v>
      </c>
      <c r="U3" s="71" t="s">
        <v>157</v>
      </c>
      <c r="V3" s="70" t="s">
        <v>158</v>
      </c>
      <c r="W3" s="70" t="s">
        <v>159</v>
      </c>
    </row>
    <row r="4" spans="1:30" ht="16" thickTop="1" x14ac:dyDescent="0.2">
      <c r="A4" s="38">
        <v>1</v>
      </c>
      <c r="B4" s="66">
        <f>'Initial Components '!D126</f>
        <v>916676</v>
      </c>
      <c r="C4" s="67">
        <f>'Initial Components '!K126</f>
        <v>935977.1201581913</v>
      </c>
      <c r="D4" s="68">
        <f>B4-C4</f>
        <v>-19301.120158191305</v>
      </c>
      <c r="E4" s="68">
        <f t="shared" ref="E4:E15" si="0">ABS(B4-C4)</f>
        <v>19301.120158191305</v>
      </c>
      <c r="F4" s="68">
        <f>(B4-C4)^2</f>
        <v>372533239.36093873</v>
      </c>
      <c r="G4" s="77">
        <f t="shared" ref="G4:G15" si="1">E4/B4</f>
        <v>2.1055553061486616E-2</v>
      </c>
      <c r="H4" s="68">
        <f>AVERAGE($D$4:D4)</f>
        <v>-19301.120158191305</v>
      </c>
      <c r="I4" s="68">
        <f>AVERAGE($E$4:E4)</f>
        <v>19301.120158191305</v>
      </c>
      <c r="J4" s="69">
        <f>AVERAGE($F$4:F4)</f>
        <v>372533239.36093873</v>
      </c>
      <c r="K4" s="78">
        <f>AVERAGE($G$4:G4)</f>
        <v>2.1055553061486616E-2</v>
      </c>
      <c r="L4" s="78"/>
      <c r="M4" s="38"/>
      <c r="N4" s="66"/>
      <c r="O4" s="38">
        <f>SUM($D$4:D4) / SUM($E$4:E4)</f>
        <v>-1</v>
      </c>
      <c r="P4" s="391">
        <f>AVERAGE(D4:D15)</f>
        <v>5991.6626807295252</v>
      </c>
      <c r="Q4" s="391">
        <f>AVERAGE(E4:E15)</f>
        <v>53523.934283558723</v>
      </c>
      <c r="R4" s="394" cm="1">
        <f t="array" ref="R4">SUM(E4:E15^2)/(COUNT(A4:A15)-1)</f>
        <v>4435533266.1754904</v>
      </c>
      <c r="S4" s="397" cm="1">
        <f t="array" ref="S4">AVERAGE(E4:E15/B4:B15)</f>
        <v>6.4048676153392284E-2</v>
      </c>
      <c r="T4" s="400">
        <v>0.6</v>
      </c>
      <c r="U4" s="403">
        <f>SQRT(R4)</f>
        <v>66599.799295309364</v>
      </c>
      <c r="V4" s="38">
        <f t="shared" ref="V4:V15" si="2">$U$4*1.96</f>
        <v>130535.60661880636</v>
      </c>
      <c r="W4" s="38">
        <f>-V4</f>
        <v>-130535.60661880636</v>
      </c>
    </row>
    <row r="5" spans="1:30" x14ac:dyDescent="0.2">
      <c r="A5" s="38">
        <v>2</v>
      </c>
      <c r="B5" s="66">
        <f>'Initial Components '!D127</f>
        <v>1029842</v>
      </c>
      <c r="C5" s="67">
        <f>'Initial Components '!K127</f>
        <v>971655.94537858618</v>
      </c>
      <c r="D5" s="68">
        <f t="shared" ref="D5:D15" si="3">B5-C5</f>
        <v>58186.054621413816</v>
      </c>
      <c r="E5" s="68">
        <f t="shared" si="0"/>
        <v>58186.054621413816</v>
      </c>
      <c r="F5" s="68">
        <f t="shared" ref="F5:F15" si="4">(B5-C5)^2</f>
        <v>3385616952.4061522</v>
      </c>
      <c r="G5" s="77">
        <f t="shared" si="1"/>
        <v>5.6499982153974899E-2</v>
      </c>
      <c r="H5" s="68">
        <f>AVERAGE($D$4:D5)</f>
        <v>19442.467231611256</v>
      </c>
      <c r="I5" s="68">
        <f>AVERAGE($E$4:E5)</f>
        <v>38743.58738980256</v>
      </c>
      <c r="J5" s="69">
        <f>AVERAGE($F$4:F5)</f>
        <v>1879075095.8835454</v>
      </c>
      <c r="K5" s="78">
        <f>AVERAGE($G$4:G5)</f>
        <v>3.8777767607730759E-2</v>
      </c>
      <c r="L5" s="68">
        <f>AVERAGE(D4,D5)</f>
        <v>19442.467231611256</v>
      </c>
      <c r="M5" s="68">
        <f>AVERAGE(E4,E5)</f>
        <v>38743.58738980256</v>
      </c>
      <c r="N5" s="76" cm="1">
        <f t="array" ref="N5">AVERAGE(E4:E5/B4:B5)</f>
        <v>3.8777767607730759E-2</v>
      </c>
      <c r="O5" s="38">
        <f>SUM($D$4:D5) / SUM($E$4:E5)</f>
        <v>0.50182413507553969</v>
      </c>
      <c r="P5" s="392"/>
      <c r="Q5" s="392"/>
      <c r="R5" s="395"/>
      <c r="S5" s="398"/>
      <c r="T5" s="401"/>
      <c r="U5" s="404"/>
      <c r="V5" s="38">
        <f t="shared" si="2"/>
        <v>130535.60661880636</v>
      </c>
      <c r="W5" s="38">
        <f t="shared" ref="W5:W15" si="5">-V5</f>
        <v>-130535.60661880636</v>
      </c>
    </row>
    <row r="6" spans="1:30" x14ac:dyDescent="0.2">
      <c r="A6" s="38">
        <v>3</v>
      </c>
      <c r="B6" s="66">
        <f>'Initial Components '!D128</f>
        <v>1410846</v>
      </c>
      <c r="C6" s="67">
        <f>'Initial Components '!K128</f>
        <v>1327820.9264325674</v>
      </c>
      <c r="D6" s="68">
        <f t="shared" si="3"/>
        <v>83025.073567432584</v>
      </c>
      <c r="E6" s="68">
        <f t="shared" si="0"/>
        <v>83025.073567432584</v>
      </c>
      <c r="F6" s="68">
        <f t="shared" si="4"/>
        <v>6893162840.877593</v>
      </c>
      <c r="G6" s="77">
        <f t="shared" si="1"/>
        <v>5.8847722265529041E-2</v>
      </c>
      <c r="H6" s="68">
        <f>AVERAGE($D$4:D6)</f>
        <v>40636.669343551701</v>
      </c>
      <c r="I6" s="68">
        <f>AVERAGE($E$4:E6)</f>
        <v>53504.082782345904</v>
      </c>
      <c r="J6" s="69">
        <f>AVERAGE($F$4:F6)</f>
        <v>3550437677.5482278</v>
      </c>
      <c r="K6" s="78">
        <f>AVERAGE($G$4:G6)</f>
        <v>4.546775249366352E-2</v>
      </c>
      <c r="L6" s="68">
        <f t="shared" ref="L6:L15" si="6">$T$4*D6+(1-$T$4)*L5</f>
        <v>57592.031033104053</v>
      </c>
      <c r="M6" s="68">
        <f t="shared" ref="M6:M15" si="7">$T$4*E6+(1-$T$4)*M5</f>
        <v>65312.479096380572</v>
      </c>
      <c r="N6" s="76">
        <f t="shared" ref="N6:N15" si="8">$T$4*E6/B6 + (1-$T$4)*N5</f>
        <v>5.0819740402409726E-2</v>
      </c>
      <c r="O6" s="38">
        <f>SUM($D$4:D6) / SUM($E$4:E6)</f>
        <v>0.75950595226276996</v>
      </c>
      <c r="P6" s="392"/>
      <c r="Q6" s="392"/>
      <c r="R6" s="395"/>
      <c r="S6" s="398"/>
      <c r="T6" s="401"/>
      <c r="U6" s="404"/>
      <c r="V6" s="38">
        <f>$U$4*1.96</f>
        <v>130535.60661880636</v>
      </c>
      <c r="W6" s="38">
        <f t="shared" si="5"/>
        <v>-130535.60661880636</v>
      </c>
    </row>
    <row r="7" spans="1:30" x14ac:dyDescent="0.2">
      <c r="A7" s="38">
        <v>4</v>
      </c>
      <c r="B7" s="66">
        <f>'Initial Components '!D129</f>
        <v>1556971</v>
      </c>
      <c r="C7" s="67">
        <f>'Initial Components '!K129</f>
        <v>1587017.8110649781</v>
      </c>
      <c r="D7" s="68">
        <f t="shared" si="3"/>
        <v>-30046.81106497813</v>
      </c>
      <c r="E7" s="68">
        <f t="shared" si="0"/>
        <v>30046.81106497813</v>
      </c>
      <c r="F7" s="68">
        <f t="shared" si="4"/>
        <v>902810855.17449224</v>
      </c>
      <c r="G7" s="77">
        <f t="shared" si="1"/>
        <v>1.9298247086797463E-2</v>
      </c>
      <c r="H7" s="68">
        <f>AVERAGE($D$4:D7)</f>
        <v>22965.799241419241</v>
      </c>
      <c r="I7" s="68">
        <f>AVERAGE($E$4:E7)</f>
        <v>47639.764853003959</v>
      </c>
      <c r="J7" s="69">
        <f>AVERAGE($F$4:F7)</f>
        <v>2888530971.9547939</v>
      </c>
      <c r="K7" s="78">
        <f>AVERAGE($G$4:G7)</f>
        <v>3.8925376141947007E-2</v>
      </c>
      <c r="L7" s="68">
        <f t="shared" si="6"/>
        <v>5008.7257742547445</v>
      </c>
      <c r="M7" s="68">
        <f t="shared" si="7"/>
        <v>44153.078277539113</v>
      </c>
      <c r="N7" s="76">
        <f t="shared" si="8"/>
        <v>3.1906844413042368E-2</v>
      </c>
      <c r="O7" s="38">
        <f>SUM($D$4:D7) / SUM($E$4:E7)</f>
        <v>0.48207205288023408</v>
      </c>
      <c r="P7" s="392"/>
      <c r="Q7" s="392"/>
      <c r="R7" s="395"/>
      <c r="S7" s="398"/>
      <c r="T7" s="401"/>
      <c r="U7" s="404"/>
      <c r="V7" s="38">
        <f t="shared" si="2"/>
        <v>130535.60661880636</v>
      </c>
      <c r="W7" s="38">
        <f t="shared" si="5"/>
        <v>-130535.60661880636</v>
      </c>
    </row>
    <row r="8" spans="1:30" x14ac:dyDescent="0.2">
      <c r="A8" s="38">
        <v>5</v>
      </c>
      <c r="B8" s="66">
        <f>'Initial Components '!D130</f>
        <v>851275</v>
      </c>
      <c r="C8" s="67">
        <f>'Initial Components '!K130</f>
        <v>772616.75808154454</v>
      </c>
      <c r="D8" s="68">
        <f t="shared" si="3"/>
        <v>78658.24191845546</v>
      </c>
      <c r="E8" s="68">
        <f t="shared" si="0"/>
        <v>78658.24191845546</v>
      </c>
      <c r="F8" s="68">
        <f>(B8-C8)^2</f>
        <v>6187119021.7022638</v>
      </c>
      <c r="G8" s="77">
        <f t="shared" si="1"/>
        <v>9.2400507378291932E-2</v>
      </c>
      <c r="H8" s="68">
        <f>AVERAGE($D$4:D8)</f>
        <v>34104.287776826488</v>
      </c>
      <c r="I8" s="68">
        <f>AVERAGE($E$4:E8)</f>
        <v>53843.460266094262</v>
      </c>
      <c r="J8" s="69">
        <f>AVERAGE($F$4:F8)</f>
        <v>3548248581.9042878</v>
      </c>
      <c r="K8" s="78">
        <f>AVERAGE($G$4:G8)</f>
        <v>4.9620402389215987E-2</v>
      </c>
      <c r="L8" s="68">
        <f t="shared" si="6"/>
        <v>49198.435460775174</v>
      </c>
      <c r="M8" s="68">
        <f t="shared" si="7"/>
        <v>64856.176462088923</v>
      </c>
      <c r="N8" s="76">
        <f t="shared" si="8"/>
        <v>6.8203042192192115E-2</v>
      </c>
      <c r="O8" s="38">
        <f>SUM($D$4:D8) / SUM($E$4:E8)</f>
        <v>0.63339702924520769</v>
      </c>
      <c r="P8" s="392"/>
      <c r="Q8" s="392"/>
      <c r="R8" s="395"/>
      <c r="S8" s="398"/>
      <c r="T8" s="401"/>
      <c r="U8" s="404"/>
      <c r="V8" s="38">
        <f t="shared" si="2"/>
        <v>130535.60661880636</v>
      </c>
      <c r="W8" s="38">
        <f t="shared" si="5"/>
        <v>-130535.60661880636</v>
      </c>
    </row>
    <row r="9" spans="1:30" x14ac:dyDescent="0.2">
      <c r="A9" s="38">
        <v>6</v>
      </c>
      <c r="B9" s="66">
        <f>'Initial Components '!D131</f>
        <v>652396</v>
      </c>
      <c r="C9" s="67">
        <f>'Initial Components '!K131</f>
        <v>586041.01306841767</v>
      </c>
      <c r="D9" s="68">
        <f t="shared" si="3"/>
        <v>66354.986931582331</v>
      </c>
      <c r="E9" s="68">
        <f t="shared" si="0"/>
        <v>66354.986931582331</v>
      </c>
      <c r="F9" s="68">
        <f t="shared" si="4"/>
        <v>4402984290.6904621</v>
      </c>
      <c r="G9" s="77">
        <f t="shared" si="1"/>
        <v>0.1017096777594932</v>
      </c>
      <c r="H9" s="68">
        <f>AVERAGE($D$4:D9)</f>
        <v>39479.404302619128</v>
      </c>
      <c r="I9" s="68">
        <f>AVERAGE($E$4:E9)</f>
        <v>55928.714710342269</v>
      </c>
      <c r="J9" s="69">
        <f>AVERAGE($F$4:F9)</f>
        <v>3690704533.36865</v>
      </c>
      <c r="K9" s="78">
        <f>AVERAGE($G$4:G9)</f>
        <v>5.8301948284262189E-2</v>
      </c>
      <c r="L9" s="68">
        <f t="shared" si="6"/>
        <v>59492.366343259469</v>
      </c>
      <c r="M9" s="68">
        <f t="shared" si="7"/>
        <v>65755.46274378497</v>
      </c>
      <c r="N9" s="76">
        <f t="shared" si="8"/>
        <v>8.8307023532572776E-2</v>
      </c>
      <c r="O9" s="38">
        <f>SUM($D$4:D9) / SUM($E$4:E9)</f>
        <v>0.70588792370940434</v>
      </c>
      <c r="P9" s="392"/>
      <c r="Q9" s="392"/>
      <c r="R9" s="395"/>
      <c r="S9" s="398"/>
      <c r="T9" s="401"/>
      <c r="U9" s="404"/>
      <c r="V9" s="38">
        <f t="shared" si="2"/>
        <v>130535.60661880636</v>
      </c>
      <c r="W9" s="38">
        <f t="shared" si="5"/>
        <v>-130535.60661880636</v>
      </c>
    </row>
    <row r="10" spans="1:30" x14ac:dyDescent="0.2">
      <c r="A10" s="38">
        <v>7</v>
      </c>
      <c r="B10" s="66">
        <f>'Initial Components '!D132</f>
        <v>717319</v>
      </c>
      <c r="C10" s="67">
        <f>'Initial Components '!K132</f>
        <v>848217.82955045451</v>
      </c>
      <c r="D10" s="68">
        <f>B10-C10</f>
        <v>-130898.82955045451</v>
      </c>
      <c r="E10" s="68">
        <f t="shared" si="0"/>
        <v>130898.82955045451</v>
      </c>
      <c r="F10" s="68">
        <f t="shared" si="4"/>
        <v>17134503577.678944</v>
      </c>
      <c r="G10" s="77">
        <f t="shared" si="1"/>
        <v>0.1824834272484829</v>
      </c>
      <c r="H10" s="68">
        <f>AVERAGE($D$4:D10)</f>
        <v>15139.656609322892</v>
      </c>
      <c r="I10" s="68">
        <f>AVERAGE($E$4:E10)</f>
        <v>66638.731116072595</v>
      </c>
      <c r="J10" s="69">
        <f>AVERAGE($F$4:F10)</f>
        <v>5611247253.9844055</v>
      </c>
      <c r="K10" s="78">
        <f>AVERAGE($G$4:G10)</f>
        <v>7.6042159564865153E-2</v>
      </c>
      <c r="L10" s="68">
        <f t="shared" si="6"/>
        <v>-54742.351192968919</v>
      </c>
      <c r="M10" s="68">
        <f t="shared" si="7"/>
        <v>104841.48282778671</v>
      </c>
      <c r="N10" s="76">
        <f t="shared" si="8"/>
        <v>0.14481286576211885</v>
      </c>
      <c r="O10" s="38">
        <f>SUM($D$4:D10) / SUM($E$4:E10)</f>
        <v>0.22719004932660489</v>
      </c>
      <c r="P10" s="392"/>
      <c r="Q10" s="392"/>
      <c r="R10" s="395"/>
      <c r="S10" s="398"/>
      <c r="T10" s="401"/>
      <c r="U10" s="404"/>
      <c r="V10" s="38">
        <f t="shared" si="2"/>
        <v>130535.60661880636</v>
      </c>
      <c r="W10" s="38">
        <f t="shared" si="5"/>
        <v>-130535.60661880636</v>
      </c>
    </row>
    <row r="11" spans="1:30" x14ac:dyDescent="0.2">
      <c r="A11" s="38">
        <v>8</v>
      </c>
      <c r="B11" s="66">
        <f>'Initial Components '!D133</f>
        <v>755725</v>
      </c>
      <c r="C11" s="67">
        <f>'Initial Components '!K133</f>
        <v>757022.25616763346</v>
      </c>
      <c r="D11" s="68">
        <f t="shared" si="3"/>
        <v>-1297.256167633459</v>
      </c>
      <c r="E11" s="68">
        <f t="shared" si="0"/>
        <v>1297.256167633459</v>
      </c>
      <c r="F11" s="68">
        <f t="shared" si="4"/>
        <v>1682873.5644630489</v>
      </c>
      <c r="G11" s="77">
        <f t="shared" si="1"/>
        <v>1.7165717260027907E-3</v>
      </c>
      <c r="H11" s="68">
        <f>AVERAGE($D$4:D11)</f>
        <v>13085.042512203348</v>
      </c>
      <c r="I11" s="68">
        <f>AVERAGE($E$4:E11)</f>
        <v>58471.046747517699</v>
      </c>
      <c r="J11" s="69">
        <f>AVERAGE($F$4:F11)</f>
        <v>4910051706.4319124</v>
      </c>
      <c r="K11" s="78">
        <f>AVERAGE($G$4:G11)</f>
        <v>6.675146108500736E-2</v>
      </c>
      <c r="L11" s="68">
        <f t="shared" si="6"/>
        <v>-22675.294177767646</v>
      </c>
      <c r="M11" s="68">
        <f t="shared" si="7"/>
        <v>42714.94683169476</v>
      </c>
      <c r="N11" s="76">
        <f t="shared" si="8"/>
        <v>5.895508934044922E-2</v>
      </c>
      <c r="O11" s="38">
        <f>SUM($D$4:D11) / SUM($E$4:E11)</f>
        <v>0.22378669854681291</v>
      </c>
      <c r="P11" s="392"/>
      <c r="Q11" s="392"/>
      <c r="R11" s="395"/>
      <c r="S11" s="398"/>
      <c r="T11" s="401"/>
      <c r="U11" s="404"/>
      <c r="V11" s="38">
        <f t="shared" si="2"/>
        <v>130535.60661880636</v>
      </c>
      <c r="W11" s="38">
        <f t="shared" si="5"/>
        <v>-130535.60661880636</v>
      </c>
    </row>
    <row r="12" spans="1:30" x14ac:dyDescent="0.2">
      <c r="A12" s="38">
        <v>9</v>
      </c>
      <c r="B12" s="66">
        <f>'Initial Components '!D134</f>
        <v>827548</v>
      </c>
      <c r="C12" s="67">
        <f>'Initial Components '!K134</f>
        <v>851552.37756561965</v>
      </c>
      <c r="D12" s="68">
        <f t="shared" si="3"/>
        <v>-24004.377565619652</v>
      </c>
      <c r="E12" s="68">
        <f t="shared" si="0"/>
        <v>24004.377565619652</v>
      </c>
      <c r="F12" s="68">
        <f t="shared" si="4"/>
        <v>576210142.31282401</v>
      </c>
      <c r="G12" s="77">
        <f t="shared" si="1"/>
        <v>2.9006628697815295E-2</v>
      </c>
      <c r="H12" s="68">
        <f>AVERAGE($D$4:D12)</f>
        <v>8963.9958368896823</v>
      </c>
      <c r="I12" s="68">
        <f>AVERAGE($E$4:E12)</f>
        <v>54641.416838417914</v>
      </c>
      <c r="J12" s="69">
        <f>AVERAGE($F$4:F12)</f>
        <v>4428513754.8631248</v>
      </c>
      <c r="K12" s="78">
        <f>AVERAGE($G$4:G12)</f>
        <v>6.2557590819763809E-2</v>
      </c>
      <c r="L12" s="68">
        <f t="shared" si="6"/>
        <v>-23472.74421047885</v>
      </c>
      <c r="M12" s="68">
        <f t="shared" si="7"/>
        <v>31488.605272049695</v>
      </c>
      <c r="N12" s="76">
        <f t="shared" si="8"/>
        <v>4.0986012954868867E-2</v>
      </c>
      <c r="O12" s="38">
        <f>SUM($D$4:D12) / SUM($E$4:E12)</f>
        <v>0.16405130678432869</v>
      </c>
      <c r="P12" s="392"/>
      <c r="Q12" s="392"/>
      <c r="R12" s="395"/>
      <c r="S12" s="398"/>
      <c r="T12" s="401"/>
      <c r="U12" s="404"/>
      <c r="V12" s="38">
        <f t="shared" si="2"/>
        <v>130535.60661880636</v>
      </c>
      <c r="W12" s="38">
        <f t="shared" si="5"/>
        <v>-130535.60661880636</v>
      </c>
    </row>
    <row r="13" spans="1:30" x14ac:dyDescent="0.2">
      <c r="A13" s="38">
        <v>10</v>
      </c>
      <c r="B13" s="66">
        <f>'Initial Components '!D135</f>
        <v>656765</v>
      </c>
      <c r="C13" s="67">
        <f>'Initial Components '!K135</f>
        <v>677350.75996250042</v>
      </c>
      <c r="D13" s="68">
        <f t="shared" si="3"/>
        <v>-20585.759962500422</v>
      </c>
      <c r="E13" s="68">
        <f t="shared" si="0"/>
        <v>20585.759962500422</v>
      </c>
      <c r="F13" s="68">
        <f t="shared" si="4"/>
        <v>423773513.23368537</v>
      </c>
      <c r="G13" s="77">
        <f t="shared" si="1"/>
        <v>3.1344179367811045E-2</v>
      </c>
      <c r="H13" s="68">
        <f>AVERAGE($D$4:D13)</f>
        <v>6009.020256950671</v>
      </c>
      <c r="I13" s="68">
        <f>AVERAGE($E$4:E13)</f>
        <v>51235.851150826165</v>
      </c>
      <c r="J13" s="69">
        <f>AVERAGE($F$4:F13)</f>
        <v>4028039730.700181</v>
      </c>
      <c r="K13" s="78">
        <f>AVERAGE($G$4:G13)</f>
        <v>5.943624967456853E-2</v>
      </c>
      <c r="L13" s="68">
        <f t="shared" si="6"/>
        <v>-21740.553661691793</v>
      </c>
      <c r="M13" s="68">
        <f t="shared" si="7"/>
        <v>24946.898086320132</v>
      </c>
      <c r="N13" s="76">
        <f t="shared" si="8"/>
        <v>3.5200912802634175E-2</v>
      </c>
      <c r="O13" s="38">
        <f>SUM($D$4:D13) / SUM($E$4:E13)</f>
        <v>0.11728155426288409</v>
      </c>
      <c r="P13" s="392"/>
      <c r="Q13" s="392"/>
      <c r="R13" s="395"/>
      <c r="S13" s="398"/>
      <c r="T13" s="401"/>
      <c r="U13" s="404"/>
      <c r="V13" s="38">
        <f t="shared" si="2"/>
        <v>130535.60661880636</v>
      </c>
      <c r="W13" s="38">
        <f t="shared" si="5"/>
        <v>-130535.60661880636</v>
      </c>
    </row>
    <row r="14" spans="1:30" x14ac:dyDescent="0.2">
      <c r="A14" s="38">
        <v>11</v>
      </c>
      <c r="B14" s="66">
        <f>'Initial Components '!D136</f>
        <v>662100</v>
      </c>
      <c r="C14" s="67">
        <f>'Initial Components '!K136</f>
        <v>591230.77525315469</v>
      </c>
      <c r="D14" s="68">
        <f t="shared" si="3"/>
        <v>70869.224746845313</v>
      </c>
      <c r="E14" s="68">
        <f t="shared" si="0"/>
        <v>70869.224746845313</v>
      </c>
      <c r="F14" s="68">
        <f t="shared" si="4"/>
        <v>5022447016.2188721</v>
      </c>
      <c r="G14" s="77">
        <f t="shared" si="1"/>
        <v>0.10703704085009109</v>
      </c>
      <c r="H14" s="68">
        <f>AVERAGE($D$4:D14)</f>
        <v>11905.40248330473</v>
      </c>
      <c r="I14" s="68">
        <f>AVERAGE($E$4:E14)</f>
        <v>53020.703295918815</v>
      </c>
      <c r="J14" s="69">
        <f>AVERAGE($F$4:F14)</f>
        <v>4118440393.020062</v>
      </c>
      <c r="K14" s="78">
        <f>AVERAGE($G$4:G14)</f>
        <v>6.3763594326888773E-2</v>
      </c>
      <c r="L14" s="68">
        <f t="shared" si="6"/>
        <v>33825.313383430468</v>
      </c>
      <c r="M14" s="68">
        <f t="shared" si="7"/>
        <v>52500.294082635242</v>
      </c>
      <c r="N14" s="76">
        <f t="shared" si="8"/>
        <v>7.830258963110831E-2</v>
      </c>
      <c r="O14" s="38">
        <f>SUM($D$4:D14) / SUM($E$4:E14)</f>
        <v>0.22454252288692536</v>
      </c>
      <c r="P14" s="392"/>
      <c r="Q14" s="392"/>
      <c r="R14" s="395"/>
      <c r="S14" s="398"/>
      <c r="T14" s="401"/>
      <c r="U14" s="404"/>
      <c r="V14" s="38">
        <f t="shared" si="2"/>
        <v>130535.60661880636</v>
      </c>
      <c r="W14" s="38">
        <f t="shared" si="5"/>
        <v>-130535.60661880636</v>
      </c>
    </row>
    <row r="15" spans="1:30" x14ac:dyDescent="0.2">
      <c r="A15" s="38">
        <v>12</v>
      </c>
      <c r="B15" s="66">
        <f>'Initial Components '!D137</f>
        <v>879063</v>
      </c>
      <c r="C15" s="67">
        <f>'Initial Components '!K137</f>
        <v>938122.47514759772</v>
      </c>
      <c r="D15" s="68">
        <f t="shared" si="3"/>
        <v>-59059.475147597725</v>
      </c>
      <c r="E15" s="68">
        <f t="shared" si="0"/>
        <v>59059.475147597725</v>
      </c>
      <c r="F15" s="68">
        <f t="shared" si="4"/>
        <v>3488021604.7097135</v>
      </c>
      <c r="G15" s="77">
        <f t="shared" si="1"/>
        <v>6.7184576244930932E-2</v>
      </c>
      <c r="H15" s="68">
        <f>AVERAGE($D$4:D15)</f>
        <v>5991.6626807295252</v>
      </c>
      <c r="I15" s="68">
        <f>AVERAGE($E$4:E15)</f>
        <v>53523.934283558723</v>
      </c>
      <c r="J15" s="69">
        <f>AVERAGE($F$4:F15)</f>
        <v>4065905493.9941998</v>
      </c>
      <c r="K15" s="77">
        <f>AVERAGE($G$4:G15)</f>
        <v>6.4048676153392284E-2</v>
      </c>
      <c r="L15" s="68">
        <f t="shared" si="6"/>
        <v>-21905.559735186442</v>
      </c>
      <c r="M15" s="68">
        <f t="shared" si="7"/>
        <v>56435.80272161273</v>
      </c>
      <c r="N15" s="76">
        <f t="shared" si="8"/>
        <v>7.1631781599401895E-2</v>
      </c>
      <c r="O15" s="38">
        <f>SUM($D$4:D15) / SUM($E$4:E15)</f>
        <v>0.11194361477590449</v>
      </c>
      <c r="P15" s="393"/>
      <c r="Q15" s="393"/>
      <c r="R15" s="396"/>
      <c r="S15" s="399"/>
      <c r="T15" s="402"/>
      <c r="U15" s="405"/>
      <c r="V15" s="38">
        <f t="shared" si="2"/>
        <v>130535.60661880636</v>
      </c>
      <c r="W15" s="38">
        <f t="shared" si="5"/>
        <v>-130535.60661880636</v>
      </c>
    </row>
    <row r="21" spans="20:24" x14ac:dyDescent="0.2">
      <c r="W21" s="75" t="s">
        <v>160</v>
      </c>
      <c r="X21" s="116"/>
    </row>
    <row r="27" spans="20:24" ht="32" customHeight="1" x14ac:dyDescent="0.3">
      <c r="T27" s="49"/>
      <c r="U27" s="449"/>
    </row>
    <row r="28" spans="20:24" ht="32" customHeight="1" x14ac:dyDescent="0.2">
      <c r="U28" s="449"/>
    </row>
    <row r="29" spans="20:24" ht="32" x14ac:dyDescent="0.4">
      <c r="U29" s="50"/>
    </row>
  </sheetData>
  <mergeCells count="8">
    <mergeCell ref="U27:U28"/>
    <mergeCell ref="P4:P15"/>
    <mergeCell ref="A1:AD1"/>
    <mergeCell ref="Q4:Q15"/>
    <mergeCell ref="R4:R15"/>
    <mergeCell ref="S4:S15"/>
    <mergeCell ref="T4:T15"/>
    <mergeCell ref="U4:U15"/>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94F0-DE8F-42DE-BAC8-DD0ECC9C6C5B}">
  <sheetPr>
    <tabColor theme="6"/>
  </sheetPr>
  <dimension ref="A1:BQ50"/>
  <sheetViews>
    <sheetView workbookViewId="0">
      <selection activeCell="G37" sqref="G37"/>
    </sheetView>
  </sheetViews>
  <sheetFormatPr baseColWidth="10" defaultColWidth="11.5" defaultRowHeight="15" x14ac:dyDescent="0.2"/>
  <cols>
    <col min="1" max="1" width="11.1640625" style="80" customWidth="1"/>
    <col min="2" max="2" width="9.5" customWidth="1"/>
    <col min="3" max="3" width="24.6640625" customWidth="1"/>
    <col min="4" max="4" width="16.6640625" customWidth="1"/>
    <col min="5" max="5" width="10.6640625" customWidth="1"/>
    <col min="6" max="6" width="12.6640625" customWidth="1"/>
    <col min="7" max="7" width="11.33203125" customWidth="1"/>
    <col min="8" max="8" width="11.5" customWidth="1"/>
    <col min="10" max="10" width="11.5" customWidth="1"/>
  </cols>
  <sheetData>
    <row r="1" spans="1:30" ht="37" x14ac:dyDescent="0.2">
      <c r="A1" s="377" t="s">
        <v>161</v>
      </c>
      <c r="B1" s="377"/>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77"/>
      <c r="AD1" s="377"/>
    </row>
    <row r="3" spans="1:30" x14ac:dyDescent="0.2">
      <c r="A3" s="124" t="s">
        <v>162</v>
      </c>
      <c r="B3" s="125" t="s">
        <v>9</v>
      </c>
      <c r="C3" s="126" t="s">
        <v>163</v>
      </c>
      <c r="D3" s="85" t="s">
        <v>164</v>
      </c>
      <c r="E3" s="155">
        <v>12</v>
      </c>
      <c r="F3" s="86" t="s">
        <v>165</v>
      </c>
      <c r="G3" s="155">
        <f>4</f>
        <v>4</v>
      </c>
    </row>
    <row r="4" spans="1:30" x14ac:dyDescent="0.2">
      <c r="A4" s="88">
        <v>0</v>
      </c>
      <c r="B4">
        <f>'Initial Components '!D102</f>
        <v>812451</v>
      </c>
      <c r="C4" s="81">
        <f>'Initial Components '!H102</f>
        <v>1.104969051973671</v>
      </c>
    </row>
    <row r="5" spans="1:30" x14ac:dyDescent="0.2">
      <c r="A5" s="88">
        <f>A4+1</f>
        <v>1</v>
      </c>
      <c r="B5">
        <f>'Initial Components '!D103</f>
        <v>848522</v>
      </c>
      <c r="C5" s="81">
        <f>'Initial Components '!H103</f>
        <v>1.1434520549126646</v>
      </c>
    </row>
    <row r="6" spans="1:30" x14ac:dyDescent="0.2">
      <c r="A6" s="88">
        <f t="shared" ref="A6:A40" si="0">A5+1</f>
        <v>2</v>
      </c>
      <c r="B6">
        <f>'Initial Components '!D104</f>
        <v>1211839</v>
      </c>
      <c r="C6" s="81">
        <f>'Initial Components '!H104</f>
        <v>1.6182222321730098</v>
      </c>
    </row>
    <row r="7" spans="1:30" x14ac:dyDescent="0.2">
      <c r="A7" s="88">
        <f t="shared" si="0"/>
        <v>3</v>
      </c>
      <c r="B7">
        <f>'Initial Components '!D105</f>
        <v>1471592</v>
      </c>
      <c r="C7" s="81">
        <f>'Initial Components '!H105</f>
        <v>1.947398602212957</v>
      </c>
    </row>
    <row r="8" spans="1:30" x14ac:dyDescent="0.2">
      <c r="A8" s="88">
        <f t="shared" si="0"/>
        <v>4</v>
      </c>
      <c r="B8">
        <f>'Initial Components '!D106</f>
        <v>629586</v>
      </c>
      <c r="C8" s="81">
        <f>'Initial Components '!H106</f>
        <v>0.82571821442072346</v>
      </c>
    </row>
    <row r="9" spans="1:30" x14ac:dyDescent="0.2">
      <c r="A9" s="88">
        <f t="shared" si="0"/>
        <v>5</v>
      </c>
      <c r="B9">
        <f>'Initial Components '!D107</f>
        <v>558871</v>
      </c>
      <c r="C9" s="81">
        <f>'Initial Components '!H107</f>
        <v>0.72649443026699834</v>
      </c>
    </row>
    <row r="10" spans="1:30" x14ac:dyDescent="0.2">
      <c r="A10" s="88">
        <f t="shared" si="0"/>
        <v>6</v>
      </c>
      <c r="B10">
        <f>'Initial Components '!D108</f>
        <v>684994</v>
      </c>
      <c r="C10" s="81">
        <f>'Initial Components '!H108</f>
        <v>0.88264350738714659</v>
      </c>
    </row>
    <row r="11" spans="1:30" x14ac:dyDescent="0.2">
      <c r="A11" s="88">
        <f t="shared" si="0"/>
        <v>7</v>
      </c>
      <c r="B11">
        <f>'Initial Components '!D109</f>
        <v>610789</v>
      </c>
      <c r="C11" s="81">
        <f>'Initial Components '!H109</f>
        <v>0.78019105061659366</v>
      </c>
    </row>
    <row r="12" spans="1:30" x14ac:dyDescent="0.2">
      <c r="A12" s="88">
        <f t="shared" si="0"/>
        <v>8</v>
      </c>
      <c r="B12">
        <f>'Initial Components '!D110</f>
        <v>646029</v>
      </c>
      <c r="C12" s="81">
        <f>'Initial Components '!H110</f>
        <v>0.81809875714089431</v>
      </c>
    </row>
    <row r="13" spans="1:30" x14ac:dyDescent="0.2">
      <c r="A13" s="88">
        <f t="shared" si="0"/>
        <v>9</v>
      </c>
      <c r="B13">
        <f>'Initial Components '!D111</f>
        <v>540824</v>
      </c>
      <c r="C13" s="81">
        <f>'Initial Components '!H111</f>
        <v>0.67902512323315456</v>
      </c>
    </row>
    <row r="14" spans="1:30" x14ac:dyDescent="0.2">
      <c r="A14" s="88">
        <f t="shared" si="0"/>
        <v>10</v>
      </c>
      <c r="B14">
        <f>'Initial Components '!D112</f>
        <v>488697</v>
      </c>
      <c r="C14" s="81">
        <f>'Initial Components '!H112</f>
        <v>0.60838344335357664</v>
      </c>
    </row>
    <row r="15" spans="1:30" x14ac:dyDescent="0.2">
      <c r="A15" s="88">
        <f t="shared" si="0"/>
        <v>11</v>
      </c>
      <c r="B15">
        <f>'Initial Components '!D113</f>
        <v>767857</v>
      </c>
      <c r="C15" s="81">
        <f>'Initial Components '!H113</f>
        <v>0.94788797235338573</v>
      </c>
    </row>
    <row r="16" spans="1:30" x14ac:dyDescent="0.2">
      <c r="A16" s="127">
        <f t="shared" si="0"/>
        <v>12</v>
      </c>
      <c r="B16" s="18">
        <f>'Initial Components '!D114</f>
        <v>847772</v>
      </c>
      <c r="C16" s="82">
        <f>'Initial Components '!H114</f>
        <v>1.0809292039601295</v>
      </c>
    </row>
    <row r="17" spans="1:69" x14ac:dyDescent="0.2">
      <c r="A17" s="88">
        <f t="shared" si="0"/>
        <v>13</v>
      </c>
      <c r="B17">
        <f>'Initial Components '!D115</f>
        <v>880802</v>
      </c>
      <c r="C17" s="81">
        <f>'Initial Components '!H115</f>
        <v>1.1133898199853229</v>
      </c>
    </row>
    <row r="18" spans="1:69" x14ac:dyDescent="0.2">
      <c r="A18" s="88">
        <f t="shared" si="0"/>
        <v>14</v>
      </c>
      <c r="B18">
        <f>'Initial Components '!D116</f>
        <v>1204624</v>
      </c>
      <c r="C18" s="81">
        <f>'Initial Components '!H116</f>
        <v>1.5097440531826389</v>
      </c>
    </row>
    <row r="19" spans="1:69" x14ac:dyDescent="0.2">
      <c r="A19" s="88">
        <f t="shared" si="0"/>
        <v>15</v>
      </c>
      <c r="B19">
        <f>'Initial Components '!D117</f>
        <v>1440902</v>
      </c>
      <c r="C19" s="81">
        <f>'Initial Components '!H117</f>
        <v>1.7906086070422762</v>
      </c>
    </row>
    <row r="20" spans="1:69" ht="16" thickBot="1" x14ac:dyDescent="0.25">
      <c r="A20" s="88">
        <f t="shared" si="0"/>
        <v>16</v>
      </c>
      <c r="B20">
        <f>'Initial Components '!D118</f>
        <v>702024</v>
      </c>
      <c r="C20" s="81">
        <f>'Initial Components '!H118</f>
        <v>0.86509460745117162</v>
      </c>
      <c r="BJ20" t="s">
        <v>166</v>
      </c>
    </row>
    <row r="21" spans="1:69" x14ac:dyDescent="0.2">
      <c r="A21" s="88">
        <f t="shared" si="0"/>
        <v>17</v>
      </c>
      <c r="B21">
        <f>'Initial Components '!D119</f>
        <v>532900</v>
      </c>
      <c r="C21" s="81">
        <f>'Initial Components '!H119</f>
        <v>0.65122832836303457</v>
      </c>
      <c r="D21" s="410" t="s">
        <v>167</v>
      </c>
      <c r="E21" s="406"/>
      <c r="F21" s="96" t="s">
        <v>168</v>
      </c>
      <c r="G21" s="97">
        <v>0.1</v>
      </c>
      <c r="H21" s="97" t="s">
        <v>169</v>
      </c>
      <c r="I21" s="97">
        <v>0.1</v>
      </c>
      <c r="J21" s="98"/>
      <c r="K21" s="98"/>
      <c r="L21" s="98"/>
      <c r="M21" s="99"/>
      <c r="N21" s="96" t="s">
        <v>168</v>
      </c>
      <c r="O21" s="97">
        <v>0.3</v>
      </c>
      <c r="P21" s="113" t="s">
        <v>169</v>
      </c>
      <c r="Q21" s="113">
        <v>0.1</v>
      </c>
      <c r="R21" s="98"/>
      <c r="S21" s="98"/>
      <c r="T21" s="98"/>
      <c r="U21" s="99"/>
      <c r="V21" s="96" t="s">
        <v>168</v>
      </c>
      <c r="W21" s="97">
        <v>0.6</v>
      </c>
      <c r="X21" s="113" t="s">
        <v>169</v>
      </c>
      <c r="Y21" s="113">
        <v>0.1</v>
      </c>
      <c r="Z21" s="98"/>
      <c r="AA21" s="98"/>
      <c r="AB21" s="98"/>
      <c r="AC21" s="99"/>
      <c r="AD21" s="96" t="s">
        <v>168</v>
      </c>
      <c r="AE21" s="97">
        <v>0.9</v>
      </c>
      <c r="AF21" s="113" t="s">
        <v>169</v>
      </c>
      <c r="AG21" s="113">
        <v>0.1</v>
      </c>
      <c r="AH21" s="98"/>
      <c r="AI21" s="98"/>
      <c r="AJ21" s="98"/>
      <c r="AK21" s="99"/>
      <c r="AL21" s="114" t="s">
        <v>168</v>
      </c>
      <c r="AM21" s="113">
        <v>0.1</v>
      </c>
      <c r="AN21" s="97" t="s">
        <v>169</v>
      </c>
      <c r="AO21" s="97">
        <v>0.3</v>
      </c>
      <c r="AP21" s="98"/>
      <c r="AQ21" s="98"/>
      <c r="AR21" s="98"/>
      <c r="AS21" s="99"/>
      <c r="AT21" s="114" t="s">
        <v>168</v>
      </c>
      <c r="AU21" s="113">
        <v>0.1</v>
      </c>
      <c r="AV21" s="97" t="s">
        <v>169</v>
      </c>
      <c r="AW21" s="97">
        <v>0.6</v>
      </c>
      <c r="AX21" s="98"/>
      <c r="AY21" s="98"/>
      <c r="AZ21" s="98"/>
      <c r="BA21" s="99"/>
      <c r="BB21" s="114" t="s">
        <v>168</v>
      </c>
      <c r="BC21" s="113">
        <v>0.1</v>
      </c>
      <c r="BD21" s="97" t="s">
        <v>169</v>
      </c>
      <c r="BE21" s="97">
        <v>0.9</v>
      </c>
      <c r="BF21" s="98"/>
      <c r="BG21" s="98"/>
      <c r="BH21" s="98"/>
      <c r="BI21" s="99"/>
      <c r="BJ21" s="96" t="s">
        <v>168</v>
      </c>
      <c r="BK21" s="97">
        <v>0.11</v>
      </c>
      <c r="BL21" s="97" t="s">
        <v>169</v>
      </c>
      <c r="BM21" s="97">
        <v>0.11</v>
      </c>
      <c r="BN21" s="98"/>
      <c r="BO21" s="98"/>
      <c r="BP21" s="98"/>
      <c r="BQ21" s="99"/>
    </row>
    <row r="22" spans="1:69" x14ac:dyDescent="0.2">
      <c r="A22" s="88">
        <f t="shared" si="0"/>
        <v>18</v>
      </c>
      <c r="B22">
        <f>'Initial Components '!D120</f>
        <v>771880</v>
      </c>
      <c r="C22" s="81">
        <f>'Initial Components '!H120</f>
        <v>0.93549885970371305</v>
      </c>
      <c r="D22" s="88" t="s">
        <v>170</v>
      </c>
      <c r="E22" s="95">
        <f>'Initial Components '!K125</f>
        <v>859100.3833333333</v>
      </c>
      <c r="F22" s="409" t="s">
        <v>171</v>
      </c>
      <c r="G22" s="407"/>
      <c r="M22" s="100"/>
      <c r="N22" s="409" t="s">
        <v>171</v>
      </c>
      <c r="O22" s="407"/>
      <c r="U22" s="100"/>
      <c r="V22" s="409" t="s">
        <v>171</v>
      </c>
      <c r="W22" s="407"/>
      <c r="AC22" s="100"/>
      <c r="AD22" s="409" t="s">
        <v>171</v>
      </c>
      <c r="AE22" s="407"/>
      <c r="AK22" s="100"/>
      <c r="AL22" s="409" t="s">
        <v>171</v>
      </c>
      <c r="AM22" s="407"/>
      <c r="AS22" s="100"/>
      <c r="AT22" s="409" t="s">
        <v>171</v>
      </c>
      <c r="AU22" s="407"/>
      <c r="BA22" s="100"/>
      <c r="BB22" s="409" t="s">
        <v>171</v>
      </c>
      <c r="BC22" s="407"/>
      <c r="BI22" s="100"/>
      <c r="BJ22" s="409" t="s">
        <v>171</v>
      </c>
      <c r="BK22" s="407"/>
      <c r="BQ22" s="100"/>
    </row>
    <row r="23" spans="1:69" x14ac:dyDescent="0.2">
      <c r="A23" s="88">
        <f t="shared" si="0"/>
        <v>19</v>
      </c>
      <c r="B23">
        <f>'Initial Components '!D121</f>
        <v>689399</v>
      </c>
      <c r="C23" s="81">
        <f>'Initial Components '!H121</f>
        <v>0.82870418777706034</v>
      </c>
      <c r="D23" s="87" t="s">
        <v>172</v>
      </c>
      <c r="E23" s="65">
        <f>'Initial Components '!F143</f>
        <v>6800.1</v>
      </c>
      <c r="F23" s="101" t="s">
        <v>173</v>
      </c>
      <c r="G23" s="89">
        <f>$G$21*AVERAGE($B13:$B24)/AVERAGE($C13:$C24)+(1-$G$21)*(E22+E23)</f>
        <v>860107.15401338297</v>
      </c>
      <c r="H23" s="406" t="s">
        <v>174</v>
      </c>
      <c r="I23" s="407"/>
      <c r="M23" s="100"/>
      <c r="N23" s="101" t="s">
        <v>173</v>
      </c>
      <c r="O23" s="89">
        <f>$O$21*AVERAGE($B13:$B24)/AVERAGE($C13:$C24)+(1-$O$21)*(E22+E23)</f>
        <v>848520.49537348212</v>
      </c>
      <c r="P23" s="406" t="s">
        <v>174</v>
      </c>
      <c r="Q23" s="407"/>
      <c r="U23" s="100"/>
      <c r="V23" s="101" t="s">
        <v>173</v>
      </c>
      <c r="W23" s="89">
        <f>$W$21*AVERAGE($B13:$B24)/AVERAGE($C13:$C24)+(1-$W$21)*(E22+E23)</f>
        <v>831140.50741363107</v>
      </c>
      <c r="X23" s="406" t="s">
        <v>174</v>
      </c>
      <c r="Y23" s="407"/>
      <c r="AC23" s="100"/>
      <c r="AD23" s="101" t="s">
        <v>173</v>
      </c>
      <c r="AE23" s="89">
        <f>$AE$21*AVERAGE($B13:$B24)/AVERAGE($C13:$C24)+(1-$AE$21)*(M22+M23)</f>
        <v>727170.47112044657</v>
      </c>
      <c r="AF23" s="406" t="s">
        <v>174</v>
      </c>
      <c r="AG23" s="407"/>
      <c r="AK23" s="100"/>
      <c r="AL23" s="101" t="s">
        <v>173</v>
      </c>
      <c r="AM23" s="89">
        <f>$AM$21*AVERAGE($B13:$B24)/AVERAGE($C13:$C24)+(1-$AM$21)*(E22+E23)</f>
        <v>860107.15401338297</v>
      </c>
      <c r="AN23" s="406" t="s">
        <v>174</v>
      </c>
      <c r="AO23" s="407"/>
      <c r="AS23" s="100"/>
      <c r="AT23" s="101" t="s">
        <v>173</v>
      </c>
      <c r="AU23" s="89">
        <f>$AU$21*AVERAGE($B13:$B24)/AVERAGE($C13:$C24)+(1-$AU$21)*(E22+E23)</f>
        <v>860107.15401338297</v>
      </c>
      <c r="AV23" s="406" t="s">
        <v>174</v>
      </c>
      <c r="AW23" s="407"/>
      <c r="BA23" s="100"/>
      <c r="BB23" s="101" t="s">
        <v>173</v>
      </c>
      <c r="BC23" s="89">
        <f>$BC$21*AVERAGE($B13:$B24)/AVERAGE($C13:$C24)+(1-$BC$21)*(E22+E23)</f>
        <v>860107.15401338297</v>
      </c>
      <c r="BD23" s="406" t="s">
        <v>174</v>
      </c>
      <c r="BE23" s="407"/>
      <c r="BI23" s="100"/>
      <c r="BJ23" s="101" t="s">
        <v>173</v>
      </c>
      <c r="BK23" s="89">
        <f>$BK$21*AVERAGE($B13:$B24)/AVERAGE($C13:$C24)+(1-$BK$21)*(E22+E23)</f>
        <v>859527.82108138793</v>
      </c>
      <c r="BL23" s="406" t="s">
        <v>174</v>
      </c>
      <c r="BM23" s="407"/>
      <c r="BQ23" s="100"/>
    </row>
    <row r="24" spans="1:69" x14ac:dyDescent="0.2">
      <c r="A24" s="88">
        <f t="shared" si="0"/>
        <v>20</v>
      </c>
      <c r="B24">
        <f>'Initial Components '!D122</f>
        <v>776047</v>
      </c>
      <c r="C24" s="81">
        <f>'Initial Components '!H122</f>
        <v>0.92529739226408014</v>
      </c>
      <c r="D24" s="91">
        <f>($E$22+(A24-$A$23)*$E$23)*C12</f>
        <v>708392.10922269966</v>
      </c>
      <c r="F24" s="102" t="s">
        <v>175</v>
      </c>
      <c r="G24" s="90">
        <f>$I$21*(G23-E22)+(1-$I$21)*E23</f>
        <v>6220.7670680049669</v>
      </c>
      <c r="H24" s="80" t="s">
        <v>173</v>
      </c>
      <c r="I24" s="89">
        <f>$G$21*AVERAGE($B14:$B25)/AVERAGE($C14:$C25)+(1-$G$21)*(G23+G24)</f>
        <v>860785.72418666829</v>
      </c>
      <c r="J24" s="406" t="s">
        <v>176</v>
      </c>
      <c r="K24" s="407"/>
      <c r="M24" s="100"/>
      <c r="N24" s="102" t="s">
        <v>175</v>
      </c>
      <c r="O24" s="90">
        <f>$Q$21*(O23-E22)+(1-$Q$21)*E23</f>
        <v>5062.1012040148817</v>
      </c>
      <c r="P24" s="80" t="s">
        <v>173</v>
      </c>
      <c r="Q24" s="89">
        <f>$O$21*AVERAGE($B14:$B25)/AVERAGE($C14:$C25)+(1-$O$21)*(O23+O24)</f>
        <v>840779.60324450524</v>
      </c>
      <c r="R24" s="406" t="s">
        <v>176</v>
      </c>
      <c r="S24" s="407"/>
      <c r="U24" s="100"/>
      <c r="V24" s="102" t="s">
        <v>175</v>
      </c>
      <c r="W24" s="90">
        <f>$Y$21*(W23-E22)+(1-$Y$21)*E23</f>
        <v>3324.1024080297771</v>
      </c>
      <c r="X24" s="80" t="s">
        <v>173</v>
      </c>
      <c r="Y24" s="89">
        <f>$W$21*AVERAGE($B14:$B25)/AVERAGE($C14:$C25)+(1-$W$21)*(W23+W24)</f>
        <v>820329.41520917916</v>
      </c>
      <c r="Z24" s="406" t="s">
        <v>176</v>
      </c>
      <c r="AA24" s="407"/>
      <c r="AC24" s="100"/>
      <c r="AD24" s="102" t="s">
        <v>175</v>
      </c>
      <c r="AE24" s="90">
        <f>$AG$21*(AE23-E22)+(1-$AG$21)*E23</f>
        <v>-7072.9012212886737</v>
      </c>
      <c r="AF24" s="80" t="s">
        <v>173</v>
      </c>
      <c r="AG24" s="89">
        <f>$AE$21*AVERAGE($B14:$B25)/AVERAGE($C14:$C25)+(1-$AE$21)*(AE23+AE24)</f>
        <v>801825.11391068809</v>
      </c>
      <c r="AH24" s="406" t="s">
        <v>176</v>
      </c>
      <c r="AI24" s="407"/>
      <c r="AK24" s="100"/>
      <c r="AL24" s="102" t="s">
        <v>175</v>
      </c>
      <c r="AM24" s="90">
        <f>$AO$21*(AM23-E22)+(1-$AO$21)*E23</f>
        <v>5062.1012040148998</v>
      </c>
      <c r="AN24" s="80" t="s">
        <v>173</v>
      </c>
      <c r="AO24" s="89">
        <f>$AM$21*AVERAGE($B14:$B25)/AVERAGE($C14:$C25)+(1-$AM$21)*(AM23+AM24)</f>
        <v>859742.92490907724</v>
      </c>
      <c r="AP24" s="406" t="s">
        <v>176</v>
      </c>
      <c r="AQ24" s="407"/>
      <c r="AS24" s="100"/>
      <c r="AT24" s="102" t="s">
        <v>175</v>
      </c>
      <c r="AU24" s="90">
        <f>$AW$21*(AU23-E22)+(1-$AW$21)*E23</f>
        <v>3324.1024080298007</v>
      </c>
      <c r="AV24" s="80" t="s">
        <v>173</v>
      </c>
      <c r="AW24" s="89">
        <f>$AU$21*AVERAGE($B14:$B25)/AVERAGE($C14:$C25)+(1-$AU$21)*(AU23+AU24)</f>
        <v>858178.72599269077</v>
      </c>
      <c r="AX24" s="406" t="s">
        <v>176</v>
      </c>
      <c r="AY24" s="407"/>
      <c r="BA24" s="100"/>
      <c r="BB24" s="102" t="s">
        <v>175</v>
      </c>
      <c r="BC24" s="90">
        <f>$BE$21*(BC23-E22)+(1-$BE$21)*E23</f>
        <v>1586.1036120447002</v>
      </c>
      <c r="BD24" s="80" t="s">
        <v>173</v>
      </c>
      <c r="BE24" s="89">
        <f>$BC$21*AVERAGE($B14:$B25)/AVERAGE($C14:$C25)+(1-$BC$21)*(BC23+BC24)</f>
        <v>856614.52707630408</v>
      </c>
      <c r="BF24" s="406" t="s">
        <v>176</v>
      </c>
      <c r="BG24" s="407"/>
      <c r="BI24" s="100"/>
      <c r="BJ24" s="102" t="s">
        <v>175</v>
      </c>
      <c r="BK24" s="90">
        <f>$BM$21*(BK23-E22)+(1-$BM$21)*E23</f>
        <v>6099.1071522860093</v>
      </c>
      <c r="BL24" s="80" t="s">
        <v>173</v>
      </c>
      <c r="BM24" s="89">
        <f>$BK$21*AVERAGE($B14:$B25)/AVERAGE($C14:$C25)+(1-$BK$21)*(BK23+BK24)</f>
        <v>859607.6208627309</v>
      </c>
      <c r="BN24" s="406" t="s">
        <v>176</v>
      </c>
      <c r="BO24" s="407"/>
      <c r="BQ24" s="100"/>
    </row>
    <row r="25" spans="1:69" x14ac:dyDescent="0.2">
      <c r="A25" s="88">
        <f t="shared" si="0"/>
        <v>21</v>
      </c>
      <c r="B25">
        <f>'Initial Components '!D123</f>
        <v>617732</v>
      </c>
      <c r="C25" s="81">
        <f>'Initial Components '!H123</f>
        <v>0.73061131407994384</v>
      </c>
      <c r="D25" s="91">
        <f t="shared" ref="D25:D35" si="1">($E$22+(A25-$A$23)*$E$23)*C13</f>
        <v>592585.62114356249</v>
      </c>
      <c r="F25" s="103">
        <f>($G$23+(A25-$A$24)*$G$24)*C13</f>
        <v>588258.42337261199</v>
      </c>
      <c r="G25" s="93">
        <f>ABS(B25-F25)/B25</f>
        <v>4.7712562450039846E-2</v>
      </c>
      <c r="H25" s="159" t="s">
        <v>175</v>
      </c>
      <c r="I25" s="90">
        <f>$I$21*(I24-G23)+(1-$I$21)*G24</f>
        <v>5666.5473785330023</v>
      </c>
      <c r="J25" s="80" t="s">
        <v>173</v>
      </c>
      <c r="K25" s="89">
        <f>$G$21*AVERAGE($B15:$B26)/AVERAGE($C15:$C26)+(1-$G$21)*(I24+I25)</f>
        <v>861154.46895099722</v>
      </c>
      <c r="L25" s="406" t="s">
        <v>177</v>
      </c>
      <c r="M25" s="408"/>
      <c r="N25" s="103">
        <f>($O$23+($A25-$A$24)*$O$24)*$C13</f>
        <v>579604.02783071098</v>
      </c>
      <c r="O25" s="93">
        <f>ABS($B25-N25)/$B25</f>
        <v>6.1722514244508975E-2</v>
      </c>
      <c r="P25" s="159" t="s">
        <v>175</v>
      </c>
      <c r="Q25" s="90">
        <f>$Q$21*(Q24-O23)+(1-$Q$21)*O24</f>
        <v>3781.8018707157062</v>
      </c>
      <c r="R25" s="80" t="s">
        <v>173</v>
      </c>
      <c r="S25" s="89">
        <f>$O$21*AVERAGE($B15:$B26)/AVERAGE($C15:$C26)+(1-$O$21)*(Q24+Q25)</f>
        <v>835235.25720760261</v>
      </c>
      <c r="T25" s="406" t="s">
        <v>177</v>
      </c>
      <c r="U25" s="408"/>
      <c r="V25" s="103">
        <f>($W$23+($A25-$A$24)*$W$24)*$C13</f>
        <v>566622.43451785948</v>
      </c>
      <c r="W25" s="93">
        <f>ABS($B25-V25)/$B25</f>
        <v>8.2737441936212658E-2</v>
      </c>
      <c r="X25" s="159" t="s">
        <v>175</v>
      </c>
      <c r="Y25" s="90">
        <f>$Y$21*(Y24-W23)+(1-$Y$21)*W24</f>
        <v>1910.5829467816084</v>
      </c>
      <c r="Z25" s="80" t="s">
        <v>173</v>
      </c>
      <c r="AA25" s="89">
        <f>$W$21*AVERAGE($B15:$B26)/AVERAGE($C15:$C26)+(1-$W$21)*(Y24+Y25)</f>
        <v>816980.54651628039</v>
      </c>
      <c r="AB25" s="406" t="s">
        <v>177</v>
      </c>
      <c r="AC25" s="408"/>
      <c r="AD25" s="103">
        <f>($AE$23+($A25-$A$24)*$AE$24)*$C13</f>
        <v>488964.34114067082</v>
      </c>
      <c r="AE25" s="93">
        <f>ABS($B25-AD25)/$B25</f>
        <v>0.20845230433153727</v>
      </c>
      <c r="AF25" s="159" t="s">
        <v>175</v>
      </c>
      <c r="AG25" s="90">
        <f>$AG$21*(AG24-AE23)+(1-$AG$21)*AE24</f>
        <v>1099.8531798643462</v>
      </c>
      <c r="AH25" s="80" t="s">
        <v>173</v>
      </c>
      <c r="AI25" s="89">
        <f>$AE$21*AVERAGE($B15:$B26)/AVERAGE($C15:$C26)+(1-$AE$21)*(AG24+AG25)</f>
        <v>812419.31758989918</v>
      </c>
      <c r="AJ25" s="406" t="s">
        <v>177</v>
      </c>
      <c r="AK25" s="408"/>
      <c r="AL25" s="103">
        <f t="shared" ref="AL25:AL36" si="2">($AM$23+($A25-$A$24)*$AM$24)*$C13</f>
        <v>587471.6601415301</v>
      </c>
      <c r="AM25" s="93">
        <f>ABS($B25-AL25)/$B25</f>
        <v>4.8986194431355184E-2</v>
      </c>
      <c r="AN25" s="159" t="s">
        <v>175</v>
      </c>
      <c r="AO25" s="90">
        <f>$AO$21*(AO24-AM23)+(1-$AO$21)*AM24</f>
        <v>3434.2021115187094</v>
      </c>
      <c r="AP25" s="80" t="s">
        <v>173</v>
      </c>
      <c r="AQ25" s="89">
        <f>$AM$21*AVERAGE($B15:$B26)/AVERAGE($C15:$C26)+(1-$AM$21)*(AO24+AO25)</f>
        <v>858206.83886085241</v>
      </c>
      <c r="AR25" s="406" t="s">
        <v>177</v>
      </c>
      <c r="AS25" s="408"/>
      <c r="AT25" s="103">
        <f t="shared" ref="AT25:AT36" si="3">($AU$23+($A25-$A$24)*$AU$24)*$C13</f>
        <v>586291.51529490727</v>
      </c>
      <c r="AU25" s="93">
        <f>ABS($B25-AT25)/$B25</f>
        <v>5.0896642403328196E-2</v>
      </c>
      <c r="AV25" s="159" t="s">
        <v>175</v>
      </c>
      <c r="AW25" s="90">
        <f>$AW$21*(AW24-AU23)+(1-$AW$21)*AU24</f>
        <v>172.58415079660176</v>
      </c>
      <c r="AX25" s="80" t="s">
        <v>173</v>
      </c>
      <c r="AY25" s="89">
        <f>$AU$21*AVERAGE($B15:$B26)/AVERAGE($C15:$C26)+(1-$AU$21)*(AW24+AW25)</f>
        <v>853863.60367145471</v>
      </c>
      <c r="AZ25" s="406" t="s">
        <v>177</v>
      </c>
      <c r="BA25" s="408"/>
      <c r="BB25" s="103">
        <f>($BC$23+($A25-$A$24)*$BC$24)*$C13</f>
        <v>585111.37044828443</v>
      </c>
      <c r="BC25" s="93">
        <f>ABS($B25-BB25)/$B25</f>
        <v>5.2807090375301208E-2</v>
      </c>
      <c r="BD25" s="159" t="s">
        <v>175</v>
      </c>
      <c r="BE25" s="90">
        <f>$BE$21*(BE24-BC23)+(1-$BE$21)*BC24</f>
        <v>-2984.7538821665348</v>
      </c>
      <c r="BF25" s="80" t="s">
        <v>173</v>
      </c>
      <c r="BG25" s="89">
        <f>$BC$21*AVERAGE($B15:$B26)/AVERAGE($C15:$C26)+(1-$BC$21)*(BE24+BE25)</f>
        <v>849614.22041703982</v>
      </c>
      <c r="BH25" s="406" t="s">
        <v>177</v>
      </c>
      <c r="BI25" s="408"/>
      <c r="BJ25" s="103">
        <f t="shared" ref="BJ25:BJ36" si="4">($BK$23+($A25-$A$24)*$BK$24)*$C13</f>
        <v>587782.43161780748</v>
      </c>
      <c r="BK25" s="93">
        <f>ABS($B25-BJ25)/$B25</f>
        <v>4.8483109798735567E-2</v>
      </c>
      <c r="BL25" s="159" t="s">
        <v>175</v>
      </c>
      <c r="BM25" s="90">
        <f>$BM$21*(BM24-BK23)+(1-$BM$21)*BK24</f>
        <v>5436.9833414822742</v>
      </c>
      <c r="BN25" s="80" t="s">
        <v>173</v>
      </c>
      <c r="BO25" s="89">
        <f>$BK$21*AVERAGE($B15:$B26)/AVERAGE($C15:$C26)+(1-$BK$21)*(BM24+BM25)</f>
        <v>859371.8647382973</v>
      </c>
      <c r="BP25" s="406" t="s">
        <v>177</v>
      </c>
      <c r="BQ25" s="408"/>
    </row>
    <row r="26" spans="1:69" x14ac:dyDescent="0.2">
      <c r="A26" s="88">
        <f t="shared" si="0"/>
        <v>22</v>
      </c>
      <c r="B26">
        <f>'Initial Components '!D124</f>
        <v>539571</v>
      </c>
      <c r="C26" s="81">
        <f>'Initial Components '!H124</f>
        <v>0.63307617109986891</v>
      </c>
      <c r="D26" s="91">
        <f t="shared" si="1"/>
        <v>535073.65415815695</v>
      </c>
      <c r="F26" s="103">
        <f t="shared" ref="F26:F36" si="5">($G$23+(A26-$A$24)*$G$24)*C14</f>
        <v>530844.1753899738</v>
      </c>
      <c r="G26" s="93">
        <f t="shared" ref="G26:G36" si="6">ABS(B26-F26)/B26</f>
        <v>1.6173635369629211E-2</v>
      </c>
      <c r="H26" s="92">
        <f>($I$24+(A26-$A$25)*$I$25)*C14</f>
        <v>527135.21647636546</v>
      </c>
      <c r="I26" s="93">
        <f>ABS(B26-H26)/B26</f>
        <v>2.3047538736578766E-2</v>
      </c>
      <c r="J26" s="159" t="s">
        <v>175</v>
      </c>
      <c r="K26" s="90">
        <f>$I$21*(K25-I24)+(1-$I$21)*I25</f>
        <v>5136.7671171125949</v>
      </c>
      <c r="L26" s="80" t="s">
        <v>173</v>
      </c>
      <c r="M26" s="104">
        <f>$G$21*AVERAGE($B16:$B27)/AVERAGE($C16:$C27)+(1-$G$21)*(K25+K26)</f>
        <v>861413.52272140968</v>
      </c>
      <c r="N26" s="103">
        <f t="shared" ref="N26:N36" si="7">($O$23+($A26-$A$24)*$O$24)*$C14</f>
        <v>522385.21785360738</v>
      </c>
      <c r="O26" s="93">
        <f t="shared" ref="O26:O36" si="8">ABS($B26-N26)/$B26</f>
        <v>3.18508262052494E-2</v>
      </c>
      <c r="P26" s="92">
        <f>($Q$24+($A26-$A$25)*$Q$25)*$C14</f>
        <v>513817.17576753307</v>
      </c>
      <c r="Q26" s="93">
        <f>ABS($B26-P26)/$B26</f>
        <v>4.7730186078323196E-2</v>
      </c>
      <c r="R26" s="159" t="s">
        <v>175</v>
      </c>
      <c r="S26" s="90">
        <f>$Q$21*(S25-Q24)+(1-$Q$21)*Q25</f>
        <v>2849.1870799538729</v>
      </c>
      <c r="T26" s="80" t="s">
        <v>173</v>
      </c>
      <c r="U26" s="89">
        <f>$O$21*AVERAGE($B16:$B27)/AVERAGE($C16:$C27)+(1-$O$21)*(S25+S26)</f>
        <v>831913.34178162157</v>
      </c>
      <c r="V26" s="103">
        <f t="shared" ref="V26:V36" si="9">($W$23+($A26-$A$24)*$W$24)*$C14</f>
        <v>509696.78154905792</v>
      </c>
      <c r="W26" s="93">
        <f t="shared" ref="W26:W36" si="10">ABS($B26-V26)/$B26</f>
        <v>5.5366612458679354E-2</v>
      </c>
      <c r="X26" s="92">
        <f>($Y$24+($A26-$A$25)*$Y$25)*$C14</f>
        <v>500237.20134116197</v>
      </c>
      <c r="Y26" s="93">
        <f>ABS($B26-X26)/$B26</f>
        <v>7.2898281521501393E-2</v>
      </c>
      <c r="Z26" s="159" t="s">
        <v>175</v>
      </c>
      <c r="AA26" s="90">
        <f>$Y$21*(AA25-Y24)+(1-$Y$21)*Y25</f>
        <v>1384.6377828135701</v>
      </c>
      <c r="AB26" s="80" t="s">
        <v>173</v>
      </c>
      <c r="AC26" s="89">
        <f>$W$21*AVERAGE($B16:$B27)/AVERAGE($C16:$C27)+(1-$W$21)*(AA25+AA26)</f>
        <v>817854.53528030182</v>
      </c>
      <c r="AD26" s="103">
        <f t="shared" ref="AD26:AD36" si="11">($AE$23+($A26-$A$24)*$AE$24)*$C14</f>
        <v>433792.40312628524</v>
      </c>
      <c r="AE26" s="93">
        <f t="shared" ref="AE26:AE36" si="12">ABS($B26-AD26)/$B26</f>
        <v>0.19604203501247244</v>
      </c>
      <c r="AF26" s="92">
        <f>($AG$24+($A26-$A$25)*$AG$25)*$C14</f>
        <v>488486.25623310747</v>
      </c>
      <c r="AG26" s="93">
        <f>ABS($B26-AF26)/$B26</f>
        <v>9.4676592639138371E-2</v>
      </c>
      <c r="AH26" s="159" t="s">
        <v>175</v>
      </c>
      <c r="AI26" s="90">
        <f>$AG$21*(AI25-AG24)+(1-$AG$21)*AG25</f>
        <v>2049.2882297990204</v>
      </c>
      <c r="AJ26" s="80" t="s">
        <v>173</v>
      </c>
      <c r="AK26" s="89">
        <f>$AE$21*AVERAGE($B16:$B27)/AVERAGE($C16:$C27)+(1-$AE$21)*(AI25+AI26)</f>
        <v>817209.55292296631</v>
      </c>
      <c r="AL26" s="103">
        <f t="shared" si="2"/>
        <v>529434.34913391271</v>
      </c>
      <c r="AM26" s="93">
        <f t="shared" ref="AM26:AM36" si="13">ABS($B26-AL26)/$B26</f>
        <v>1.8786500508899278E-2</v>
      </c>
      <c r="AN26" s="92">
        <f t="shared" ref="AN26:AN37" si="14">($AO$24+($A26-$A$25)*$AO$25)*$C14</f>
        <v>525142.67276083771</v>
      </c>
      <c r="AO26" s="93">
        <f>ABS($B26-AN26)/$B26</f>
        <v>2.6740368253968964E-2</v>
      </c>
      <c r="AP26" s="159" t="s">
        <v>175</v>
      </c>
      <c r="AQ26" s="90">
        <f>$AO$21*(AQ25-AO24)+(1-$AO$21)*AO25</f>
        <v>1943.115663595649</v>
      </c>
      <c r="AR26" s="80" t="s">
        <v>173</v>
      </c>
      <c r="AS26" s="89">
        <f>$AM$21*AVERAGE($B16:$B27)/AVERAGE($C16:$C27)+(1-$AM$21)*(AQ25+AQ26)</f>
        <v>855886.369332114</v>
      </c>
      <c r="AT26" s="103">
        <f t="shared" si="3"/>
        <v>527319.60974982113</v>
      </c>
      <c r="AU26" s="93">
        <f t="shared" ref="AU26:AU36" si="15">ABS($B26-AT26)/$B26</f>
        <v>2.270579821780427E-2</v>
      </c>
      <c r="AV26" s="92">
        <f t="shared" ref="AV26:AV37" si="16">($AW$24+($A26-$A$25)*$AW$25)*$C14</f>
        <v>522206.72567214869</v>
      </c>
      <c r="AW26" s="93">
        <f>ABS($B26-AV26)/$B26</f>
        <v>3.2181630087331062E-2</v>
      </c>
      <c r="AX26" s="159" t="s">
        <v>175</v>
      </c>
      <c r="AY26" s="90">
        <f>$AW$21*(AY25-AW24)+(1-$AW$21)*AW25</f>
        <v>-2520.0397324229975</v>
      </c>
      <c r="AZ26" s="80" t="s">
        <v>173</v>
      </c>
      <c r="BA26" s="89">
        <f>$AU$21*AVERAGE($B16:$B27)/AVERAGE($C16:$C27)+(1-$AU$21)*(AY25+AY26)</f>
        <v>847960.61780523928</v>
      </c>
      <c r="BB26" s="103">
        <f t="shared" ref="BB26:BB36" si="17">($BC$23+($A26-$A$24)*$BC$24)*$C14</f>
        <v>525204.87036572956</v>
      </c>
      <c r="BC26" s="93">
        <f t="shared" ref="BC26:BC36" si="18">ABS($B26-BB26)/$B26</f>
        <v>2.6625095926709263E-2</v>
      </c>
      <c r="BD26" s="92">
        <f>($BE$24+($A26-$A$25)*$BE$25)*$C14</f>
        <v>519334.22076498205</v>
      </c>
      <c r="BE26" s="93">
        <f>ABS($B26-BD26)/$B26</f>
        <v>3.7505312989426692E-2</v>
      </c>
      <c r="BF26" s="159" t="s">
        <v>175</v>
      </c>
      <c r="BG26" s="90">
        <f>$BE$21*(BG25-BE24)+(1-$BE$21)*BE25</f>
        <v>-6598.7513815544853</v>
      </c>
      <c r="BH26" s="80" t="s">
        <v>173</v>
      </c>
      <c r="BI26" s="89">
        <f>$BC$21*AVERAGE($B16:$B27)/AVERAGE($C16:$C27)+(1-$BC$21)*(BG25+BG26)</f>
        <v>840465.33239204751</v>
      </c>
      <c r="BJ26" s="103">
        <f t="shared" si="4"/>
        <v>530343.68706907204</v>
      </c>
      <c r="BK26" s="93">
        <f t="shared" ref="BK26:BK36" si="19">ABS($B26-BJ26)/$B26</f>
        <v>1.7101202494070218E-2</v>
      </c>
      <c r="BL26" s="92">
        <f t="shared" ref="BL26:BL37" si="20">($BM$24+($A26-$A$25)*$BM$25)*$C14</f>
        <v>526278.81496019103</v>
      </c>
      <c r="BM26" s="93">
        <f>ABS($B26-BL26)/$B26</f>
        <v>2.4634728404248882E-2</v>
      </c>
      <c r="BN26" s="159" t="s">
        <v>175</v>
      </c>
      <c r="BO26" s="90">
        <f>$BM$21*(BO25-BM24)+(1-$BM$21)*BM25</f>
        <v>4812.9820002315282</v>
      </c>
      <c r="BP26" s="80" t="s">
        <v>173</v>
      </c>
      <c r="BQ26" s="89">
        <f>$BK$21*AVERAGE($B16:$B27)/AVERAGE($C16:$C27)+(1-$BK$21)*(BO25+BO26)</f>
        <v>859051.06488341244</v>
      </c>
    </row>
    <row r="27" spans="1:69" x14ac:dyDescent="0.2">
      <c r="A27" s="88">
        <f t="shared" si="0"/>
        <v>23</v>
      </c>
      <c r="B27">
        <f>'Initial Components '!D125</f>
        <v>856745</v>
      </c>
      <c r="C27" s="81">
        <f>'Initial Components '!H125</f>
        <v>0.99725831418652811</v>
      </c>
      <c r="D27" s="91">
        <f t="shared" si="1"/>
        <v>840113.8524090508</v>
      </c>
      <c r="F27" s="103">
        <f t="shared" si="5"/>
        <v>832974.99707210867</v>
      </c>
      <c r="G27" s="93">
        <f t="shared" si="6"/>
        <v>2.7744548176985368E-2</v>
      </c>
      <c r="H27" s="92">
        <f t="shared" ref="H27:H37" si="21">($I$24+(A27-$A$25)*$I$25)*C15</f>
        <v>826670.93893980584</v>
      </c>
      <c r="I27" s="93">
        <f t="shared" ref="I27:I37" si="22">ABS(B27-H27)/B27</f>
        <v>3.5102698072581873E-2</v>
      </c>
      <c r="J27" s="92">
        <f>($K$25+(A27-$A$26)*$K$26)*C15</f>
        <v>821147.04322410887</v>
      </c>
      <c r="K27" s="93">
        <f>ABS($B27-J27)/$B27</f>
        <v>4.155023580632642E-2</v>
      </c>
      <c r="L27" s="159" t="s">
        <v>175</v>
      </c>
      <c r="M27" s="105">
        <f>$I$21*(M26-K25)+(1-$I$21)*K26</f>
        <v>4648.995782442581</v>
      </c>
      <c r="N27" s="103">
        <f t="shared" si="7"/>
        <v>818697.2863982243</v>
      </c>
      <c r="O27" s="93">
        <f t="shared" si="8"/>
        <v>4.4409612663949834E-2</v>
      </c>
      <c r="P27" s="92">
        <f t="shared" ref="P27:P36" si="23">($Q$24+($A27-$A$25)*$Q$25)*$C15</f>
        <v>804134.3223296681</v>
      </c>
      <c r="Q27" s="93">
        <f t="shared" ref="Q27:Q37" si="24">ABS($B27-P27)/$B27</f>
        <v>6.1407627322402701E-2</v>
      </c>
      <c r="R27" s="92">
        <f>($S$25+($A27-$A$26)*$S$26)*$C15</f>
        <v>794410.1645566459</v>
      </c>
      <c r="S27" s="93">
        <f>ABS($B27-R27)/$B27</f>
        <v>7.2757746404535889E-2</v>
      </c>
      <c r="T27" s="159" t="s">
        <v>175</v>
      </c>
      <c r="U27" s="90">
        <f>$Q$21*(U26-S25)+(1-$Q$21)*S26</f>
        <v>2232.076829360381</v>
      </c>
      <c r="V27" s="103">
        <f t="shared" si="9"/>
        <v>797280.72038739792</v>
      </c>
      <c r="W27" s="93">
        <f t="shared" si="10"/>
        <v>6.9407209394396333E-2</v>
      </c>
      <c r="X27" s="92">
        <f t="shared" ref="X27:X37" si="25">($Y$24+($A27-$A$25)*$Y$25)*$C15</f>
        <v>781202.42323534307</v>
      </c>
      <c r="Y27" s="93">
        <f t="shared" ref="Y27:Y37" si="26">ABS($B27-X27)/$B27</f>
        <v>8.8173933626291293E-2</v>
      </c>
      <c r="Z27" s="92">
        <f>($AA$25+($A27-$A$26)*$AA$26)*$C15</f>
        <v>775718.51518987294</v>
      </c>
      <c r="AA27" s="93">
        <f>ABS($B27-Z27)/$B27</f>
        <v>9.4574797413614395E-2</v>
      </c>
      <c r="AB27" s="159" t="s">
        <v>175</v>
      </c>
      <c r="AC27" s="90">
        <f>$Y$21*(AC26-AA25)+(1-$Y$21)*AA26</f>
        <v>1333.5728809343559</v>
      </c>
      <c r="AD27" s="103">
        <f t="shared" si="11"/>
        <v>669163.18943370704</v>
      </c>
      <c r="AE27" s="93">
        <f t="shared" si="12"/>
        <v>0.21894707359400167</v>
      </c>
      <c r="AF27" s="92">
        <f t="shared" ref="AF27:AF37" si="27">($AG$24+($A27-$A$25)*$AG$25)*$C15</f>
        <v>762125.45660792082</v>
      </c>
      <c r="AG27" s="93">
        <f t="shared" ref="AG27:AG37" si="28">ABS($B27-AF27)/$B27</f>
        <v>0.11044073019635853</v>
      </c>
      <c r="AH27" s="92">
        <f>($AI$25+($A27-$A$26)*$AI$26)*$C15</f>
        <v>772024.99531592266</v>
      </c>
      <c r="AI27" s="93">
        <f>ABS($B27-AH27)/$B27</f>
        <v>9.8885905005663702E-2</v>
      </c>
      <c r="AJ27" s="159" t="s">
        <v>175</v>
      </c>
      <c r="AK27" s="90">
        <f>$AG$21*(AK26-AI25)+(1-$AG$21)*AI26</f>
        <v>2323.3829401258317</v>
      </c>
      <c r="AL27" s="103">
        <f t="shared" si="2"/>
        <v>829680.14076275076</v>
      </c>
      <c r="AM27" s="93">
        <f t="shared" si="13"/>
        <v>3.1590332289361762E-2</v>
      </c>
      <c r="AN27" s="92">
        <f t="shared" si="14"/>
        <v>821450.45558951271</v>
      </c>
      <c r="AO27" s="93">
        <f t="shared" ref="AO27:AO37" si="29">ABS($B27-AN27)/$B27</f>
        <v>4.1196090330830396E-2</v>
      </c>
      <c r="AP27" s="92">
        <f t="shared" ref="AP27:AP38" si="30">($AQ$25+($A27-$A$26)*$AQ$26)*$C15</f>
        <v>815325.79631403601</v>
      </c>
      <c r="AQ27" s="93">
        <f>ABS($B27-AP27)/$B27</f>
        <v>4.8344844365551004E-2</v>
      </c>
      <c r="AR27" s="159" t="s">
        <v>175</v>
      </c>
      <c r="AS27" s="90">
        <f>$AO$21*(AS26-AQ25)+(1-$AO$21)*AQ26</f>
        <v>664.04010589543145</v>
      </c>
      <c r="AT27" s="103">
        <f t="shared" si="3"/>
        <v>824737.85629871394</v>
      </c>
      <c r="AU27" s="93">
        <f t="shared" si="15"/>
        <v>3.7359008457926286E-2</v>
      </c>
      <c r="AV27" s="92">
        <f t="shared" si="16"/>
        <v>813784.4733795413</v>
      </c>
      <c r="AW27" s="93">
        <f t="shared" ref="AW27:AW37" si="31">ABS($B27-AV27)/$B27</f>
        <v>5.0143889512583903E-2</v>
      </c>
      <c r="AX27" s="92">
        <f t="shared" ref="AX27:AX38" si="32">($AY$25+($A27-$A$26)*$AY$26)*$C15</f>
        <v>806978.32459827373</v>
      </c>
      <c r="AY27" s="93">
        <f>ABS($B27-AX27)/$B27</f>
        <v>5.8088083854269675E-2</v>
      </c>
      <c r="AZ27" s="159" t="s">
        <v>175</v>
      </c>
      <c r="BA27" s="90">
        <f>$AW$21*(BA26-AY25)+(1-$AW$21)*AY26</f>
        <v>-4549.8074126984566</v>
      </c>
      <c r="BB27" s="103">
        <f t="shared" si="17"/>
        <v>819795.57183467713</v>
      </c>
      <c r="BC27" s="93">
        <f t="shared" si="18"/>
        <v>4.312768462649081E-2</v>
      </c>
      <c r="BD27" s="92">
        <f t="shared" ref="BD27:BD37" si="33">($BE$24+($A27-$A$25)*$BE$25)*$C15</f>
        <v>806316.18254813086</v>
      </c>
      <c r="BE27" s="93">
        <f t="shared" ref="BE27:BE37" si="34">ABS($B27-BD27)/$B27</f>
        <v>5.8860941647595422E-2</v>
      </c>
      <c r="BF27" s="92">
        <f>($BG$25+($A27-$A$26)*$BG$26)*$C15</f>
        <v>799084.22360658459</v>
      </c>
      <c r="BG27" s="93">
        <f>ABS($B27-BF27)/$B27</f>
        <v>6.7302145204717168E-2</v>
      </c>
      <c r="BH27" s="159" t="s">
        <v>175</v>
      </c>
      <c r="BI27" s="90">
        <f>$BE$21*(BI26-BG25)+(1-$BE$21)*BG26</f>
        <v>-8893.8743606485277</v>
      </c>
      <c r="BJ27" s="103">
        <f t="shared" si="4"/>
        <v>832079.89444139984</v>
      </c>
      <c r="BK27" s="93">
        <f t="shared" si="19"/>
        <v>2.8789319527514207E-2</v>
      </c>
      <c r="BL27" s="92">
        <f t="shared" si="20"/>
        <v>825119.02698964556</v>
      </c>
      <c r="BM27" s="93">
        <f t="shared" ref="BM27:BM37" si="35">ABS($B27-BL27)/$B27</f>
        <v>3.6914102808133627E-2</v>
      </c>
      <c r="BN27" s="92">
        <f t="shared" ref="BN27:BN38" si="36">($BO$25+($A27-$A$26)*$BO$26)*$C15</f>
        <v>819150.42211350542</v>
      </c>
      <c r="BO27" s="93">
        <f>ABS($B27-BN27)/$B27</f>
        <v>4.3880708829925563E-2</v>
      </c>
      <c r="BP27" s="159" t="s">
        <v>175</v>
      </c>
      <c r="BQ27" s="90">
        <f>$BM$21*(BQ26-BO25)+(1-$BM$21)*BO26</f>
        <v>4248.2659961687259</v>
      </c>
    </row>
    <row r="28" spans="1:69" x14ac:dyDescent="0.2">
      <c r="A28" s="127">
        <f t="shared" si="0"/>
        <v>24</v>
      </c>
      <c r="B28" s="18">
        <f>'Initial Components '!D126</f>
        <v>916676</v>
      </c>
      <c r="C28" s="82">
        <f>'Initial Components '!H126</f>
        <v>1.05086041951029</v>
      </c>
      <c r="D28" s="91">
        <f t="shared" si="1"/>
        <v>965378.82687758841</v>
      </c>
      <c r="F28" s="103">
        <f t="shared" si="5"/>
        <v>956611.7764874585</v>
      </c>
      <c r="G28" s="93">
        <f t="shared" si="6"/>
        <v>4.3565858043036469E-2</v>
      </c>
      <c r="H28" s="92">
        <f t="shared" si="21"/>
        <v>948823.83726657904</v>
      </c>
      <c r="I28" s="93">
        <f t="shared" si="22"/>
        <v>3.5070010850703014E-2</v>
      </c>
      <c r="J28" s="92">
        <f t="shared" ref="J28:J38" si="37">($K$25+(A28-$A$26)*$K$26)*C16</f>
        <v>941951.97779156757</v>
      </c>
      <c r="K28" s="93">
        <f t="shared" ref="K28:K38" si="38">ABS($B28-J28)/$B28</f>
        <v>2.7573513205939249E-2</v>
      </c>
      <c r="L28" s="92">
        <f>($M$26+(A28-$A$27)*$M$27)*C16</f>
        <v>936152.26870607398</v>
      </c>
      <c r="M28" s="106">
        <f>ABS($B28-L28)/$B28</f>
        <v>2.1246622259199526E-2</v>
      </c>
      <c r="N28" s="103">
        <f t="shared" si="7"/>
        <v>939077.67570719845</v>
      </c>
      <c r="O28" s="93">
        <f t="shared" si="8"/>
        <v>2.4437942857889208E-2</v>
      </c>
      <c r="P28" s="92">
        <f t="shared" si="23"/>
        <v>921086.80749793944</v>
      </c>
      <c r="Q28" s="93">
        <f t="shared" si="24"/>
        <v>4.8117410054800648E-3</v>
      </c>
      <c r="R28" s="92">
        <f t="shared" ref="R28:R38" si="39">($S$25+($A28-$A$26)*$S$26)*$C16</f>
        <v>908989.72073738393</v>
      </c>
      <c r="S28" s="93">
        <f t="shared" ref="S28:S38" si="40">ABS($B28-R28)/$B28</f>
        <v>8.3849465488526655E-3</v>
      </c>
      <c r="T28" s="92">
        <f>($U$26+($A28-$A$27)*$U$27)*$C16</f>
        <v>901652.14332615759</v>
      </c>
      <c r="U28" s="106">
        <f>ABS($B28-T28)/$B28</f>
        <v>1.638949495115222E-2</v>
      </c>
      <c r="V28" s="103">
        <f t="shared" si="9"/>
        <v>912776.5245368086</v>
      </c>
      <c r="W28" s="93">
        <f t="shared" si="10"/>
        <v>4.2539299198314307E-3</v>
      </c>
      <c r="X28" s="92">
        <f t="shared" si="25"/>
        <v>892913.63647842989</v>
      </c>
      <c r="Y28" s="93">
        <f t="shared" si="26"/>
        <v>2.5922314450874798E-2</v>
      </c>
      <c r="Z28" s="92">
        <f t="shared" ref="Z28:Z38" si="41">($AA$25+($A28-$A$26)*$AA$26)*$C16</f>
        <v>886091.52262945403</v>
      </c>
      <c r="AA28" s="93">
        <f t="shared" ref="AA28:AA38" si="42">ABS($B28-Z28)/$B28</f>
        <v>3.3364544692504182E-2</v>
      </c>
      <c r="AB28" s="92">
        <f>($AC$26+($A28-$A$27)*$AC$27)*$C16</f>
        <v>885484.34964832943</v>
      </c>
      <c r="AC28" s="106">
        <f>ABS($B28-AB28)/$B28</f>
        <v>3.4026908473299804E-2</v>
      </c>
      <c r="AD28" s="103">
        <f t="shared" si="11"/>
        <v>755438.57654427178</v>
      </c>
      <c r="AE28" s="93">
        <f t="shared" si="12"/>
        <v>0.17589358012616041</v>
      </c>
      <c r="AF28" s="92">
        <f t="shared" si="27"/>
        <v>870282.77236127155</v>
      </c>
      <c r="AG28" s="93">
        <f t="shared" si="28"/>
        <v>5.0610278483050122E-2</v>
      </c>
      <c r="AH28" s="92">
        <f t="shared" ref="AH28:AH38" si="43">($AI$25+($A28-$A$26)*$AI$26)*$C16</f>
        <v>882598.03723412438</v>
      </c>
      <c r="AI28" s="93">
        <f t="shared" ref="AI28:AI38" si="44">ABS($B28-AH28)/$B28</f>
        <v>3.7175580865950041E-2</v>
      </c>
      <c r="AJ28" s="92">
        <f>($AK$26+($A28-$A$27)*$AK$27)*$C16</f>
        <v>885857.08398160012</v>
      </c>
      <c r="AK28" s="106">
        <f>ABS($B28-AJ28)/$B28</f>
        <v>3.362029334072221E-2</v>
      </c>
      <c r="AL28" s="103">
        <f t="shared" si="2"/>
        <v>951602.0334073843</v>
      </c>
      <c r="AM28" s="93">
        <f t="shared" si="13"/>
        <v>3.8100739418708791E-2</v>
      </c>
      <c r="AN28" s="92">
        <f t="shared" si="14"/>
        <v>940457.62349624862</v>
      </c>
      <c r="AO28" s="93">
        <f t="shared" si="29"/>
        <v>2.5943325118415472E-2</v>
      </c>
      <c r="AP28" s="92">
        <f t="shared" si="30"/>
        <v>931861.57609790622</v>
      </c>
      <c r="AQ28" s="93">
        <f t="shared" ref="AQ28:AQ38" si="45">ABS($B28-AP28)/$B28</f>
        <v>1.6565914344769818E-2</v>
      </c>
      <c r="AR28" s="92">
        <f t="shared" ref="AR28:AR39" si="46">($AS$26+($A28-$A$27)*$AS$27)*$C16</f>
        <v>925870.35222555057</v>
      </c>
      <c r="AS28" s="106">
        <f>ABS($B28-AR28)/$B28</f>
        <v>1.0030100303215713E-2</v>
      </c>
      <c r="AT28" s="103">
        <f t="shared" si="3"/>
        <v>944087.418787273</v>
      </c>
      <c r="AU28" s="93">
        <f t="shared" si="15"/>
        <v>2.9903061482217268E-2</v>
      </c>
      <c r="AV28" s="92">
        <f t="shared" si="16"/>
        <v>928190.10088900744</v>
      </c>
      <c r="AW28" s="93">
        <f t="shared" si="31"/>
        <v>1.2560709442602888E-2</v>
      </c>
      <c r="AX28" s="92">
        <f t="shared" si="32"/>
        <v>917518.13632328133</v>
      </c>
      <c r="AY28" s="93">
        <f t="shared" ref="AY28:AY38" si="47">ABS($B28-AX28)/$B28</f>
        <v>9.1868481697058831E-4</v>
      </c>
      <c r="AZ28" s="92">
        <f t="shared" ref="AZ28:AZ39" si="48">($BA$26+($A28-$A$27)*$BA$27)*$C16</f>
        <v>911667.37588897697</v>
      </c>
      <c r="BA28" s="106">
        <f>ABS($B28-AZ28)/$B28</f>
        <v>5.4638979432460686E-3</v>
      </c>
      <c r="BB28" s="103">
        <f t="shared" si="17"/>
        <v>936572.80416716158</v>
      </c>
      <c r="BC28" s="93">
        <f t="shared" si="18"/>
        <v>2.1705383545725619E-2</v>
      </c>
      <c r="BD28" s="92">
        <f t="shared" si="33"/>
        <v>916260.73593967059</v>
      </c>
      <c r="BE28" s="93">
        <f t="shared" si="34"/>
        <v>4.5301072606833062E-4</v>
      </c>
      <c r="BF28" s="92">
        <f t="shared" ref="BF28:BF38" si="49">($BG$25+($A28-$A$26)*$BG$26)*$C16</f>
        <v>904107.25679260783</v>
      </c>
      <c r="BG28" s="93">
        <f t="shared" ref="BG28:BG38" si="50">ABS($B28-BF28)/$B28</f>
        <v>1.3711216621131311E-2</v>
      </c>
      <c r="BH28" s="92">
        <f>($BI$26+($A28-$A$27)*$BI$27)*$C16</f>
        <v>898869.87416584429</v>
      </c>
      <c r="BI28" s="106">
        <f>ABS($B28-BH28)/$B28</f>
        <v>1.942466676792641E-2</v>
      </c>
      <c r="BJ28" s="103">
        <f t="shared" si="4"/>
        <v>955459.53557904146</v>
      </c>
      <c r="BK28" s="93">
        <f t="shared" si="19"/>
        <v>4.2308880759441135E-2</v>
      </c>
      <c r="BL28" s="92">
        <f t="shared" si="20"/>
        <v>946805.96356297121</v>
      </c>
      <c r="BM28" s="93">
        <f t="shared" si="35"/>
        <v>3.2868716496309729E-2</v>
      </c>
      <c r="BN28" s="92">
        <f t="shared" si="36"/>
        <v>939325.1312616691</v>
      </c>
      <c r="BO28" s="93">
        <f t="shared" ref="BO28:BO38" si="51">ABS($B28-BN28)/$B28</f>
        <v>2.4707891623287945E-2</v>
      </c>
      <c r="BP28" s="92">
        <f t="shared" ref="BP28:BP39" si="52">($BQ$26+($A28-$A$27)*$BQ$27)*$C16</f>
        <v>933165.45850697812</v>
      </c>
      <c r="BQ28" s="106">
        <f>ABS($B28-BP28)/$B28</f>
        <v>1.798831703565722E-2</v>
      </c>
    </row>
    <row r="29" spans="1:69" x14ac:dyDescent="0.2">
      <c r="A29" s="88">
        <f t="shared" si="0"/>
        <v>25</v>
      </c>
      <c r="B29">
        <f>'Initial Components '!D127</f>
        <v>1029842</v>
      </c>
      <c r="C29" s="81">
        <f>'Initial Components '!H127</f>
        <v>1.171459705187081</v>
      </c>
      <c r="D29" s="91">
        <f t="shared" si="1"/>
        <v>1001940.593838115</v>
      </c>
      <c r="F29" s="103">
        <f t="shared" si="5"/>
        <v>992265.24300513219</v>
      </c>
      <c r="G29" s="93">
        <f t="shared" si="6"/>
        <v>3.6487885515319646E-2</v>
      </c>
      <c r="H29" s="92">
        <f t="shared" si="21"/>
        <v>983626.36716102308</v>
      </c>
      <c r="I29" s="93">
        <f t="shared" si="22"/>
        <v>4.4876430402893762E-2</v>
      </c>
      <c r="J29" s="92">
        <f t="shared" si="37"/>
        <v>975958.29181239277</v>
      </c>
      <c r="K29" s="93">
        <f t="shared" si="38"/>
        <v>5.2322305933926984E-2</v>
      </c>
      <c r="L29" s="92">
        <f t="shared" ref="L29:L39" si="53">($M$26+(A29-$A$27)*$M$27)*C17</f>
        <v>969441.33615036577</v>
      </c>
      <c r="M29" s="106">
        <f t="shared" ref="M29:M39" si="54">ABS($B29-L29)/$B29</f>
        <v>5.865041807348529E-2</v>
      </c>
      <c r="N29" s="103">
        <f t="shared" si="7"/>
        <v>972914.54133916635</v>
      </c>
      <c r="O29" s="93">
        <f t="shared" si="8"/>
        <v>5.5277856856521347E-2</v>
      </c>
      <c r="P29" s="92">
        <f t="shared" si="23"/>
        <v>952957.92991995625</v>
      </c>
      <c r="Q29" s="93">
        <f t="shared" si="24"/>
        <v>7.465618034615383E-2</v>
      </c>
      <c r="R29" s="92">
        <f t="shared" si="39"/>
        <v>939459.2003379307</v>
      </c>
      <c r="S29" s="93">
        <f t="shared" si="40"/>
        <v>8.7763753723453991E-2</v>
      </c>
      <c r="T29" s="92">
        <f t="shared" ref="T29:T39" si="55">($U$26+($A29-$A$27)*$U$27)*$C17</f>
        <v>931214.18908809801</v>
      </c>
      <c r="U29" s="106">
        <f t="shared" ref="U29:U39" si="56">ABS($B29-T29)/$B29</f>
        <v>9.5769847133737013E-2</v>
      </c>
      <c r="V29" s="103">
        <f t="shared" si="9"/>
        <v>943888.48884021782</v>
      </c>
      <c r="W29" s="93">
        <f t="shared" si="10"/>
        <v>8.346281386832366E-2</v>
      </c>
      <c r="X29" s="92">
        <f t="shared" si="25"/>
        <v>921855.31434115011</v>
      </c>
      <c r="Y29" s="93">
        <f t="shared" si="26"/>
        <v>0.10485752732831823</v>
      </c>
      <c r="Z29" s="92">
        <f t="shared" si="41"/>
        <v>914242.7484525271</v>
      </c>
      <c r="AA29" s="93">
        <f t="shared" si="42"/>
        <v>0.11224950191143195</v>
      </c>
      <c r="AB29" s="92">
        <f t="shared" ref="AB29:AB39" si="57">($AC$26+($A29-$A$27)*$AC$27)*$C17</f>
        <v>913560.48674959678</v>
      </c>
      <c r="AC29" s="106">
        <f t="shared" ref="AC29:AC39" si="58">ABS($B29-AB29)/$B29</f>
        <v>0.11291199353920622</v>
      </c>
      <c r="AD29" s="103">
        <f t="shared" si="11"/>
        <v>770249.7188517137</v>
      </c>
      <c r="AE29" s="93">
        <f t="shared" si="12"/>
        <v>0.25207000797043266</v>
      </c>
      <c r="AF29" s="92">
        <f t="shared" si="27"/>
        <v>897642.18057248986</v>
      </c>
      <c r="AG29" s="93">
        <f t="shared" si="28"/>
        <v>0.12836903081007586</v>
      </c>
      <c r="AH29" s="92">
        <f t="shared" si="43"/>
        <v>911384.36772383866</v>
      </c>
      <c r="AI29" s="93">
        <f t="shared" si="44"/>
        <v>0.11502505459688121</v>
      </c>
      <c r="AJ29" s="92">
        <f t="shared" ref="AJ29:AJ39" si="59">($AK$26+($A29-$A$27)*$AK$27)*$C17</f>
        <v>915046.45884611504</v>
      </c>
      <c r="AK29" s="106">
        <f t="shared" ref="AK29:AK39" si="60">ABS($B29-AJ29)/$B29</f>
        <v>0.11146908084335748</v>
      </c>
      <c r="AL29" s="103">
        <f t="shared" si="2"/>
        <v>985815.0091164771</v>
      </c>
      <c r="AM29" s="93">
        <f t="shared" si="13"/>
        <v>4.2751209295720023E-2</v>
      </c>
      <c r="AN29" s="92">
        <f t="shared" si="14"/>
        <v>972523.44308112061</v>
      </c>
      <c r="AO29" s="93">
        <f t="shared" si="29"/>
        <v>5.5657622158427594E-2</v>
      </c>
      <c r="AP29" s="92">
        <f t="shared" si="30"/>
        <v>962009.09342616179</v>
      </c>
      <c r="AQ29" s="93">
        <f t="shared" si="45"/>
        <v>6.5867294763505668E-2</v>
      </c>
      <c r="AR29" s="92">
        <f t="shared" si="46"/>
        <v>954413.8416665059</v>
      </c>
      <c r="AS29" s="106">
        <f t="shared" ref="AS29:AS39" si="61">ABS($B29-AR29)/$B29</f>
        <v>7.3242456933679242E-2</v>
      </c>
      <c r="AT29" s="103">
        <f t="shared" si="3"/>
        <v>976139.65828349418</v>
      </c>
      <c r="AU29" s="93">
        <f t="shared" si="15"/>
        <v>5.214619496632087E-2</v>
      </c>
      <c r="AV29" s="92">
        <f t="shared" si="16"/>
        <v>956256.0709945868</v>
      </c>
      <c r="AW29" s="93">
        <f t="shared" si="31"/>
        <v>7.1453610364903747E-2</v>
      </c>
      <c r="AX29" s="92">
        <f t="shared" si="32"/>
        <v>942265.68423166522</v>
      </c>
      <c r="AY29" s="93">
        <f t="shared" si="47"/>
        <v>8.5038594044848412E-2</v>
      </c>
      <c r="AZ29" s="92">
        <f t="shared" si="48"/>
        <v>933979.30110043415</v>
      </c>
      <c r="BA29" s="106">
        <f t="shared" ref="BA29:BA39" si="62">ABS($B29-AZ29)/$B29</f>
        <v>9.308486049274145E-2</v>
      </c>
      <c r="BB29" s="103">
        <f t="shared" si="17"/>
        <v>966464.30745051149</v>
      </c>
      <c r="BC29" s="93">
        <f t="shared" si="18"/>
        <v>6.1541180636921496E-2</v>
      </c>
      <c r="BD29" s="92">
        <f t="shared" si="33"/>
        <v>940453.11574803526</v>
      </c>
      <c r="BE29" s="93">
        <f t="shared" si="34"/>
        <v>8.6798639259191943E-2</v>
      </c>
      <c r="BF29" s="92">
        <f t="shared" si="49"/>
        <v>923910.87608858792</v>
      </c>
      <c r="BG29" s="93">
        <f t="shared" si="50"/>
        <v>0.10286153012929371</v>
      </c>
      <c r="BH29" s="92">
        <f t="shared" ref="BH29:BH39" si="63">($BI$26+($A29-$A$27)*$BI$27)*$C17</f>
        <v>915960.84678913734</v>
      </c>
      <c r="BI29" s="106">
        <f t="shared" ref="BI29:BI39" si="64">ABS($B29-BH29)/$B29</f>
        <v>0.11058118935804002</v>
      </c>
      <c r="BJ29" s="103">
        <f t="shared" si="4"/>
        <v>990942.9450579579</v>
      </c>
      <c r="BK29" s="93">
        <f t="shared" si="19"/>
        <v>3.7771866890301715E-2</v>
      </c>
      <c r="BL29" s="92">
        <f t="shared" si="20"/>
        <v>981292.30186571227</v>
      </c>
      <c r="BM29" s="93">
        <f t="shared" si="35"/>
        <v>4.7142860879909466E-2</v>
      </c>
      <c r="BN29" s="92">
        <f t="shared" si="36"/>
        <v>972892.0612699152</v>
      </c>
      <c r="BO29" s="93">
        <f t="shared" si="51"/>
        <v>5.5299685514947731E-2</v>
      </c>
      <c r="BP29" s="92">
        <f t="shared" si="52"/>
        <v>965918.66271419066</v>
      </c>
      <c r="BQ29" s="106">
        <f t="shared" ref="BQ29:BQ39" si="65">ABS($B29-BP29)/$B29</f>
        <v>6.2071014083528671E-2</v>
      </c>
    </row>
    <row r="30" spans="1:69" x14ac:dyDescent="0.2">
      <c r="A30" s="88">
        <f t="shared" si="0"/>
        <v>26</v>
      </c>
      <c r="B30">
        <f>'Initial Components '!D128</f>
        <v>1410846</v>
      </c>
      <c r="C30" s="81">
        <f>'Initial Components '!H128</f>
        <v>1.5925384758262449</v>
      </c>
      <c r="D30" s="91">
        <f t="shared" si="1"/>
        <v>1368886.5685767562</v>
      </c>
      <c r="F30" s="103">
        <f t="shared" si="5"/>
        <v>1354892.2573944784</v>
      </c>
      <c r="G30" s="93">
        <f t="shared" si="6"/>
        <v>3.9659709568245986E-2</v>
      </c>
      <c r="H30" s="92">
        <f t="shared" si="21"/>
        <v>1342341.309189423</v>
      </c>
      <c r="I30" s="93">
        <f t="shared" si="22"/>
        <v>4.8555753647511503E-2</v>
      </c>
      <c r="J30" s="92">
        <f t="shared" si="37"/>
        <v>1331143.652801001</v>
      </c>
      <c r="K30" s="93">
        <f t="shared" si="38"/>
        <v>5.6492591820084558E-2</v>
      </c>
      <c r="L30" s="92">
        <f t="shared" si="53"/>
        <v>1321570.324467198</v>
      </c>
      <c r="M30" s="106">
        <f t="shared" si="54"/>
        <v>6.3278115069115987E-2</v>
      </c>
      <c r="N30" s="103">
        <f t="shared" si="7"/>
        <v>1326903.6350299225</v>
      </c>
      <c r="O30" s="93">
        <f t="shared" si="8"/>
        <v>5.949789344129517E-2</v>
      </c>
      <c r="P30" s="92">
        <f t="shared" si="23"/>
        <v>1297909.7704587905</v>
      </c>
      <c r="Q30" s="93">
        <f t="shared" si="24"/>
        <v>8.0048587543367258E-2</v>
      </c>
      <c r="R30" s="92">
        <f t="shared" si="39"/>
        <v>1278197.6355791106</v>
      </c>
      <c r="S30" s="93">
        <f t="shared" si="40"/>
        <v>9.4020441934051915E-2</v>
      </c>
      <c r="T30" s="92">
        <f t="shared" si="55"/>
        <v>1266085.8146762201</v>
      </c>
      <c r="U30" s="106">
        <f t="shared" si="56"/>
        <v>0.102605234960995</v>
      </c>
      <c r="V30" s="103">
        <f t="shared" si="9"/>
        <v>1284920.7014830888</v>
      </c>
      <c r="W30" s="93">
        <f t="shared" si="10"/>
        <v>8.9255169250868779E-2</v>
      </c>
      <c r="X30" s="92">
        <f t="shared" si="25"/>
        <v>1252909.9124729286</v>
      </c>
      <c r="Y30" s="93">
        <f t="shared" si="26"/>
        <v>0.11194424304783893</v>
      </c>
      <c r="Z30" s="92">
        <f t="shared" si="41"/>
        <v>1241793.3163025158</v>
      </c>
      <c r="AA30" s="93">
        <f t="shared" si="42"/>
        <v>0.11982362617711941</v>
      </c>
      <c r="AB30" s="92">
        <f t="shared" si="57"/>
        <v>1240791.0821873152</v>
      </c>
      <c r="AC30" s="106">
        <f t="shared" si="58"/>
        <v>0.120534004287275</v>
      </c>
      <c r="AD30" s="103">
        <f t="shared" si="11"/>
        <v>1033771.6710785793</v>
      </c>
      <c r="AE30" s="93">
        <f t="shared" si="12"/>
        <v>0.26726824112725323</v>
      </c>
      <c r="AF30" s="92">
        <f t="shared" si="27"/>
        <v>1218853.1814075245</v>
      </c>
      <c r="AG30" s="93">
        <f t="shared" si="28"/>
        <v>0.1360834694874391</v>
      </c>
      <c r="AH30" s="92">
        <f t="shared" si="43"/>
        <v>1238920.8362948329</v>
      </c>
      <c r="AI30" s="93">
        <f t="shared" si="44"/>
        <v>0.12185962444176553</v>
      </c>
      <c r="AJ30" s="92">
        <f t="shared" si="59"/>
        <v>1244300.4034608544</v>
      </c>
      <c r="AK30" s="106">
        <f t="shared" si="60"/>
        <v>0.11804661638417345</v>
      </c>
      <c r="AL30" s="103">
        <f t="shared" si="2"/>
        <v>1344396.5240077702</v>
      </c>
      <c r="AM30" s="93">
        <f t="shared" si="13"/>
        <v>4.7099028520639227E-2</v>
      </c>
      <c r="AN30" s="92">
        <f t="shared" si="14"/>
        <v>1323915.5992237907</v>
      </c>
      <c r="AO30" s="93">
        <f t="shared" si="29"/>
        <v>6.1615797029732029E-2</v>
      </c>
      <c r="AP30" s="92">
        <f t="shared" si="30"/>
        <v>1307407.1006418813</v>
      </c>
      <c r="AQ30" s="93">
        <f t="shared" si="45"/>
        <v>7.3316931371757543E-2</v>
      </c>
      <c r="AR30" s="92">
        <f t="shared" si="46"/>
        <v>1295176.94810209</v>
      </c>
      <c r="AS30" s="106">
        <f t="shared" si="61"/>
        <v>8.1985597221744935E-2</v>
      </c>
      <c r="AT30" s="103">
        <f t="shared" si="3"/>
        <v>1328652.9239277076</v>
      </c>
      <c r="AU30" s="93">
        <f t="shared" si="15"/>
        <v>5.8258006949229328E-2</v>
      </c>
      <c r="AV30" s="92">
        <f t="shared" si="16"/>
        <v>1296933.0176120119</v>
      </c>
      <c r="AW30" s="93">
        <f t="shared" si="31"/>
        <v>8.0740904668537977E-2</v>
      </c>
      <c r="AX30" s="92">
        <f t="shared" si="32"/>
        <v>1273897.0378728381</v>
      </c>
      <c r="AY30" s="93">
        <f t="shared" si="47"/>
        <v>9.7068682285070026E-2</v>
      </c>
      <c r="AZ30" s="92">
        <f t="shared" si="48"/>
        <v>1259596.3660111933</v>
      </c>
      <c r="BA30" s="106">
        <f t="shared" si="62"/>
        <v>0.10720492101108607</v>
      </c>
      <c r="BB30" s="103">
        <f t="shared" si="17"/>
        <v>1312909.3238476452</v>
      </c>
      <c r="BC30" s="93">
        <f t="shared" si="18"/>
        <v>6.9416985377819262E-2</v>
      </c>
      <c r="BD30" s="92">
        <f t="shared" si="33"/>
        <v>1270737.6160042351</v>
      </c>
      <c r="BE30" s="93">
        <f t="shared" si="34"/>
        <v>9.9308063385915177E-2</v>
      </c>
      <c r="BF30" s="92">
        <f t="shared" si="49"/>
        <v>1242850.3141470992</v>
      </c>
      <c r="BG30" s="93">
        <f t="shared" si="50"/>
        <v>0.11907443183231965</v>
      </c>
      <c r="BH30" s="92">
        <f t="shared" si="63"/>
        <v>1228605.1157078356</v>
      </c>
      <c r="BI30" s="106">
        <f t="shared" si="64"/>
        <v>0.12917135129713969</v>
      </c>
      <c r="BJ30" s="103">
        <f t="shared" si="4"/>
        <v>1352915.5609399816</v>
      </c>
      <c r="BK30" s="93">
        <f t="shared" si="19"/>
        <v>4.1060781304280126E-2</v>
      </c>
      <c r="BL30" s="92">
        <f t="shared" si="20"/>
        <v>1338829.7600032643</v>
      </c>
      <c r="BM30" s="93">
        <f t="shared" si="35"/>
        <v>5.1044720683005591E-2</v>
      </c>
      <c r="BN30" s="92">
        <f t="shared" si="36"/>
        <v>1326497.0460728181</v>
      </c>
      <c r="BO30" s="93">
        <f t="shared" si="51"/>
        <v>5.9786081490950743E-2</v>
      </c>
      <c r="BP30" s="92">
        <f t="shared" si="52"/>
        <v>1316188.6195601064</v>
      </c>
      <c r="BQ30" s="106">
        <f t="shared" si="65"/>
        <v>6.7092638345994937E-2</v>
      </c>
    </row>
    <row r="31" spans="1:69" x14ac:dyDescent="0.2">
      <c r="A31" s="88">
        <f t="shared" si="0"/>
        <v>27</v>
      </c>
      <c r="B31">
        <f>'Initial Components '!D129</f>
        <v>1556971</v>
      </c>
      <c r="C31" s="81">
        <f>'Initial Components '!H129</f>
        <v>1.7440944584202993</v>
      </c>
      <c r="D31" s="91">
        <f t="shared" si="1"/>
        <v>1635723.0814199711</v>
      </c>
      <c r="F31" s="103">
        <f t="shared" si="5"/>
        <v>1618087.986335624</v>
      </c>
      <c r="G31" s="93">
        <f t="shared" si="6"/>
        <v>3.9253773086090883E-2</v>
      </c>
      <c r="H31" s="92">
        <f t="shared" si="21"/>
        <v>1602209.7375970513</v>
      </c>
      <c r="I31" s="93">
        <f t="shared" si="22"/>
        <v>2.9055607071070244E-2</v>
      </c>
      <c r="J31" s="92">
        <f t="shared" si="37"/>
        <v>1587980.3011579439</v>
      </c>
      <c r="K31" s="93">
        <f t="shared" si="38"/>
        <v>1.9916428217316769E-2</v>
      </c>
      <c r="L31" s="92">
        <f t="shared" si="53"/>
        <v>1575752.5954561434</v>
      </c>
      <c r="M31" s="106">
        <f t="shared" si="54"/>
        <v>1.2062906410038064E-2</v>
      </c>
      <c r="N31" s="103">
        <f t="shared" si="7"/>
        <v>1582817.7961669299</v>
      </c>
      <c r="O31" s="93">
        <f t="shared" si="8"/>
        <v>1.6600692091843637E-2</v>
      </c>
      <c r="P31" s="92">
        <f t="shared" si="23"/>
        <v>1546137.5560741939</v>
      </c>
      <c r="Q31" s="93">
        <f t="shared" si="24"/>
        <v>6.9580255032406441E-3</v>
      </c>
      <c r="R31" s="92">
        <f t="shared" si="39"/>
        <v>1521088.3350032978</v>
      </c>
      <c r="S31" s="93">
        <f t="shared" si="40"/>
        <v>2.3046456868305334E-2</v>
      </c>
      <c r="T31" s="92">
        <f t="shared" si="55"/>
        <v>1505618.2940364038</v>
      </c>
      <c r="U31" s="106">
        <f t="shared" si="56"/>
        <v>3.2982442167256959E-2</v>
      </c>
      <c r="V31" s="103">
        <f t="shared" si="9"/>
        <v>1529912.5109138889</v>
      </c>
      <c r="W31" s="93">
        <f t="shared" si="10"/>
        <v>1.7378929399527079E-2</v>
      </c>
      <c r="X31" s="92">
        <f t="shared" si="25"/>
        <v>1489415.5490973655</v>
      </c>
      <c r="Y31" s="93">
        <f t="shared" si="26"/>
        <v>4.338902323976139E-2</v>
      </c>
      <c r="Z31" s="92">
        <f t="shared" si="41"/>
        <v>1475289.1200358639</v>
      </c>
      <c r="AA31" s="93">
        <f t="shared" si="42"/>
        <v>5.2462043264862382E-2</v>
      </c>
      <c r="AB31" s="92">
        <f t="shared" si="57"/>
        <v>1474008.9984963462</v>
      </c>
      <c r="AC31" s="106">
        <f t="shared" si="58"/>
        <v>5.3284230408693435E-2</v>
      </c>
      <c r="AD31" s="103">
        <f t="shared" si="11"/>
        <v>1213424.1197500634</v>
      </c>
      <c r="AE31" s="93">
        <f t="shared" si="12"/>
        <v>0.2206507894173601</v>
      </c>
      <c r="AF31" s="92">
        <f t="shared" si="27"/>
        <v>1447571.3897332193</v>
      </c>
      <c r="AG31" s="93">
        <f t="shared" si="28"/>
        <v>7.026438531403649E-2</v>
      </c>
      <c r="AH31" s="92">
        <f t="shared" si="43"/>
        <v>1473072.3883168288</v>
      </c>
      <c r="AI31" s="93">
        <f t="shared" si="44"/>
        <v>5.3885789576794456E-2</v>
      </c>
      <c r="AJ31" s="92">
        <f t="shared" si="59"/>
        <v>1479943.5371812119</v>
      </c>
      <c r="AK31" s="106">
        <f t="shared" si="60"/>
        <v>4.9472638102307703E-2</v>
      </c>
      <c r="AL31" s="103">
        <f t="shared" si="2"/>
        <v>1603564.9668543972</v>
      </c>
      <c r="AM31" s="93">
        <f t="shared" si="13"/>
        <v>2.9926033853165671E-2</v>
      </c>
      <c r="AN31" s="92">
        <f t="shared" si="14"/>
        <v>1576358.952341144</v>
      </c>
      <c r="AO31" s="93">
        <f t="shared" si="29"/>
        <v>1.2452352896196507E-2</v>
      </c>
      <c r="AP31" s="92">
        <f t="shared" si="30"/>
        <v>1554109.3504453511</v>
      </c>
      <c r="AQ31" s="93">
        <f t="shared" si="45"/>
        <v>1.8379594447481052E-3</v>
      </c>
      <c r="AR31" s="92">
        <f t="shared" si="46"/>
        <v>1537313.6432923982</v>
      </c>
      <c r="AS31" s="106">
        <f t="shared" si="61"/>
        <v>1.2625383971571601E-2</v>
      </c>
      <c r="AT31" s="103">
        <f t="shared" si="3"/>
        <v>1581780.437632557</v>
      </c>
      <c r="AU31" s="93">
        <f t="shared" si="15"/>
        <v>1.5934425003777852E-2</v>
      </c>
      <c r="AV31" s="92">
        <f t="shared" si="16"/>
        <v>1538516.39713822</v>
      </c>
      <c r="AW31" s="93">
        <f t="shared" si="31"/>
        <v>1.1852887986853945E-2</v>
      </c>
      <c r="AX31" s="92">
        <f t="shared" si="32"/>
        <v>1506373.4937994159</v>
      </c>
      <c r="AY31" s="93">
        <f t="shared" si="47"/>
        <v>3.2497397960902369E-2</v>
      </c>
      <c r="AZ31" s="92">
        <f t="shared" si="48"/>
        <v>1485777.8834206969</v>
      </c>
      <c r="BA31" s="106">
        <f t="shared" si="62"/>
        <v>4.5725396670395949E-2</v>
      </c>
      <c r="BB31" s="103">
        <f t="shared" si="17"/>
        <v>1559995.9084107168</v>
      </c>
      <c r="BC31" s="93">
        <f t="shared" si="18"/>
        <v>1.9428161543900316E-3</v>
      </c>
      <c r="BD31" s="92">
        <f t="shared" si="33"/>
        <v>1501794.1891524175</v>
      </c>
      <c r="BE31" s="93">
        <f t="shared" si="34"/>
        <v>3.5438560414794193E-2</v>
      </c>
      <c r="BF31" s="92">
        <f t="shared" si="49"/>
        <v>1462247.6306465473</v>
      </c>
      <c r="BG31" s="93">
        <f t="shared" si="50"/>
        <v>6.0838236135067829E-2</v>
      </c>
      <c r="BH31" s="92">
        <f t="shared" si="63"/>
        <v>1441242.6661813282</v>
      </c>
      <c r="BI31" s="106">
        <f t="shared" si="64"/>
        <v>7.4329151807369417E-2</v>
      </c>
      <c r="BJ31" s="103">
        <f t="shared" si="4"/>
        <v>1615525.7107557219</v>
      </c>
      <c r="BK31" s="93">
        <f t="shared" si="19"/>
        <v>3.7608093378567679E-2</v>
      </c>
      <c r="BL31" s="92">
        <f t="shared" si="20"/>
        <v>1597633.8596015614</v>
      </c>
      <c r="BM31" s="93">
        <f t="shared" si="35"/>
        <v>2.6116645461965217E-2</v>
      </c>
      <c r="BN31" s="92">
        <f t="shared" si="36"/>
        <v>1581889.4926261366</v>
      </c>
      <c r="BO31" s="93">
        <f t="shared" si="51"/>
        <v>1.6004468051194681E-2</v>
      </c>
      <c r="BP31" s="92">
        <f t="shared" si="52"/>
        <v>1568652.1573000501</v>
      </c>
      <c r="BQ31" s="106">
        <f t="shared" si="65"/>
        <v>7.5024886783698203E-3</v>
      </c>
    </row>
    <row r="32" spans="1:69" x14ac:dyDescent="0.2">
      <c r="A32" s="88">
        <f t="shared" si="0"/>
        <v>28</v>
      </c>
      <c r="B32">
        <f>'Initial Components '!D130</f>
        <v>851275</v>
      </c>
      <c r="C32" s="81">
        <f>'Initial Components '!H130</f>
        <v>0.94637599222732682</v>
      </c>
      <c r="D32" s="91">
        <f t="shared" si="1"/>
        <v>796147.6774420595</v>
      </c>
      <c r="F32" s="103">
        <f t="shared" si="5"/>
        <v>787126.47712507937</v>
      </c>
      <c r="G32" s="93">
        <f t="shared" si="6"/>
        <v>7.5355816716009077E-2</v>
      </c>
      <c r="H32" s="92">
        <f t="shared" si="21"/>
        <v>778975.78522508661</v>
      </c>
      <c r="I32" s="93">
        <f t="shared" si="22"/>
        <v>8.4930503979223387E-2</v>
      </c>
      <c r="J32" s="92">
        <f t="shared" si="37"/>
        <v>771642.82446846482</v>
      </c>
      <c r="K32" s="93">
        <f t="shared" si="38"/>
        <v>9.3544595496796196E-2</v>
      </c>
      <c r="L32" s="92">
        <f t="shared" si="53"/>
        <v>765313.29919908033</v>
      </c>
      <c r="M32" s="106">
        <f t="shared" si="54"/>
        <v>0.10097994279277515</v>
      </c>
      <c r="N32" s="103">
        <f t="shared" si="7"/>
        <v>769084.07649111899</v>
      </c>
      <c r="O32" s="93">
        <f t="shared" si="8"/>
        <v>9.6550378560254918E-2</v>
      </c>
      <c r="P32" s="92">
        <f t="shared" si="23"/>
        <v>750255.21565539145</v>
      </c>
      <c r="Q32" s="93">
        <f t="shared" si="24"/>
        <v>0.11866880190844151</v>
      </c>
      <c r="R32" s="92">
        <f t="shared" si="39"/>
        <v>737346.41523431521</v>
      </c>
      <c r="S32" s="93">
        <f t="shared" si="40"/>
        <v>0.13383287981637518</v>
      </c>
      <c r="T32" s="92">
        <f t="shared" si="55"/>
        <v>729338.53398444608</v>
      </c>
      <c r="U32" s="106">
        <f t="shared" si="56"/>
        <v>0.14323980619136462</v>
      </c>
      <c r="V32" s="103">
        <f t="shared" si="9"/>
        <v>742020.47554017894</v>
      </c>
      <c r="W32" s="93">
        <f t="shared" si="10"/>
        <v>0.12834222132662307</v>
      </c>
      <c r="X32" s="92">
        <f t="shared" si="25"/>
        <v>721232.39846147655</v>
      </c>
      <c r="Y32" s="93">
        <f t="shared" si="26"/>
        <v>0.1527621526986267</v>
      </c>
      <c r="Z32" s="92">
        <f t="shared" si="41"/>
        <v>713952.52125885629</v>
      </c>
      <c r="AA32" s="93">
        <f t="shared" si="42"/>
        <v>0.16131388651275289</v>
      </c>
      <c r="AB32" s="92">
        <f t="shared" si="57"/>
        <v>713289.88169017027</v>
      </c>
      <c r="AC32" s="106">
        <f t="shared" si="58"/>
        <v>0.16209229486338697</v>
      </c>
      <c r="AD32" s="103">
        <f t="shared" si="11"/>
        <v>580121.4236194531</v>
      </c>
      <c r="AE32" s="93">
        <f t="shared" si="12"/>
        <v>0.3185264178797062</v>
      </c>
      <c r="AF32" s="92">
        <f t="shared" si="27"/>
        <v>700314.92154727841</v>
      </c>
      <c r="AG32" s="93">
        <f t="shared" si="28"/>
        <v>0.17733409116057863</v>
      </c>
      <c r="AH32" s="92">
        <f t="shared" si="43"/>
        <v>713456.53981645626</v>
      </c>
      <c r="AI32" s="93">
        <f t="shared" si="44"/>
        <v>0.16189652014160374</v>
      </c>
      <c r="AJ32" s="92">
        <f t="shared" si="59"/>
        <v>717013.30765397556</v>
      </c>
      <c r="AK32" s="106">
        <f t="shared" si="60"/>
        <v>0.15771835463983372</v>
      </c>
      <c r="AL32" s="103">
        <f t="shared" si="2"/>
        <v>779107.63239887496</v>
      </c>
      <c r="AM32" s="93">
        <f t="shared" si="13"/>
        <v>8.4775621980118093E-2</v>
      </c>
      <c r="AN32" s="92">
        <f t="shared" si="14"/>
        <v>764555.33622614609</v>
      </c>
      <c r="AO32" s="93">
        <f t="shared" si="29"/>
        <v>0.10187032835905425</v>
      </c>
      <c r="AP32" s="92">
        <f t="shared" si="30"/>
        <v>752515.98166962306</v>
      </c>
      <c r="AQ32" s="93">
        <f t="shared" si="45"/>
        <v>0.11601306079748254</v>
      </c>
      <c r="AR32" s="92">
        <f t="shared" si="46"/>
        <v>743294.97027388087</v>
      </c>
      <c r="AS32" s="106">
        <f t="shared" si="61"/>
        <v>0.12684506149730596</v>
      </c>
      <c r="AT32" s="103">
        <f t="shared" si="3"/>
        <v>767079.36530956812</v>
      </c>
      <c r="AU32" s="93">
        <f t="shared" si="15"/>
        <v>9.8905329876281908E-2</v>
      </c>
      <c r="AV32" s="92">
        <f t="shared" si="16"/>
        <v>743450.89941289322</v>
      </c>
      <c r="AW32" s="93">
        <f t="shared" si="31"/>
        <v>0.12666189020834251</v>
      </c>
      <c r="AX32" s="92">
        <f t="shared" si="32"/>
        <v>725592.36233650893</v>
      </c>
      <c r="AY32" s="93">
        <f t="shared" si="47"/>
        <v>0.1476404659639847</v>
      </c>
      <c r="AZ32" s="92">
        <f t="shared" si="48"/>
        <v>713886.08850594249</v>
      </c>
      <c r="BA32" s="106">
        <f t="shared" si="62"/>
        <v>0.16139192563396965</v>
      </c>
      <c r="BB32" s="103">
        <f t="shared" si="17"/>
        <v>755051.09822026151</v>
      </c>
      <c r="BC32" s="93">
        <f t="shared" si="18"/>
        <v>0.11303503777244543</v>
      </c>
      <c r="BD32" s="92">
        <f t="shared" si="33"/>
        <v>722977.94662182778</v>
      </c>
      <c r="BE32" s="93">
        <f t="shared" si="34"/>
        <v>0.15071164239308357</v>
      </c>
      <c r="BF32" s="92">
        <f t="shared" si="49"/>
        <v>700745.41508004977</v>
      </c>
      <c r="BG32" s="93">
        <f t="shared" si="50"/>
        <v>0.17682838673748227</v>
      </c>
      <c r="BH32" s="92">
        <f t="shared" si="63"/>
        <v>688611.81305829051</v>
      </c>
      <c r="BI32" s="106">
        <f t="shared" si="64"/>
        <v>0.19108183247682534</v>
      </c>
      <c r="BJ32" s="103">
        <f t="shared" si="4"/>
        <v>785783.32063344016</v>
      </c>
      <c r="BK32" s="93">
        <f t="shared" si="19"/>
        <v>7.6933634097747311E-2</v>
      </c>
      <c r="BL32" s="92">
        <f t="shared" si="20"/>
        <v>776566.45211890689</v>
      </c>
      <c r="BM32" s="93">
        <f t="shared" si="35"/>
        <v>8.7760768119694701E-2</v>
      </c>
      <c r="BN32" s="92">
        <f t="shared" si="36"/>
        <v>768420.07462531771</v>
      </c>
      <c r="BO32" s="93">
        <f t="shared" si="51"/>
        <v>9.7330387212924488E-2</v>
      </c>
      <c r="BP32" s="92">
        <f t="shared" si="52"/>
        <v>761536.20377734536</v>
      </c>
      <c r="BQ32" s="106">
        <f t="shared" si="65"/>
        <v>0.10541692898611452</v>
      </c>
    </row>
    <row r="33" spans="1:69" x14ac:dyDescent="0.2">
      <c r="A33" s="88">
        <f t="shared" si="0"/>
        <v>29</v>
      </c>
      <c r="B33">
        <f>'Initial Components '!D131</f>
        <v>652396</v>
      </c>
      <c r="C33" s="81">
        <f>'Initial Components '!H131</f>
        <v>0.71983722575415521</v>
      </c>
      <c r="D33" s="91">
        <f t="shared" si="1"/>
        <v>603754.68409122352</v>
      </c>
      <c r="F33" s="103">
        <f t="shared" si="5"/>
        <v>596586.40177071665</v>
      </c>
      <c r="G33" s="93">
        <f t="shared" si="6"/>
        <v>8.554558616129368E-2</v>
      </c>
      <c r="H33" s="92">
        <f t="shared" si="21"/>
        <v>590089.777656144</v>
      </c>
      <c r="I33" s="93">
        <f t="shared" si="22"/>
        <v>9.5503685405575758E-2</v>
      </c>
      <c r="J33" s="92">
        <f t="shared" si="37"/>
        <v>584224.64311738673</v>
      </c>
      <c r="K33" s="93">
        <f t="shared" si="38"/>
        <v>0.1044938302543444</v>
      </c>
      <c r="L33" s="92">
        <f t="shared" si="53"/>
        <v>579142.23494297778</v>
      </c>
      <c r="M33" s="106">
        <f t="shared" si="54"/>
        <v>0.11228420324009071</v>
      </c>
      <c r="N33" s="103">
        <f t="shared" si="7"/>
        <v>582249.83712970279</v>
      </c>
      <c r="O33" s="93">
        <f t="shared" si="8"/>
        <v>0.10752083530600619</v>
      </c>
      <c r="P33" s="92">
        <f t="shared" si="23"/>
        <v>567242.02762638568</v>
      </c>
      <c r="Q33" s="93">
        <f t="shared" si="24"/>
        <v>0.13052497620097966</v>
      </c>
      <c r="R33" s="92">
        <f t="shared" si="39"/>
        <v>556917.15971607971</v>
      </c>
      <c r="S33" s="93">
        <f t="shared" si="40"/>
        <v>0.14635105102410237</v>
      </c>
      <c r="T33" s="92">
        <f t="shared" si="55"/>
        <v>550487.08488552459</v>
      </c>
      <c r="U33" s="106">
        <f t="shared" si="56"/>
        <v>0.1562071427698444</v>
      </c>
      <c r="V33" s="103">
        <f t="shared" si="9"/>
        <v>560744.99016818218</v>
      </c>
      <c r="W33" s="93">
        <f t="shared" si="10"/>
        <v>0.14048370902307467</v>
      </c>
      <c r="X33" s="92">
        <f t="shared" si="25"/>
        <v>544175.55968275154</v>
      </c>
      <c r="Y33" s="93">
        <f t="shared" si="26"/>
        <v>0.16588152029940167</v>
      </c>
      <c r="Z33" s="92">
        <f t="shared" si="41"/>
        <v>538352.88305374549</v>
      </c>
      <c r="AA33" s="93">
        <f t="shared" si="42"/>
        <v>0.17480658518178302</v>
      </c>
      <c r="AB33" s="92">
        <f t="shared" si="57"/>
        <v>537820.8044827244</v>
      </c>
      <c r="AC33" s="106">
        <f t="shared" si="58"/>
        <v>0.17562216125984156</v>
      </c>
      <c r="AD33" s="103">
        <f t="shared" si="11"/>
        <v>432099.34759157849</v>
      </c>
      <c r="AE33" s="93">
        <f t="shared" si="12"/>
        <v>0.33767321137533263</v>
      </c>
      <c r="AF33" s="92">
        <f t="shared" si="27"/>
        <v>527901.27295369981</v>
      </c>
      <c r="AG33" s="93">
        <f t="shared" si="28"/>
        <v>0.19082693187312644</v>
      </c>
      <c r="AH33" s="92">
        <f t="shared" si="43"/>
        <v>538412.35596148972</v>
      </c>
      <c r="AI33" s="93">
        <f t="shared" si="44"/>
        <v>0.17471542443318211</v>
      </c>
      <c r="AJ33" s="92">
        <f t="shared" si="59"/>
        <v>541268.32780179824</v>
      </c>
      <c r="AK33" s="106">
        <f t="shared" si="60"/>
        <v>0.17033775835259837</v>
      </c>
      <c r="AL33" s="103">
        <f t="shared" si="2"/>
        <v>589795.39746707864</v>
      </c>
      <c r="AM33" s="93">
        <f t="shared" si="13"/>
        <v>9.5954914703525712E-2</v>
      </c>
      <c r="AN33" s="92">
        <f t="shared" si="14"/>
        <v>577780.54541324533</v>
      </c>
      <c r="AO33" s="93">
        <f t="shared" si="29"/>
        <v>0.11437141642001893</v>
      </c>
      <c r="AP33" s="92">
        <f t="shared" si="30"/>
        <v>567746.488819013</v>
      </c>
      <c r="AQ33" s="93">
        <f t="shared" si="45"/>
        <v>0.12975173235425569</v>
      </c>
      <c r="AR33" s="92">
        <f t="shared" si="46"/>
        <v>559972.09993762919</v>
      </c>
      <c r="AS33" s="106">
        <f t="shared" si="61"/>
        <v>0.14166840394847732</v>
      </c>
      <c r="AT33" s="103">
        <f t="shared" si="3"/>
        <v>579608.89101162157</v>
      </c>
      <c r="AU33" s="93">
        <f t="shared" si="15"/>
        <v>0.11156890751687384</v>
      </c>
      <c r="AV33" s="92">
        <f t="shared" si="16"/>
        <v>559769.43066914042</v>
      </c>
      <c r="AW33" s="93">
        <f t="shared" si="31"/>
        <v>0.14197905770553404</v>
      </c>
      <c r="AX33" s="92">
        <f t="shared" si="32"/>
        <v>544572.31843251828</v>
      </c>
      <c r="AY33" s="93">
        <f t="shared" si="47"/>
        <v>0.16527336398059111</v>
      </c>
      <c r="AZ33" s="92">
        <f t="shared" si="48"/>
        <v>534438.19479651982</v>
      </c>
      <c r="BA33" s="106">
        <f t="shared" si="62"/>
        <v>0.18080706381320574</v>
      </c>
      <c r="BB33" s="103">
        <f t="shared" si="17"/>
        <v>569422.3845561645</v>
      </c>
      <c r="BC33" s="93">
        <f t="shared" si="18"/>
        <v>0.12718290033022198</v>
      </c>
      <c r="BD33" s="92">
        <f t="shared" si="33"/>
        <v>542301.59626932582</v>
      </c>
      <c r="BE33" s="93">
        <f t="shared" si="34"/>
        <v>0.16875395270767168</v>
      </c>
      <c r="BF33" s="92">
        <f t="shared" si="49"/>
        <v>523211.79169520066</v>
      </c>
      <c r="BG33" s="93">
        <f t="shared" si="50"/>
        <v>0.19801502201852761</v>
      </c>
      <c r="BH33" s="92">
        <f t="shared" si="63"/>
        <v>512583.17586541933</v>
      </c>
      <c r="BI33" s="106">
        <f t="shared" si="64"/>
        <v>0.2143066851031899</v>
      </c>
      <c r="BJ33" s="103">
        <f t="shared" si="4"/>
        <v>595496.06830196595</v>
      </c>
      <c r="BK33" s="93">
        <f t="shared" si="19"/>
        <v>8.7216861688351938E-2</v>
      </c>
      <c r="BL33" s="92">
        <f t="shared" si="20"/>
        <v>588126.57456505077</v>
      </c>
      <c r="BM33" s="93">
        <f t="shared" si="35"/>
        <v>9.8512905405534715E-2</v>
      </c>
      <c r="BN33" s="92">
        <f t="shared" si="36"/>
        <v>581587.75447291031</v>
      </c>
      <c r="BO33" s="93">
        <f t="shared" si="51"/>
        <v>0.10853568312357784</v>
      </c>
      <c r="BP33" s="92">
        <f t="shared" si="52"/>
        <v>576037.93594126834</v>
      </c>
      <c r="BQ33" s="106">
        <f t="shared" si="65"/>
        <v>0.11704250801465929</v>
      </c>
    </row>
    <row r="34" spans="1:69" x14ac:dyDescent="0.2">
      <c r="A34" s="88">
        <f t="shared" si="0"/>
        <v>30</v>
      </c>
      <c r="B34">
        <f>'Initial Components '!D132</f>
        <v>717319</v>
      </c>
      <c r="C34" s="81">
        <f>'Initial Components '!H132</f>
        <v>0.7855773870973235</v>
      </c>
      <c r="D34" s="91">
        <f t="shared" si="1"/>
        <v>873663.77273393946</v>
      </c>
      <c r="F34" s="103">
        <f t="shared" si="5"/>
        <v>862824.46678853629</v>
      </c>
      <c r="G34" s="93">
        <f t="shared" si="6"/>
        <v>0.20284624663299911</v>
      </c>
      <c r="H34" s="92">
        <f t="shared" si="21"/>
        <v>852973.50092553522</v>
      </c>
      <c r="I34" s="93">
        <f t="shared" si="22"/>
        <v>0.18911321312489313</v>
      </c>
      <c r="J34" s="92">
        <f t="shared" si="37"/>
        <v>844052.54197739344</v>
      </c>
      <c r="K34" s="93">
        <f t="shared" si="38"/>
        <v>0.17667668356392824</v>
      </c>
      <c r="L34" s="92">
        <f t="shared" si="53"/>
        <v>836295.28001193411</v>
      </c>
      <c r="M34" s="106">
        <f t="shared" si="54"/>
        <v>0.16586244057655536</v>
      </c>
      <c r="N34" s="103">
        <f t="shared" si="7"/>
        <v>841145.85489772935</v>
      </c>
      <c r="O34" s="93">
        <f t="shared" si="8"/>
        <v>0.17262452952972018</v>
      </c>
      <c r="P34" s="92">
        <f t="shared" si="23"/>
        <v>818389.2021364941</v>
      </c>
      <c r="Q34" s="93">
        <f t="shared" si="24"/>
        <v>0.14089993731728018</v>
      </c>
      <c r="R34" s="92">
        <f t="shared" si="39"/>
        <v>802684.92081708496</v>
      </c>
      <c r="S34" s="93">
        <f t="shared" si="40"/>
        <v>0.11900691438130728</v>
      </c>
      <c r="T34" s="92">
        <f t="shared" si="55"/>
        <v>792870.71990947635</v>
      </c>
      <c r="U34" s="106">
        <f t="shared" si="56"/>
        <v>0.10532513415854919</v>
      </c>
      <c r="V34" s="103">
        <f t="shared" si="9"/>
        <v>808627.93706151959</v>
      </c>
      <c r="W34" s="93">
        <f t="shared" si="10"/>
        <v>0.12729195387480269</v>
      </c>
      <c r="X34" s="92">
        <f t="shared" si="25"/>
        <v>783503.36602235294</v>
      </c>
      <c r="Y34" s="93">
        <f t="shared" si="26"/>
        <v>9.2266294385556419E-2</v>
      </c>
      <c r="Z34" s="92">
        <f t="shared" si="41"/>
        <v>774646.98620149482</v>
      </c>
      <c r="AA34" s="93">
        <f t="shared" si="42"/>
        <v>7.9919793287916277E-2</v>
      </c>
      <c r="AB34" s="92">
        <f t="shared" si="57"/>
        <v>773834.87652435375</v>
      </c>
      <c r="AC34" s="106">
        <f t="shared" si="58"/>
        <v>7.8787647510178527E-2</v>
      </c>
      <c r="AD34" s="103">
        <f t="shared" si="11"/>
        <v>614100.23627026402</v>
      </c>
      <c r="AE34" s="93">
        <f t="shared" si="12"/>
        <v>0.14389520384896534</v>
      </c>
      <c r="AF34" s="92">
        <f t="shared" si="27"/>
        <v>759366.68230569002</v>
      </c>
      <c r="AG34" s="93">
        <f t="shared" si="28"/>
        <v>5.8617828756369228E-2</v>
      </c>
      <c r="AH34" s="92">
        <f t="shared" si="43"/>
        <v>775354.19962406915</v>
      </c>
      <c r="AI34" s="93">
        <f t="shared" si="44"/>
        <v>8.0905705305546277E-2</v>
      </c>
      <c r="AJ34" s="92">
        <f t="shared" si="59"/>
        <v>779713.25953641557</v>
      </c>
      <c r="AK34" s="106">
        <f t="shared" si="60"/>
        <v>8.6982583113531881E-2</v>
      </c>
      <c r="AL34" s="103">
        <f t="shared" si="2"/>
        <v>851985.160843133</v>
      </c>
      <c r="AM34" s="93">
        <f t="shared" si="13"/>
        <v>0.18773538808135989</v>
      </c>
      <c r="AN34" s="92">
        <f t="shared" si="14"/>
        <v>833202.75532463728</v>
      </c>
      <c r="AO34" s="93">
        <f t="shared" si="29"/>
        <v>0.16155121406882753</v>
      </c>
      <c r="AP34" s="92">
        <f t="shared" si="30"/>
        <v>817393.77904478484</v>
      </c>
      <c r="AQ34" s="93">
        <f t="shared" si="45"/>
        <v>0.13951223799283838</v>
      </c>
      <c r="AR34" s="92">
        <f t="shared" si="46"/>
        <v>805029.18387918267</v>
      </c>
      <c r="AS34" s="106">
        <f t="shared" si="61"/>
        <v>0.12227500439718267</v>
      </c>
      <c r="AT34" s="103">
        <f t="shared" si="3"/>
        <v>835726.20192502812</v>
      </c>
      <c r="AU34" s="93">
        <f t="shared" si="15"/>
        <v>0.16506910025390115</v>
      </c>
      <c r="AV34" s="92">
        <f t="shared" si="16"/>
        <v>804278.29007460584</v>
      </c>
      <c r="AW34" s="93">
        <f t="shared" si="31"/>
        <v>0.12122819843696576</v>
      </c>
      <c r="AX34" s="92">
        <f t="shared" si="32"/>
        <v>779928.47320843092</v>
      </c>
      <c r="AY34" s="93">
        <f t="shared" si="47"/>
        <v>8.7282608167957243E-2</v>
      </c>
      <c r="AZ34" s="92">
        <f t="shared" si="48"/>
        <v>763471.81350530114</v>
      </c>
      <c r="BA34" s="106">
        <f t="shared" si="62"/>
        <v>6.434070964982265E-2</v>
      </c>
      <c r="BB34" s="103">
        <f t="shared" si="17"/>
        <v>819467.24300692324</v>
      </c>
      <c r="BC34" s="93">
        <f t="shared" si="18"/>
        <v>0.1424028124264424</v>
      </c>
      <c r="BD34" s="92">
        <f t="shared" si="33"/>
        <v>776231.80860615068</v>
      </c>
      <c r="BE34" s="93">
        <f t="shared" si="34"/>
        <v>8.2129162347784848E-2</v>
      </c>
      <c r="BF34" s="92">
        <f t="shared" si="49"/>
        <v>745428.13924489974</v>
      </c>
      <c r="BG34" s="93">
        <f t="shared" si="50"/>
        <v>3.9186386035919493E-2</v>
      </c>
      <c r="BH34" s="92">
        <f t="shared" si="63"/>
        <v>728012.89481411909</v>
      </c>
      <c r="BI34" s="106">
        <f t="shared" si="64"/>
        <v>1.4908143816236698E-2</v>
      </c>
      <c r="BJ34" s="103">
        <f t="shared" si="4"/>
        <v>861144.37436699867</v>
      </c>
      <c r="BK34" s="93">
        <f t="shared" si="19"/>
        <v>0.20050406355749489</v>
      </c>
      <c r="BL34" s="92">
        <f t="shared" si="20"/>
        <v>849938.57455536921</v>
      </c>
      <c r="BM34" s="93">
        <f t="shared" si="35"/>
        <v>0.1848822832733682</v>
      </c>
      <c r="BN34" s="92">
        <f t="shared" si="36"/>
        <v>839961.71290805936</v>
      </c>
      <c r="BO34" s="93">
        <f t="shared" si="51"/>
        <v>0.17097374098282545</v>
      </c>
      <c r="BP34" s="92">
        <f t="shared" si="52"/>
        <v>831461.02759163012</v>
      </c>
      <c r="BQ34" s="106">
        <f t="shared" si="65"/>
        <v>0.15912310644445515</v>
      </c>
    </row>
    <row r="35" spans="1:69" x14ac:dyDescent="0.2">
      <c r="A35" s="88">
        <f t="shared" si="0"/>
        <v>31</v>
      </c>
      <c r="B35">
        <f>'Initial Components '!D133</f>
        <v>755725</v>
      </c>
      <c r="C35" s="81">
        <f>'Initial Components '!H133</f>
        <v>0.8215200030568186</v>
      </c>
      <c r="D35" s="91">
        <f t="shared" si="1"/>
        <v>779563.34155684453</v>
      </c>
      <c r="F35" s="103">
        <f t="shared" si="5"/>
        <v>769481.3333927542</v>
      </c>
      <c r="G35" s="93">
        <f t="shared" si="6"/>
        <v>1.8202829591126662E-2</v>
      </c>
      <c r="H35" s="92">
        <f t="shared" si="21"/>
        <v>760295.64984047587</v>
      </c>
      <c r="I35" s="93">
        <f t="shared" si="22"/>
        <v>6.0480331343754339E-3</v>
      </c>
      <c r="J35" s="92">
        <f t="shared" si="37"/>
        <v>751954.05853690219</v>
      </c>
      <c r="K35" s="93">
        <f t="shared" si="38"/>
        <v>4.9898328930468271E-3</v>
      </c>
      <c r="L35" s="92">
        <f t="shared" si="53"/>
        <v>744678.13187796657</v>
      </c>
      <c r="M35" s="106">
        <f t="shared" si="54"/>
        <v>1.4617576660866619E-2</v>
      </c>
      <c r="N35" s="103">
        <f t="shared" si="7"/>
        <v>749317.31706457317</v>
      </c>
      <c r="O35" s="93">
        <f t="shared" si="8"/>
        <v>8.478855318306033E-3</v>
      </c>
      <c r="P35" s="92">
        <f t="shared" si="23"/>
        <v>728097.52868230909</v>
      </c>
      <c r="Q35" s="93">
        <f t="shared" si="24"/>
        <v>3.6557572288452696E-2</v>
      </c>
      <c r="R35" s="92">
        <f t="shared" si="39"/>
        <v>713413.15481125296</v>
      </c>
      <c r="S35" s="93">
        <f t="shared" si="40"/>
        <v>5.5988415347840874E-2</v>
      </c>
      <c r="T35" s="92">
        <f t="shared" si="55"/>
        <v>704207.92152948736</v>
      </c>
      <c r="U35" s="106">
        <f t="shared" si="56"/>
        <v>6.8169080645092653E-2</v>
      </c>
      <c r="V35" s="103">
        <f t="shared" si="9"/>
        <v>719071.29257230181</v>
      </c>
      <c r="W35" s="93">
        <f t="shared" si="10"/>
        <v>4.8501382682454845E-2</v>
      </c>
      <c r="X35" s="92">
        <f t="shared" si="25"/>
        <v>695643.50263148721</v>
      </c>
      <c r="Y35" s="93">
        <f t="shared" si="26"/>
        <v>7.950179942242587E-2</v>
      </c>
      <c r="Z35" s="92">
        <f t="shared" si="41"/>
        <v>687362.2963929805</v>
      </c>
      <c r="AA35" s="93">
        <f t="shared" si="42"/>
        <v>9.0459761959733376E-2</v>
      </c>
      <c r="AB35" s="92">
        <f t="shared" si="57"/>
        <v>686600.57782833744</v>
      </c>
      <c r="AC35" s="106">
        <f t="shared" si="58"/>
        <v>9.1467692840203202E-2</v>
      </c>
      <c r="AD35" s="103">
        <f t="shared" si="11"/>
        <v>538134.44316536246</v>
      </c>
      <c r="AE35" s="93">
        <f t="shared" si="12"/>
        <v>0.28792293074152309</v>
      </c>
      <c r="AF35" s="92">
        <f t="shared" si="27"/>
        <v>673590.35912354058</v>
      </c>
      <c r="AG35" s="93">
        <f t="shared" si="28"/>
        <v>0.10868323911007234</v>
      </c>
      <c r="AH35" s="92">
        <f t="shared" si="43"/>
        <v>688539.57435970113</v>
      </c>
      <c r="AI35" s="93">
        <f t="shared" si="44"/>
        <v>8.8901949307352374E-2</v>
      </c>
      <c r="AJ35" s="92">
        <f t="shared" si="59"/>
        <v>692628.15617701784</v>
      </c>
      <c r="AK35" s="106">
        <f t="shared" si="60"/>
        <v>8.3491804324300714E-2</v>
      </c>
      <c r="AL35" s="103">
        <f t="shared" si="2"/>
        <v>758919.22960180242</v>
      </c>
      <c r="AM35" s="93">
        <f t="shared" si="13"/>
        <v>4.2267089242812141E-3</v>
      </c>
      <c r="AN35" s="92">
        <f t="shared" si="14"/>
        <v>740931.93899873481</v>
      </c>
      <c r="AO35" s="93">
        <f t="shared" si="29"/>
        <v>1.9574661419517931E-2</v>
      </c>
      <c r="AP35" s="92">
        <f t="shared" si="30"/>
        <v>725692.01413271343</v>
      </c>
      <c r="AQ35" s="93">
        <f t="shared" si="45"/>
        <v>3.974062769828518E-2</v>
      </c>
      <c r="AR35" s="92">
        <f t="shared" si="46"/>
        <v>713678.96105968638</v>
      </c>
      <c r="AS35" s="106">
        <f t="shared" si="61"/>
        <v>5.5636691839377576E-2</v>
      </c>
      <c r="AT35" s="103">
        <f t="shared" si="3"/>
        <v>743076.07391537458</v>
      </c>
      <c r="AU35" s="93">
        <f t="shared" si="15"/>
        <v>1.6737472075987189E-2</v>
      </c>
      <c r="AV35" s="92">
        <f t="shared" si="16"/>
        <v>712606.51617641619</v>
      </c>
      <c r="AW35" s="93">
        <f t="shared" si="31"/>
        <v>5.7055785932162907E-2</v>
      </c>
      <c r="AX35" s="92">
        <f t="shared" si="32"/>
        <v>688805.03683633485</v>
      </c>
      <c r="AY35" s="93">
        <f t="shared" si="47"/>
        <v>8.8550680688961131E-2</v>
      </c>
      <c r="AZ35" s="92">
        <f t="shared" si="48"/>
        <v>672544.95939336647</v>
      </c>
      <c r="BA35" s="106">
        <f t="shared" si="62"/>
        <v>0.11006654617305703</v>
      </c>
      <c r="BB35" s="103">
        <f t="shared" si="17"/>
        <v>727232.91822894686</v>
      </c>
      <c r="BC35" s="93">
        <f t="shared" si="18"/>
        <v>3.7701653076255441E-2</v>
      </c>
      <c r="BD35" s="92">
        <f t="shared" si="33"/>
        <v>685145.26548244676</v>
      </c>
      <c r="BE35" s="93">
        <f t="shared" si="34"/>
        <v>9.3393409662976934E-2</v>
      </c>
      <c r="BF35" s="92">
        <f t="shared" si="49"/>
        <v>654863.14631859853</v>
      </c>
      <c r="BG35" s="93">
        <f t="shared" si="50"/>
        <v>0.13346369867531371</v>
      </c>
      <c r="BH35" s="92">
        <f t="shared" si="63"/>
        <v>637534.01320886915</v>
      </c>
      <c r="BI35" s="106">
        <f t="shared" si="64"/>
        <v>0.15639417353022708</v>
      </c>
      <c r="BJ35" s="103">
        <f t="shared" si="4"/>
        <v>767892.21686784283</v>
      </c>
      <c r="BK35" s="93">
        <f t="shared" si="19"/>
        <v>1.6100058708978567E-2</v>
      </c>
      <c r="BL35" s="92">
        <f t="shared" si="20"/>
        <v>757416.9438936254</v>
      </c>
      <c r="BM35" s="93">
        <f t="shared" si="35"/>
        <v>2.2388354145031603E-3</v>
      </c>
      <c r="BN35" s="92">
        <f t="shared" si="36"/>
        <v>748061.90821999568</v>
      </c>
      <c r="BO35" s="93">
        <f t="shared" si="51"/>
        <v>1.0140053299817162E-2</v>
      </c>
      <c r="BP35" s="92">
        <f t="shared" si="52"/>
        <v>740063.66155775439</v>
      </c>
      <c r="BQ35" s="106">
        <f t="shared" si="65"/>
        <v>2.0723594485091288E-2</v>
      </c>
    </row>
    <row r="36" spans="1:69" x14ac:dyDescent="0.2">
      <c r="A36" s="88">
        <f t="shared" si="0"/>
        <v>32</v>
      </c>
      <c r="B36">
        <f>'Initial Components '!D134</f>
        <v>827548</v>
      </c>
      <c r="C36" s="81">
        <f>'Initial Components '!H134</f>
        <v>0.89299492856859597</v>
      </c>
      <c r="F36" s="103">
        <f t="shared" si="5"/>
        <v>864927.62122714997</v>
      </c>
      <c r="G36" s="93">
        <f t="shared" si="6"/>
        <v>4.5169127624198196E-2</v>
      </c>
      <c r="H36" s="92">
        <f>($I$24+(A36-$A$25)*$I$25)*C24</f>
        <v>854158.44252554385</v>
      </c>
      <c r="I36" s="93">
        <f t="shared" si="22"/>
        <v>3.2155769243045543E-2</v>
      </c>
      <c r="J36" s="92">
        <f t="shared" si="37"/>
        <v>844354.35663823807</v>
      </c>
      <c r="K36" s="93">
        <f t="shared" si="38"/>
        <v>2.030861851909263E-2</v>
      </c>
      <c r="L36" s="92">
        <f t="shared" si="53"/>
        <v>835779.01930240286</v>
      </c>
      <c r="M36" s="106">
        <f t="shared" si="54"/>
        <v>9.9462741767279428E-3</v>
      </c>
      <c r="N36" s="103">
        <f t="shared" si="7"/>
        <v>841341.19017313037</v>
      </c>
      <c r="O36" s="93">
        <f t="shared" si="8"/>
        <v>1.6667540944006107E-2</v>
      </c>
      <c r="P36" s="92">
        <f t="shared" si="23"/>
        <v>816463.37985032797</v>
      </c>
      <c r="Q36" s="93">
        <f t="shared" si="24"/>
        <v>1.3394534395191615E-2</v>
      </c>
      <c r="R36" s="92">
        <f t="shared" si="39"/>
        <v>799204.45917275117</v>
      </c>
      <c r="S36" s="93">
        <f t="shared" si="40"/>
        <v>3.4250026375810018E-2</v>
      </c>
      <c r="T36" s="92">
        <f t="shared" si="55"/>
        <v>788355.25956609298</v>
      </c>
      <c r="U36" s="106">
        <f t="shared" si="56"/>
        <v>4.7360081148050653E-2</v>
      </c>
      <c r="V36" s="103">
        <f t="shared" si="9"/>
        <v>805961.54359210166</v>
      </c>
      <c r="W36" s="93">
        <f t="shared" si="10"/>
        <v>2.6084839076281181E-2</v>
      </c>
      <c r="X36" s="92">
        <f t="shared" si="25"/>
        <v>778495.10029254504</v>
      </c>
      <c r="Y36" s="93">
        <f t="shared" si="26"/>
        <v>5.9274990341895518E-2</v>
      </c>
      <c r="Z36" s="92">
        <f t="shared" si="41"/>
        <v>768761.98651867441</v>
      </c>
      <c r="AA36" s="93">
        <f t="shared" si="42"/>
        <v>7.1036379136105207E-2</v>
      </c>
      <c r="AB36" s="92">
        <f t="shared" si="57"/>
        <v>767864.23232831829</v>
      </c>
      <c r="AC36" s="106">
        <f t="shared" si="58"/>
        <v>7.2121215532732486E-2</v>
      </c>
      <c r="AD36" s="103">
        <f t="shared" si="11"/>
        <v>594314.49598959379</v>
      </c>
      <c r="AE36" s="93">
        <f t="shared" si="12"/>
        <v>0.28183682881283767</v>
      </c>
      <c r="AF36" s="92">
        <f t="shared" si="27"/>
        <v>753121.29102462879</v>
      </c>
      <c r="AG36" s="93">
        <f t="shared" si="28"/>
        <v>8.9936425410213308E-2</v>
      </c>
      <c r="AH36" s="92">
        <f t="shared" si="43"/>
        <v>770691.48654120241</v>
      </c>
      <c r="AI36" s="93">
        <f t="shared" si="44"/>
        <v>6.870479230062497E-2</v>
      </c>
      <c r="AJ36" s="92">
        <f t="shared" si="59"/>
        <v>775510.24983447907</v>
      </c>
      <c r="AK36" s="106">
        <f t="shared" si="60"/>
        <v>6.2881851162133115E-2</v>
      </c>
      <c r="AL36" s="103">
        <f t="shared" si="2"/>
        <v>852062.2951976849</v>
      </c>
      <c r="AM36" s="93">
        <f t="shared" si="13"/>
        <v>2.9622807616820897E-2</v>
      </c>
      <c r="AN36" s="92">
        <f t="shared" si="14"/>
        <v>830472.12727711874</v>
      </c>
      <c r="AO36" s="93">
        <f t="shared" si="29"/>
        <v>3.5334835890108319E-3</v>
      </c>
      <c r="AP36" s="92">
        <f t="shared" si="30"/>
        <v>812076.14858507179</v>
      </c>
      <c r="AQ36" s="93">
        <f t="shared" si="45"/>
        <v>1.8696016925819667E-2</v>
      </c>
      <c r="AR36" s="92">
        <f t="shared" si="46"/>
        <v>797479.33682247077</v>
      </c>
      <c r="AS36" s="106">
        <f t="shared" si="61"/>
        <v>3.633464545564636E-2</v>
      </c>
      <c r="AT36" s="103">
        <f t="shared" si="3"/>
        <v>832764.30615348753</v>
      </c>
      <c r="AU36" s="93">
        <f t="shared" si="15"/>
        <v>6.3033276057552316E-3</v>
      </c>
      <c r="AV36" s="92">
        <f t="shared" si="16"/>
        <v>795827.14556900761</v>
      </c>
      <c r="AW36" s="93">
        <f t="shared" si="31"/>
        <v>3.8331135391533044E-2</v>
      </c>
      <c r="AX36" s="92">
        <f t="shared" si="32"/>
        <v>766759.90389827837</v>
      </c>
      <c r="AY36" s="93">
        <f t="shared" si="47"/>
        <v>7.345567399319633E-2</v>
      </c>
      <c r="AZ36" s="92">
        <f t="shared" si="48"/>
        <v>746726.42398936336</v>
      </c>
      <c r="BA36" s="106">
        <f t="shared" si="62"/>
        <v>9.7663913163510321E-2</v>
      </c>
      <c r="BB36" s="103">
        <f t="shared" si="17"/>
        <v>813466.31710929004</v>
      </c>
      <c r="BC36" s="93">
        <f t="shared" si="18"/>
        <v>1.7016152405310573E-2</v>
      </c>
      <c r="BD36" s="92">
        <f t="shared" si="33"/>
        <v>762243.55325832579</v>
      </c>
      <c r="BE36" s="93">
        <f t="shared" si="34"/>
        <v>7.8913182971470194E-2</v>
      </c>
      <c r="BF36" s="92">
        <f t="shared" si="49"/>
        <v>725087.74812685268</v>
      </c>
      <c r="BG36" s="93">
        <f t="shared" si="50"/>
        <v>0.12381185366063036</v>
      </c>
      <c r="BH36" s="92">
        <f t="shared" si="63"/>
        <v>703615.07157343288</v>
      </c>
      <c r="BI36" s="106">
        <f t="shared" si="64"/>
        <v>0.14975920239861268</v>
      </c>
      <c r="BJ36" s="103">
        <f t="shared" si="4"/>
        <v>863040.70674282848</v>
      </c>
      <c r="BK36" s="93">
        <f t="shared" si="19"/>
        <v>4.2889000689782922E-2</v>
      </c>
      <c r="BL36" s="92">
        <f t="shared" si="20"/>
        <v>850731.7815388398</v>
      </c>
      <c r="BM36" s="93">
        <f t="shared" si="35"/>
        <v>2.8015029386621444E-2</v>
      </c>
      <c r="BN36" s="92">
        <f t="shared" si="36"/>
        <v>839708.94236574823</v>
      </c>
      <c r="BO36" s="93">
        <f t="shared" si="51"/>
        <v>1.4695150451391612E-2</v>
      </c>
      <c r="BP36" s="92">
        <f t="shared" si="52"/>
        <v>830255.89518939448</v>
      </c>
      <c r="BQ36" s="106">
        <f t="shared" si="65"/>
        <v>3.2721910866734933E-3</v>
      </c>
    </row>
    <row r="37" spans="1:69" x14ac:dyDescent="0.2">
      <c r="A37" s="88">
        <f>A36+1</f>
        <v>33</v>
      </c>
      <c r="B37">
        <f>'Initial Components '!D135</f>
        <v>656765</v>
      </c>
      <c r="C37" s="81">
        <f>'Initial Components '!H135</f>
        <v>0.70354297435321722</v>
      </c>
      <c r="F37" s="107"/>
      <c r="G37" s="94">
        <f>AVERAGE(G25:G36)</f>
        <v>5.6476464911247852E-2</v>
      </c>
      <c r="H37" s="92">
        <f t="shared" si="21"/>
        <v>678580.3126075929</v>
      </c>
      <c r="I37" s="93">
        <f t="shared" si="22"/>
        <v>3.3216314218316903E-2</v>
      </c>
      <c r="J37" s="92">
        <f t="shared" si="37"/>
        <v>670451.98009522329</v>
      </c>
      <c r="K37" s="93">
        <f t="shared" si="38"/>
        <v>2.0839996186190327E-2</v>
      </c>
      <c r="L37" s="92">
        <f t="shared" si="53"/>
        <v>663324.55497934762</v>
      </c>
      <c r="M37" s="106">
        <f t="shared" si="54"/>
        <v>9.9876744030933801E-3</v>
      </c>
      <c r="N37" s="107"/>
      <c r="O37" s="94">
        <f>AVERAGE(O25:O36)</f>
        <v>5.7969956501629255E-2</v>
      </c>
      <c r="P37" s="92">
        <f>($Q$24+($A37-$A$25)*$Q$25)*$C25</f>
        <v>647439.41759032488</v>
      </c>
      <c r="Q37" s="93">
        <f t="shared" si="24"/>
        <v>1.4199268246138446E-2</v>
      </c>
      <c r="R37" s="92">
        <f t="shared" si="39"/>
        <v>633130.46031633811</v>
      </c>
      <c r="S37" s="93">
        <f t="shared" si="40"/>
        <v>3.5986295986634317E-2</v>
      </c>
      <c r="T37" s="92">
        <f t="shared" si="55"/>
        <v>624113.10569397174</v>
      </c>
      <c r="U37" s="106">
        <f t="shared" si="56"/>
        <v>4.9716252093257501E-2</v>
      </c>
      <c r="V37" s="107"/>
      <c r="W37" s="94">
        <f>AVERAGE(W25:W36)</f>
        <v>7.2713851017589648E-2</v>
      </c>
      <c r="X37" s="92">
        <f t="shared" si="25"/>
        <v>616092.67423329235</v>
      </c>
      <c r="Y37" s="93">
        <f t="shared" si="26"/>
        <v>6.1928278405072826E-2</v>
      </c>
      <c r="Z37" s="92">
        <f t="shared" si="41"/>
        <v>608023.18299829809</v>
      </c>
      <c r="AA37" s="93">
        <f t="shared" si="42"/>
        <v>7.4215003847193317E-2</v>
      </c>
      <c r="AB37" s="92">
        <f t="shared" si="57"/>
        <v>607277.01109699137</v>
      </c>
      <c r="AC37" s="106">
        <f t="shared" si="58"/>
        <v>7.5351136103490035E-2</v>
      </c>
      <c r="AD37" s="107"/>
      <c r="AE37" s="94">
        <f>AVERAGE(AE25:AE36)</f>
        <v>0.24243155201979857</v>
      </c>
      <c r="AF37" s="92">
        <f t="shared" si="27"/>
        <v>595465.28226101678</v>
      </c>
      <c r="AG37" s="93">
        <f t="shared" si="28"/>
        <v>9.3335847280204068E-2</v>
      </c>
      <c r="AH37" s="92">
        <f t="shared" si="43"/>
        <v>610032.31003980979</v>
      </c>
      <c r="AI37" s="93">
        <f t="shared" si="44"/>
        <v>7.1155877612525356E-2</v>
      </c>
      <c r="AJ37" s="92">
        <f t="shared" si="59"/>
        <v>614037.44396969432</v>
      </c>
      <c r="AK37" s="106">
        <f t="shared" si="60"/>
        <v>6.5057602080357033E-2</v>
      </c>
      <c r="AL37" s="107"/>
      <c r="AM37" s="94">
        <f>AVERAGE(AM25:AM36)</f>
        <v>5.496295663532965E-2</v>
      </c>
      <c r="AN37" s="92">
        <f t="shared" si="14"/>
        <v>658246.71114890906</v>
      </c>
      <c r="AO37" s="93">
        <f t="shared" si="29"/>
        <v>2.2560750784665143E-3</v>
      </c>
      <c r="AP37" s="92">
        <f t="shared" si="30"/>
        <v>642631.91146480024</v>
      </c>
      <c r="AQ37" s="93">
        <f t="shared" si="45"/>
        <v>2.1519247425182152E-2</v>
      </c>
      <c r="AR37" s="92">
        <f t="shared" si="46"/>
        <v>630171.8171445484</v>
      </c>
      <c r="AS37" s="106">
        <f t="shared" si="61"/>
        <v>4.0491169376339474E-2</v>
      </c>
      <c r="AT37" s="107"/>
      <c r="AU37" s="94">
        <f>AVERAGE(AU25:AU36)</f>
        <v>5.548227290078362E-2</v>
      </c>
      <c r="AV37" s="92">
        <f t="shared" si="16"/>
        <v>628508.18991140637</v>
      </c>
      <c r="AW37" s="93">
        <f t="shared" si="31"/>
        <v>4.302423254679167E-2</v>
      </c>
      <c r="AX37" s="92">
        <f t="shared" si="32"/>
        <v>603589.54457860626</v>
      </c>
      <c r="AY37" s="93">
        <f t="shared" si="47"/>
        <v>8.096572658621233E-2</v>
      </c>
      <c r="AZ37" s="92">
        <f t="shared" si="48"/>
        <v>586288.21353670396</v>
      </c>
      <c r="BA37" s="106">
        <f t="shared" si="62"/>
        <v>0.107308986415683</v>
      </c>
      <c r="BB37" s="107"/>
      <c r="BC37" s="94">
        <f>AVERAGE(BC25:BC36)</f>
        <v>5.9542066054502789E-2</v>
      </c>
      <c r="BD37" s="92">
        <f t="shared" si="33"/>
        <v>599683.9258145293</v>
      </c>
      <c r="BE37" s="93">
        <f t="shared" si="34"/>
        <v>8.6912478870632109E-2</v>
      </c>
      <c r="BF37" s="92">
        <f t="shared" si="49"/>
        <v>567705.41544009245</v>
      </c>
      <c r="BG37" s="93">
        <f t="shared" si="50"/>
        <v>0.13560342673544959</v>
      </c>
      <c r="BH37" s="92">
        <f t="shared" si="63"/>
        <v>549073.82859863713</v>
      </c>
      <c r="BI37" s="106">
        <f t="shared" si="64"/>
        <v>0.1639721535120825</v>
      </c>
      <c r="BJ37" s="107"/>
      <c r="BK37" s="94">
        <f>AVERAGE(BK25:BK36)</f>
        <v>5.6397239407938865E-2</v>
      </c>
      <c r="BL37" s="92">
        <f t="shared" si="20"/>
        <v>675706.91199666751</v>
      </c>
      <c r="BM37" s="93">
        <f t="shared" si="35"/>
        <v>2.8841232399210534E-2</v>
      </c>
      <c r="BN37" s="92">
        <f t="shared" si="36"/>
        <v>666547.41752193414</v>
      </c>
      <c r="BO37" s="93">
        <f t="shared" si="51"/>
        <v>1.4894852073320201E-2</v>
      </c>
      <c r="BP37" s="92">
        <f t="shared" si="52"/>
        <v>658670.73939646478</v>
      </c>
      <c r="BQ37" s="106">
        <f t="shared" si="65"/>
        <v>2.901706693360301E-3</v>
      </c>
    </row>
    <row r="38" spans="1:69" x14ac:dyDescent="0.2">
      <c r="A38" s="88">
        <f t="shared" si="0"/>
        <v>34</v>
      </c>
      <c r="B38">
        <f>'Initial Components '!D136</f>
        <v>662100</v>
      </c>
      <c r="C38" s="81">
        <f>'Initial Components '!H136</f>
        <v>0.70412877782610106</v>
      </c>
      <c r="F38" s="107"/>
      <c r="I38" s="94">
        <f>AVERAGE(I26:I37)</f>
        <v>5.4722963157230776E-2</v>
      </c>
      <c r="J38" s="92">
        <f t="shared" si="37"/>
        <v>584199.95222903846</v>
      </c>
      <c r="K38" s="93">
        <f t="shared" si="38"/>
        <v>0.11765601536166974</v>
      </c>
      <c r="L38" s="92">
        <f t="shared" si="53"/>
        <v>577715.22764161008</v>
      </c>
      <c r="M38" s="106">
        <f t="shared" si="54"/>
        <v>0.12745019235521812</v>
      </c>
      <c r="N38" s="107"/>
      <c r="Q38" s="94">
        <f>AVERAGE(Q26:Q37)</f>
        <v>6.0821453179620989E-2</v>
      </c>
      <c r="R38" s="92">
        <f t="shared" si="39"/>
        <v>550412.56796849624</v>
      </c>
      <c r="S38" s="93">
        <f t="shared" si="40"/>
        <v>0.16868665161078955</v>
      </c>
      <c r="T38" s="92">
        <f t="shared" si="55"/>
        <v>542208.33428205992</v>
      </c>
      <c r="U38" s="106">
        <f t="shared" si="56"/>
        <v>0.18107788206908335</v>
      </c>
      <c r="V38" s="107"/>
      <c r="Y38" s="94">
        <f>AVERAGE(Y26:Y37)</f>
        <v>8.8233363230630413E-2</v>
      </c>
      <c r="Z38" s="92">
        <f t="shared" si="41"/>
        <v>527729.89048245107</v>
      </c>
      <c r="AA38" s="93">
        <f t="shared" si="42"/>
        <v>0.20294533985432553</v>
      </c>
      <c r="AB38" s="92">
        <f t="shared" si="57"/>
        <v>527051.00305870606</v>
      </c>
      <c r="AC38" s="106">
        <f t="shared" si="58"/>
        <v>0.20397069467043338</v>
      </c>
      <c r="AD38" s="107"/>
      <c r="AG38" s="94">
        <f>AVERAGE(AG26:AG37)</f>
        <v>0.10909823754338854</v>
      </c>
      <c r="AH38" s="92">
        <f t="shared" si="43"/>
        <v>529891.5774593961</v>
      </c>
      <c r="AI38" s="93">
        <f t="shared" si="44"/>
        <v>0.19968044485818442</v>
      </c>
      <c r="AJ38" s="92">
        <f t="shared" si="59"/>
        <v>533535.55688377703</v>
      </c>
      <c r="AK38" s="106">
        <f t="shared" si="60"/>
        <v>0.19417677558710614</v>
      </c>
      <c r="AL38" s="107"/>
      <c r="AO38" s="94">
        <f>AVERAGE(AO26:AO37)</f>
        <v>5.2230227893538907E-2</v>
      </c>
      <c r="AP38" s="92">
        <f t="shared" si="30"/>
        <v>558071.98224951047</v>
      </c>
      <c r="AQ38" s="93">
        <f t="shared" si="45"/>
        <v>0.15711828689093721</v>
      </c>
      <c r="AR38" s="92">
        <f t="shared" si="46"/>
        <v>546465.53323801036</v>
      </c>
      <c r="AS38" s="106">
        <f t="shared" si="61"/>
        <v>0.17464803921158381</v>
      </c>
      <c r="AT38" s="107"/>
      <c r="AW38" s="94">
        <f>AVERAGE(AW26:AW37)</f>
        <v>6.5601161023678606E-2</v>
      </c>
      <c r="AX38" s="92">
        <f t="shared" si="32"/>
        <v>521416.17559599783</v>
      </c>
      <c r="AY38" s="93">
        <f t="shared" si="47"/>
        <v>0.21248123305241229</v>
      </c>
      <c r="AZ38" s="92">
        <f t="shared" si="48"/>
        <v>505139.53994681791</v>
      </c>
      <c r="BA38" s="106">
        <f t="shared" si="62"/>
        <v>0.2370645824696905</v>
      </c>
      <c r="BB38" s="107"/>
      <c r="BE38" s="94">
        <f>AVERAGE(BE26:BE37)</f>
        <v>8.1598196448050928E-2</v>
      </c>
      <c r="BF38" s="92">
        <f t="shared" si="49"/>
        <v>487740.37046952581</v>
      </c>
      <c r="BG38" s="93">
        <f t="shared" si="50"/>
        <v>0.26334334621729977</v>
      </c>
      <c r="BH38" s="92">
        <f t="shared" si="63"/>
        <v>470143.07538162678</v>
      </c>
      <c r="BI38" s="106">
        <f t="shared" si="64"/>
        <v>0.28992134816247278</v>
      </c>
      <c r="BJ38" s="107"/>
      <c r="BM38" s="94">
        <f>AVERAGE(BM26:BM37)</f>
        <v>5.4081069061042118E-2</v>
      </c>
      <c r="BN38" s="92">
        <f t="shared" si="36"/>
        <v>580611.66027482564</v>
      </c>
      <c r="BO38" s="93">
        <f t="shared" si="51"/>
        <v>0.1230755772922132</v>
      </c>
      <c r="BP38" s="92">
        <f t="shared" si="52"/>
        <v>573428.99461300671</v>
      </c>
      <c r="BQ38" s="106">
        <f t="shared" si="65"/>
        <v>0.13392388670441518</v>
      </c>
    </row>
    <row r="39" spans="1:69" x14ac:dyDescent="0.2">
      <c r="A39" s="88">
        <f t="shared" si="0"/>
        <v>35</v>
      </c>
      <c r="B39">
        <f>'Initial Components '!D137</f>
        <v>879063</v>
      </c>
      <c r="C39" s="81">
        <f>'Initial Components '!H137</f>
        <v>0.92815198386715048</v>
      </c>
      <c r="F39" s="107"/>
      <c r="K39" s="94">
        <f>AVERAGE(K27:K38)</f>
        <v>6.1363720604888518E-2</v>
      </c>
      <c r="L39" s="92">
        <f t="shared" si="53"/>
        <v>914686.79384653922</v>
      </c>
      <c r="M39" s="106">
        <f t="shared" si="54"/>
        <v>4.0524733547583305E-2</v>
      </c>
      <c r="N39" s="107"/>
      <c r="S39" s="94">
        <f>AVERAGE(S27:S38)</f>
        <v>8.167296500183828E-2</v>
      </c>
      <c r="T39" s="92">
        <f t="shared" si="55"/>
        <v>856343.98288621381</v>
      </c>
      <c r="U39" s="106">
        <f t="shared" si="56"/>
        <v>2.5844583509698611E-2</v>
      </c>
      <c r="V39" s="107"/>
      <c r="AA39" s="94">
        <f>AVERAGE(AA27:AA38)</f>
        <v>0.10559760526994516</v>
      </c>
      <c r="AB39" s="92">
        <f t="shared" si="57"/>
        <v>831571.23482046567</v>
      </c>
      <c r="AC39" s="106">
        <f t="shared" si="58"/>
        <v>5.4025439791612576E-2</v>
      </c>
      <c r="AD39" s="107"/>
      <c r="AI39" s="94">
        <f>AVERAGE(AI27:AI38)</f>
        <v>0.10606605570383952</v>
      </c>
      <c r="AJ39" s="92">
        <f t="shared" si="59"/>
        <v>842773.17653403932</v>
      </c>
      <c r="AK39" s="106">
        <f t="shared" si="60"/>
        <v>4.1282392122021609E-2</v>
      </c>
      <c r="AL39" s="107"/>
      <c r="AQ39" s="94">
        <f>AVERAGE(AQ27:AQ38)</f>
        <v>6.9023679531261081E-2</v>
      </c>
      <c r="AR39" s="92">
        <f t="shared" si="46"/>
        <v>861486.43201406242</v>
      </c>
      <c r="AS39" s="106">
        <f t="shared" si="61"/>
        <v>1.9994662482595196E-2</v>
      </c>
      <c r="AT39" s="107"/>
      <c r="AY39" s="94">
        <f>AVERAGE(AY27:AY38)</f>
        <v>9.4105099616281371E-2</v>
      </c>
      <c r="AZ39" s="92">
        <f t="shared" si="48"/>
        <v>791187.7769658874</v>
      </c>
      <c r="BA39" s="106">
        <f t="shared" si="62"/>
        <v>9.9964647623791009E-2</v>
      </c>
      <c r="BB39" s="107"/>
      <c r="BG39" s="94">
        <f>AVERAGE(BG27:BG38)</f>
        <v>0.11950330666692938</v>
      </c>
      <c r="BH39" s="92">
        <f t="shared" si="63"/>
        <v>731727.15869566763</v>
      </c>
      <c r="BI39" s="106">
        <f t="shared" si="64"/>
        <v>0.16760555421435366</v>
      </c>
      <c r="BJ39" s="107"/>
      <c r="BO39" s="94">
        <f>AVERAGE(BO27:BO38)</f>
        <v>6.1610356662198051E-2</v>
      </c>
      <c r="BP39" s="92">
        <f t="shared" si="52"/>
        <v>907535.23979243578</v>
      </c>
      <c r="BQ39" s="106">
        <f t="shared" si="65"/>
        <v>3.2389305194776459E-2</v>
      </c>
    </row>
    <row r="40" spans="1:69" x14ac:dyDescent="0.2">
      <c r="A40" s="154">
        <f t="shared" si="0"/>
        <v>36</v>
      </c>
      <c r="B40" s="83">
        <f>'Initial Components '!D138</f>
        <v>930831</v>
      </c>
      <c r="C40" s="84"/>
      <c r="F40" s="107"/>
      <c r="M40" s="108">
        <f>AVERAGE(M28:M39)</f>
        <v>6.1407591630395782E-2</v>
      </c>
      <c r="N40" s="107"/>
      <c r="U40" s="108">
        <f>AVERAGE(U28:U39)</f>
        <v>8.5390581816506841E-2</v>
      </c>
      <c r="V40" s="107"/>
      <c r="AC40" s="108">
        <f>AVERAGE(AC28:AC39)</f>
        <v>0.10284961827336277</v>
      </c>
      <c r="AD40" s="107"/>
      <c r="AK40" s="108">
        <f>AVERAGE(AK28:AK39)</f>
        <v>9.7878145837703615E-2</v>
      </c>
      <c r="AL40" s="107"/>
      <c r="AS40" s="108">
        <f>AVERAGE(AS28:AS39)</f>
        <v>7.4648101386559987E-2</v>
      </c>
      <c r="AT40" s="107"/>
      <c r="BA40" s="108">
        <f>AVERAGE(BA28:BA39)</f>
        <v>0.10917395425501662</v>
      </c>
      <c r="BB40" s="107"/>
      <c r="BI40" s="108">
        <f>AVERAGE(BI28:BI39)</f>
        <v>0.14012128770370638</v>
      </c>
      <c r="BJ40" s="107"/>
      <c r="BQ40" s="108">
        <f>AVERAGE(BQ28:BQ39)</f>
        <v>6.0787307146091367E-2</v>
      </c>
    </row>
    <row r="41" spans="1:69" ht="16" thickBot="1" x14ac:dyDescent="0.25">
      <c r="F41" s="109"/>
      <c r="G41" s="110"/>
      <c r="H41" s="110"/>
      <c r="I41" s="110"/>
      <c r="J41" s="110"/>
      <c r="K41" s="110"/>
      <c r="L41" s="111" t="s">
        <v>178</v>
      </c>
      <c r="M41" s="112">
        <f>AVERAGE(G37,I38,K39,M40)</f>
        <v>5.8492685075940729E-2</v>
      </c>
      <c r="N41" s="109"/>
      <c r="O41" s="110"/>
      <c r="P41" s="110"/>
      <c r="Q41" s="110"/>
      <c r="R41" s="110"/>
      <c r="S41" s="110"/>
      <c r="T41" s="111" t="s">
        <v>178</v>
      </c>
      <c r="U41" s="112">
        <f>AVERAGE(O37,Q38,S39,U40)</f>
        <v>7.146373912489884E-2</v>
      </c>
      <c r="V41" s="109"/>
      <c r="W41" s="110"/>
      <c r="X41" s="110"/>
      <c r="Y41" s="110"/>
      <c r="Z41" s="110"/>
      <c r="AA41" s="110"/>
      <c r="AB41" s="111" t="s">
        <v>178</v>
      </c>
      <c r="AC41" s="112">
        <f>AVERAGE(W37,Y38,AA39,AC40)</f>
        <v>9.2348609447881994E-2</v>
      </c>
      <c r="AD41" s="109"/>
      <c r="AE41" s="110"/>
      <c r="AF41" s="110"/>
      <c r="AG41" s="110"/>
      <c r="AH41" s="110"/>
      <c r="AI41" s="110"/>
      <c r="AJ41" s="111" t="s">
        <v>178</v>
      </c>
      <c r="AK41" s="112">
        <f>AVERAGE(AE37,AG38,AI39,AK40)</f>
        <v>0.13886849777618257</v>
      </c>
      <c r="AL41" s="109"/>
      <c r="AM41" s="110"/>
      <c r="AN41" s="110"/>
      <c r="AO41" s="110"/>
      <c r="AP41" s="110"/>
      <c r="AQ41" s="110"/>
      <c r="AR41" s="111" t="s">
        <v>178</v>
      </c>
      <c r="AS41" s="112">
        <f>AVERAGE(AM37,AO38,AQ39,AS40)</f>
        <v>6.2716241361672406E-2</v>
      </c>
      <c r="AT41" s="109"/>
      <c r="AU41" s="110"/>
      <c r="AV41" s="110"/>
      <c r="AW41" s="110"/>
      <c r="AX41" s="110"/>
      <c r="AY41" s="110"/>
      <c r="AZ41" s="111" t="s">
        <v>178</v>
      </c>
      <c r="BA41" s="112">
        <f>AVERAGE(AU37,AW38,AY39,BA40)</f>
        <v>8.1090621948940053E-2</v>
      </c>
      <c r="BB41" s="109"/>
      <c r="BC41" s="110"/>
      <c r="BD41" s="110"/>
      <c r="BE41" s="110"/>
      <c r="BF41" s="110"/>
      <c r="BG41" s="110"/>
      <c r="BH41" s="111" t="s">
        <v>178</v>
      </c>
      <c r="BI41" s="112">
        <f>AVERAGE(BC37,BE38,BG39,BI40)</f>
        <v>0.10019121421829735</v>
      </c>
      <c r="BJ41" s="109"/>
      <c r="BK41" s="110"/>
      <c r="BL41" s="110"/>
      <c r="BM41" s="110"/>
      <c r="BN41" s="110"/>
      <c r="BO41" s="110"/>
      <c r="BP41" s="111" t="s">
        <v>178</v>
      </c>
      <c r="BQ41" s="112">
        <f>AVERAGE(BK37,BM38,BO39,BQ40)</f>
        <v>5.8218993069317604E-2</v>
      </c>
    </row>
    <row r="46" spans="1:69" ht="16" thickBot="1" x14ac:dyDescent="0.25"/>
    <row r="47" spans="1:69" x14ac:dyDescent="0.2">
      <c r="O47" s="411" t="s">
        <v>179</v>
      </c>
      <c r="P47" s="412"/>
      <c r="Q47" s="412"/>
      <c r="R47" s="413"/>
    </row>
    <row r="48" spans="1:69" x14ac:dyDescent="0.2">
      <c r="O48" s="115" t="s">
        <v>168</v>
      </c>
      <c r="P48" s="120">
        <v>0.11</v>
      </c>
      <c r="Q48" s="116"/>
      <c r="R48" s="117"/>
    </row>
    <row r="49" spans="15:18" x14ac:dyDescent="0.2">
      <c r="O49" s="121" t="s">
        <v>169</v>
      </c>
      <c r="P49" s="153">
        <v>0.11</v>
      </c>
      <c r="Q49" s="116"/>
      <c r="R49" s="117"/>
    </row>
    <row r="50" spans="15:18" ht="16" thickBot="1" x14ac:dyDescent="0.25">
      <c r="O50" s="122" t="s">
        <v>180</v>
      </c>
      <c r="P50" s="123">
        <v>0.9</v>
      </c>
      <c r="Q50" s="118"/>
      <c r="R50" s="119"/>
    </row>
  </sheetData>
  <mergeCells count="36">
    <mergeCell ref="BP25:BQ25"/>
    <mergeCell ref="O47:R47"/>
    <mergeCell ref="A1:U1"/>
    <mergeCell ref="V1:AD1"/>
    <mergeCell ref="AV23:AW23"/>
    <mergeCell ref="AX24:AY24"/>
    <mergeCell ref="AZ25:BA25"/>
    <mergeCell ref="BJ22:BK22"/>
    <mergeCell ref="BL23:BM23"/>
    <mergeCell ref="BN24:BO24"/>
    <mergeCell ref="AB25:AC25"/>
    <mergeCell ref="AL22:AM22"/>
    <mergeCell ref="AN23:AO23"/>
    <mergeCell ref="AP24:AQ24"/>
    <mergeCell ref="AR25:AS25"/>
    <mergeCell ref="AT22:AU22"/>
    <mergeCell ref="L25:M25"/>
    <mergeCell ref="N22:O22"/>
    <mergeCell ref="Z24:AA24"/>
    <mergeCell ref="D21:E21"/>
    <mergeCell ref="F22:G22"/>
    <mergeCell ref="H23:I23"/>
    <mergeCell ref="J24:K24"/>
    <mergeCell ref="P23:Q23"/>
    <mergeCell ref="R24:S24"/>
    <mergeCell ref="T25:U25"/>
    <mergeCell ref="V22:W22"/>
    <mergeCell ref="X23:Y23"/>
    <mergeCell ref="BD23:BE23"/>
    <mergeCell ref="BF24:BG24"/>
    <mergeCell ref="BH25:BI25"/>
    <mergeCell ref="AD22:AE22"/>
    <mergeCell ref="AF23:AG23"/>
    <mergeCell ref="AH24:AI24"/>
    <mergeCell ref="AJ25:AK25"/>
    <mergeCell ref="BB22:BC22"/>
  </mergeCells>
  <pageMargins left="0.7" right="0.7" top="0.75" bottom="0.75" header="0.3" footer="0.3"/>
  <pageSetup paperSize="9" orientation="portrait" horizontalDpi="4294967293" verticalDpi="0"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424A-1BA0-41A2-BF7B-FEFB298B7D1C}">
  <sheetPr>
    <tabColor rgb="FFFFC000"/>
  </sheetPr>
  <dimension ref="A1:M63"/>
  <sheetViews>
    <sheetView topLeftCell="A15" zoomScale="101" workbookViewId="0">
      <selection activeCell="E27" sqref="E27:G27"/>
    </sheetView>
  </sheetViews>
  <sheetFormatPr baseColWidth="10" defaultColWidth="11.5" defaultRowHeight="15" x14ac:dyDescent="0.2"/>
  <cols>
    <col min="1" max="1" width="11.5" style="80"/>
    <col min="3" max="3" width="13.6640625" customWidth="1"/>
    <col min="4" max="4" width="29.33203125" customWidth="1"/>
    <col min="6" max="6" width="13" customWidth="1"/>
    <col min="8" max="8" width="16.1640625" customWidth="1"/>
    <col min="10" max="10" width="18.1640625" customWidth="1"/>
    <col min="11" max="11" width="18.6640625" customWidth="1"/>
    <col min="12" max="12" width="21.33203125" customWidth="1"/>
  </cols>
  <sheetData>
    <row r="1" spans="1:13" ht="37" x14ac:dyDescent="0.2">
      <c r="A1" s="377" t="s">
        <v>181</v>
      </c>
      <c r="B1" s="377"/>
      <c r="C1" s="377"/>
      <c r="D1" s="377"/>
      <c r="E1" s="377"/>
      <c r="F1" s="377"/>
      <c r="G1" s="377"/>
      <c r="H1" s="377"/>
      <c r="I1" s="377"/>
      <c r="J1" s="377"/>
      <c r="K1" s="377"/>
      <c r="L1" s="377"/>
      <c r="M1" s="377"/>
    </row>
    <row r="3" spans="1:13" x14ac:dyDescent="0.2">
      <c r="A3" s="85" t="s">
        <v>115</v>
      </c>
      <c r="B3" s="86" t="s">
        <v>99</v>
      </c>
      <c r="C3" s="86" t="s">
        <v>182</v>
      </c>
      <c r="D3" s="144" t="s">
        <v>163</v>
      </c>
      <c r="F3" s="139" t="s">
        <v>168</v>
      </c>
      <c r="G3" s="140">
        <f>'Smoothing Cofficients'!P48</f>
        <v>0.11</v>
      </c>
    </row>
    <row r="4" spans="1:13" x14ac:dyDescent="0.2">
      <c r="A4" s="142">
        <v>0</v>
      </c>
      <c r="B4" s="320">
        <v>44440</v>
      </c>
      <c r="C4" s="3">
        <f>'Initial Components '!D102</f>
        <v>812451</v>
      </c>
      <c r="D4" s="132">
        <f>'Initial Components '!H102</f>
        <v>1.104969051973671</v>
      </c>
      <c r="F4" s="141" t="s">
        <v>169</v>
      </c>
      <c r="G4" s="140">
        <f>'Smoothing Cofficients'!P49</f>
        <v>0.11</v>
      </c>
    </row>
    <row r="5" spans="1:13" x14ac:dyDescent="0.2">
      <c r="A5" s="142">
        <f>A4+1</f>
        <v>1</v>
      </c>
      <c r="B5" s="320">
        <v>44470</v>
      </c>
      <c r="C5" s="3">
        <f>'Initial Components '!D103</f>
        <v>848522</v>
      </c>
      <c r="D5" s="132">
        <f>'Initial Components '!H103</f>
        <v>1.1434520549126646</v>
      </c>
      <c r="F5" s="137" t="s">
        <v>180</v>
      </c>
      <c r="G5" s="138">
        <f>'Smoothing Cofficients'!P50</f>
        <v>0.9</v>
      </c>
    </row>
    <row r="6" spans="1:13" x14ac:dyDescent="0.2">
      <c r="A6" s="142">
        <f t="shared" ref="A6:A57" si="0">A5+1</f>
        <v>2</v>
      </c>
      <c r="B6" s="320">
        <v>44501</v>
      </c>
      <c r="C6" s="3">
        <f>'Initial Components '!D104</f>
        <v>1211839</v>
      </c>
      <c r="D6" s="132">
        <f>'Initial Components '!H104</f>
        <v>1.6182222321730098</v>
      </c>
    </row>
    <row r="7" spans="1:13" x14ac:dyDescent="0.2">
      <c r="A7" s="142">
        <f t="shared" si="0"/>
        <v>3</v>
      </c>
      <c r="B7" s="320">
        <v>44531</v>
      </c>
      <c r="C7" s="3">
        <f>'Initial Components '!D105</f>
        <v>1471592</v>
      </c>
      <c r="D7" s="132">
        <f>'Initial Components '!H105</f>
        <v>1.947398602212957</v>
      </c>
    </row>
    <row r="8" spans="1:13" x14ac:dyDescent="0.2">
      <c r="A8" s="142">
        <f t="shared" si="0"/>
        <v>4</v>
      </c>
      <c r="B8" s="320">
        <v>44562</v>
      </c>
      <c r="C8" s="3">
        <f>'Initial Components '!D106</f>
        <v>629586</v>
      </c>
      <c r="D8" s="132">
        <f>'Initial Components '!H106</f>
        <v>0.82571821442072346</v>
      </c>
    </row>
    <row r="9" spans="1:13" x14ac:dyDescent="0.2">
      <c r="A9" s="142">
        <f t="shared" si="0"/>
        <v>5</v>
      </c>
      <c r="B9" s="320">
        <v>44593</v>
      </c>
      <c r="C9" s="3">
        <f>'Initial Components '!D107</f>
        <v>558871</v>
      </c>
      <c r="D9" s="132">
        <f>'Initial Components '!H107</f>
        <v>0.72649443026699834</v>
      </c>
    </row>
    <row r="10" spans="1:13" x14ac:dyDescent="0.2">
      <c r="A10" s="142">
        <f t="shared" si="0"/>
        <v>6</v>
      </c>
      <c r="B10" s="320">
        <v>44621</v>
      </c>
      <c r="C10" s="3">
        <f>'Initial Components '!D108</f>
        <v>684994</v>
      </c>
      <c r="D10" s="132">
        <f>'Initial Components '!H108</f>
        <v>0.88264350738714659</v>
      </c>
    </row>
    <row r="11" spans="1:13" x14ac:dyDescent="0.2">
      <c r="A11" s="142">
        <f t="shared" si="0"/>
        <v>7</v>
      </c>
      <c r="B11" s="320">
        <v>44652</v>
      </c>
      <c r="C11" s="3">
        <f>'Initial Components '!D109</f>
        <v>610789</v>
      </c>
      <c r="D11" s="132">
        <f>'Initial Components '!H109</f>
        <v>0.78019105061659366</v>
      </c>
    </row>
    <row r="12" spans="1:13" x14ac:dyDescent="0.2">
      <c r="A12" s="142">
        <f t="shared" si="0"/>
        <v>8</v>
      </c>
      <c r="B12" s="320">
        <v>44682</v>
      </c>
      <c r="C12" s="3">
        <f>'Initial Components '!D110</f>
        <v>646029</v>
      </c>
      <c r="D12" s="132">
        <f>'Initial Components '!H110</f>
        <v>0.81809875714089431</v>
      </c>
    </row>
    <row r="13" spans="1:13" x14ac:dyDescent="0.2">
      <c r="A13" s="142">
        <f t="shared" si="0"/>
        <v>9</v>
      </c>
      <c r="B13" s="320">
        <v>44713</v>
      </c>
      <c r="C13" s="3">
        <f>'Initial Components '!D111</f>
        <v>540824</v>
      </c>
      <c r="D13" s="132">
        <f>'Initial Components '!H111</f>
        <v>0.67902512323315456</v>
      </c>
    </row>
    <row r="14" spans="1:13" x14ac:dyDescent="0.2">
      <c r="A14" s="142">
        <f t="shared" si="0"/>
        <v>10</v>
      </c>
      <c r="B14" s="320">
        <v>44743</v>
      </c>
      <c r="C14" s="3">
        <f>'Initial Components '!D112</f>
        <v>488697</v>
      </c>
      <c r="D14" s="132">
        <f>'Initial Components '!H112</f>
        <v>0.60838344335357664</v>
      </c>
    </row>
    <row r="15" spans="1:13" x14ac:dyDescent="0.2">
      <c r="A15" s="142">
        <f t="shared" si="0"/>
        <v>11</v>
      </c>
      <c r="B15" s="321">
        <v>44774</v>
      </c>
      <c r="C15" s="3">
        <f>'Initial Components '!D113</f>
        <v>767857</v>
      </c>
      <c r="D15" s="132">
        <f>'Initial Components '!H113</f>
        <v>0.94788797235338573</v>
      </c>
    </row>
    <row r="16" spans="1:13" x14ac:dyDescent="0.2">
      <c r="A16" s="124">
        <f t="shared" si="0"/>
        <v>12</v>
      </c>
      <c r="B16" s="320">
        <v>44805</v>
      </c>
      <c r="C16" s="135">
        <f>'Initial Components '!D114</f>
        <v>847772</v>
      </c>
      <c r="D16" s="133">
        <f>'Initial Components '!H114</f>
        <v>1.0809292039601295</v>
      </c>
    </row>
    <row r="17" spans="1:12" x14ac:dyDescent="0.2">
      <c r="A17" s="142">
        <f t="shared" si="0"/>
        <v>13</v>
      </c>
      <c r="B17" s="320">
        <v>44835</v>
      </c>
      <c r="C17" s="3">
        <f>'Initial Components '!D115</f>
        <v>880802</v>
      </c>
      <c r="D17" s="132">
        <f>'Initial Components '!H115</f>
        <v>1.1133898199853229</v>
      </c>
    </row>
    <row r="18" spans="1:12" x14ac:dyDescent="0.2">
      <c r="A18" s="142">
        <f t="shared" si="0"/>
        <v>14</v>
      </c>
      <c r="B18" s="320">
        <v>44866</v>
      </c>
      <c r="C18" s="3">
        <f>'Initial Components '!D116</f>
        <v>1204624</v>
      </c>
      <c r="D18" s="132">
        <f>'Initial Components '!H116</f>
        <v>1.5097440531826389</v>
      </c>
    </row>
    <row r="19" spans="1:12" x14ac:dyDescent="0.2">
      <c r="A19" s="142">
        <f t="shared" si="0"/>
        <v>15</v>
      </c>
      <c r="B19" s="320">
        <v>44896</v>
      </c>
      <c r="C19" s="3">
        <f>'Initial Components '!D117</f>
        <v>1440902</v>
      </c>
      <c r="D19" s="132">
        <f>'Initial Components '!H117</f>
        <v>1.7906086070422762</v>
      </c>
    </row>
    <row r="20" spans="1:12" x14ac:dyDescent="0.2">
      <c r="A20" s="142">
        <f t="shared" si="0"/>
        <v>16</v>
      </c>
      <c r="B20" s="320">
        <v>44927</v>
      </c>
      <c r="C20" s="3">
        <f>'Initial Components '!D118</f>
        <v>702024</v>
      </c>
      <c r="D20" s="132">
        <f>'Initial Components '!H118</f>
        <v>0.86509460745117162</v>
      </c>
    </row>
    <row r="21" spans="1:12" x14ac:dyDescent="0.2">
      <c r="A21" s="142">
        <f t="shared" si="0"/>
        <v>17</v>
      </c>
      <c r="B21" s="320">
        <v>44958</v>
      </c>
      <c r="C21" s="3">
        <f>'Initial Components '!D119</f>
        <v>532900</v>
      </c>
      <c r="D21" s="132">
        <f>'Initial Components '!H119</f>
        <v>0.65122832836303457</v>
      </c>
    </row>
    <row r="22" spans="1:12" x14ac:dyDescent="0.2">
      <c r="A22" s="142">
        <f t="shared" si="0"/>
        <v>18</v>
      </c>
      <c r="B22" s="320">
        <v>44986</v>
      </c>
      <c r="C22" s="3">
        <f>'Initial Components '!D120</f>
        <v>771880</v>
      </c>
      <c r="D22" s="132">
        <f>'Initial Components '!H120</f>
        <v>0.93549885970371305</v>
      </c>
    </row>
    <row r="23" spans="1:12" x14ac:dyDescent="0.2">
      <c r="A23" s="142">
        <f t="shared" si="0"/>
        <v>19</v>
      </c>
      <c r="B23" s="320">
        <v>45017</v>
      </c>
      <c r="C23" s="3">
        <f>'Initial Components '!D121</f>
        <v>689399</v>
      </c>
      <c r="D23" s="132">
        <f>'Initial Components '!H121</f>
        <v>0.82870418777706034</v>
      </c>
    </row>
    <row r="24" spans="1:12" x14ac:dyDescent="0.2">
      <c r="A24" s="142">
        <f t="shared" si="0"/>
        <v>20</v>
      </c>
      <c r="B24" s="320">
        <v>45047</v>
      </c>
      <c r="C24" s="3">
        <f>'Initial Components '!D122</f>
        <v>776047</v>
      </c>
      <c r="D24" s="132">
        <f>'Initial Components '!H122</f>
        <v>0.92529739226408014</v>
      </c>
    </row>
    <row r="25" spans="1:12" x14ac:dyDescent="0.2">
      <c r="A25" s="142">
        <f t="shared" si="0"/>
        <v>21</v>
      </c>
      <c r="B25" s="320">
        <v>45078</v>
      </c>
      <c r="C25" s="3">
        <f>'Initial Components '!D123</f>
        <v>617732</v>
      </c>
      <c r="D25" s="132">
        <f>'Initial Components '!H123</f>
        <v>0.73061131407994384</v>
      </c>
    </row>
    <row r="26" spans="1:12" x14ac:dyDescent="0.2">
      <c r="A26" s="142">
        <f t="shared" si="0"/>
        <v>22</v>
      </c>
      <c r="B26" s="320">
        <v>45108</v>
      </c>
      <c r="C26" s="3">
        <f>'Initial Components '!D124</f>
        <v>539571</v>
      </c>
      <c r="D26" s="132">
        <f>'Initial Components '!H124</f>
        <v>0.63307617109986891</v>
      </c>
    </row>
    <row r="27" spans="1:12" x14ac:dyDescent="0.2">
      <c r="A27" s="142">
        <f t="shared" si="0"/>
        <v>23</v>
      </c>
      <c r="B27" s="321">
        <v>45139</v>
      </c>
      <c r="C27" s="3">
        <f>'Initial Components '!D125</f>
        <v>856745</v>
      </c>
      <c r="D27" s="132">
        <f>'Initial Components '!H125</f>
        <v>0.99725831418652811</v>
      </c>
      <c r="E27" s="414" t="s">
        <v>183</v>
      </c>
      <c r="F27" s="415"/>
      <c r="G27" s="415"/>
    </row>
    <row r="28" spans="1:12" x14ac:dyDescent="0.2">
      <c r="A28" s="124">
        <f t="shared" si="0"/>
        <v>24</v>
      </c>
      <c r="B28" s="320">
        <v>45170</v>
      </c>
      <c r="C28" s="135">
        <f>'Initial Components '!D126</f>
        <v>916676</v>
      </c>
      <c r="D28" s="133">
        <f>'Initial Components '!H126</f>
        <v>1.05086041951029</v>
      </c>
      <c r="E28" s="147">
        <f t="shared" ref="E28:E40" si="1">($G$28+(A28-$A$27)*$G$29)*D16</f>
        <v>935977.1201581913</v>
      </c>
      <c r="F28" s="80" t="s">
        <v>170</v>
      </c>
      <c r="G28" s="89">
        <f>'Initial Components '!K125</f>
        <v>859100.3833333333</v>
      </c>
    </row>
    <row r="29" spans="1:12" x14ac:dyDescent="0.2">
      <c r="A29" s="142">
        <f t="shared" si="0"/>
        <v>25</v>
      </c>
      <c r="B29" s="320">
        <v>45200</v>
      </c>
      <c r="C29" s="3">
        <f>'Initial Components '!D127</f>
        <v>1029842</v>
      </c>
      <c r="D29" s="132">
        <f>'Initial Components '!H127</f>
        <v>1.171459705187081</v>
      </c>
      <c r="E29" s="147">
        <f t="shared" si="1"/>
        <v>971655.94537858618</v>
      </c>
      <c r="F29" s="159" t="s">
        <v>172</v>
      </c>
      <c r="G29" s="129">
        <f>'Initial Components '!F143</f>
        <v>6800.1</v>
      </c>
      <c r="K29" s="156" t="s">
        <v>184</v>
      </c>
      <c r="L29" s="156" t="s">
        <v>185</v>
      </c>
    </row>
    <row r="30" spans="1:12" x14ac:dyDescent="0.2">
      <c r="A30" s="142">
        <f t="shared" si="0"/>
        <v>26</v>
      </c>
      <c r="B30" s="320">
        <v>45231</v>
      </c>
      <c r="C30" s="3">
        <f>'Initial Components '!D128</f>
        <v>1410846</v>
      </c>
      <c r="D30" s="132">
        <f>'Initial Components '!H128</f>
        <v>1.5925384758262449</v>
      </c>
      <c r="E30" s="147">
        <f t="shared" si="1"/>
        <v>1327820.9264325674</v>
      </c>
      <c r="K30" s="343">
        <f>(C30-E30)/C30</f>
        <v>5.8847722265529041E-2</v>
      </c>
      <c r="L30" s="343">
        <f>ABS(C30-E30)/C30</f>
        <v>5.8847722265529041E-2</v>
      </c>
    </row>
    <row r="31" spans="1:12" x14ac:dyDescent="0.2">
      <c r="A31" s="142">
        <f t="shared" si="0"/>
        <v>27</v>
      </c>
      <c r="B31" s="320">
        <v>45261</v>
      </c>
      <c r="C31" s="3">
        <f>'Initial Components '!D129</f>
        <v>1556971</v>
      </c>
      <c r="D31" s="132">
        <f>'Initial Components '!H129</f>
        <v>1.7440944584202993</v>
      </c>
      <c r="E31" s="147">
        <f t="shared" si="1"/>
        <v>1587017.8110649781</v>
      </c>
      <c r="K31" s="343">
        <f t="shared" ref="K31:K39" si="2">(C31-E31)/C31</f>
        <v>-1.9298247086797463E-2</v>
      </c>
      <c r="L31" s="343">
        <f t="shared" ref="L31:L39" si="3">ABS(C31-E31)/C31</f>
        <v>1.9298247086797463E-2</v>
      </c>
    </row>
    <row r="32" spans="1:12" x14ac:dyDescent="0.2">
      <c r="A32" s="142">
        <f t="shared" si="0"/>
        <v>28</v>
      </c>
      <c r="B32" s="320">
        <v>45292</v>
      </c>
      <c r="C32" s="3">
        <f>'Initial Components '!D130</f>
        <v>851275</v>
      </c>
      <c r="D32" s="132">
        <f>'Initial Components '!H130</f>
        <v>0.94637599222732682</v>
      </c>
      <c r="E32" s="147">
        <f t="shared" si="1"/>
        <v>772616.75808154454</v>
      </c>
      <c r="K32" s="343">
        <f t="shared" si="2"/>
        <v>9.2400507378291932E-2</v>
      </c>
      <c r="L32" s="343">
        <f t="shared" si="3"/>
        <v>9.2400507378291932E-2</v>
      </c>
    </row>
    <row r="33" spans="1:12" x14ac:dyDescent="0.2">
      <c r="A33" s="142">
        <f t="shared" si="0"/>
        <v>29</v>
      </c>
      <c r="B33" s="320">
        <v>45323</v>
      </c>
      <c r="C33" s="3">
        <f>'Initial Components '!D131</f>
        <v>652396</v>
      </c>
      <c r="D33" s="132">
        <f>'Initial Components '!H131</f>
        <v>0.71983722575415521</v>
      </c>
      <c r="E33" s="147">
        <f t="shared" si="1"/>
        <v>586041.01306841767</v>
      </c>
      <c r="K33" s="343">
        <f t="shared" si="2"/>
        <v>0.1017096777594932</v>
      </c>
      <c r="L33" s="343">
        <f t="shared" si="3"/>
        <v>0.1017096777594932</v>
      </c>
    </row>
    <row r="34" spans="1:12" x14ac:dyDescent="0.2">
      <c r="A34" s="142">
        <f t="shared" si="0"/>
        <v>30</v>
      </c>
      <c r="B34" s="320">
        <v>45352</v>
      </c>
      <c r="C34" s="3">
        <f>'Initial Components '!D132</f>
        <v>717319</v>
      </c>
      <c r="D34" s="132">
        <f>'Initial Components '!H132</f>
        <v>0.7855773870973235</v>
      </c>
      <c r="E34" s="147">
        <f t="shared" si="1"/>
        <v>848217.82955045451</v>
      </c>
      <c r="K34" s="343">
        <f t="shared" si="2"/>
        <v>-0.1824834272484829</v>
      </c>
      <c r="L34" s="343">
        <f t="shared" si="3"/>
        <v>0.1824834272484829</v>
      </c>
    </row>
    <row r="35" spans="1:12" x14ac:dyDescent="0.2">
      <c r="A35" s="142">
        <f t="shared" si="0"/>
        <v>31</v>
      </c>
      <c r="B35" s="320">
        <v>45383</v>
      </c>
      <c r="C35" s="3">
        <f>'Initial Components '!D133</f>
        <v>755725</v>
      </c>
      <c r="D35" s="132">
        <f>'Initial Components '!H133</f>
        <v>0.8215200030568186</v>
      </c>
      <c r="E35" s="147">
        <f t="shared" si="1"/>
        <v>757022.25616763346</v>
      </c>
      <c r="K35" s="343">
        <f t="shared" si="2"/>
        <v>-1.7165717260027907E-3</v>
      </c>
      <c r="L35" s="343">
        <f t="shared" si="3"/>
        <v>1.7165717260027907E-3</v>
      </c>
    </row>
    <row r="36" spans="1:12" x14ac:dyDescent="0.2">
      <c r="A36" s="142">
        <f t="shared" si="0"/>
        <v>32</v>
      </c>
      <c r="B36" s="320">
        <v>45413</v>
      </c>
      <c r="C36" s="3">
        <f>'Initial Components '!D134</f>
        <v>827548</v>
      </c>
      <c r="D36" s="132">
        <f>'Initial Components '!H134</f>
        <v>0.89299492856859597</v>
      </c>
      <c r="E36" s="147">
        <f t="shared" si="1"/>
        <v>851552.37756561965</v>
      </c>
      <c r="K36" s="343">
        <f t="shared" si="2"/>
        <v>-2.9006628697815295E-2</v>
      </c>
      <c r="L36" s="343">
        <f t="shared" si="3"/>
        <v>2.9006628697815295E-2</v>
      </c>
    </row>
    <row r="37" spans="1:12" x14ac:dyDescent="0.2">
      <c r="A37" s="142">
        <f>A36+1</f>
        <v>33</v>
      </c>
      <c r="B37" s="320">
        <v>45444</v>
      </c>
      <c r="C37" s="3">
        <f>'Initial Components '!D135</f>
        <v>656765</v>
      </c>
      <c r="D37" s="132">
        <f>'Initial Components '!H135</f>
        <v>0.70354297435321722</v>
      </c>
      <c r="E37" s="147">
        <f t="shared" si="1"/>
        <v>677350.75996250042</v>
      </c>
      <c r="K37" s="343">
        <f t="shared" si="2"/>
        <v>-3.1344179367811045E-2</v>
      </c>
      <c r="L37" s="343">
        <f t="shared" si="3"/>
        <v>3.1344179367811045E-2</v>
      </c>
    </row>
    <row r="38" spans="1:12" x14ac:dyDescent="0.2">
      <c r="A38" s="142">
        <f t="shared" si="0"/>
        <v>34</v>
      </c>
      <c r="B38" s="320">
        <v>45474</v>
      </c>
      <c r="C38" s="3">
        <f>'Initial Components '!D136</f>
        <v>662100</v>
      </c>
      <c r="D38" s="132">
        <f>'Initial Components '!H136</f>
        <v>0.70412877782610106</v>
      </c>
      <c r="E38" s="147">
        <f t="shared" si="1"/>
        <v>591230.77525315469</v>
      </c>
      <c r="K38" s="343">
        <f t="shared" si="2"/>
        <v>0.10703704085009109</v>
      </c>
      <c r="L38" s="343">
        <f t="shared" si="3"/>
        <v>0.10703704085009109</v>
      </c>
    </row>
    <row r="39" spans="1:12" x14ac:dyDescent="0.2">
      <c r="A39" s="142">
        <f t="shared" si="0"/>
        <v>35</v>
      </c>
      <c r="B39" s="321">
        <v>45505</v>
      </c>
      <c r="C39" s="3">
        <f>'Initial Components '!D137</f>
        <v>879063</v>
      </c>
      <c r="D39" s="132">
        <f>'Initial Components '!H137</f>
        <v>0.92815198386715048</v>
      </c>
      <c r="E39" s="147">
        <f t="shared" si="1"/>
        <v>938122.47514759772</v>
      </c>
      <c r="F39" s="414" t="s">
        <v>186</v>
      </c>
      <c r="G39" s="415"/>
      <c r="H39" s="415"/>
      <c r="K39" s="343">
        <f t="shared" si="2"/>
        <v>-6.7184576244930932E-2</v>
      </c>
      <c r="L39" s="343">
        <f t="shared" si="3"/>
        <v>6.7184576244930932E-2</v>
      </c>
    </row>
    <row r="40" spans="1:12" ht="15.75" customHeight="1" x14ac:dyDescent="0.2">
      <c r="A40" s="125">
        <f t="shared" si="0"/>
        <v>36</v>
      </c>
      <c r="B40" s="320">
        <v>45536</v>
      </c>
      <c r="C40" s="318">
        <f>'Initial Components '!D138</f>
        <v>930831</v>
      </c>
      <c r="D40" s="82">
        <f t="shared" ref="D40:D51" si="4">$G$5*C28/$H$40+(1-$G$5)*D28</f>
        <v>1.0531396691365966</v>
      </c>
      <c r="E40" s="319">
        <f t="shared" si="1"/>
        <v>995692.01643437264</v>
      </c>
      <c r="F40" s="319">
        <f>($H$40+(A40-$A$39)*$H$41)*D28</f>
        <v>922116.6229286805</v>
      </c>
      <c r="G40" s="145" t="s">
        <v>173</v>
      </c>
      <c r="H40" s="128">
        <f>G3*AVERAGE(C28:C39)/AVERAGE(D28:D39)+(1-G3)*(G28+G29)</f>
        <v>870212.79845651251</v>
      </c>
      <c r="I40" s="92"/>
      <c r="J40" s="322"/>
      <c r="K40" s="346">
        <f>(C40-F40)/C40</f>
        <v>9.3619325863873223E-3</v>
      </c>
      <c r="L40" s="347">
        <f>ABS(C40-F40)/C40</f>
        <v>9.3619325863873223E-3</v>
      </c>
    </row>
    <row r="41" spans="1:12" x14ac:dyDescent="0.2">
      <c r="A41" s="156">
        <f t="shared" si="0"/>
        <v>37</v>
      </c>
      <c r="B41" s="320">
        <v>45566</v>
      </c>
      <c r="C41" s="342">
        <f>691048+337672</f>
        <v>1028720</v>
      </c>
      <c r="D41" s="81">
        <f t="shared" si="4"/>
        <v>1.1822392461450355</v>
      </c>
      <c r="E41" s="10"/>
      <c r="F41" s="147">
        <f t="shared" ref="F41:F57" si="5">($H$40+(A41-$A$39)*$H$41)*D29</f>
        <v>1036462.6893610083</v>
      </c>
      <c r="G41" s="159" t="s">
        <v>175</v>
      </c>
      <c r="H41" s="90">
        <f>G4*(H40-G28)+(1-G4)*G29</f>
        <v>7274.4546635497136</v>
      </c>
      <c r="K41" s="348">
        <f>(C41-F41)/C41</f>
        <v>-7.5265274914537968E-3</v>
      </c>
      <c r="L41" s="349">
        <f>ABS(C41-F41)/C41</f>
        <v>7.5265274914537968E-3</v>
      </c>
    </row>
    <row r="42" spans="1:12" x14ac:dyDescent="0.2">
      <c r="A42" s="156">
        <f t="shared" si="0"/>
        <v>38</v>
      </c>
      <c r="B42" s="320">
        <v>45597</v>
      </c>
      <c r="C42" s="3"/>
      <c r="D42" s="81">
        <f t="shared" si="4"/>
        <v>1.6183928102043681</v>
      </c>
      <c r="E42" s="10"/>
      <c r="F42" s="147">
        <f t="shared" si="5"/>
        <v>1420601.9105254954</v>
      </c>
      <c r="J42" s="344" t="s">
        <v>187</v>
      </c>
      <c r="K42" s="345">
        <f>AVERAGE(K30:K41)</f>
        <v>2.5663935813748625E-3</v>
      </c>
      <c r="L42" s="345">
        <f>AVERAGE(L30:L41)</f>
        <v>5.8993086558590563E-2</v>
      </c>
    </row>
    <row r="43" spans="1:12" x14ac:dyDescent="0.2">
      <c r="A43" s="156">
        <f t="shared" si="0"/>
        <v>39</v>
      </c>
      <c r="B43" s="320">
        <v>45627</v>
      </c>
      <c r="C43" s="3"/>
      <c r="D43" s="81">
        <f t="shared" si="4"/>
        <v>1.7846752365606049</v>
      </c>
      <c r="E43" s="10"/>
      <c r="F43" s="147">
        <f t="shared" si="5"/>
        <v>1568482.6637013315</v>
      </c>
    </row>
    <row r="44" spans="1:12" x14ac:dyDescent="0.2">
      <c r="A44" s="156">
        <f t="shared" si="0"/>
        <v>40</v>
      </c>
      <c r="B44" s="320">
        <v>45658</v>
      </c>
      <c r="C44" s="3"/>
      <c r="D44" s="81">
        <f t="shared" si="4"/>
        <v>0.97505156389770398</v>
      </c>
      <c r="E44" s="10"/>
      <c r="F44" s="147">
        <f t="shared" si="5"/>
        <v>857970.34683884867</v>
      </c>
    </row>
    <row r="45" spans="1:12" x14ac:dyDescent="0.2">
      <c r="A45" s="156">
        <f t="shared" si="0"/>
        <v>41</v>
      </c>
      <c r="B45" s="320">
        <v>45689</v>
      </c>
      <c r="C45" s="3"/>
      <c r="D45" s="81">
        <f t="shared" si="4"/>
        <v>0.7467111007999524</v>
      </c>
      <c r="E45" s="10"/>
      <c r="F45" s="147">
        <f t="shared" si="5"/>
        <v>657830.10623999976</v>
      </c>
    </row>
    <row r="46" spans="1:12" x14ac:dyDescent="0.2">
      <c r="A46" s="156">
        <f t="shared" si="0"/>
        <v>42</v>
      </c>
      <c r="B46" s="320">
        <v>45717</v>
      </c>
      <c r="C46" s="3"/>
      <c r="D46" s="81">
        <f t="shared" si="4"/>
        <v>0.82043041760513724</v>
      </c>
      <c r="E46" s="10"/>
      <c r="F46" s="147">
        <f t="shared" si="5"/>
        <v>723622.02604016219</v>
      </c>
    </row>
    <row r="47" spans="1:12" x14ac:dyDescent="0.2">
      <c r="A47" s="156">
        <f t="shared" si="0"/>
        <v>43</v>
      </c>
      <c r="B47" s="320">
        <v>45748</v>
      </c>
      <c r="C47" s="3"/>
      <c r="D47" s="81">
        <f t="shared" si="4"/>
        <v>0.86374530852452147</v>
      </c>
      <c r="E47" s="10"/>
      <c r="F47" s="147">
        <f t="shared" si="5"/>
        <v>762706.10098756524</v>
      </c>
    </row>
    <row r="48" spans="1:12" x14ac:dyDescent="0.2">
      <c r="A48" s="156">
        <f t="shared" si="0"/>
        <v>44</v>
      </c>
      <c r="B48" s="320">
        <v>45778</v>
      </c>
      <c r="C48" s="3"/>
      <c r="D48" s="81">
        <f t="shared" si="4"/>
        <v>0.94517428729912945</v>
      </c>
      <c r="E48" s="10"/>
      <c r="F48" s="147">
        <f t="shared" si="5"/>
        <v>835560.07590101997</v>
      </c>
    </row>
    <row r="49" spans="1:6" x14ac:dyDescent="0.2">
      <c r="A49" s="156">
        <f t="shared" si="0"/>
        <v>45</v>
      </c>
      <c r="B49" s="320">
        <v>45809</v>
      </c>
      <c r="C49" s="3"/>
      <c r="D49" s="81">
        <f t="shared" si="4"/>
        <v>0.74960022561335771</v>
      </c>
      <c r="E49" s="10"/>
      <c r="F49" s="147">
        <f t="shared" si="5"/>
        <v>663411.01525424549</v>
      </c>
    </row>
    <row r="50" spans="1:6" x14ac:dyDescent="0.2">
      <c r="A50" s="156">
        <f t="shared" si="0"/>
        <v>46</v>
      </c>
      <c r="B50" s="320">
        <v>45839</v>
      </c>
      <c r="C50" s="3"/>
      <c r="D50" s="81">
        <f t="shared" si="4"/>
        <v>0.75517642189150391</v>
      </c>
      <c r="E50" s="10"/>
      <c r="F50" s="147">
        <f t="shared" si="5"/>
        <v>669085.55581337842</v>
      </c>
    </row>
    <row r="51" spans="1:6" x14ac:dyDescent="0.2">
      <c r="A51" s="143">
        <f t="shared" si="0"/>
        <v>47</v>
      </c>
      <c r="B51" s="321">
        <v>45870</v>
      </c>
      <c r="C51" s="136"/>
      <c r="D51" s="315">
        <f t="shared" si="4"/>
        <v>1.0019683404724975</v>
      </c>
      <c r="E51" s="134"/>
      <c r="F51" s="148">
        <f t="shared" si="5"/>
        <v>888711.32960430067</v>
      </c>
    </row>
    <row r="52" spans="1:6" x14ac:dyDescent="0.2">
      <c r="A52" s="156">
        <f t="shared" si="0"/>
        <v>48</v>
      </c>
      <c r="B52" s="320">
        <v>45901</v>
      </c>
      <c r="C52" s="3"/>
      <c r="D52" s="316"/>
      <c r="F52" s="146">
        <f t="shared" si="5"/>
        <v>1016048.8367526823</v>
      </c>
    </row>
    <row r="53" spans="1:6" x14ac:dyDescent="0.2">
      <c r="A53" s="156">
        <f t="shared" si="0"/>
        <v>49</v>
      </c>
      <c r="B53" s="320">
        <v>45931</v>
      </c>
      <c r="C53" s="3"/>
      <c r="D53" s="316"/>
      <c r="F53" s="147">
        <f t="shared" si="5"/>
        <v>1149201.7639987066</v>
      </c>
    </row>
    <row r="54" spans="1:6" x14ac:dyDescent="0.2">
      <c r="A54" s="156">
        <f t="shared" si="0"/>
        <v>50</v>
      </c>
      <c r="B54" s="320">
        <v>45962</v>
      </c>
      <c r="C54" s="3"/>
      <c r="D54" s="316"/>
      <c r="F54" s="147">
        <f t="shared" si="5"/>
        <v>1584940.01325454</v>
      </c>
    </row>
    <row r="55" spans="1:6" x14ac:dyDescent="0.2">
      <c r="A55" s="156">
        <f t="shared" si="0"/>
        <v>51</v>
      </c>
      <c r="B55" s="320">
        <v>45992</v>
      </c>
      <c r="C55" s="3"/>
      <c r="D55" s="316"/>
      <c r="F55" s="147">
        <f t="shared" si="5"/>
        <v>1760767.8575037622</v>
      </c>
    </row>
    <row r="56" spans="1:6" x14ac:dyDescent="0.2">
      <c r="A56" s="156">
        <f t="shared" si="0"/>
        <v>52</v>
      </c>
      <c r="B56" s="320">
        <v>46023</v>
      </c>
      <c r="C56" s="3"/>
      <c r="D56" s="316"/>
      <c r="F56" s="147">
        <f t="shared" si="5"/>
        <v>969082.81279417058</v>
      </c>
    </row>
    <row r="57" spans="1:6" x14ac:dyDescent="0.2">
      <c r="A57" s="143">
        <f t="shared" si="0"/>
        <v>53</v>
      </c>
      <c r="B57" s="321">
        <v>46054</v>
      </c>
      <c r="C57" s="136"/>
      <c r="D57" s="317"/>
      <c r="E57" s="131"/>
      <c r="F57" s="148">
        <f t="shared" si="5"/>
        <v>747572.04555736354</v>
      </c>
    </row>
    <row r="58" spans="1:6" x14ac:dyDescent="0.2">
      <c r="B58" s="321"/>
    </row>
    <row r="59" spans="1:6" x14ac:dyDescent="0.2">
      <c r="B59" s="130"/>
    </row>
    <row r="60" spans="1:6" x14ac:dyDescent="0.2">
      <c r="B60" s="130"/>
    </row>
    <row r="61" spans="1:6" x14ac:dyDescent="0.2">
      <c r="B61" s="130"/>
    </row>
    <row r="62" spans="1:6" x14ac:dyDescent="0.2">
      <c r="B62" s="130"/>
    </row>
    <row r="63" spans="1:6" x14ac:dyDescent="0.2">
      <c r="B63" s="130"/>
    </row>
  </sheetData>
  <mergeCells count="3">
    <mergeCell ref="E27:G27"/>
    <mergeCell ref="A1:M1"/>
    <mergeCell ref="F39:H39"/>
  </mergeCell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81594-9D0C-4473-955F-9AC2FBB5E90B}">
  <sheetPr>
    <tabColor theme="9" tint="0.59999389629810485"/>
  </sheetPr>
  <dimension ref="A1:S161"/>
  <sheetViews>
    <sheetView zoomScale="50" zoomScaleNormal="85" workbookViewId="0">
      <selection activeCell="E134" sqref="E134"/>
    </sheetView>
  </sheetViews>
  <sheetFormatPr baseColWidth="10" defaultColWidth="11.5" defaultRowHeight="15" x14ac:dyDescent="0.2"/>
  <cols>
    <col min="3" max="3" width="28.5" customWidth="1"/>
    <col min="4" max="4" width="20.5" customWidth="1"/>
    <col min="5" max="5" width="16" customWidth="1"/>
    <col min="6" max="6" width="20.1640625" customWidth="1"/>
    <col min="7" max="7" width="16" customWidth="1"/>
    <col min="8" max="8" width="13.6640625" customWidth="1"/>
    <col min="9" max="9" width="17.6640625" customWidth="1"/>
    <col min="10" max="10" width="15" customWidth="1"/>
    <col min="11" max="11" width="13.6640625" customWidth="1"/>
    <col min="12" max="12" width="29.6640625" bestFit="1" customWidth="1"/>
    <col min="13" max="13" width="17.6640625" customWidth="1"/>
    <col min="14" max="14" width="13.6640625" customWidth="1"/>
    <col min="15" max="15" width="22" customWidth="1"/>
    <col min="16" max="16" width="13.6640625" customWidth="1"/>
    <col min="18" max="18" width="28" customWidth="1"/>
    <col min="19" max="19" width="16" customWidth="1"/>
  </cols>
  <sheetData>
    <row r="1" spans="1:19" ht="37" x14ac:dyDescent="0.2">
      <c r="A1" s="417" t="s">
        <v>188</v>
      </c>
      <c r="B1" s="417"/>
      <c r="C1" s="417"/>
      <c r="D1" s="417"/>
      <c r="E1" s="417"/>
      <c r="F1" s="417"/>
      <c r="G1" s="417"/>
      <c r="H1" s="417"/>
      <c r="I1" s="417"/>
      <c r="J1" s="417"/>
      <c r="K1" s="417"/>
      <c r="L1" s="417"/>
      <c r="M1" s="417"/>
      <c r="N1" s="417"/>
      <c r="O1" s="417"/>
      <c r="P1" s="417"/>
      <c r="Q1" s="417"/>
    </row>
    <row r="3" spans="1:19" ht="22" x14ac:dyDescent="0.3">
      <c r="F3" s="173" t="s">
        <v>189</v>
      </c>
    </row>
    <row r="7" spans="1:19" x14ac:dyDescent="0.2">
      <c r="F7" s="92"/>
    </row>
    <row r="8" spans="1:19" ht="16.25" customHeight="1" x14ac:dyDescent="0.2">
      <c r="D8" t="s">
        <v>190</v>
      </c>
    </row>
    <row r="9" spans="1:19" ht="17" customHeight="1" thickBot="1" x14ac:dyDescent="0.25">
      <c r="C9" t="s">
        <v>191</v>
      </c>
      <c r="D9">
        <v>40</v>
      </c>
      <c r="R9" s="179"/>
      <c r="S9" s="180"/>
    </row>
    <row r="10" spans="1:19" ht="16" thickBot="1" x14ac:dyDescent="0.25">
      <c r="C10" t="s">
        <v>192</v>
      </c>
      <c r="D10">
        <f>D9*4</f>
        <v>160</v>
      </c>
      <c r="M10" s="416" t="s">
        <v>193</v>
      </c>
      <c r="N10" s="416"/>
      <c r="R10" s="179" t="s">
        <v>194</v>
      </c>
      <c r="S10" s="179" t="s">
        <v>195</v>
      </c>
    </row>
    <row r="11" spans="1:19" ht="16" thickBot="1" x14ac:dyDescent="0.25">
      <c r="C11" t="s">
        <v>196</v>
      </c>
      <c r="D11">
        <f>MPS!K10</f>
        <v>0.36000000000000004</v>
      </c>
      <c r="L11" s="179"/>
      <c r="M11" s="301" t="s">
        <v>197</v>
      </c>
      <c r="N11" s="301" t="s">
        <v>198</v>
      </c>
      <c r="O11" s="301" t="s">
        <v>199</v>
      </c>
    </row>
    <row r="12" spans="1:19" x14ac:dyDescent="0.2">
      <c r="C12" s="3" t="s">
        <v>200</v>
      </c>
      <c r="D12" s="182">
        <f>D10/D11</f>
        <v>444.4444444444444</v>
      </c>
      <c r="L12" s="3" t="s">
        <v>201</v>
      </c>
      <c r="M12" s="10">
        <f>O12*(1/3)</f>
        <v>1050</v>
      </c>
      <c r="N12" s="10">
        <f>O12*2/3</f>
        <v>2100</v>
      </c>
      <c r="O12" s="3">
        <f>3500*9*D16</f>
        <v>3150</v>
      </c>
      <c r="R12" t="s">
        <v>202</v>
      </c>
      <c r="S12" s="171">
        <f>D60</f>
        <v>95259154.720663875</v>
      </c>
    </row>
    <row r="13" spans="1:19" x14ac:dyDescent="0.2">
      <c r="C13" s="3" t="s">
        <v>203</v>
      </c>
      <c r="D13" s="3">
        <v>0</v>
      </c>
      <c r="L13" s="3" t="s">
        <v>204</v>
      </c>
      <c r="O13" s="303">
        <f>O12*D12</f>
        <v>1399999.9999999998</v>
      </c>
      <c r="R13" t="s">
        <v>205</v>
      </c>
      <c r="S13" s="171">
        <f>D87</f>
        <v>22350868.459559597</v>
      </c>
    </row>
    <row r="14" spans="1:19" x14ac:dyDescent="0.2">
      <c r="C14" t="s">
        <v>206</v>
      </c>
      <c r="D14">
        <v>12</v>
      </c>
      <c r="L14" s="3" t="s">
        <v>207</v>
      </c>
      <c r="M14" s="169">
        <f>3417/D10*0.2332*D11</f>
        <v>1.7928999000000001</v>
      </c>
      <c r="N14" s="169">
        <f>3.9*D11</f>
        <v>1.4040000000000001</v>
      </c>
      <c r="O14" s="175">
        <f>M14*1/3+N14*2/3</f>
        <v>1.5336333</v>
      </c>
      <c r="R14" t="s">
        <v>208</v>
      </c>
      <c r="S14" s="171">
        <f>D134</f>
        <v>23843581.503484126</v>
      </c>
    </row>
    <row r="15" spans="1:19" x14ac:dyDescent="0.2">
      <c r="C15" t="s">
        <v>209</v>
      </c>
      <c r="D15" s="170">
        <v>0.6</v>
      </c>
      <c r="L15" s="3" t="s">
        <v>210</v>
      </c>
      <c r="O15" s="175">
        <f>O14*D17</f>
        <v>2.30044995</v>
      </c>
      <c r="R15" t="s">
        <v>211</v>
      </c>
      <c r="S15" s="171">
        <f>D161</f>
        <v>22117114.268527672</v>
      </c>
    </row>
    <row r="16" spans="1:19" ht="33" customHeight="1" x14ac:dyDescent="0.2">
      <c r="C16" s="199" t="s">
        <v>212</v>
      </c>
      <c r="D16" s="168">
        <v>0.1</v>
      </c>
      <c r="L16" s="3" t="s">
        <v>213</v>
      </c>
      <c r="O16" s="174">
        <f>500</f>
        <v>500</v>
      </c>
      <c r="R16" s="44" t="s">
        <v>214</v>
      </c>
    </row>
    <row r="17" spans="3:17" ht="18.5" customHeight="1" x14ac:dyDescent="0.2">
      <c r="C17" t="s">
        <v>215</v>
      </c>
      <c r="D17">
        <v>1.5</v>
      </c>
      <c r="L17" s="3" t="s">
        <v>216</v>
      </c>
      <c r="O17" s="174">
        <f>750</f>
        <v>750</v>
      </c>
    </row>
    <row r="18" spans="3:17" ht="16.25" customHeight="1" x14ac:dyDescent="0.2">
      <c r="C18" s="3" t="s">
        <v>217</v>
      </c>
      <c r="D18" s="174">
        <f>0.2*349*(1-D15)</f>
        <v>27.92</v>
      </c>
      <c r="L18" s="165" t="s">
        <v>218</v>
      </c>
      <c r="M18" s="166"/>
      <c r="N18" s="166"/>
      <c r="O18" s="167" t="s">
        <v>219</v>
      </c>
    </row>
    <row r="19" spans="3:17" ht="17" customHeight="1" x14ac:dyDescent="0.2">
      <c r="D19" s="171"/>
    </row>
    <row r="21" spans="3:17" ht="16" thickBot="1" x14ac:dyDescent="0.25">
      <c r="C21" s="160" t="s">
        <v>76</v>
      </c>
      <c r="D21" s="161">
        <v>45566</v>
      </c>
      <c r="E21" s="161">
        <v>45597</v>
      </c>
      <c r="F21" s="161">
        <v>45627</v>
      </c>
      <c r="G21" s="161">
        <v>45658</v>
      </c>
      <c r="H21" s="161">
        <v>45689</v>
      </c>
      <c r="I21" s="161">
        <v>45717</v>
      </c>
      <c r="J21" s="161">
        <v>45748</v>
      </c>
      <c r="K21" s="161">
        <v>45778</v>
      </c>
      <c r="L21" s="161">
        <v>45809</v>
      </c>
      <c r="M21" s="161">
        <v>45839</v>
      </c>
      <c r="N21" s="161">
        <v>45870</v>
      </c>
      <c r="O21" s="161">
        <v>45901</v>
      </c>
      <c r="P21" s="161">
        <v>45931</v>
      </c>
    </row>
    <row r="22" spans="3:17" ht="17" thickTop="1" thickBot="1" x14ac:dyDescent="0.25">
      <c r="C22" s="177" t="s">
        <v>220</v>
      </c>
      <c r="D22" s="218" cm="1">
        <f t="array" ref="D22">INDEX(Forecast!$F$41:$F$53,COLUMN(A1))</f>
        <v>1036462.6893610083</v>
      </c>
      <c r="E22" s="218" cm="1">
        <f t="array" ref="E22">INDEX(Forecast!$F$41:$F$53,COLUMN(B1))</f>
        <v>1420601.9105254954</v>
      </c>
      <c r="F22" s="218" cm="1">
        <f t="array" ref="F22">INDEX(Forecast!$F$41:$F$53,COLUMN(C1))</f>
        <v>1568482.6637013315</v>
      </c>
      <c r="G22" s="218" cm="1">
        <f t="array" ref="G22">INDEX(Forecast!$F$41:$F$53,COLUMN(D1))</f>
        <v>857970.34683884867</v>
      </c>
      <c r="H22" s="218" cm="1">
        <f t="array" ref="H22">INDEX(Forecast!$F$41:$F$53,COLUMN(E1))</f>
        <v>657830.10623999976</v>
      </c>
      <c r="I22" s="218" cm="1">
        <f t="array" ref="I22">INDEX(Forecast!$F$41:$F$53,COLUMN(F1))</f>
        <v>723622.02604016219</v>
      </c>
      <c r="J22" s="218" cm="1">
        <f t="array" ref="J22">INDEX(Forecast!$F$41:$F$53,COLUMN(G1))</f>
        <v>762706.10098756524</v>
      </c>
      <c r="K22" s="218" cm="1">
        <f t="array" ref="K22">INDEX(Forecast!$F$41:$F$53,COLUMN(H1))</f>
        <v>835560.07590101997</v>
      </c>
      <c r="L22" s="218" cm="1">
        <f t="array" ref="L22">INDEX(Forecast!$F$41:$F$53,COLUMN(I1))</f>
        <v>663411.01525424549</v>
      </c>
      <c r="M22" s="218" cm="1">
        <f t="array" ref="M22">INDEX(Forecast!$F$41:$F$53,COLUMN(J1))</f>
        <v>669085.55581337842</v>
      </c>
      <c r="N22" s="218" cm="1">
        <f t="array" ref="N22">INDEX(Forecast!$F$41:$F$53,COLUMN(K1))</f>
        <v>888711.32960430067</v>
      </c>
      <c r="O22" s="218" cm="1">
        <f t="array" ref="O22">INDEX(Forecast!$F$41:$F$53,COLUMN(L1))</f>
        <v>1016048.8367526823</v>
      </c>
      <c r="P22" s="218" cm="1">
        <f t="array" ref="P22">INDEX(Forecast!$F$41:$F$53,COLUMN(M1))</f>
        <v>1149201.7639987066</v>
      </c>
    </row>
    <row r="23" spans="3:17" ht="16" thickTop="1" x14ac:dyDescent="0.2">
      <c r="C23" s="176" t="s">
        <v>221</v>
      </c>
      <c r="D23" s="219">
        <f>D22</f>
        <v>1036462.6893610083</v>
      </c>
      <c r="E23" s="219">
        <f>D23+E22</f>
        <v>2457064.599886504</v>
      </c>
      <c r="F23" s="219">
        <f t="shared" ref="F23:P23" si="0">E23+F22</f>
        <v>4025547.2635878352</v>
      </c>
      <c r="G23" s="219">
        <f t="shared" si="0"/>
        <v>4883517.6104266839</v>
      </c>
      <c r="H23" s="219">
        <f t="shared" si="0"/>
        <v>5541347.7166666836</v>
      </c>
      <c r="I23" s="219">
        <f t="shared" si="0"/>
        <v>6264969.7427068455</v>
      </c>
      <c r="J23" s="219">
        <f t="shared" si="0"/>
        <v>7027675.8436944112</v>
      </c>
      <c r="K23" s="219">
        <f t="shared" si="0"/>
        <v>7863235.9195954315</v>
      </c>
      <c r="L23" s="219">
        <f t="shared" si="0"/>
        <v>8526646.9348496776</v>
      </c>
      <c r="M23" s="219">
        <f t="shared" si="0"/>
        <v>9195732.4906630553</v>
      </c>
      <c r="N23" s="219">
        <f t="shared" si="0"/>
        <v>10084443.820267357</v>
      </c>
      <c r="O23" s="219">
        <f t="shared" si="0"/>
        <v>11100492.65702004</v>
      </c>
      <c r="P23" s="219">
        <f t="shared" si="0"/>
        <v>12249694.421018746</v>
      </c>
      <c r="Q23" s="92"/>
    </row>
    <row r="24" spans="3:17" x14ac:dyDescent="0.2">
      <c r="C24" s="176" t="s">
        <v>222</v>
      </c>
      <c r="D24" s="219">
        <f>D23-$D$13</f>
        <v>1036462.6893610083</v>
      </c>
      <c r="E24" s="219">
        <f t="shared" ref="E24:P24" si="1">E23-$D$13</f>
        <v>2457064.599886504</v>
      </c>
      <c r="F24" s="219">
        <f t="shared" si="1"/>
        <v>4025547.2635878352</v>
      </c>
      <c r="G24" s="219">
        <f t="shared" si="1"/>
        <v>4883517.6104266839</v>
      </c>
      <c r="H24" s="219">
        <f t="shared" si="1"/>
        <v>5541347.7166666836</v>
      </c>
      <c r="I24" s="219">
        <f t="shared" si="1"/>
        <v>6264969.7427068455</v>
      </c>
      <c r="J24" s="219">
        <f t="shared" si="1"/>
        <v>7027675.8436944112</v>
      </c>
      <c r="K24" s="219">
        <f t="shared" si="1"/>
        <v>7863235.9195954315</v>
      </c>
      <c r="L24" s="219">
        <f t="shared" si="1"/>
        <v>8526646.9348496776</v>
      </c>
      <c r="M24" s="219">
        <f t="shared" si="1"/>
        <v>9195732.4906630553</v>
      </c>
      <c r="N24" s="219">
        <f t="shared" si="1"/>
        <v>10084443.820267357</v>
      </c>
      <c r="O24" s="219">
        <f>O23-$D$13</f>
        <v>11100492.65702004</v>
      </c>
      <c r="P24" s="219">
        <f t="shared" si="1"/>
        <v>12249694.421018746</v>
      </c>
    </row>
    <row r="27" spans="3:17" ht="21" thickBot="1" x14ac:dyDescent="0.3">
      <c r="C27" s="162" t="s">
        <v>223</v>
      </c>
      <c r="D27" s="162"/>
      <c r="E27" s="162"/>
      <c r="F27" s="162"/>
      <c r="G27" s="162"/>
      <c r="H27" s="162"/>
      <c r="I27" s="162"/>
      <c r="J27" s="162"/>
      <c r="K27" s="162"/>
      <c r="L27" s="162"/>
      <c r="M27" s="162"/>
      <c r="N27" s="162"/>
      <c r="O27" s="162"/>
      <c r="P27" s="162"/>
    </row>
    <row r="28" spans="3:17" ht="16.25" customHeight="1" thickTop="1" thickBot="1" x14ac:dyDescent="0.3">
      <c r="C28" s="162"/>
      <c r="D28" s="162"/>
      <c r="E28" s="162"/>
      <c r="F28" s="162"/>
      <c r="G28" s="162"/>
      <c r="H28" s="162"/>
      <c r="I28" s="162"/>
      <c r="J28" s="162"/>
      <c r="K28" s="162"/>
      <c r="L28" s="162"/>
      <c r="M28" s="162"/>
      <c r="N28" s="162"/>
      <c r="O28" s="162"/>
      <c r="P28" s="162"/>
    </row>
    <row r="29" spans="3:17" ht="17" customHeight="1" thickTop="1" x14ac:dyDescent="0.2">
      <c r="C29" s="161" t="s">
        <v>224</v>
      </c>
      <c r="D29" s="161">
        <v>45566</v>
      </c>
      <c r="E29" s="161">
        <v>45597</v>
      </c>
      <c r="F29" s="161">
        <v>45627</v>
      </c>
      <c r="G29" s="161">
        <v>45658</v>
      </c>
      <c r="H29" s="161">
        <v>45689</v>
      </c>
      <c r="I29" s="161">
        <v>45717</v>
      </c>
      <c r="J29" s="161">
        <v>45748</v>
      </c>
      <c r="K29" s="161">
        <v>45778</v>
      </c>
      <c r="L29" s="161">
        <v>45809</v>
      </c>
      <c r="M29" s="161">
        <v>45839</v>
      </c>
      <c r="N29" s="161">
        <v>45870</v>
      </c>
      <c r="O29" s="161">
        <v>45901</v>
      </c>
      <c r="P29" s="161">
        <v>45931</v>
      </c>
    </row>
    <row r="30" spans="3:17" ht="16" x14ac:dyDescent="0.2">
      <c r="C30" s="163" t="s">
        <v>225</v>
      </c>
      <c r="D30" s="220">
        <f>P24/D14</f>
        <v>1020807.8684182288</v>
      </c>
      <c r="E30" s="220">
        <f>D30</f>
        <v>1020807.8684182288</v>
      </c>
      <c r="F30" s="220">
        <f t="shared" ref="F30:P30" si="2">E30</f>
        <v>1020807.8684182288</v>
      </c>
      <c r="G30" s="220">
        <f t="shared" si="2"/>
        <v>1020807.8684182288</v>
      </c>
      <c r="H30" s="220">
        <f t="shared" si="2"/>
        <v>1020807.8684182288</v>
      </c>
      <c r="I30" s="220">
        <f t="shared" si="2"/>
        <v>1020807.8684182288</v>
      </c>
      <c r="J30" s="220">
        <f t="shared" si="2"/>
        <v>1020807.8684182288</v>
      </c>
      <c r="K30" s="220">
        <f t="shared" si="2"/>
        <v>1020807.8684182288</v>
      </c>
      <c r="L30" s="220">
        <f t="shared" si="2"/>
        <v>1020807.8684182288</v>
      </c>
      <c r="M30" s="220">
        <f t="shared" si="2"/>
        <v>1020807.8684182288</v>
      </c>
      <c r="N30" s="220">
        <f t="shared" si="2"/>
        <v>1020807.8684182288</v>
      </c>
      <c r="O30" s="220">
        <f t="shared" si="2"/>
        <v>1020807.8684182288</v>
      </c>
      <c r="P30" s="220">
        <f t="shared" si="2"/>
        <v>1020807.8684182288</v>
      </c>
    </row>
    <row r="31" spans="3:17" x14ac:dyDescent="0.2">
      <c r="C31" t="s">
        <v>226</v>
      </c>
      <c r="D31" s="221">
        <f>D30</f>
        <v>1020807.8684182288</v>
      </c>
      <c r="E31" s="221">
        <f>E30+D31</f>
        <v>2041615.7368364576</v>
      </c>
      <c r="F31" s="221">
        <f t="shared" ref="F31:O31" si="3">F30+E31</f>
        <v>3062423.6052546864</v>
      </c>
      <c r="G31" s="221">
        <f>G30+F31</f>
        <v>4083231.4736729153</v>
      </c>
      <c r="H31" s="221">
        <f t="shared" si="3"/>
        <v>5104039.3420911441</v>
      </c>
      <c r="I31" s="221">
        <f t="shared" si="3"/>
        <v>6124847.2105093729</v>
      </c>
      <c r="J31" s="221">
        <f t="shared" si="3"/>
        <v>7145655.0789276017</v>
      </c>
      <c r="K31" s="221">
        <f t="shared" si="3"/>
        <v>8166462.9473458305</v>
      </c>
      <c r="L31" s="221">
        <f t="shared" si="3"/>
        <v>9187270.8157640584</v>
      </c>
      <c r="M31" s="221">
        <f t="shared" si="3"/>
        <v>10208078.684182286</v>
      </c>
      <c r="N31" s="221">
        <f t="shared" si="3"/>
        <v>11228886.552600514</v>
      </c>
      <c r="O31" s="221">
        <f t="shared" si="3"/>
        <v>12249694.421018742</v>
      </c>
      <c r="P31" s="221">
        <f>P30+O31</f>
        <v>13270502.28943697</v>
      </c>
    </row>
    <row r="32" spans="3:17" x14ac:dyDescent="0.2">
      <c r="C32" t="s">
        <v>227</v>
      </c>
      <c r="D32" s="221">
        <f>MAX(0,D31-D24)</f>
        <v>0</v>
      </c>
      <c r="E32" s="221">
        <f t="shared" ref="E32:P32" si="4">MAX(0,E31-E24)</f>
        <v>0</v>
      </c>
      <c r="F32" s="221">
        <f t="shared" si="4"/>
        <v>0</v>
      </c>
      <c r="G32" s="221">
        <f t="shared" si="4"/>
        <v>0</v>
      </c>
      <c r="H32" s="221">
        <f t="shared" si="4"/>
        <v>0</v>
      </c>
      <c r="I32" s="221">
        <f t="shared" si="4"/>
        <v>0</v>
      </c>
      <c r="J32" s="221">
        <f t="shared" si="4"/>
        <v>117979.23523319047</v>
      </c>
      <c r="K32" s="221">
        <f t="shared" si="4"/>
        <v>303227.02775039896</v>
      </c>
      <c r="L32" s="221">
        <f t="shared" si="4"/>
        <v>660623.88091438077</v>
      </c>
      <c r="M32" s="221">
        <f t="shared" si="4"/>
        <v>1012346.1935192309</v>
      </c>
      <c r="N32" s="221">
        <f>MAX(0,N31-N24)</f>
        <v>1144442.7323331572</v>
      </c>
      <c r="O32" s="221">
        <f t="shared" si="4"/>
        <v>1149201.7639987022</v>
      </c>
      <c r="P32" s="221">
        <f t="shared" si="4"/>
        <v>1020807.8684182242</v>
      </c>
    </row>
    <row r="33" spans="3:16" x14ac:dyDescent="0.2">
      <c r="C33" t="s">
        <v>228</v>
      </c>
      <c r="D33" s="221">
        <f>MAX(0,D24-D31)</f>
        <v>15654.820942779537</v>
      </c>
      <c r="E33" s="221">
        <f>MAX(0,E24-E31)</f>
        <v>415448.86305004638</v>
      </c>
      <c r="F33" s="221">
        <f>MAX(0,F24-F31)</f>
        <v>963123.65833314881</v>
      </c>
      <c r="G33" s="221">
        <f t="shared" ref="G33:P33" si="5">MAX(0,G24-G31)</f>
        <v>800286.13675376866</v>
      </c>
      <c r="H33" s="221">
        <f t="shared" si="5"/>
        <v>437308.37457553949</v>
      </c>
      <c r="I33" s="221">
        <f t="shared" si="5"/>
        <v>140122.53219747264</v>
      </c>
      <c r="J33" s="221">
        <f t="shared" si="5"/>
        <v>0</v>
      </c>
      <c r="K33" s="221">
        <f t="shared" si="5"/>
        <v>0</v>
      </c>
      <c r="L33" s="221">
        <f>MAX(0,L24-L31)</f>
        <v>0</v>
      </c>
      <c r="M33" s="221">
        <f t="shared" si="5"/>
        <v>0</v>
      </c>
      <c r="N33" s="221">
        <f t="shared" si="5"/>
        <v>0</v>
      </c>
      <c r="O33" s="221">
        <f t="shared" si="5"/>
        <v>0</v>
      </c>
      <c r="P33" s="221">
        <f t="shared" si="5"/>
        <v>0</v>
      </c>
    </row>
    <row r="36" spans="3:16" x14ac:dyDescent="0.2">
      <c r="E36" s="92"/>
      <c r="F36" s="92"/>
    </row>
    <row r="37" spans="3:16" ht="21" thickBot="1" x14ac:dyDescent="0.3">
      <c r="C37" s="162" t="s">
        <v>229</v>
      </c>
      <c r="D37" s="162"/>
      <c r="E37" s="162"/>
      <c r="F37" s="162"/>
      <c r="G37" s="162"/>
      <c r="H37" s="162"/>
      <c r="I37" s="162"/>
      <c r="J37" s="162"/>
      <c r="K37" s="162"/>
      <c r="L37" s="162"/>
      <c r="M37" s="162"/>
      <c r="N37" s="162"/>
      <c r="O37" s="162"/>
      <c r="P37" s="162"/>
    </row>
    <row r="38" spans="3:16" ht="16.25" customHeight="1" thickTop="1" thickBot="1" x14ac:dyDescent="0.3">
      <c r="C38" s="162"/>
      <c r="D38" s="162"/>
      <c r="E38" s="162"/>
      <c r="F38" s="162"/>
      <c r="G38" s="162"/>
      <c r="H38" s="162"/>
      <c r="I38" s="162"/>
      <c r="J38" s="162"/>
      <c r="K38" s="162"/>
      <c r="L38" s="162"/>
      <c r="M38" s="162"/>
      <c r="N38" s="162"/>
      <c r="O38" s="162"/>
      <c r="P38" s="162"/>
    </row>
    <row r="39" spans="3:16" ht="17" customHeight="1" thickTop="1" x14ac:dyDescent="0.2">
      <c r="C39" s="161" t="s">
        <v>224</v>
      </c>
      <c r="D39" s="161">
        <v>45566</v>
      </c>
      <c r="E39" s="161">
        <v>45597</v>
      </c>
      <c r="F39" s="161">
        <v>45627</v>
      </c>
      <c r="G39" s="161">
        <v>45658</v>
      </c>
      <c r="H39" s="161">
        <v>45689</v>
      </c>
      <c r="I39" s="161">
        <v>45717</v>
      </c>
      <c r="J39" s="161">
        <v>45748</v>
      </c>
      <c r="K39" s="161">
        <v>45778</v>
      </c>
      <c r="L39" s="161">
        <v>45809</v>
      </c>
      <c r="M39" s="161">
        <v>45839</v>
      </c>
      <c r="N39" s="161">
        <v>45870</v>
      </c>
      <c r="O39" s="161">
        <v>45901</v>
      </c>
      <c r="P39" s="161">
        <v>45931</v>
      </c>
    </row>
    <row r="40" spans="3:16" ht="16" x14ac:dyDescent="0.2">
      <c r="C40" s="163" t="s">
        <v>225</v>
      </c>
      <c r="D40" s="220">
        <f>D30+F33/COUNT(D33:F33)</f>
        <v>1341849.0878626117</v>
      </c>
      <c r="E40" s="220">
        <f>D40</f>
        <v>1341849.0878626117</v>
      </c>
      <c r="F40" s="220">
        <f t="shared" ref="F40:P40" si="6">E40</f>
        <v>1341849.0878626117</v>
      </c>
      <c r="G40" s="220">
        <f>F40</f>
        <v>1341849.0878626117</v>
      </c>
      <c r="H40" s="220">
        <f>G40</f>
        <v>1341849.0878626117</v>
      </c>
      <c r="I40" s="220">
        <f t="shared" si="6"/>
        <v>1341849.0878626117</v>
      </c>
      <c r="J40" s="220">
        <f t="shared" si="6"/>
        <v>1341849.0878626117</v>
      </c>
      <c r="K40" s="220">
        <f t="shared" si="6"/>
        <v>1341849.0878626117</v>
      </c>
      <c r="L40" s="220">
        <f t="shared" si="6"/>
        <v>1341849.0878626117</v>
      </c>
      <c r="M40" s="220">
        <f t="shared" si="6"/>
        <v>1341849.0878626117</v>
      </c>
      <c r="N40" s="220">
        <f t="shared" si="6"/>
        <v>1341849.0878626117</v>
      </c>
      <c r="O40" s="220">
        <f t="shared" si="6"/>
        <v>1341849.0878626117</v>
      </c>
      <c r="P40" s="220">
        <f t="shared" si="6"/>
        <v>1341849.0878626117</v>
      </c>
    </row>
    <row r="41" spans="3:16" x14ac:dyDescent="0.2">
      <c r="C41" t="s">
        <v>226</v>
      </c>
      <c r="D41" s="221">
        <f>D40</f>
        <v>1341849.0878626117</v>
      </c>
      <c r="E41" s="221">
        <f>E40+D41</f>
        <v>2683698.1757252235</v>
      </c>
      <c r="F41" s="221">
        <f>F40+E41</f>
        <v>4025547.2635878352</v>
      </c>
      <c r="G41" s="221">
        <f>G40+F41</f>
        <v>5367396.351450447</v>
      </c>
      <c r="H41" s="221">
        <f>H40+G41</f>
        <v>6709245.4393130587</v>
      </c>
      <c r="I41" s="221">
        <f t="shared" ref="I41" si="7">I40+H41</f>
        <v>8051094.5271756705</v>
      </c>
      <c r="J41" s="221">
        <f t="shared" ref="J41" si="8">J40+I41</f>
        <v>9392943.6150382832</v>
      </c>
      <c r="K41" s="221">
        <f>K40+J41</f>
        <v>10734792.702900894</v>
      </c>
      <c r="L41" s="221">
        <f t="shared" ref="L41" si="9">L40+K41</f>
        <v>12076641.790763505</v>
      </c>
      <c r="M41" s="221">
        <f t="shared" ref="M41" si="10">M40+L41</f>
        <v>13418490.878626116</v>
      </c>
      <c r="N41" s="221">
        <f t="shared" ref="N41" si="11">N40+M41</f>
        <v>14760339.966488726</v>
      </c>
      <c r="O41" s="221">
        <f t="shared" ref="O41" si="12">O40+N41</f>
        <v>16102189.054351337</v>
      </c>
      <c r="P41" s="221">
        <f>P40+O41</f>
        <v>17444038.142213948</v>
      </c>
    </row>
    <row r="42" spans="3:16" x14ac:dyDescent="0.2">
      <c r="C42" t="s">
        <v>230</v>
      </c>
      <c r="D42" s="221">
        <f>MAX(0,D41-D24)</f>
        <v>305386.3985016034</v>
      </c>
      <c r="E42" s="221">
        <f t="shared" ref="E42:P42" si="13">MAX(0,E41-E24)</f>
        <v>226633.57583871949</v>
      </c>
      <c r="F42" s="221">
        <f t="shared" si="13"/>
        <v>0</v>
      </c>
      <c r="G42" s="221">
        <f t="shared" si="13"/>
        <v>483878.74102376308</v>
      </c>
      <c r="H42" s="221">
        <f>MAX(0,H41-H24)</f>
        <v>1167897.7226463752</v>
      </c>
      <c r="I42" s="221">
        <f t="shared" si="13"/>
        <v>1786124.784468825</v>
      </c>
      <c r="J42" s="221">
        <f t="shared" si="13"/>
        <v>2365267.771343872</v>
      </c>
      <c r="K42" s="221">
        <f t="shared" si="13"/>
        <v>2871556.7833054624</v>
      </c>
      <c r="L42" s="221">
        <f t="shared" si="13"/>
        <v>3549994.8559138272</v>
      </c>
      <c r="M42" s="221">
        <f t="shared" si="13"/>
        <v>4222758.3879630603</v>
      </c>
      <c r="N42" s="221">
        <f t="shared" si="13"/>
        <v>4675896.1462213695</v>
      </c>
      <c r="O42" s="221">
        <f t="shared" si="13"/>
        <v>5001696.3973312974</v>
      </c>
      <c r="P42" s="221">
        <f t="shared" si="13"/>
        <v>5194343.7211952023</v>
      </c>
    </row>
    <row r="43" spans="3:16" x14ac:dyDescent="0.2">
      <c r="C43" t="s">
        <v>218</v>
      </c>
      <c r="D43" s="221">
        <f>MAX(0,D24-D41)</f>
        <v>0</v>
      </c>
      <c r="E43" s="221">
        <f>MAX(0,E24-E41)</f>
        <v>0</v>
      </c>
      <c r="F43" s="221">
        <f t="shared" ref="F43:P43" si="14">MAX(0,F24-F41)</f>
        <v>0</v>
      </c>
      <c r="G43" s="221">
        <f t="shared" si="14"/>
        <v>0</v>
      </c>
      <c r="H43" s="221">
        <f t="shared" si="14"/>
        <v>0</v>
      </c>
      <c r="I43" s="221">
        <f t="shared" si="14"/>
        <v>0</v>
      </c>
      <c r="J43" s="221">
        <f t="shared" si="14"/>
        <v>0</v>
      </c>
      <c r="K43" s="221">
        <f t="shared" si="14"/>
        <v>0</v>
      </c>
      <c r="L43" s="221">
        <f>MAX(0,L24-L41)</f>
        <v>0</v>
      </c>
      <c r="M43" s="221">
        <f t="shared" si="14"/>
        <v>0</v>
      </c>
      <c r="N43" s="221">
        <f t="shared" si="14"/>
        <v>0</v>
      </c>
      <c r="O43" s="221">
        <f t="shared" si="14"/>
        <v>0</v>
      </c>
      <c r="P43" s="221">
        <f t="shared" si="14"/>
        <v>0</v>
      </c>
    </row>
    <row r="45" spans="3:16" x14ac:dyDescent="0.2">
      <c r="C45" s="161" t="s">
        <v>231</v>
      </c>
      <c r="D45" s="161">
        <v>45566</v>
      </c>
      <c r="E45" s="161">
        <v>45597</v>
      </c>
      <c r="F45" s="161">
        <v>45627</v>
      </c>
      <c r="G45" s="161">
        <v>45658</v>
      </c>
      <c r="H45" s="161">
        <v>45689</v>
      </c>
      <c r="I45" s="161">
        <v>45717</v>
      </c>
      <c r="J45" s="161">
        <v>45748</v>
      </c>
      <c r="K45" s="161">
        <v>45778</v>
      </c>
      <c r="L45" s="161">
        <v>45809</v>
      </c>
      <c r="M45" s="161">
        <v>45839</v>
      </c>
      <c r="N45" s="161">
        <v>45870</v>
      </c>
      <c r="O45" s="161">
        <v>45901</v>
      </c>
      <c r="P45" s="161">
        <v>45931</v>
      </c>
    </row>
    <row r="46" spans="3:16" x14ac:dyDescent="0.2">
      <c r="C46" t="s">
        <v>232</v>
      </c>
      <c r="D46" s="172">
        <f>(D40-$O$13)/$O$13</f>
        <v>-4.1536365812420019E-2</v>
      </c>
      <c r="E46" s="172">
        <f>(E40-D50)/D50</f>
        <v>-2.7799745335202014E-4</v>
      </c>
      <c r="F46" s="172">
        <f>(F40-E50)/E50</f>
        <v>5.3145972466542507E-5</v>
      </c>
      <c r="G46" s="172">
        <f t="shared" ref="G46:P46" si="15">(G40-F50)/F50</f>
        <v>5.3145972466542507E-5</v>
      </c>
      <c r="H46" s="172">
        <f t="shared" si="15"/>
        <v>5.3145972466542507E-5</v>
      </c>
      <c r="I46" s="172">
        <f t="shared" si="15"/>
        <v>5.3145972466542507E-5</v>
      </c>
      <c r="J46" s="172">
        <f t="shared" si="15"/>
        <v>5.3145972466542507E-5</v>
      </c>
      <c r="K46" s="172">
        <f t="shared" si="15"/>
        <v>5.3145972466542507E-5</v>
      </c>
      <c r="L46" s="172">
        <f t="shared" si="15"/>
        <v>5.3145972466542507E-5</v>
      </c>
      <c r="M46" s="172">
        <f t="shared" si="15"/>
        <v>5.3145972466542507E-5</v>
      </c>
      <c r="N46" s="172">
        <f t="shared" si="15"/>
        <v>5.3145972466542507E-5</v>
      </c>
      <c r="O46" s="172">
        <f t="shared" si="15"/>
        <v>5.3145972466542507E-5</v>
      </c>
      <c r="P46" s="172">
        <f t="shared" si="15"/>
        <v>5.3145972466542507E-5</v>
      </c>
    </row>
    <row r="47" spans="3:16" x14ac:dyDescent="0.2">
      <c r="C47" s="164" t="s">
        <v>233</v>
      </c>
      <c r="D47">
        <f>IF(D46&lt;0.15,0,(D46-0.15)*$O$13/$D$12)</f>
        <v>0</v>
      </c>
      <c r="E47">
        <f>IF(E46&lt;0.15,0,ROUND((E46-0.15)*D50/$D$12,0))</f>
        <v>0</v>
      </c>
      <c r="F47">
        <f t="shared" ref="F47" si="16">IF(F46&lt;0.15,0,ROUND((F46-0.15)*E50/$D$12,0))</f>
        <v>0</v>
      </c>
      <c r="G47">
        <f t="shared" ref="G47" si="17">IF(G46&lt;0.15,0,ROUND((G46-0.15)*F50/$D$12,0))</f>
        <v>0</v>
      </c>
      <c r="H47">
        <f t="shared" ref="H47" si="18">IF(H46&lt;0.15,0,ROUND((H46-0.15)*G50/$D$12,0))</f>
        <v>0</v>
      </c>
      <c r="I47">
        <f>IF(I46&lt;0.15,0,ROUND((I46-0.15)*H50/$D$12,0))</f>
        <v>0</v>
      </c>
      <c r="J47">
        <f t="shared" ref="J47" si="19">IF(J46&lt;0.15,0,ROUND((J46-0.15)*I50/$D$12,0))</f>
        <v>0</v>
      </c>
      <c r="K47">
        <f t="shared" ref="K47" si="20">IF(K46&lt;0.15,0,ROUND((K46-0.15)*J50/$D$12,0))</f>
        <v>0</v>
      </c>
      <c r="L47">
        <f t="shared" ref="L47" si="21">IF(L46&lt;0.15,0,ROUND((L46-0.15)*K50/$D$12,0))</f>
        <v>0</v>
      </c>
      <c r="M47">
        <f t="shared" ref="M47" si="22">IF(M46&lt;0.15,0,ROUND((M46-0.15)*L50/$D$12,0))</f>
        <v>0</v>
      </c>
      <c r="N47">
        <f t="shared" ref="N47" si="23">IF(N46&lt;0.15,0,ROUND((N46-0.15)*M50/$D$12,0))</f>
        <v>0</v>
      </c>
      <c r="O47">
        <f t="shared" ref="O47" si="24">IF(O46&lt;0.15,0,ROUND((O46-0.15)*N50/$D$12,0))</f>
        <v>0</v>
      </c>
      <c r="P47">
        <f t="shared" ref="P47" si="25">IF(P46&lt;0.15,0,ROUND((P46-0.15)*O50/$D$12,0))</f>
        <v>0</v>
      </c>
    </row>
    <row r="48" spans="3:16" x14ac:dyDescent="0.2">
      <c r="C48" s="164" t="s">
        <v>234</v>
      </c>
      <c r="D48">
        <f>IF(D46&lt;0,ROUNDDOWN(-D46*$O$13/$D$12,0),0)</f>
        <v>130</v>
      </c>
      <c r="E48">
        <f>IF(E46&lt;0,ROUND(-E46*D50/$D$12,0),0)</f>
        <v>1</v>
      </c>
      <c r="F48">
        <f t="shared" ref="F48:P48" si="26">IF(F46&lt;0,ROUND(-F46*E50/$D$12,0),0)</f>
        <v>0</v>
      </c>
      <c r="G48">
        <f t="shared" si="26"/>
        <v>0</v>
      </c>
      <c r="H48">
        <f t="shared" si="26"/>
        <v>0</v>
      </c>
      <c r="I48">
        <f>IF(I46&lt;0,ROUND(-I46*H50/$D$12,0),0)</f>
        <v>0</v>
      </c>
      <c r="J48">
        <f t="shared" si="26"/>
        <v>0</v>
      </c>
      <c r="K48">
        <f t="shared" si="26"/>
        <v>0</v>
      </c>
      <c r="L48">
        <f t="shared" si="26"/>
        <v>0</v>
      </c>
      <c r="M48">
        <f t="shared" si="26"/>
        <v>0</v>
      </c>
      <c r="N48">
        <f t="shared" si="26"/>
        <v>0</v>
      </c>
      <c r="O48">
        <f t="shared" si="26"/>
        <v>0</v>
      </c>
      <c r="P48">
        <f t="shared" si="26"/>
        <v>0</v>
      </c>
    </row>
    <row r="49" spans="3:16" x14ac:dyDescent="0.2">
      <c r="C49" s="55" t="s">
        <v>235</v>
      </c>
      <c r="D49">
        <f>$O$12+D47-D48</f>
        <v>3020</v>
      </c>
      <c r="E49">
        <f>D49+E47-E48</f>
        <v>3019</v>
      </c>
      <c r="F49">
        <f t="shared" ref="F49" si="27">E49+F47-F48</f>
        <v>3019</v>
      </c>
      <c r="G49">
        <f t="shared" ref="G49" si="28">F49+G47-G48</f>
        <v>3019</v>
      </c>
      <c r="H49">
        <f t="shared" ref="H49" si="29">G49+H47-H48</f>
        <v>3019</v>
      </c>
      <c r="I49">
        <f t="shared" ref="I49" si="30">H49+I47-I48</f>
        <v>3019</v>
      </c>
      <c r="J49">
        <f t="shared" ref="J49" si="31">I49+J47-J48</f>
        <v>3019</v>
      </c>
      <c r="K49">
        <f t="shared" ref="K49" si="32">J49+K47-K48</f>
        <v>3019</v>
      </c>
      <c r="L49">
        <f t="shared" ref="L49" si="33">K49+L47-L48</f>
        <v>3019</v>
      </c>
      <c r="M49">
        <f t="shared" ref="M49" si="34">L49+M47-M48</f>
        <v>3019</v>
      </c>
      <c r="N49">
        <f t="shared" ref="N49" si="35">M49+N47-N48</f>
        <v>3019</v>
      </c>
      <c r="O49">
        <f t="shared" ref="O49" si="36">N49+O47-O48</f>
        <v>3019</v>
      </c>
      <c r="P49">
        <f t="shared" ref="P49" si="37">O49+P47-P48</f>
        <v>3019</v>
      </c>
    </row>
    <row r="50" spans="3:16" x14ac:dyDescent="0.2">
      <c r="C50" s="55" t="s">
        <v>236</v>
      </c>
      <c r="D50">
        <f>$O$13+(D47*$D$12)-(D48*$D$12)</f>
        <v>1342222.222222222</v>
      </c>
      <c r="E50">
        <f>E49*$D$12</f>
        <v>1341777.7777777778</v>
      </c>
      <c r="F50">
        <f>F49*$D$12</f>
        <v>1341777.7777777778</v>
      </c>
      <c r="G50">
        <f t="shared" ref="G50" si="38">G49*$D$12</f>
        <v>1341777.7777777778</v>
      </c>
      <c r="H50">
        <f t="shared" ref="H50" si="39">H49*$D$12</f>
        <v>1341777.7777777778</v>
      </c>
      <c r="I50">
        <f t="shared" ref="I50" si="40">I49*$D$12</f>
        <v>1341777.7777777778</v>
      </c>
      <c r="J50">
        <f t="shared" ref="J50" si="41">J49*$D$12</f>
        <v>1341777.7777777778</v>
      </c>
      <c r="K50">
        <f t="shared" ref="K50" si="42">K49*$D$12</f>
        <v>1341777.7777777778</v>
      </c>
      <c r="L50">
        <f t="shared" ref="L50" si="43">L49*$D$12</f>
        <v>1341777.7777777778</v>
      </c>
      <c r="M50">
        <f t="shared" ref="M50" si="44">M49*$D$12</f>
        <v>1341777.7777777778</v>
      </c>
      <c r="N50">
        <f t="shared" ref="N50" si="45">N49*$D$12</f>
        <v>1341777.7777777778</v>
      </c>
      <c r="O50">
        <f t="shared" ref="O50" si="46">O49*$D$12</f>
        <v>1341777.7777777778</v>
      </c>
      <c r="P50">
        <f t="shared" ref="P50" si="47">P49*$D$12</f>
        <v>1341777.7777777778</v>
      </c>
    </row>
    <row r="51" spans="3:16" x14ac:dyDescent="0.2">
      <c r="C51" s="164" t="s">
        <v>237</v>
      </c>
      <c r="D51">
        <f>IF(D46&gt;0,IF(D46&gt;0.15,0.15*$O$13,D46*$O$13),0)</f>
        <v>0</v>
      </c>
      <c r="E51" s="92">
        <f>IF(E46&gt;0,IF(E46&gt;0.15,0.15*D50,E46*D50),0)</f>
        <v>0</v>
      </c>
      <c r="F51" s="92">
        <f t="shared" ref="F51:P51" si="48">IF(F46&gt;0,IF(F46&gt;0.15,0.15*E50,F46*E50),0)</f>
        <v>71.31008483399637</v>
      </c>
      <c r="G51" s="92">
        <f t="shared" si="48"/>
        <v>71.31008483399637</v>
      </c>
      <c r="H51" s="92">
        <f t="shared" si="48"/>
        <v>71.31008483399637</v>
      </c>
      <c r="I51" s="92">
        <f t="shared" si="48"/>
        <v>71.31008483399637</v>
      </c>
      <c r="J51" s="92">
        <f t="shared" si="48"/>
        <v>71.31008483399637</v>
      </c>
      <c r="K51" s="92">
        <f t="shared" si="48"/>
        <v>71.31008483399637</v>
      </c>
      <c r="L51" s="92">
        <f t="shared" si="48"/>
        <v>71.31008483399637</v>
      </c>
      <c r="M51" s="92">
        <f t="shared" si="48"/>
        <v>71.31008483399637</v>
      </c>
      <c r="N51" s="92">
        <f t="shared" si="48"/>
        <v>71.31008483399637</v>
      </c>
      <c r="O51" s="92">
        <f t="shared" si="48"/>
        <v>71.31008483399637</v>
      </c>
      <c r="P51" s="92">
        <f t="shared" si="48"/>
        <v>71.31008483399637</v>
      </c>
    </row>
    <row r="52" spans="3:16" x14ac:dyDescent="0.2">
      <c r="C52" s="55" t="s">
        <v>238</v>
      </c>
      <c r="D52">
        <f>D50+D51</f>
        <v>1342222.222222222</v>
      </c>
      <c r="E52" s="92">
        <f>E50+E51</f>
        <v>1341777.7777777778</v>
      </c>
      <c r="F52" s="92">
        <f>F50+F51</f>
        <v>1341849.0878626117</v>
      </c>
      <c r="G52" s="92">
        <f t="shared" ref="G52" si="49">G50+G51</f>
        <v>1341849.0878626117</v>
      </c>
      <c r="H52" s="92">
        <f t="shared" ref="H52" si="50">H50+H51</f>
        <v>1341849.0878626117</v>
      </c>
      <c r="I52" s="92">
        <f t="shared" ref="I52" si="51">I50+I51</f>
        <v>1341849.0878626117</v>
      </c>
      <c r="J52" s="92">
        <f t="shared" ref="J52" si="52">J50+J51</f>
        <v>1341849.0878626117</v>
      </c>
      <c r="K52" s="92">
        <f t="shared" ref="K52" si="53">K50+K51</f>
        <v>1341849.0878626117</v>
      </c>
      <c r="L52" s="92">
        <f t="shared" ref="L52" si="54">L50+L51</f>
        <v>1341849.0878626117</v>
      </c>
      <c r="M52" s="92">
        <f t="shared" ref="M52" si="55">M50+M51</f>
        <v>1341849.0878626117</v>
      </c>
      <c r="N52" s="92">
        <f t="shared" ref="N52" si="56">N50+N51</f>
        <v>1341849.0878626117</v>
      </c>
      <c r="O52" s="92">
        <f t="shared" ref="O52" si="57">O50+O51</f>
        <v>1341849.0878626117</v>
      </c>
      <c r="P52" s="92">
        <f t="shared" ref="P52" si="58">P50+P51</f>
        <v>1341849.0878626117</v>
      </c>
    </row>
    <row r="54" spans="3:16" x14ac:dyDescent="0.2">
      <c r="C54" t="s">
        <v>239</v>
      </c>
    </row>
    <row r="55" spans="3:16" x14ac:dyDescent="0.2">
      <c r="C55" t="s">
        <v>240</v>
      </c>
      <c r="D55" s="171">
        <f>AVERAGE(D42:P42)*D18</f>
        <v>68407082.552171871</v>
      </c>
      <c r="F55" s="171"/>
    </row>
    <row r="56" spans="3:16" x14ac:dyDescent="0.2">
      <c r="C56" t="s">
        <v>241</v>
      </c>
      <c r="D56" s="171">
        <f>$O$16*SUM(D47:P47)</f>
        <v>0</v>
      </c>
    </row>
    <row r="57" spans="3:16" x14ac:dyDescent="0.2">
      <c r="C57" t="s">
        <v>242</v>
      </c>
      <c r="D57" s="171">
        <f>SUM(D48:P48)*$O$17</f>
        <v>98250</v>
      </c>
    </row>
    <row r="58" spans="3:16" x14ac:dyDescent="0.2">
      <c r="C58" t="s">
        <v>243</v>
      </c>
      <c r="D58" s="169">
        <f>SUM(D51:P51)*$O$15</f>
        <v>1804.4980919994898</v>
      </c>
    </row>
    <row r="59" spans="3:16" x14ac:dyDescent="0.2">
      <c r="C59" s="131" t="s">
        <v>244</v>
      </c>
      <c r="D59" s="178">
        <f>SUM(D50:P50)*$O$14</f>
        <v>26752017.670400001</v>
      </c>
    </row>
    <row r="60" spans="3:16" x14ac:dyDescent="0.2">
      <c r="C60" s="3" t="s">
        <v>245</v>
      </c>
      <c r="D60" s="174">
        <f>SUM(D55:D59)</f>
        <v>95259154.720663875</v>
      </c>
    </row>
    <row r="64" spans="3:16" ht="21" thickBot="1" x14ac:dyDescent="0.3">
      <c r="C64" s="162" t="s">
        <v>246</v>
      </c>
      <c r="D64" s="162"/>
      <c r="E64" s="162"/>
      <c r="F64" s="162"/>
      <c r="G64" s="162"/>
      <c r="H64" s="162"/>
      <c r="I64" s="162"/>
      <c r="J64" s="162"/>
      <c r="K64" s="162"/>
      <c r="L64" s="162"/>
      <c r="M64" s="162"/>
      <c r="N64" s="162"/>
      <c r="O64" s="162"/>
      <c r="P64" s="162"/>
    </row>
    <row r="65" spans="3:16" ht="22" thickTop="1" thickBot="1" x14ac:dyDescent="0.3">
      <c r="C65" s="162"/>
      <c r="D65" s="162"/>
      <c r="E65" s="162"/>
      <c r="F65" s="162"/>
      <c r="G65" s="162"/>
      <c r="H65" s="162"/>
      <c r="I65" s="162"/>
      <c r="J65" s="162"/>
      <c r="K65" s="162"/>
      <c r="L65" s="162"/>
      <c r="M65" s="162"/>
      <c r="N65" s="162"/>
      <c r="O65" s="162"/>
      <c r="P65" s="162"/>
    </row>
    <row r="66" spans="3:16" ht="16" thickTop="1" x14ac:dyDescent="0.2">
      <c r="C66" s="161" t="s">
        <v>224</v>
      </c>
      <c r="D66" s="161">
        <v>45566</v>
      </c>
      <c r="E66" s="161">
        <v>45597</v>
      </c>
      <c r="F66" s="161">
        <v>45627</v>
      </c>
      <c r="G66" s="161">
        <v>45658</v>
      </c>
      <c r="H66" s="161">
        <v>45689</v>
      </c>
      <c r="I66" s="161">
        <v>45717</v>
      </c>
      <c r="J66" s="161">
        <v>45748</v>
      </c>
      <c r="K66" s="161">
        <v>45778</v>
      </c>
      <c r="L66" s="161">
        <v>45809</v>
      </c>
      <c r="M66" s="161">
        <v>45839</v>
      </c>
      <c r="N66" s="161">
        <v>45870</v>
      </c>
      <c r="O66" s="161">
        <v>45901</v>
      </c>
      <c r="P66" s="161">
        <v>45931</v>
      </c>
    </row>
    <row r="67" spans="3:16" ht="16" x14ac:dyDescent="0.2">
      <c r="C67" s="163" t="s">
        <v>225</v>
      </c>
      <c r="D67" s="220">
        <f t="shared" ref="D67:P67" si="59">D22</f>
        <v>1036462.6893610083</v>
      </c>
      <c r="E67" s="220">
        <f>E22</f>
        <v>1420601.9105254954</v>
      </c>
      <c r="F67" s="220">
        <f t="shared" si="59"/>
        <v>1568482.6637013315</v>
      </c>
      <c r="G67" s="220">
        <f t="shared" si="59"/>
        <v>857970.34683884867</v>
      </c>
      <c r="H67" s="220">
        <f t="shared" si="59"/>
        <v>657830.10623999976</v>
      </c>
      <c r="I67" s="220">
        <f t="shared" si="59"/>
        <v>723622.02604016219</v>
      </c>
      <c r="J67" s="220">
        <f t="shared" si="59"/>
        <v>762706.10098756524</v>
      </c>
      <c r="K67" s="220">
        <f t="shared" si="59"/>
        <v>835560.07590101997</v>
      </c>
      <c r="L67" s="220">
        <f t="shared" si="59"/>
        <v>663411.01525424549</v>
      </c>
      <c r="M67" s="220">
        <f t="shared" si="59"/>
        <v>669085.55581337842</v>
      </c>
      <c r="N67" s="220">
        <f t="shared" si="59"/>
        <v>888711.32960430067</v>
      </c>
      <c r="O67" s="220">
        <f t="shared" si="59"/>
        <v>1016048.8367526823</v>
      </c>
      <c r="P67" s="220">
        <f t="shared" si="59"/>
        <v>1149201.7639987066</v>
      </c>
    </row>
    <row r="68" spans="3:16" x14ac:dyDescent="0.2">
      <c r="C68" t="s">
        <v>226</v>
      </c>
      <c r="D68" s="221">
        <f>D67</f>
        <v>1036462.6893610083</v>
      </c>
      <c r="E68" s="221">
        <f>E67+D68</f>
        <v>2457064.599886504</v>
      </c>
      <c r="F68" s="221">
        <f>F67+E68</f>
        <v>4025547.2635878352</v>
      </c>
      <c r="G68" s="221">
        <f>G67+F68</f>
        <v>4883517.6104266839</v>
      </c>
      <c r="H68" s="221">
        <f t="shared" ref="H68" si="60">H67+G68</f>
        <v>5541347.7166666836</v>
      </c>
      <c r="I68" s="221">
        <f>I67+H68</f>
        <v>6264969.7427068455</v>
      </c>
      <c r="J68" s="221">
        <f t="shared" ref="J68" si="61">J67+I68</f>
        <v>7027675.8436944112</v>
      </c>
      <c r="K68" s="221">
        <f>K67+J68</f>
        <v>7863235.9195954315</v>
      </c>
      <c r="L68" s="221">
        <f t="shared" ref="L68" si="62">L67+K68</f>
        <v>8526646.9348496776</v>
      </c>
      <c r="M68" s="221">
        <f t="shared" ref="M68" si="63">M67+L68</f>
        <v>9195732.4906630553</v>
      </c>
      <c r="N68" s="221">
        <f t="shared" ref="N68" si="64">N67+M68</f>
        <v>10084443.820267357</v>
      </c>
      <c r="O68" s="221">
        <f t="shared" ref="O68" si="65">O67+N68</f>
        <v>11100492.65702004</v>
      </c>
      <c r="P68" s="221">
        <f>P67+O68</f>
        <v>12249694.421018746</v>
      </c>
    </row>
    <row r="69" spans="3:16" x14ac:dyDescent="0.2">
      <c r="C69" t="s">
        <v>230</v>
      </c>
      <c r="D69" s="221">
        <f>MAX(0,D68-D24)</f>
        <v>0</v>
      </c>
      <c r="E69" s="221">
        <f>MAX(0,E68-E24)</f>
        <v>0</v>
      </c>
      <c r="F69" s="221">
        <f t="shared" ref="F69:P69" si="66">MAX(0,F68-F24)</f>
        <v>0</v>
      </c>
      <c r="G69" s="221">
        <f t="shared" si="66"/>
        <v>0</v>
      </c>
      <c r="H69" s="221">
        <f t="shared" si="66"/>
        <v>0</v>
      </c>
      <c r="I69" s="221">
        <f t="shared" si="66"/>
        <v>0</v>
      </c>
      <c r="J69" s="221">
        <f t="shared" si="66"/>
        <v>0</v>
      </c>
      <c r="K69" s="221">
        <f t="shared" si="66"/>
        <v>0</v>
      </c>
      <c r="L69" s="221">
        <f t="shared" si="66"/>
        <v>0</v>
      </c>
      <c r="M69" s="221">
        <f t="shared" si="66"/>
        <v>0</v>
      </c>
      <c r="N69" s="221">
        <f t="shared" si="66"/>
        <v>0</v>
      </c>
      <c r="O69" s="221">
        <f t="shared" si="66"/>
        <v>0</v>
      </c>
      <c r="P69" s="221">
        <f t="shared" si="66"/>
        <v>0</v>
      </c>
    </row>
    <row r="70" spans="3:16" x14ac:dyDescent="0.2">
      <c r="C70" t="s">
        <v>218</v>
      </c>
      <c r="D70" s="221">
        <f t="shared" ref="D70:P70" si="67">MAX(0,D24-D68)</f>
        <v>0</v>
      </c>
      <c r="E70" s="221">
        <f t="shared" si="67"/>
        <v>0</v>
      </c>
      <c r="F70" s="221">
        <f t="shared" si="67"/>
        <v>0</v>
      </c>
      <c r="G70" s="221">
        <f t="shared" si="67"/>
        <v>0</v>
      </c>
      <c r="H70" s="221">
        <f t="shared" si="67"/>
        <v>0</v>
      </c>
      <c r="I70" s="221">
        <f t="shared" si="67"/>
        <v>0</v>
      </c>
      <c r="J70" s="221">
        <f t="shared" si="67"/>
        <v>0</v>
      </c>
      <c r="K70" s="221">
        <f t="shared" si="67"/>
        <v>0</v>
      </c>
      <c r="L70" s="221">
        <f t="shared" si="67"/>
        <v>0</v>
      </c>
      <c r="M70" s="221">
        <f t="shared" si="67"/>
        <v>0</v>
      </c>
      <c r="N70" s="221">
        <f t="shared" si="67"/>
        <v>0</v>
      </c>
      <c r="O70" s="221">
        <f t="shared" si="67"/>
        <v>0</v>
      </c>
      <c r="P70" s="221">
        <f t="shared" si="67"/>
        <v>0</v>
      </c>
    </row>
    <row r="72" spans="3:16" x14ac:dyDescent="0.2">
      <c r="C72" s="161" t="s">
        <v>231</v>
      </c>
      <c r="D72" s="161">
        <v>45566</v>
      </c>
      <c r="E72" s="161">
        <v>45597</v>
      </c>
      <c r="F72" s="161">
        <v>45627</v>
      </c>
      <c r="G72" s="161">
        <v>45658</v>
      </c>
      <c r="H72" s="161">
        <v>45689</v>
      </c>
      <c r="I72" s="161">
        <v>45717</v>
      </c>
      <c r="J72" s="161">
        <v>45748</v>
      </c>
      <c r="K72" s="161">
        <v>45778</v>
      </c>
      <c r="L72" s="161">
        <v>45809</v>
      </c>
      <c r="M72" s="161">
        <v>45839</v>
      </c>
      <c r="N72" s="161">
        <v>45870</v>
      </c>
      <c r="O72" s="161">
        <v>45901</v>
      </c>
      <c r="P72" s="161">
        <v>45931</v>
      </c>
    </row>
    <row r="73" spans="3:16" x14ac:dyDescent="0.2">
      <c r="C73" t="s">
        <v>232</v>
      </c>
      <c r="D73" s="172">
        <f>(D67-$O$13)/$O$13</f>
        <v>-0.25966950759927965</v>
      </c>
      <c r="E73" s="172">
        <f>(E67-D77)/D77</f>
        <v>0.37006185112831763</v>
      </c>
      <c r="F73" s="172">
        <f>(F67-E77)/E77</f>
        <v>0.23958060882613139</v>
      </c>
      <c r="G73" s="172">
        <f t="shared" ref="G73:P73" si="68">(G67-F77)/F77</f>
        <v>-0.37788163700051253</v>
      </c>
      <c r="H73" s="172">
        <f>(H67-G77)/G77</f>
        <v>-0.2334967690108754</v>
      </c>
      <c r="I73" s="172">
        <f t="shared" si="68"/>
        <v>9.9358243477626715E-2</v>
      </c>
      <c r="J73" s="172">
        <f t="shared" si="68"/>
        <v>0.15873648023093992</v>
      </c>
      <c r="K73" s="172">
        <f t="shared" si="68"/>
        <v>0.25837360828466888</v>
      </c>
      <c r="L73" s="172">
        <f t="shared" si="68"/>
        <v>-9.8626337969775005E-2</v>
      </c>
      <c r="M73" s="172">
        <f>(M67-L77)/L77</f>
        <v>8.3338918821845714E-3</v>
      </c>
      <c r="N73" s="172">
        <f t="shared" si="68"/>
        <v>0.3393171410647533</v>
      </c>
      <c r="O73" s="172">
        <f t="shared" si="68"/>
        <v>0.28722403304816185</v>
      </c>
      <c r="P73" s="172">
        <f t="shared" si="68"/>
        <v>0.28005146980053974</v>
      </c>
    </row>
    <row r="74" spans="3:16" x14ac:dyDescent="0.2">
      <c r="C74" s="164" t="s">
        <v>233</v>
      </c>
      <c r="D74">
        <f>IF(D73&lt;0.15,0,(D73-0.15)*$O$13/$D$12)</f>
        <v>0</v>
      </c>
      <c r="E74">
        <f>IF(E73&lt;0.15,0,ROUNDUP((E73-0.15)*D77/$D$12,0))</f>
        <v>514</v>
      </c>
      <c r="F74">
        <f t="shared" ref="F74:P74" si="69">IF(F73&lt;0.15,0,ROUNDUP((F73-0.15)*E77/$D$12,0))</f>
        <v>256</v>
      </c>
      <c r="G74">
        <f t="shared" si="69"/>
        <v>0</v>
      </c>
      <c r="H74">
        <f t="shared" si="69"/>
        <v>0</v>
      </c>
      <c r="I74">
        <f t="shared" si="69"/>
        <v>0</v>
      </c>
      <c r="J74">
        <f t="shared" si="69"/>
        <v>13</v>
      </c>
      <c r="K74">
        <f t="shared" si="69"/>
        <v>162</v>
      </c>
      <c r="L74">
        <f t="shared" si="69"/>
        <v>0</v>
      </c>
      <c r="M74">
        <f t="shared" si="69"/>
        <v>0</v>
      </c>
      <c r="N74">
        <f t="shared" si="69"/>
        <v>283</v>
      </c>
      <c r="O74">
        <f>IF(O73&lt;0.15,0,ROUNDUP((O73-0.15)*N77/$D$12,0))</f>
        <v>244</v>
      </c>
      <c r="P74">
        <f t="shared" si="69"/>
        <v>263</v>
      </c>
    </row>
    <row r="75" spans="3:16" x14ac:dyDescent="0.2">
      <c r="C75" s="164" t="s">
        <v>234</v>
      </c>
      <c r="D75">
        <f>IF(D73&lt;0,ROUNDDOWN(-D73*$O$13/$D$12,0),0)</f>
        <v>817</v>
      </c>
      <c r="E75">
        <f>IF(E73&lt;0,ROUNDDOWN(-E73*D77/$D$12,0),0)</f>
        <v>0</v>
      </c>
      <c r="F75">
        <f t="shared" ref="F75:P75" si="70">IF(F73&lt;0,ROUNDDOWN(-F73*E77/$D$12,0),0)</f>
        <v>0</v>
      </c>
      <c r="G75">
        <f t="shared" si="70"/>
        <v>1172</v>
      </c>
      <c r="H75">
        <f t="shared" si="70"/>
        <v>450</v>
      </c>
      <c r="I75">
        <f t="shared" si="70"/>
        <v>0</v>
      </c>
      <c r="J75">
        <f t="shared" si="70"/>
        <v>0</v>
      </c>
      <c r="K75">
        <f t="shared" si="70"/>
        <v>0</v>
      </c>
      <c r="L75">
        <f t="shared" si="70"/>
        <v>163</v>
      </c>
      <c r="M75">
        <f t="shared" si="70"/>
        <v>0</v>
      </c>
      <c r="N75">
        <f t="shared" si="70"/>
        <v>0</v>
      </c>
      <c r="O75">
        <f t="shared" si="70"/>
        <v>0</v>
      </c>
      <c r="P75">
        <f t="shared" si="70"/>
        <v>0</v>
      </c>
    </row>
    <row r="76" spans="3:16" x14ac:dyDescent="0.2">
      <c r="C76" s="55" t="s">
        <v>235</v>
      </c>
      <c r="D76">
        <f>$O$12+D74-D75</f>
        <v>2333</v>
      </c>
      <c r="E76">
        <f>D76+E74-E75</f>
        <v>2847</v>
      </c>
      <c r="F76">
        <f t="shared" ref="F76:P76" si="71">E76+F74-F75</f>
        <v>3103</v>
      </c>
      <c r="G76">
        <f t="shared" si="71"/>
        <v>1931</v>
      </c>
      <c r="H76">
        <f t="shared" si="71"/>
        <v>1481</v>
      </c>
      <c r="I76">
        <f t="shared" si="71"/>
        <v>1481</v>
      </c>
      <c r="J76">
        <f t="shared" si="71"/>
        <v>1494</v>
      </c>
      <c r="K76">
        <f t="shared" si="71"/>
        <v>1656</v>
      </c>
      <c r="L76">
        <f t="shared" si="71"/>
        <v>1493</v>
      </c>
      <c r="M76">
        <f t="shared" si="71"/>
        <v>1493</v>
      </c>
      <c r="N76">
        <f t="shared" si="71"/>
        <v>1776</v>
      </c>
      <c r="O76">
        <f t="shared" si="71"/>
        <v>2020</v>
      </c>
      <c r="P76">
        <f t="shared" si="71"/>
        <v>2283</v>
      </c>
    </row>
    <row r="77" spans="3:16" x14ac:dyDescent="0.2">
      <c r="C77" s="55" t="s">
        <v>236</v>
      </c>
      <c r="D77">
        <f>$O$13+(D74*$D$12)-(D75*$D$12)</f>
        <v>1036888.8888888888</v>
      </c>
      <c r="E77">
        <f>E76*$D$12</f>
        <v>1265333.3333333333</v>
      </c>
      <c r="F77">
        <f t="shared" ref="F77:P77" si="72">F76*$D$12</f>
        <v>1379111.111111111</v>
      </c>
      <c r="G77">
        <f t="shared" si="72"/>
        <v>858222.22222222213</v>
      </c>
      <c r="H77">
        <f t="shared" si="72"/>
        <v>658222.22222222213</v>
      </c>
      <c r="I77">
        <f t="shared" si="72"/>
        <v>658222.22222222213</v>
      </c>
      <c r="J77">
        <f t="shared" si="72"/>
        <v>663999.99999999988</v>
      </c>
      <c r="K77">
        <f t="shared" si="72"/>
        <v>735999.99999999988</v>
      </c>
      <c r="L77">
        <f t="shared" si="72"/>
        <v>663555.5555555555</v>
      </c>
      <c r="M77">
        <f t="shared" si="72"/>
        <v>663555.5555555555</v>
      </c>
      <c r="N77">
        <f t="shared" si="72"/>
        <v>789333.33333333326</v>
      </c>
      <c r="O77">
        <f t="shared" si="72"/>
        <v>897777.77777777764</v>
      </c>
      <c r="P77">
        <f t="shared" si="72"/>
        <v>1014666.6666666665</v>
      </c>
    </row>
    <row r="78" spans="3:16" x14ac:dyDescent="0.2">
      <c r="C78" s="164" t="s">
        <v>237</v>
      </c>
      <c r="D78">
        <f>IF(D73&gt;0,IF(D73&gt;0.15,0.15*$O$13,D73*$O$13),0)</f>
        <v>0</v>
      </c>
      <c r="E78" s="92">
        <f>IF(E73&gt;0,IF(E73&gt;0.15,0.15*D77,E73*D77),0)</f>
        <v>155533.33333333331</v>
      </c>
      <c r="F78" s="92">
        <f t="shared" ref="F78:P78" si="73">IF(F73&gt;0,IF(F73&gt;0.15,0.15*E77,F73*E77),0)</f>
        <v>189799.99999999997</v>
      </c>
      <c r="G78" s="92">
        <f t="shared" si="73"/>
        <v>0</v>
      </c>
      <c r="H78" s="92">
        <f t="shared" si="73"/>
        <v>0</v>
      </c>
      <c r="I78" s="92">
        <f t="shared" si="73"/>
        <v>65399.803817940061</v>
      </c>
      <c r="J78" s="92">
        <f t="shared" si="73"/>
        <v>98733.333333333314</v>
      </c>
      <c r="K78" s="92">
        <f t="shared" si="73"/>
        <v>99599.999999999985</v>
      </c>
      <c r="L78" s="92">
        <f t="shared" si="73"/>
        <v>0</v>
      </c>
      <c r="M78" s="92">
        <f t="shared" si="73"/>
        <v>5530.0002578229178</v>
      </c>
      <c r="N78" s="92">
        <f t="shared" si="73"/>
        <v>99533.333333333328</v>
      </c>
      <c r="O78" s="92">
        <f t="shared" si="73"/>
        <v>118399.99999999999</v>
      </c>
      <c r="P78" s="92">
        <f t="shared" si="73"/>
        <v>134666.66666666663</v>
      </c>
    </row>
    <row r="79" spans="3:16" x14ac:dyDescent="0.2">
      <c r="C79" s="55" t="s">
        <v>238</v>
      </c>
      <c r="D79">
        <f>D77+D78</f>
        <v>1036888.8888888888</v>
      </c>
      <c r="E79" s="92">
        <f>E77+E78</f>
        <v>1420866.6666666665</v>
      </c>
      <c r="F79" s="92">
        <f t="shared" ref="F79:P79" si="74">F77+F78</f>
        <v>1568911.111111111</v>
      </c>
      <c r="G79" s="92">
        <f t="shared" si="74"/>
        <v>858222.22222222213</v>
      </c>
      <c r="H79" s="92">
        <f t="shared" si="74"/>
        <v>658222.22222222213</v>
      </c>
      <c r="I79" s="92">
        <f t="shared" si="74"/>
        <v>723622.02604016219</v>
      </c>
      <c r="J79" s="92">
        <f t="shared" si="74"/>
        <v>762733.33333333326</v>
      </c>
      <c r="K79" s="92">
        <f t="shared" si="74"/>
        <v>835599.99999999988</v>
      </c>
      <c r="L79" s="92">
        <f t="shared" si="74"/>
        <v>663555.5555555555</v>
      </c>
      <c r="M79" s="92">
        <f t="shared" si="74"/>
        <v>669085.55581337842</v>
      </c>
      <c r="N79" s="92">
        <f t="shared" si="74"/>
        <v>888866.66666666663</v>
      </c>
      <c r="O79" s="92">
        <f t="shared" si="74"/>
        <v>1016177.7777777776</v>
      </c>
      <c r="P79" s="92">
        <f t="shared" si="74"/>
        <v>1149333.333333333</v>
      </c>
    </row>
    <row r="81" spans="3:16" x14ac:dyDescent="0.2">
      <c r="C81" t="s">
        <v>247</v>
      </c>
    </row>
    <row r="82" spans="3:16" x14ac:dyDescent="0.2">
      <c r="C82" t="s">
        <v>240</v>
      </c>
      <c r="D82" s="171">
        <f>AVERAGE(D69:P69)*$D$18</f>
        <v>0</v>
      </c>
    </row>
    <row r="83" spans="3:16" x14ac:dyDescent="0.2">
      <c r="C83" t="s">
        <v>241</v>
      </c>
      <c r="D83" s="171">
        <f>$O$16*SUM(D74:P74)</f>
        <v>867500</v>
      </c>
    </row>
    <row r="84" spans="3:16" x14ac:dyDescent="0.2">
      <c r="C84" t="s">
        <v>242</v>
      </c>
      <c r="D84" s="171">
        <f>SUM(D75:P75)*$O$17</f>
        <v>1951500</v>
      </c>
    </row>
    <row r="85" spans="3:16" x14ac:dyDescent="0.2">
      <c r="C85" t="s">
        <v>243</v>
      </c>
      <c r="D85" s="169">
        <f>SUM(D78:P78)*$O$15</f>
        <v>2224987.0727595985</v>
      </c>
    </row>
    <row r="86" spans="3:16" x14ac:dyDescent="0.2">
      <c r="C86" t="s">
        <v>244</v>
      </c>
      <c r="D86" s="169">
        <f>SUM(D77:P77)*$O$14</f>
        <v>17306881.386799999</v>
      </c>
    </row>
    <row r="87" spans="3:16" x14ac:dyDescent="0.2">
      <c r="C87" s="3" t="s">
        <v>245</v>
      </c>
      <c r="D87" s="174">
        <f>SUM(D82:D86)</f>
        <v>22350868.459559597</v>
      </c>
    </row>
    <row r="90" spans="3:16" ht="21" thickBot="1" x14ac:dyDescent="0.3">
      <c r="C90" s="162" t="s">
        <v>248</v>
      </c>
      <c r="D90" s="162"/>
      <c r="E90" s="162"/>
      <c r="F90" s="162"/>
      <c r="G90" s="162"/>
      <c r="H90" s="162"/>
      <c r="I90" s="162"/>
      <c r="J90" s="162"/>
      <c r="K90" s="162"/>
      <c r="L90" s="162"/>
      <c r="M90" s="162"/>
      <c r="N90" s="162"/>
      <c r="O90" s="162"/>
      <c r="P90" s="162"/>
    </row>
    <row r="91" spans="3:16" ht="22" thickTop="1" thickBot="1" x14ac:dyDescent="0.3">
      <c r="C91" s="201" t="s">
        <v>249</v>
      </c>
      <c r="D91" s="162"/>
      <c r="E91" s="162"/>
      <c r="F91" s="162"/>
      <c r="G91" s="162"/>
      <c r="H91" s="162"/>
      <c r="I91" s="162"/>
      <c r="J91" s="162"/>
      <c r="K91" s="162"/>
      <c r="L91" s="162"/>
      <c r="M91" s="162"/>
      <c r="N91" s="162"/>
      <c r="O91" s="162"/>
      <c r="P91" s="162"/>
    </row>
    <row r="92" spans="3:16" ht="16" thickTop="1" x14ac:dyDescent="0.2">
      <c r="C92" s="202" t="s">
        <v>224</v>
      </c>
      <c r="D92" s="161">
        <v>45566</v>
      </c>
      <c r="E92" s="161">
        <v>45597</v>
      </c>
      <c r="F92" s="161">
        <v>45627</v>
      </c>
      <c r="G92" s="161">
        <v>45658</v>
      </c>
      <c r="H92" s="161">
        <v>45689</v>
      </c>
      <c r="I92" s="161">
        <v>45717</v>
      </c>
      <c r="J92" s="161">
        <v>45748</v>
      </c>
      <c r="K92" s="161">
        <v>45778</v>
      </c>
      <c r="L92" s="161">
        <v>45809</v>
      </c>
      <c r="M92" s="161">
        <v>45839</v>
      </c>
      <c r="N92" s="161">
        <v>45870</v>
      </c>
      <c r="O92" s="161">
        <v>45901</v>
      </c>
      <c r="P92" s="161">
        <v>45931</v>
      </c>
    </row>
    <row r="93" spans="3:16" x14ac:dyDescent="0.2">
      <c r="C93" s="8" t="s">
        <v>225</v>
      </c>
      <c r="D93" s="92">
        <f>D40</f>
        <v>1341849.0878626117</v>
      </c>
      <c r="E93">
        <f>E40</f>
        <v>1341849.0878626117</v>
      </c>
      <c r="F93">
        <f>F40</f>
        <v>1341849.0878626117</v>
      </c>
      <c r="G93">
        <f>AVERAGE(G22:M22)</f>
        <v>738597.88958217413</v>
      </c>
      <c r="H93">
        <f>G93</f>
        <v>738597.88958217413</v>
      </c>
      <c r="I93">
        <f t="shared" ref="I93:M93" si="75">H93</f>
        <v>738597.88958217413</v>
      </c>
      <c r="J93">
        <f t="shared" si="75"/>
        <v>738597.88958217413</v>
      </c>
      <c r="K93">
        <f t="shared" si="75"/>
        <v>738597.88958217413</v>
      </c>
      <c r="L93">
        <f t="shared" si="75"/>
        <v>738597.88958217413</v>
      </c>
      <c r="M93">
        <f t="shared" si="75"/>
        <v>738597.88958217413</v>
      </c>
      <c r="N93">
        <f>AVERAGE(N22:P22)</f>
        <v>1017987.3101185631</v>
      </c>
      <c r="O93">
        <f>N93</f>
        <v>1017987.3101185631</v>
      </c>
      <c r="P93">
        <f>O93</f>
        <v>1017987.3101185631</v>
      </c>
    </row>
    <row r="94" spans="3:16" x14ac:dyDescent="0.2">
      <c r="C94" s="8" t="s">
        <v>226</v>
      </c>
      <c r="D94" s="92">
        <f>D93</f>
        <v>1341849.0878626117</v>
      </c>
      <c r="E94">
        <f>E93+D94</f>
        <v>2683698.1757252235</v>
      </c>
      <c r="F94" s="92">
        <f>F93+E94</f>
        <v>4025547.2635878352</v>
      </c>
      <c r="G94" s="92">
        <f>G93+F94</f>
        <v>4764145.1531700091</v>
      </c>
      <c r="H94" s="92">
        <f>H93+G94</f>
        <v>5502743.042752183</v>
      </c>
      <c r="I94" s="92">
        <f>I93+H94</f>
        <v>6241340.9323343569</v>
      </c>
      <c r="J94">
        <f t="shared" ref="J94" si="76">J93+I94</f>
        <v>6979938.8219165308</v>
      </c>
      <c r="K94">
        <f>K93+J94</f>
        <v>7718536.7114987047</v>
      </c>
      <c r="L94">
        <f t="shared" ref="L94" si="77">L93+K94</f>
        <v>8457134.6010808796</v>
      </c>
      <c r="M94">
        <f t="shared" ref="M94" si="78">M93+L94</f>
        <v>9195732.4906630535</v>
      </c>
      <c r="N94">
        <f t="shared" ref="N94" si="79">N93+M94</f>
        <v>10213719.800781617</v>
      </c>
      <c r="O94">
        <f t="shared" ref="O94" si="80">O93+N94</f>
        <v>11231707.11090018</v>
      </c>
      <c r="P94" s="92">
        <f>P93+O94</f>
        <v>12249694.421018744</v>
      </c>
    </row>
    <row r="95" spans="3:16" x14ac:dyDescent="0.2">
      <c r="C95" s="8" t="s">
        <v>230</v>
      </c>
      <c r="D95" s="92">
        <f>MAX(0,D94-D24)</f>
        <v>305386.3985016034</v>
      </c>
      <c r="E95" s="92">
        <f t="shared" ref="E95:P95" si="81">MAX(0,E94-E24)</f>
        <v>226633.57583871949</v>
      </c>
      <c r="F95" s="92">
        <f t="shared" si="81"/>
        <v>0</v>
      </c>
      <c r="G95" s="92">
        <f t="shared" si="81"/>
        <v>0</v>
      </c>
      <c r="H95" s="92">
        <f t="shared" si="81"/>
        <v>0</v>
      </c>
      <c r="I95" s="92">
        <f t="shared" si="81"/>
        <v>0</v>
      </c>
      <c r="J95" s="92">
        <f t="shared" si="81"/>
        <v>0</v>
      </c>
      <c r="K95" s="92">
        <f t="shared" si="81"/>
        <v>0</v>
      </c>
      <c r="L95" s="92">
        <f t="shared" si="81"/>
        <v>0</v>
      </c>
      <c r="M95" s="92">
        <f t="shared" si="81"/>
        <v>0</v>
      </c>
      <c r="N95" s="92">
        <f t="shared" si="81"/>
        <v>129275.98051426001</v>
      </c>
      <c r="O95" s="92">
        <f t="shared" si="81"/>
        <v>131214.45388014056</v>
      </c>
      <c r="P95" s="92">
        <f t="shared" si="81"/>
        <v>0</v>
      </c>
    </row>
    <row r="96" spans="3:16" x14ac:dyDescent="0.2">
      <c r="C96" s="8" t="s">
        <v>218</v>
      </c>
      <c r="D96" s="92">
        <f t="shared" ref="D96:P96" si="82">MAX(0,D24-D94)</f>
        <v>0</v>
      </c>
      <c r="E96" s="92">
        <f t="shared" si="82"/>
        <v>0</v>
      </c>
      <c r="F96" s="92">
        <f t="shared" si="82"/>
        <v>0</v>
      </c>
      <c r="G96" s="92">
        <f t="shared" si="82"/>
        <v>119372.45725667477</v>
      </c>
      <c r="H96" s="92">
        <f t="shared" si="82"/>
        <v>38604.673914500512</v>
      </c>
      <c r="I96" s="92">
        <f t="shared" si="82"/>
        <v>23628.810372488573</v>
      </c>
      <c r="J96" s="92">
        <f t="shared" si="82"/>
        <v>47737.021777880378</v>
      </c>
      <c r="K96" s="92">
        <f t="shared" si="82"/>
        <v>144699.2080967268</v>
      </c>
      <c r="L96" s="92">
        <f t="shared" si="82"/>
        <v>69512.333768798038</v>
      </c>
      <c r="M96" s="92">
        <f t="shared" si="82"/>
        <v>1.862645149230957E-9</v>
      </c>
      <c r="N96" s="92">
        <f t="shared" si="82"/>
        <v>0</v>
      </c>
      <c r="O96" s="92">
        <f t="shared" si="82"/>
        <v>0</v>
      </c>
      <c r="P96" s="92">
        <f t="shared" si="82"/>
        <v>1.862645149230957E-9</v>
      </c>
    </row>
    <row r="97" spans="3:16" x14ac:dyDescent="0.2">
      <c r="C97" s="8"/>
      <c r="D97" s="92"/>
    </row>
    <row r="98" spans="3:16" x14ac:dyDescent="0.2">
      <c r="C98" s="8"/>
    </row>
    <row r="99" spans="3:16" x14ac:dyDescent="0.2">
      <c r="C99" s="202" t="s">
        <v>224</v>
      </c>
      <c r="D99" s="161">
        <v>45566</v>
      </c>
      <c r="E99" s="161">
        <v>45597</v>
      </c>
      <c r="F99" s="161">
        <v>45627</v>
      </c>
      <c r="G99" s="161">
        <v>45658</v>
      </c>
      <c r="H99" s="161">
        <v>45689</v>
      </c>
      <c r="I99" s="161">
        <v>45717</v>
      </c>
      <c r="J99" s="161">
        <v>45748</v>
      </c>
      <c r="K99" s="161">
        <v>45778</v>
      </c>
      <c r="L99" s="161">
        <v>45809</v>
      </c>
      <c r="M99" s="161">
        <v>45839</v>
      </c>
      <c r="N99" s="161">
        <v>45870</v>
      </c>
      <c r="O99" s="161">
        <v>45901</v>
      </c>
      <c r="P99" s="161">
        <v>45931</v>
      </c>
    </row>
    <row r="100" spans="3:16" x14ac:dyDescent="0.2">
      <c r="C100" s="8" t="s">
        <v>225</v>
      </c>
      <c r="D100">
        <f>D93+G96/COUNT(D93:F93)</f>
        <v>1381639.9069481699</v>
      </c>
      <c r="E100">
        <f>D100</f>
        <v>1381639.9069481699</v>
      </c>
      <c r="F100">
        <f>E100</f>
        <v>1381639.9069481699</v>
      </c>
      <c r="G100">
        <f>G93</f>
        <v>738597.88958217413</v>
      </c>
      <c r="H100">
        <f>G100</f>
        <v>738597.88958217413</v>
      </c>
      <c r="I100">
        <f t="shared" ref="I100:M100" si="83">H100</f>
        <v>738597.88958217413</v>
      </c>
      <c r="J100">
        <f t="shared" si="83"/>
        <v>738597.88958217413</v>
      </c>
      <c r="K100">
        <f t="shared" si="83"/>
        <v>738597.88958217413</v>
      </c>
      <c r="L100">
        <f t="shared" si="83"/>
        <v>738597.88958217413</v>
      </c>
      <c r="M100">
        <f t="shared" si="83"/>
        <v>738597.88958217413</v>
      </c>
      <c r="N100">
        <f>AVERAGE(N29:P29)</f>
        <v>45900.666666666664</v>
      </c>
      <c r="O100">
        <f>N100</f>
        <v>45900.666666666664</v>
      </c>
      <c r="P100">
        <f>O100</f>
        <v>45900.666666666664</v>
      </c>
    </row>
    <row r="101" spans="3:16" x14ac:dyDescent="0.2">
      <c r="C101" s="8" t="s">
        <v>226</v>
      </c>
      <c r="D101" s="92">
        <f>D100</f>
        <v>1381639.9069481699</v>
      </c>
      <c r="E101" s="92">
        <f>E100+D101</f>
        <v>2763279.8138963399</v>
      </c>
      <c r="F101" s="92">
        <f>F100+E101</f>
        <v>4144919.72084451</v>
      </c>
      <c r="G101" s="92">
        <f>G100+F101</f>
        <v>4883517.6104266839</v>
      </c>
      <c r="H101" s="92">
        <f>H100+G101</f>
        <v>5622115.5000088578</v>
      </c>
      <c r="I101" s="92">
        <f>I100+H101</f>
        <v>6360713.3895910317</v>
      </c>
      <c r="J101">
        <f t="shared" ref="J101" si="84">J100+I101</f>
        <v>7099311.2791732056</v>
      </c>
      <c r="K101">
        <f>K100+J101</f>
        <v>7837909.1687553795</v>
      </c>
      <c r="L101">
        <f t="shared" ref="L101" si="85">L100+K101</f>
        <v>8576507.0583375543</v>
      </c>
      <c r="M101">
        <f t="shared" ref="M101" si="86">M100+L101</f>
        <v>9315104.9479197282</v>
      </c>
      <c r="N101">
        <f t="shared" ref="N101" si="87">N100+M101</f>
        <v>9361005.6145863943</v>
      </c>
      <c r="O101">
        <f t="shared" ref="O101" si="88">O100+N101</f>
        <v>9406906.2812530603</v>
      </c>
      <c r="P101" s="92">
        <f>P100+O101</f>
        <v>9452806.9479197264</v>
      </c>
    </row>
    <row r="102" spans="3:16" x14ac:dyDescent="0.2">
      <c r="C102" s="8" t="s">
        <v>230</v>
      </c>
      <c r="D102" s="92">
        <f t="shared" ref="D102:P102" si="89">MAX(0,D101-D24)</f>
        <v>345177.21758716158</v>
      </c>
      <c r="E102" s="92">
        <f t="shared" si="89"/>
        <v>306215.21400983585</v>
      </c>
      <c r="F102" s="92">
        <f t="shared" si="89"/>
        <v>119372.45725667477</v>
      </c>
      <c r="G102" s="92">
        <f t="shared" si="89"/>
        <v>0</v>
      </c>
      <c r="H102" s="92">
        <f t="shared" si="89"/>
        <v>80767.783342174254</v>
      </c>
      <c r="I102" s="92">
        <f t="shared" si="89"/>
        <v>95743.646884186193</v>
      </c>
      <c r="J102" s="92">
        <f t="shared" si="89"/>
        <v>71635.435478794388</v>
      </c>
      <c r="K102" s="92">
        <f t="shared" si="89"/>
        <v>0</v>
      </c>
      <c r="L102" s="92">
        <f t="shared" si="89"/>
        <v>49860.123487876728</v>
      </c>
      <c r="M102" s="92">
        <f t="shared" si="89"/>
        <v>119372.4572566729</v>
      </c>
      <c r="N102" s="92">
        <f t="shared" si="89"/>
        <v>0</v>
      </c>
      <c r="O102" s="92">
        <f t="shared" si="89"/>
        <v>0</v>
      </c>
      <c r="P102" s="92">
        <f t="shared" si="89"/>
        <v>0</v>
      </c>
    </row>
    <row r="103" spans="3:16" x14ac:dyDescent="0.2">
      <c r="C103" s="8" t="s">
        <v>218</v>
      </c>
      <c r="D103" s="92">
        <f t="shared" ref="D103:P103" si="90">MAX(0,D24-D101)</f>
        <v>0</v>
      </c>
      <c r="E103" s="92">
        <f t="shared" si="90"/>
        <v>0</v>
      </c>
      <c r="F103" s="92">
        <f t="shared" si="90"/>
        <v>0</v>
      </c>
      <c r="G103" s="92">
        <f t="shared" si="90"/>
        <v>0</v>
      </c>
      <c r="H103" s="92">
        <f t="shared" si="90"/>
        <v>0</v>
      </c>
      <c r="I103" s="92">
        <f t="shared" si="90"/>
        <v>0</v>
      </c>
      <c r="J103" s="92">
        <f t="shared" si="90"/>
        <v>0</v>
      </c>
      <c r="K103" s="92">
        <f t="shared" si="90"/>
        <v>25326.750840052031</v>
      </c>
      <c r="L103" s="92">
        <f t="shared" si="90"/>
        <v>0</v>
      </c>
      <c r="M103" s="92">
        <f t="shared" si="90"/>
        <v>0</v>
      </c>
      <c r="N103" s="92">
        <f t="shared" si="90"/>
        <v>723438.20568096265</v>
      </c>
      <c r="O103" s="92">
        <f t="shared" si="90"/>
        <v>1693586.3757669795</v>
      </c>
      <c r="P103" s="92">
        <f t="shared" si="90"/>
        <v>2796887.4730990194</v>
      </c>
    </row>
    <row r="104" spans="3:16" x14ac:dyDescent="0.2">
      <c r="C104" s="8"/>
    </row>
    <row r="105" spans="3:16" x14ac:dyDescent="0.2">
      <c r="C105" s="8"/>
    </row>
    <row r="106" spans="3:16" x14ac:dyDescent="0.2">
      <c r="C106" s="202" t="s">
        <v>224</v>
      </c>
      <c r="D106" s="161">
        <v>45566</v>
      </c>
      <c r="E106" s="161">
        <v>45597</v>
      </c>
      <c r="F106" s="161">
        <v>45627</v>
      </c>
      <c r="G106" s="161">
        <v>45658</v>
      </c>
      <c r="H106" s="161">
        <v>45689</v>
      </c>
      <c r="I106" s="161">
        <v>45717</v>
      </c>
      <c r="J106" s="161">
        <v>45748</v>
      </c>
      <c r="K106" s="161">
        <v>45778</v>
      </c>
      <c r="L106" s="161">
        <v>45809</v>
      </c>
      <c r="M106" s="161">
        <v>45839</v>
      </c>
      <c r="N106" s="161">
        <v>45870</v>
      </c>
      <c r="O106" s="161">
        <v>45901</v>
      </c>
      <c r="P106" s="161">
        <v>45931</v>
      </c>
    </row>
    <row r="107" spans="3:16" x14ac:dyDescent="0.2">
      <c r="C107" s="8" t="s">
        <v>225</v>
      </c>
      <c r="D107">
        <f>D100+G103/COUNT(D100:F100)</f>
        <v>1381639.9069481699</v>
      </c>
      <c r="E107">
        <f>D107</f>
        <v>1381639.9069481699</v>
      </c>
      <c r="F107">
        <f>E107</f>
        <v>1381639.9069481699</v>
      </c>
      <c r="G107">
        <f>G100+K103/5</f>
        <v>743663.23975018458</v>
      </c>
      <c r="H107">
        <f>G107</f>
        <v>743663.23975018458</v>
      </c>
      <c r="I107">
        <f t="shared" ref="I107:M107" si="91">H107</f>
        <v>743663.23975018458</v>
      </c>
      <c r="J107">
        <f t="shared" si="91"/>
        <v>743663.23975018458</v>
      </c>
      <c r="K107">
        <f t="shared" si="91"/>
        <v>743663.23975018458</v>
      </c>
      <c r="L107">
        <f t="shared" si="91"/>
        <v>743663.23975018458</v>
      </c>
      <c r="M107">
        <f t="shared" si="91"/>
        <v>743663.23975018458</v>
      </c>
      <c r="N107">
        <f>AVERAGE(N22:P22)</f>
        <v>1017987.3101185631</v>
      </c>
      <c r="O107">
        <f>N107</f>
        <v>1017987.3101185631</v>
      </c>
      <c r="P107">
        <f>O107</f>
        <v>1017987.3101185631</v>
      </c>
    </row>
    <row r="108" spans="3:16" x14ac:dyDescent="0.2">
      <c r="C108" s="8" t="s">
        <v>226</v>
      </c>
      <c r="D108" s="92">
        <f>D107</f>
        <v>1381639.9069481699</v>
      </c>
      <c r="E108" s="92">
        <f>E107+D108</f>
        <v>2763279.8138963399</v>
      </c>
      <c r="F108" s="92">
        <f>F107+E108</f>
        <v>4144919.72084451</v>
      </c>
      <c r="G108" s="92">
        <f>G107+F108</f>
        <v>4888582.9605946951</v>
      </c>
      <c r="H108" s="92">
        <f>H107+G108</f>
        <v>5632246.2003448792</v>
      </c>
      <c r="I108" s="92">
        <f>I107+H108</f>
        <v>6375909.4400950633</v>
      </c>
      <c r="J108">
        <f t="shared" ref="J108" si="92">J107+I108</f>
        <v>7119572.6798452474</v>
      </c>
      <c r="K108">
        <f>K107+J108</f>
        <v>7863235.9195954315</v>
      </c>
      <c r="L108">
        <f t="shared" ref="L108" si="93">L107+K108</f>
        <v>8606899.1593456157</v>
      </c>
      <c r="M108">
        <f t="shared" ref="M108" si="94">M107+L108</f>
        <v>9350562.3990957998</v>
      </c>
      <c r="N108">
        <f t="shared" ref="N108" si="95">N107+M108</f>
        <v>10368549.709214363</v>
      </c>
      <c r="O108" s="92">
        <f>O107+N108</f>
        <v>11386537.019332927</v>
      </c>
      <c r="P108" s="92">
        <f>P107+O108</f>
        <v>12404524.32945149</v>
      </c>
    </row>
    <row r="109" spans="3:16" x14ac:dyDescent="0.2">
      <c r="C109" s="8" t="s">
        <v>230</v>
      </c>
      <c r="D109" s="92">
        <f t="shared" ref="D109:P109" si="96">MAX(0,D108-D24)</f>
        <v>345177.21758716158</v>
      </c>
      <c r="E109" s="92">
        <f t="shared" si="96"/>
        <v>306215.21400983585</v>
      </c>
      <c r="F109" s="92">
        <f t="shared" si="96"/>
        <v>119372.45725667477</v>
      </c>
      <c r="G109" s="92">
        <f t="shared" si="96"/>
        <v>5065.3501680111513</v>
      </c>
      <c r="H109" s="92">
        <f t="shared" si="96"/>
        <v>90898.483678195626</v>
      </c>
      <c r="I109" s="92">
        <f t="shared" si="96"/>
        <v>110939.69738821778</v>
      </c>
      <c r="J109" s="92">
        <f t="shared" si="96"/>
        <v>91896.8361508362</v>
      </c>
      <c r="K109" s="92">
        <f t="shared" si="96"/>
        <v>0</v>
      </c>
      <c r="L109" s="92">
        <f t="shared" si="96"/>
        <v>80252.224495938048</v>
      </c>
      <c r="M109" s="92">
        <f t="shared" si="96"/>
        <v>154829.90843274444</v>
      </c>
      <c r="N109" s="92">
        <f t="shared" si="96"/>
        <v>284105.88894700631</v>
      </c>
      <c r="O109" s="92">
        <f t="shared" si="96"/>
        <v>286044.36231288686</v>
      </c>
      <c r="P109" s="92">
        <f t="shared" si="96"/>
        <v>154829.90843274444</v>
      </c>
    </row>
    <row r="110" spans="3:16" x14ac:dyDescent="0.2">
      <c r="C110" s="8" t="s">
        <v>218</v>
      </c>
      <c r="D110" s="92">
        <f t="shared" ref="D110:P110" si="97">MAX(0,D24-D108)</f>
        <v>0</v>
      </c>
      <c r="E110" s="92">
        <f t="shared" si="97"/>
        <v>0</v>
      </c>
      <c r="F110" s="92">
        <f t="shared" si="97"/>
        <v>0</v>
      </c>
      <c r="G110" s="92">
        <f t="shared" si="97"/>
        <v>0</v>
      </c>
      <c r="H110" s="92">
        <f t="shared" si="97"/>
        <v>0</v>
      </c>
      <c r="I110" s="92">
        <f t="shared" si="97"/>
        <v>0</v>
      </c>
      <c r="J110" s="92">
        <f t="shared" si="97"/>
        <v>0</v>
      </c>
      <c r="K110" s="92">
        <f t="shared" si="97"/>
        <v>0</v>
      </c>
      <c r="L110" s="92">
        <f t="shared" si="97"/>
        <v>0</v>
      </c>
      <c r="M110" s="92">
        <f t="shared" si="97"/>
        <v>0</v>
      </c>
      <c r="N110" s="92">
        <f t="shared" si="97"/>
        <v>0</v>
      </c>
      <c r="O110" s="92">
        <f t="shared" si="97"/>
        <v>0</v>
      </c>
      <c r="P110" s="92">
        <f t="shared" si="97"/>
        <v>0</v>
      </c>
    </row>
    <row r="112" spans="3:16" x14ac:dyDescent="0.2">
      <c r="C112" s="183" t="s">
        <v>250</v>
      </c>
    </row>
    <row r="113" spans="3:16" x14ac:dyDescent="0.2">
      <c r="C113" s="161" t="s">
        <v>224</v>
      </c>
      <c r="D113" s="161">
        <v>45566</v>
      </c>
      <c r="E113" s="161">
        <v>45597</v>
      </c>
      <c r="F113" s="161">
        <v>45627</v>
      </c>
      <c r="G113" s="161">
        <v>45658</v>
      </c>
      <c r="H113" s="161">
        <v>45689</v>
      </c>
      <c r="I113" s="161">
        <v>45717</v>
      </c>
      <c r="J113" s="161">
        <v>45748</v>
      </c>
      <c r="K113" s="161">
        <v>45778</v>
      </c>
      <c r="L113" s="161">
        <v>45809</v>
      </c>
      <c r="M113" s="161">
        <v>45839</v>
      </c>
      <c r="N113" s="161">
        <v>45870</v>
      </c>
      <c r="O113" s="161">
        <v>45901</v>
      </c>
      <c r="P113" s="161">
        <v>45931</v>
      </c>
    </row>
    <row r="114" spans="3:16" ht="16" x14ac:dyDescent="0.2">
      <c r="C114" s="163" t="s">
        <v>225</v>
      </c>
      <c r="D114" s="221">
        <f>D107+G110/COUNT(D107:F107)</f>
        <v>1381639.9069481699</v>
      </c>
      <c r="E114" s="221">
        <f>D114</f>
        <v>1381639.9069481699</v>
      </c>
      <c r="F114" s="221">
        <f>E114</f>
        <v>1381639.9069481699</v>
      </c>
      <c r="G114" s="221">
        <f>G107+K110/5</f>
        <v>743663.23975018458</v>
      </c>
      <c r="H114" s="221">
        <f t="shared" ref="H114:M114" si="98">G114</f>
        <v>743663.23975018458</v>
      </c>
      <c r="I114" s="221">
        <f t="shared" si="98"/>
        <v>743663.23975018458</v>
      </c>
      <c r="J114" s="221">
        <f t="shared" si="98"/>
        <v>743663.23975018458</v>
      </c>
      <c r="K114" s="221">
        <f t="shared" si="98"/>
        <v>743663.23975018458</v>
      </c>
      <c r="L114" s="221">
        <f t="shared" si="98"/>
        <v>743663.23975018458</v>
      </c>
      <c r="M114" s="221">
        <f t="shared" si="98"/>
        <v>743663.23975018458</v>
      </c>
      <c r="N114" s="221">
        <f>N107-M109/COUNT(N107:P107)</f>
        <v>966377.34064098168</v>
      </c>
      <c r="O114" s="221">
        <f>N114</f>
        <v>966377.34064098168</v>
      </c>
      <c r="P114" s="221">
        <f>O114</f>
        <v>966377.34064098168</v>
      </c>
    </row>
    <row r="115" spans="3:16" x14ac:dyDescent="0.2">
      <c r="C115" t="s">
        <v>226</v>
      </c>
      <c r="D115" s="221">
        <f>D114</f>
        <v>1381639.9069481699</v>
      </c>
      <c r="E115" s="221">
        <f t="shared" ref="E115:P115" si="99">E114+D115</f>
        <v>2763279.8138963399</v>
      </c>
      <c r="F115" s="221">
        <f t="shared" si="99"/>
        <v>4144919.72084451</v>
      </c>
      <c r="G115" s="221">
        <f t="shared" si="99"/>
        <v>4888582.9605946951</v>
      </c>
      <c r="H115" s="221">
        <f t="shared" si="99"/>
        <v>5632246.2003448792</v>
      </c>
      <c r="I115" s="221">
        <f t="shared" si="99"/>
        <v>6375909.4400950633</v>
      </c>
      <c r="J115" s="221">
        <f t="shared" si="99"/>
        <v>7119572.6798452474</v>
      </c>
      <c r="K115" s="221">
        <f t="shared" si="99"/>
        <v>7863235.9195954315</v>
      </c>
      <c r="L115" s="221">
        <f t="shared" si="99"/>
        <v>8606899.1593456157</v>
      </c>
      <c r="M115" s="221">
        <f t="shared" si="99"/>
        <v>9350562.3990957998</v>
      </c>
      <c r="N115" s="221">
        <f t="shared" si="99"/>
        <v>10316939.739736781</v>
      </c>
      <c r="O115" s="221">
        <f t="shared" si="99"/>
        <v>11283317.080377761</v>
      </c>
      <c r="P115" s="221">
        <f t="shared" si="99"/>
        <v>12249694.421018742</v>
      </c>
    </row>
    <row r="116" spans="3:16" x14ac:dyDescent="0.2">
      <c r="C116" t="s">
        <v>230</v>
      </c>
      <c r="D116" s="221">
        <f>MAX(0,D115-D24)</f>
        <v>345177.21758716158</v>
      </c>
      <c r="E116" s="221">
        <f t="shared" ref="E116:P116" si="100">MAX(0,E115-E24)</f>
        <v>306215.21400983585</v>
      </c>
      <c r="F116" s="221">
        <f t="shared" si="100"/>
        <v>119372.45725667477</v>
      </c>
      <c r="G116" s="221">
        <f t="shared" si="100"/>
        <v>5065.3501680111513</v>
      </c>
      <c r="H116" s="221">
        <f t="shared" si="100"/>
        <v>90898.483678195626</v>
      </c>
      <c r="I116" s="221">
        <f t="shared" si="100"/>
        <v>110939.69738821778</v>
      </c>
      <c r="J116" s="221">
        <f t="shared" si="100"/>
        <v>91896.8361508362</v>
      </c>
      <c r="K116" s="221">
        <f>MAX(0,K115-K24)</f>
        <v>0</v>
      </c>
      <c r="L116" s="221">
        <f t="shared" si="100"/>
        <v>80252.224495938048</v>
      </c>
      <c r="M116" s="221">
        <f t="shared" si="100"/>
        <v>154829.90843274444</v>
      </c>
      <c r="N116" s="221">
        <f t="shared" si="100"/>
        <v>232495.91946942359</v>
      </c>
      <c r="O116" s="221">
        <f t="shared" si="100"/>
        <v>182824.42335772142</v>
      </c>
      <c r="P116" s="221">
        <f t="shared" si="100"/>
        <v>0</v>
      </c>
    </row>
    <row r="117" spans="3:16" x14ac:dyDescent="0.2">
      <c r="C117" t="s">
        <v>218</v>
      </c>
      <c r="D117" s="221">
        <f t="shared" ref="D117:P117" si="101">MAX(0,D24-D115)</f>
        <v>0</v>
      </c>
      <c r="E117" s="221">
        <f t="shared" si="101"/>
        <v>0</v>
      </c>
      <c r="F117" s="221">
        <f t="shared" si="101"/>
        <v>0</v>
      </c>
      <c r="G117" s="221">
        <f t="shared" si="101"/>
        <v>0</v>
      </c>
      <c r="H117" s="221">
        <f t="shared" si="101"/>
        <v>0</v>
      </c>
      <c r="I117" s="221">
        <f t="shared" si="101"/>
        <v>0</v>
      </c>
      <c r="J117" s="221">
        <f t="shared" si="101"/>
        <v>0</v>
      </c>
      <c r="K117" s="221">
        <f t="shared" si="101"/>
        <v>0</v>
      </c>
      <c r="L117" s="221">
        <f t="shared" si="101"/>
        <v>0</v>
      </c>
      <c r="M117" s="221">
        <f t="shared" si="101"/>
        <v>0</v>
      </c>
      <c r="N117" s="221">
        <f t="shared" si="101"/>
        <v>0</v>
      </c>
      <c r="O117" s="221">
        <f t="shared" si="101"/>
        <v>0</v>
      </c>
      <c r="P117" s="221">
        <f t="shared" si="101"/>
        <v>3.7252902984619141E-9</v>
      </c>
    </row>
    <row r="119" spans="3:16" x14ac:dyDescent="0.2">
      <c r="C119" s="161" t="s">
        <v>231</v>
      </c>
      <c r="D119" s="161">
        <v>45566</v>
      </c>
      <c r="E119" s="161">
        <v>45597</v>
      </c>
      <c r="F119" s="161">
        <v>45627</v>
      </c>
      <c r="G119" s="161">
        <v>45658</v>
      </c>
      <c r="H119" s="161">
        <v>45689</v>
      </c>
      <c r="I119" s="161">
        <v>45717</v>
      </c>
      <c r="J119" s="161">
        <v>45748</v>
      </c>
      <c r="K119" s="161">
        <v>45778</v>
      </c>
      <c r="L119" s="161">
        <v>45809</v>
      </c>
      <c r="M119" s="161">
        <v>45839</v>
      </c>
      <c r="N119" s="161">
        <v>45870</v>
      </c>
      <c r="O119" s="161">
        <v>45901</v>
      </c>
      <c r="P119" s="161">
        <v>45931</v>
      </c>
    </row>
    <row r="120" spans="3:16" x14ac:dyDescent="0.2">
      <c r="C120" t="s">
        <v>232</v>
      </c>
      <c r="D120" s="172">
        <f>(D114-$O$13)/$O$13</f>
        <v>-1.311435217987846E-2</v>
      </c>
      <c r="E120" s="172">
        <f t="shared" ref="E120:P120" si="102">(E114-D124)/D124</f>
        <v>-9.9777859960464483E-5</v>
      </c>
      <c r="F120" s="172">
        <f t="shared" si="102"/>
        <v>-9.9777859960632968E-5</v>
      </c>
      <c r="G120" s="172">
        <f t="shared" si="102"/>
        <v>-0.46180691880414432</v>
      </c>
      <c r="H120" s="172">
        <f t="shared" si="102"/>
        <v>-4.5263474437540218E-4</v>
      </c>
      <c r="I120" s="172">
        <f t="shared" si="102"/>
        <v>-4.5263474437540218E-4</v>
      </c>
      <c r="J120" s="172">
        <f t="shared" si="102"/>
        <v>-4.5263474437540218E-4</v>
      </c>
      <c r="K120" s="172">
        <f t="shared" si="102"/>
        <v>-4.5263474437540218E-4</v>
      </c>
      <c r="L120" s="172">
        <f t="shared" si="102"/>
        <v>-4.5263474437540218E-4</v>
      </c>
      <c r="M120" s="172">
        <f t="shared" si="102"/>
        <v>-4.5263474437540218E-4</v>
      </c>
      <c r="N120" s="172">
        <f t="shared" si="102"/>
        <v>0.29889427505508309</v>
      </c>
      <c r="O120" s="172">
        <f>(O114-N124)/N124</f>
        <v>-2.9930278519132368E-4</v>
      </c>
      <c r="P120" s="172">
        <f t="shared" si="102"/>
        <v>-2.9930278519132368E-4</v>
      </c>
    </row>
    <row r="121" spans="3:16" x14ac:dyDescent="0.2">
      <c r="C121" s="164" t="s">
        <v>233</v>
      </c>
      <c r="D121" s="221">
        <f>IF(D120&lt;0.15,0,(D120-0.15)*$O$13/$D$12)</f>
        <v>0</v>
      </c>
      <c r="E121" s="221">
        <f>IF(E120&lt;0.15,0,ROUNDUP((E120-0.15)*D124/$D$12,0))</f>
        <v>0</v>
      </c>
      <c r="F121" s="221">
        <f t="shared" ref="F121:P121" si="103">IF(F120&lt;0.15,0,ROUNDUP((F120-0.15)*E124/$D$12,0))</f>
        <v>0</v>
      </c>
      <c r="G121" s="221">
        <f t="shared" si="103"/>
        <v>0</v>
      </c>
      <c r="H121" s="221">
        <f t="shared" si="103"/>
        <v>0</v>
      </c>
      <c r="I121" s="221">
        <f t="shared" si="103"/>
        <v>0</v>
      </c>
      <c r="J121" s="221">
        <f t="shared" si="103"/>
        <v>0</v>
      </c>
      <c r="K121" s="221">
        <f t="shared" si="103"/>
        <v>0</v>
      </c>
      <c r="L121" s="221">
        <f t="shared" si="103"/>
        <v>0</v>
      </c>
      <c r="M121" s="221">
        <f t="shared" si="103"/>
        <v>0</v>
      </c>
      <c r="N121" s="221">
        <f>ROUNDUP((N120)*M124/$D$12,0)</f>
        <v>501</v>
      </c>
      <c r="O121" s="221">
        <f t="shared" si="103"/>
        <v>0</v>
      </c>
      <c r="P121" s="221">
        <f t="shared" si="103"/>
        <v>0</v>
      </c>
    </row>
    <row r="122" spans="3:16" x14ac:dyDescent="0.2">
      <c r="C122" s="164" t="s">
        <v>234</v>
      </c>
      <c r="D122" s="221">
        <f>IF(D120&lt;0,ROUNDDOWN(-D120*$O$13/$D$12,0),0)</f>
        <v>41</v>
      </c>
      <c r="E122" s="221">
        <f>IF(E120&lt;0,ROUNDDOWN(-E120*D124/$D$12,0),0)</f>
        <v>0</v>
      </c>
      <c r="F122" s="221">
        <f t="shared" ref="F122:P122" si="104">IF(F120&lt;0,ROUNDDOWN(-F120*E124/$D$12,0),0)</f>
        <v>0</v>
      </c>
      <c r="G122" s="221">
        <f t="shared" si="104"/>
        <v>1435</v>
      </c>
      <c r="H122" s="221">
        <f t="shared" si="104"/>
        <v>0</v>
      </c>
      <c r="I122" s="221">
        <f t="shared" si="104"/>
        <v>0</v>
      </c>
      <c r="J122" s="221">
        <f t="shared" si="104"/>
        <v>0</v>
      </c>
      <c r="K122" s="221">
        <f t="shared" si="104"/>
        <v>0</v>
      </c>
      <c r="L122" s="221">
        <f t="shared" si="104"/>
        <v>0</v>
      </c>
      <c r="M122" s="221">
        <f t="shared" si="104"/>
        <v>0</v>
      </c>
      <c r="N122" s="221">
        <f t="shared" si="104"/>
        <v>0</v>
      </c>
      <c r="O122" s="221">
        <f t="shared" si="104"/>
        <v>0</v>
      </c>
      <c r="P122" s="221">
        <f t="shared" si="104"/>
        <v>0</v>
      </c>
    </row>
    <row r="123" spans="3:16" x14ac:dyDescent="0.2">
      <c r="C123" s="55" t="s">
        <v>235</v>
      </c>
      <c r="D123" s="221">
        <f>$O$12+D121-D122</f>
        <v>3109</v>
      </c>
      <c r="E123" s="221">
        <f>D123+E121-E122</f>
        <v>3109</v>
      </c>
      <c r="F123" s="221">
        <f t="shared" ref="F123" si="105">E123+F121-F122</f>
        <v>3109</v>
      </c>
      <c r="G123" s="221">
        <f t="shared" ref="G123" si="106">F123+G121-G122</f>
        <v>1674</v>
      </c>
      <c r="H123" s="221">
        <f t="shared" ref="H123" si="107">G123+H121-H122</f>
        <v>1674</v>
      </c>
      <c r="I123" s="221">
        <f t="shared" ref="I123" si="108">H123+I121-I122</f>
        <v>1674</v>
      </c>
      <c r="J123" s="221">
        <f t="shared" ref="J123" si="109">I123+J121-J122</f>
        <v>1674</v>
      </c>
      <c r="K123" s="221">
        <f t="shared" ref="K123" si="110">J123+K121-K122</f>
        <v>1674</v>
      </c>
      <c r="L123" s="221">
        <f t="shared" ref="L123" si="111">K123+L121-L122</f>
        <v>1674</v>
      </c>
      <c r="M123" s="221">
        <f t="shared" ref="M123" si="112">L123+M121-M122</f>
        <v>1674</v>
      </c>
      <c r="N123" s="221">
        <f>M123+N121-N122</f>
        <v>2175</v>
      </c>
      <c r="O123" s="221">
        <f t="shared" ref="O123" si="113">N123+O121-O122</f>
        <v>2175</v>
      </c>
      <c r="P123" s="221">
        <f t="shared" ref="P123" si="114">O123+P121-P122</f>
        <v>2175</v>
      </c>
    </row>
    <row r="124" spans="3:16" x14ac:dyDescent="0.2">
      <c r="C124" s="55" t="s">
        <v>236</v>
      </c>
      <c r="D124" s="221">
        <f>$O$13+(D121*$D$12)-(D122*$D$12)</f>
        <v>1381777.7777777775</v>
      </c>
      <c r="E124" s="221">
        <f>E123*$D$12</f>
        <v>1381777.7777777778</v>
      </c>
      <c r="F124" s="221">
        <f t="shared" ref="F124" si="115">F123*$D$12</f>
        <v>1381777.7777777778</v>
      </c>
      <c r="G124" s="221">
        <f t="shared" ref="G124" si="116">G123*$D$12</f>
        <v>743999.99999999988</v>
      </c>
      <c r="H124" s="221">
        <f t="shared" ref="H124" si="117">H123*$D$12</f>
        <v>743999.99999999988</v>
      </c>
      <c r="I124" s="221">
        <f t="shared" ref="I124" si="118">I123*$D$12</f>
        <v>743999.99999999988</v>
      </c>
      <c r="J124" s="221">
        <f t="shared" ref="J124" si="119">J123*$D$12</f>
        <v>743999.99999999988</v>
      </c>
      <c r="K124" s="221">
        <f t="shared" ref="K124" si="120">K123*$D$12</f>
        <v>743999.99999999988</v>
      </c>
      <c r="L124" s="221">
        <f t="shared" ref="L124" si="121">L123*$D$12</f>
        <v>743999.99999999988</v>
      </c>
      <c r="M124" s="221">
        <f t="shared" ref="M124" si="122">M123*$D$12</f>
        <v>743999.99999999988</v>
      </c>
      <c r="N124" s="221">
        <f>N123*$D$12</f>
        <v>966666.66666666663</v>
      </c>
      <c r="O124" s="221">
        <f t="shared" ref="O124" si="123">O123*$D$12</f>
        <v>966666.66666666663</v>
      </c>
      <c r="P124" s="221">
        <f t="shared" ref="P124" si="124">P123*$D$12</f>
        <v>966666.66666666663</v>
      </c>
    </row>
    <row r="125" spans="3:16" x14ac:dyDescent="0.2">
      <c r="C125" s="164" t="s">
        <v>237</v>
      </c>
      <c r="D125" s="221">
        <f>IF(D120&gt;0,IF(D120&gt;0.15,0.15*$O$13,D120*$O$13),0)</f>
        <v>0</v>
      </c>
      <c r="E125" s="221">
        <f>IF(E120&gt;0,IF(E120&gt;0.15,0.15*D124,E120*D124),0)</f>
        <v>0</v>
      </c>
      <c r="F125" s="221">
        <f t="shared" ref="F125:P125" si="125">IF(F120&gt;0,IF(F120&gt;0.15,0.15*E124,F120*E124),0)</f>
        <v>0</v>
      </c>
      <c r="G125" s="221">
        <f t="shared" si="125"/>
        <v>0</v>
      </c>
      <c r="H125" s="221">
        <f t="shared" si="125"/>
        <v>0</v>
      </c>
      <c r="I125" s="221">
        <f>IF(I120&gt;0,IF(I120&gt;0.15,0.15*H124,I120*H124),0)</f>
        <v>0</v>
      </c>
      <c r="J125" s="221">
        <f t="shared" si="125"/>
        <v>0</v>
      </c>
      <c r="K125" s="221">
        <f t="shared" si="125"/>
        <v>0</v>
      </c>
      <c r="L125" s="221">
        <f t="shared" si="125"/>
        <v>0</v>
      </c>
      <c r="M125" s="221">
        <f t="shared" si="125"/>
        <v>0</v>
      </c>
      <c r="N125" s="221">
        <v>0</v>
      </c>
      <c r="O125" s="221">
        <f t="shared" si="125"/>
        <v>0</v>
      </c>
      <c r="P125" s="221">
        <f t="shared" si="125"/>
        <v>0</v>
      </c>
    </row>
    <row r="126" spans="3:16" x14ac:dyDescent="0.2">
      <c r="C126" s="55" t="s">
        <v>238</v>
      </c>
      <c r="D126" s="221">
        <f>D124+D125</f>
        <v>1381777.7777777775</v>
      </c>
      <c r="E126" s="221">
        <f>E124+E125</f>
        <v>1381777.7777777778</v>
      </c>
      <c r="F126" s="221">
        <f t="shared" ref="F126" si="126">F124+F125</f>
        <v>1381777.7777777778</v>
      </c>
      <c r="G126" s="221">
        <f t="shared" ref="G126" si="127">G124+G125</f>
        <v>743999.99999999988</v>
      </c>
      <c r="H126" s="221">
        <f t="shared" ref="H126" si="128">H124+H125</f>
        <v>743999.99999999988</v>
      </c>
      <c r="I126" s="221">
        <f t="shared" ref="I126" si="129">I124+I125</f>
        <v>743999.99999999988</v>
      </c>
      <c r="J126" s="221">
        <f t="shared" ref="J126" si="130">J124+J125</f>
        <v>743999.99999999988</v>
      </c>
      <c r="K126" s="221">
        <f t="shared" ref="K126" si="131">K124+K125</f>
        <v>743999.99999999988</v>
      </c>
      <c r="L126" s="221">
        <f t="shared" ref="L126" si="132">L124+L125</f>
        <v>743999.99999999988</v>
      </c>
      <c r="M126" s="221">
        <f t="shared" ref="M126" si="133">M124+M125</f>
        <v>743999.99999999988</v>
      </c>
      <c r="N126" s="221">
        <f t="shared" ref="N126" si="134">N124+N125</f>
        <v>966666.66666666663</v>
      </c>
      <c r="O126" s="221">
        <f t="shared" ref="O126" si="135">O124+O125</f>
        <v>966666.66666666663</v>
      </c>
      <c r="P126" s="221">
        <f t="shared" ref="P126" si="136">P124+P125</f>
        <v>966666.66666666663</v>
      </c>
    </row>
    <row r="128" spans="3:16" x14ac:dyDescent="0.2">
      <c r="C128" t="s">
        <v>239</v>
      </c>
    </row>
    <row r="129" spans="3:16" x14ac:dyDescent="0.2">
      <c r="C129" t="s">
        <v>240</v>
      </c>
      <c r="D129" s="171">
        <f>AVERAGE(D116:P116)*$D$18</f>
        <v>3693961.4674841315</v>
      </c>
    </row>
    <row r="130" spans="3:16" x14ac:dyDescent="0.2">
      <c r="C130" t="s">
        <v>241</v>
      </c>
      <c r="D130" s="171">
        <f>$O$16*SUM(D121:P121)</f>
        <v>250500</v>
      </c>
      <c r="E130" s="171"/>
    </row>
    <row r="131" spans="3:16" x14ac:dyDescent="0.2">
      <c r="C131" t="s">
        <v>242</v>
      </c>
      <c r="D131" s="171">
        <f>SUM(D122:P122)*$O$17</f>
        <v>1107000</v>
      </c>
    </row>
    <row r="132" spans="3:16" x14ac:dyDescent="0.2">
      <c r="C132" t="s">
        <v>243</v>
      </c>
      <c r="D132" s="169">
        <f>SUM(D125:P125)*$O$15</f>
        <v>0</v>
      </c>
      <c r="E132" s="169"/>
      <c r="H132" s="221"/>
    </row>
    <row r="133" spans="3:16" x14ac:dyDescent="0.2">
      <c r="C133" s="131" t="s">
        <v>244</v>
      </c>
      <c r="D133" s="178">
        <f>SUM(D124:P124)*$O$14</f>
        <v>18792120.035999995</v>
      </c>
      <c r="E133" s="169"/>
    </row>
    <row r="134" spans="3:16" x14ac:dyDescent="0.2">
      <c r="C134" s="75" t="s">
        <v>245</v>
      </c>
      <c r="D134" s="181">
        <f>SUM(D129:D133)</f>
        <v>23843581.503484126</v>
      </c>
      <c r="E134" s="171"/>
    </row>
    <row r="137" spans="3:16" x14ac:dyDescent="0.2">
      <c r="C137" s="183" t="s">
        <v>251</v>
      </c>
    </row>
    <row r="138" spans="3:16" x14ac:dyDescent="0.2">
      <c r="C138" s="161" t="s">
        <v>224</v>
      </c>
      <c r="D138" s="161">
        <v>45566</v>
      </c>
      <c r="E138" s="161">
        <v>45597</v>
      </c>
      <c r="F138" s="161">
        <v>45627</v>
      </c>
      <c r="G138" s="161">
        <v>45658</v>
      </c>
      <c r="H138" s="161">
        <v>45689</v>
      </c>
      <c r="I138" s="161">
        <v>45717</v>
      </c>
      <c r="J138" s="161">
        <v>45748</v>
      </c>
      <c r="K138" s="161">
        <v>45778</v>
      </c>
      <c r="L138" s="161">
        <v>45809</v>
      </c>
      <c r="M138" s="161">
        <v>45839</v>
      </c>
      <c r="N138" s="161">
        <v>45870</v>
      </c>
      <c r="O138" s="161">
        <v>45901</v>
      </c>
      <c r="P138" s="161">
        <v>45931</v>
      </c>
    </row>
    <row r="139" spans="3:16" ht="16" x14ac:dyDescent="0.2">
      <c r="C139" s="163" t="s">
        <v>225</v>
      </c>
      <c r="D139" s="217">
        <v>1250000</v>
      </c>
      <c r="E139" s="217">
        <v>1250000</v>
      </c>
      <c r="F139" s="217">
        <v>1525600</v>
      </c>
      <c r="G139" s="217">
        <v>860000</v>
      </c>
      <c r="H139" s="217">
        <v>656000</v>
      </c>
      <c r="I139" s="217">
        <v>731600</v>
      </c>
      <c r="J139" s="217">
        <v>754500</v>
      </c>
      <c r="K139" s="217">
        <v>835600</v>
      </c>
      <c r="L139" s="217">
        <v>670000</v>
      </c>
      <c r="M139" s="217">
        <v>670000</v>
      </c>
      <c r="N139" s="217">
        <v>881200</v>
      </c>
      <c r="O139" s="217">
        <v>1016000</v>
      </c>
      <c r="P139" s="217">
        <v>1150000</v>
      </c>
    </row>
    <row r="140" spans="3:16" x14ac:dyDescent="0.2">
      <c r="C140" t="s">
        <v>226</v>
      </c>
      <c r="D140" s="223">
        <f>D139</f>
        <v>1250000</v>
      </c>
      <c r="E140" s="223">
        <f t="shared" ref="E140" si="137">E139+D140</f>
        <v>2500000</v>
      </c>
      <c r="F140" s="223">
        <f t="shared" ref="F140" si="138">F139+E140</f>
        <v>4025600</v>
      </c>
      <c r="G140" s="223">
        <f t="shared" ref="G140" si="139">G139+F140</f>
        <v>4885600</v>
      </c>
      <c r="H140" s="223">
        <f t="shared" ref="H140" si="140">H139+G140</f>
        <v>5541600</v>
      </c>
      <c r="I140" s="223">
        <f t="shared" ref="I140" si="141">I139+H140</f>
        <v>6273200</v>
      </c>
      <c r="J140" s="223">
        <f t="shared" ref="J140" si="142">J139+I140</f>
        <v>7027700</v>
      </c>
      <c r="K140" s="223">
        <f t="shared" ref="K140" si="143">K139+J140</f>
        <v>7863300</v>
      </c>
      <c r="L140" s="223">
        <f t="shared" ref="L140" si="144">L139+K140</f>
        <v>8533300</v>
      </c>
      <c r="M140" s="223">
        <f t="shared" ref="M140" si="145">M139+L140</f>
        <v>9203300</v>
      </c>
      <c r="N140" s="223">
        <f t="shared" ref="N140" si="146">N139+M140</f>
        <v>10084500</v>
      </c>
      <c r="O140" s="223">
        <f t="shared" ref="O140" si="147">O139+N140</f>
        <v>11100500</v>
      </c>
      <c r="P140" s="223">
        <f t="shared" ref="P140" si="148">P139+O140</f>
        <v>12250500</v>
      </c>
    </row>
    <row r="141" spans="3:16" x14ac:dyDescent="0.2">
      <c r="C141" t="s">
        <v>230</v>
      </c>
      <c r="D141" s="221">
        <f t="shared" ref="D141:P141" si="149">MAX(0,D140-D24)</f>
        <v>213537.31063899165</v>
      </c>
      <c r="E141" s="221">
        <f t="shared" si="149"/>
        <v>42935.400113495998</v>
      </c>
      <c r="F141" s="221">
        <f t="shared" si="149"/>
        <v>52.736412164755166</v>
      </c>
      <c r="G141" s="221">
        <f t="shared" si="149"/>
        <v>2082.3895733160898</v>
      </c>
      <c r="H141" s="221">
        <f t="shared" si="149"/>
        <v>252.28333331644535</v>
      </c>
      <c r="I141" s="221">
        <f t="shared" si="149"/>
        <v>8230.2572931544855</v>
      </c>
      <c r="J141" s="221">
        <f t="shared" si="149"/>
        <v>24.156305588781834</v>
      </c>
      <c r="K141" s="221">
        <f t="shared" si="149"/>
        <v>64.080404568463564</v>
      </c>
      <c r="L141" s="221">
        <f t="shared" si="149"/>
        <v>6653.0651503223926</v>
      </c>
      <c r="M141" s="221">
        <f t="shared" si="149"/>
        <v>7567.5093369446695</v>
      </c>
      <c r="N141" s="221">
        <f t="shared" si="149"/>
        <v>56.179732643067837</v>
      </c>
      <c r="O141" s="221">
        <f t="shared" si="149"/>
        <v>7.3429799601435661</v>
      </c>
      <c r="P141" s="221">
        <f t="shared" si="149"/>
        <v>805.57898125424981</v>
      </c>
    </row>
    <row r="142" spans="3:16" x14ac:dyDescent="0.2">
      <c r="C142" t="s">
        <v>218</v>
      </c>
      <c r="D142" s="221">
        <f t="shared" ref="D142:P142" si="150">MAX(0,D24-D140)</f>
        <v>0</v>
      </c>
      <c r="E142" s="221">
        <f t="shared" si="150"/>
        <v>0</v>
      </c>
      <c r="F142" s="221">
        <f t="shared" si="150"/>
        <v>0</v>
      </c>
      <c r="G142" s="221">
        <f t="shared" si="150"/>
        <v>0</v>
      </c>
      <c r="H142" s="221">
        <f t="shared" si="150"/>
        <v>0</v>
      </c>
      <c r="I142" s="221">
        <f t="shared" si="150"/>
        <v>0</v>
      </c>
      <c r="J142" s="221">
        <f t="shared" si="150"/>
        <v>0</v>
      </c>
      <c r="K142" s="221">
        <f t="shared" si="150"/>
        <v>0</v>
      </c>
      <c r="L142" s="221">
        <f t="shared" si="150"/>
        <v>0</v>
      </c>
      <c r="M142" s="221">
        <f t="shared" si="150"/>
        <v>0</v>
      </c>
      <c r="N142" s="221">
        <f t="shared" si="150"/>
        <v>0</v>
      </c>
      <c r="O142" s="221">
        <f t="shared" si="150"/>
        <v>0</v>
      </c>
      <c r="P142" s="221">
        <f t="shared" si="150"/>
        <v>0</v>
      </c>
    </row>
    <row r="144" spans="3:16" x14ac:dyDescent="0.2">
      <c r="C144" s="161" t="s">
        <v>231</v>
      </c>
      <c r="D144" s="161">
        <v>45566</v>
      </c>
      <c r="E144" s="161">
        <v>45597</v>
      </c>
      <c r="F144" s="161">
        <v>45627</v>
      </c>
      <c r="G144" s="161">
        <v>45658</v>
      </c>
      <c r="H144" s="161">
        <v>45689</v>
      </c>
      <c r="I144" s="161">
        <v>45717</v>
      </c>
      <c r="J144" s="161">
        <v>45748</v>
      </c>
      <c r="K144" s="161">
        <v>45778</v>
      </c>
      <c r="L144" s="161">
        <v>45809</v>
      </c>
      <c r="M144" s="161">
        <v>45839</v>
      </c>
      <c r="N144" s="161">
        <v>45870</v>
      </c>
      <c r="O144" s="161">
        <v>45901</v>
      </c>
      <c r="P144" s="161">
        <v>45931</v>
      </c>
    </row>
    <row r="145" spans="3:16" x14ac:dyDescent="0.2">
      <c r="C145" t="s">
        <v>232</v>
      </c>
      <c r="D145" s="172">
        <f>(D139-$O$13)/$O$13</f>
        <v>-0.107142857142857</v>
      </c>
      <c r="E145" s="172">
        <f t="shared" ref="E145:O145" si="151">(E139-D149)/D149</f>
        <v>-1.7774617845699766E-4</v>
      </c>
      <c r="F145" s="172">
        <f t="shared" si="151"/>
        <v>0.2202630643441168</v>
      </c>
      <c r="G145" s="172">
        <f t="shared" si="151"/>
        <v>-0.35735636001328452</v>
      </c>
      <c r="H145" s="172">
        <f t="shared" si="151"/>
        <v>-0.23720930232558129</v>
      </c>
      <c r="I145" s="172">
        <f t="shared" si="151"/>
        <v>0.11524390243902459</v>
      </c>
      <c r="J145" s="172">
        <f t="shared" si="151"/>
        <v>0.15015243902439046</v>
      </c>
      <c r="K145" s="172">
        <f t="shared" si="151"/>
        <v>0.27291807718348016</v>
      </c>
      <c r="L145" s="172">
        <f t="shared" si="151"/>
        <v>-9.132007233273047E-2</v>
      </c>
      <c r="M145" s="172">
        <f t="shared" si="151"/>
        <v>-3.3156498673726548E-4</v>
      </c>
      <c r="N145" s="172">
        <f t="shared" si="151"/>
        <v>0.31478779840848825</v>
      </c>
      <c r="O145" s="172">
        <f t="shared" si="151"/>
        <v>0.30108138873079132</v>
      </c>
      <c r="P145" s="172">
        <f>(P139-O149)/O149</f>
        <v>0.27904102817597642</v>
      </c>
    </row>
    <row r="146" spans="3:16" x14ac:dyDescent="0.2">
      <c r="C146" s="164" t="s">
        <v>233</v>
      </c>
      <c r="D146" s="221">
        <f>IF(D145&lt;0.15,0,(D145-0.15)*$O$13/$D$12)</f>
        <v>0</v>
      </c>
      <c r="E146" s="221">
        <f>IF(E145&lt;0.15,0,ROUNDUP((E145-0.15)*D149/$D$12,0))</f>
        <v>0</v>
      </c>
      <c r="F146" s="221">
        <f t="shared" ref="F146:P146" si="152">IF(F145&lt;0.15,0,ROUNDUP((F145-0.15)*E149/$D$12,0))</f>
        <v>198</v>
      </c>
      <c r="G146" s="221">
        <f t="shared" si="152"/>
        <v>0</v>
      </c>
      <c r="H146" s="221">
        <f t="shared" si="152"/>
        <v>0</v>
      </c>
      <c r="I146" s="221">
        <f t="shared" si="152"/>
        <v>0</v>
      </c>
      <c r="J146" s="221">
        <f t="shared" si="152"/>
        <v>1</v>
      </c>
      <c r="K146" s="221">
        <f t="shared" si="152"/>
        <v>182</v>
      </c>
      <c r="L146" s="221">
        <f t="shared" si="152"/>
        <v>0</v>
      </c>
      <c r="M146" s="221">
        <f t="shared" si="152"/>
        <v>0</v>
      </c>
      <c r="N146" s="221">
        <f t="shared" si="152"/>
        <v>249</v>
      </c>
      <c r="O146" s="221">
        <f t="shared" si="152"/>
        <v>266</v>
      </c>
      <c r="P146" s="221">
        <f t="shared" si="152"/>
        <v>262</v>
      </c>
    </row>
    <row r="147" spans="3:16" x14ac:dyDescent="0.2">
      <c r="C147" s="164" t="s">
        <v>234</v>
      </c>
      <c r="D147" s="221">
        <f>IF(D145&lt;0,ROUNDDOWN(-D145*$O$13/$D$12,0),0)</f>
        <v>337</v>
      </c>
      <c r="E147" s="221">
        <f>IF(E145&lt;0,ROUNDDOWN(-E145*D149/$D$12,0),0)</f>
        <v>0</v>
      </c>
      <c r="F147" s="221">
        <f t="shared" ref="F147:P147" si="153">IF(F145&lt;0,ROUNDDOWN(-F145*E149/$D$12,0),0)</f>
        <v>0</v>
      </c>
      <c r="G147" s="221">
        <f t="shared" si="153"/>
        <v>1076</v>
      </c>
      <c r="H147" s="221">
        <f t="shared" si="153"/>
        <v>459</v>
      </c>
      <c r="I147" s="221">
        <f t="shared" si="153"/>
        <v>0</v>
      </c>
      <c r="J147" s="221">
        <f t="shared" si="153"/>
        <v>0</v>
      </c>
      <c r="K147" s="221">
        <f t="shared" si="153"/>
        <v>0</v>
      </c>
      <c r="L147" s="221">
        <f t="shared" si="153"/>
        <v>151</v>
      </c>
      <c r="M147" s="221">
        <f t="shared" si="153"/>
        <v>0</v>
      </c>
      <c r="N147" s="221">
        <f t="shared" si="153"/>
        <v>0</v>
      </c>
      <c r="O147" s="221">
        <f t="shared" si="153"/>
        <v>0</v>
      </c>
      <c r="P147" s="221">
        <f t="shared" si="153"/>
        <v>0</v>
      </c>
    </row>
    <row r="148" spans="3:16" x14ac:dyDescent="0.2">
      <c r="C148" s="55" t="s">
        <v>235</v>
      </c>
      <c r="D148" s="221">
        <f>$O$12+D146-D147</f>
        <v>2813</v>
      </c>
      <c r="E148" s="221">
        <f>D148+E146-E147</f>
        <v>2813</v>
      </c>
      <c r="F148" s="221">
        <f t="shared" ref="F148" si="154">E148+F146-F147</f>
        <v>3011</v>
      </c>
      <c r="G148" s="221">
        <f t="shared" ref="G148" si="155">F148+G146-G147</f>
        <v>1935</v>
      </c>
      <c r="H148" s="221">
        <f t="shared" ref="H148" si="156">G148+H146-H147</f>
        <v>1476</v>
      </c>
      <c r="I148" s="221">
        <f t="shared" ref="I148" si="157">H148+I146-I147</f>
        <v>1476</v>
      </c>
      <c r="J148" s="221">
        <f t="shared" ref="J148" si="158">I148+J146-J147</f>
        <v>1477</v>
      </c>
      <c r="K148" s="221">
        <f t="shared" ref="K148" si="159">J148+K146-K147</f>
        <v>1659</v>
      </c>
      <c r="L148" s="221">
        <f t="shared" ref="L148" si="160">K148+L146-L147</f>
        <v>1508</v>
      </c>
      <c r="M148" s="221">
        <f t="shared" ref="M148" si="161">L148+M146-M147</f>
        <v>1508</v>
      </c>
      <c r="N148" s="221">
        <f t="shared" ref="N148" si="162">M148+N146-N147</f>
        <v>1757</v>
      </c>
      <c r="O148" s="221">
        <f t="shared" ref="O148" si="163">N148+O146-O147</f>
        <v>2023</v>
      </c>
      <c r="P148" s="221">
        <f t="shared" ref="P148" si="164">O148+P146-P147</f>
        <v>2285</v>
      </c>
    </row>
    <row r="149" spans="3:16" x14ac:dyDescent="0.2">
      <c r="C149" s="55" t="s">
        <v>236</v>
      </c>
      <c r="D149" s="221">
        <f>$O$13+(D146*$D$12)-(D147*$D$12)</f>
        <v>1250222.222222222</v>
      </c>
      <c r="E149" s="221">
        <f>E148*$D$12</f>
        <v>1250222.222222222</v>
      </c>
      <c r="F149" s="221">
        <f t="shared" ref="F149:P149" si="165">F148*$D$12</f>
        <v>1338222.222222222</v>
      </c>
      <c r="G149" s="221">
        <f t="shared" si="165"/>
        <v>859999.99999999988</v>
      </c>
      <c r="H149" s="221">
        <f t="shared" si="165"/>
        <v>655999.99999999988</v>
      </c>
      <c r="I149" s="221">
        <f t="shared" si="165"/>
        <v>655999.99999999988</v>
      </c>
      <c r="J149" s="221">
        <f t="shared" si="165"/>
        <v>656444.44444444438</v>
      </c>
      <c r="K149" s="221">
        <f t="shared" si="165"/>
        <v>737333.33333333326</v>
      </c>
      <c r="L149" s="221">
        <f t="shared" si="165"/>
        <v>670222.22222222213</v>
      </c>
      <c r="M149" s="221">
        <f t="shared" si="165"/>
        <v>670222.22222222213</v>
      </c>
      <c r="N149" s="221">
        <f t="shared" si="165"/>
        <v>780888.88888888876</v>
      </c>
      <c r="O149" s="221">
        <f t="shared" si="165"/>
        <v>899111.11111111101</v>
      </c>
      <c r="P149" s="221">
        <f t="shared" si="165"/>
        <v>1015555.5555555555</v>
      </c>
    </row>
    <row r="150" spans="3:16" x14ac:dyDescent="0.2">
      <c r="C150" s="164" t="s">
        <v>237</v>
      </c>
      <c r="D150" s="221">
        <f>IF(D145&gt;0,IF(D145&gt;0.15,0.15*$O$13,D145*$O$13),0)</f>
        <v>0</v>
      </c>
      <c r="E150" s="221">
        <f>IF(E145&gt;0,IF(E145&gt;0.15,0.15*D149,E145*D149),0)</f>
        <v>0</v>
      </c>
      <c r="F150" s="221">
        <f t="shared" ref="F150" si="166">IF(F145&gt;0,IF(F145&gt;0.15,0.15*E149,F145*E149),0)</f>
        <v>187533.33333333328</v>
      </c>
      <c r="G150" s="221">
        <f t="shared" ref="G150" si="167">IF(G145&gt;0,IF(G145&gt;0.15,0.15*F149,G145*F149),0)</f>
        <v>0</v>
      </c>
      <c r="H150" s="221">
        <f t="shared" ref="H150" si="168">IF(H145&gt;0,IF(H145&gt;0.15,0.15*G149,H145*G149),0)</f>
        <v>0</v>
      </c>
      <c r="I150" s="221">
        <f>IF(I145&gt;0,IF(I145&gt;0.15,0.15*H149,I145*H149),0)</f>
        <v>75600.000000000116</v>
      </c>
      <c r="J150" s="221">
        <f t="shared" ref="J150" si="169">IF(J145&gt;0,IF(J145&gt;0.15,0.15*I149,J145*I149),0)</f>
        <v>98399.999999999985</v>
      </c>
      <c r="K150" s="221">
        <f t="shared" ref="K150" si="170">IF(K145&gt;0,IF(K145&gt;0.15,0.15*J149,K145*J149),0)</f>
        <v>98466.666666666657</v>
      </c>
      <c r="L150" s="221">
        <f t="shared" ref="L150" si="171">IF(L145&gt;0,IF(L145&gt;0.15,0.15*K149,L145*K149),0)</f>
        <v>0</v>
      </c>
      <c r="M150" s="221">
        <f t="shared" ref="M150" si="172">IF(M145&gt;0,IF(M145&gt;0.15,0.15*L149,M145*L149),0)</f>
        <v>0</v>
      </c>
      <c r="N150" s="221">
        <f t="shared" ref="N150" si="173">IF(N145&gt;0,IF(N145&gt;0.15,0.15*M149,N145*M149),0)</f>
        <v>100533.33333333331</v>
      </c>
      <c r="O150" s="221">
        <f t="shared" ref="O150" si="174">IF(O145&gt;0,IF(O145&gt;0.15,0.15*N149,O145*N149),0)</f>
        <v>117133.33333333331</v>
      </c>
      <c r="P150" s="221">
        <f t="shared" ref="P150" si="175">IF(P145&gt;0,IF(P145&gt;0.15,0.15*O149,P145*O149),0)</f>
        <v>134866.66666666666</v>
      </c>
    </row>
    <row r="151" spans="3:16" x14ac:dyDescent="0.2">
      <c r="C151" s="55" t="s">
        <v>238</v>
      </c>
      <c r="D151" s="221">
        <f>D149+D150</f>
        <v>1250222.222222222</v>
      </c>
      <c r="E151" s="221">
        <f>E149+E150</f>
        <v>1250222.222222222</v>
      </c>
      <c r="F151" s="221">
        <f t="shared" ref="F151:P151" si="176">F149+F150</f>
        <v>1525755.5555555553</v>
      </c>
      <c r="G151" s="221">
        <f t="shared" si="176"/>
        <v>859999.99999999988</v>
      </c>
      <c r="H151" s="221">
        <f t="shared" si="176"/>
        <v>655999.99999999988</v>
      </c>
      <c r="I151" s="221">
        <f t="shared" si="176"/>
        <v>731600</v>
      </c>
      <c r="J151" s="221">
        <f t="shared" si="176"/>
        <v>754844.44444444438</v>
      </c>
      <c r="K151" s="221">
        <f t="shared" si="176"/>
        <v>835799.99999999988</v>
      </c>
      <c r="L151" s="221">
        <f t="shared" si="176"/>
        <v>670222.22222222213</v>
      </c>
      <c r="M151" s="221">
        <f t="shared" si="176"/>
        <v>670222.22222222213</v>
      </c>
      <c r="N151" s="221">
        <f t="shared" si="176"/>
        <v>881422.22222222202</v>
      </c>
      <c r="O151" s="221">
        <f t="shared" si="176"/>
        <v>1016244.4444444443</v>
      </c>
      <c r="P151" s="221">
        <f t="shared" si="176"/>
        <v>1150422.2222222222</v>
      </c>
    </row>
    <row r="152" spans="3:16" ht="15" customHeight="1" x14ac:dyDescent="0.2"/>
    <row r="153" spans="3:16" ht="15" customHeight="1" x14ac:dyDescent="0.3">
      <c r="C153" s="203"/>
      <c r="D153" s="203"/>
    </row>
    <row r="154" spans="3:16" ht="22" x14ac:dyDescent="0.3">
      <c r="C154" s="203"/>
      <c r="D154" s="203"/>
    </row>
    <row r="155" spans="3:16" ht="16" thickBot="1" x14ac:dyDescent="0.25">
      <c r="D155" s="301" t="s">
        <v>252</v>
      </c>
      <c r="E155" s="301" t="s">
        <v>253</v>
      </c>
      <c r="F155" s="301" t="s">
        <v>254</v>
      </c>
      <c r="G155" s="301" t="s">
        <v>255</v>
      </c>
    </row>
    <row r="156" spans="3:16" x14ac:dyDescent="0.2">
      <c r="C156" t="s">
        <v>240</v>
      </c>
      <c r="D156" s="171">
        <f>AVERAGE(D141:P141)*$D$18</f>
        <v>606225.435687672</v>
      </c>
      <c r="E156" s="171">
        <f t="shared" ref="E156:E161" si="177">D129</f>
        <v>3693961.4674841315</v>
      </c>
      <c r="F156" s="171">
        <f t="shared" ref="F156:F161" si="178">D82</f>
        <v>0</v>
      </c>
      <c r="G156" s="171">
        <f t="shared" ref="G156:G161" si="179">D55</f>
        <v>68407082.552171871</v>
      </c>
    </row>
    <row r="157" spans="3:16" x14ac:dyDescent="0.2">
      <c r="C157" t="s">
        <v>241</v>
      </c>
      <c r="D157" s="171">
        <f>$O$16*SUM(D146:P146)</f>
        <v>579000</v>
      </c>
      <c r="E157" s="171">
        <f t="shared" si="177"/>
        <v>250500</v>
      </c>
      <c r="F157" s="171">
        <f t="shared" si="178"/>
        <v>867500</v>
      </c>
      <c r="G157" s="171">
        <f t="shared" si="179"/>
        <v>0</v>
      </c>
    </row>
    <row r="158" spans="3:16" x14ac:dyDescent="0.2">
      <c r="C158" t="s">
        <v>242</v>
      </c>
      <c r="D158" s="171">
        <f>SUM(D147:P147)*$O$17</f>
        <v>1517250</v>
      </c>
      <c r="E158" s="171">
        <f t="shared" si="177"/>
        <v>1107000</v>
      </c>
      <c r="F158" s="171">
        <f t="shared" si="178"/>
        <v>1951500</v>
      </c>
      <c r="G158" s="171">
        <f t="shared" si="179"/>
        <v>98250</v>
      </c>
    </row>
    <row r="159" spans="3:16" x14ac:dyDescent="0.2">
      <c r="C159" t="s">
        <v>243</v>
      </c>
      <c r="D159" s="169">
        <f>SUM(D150:P150)*$O$15</f>
        <v>1869192.2660399994</v>
      </c>
      <c r="E159" s="171">
        <f t="shared" si="177"/>
        <v>0</v>
      </c>
      <c r="F159" s="171">
        <f t="shared" si="178"/>
        <v>2224987.0727595985</v>
      </c>
      <c r="G159" s="171">
        <f t="shared" si="179"/>
        <v>1804.4980919994898</v>
      </c>
    </row>
    <row r="160" spans="3:16" x14ac:dyDescent="0.2">
      <c r="C160" s="131" t="s">
        <v>244</v>
      </c>
      <c r="D160" s="178">
        <f>SUM(D149:P149)*$O$14</f>
        <v>17545446.566799998</v>
      </c>
      <c r="E160" s="171">
        <f t="shared" si="177"/>
        <v>18792120.035999995</v>
      </c>
      <c r="F160" s="171">
        <f t="shared" si="178"/>
        <v>17306881.386799999</v>
      </c>
      <c r="G160" s="171">
        <f t="shared" si="179"/>
        <v>26752017.670400001</v>
      </c>
    </row>
    <row r="161" spans="3:7" ht="16" x14ac:dyDescent="0.2">
      <c r="C161" s="163" t="s">
        <v>245</v>
      </c>
      <c r="D161" s="300">
        <f>SUM(D156:D160)</f>
        <v>22117114.268527672</v>
      </c>
      <c r="E161" s="299">
        <f t="shared" si="177"/>
        <v>23843581.503484126</v>
      </c>
      <c r="F161" s="299">
        <f t="shared" si="178"/>
        <v>22350868.459559597</v>
      </c>
      <c r="G161" s="299">
        <f t="shared" si="179"/>
        <v>95259154.720663875</v>
      </c>
    </row>
  </sheetData>
  <mergeCells count="2">
    <mergeCell ref="M10:N10"/>
    <mergeCell ref="A1:Q1"/>
  </mergeCells>
  <phoneticPr fontId="11" type="noConversion"/>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03867-BB68-48BA-A56E-36B32F6AB57C}">
  <sheetPr>
    <tabColor rgb="FF92D050"/>
  </sheetPr>
  <dimension ref="A1:BG79"/>
  <sheetViews>
    <sheetView topLeftCell="F1" zoomScale="83" zoomScaleNormal="100" workbookViewId="0">
      <selection activeCell="J30" sqref="J30"/>
    </sheetView>
  </sheetViews>
  <sheetFormatPr baseColWidth="10" defaultColWidth="11.5" defaultRowHeight="15" x14ac:dyDescent="0.2"/>
  <cols>
    <col min="4" max="4" width="12.33203125" customWidth="1"/>
    <col min="5" max="8" width="11.6640625" customWidth="1"/>
    <col min="9" max="9" width="11.33203125" customWidth="1"/>
    <col min="10" max="10" width="11.6640625" customWidth="1"/>
    <col min="11" max="11" width="11.33203125" customWidth="1"/>
    <col min="12" max="12" width="9.33203125" customWidth="1"/>
    <col min="13" max="14" width="9.5" customWidth="1"/>
    <col min="15" max="15" width="10.33203125" customWidth="1"/>
    <col min="16" max="18" width="10" customWidth="1"/>
    <col min="19" max="19" width="10.5" customWidth="1"/>
    <col min="20" max="20" width="12" customWidth="1"/>
    <col min="21" max="21" width="14.1640625" customWidth="1"/>
    <col min="22" max="22" width="12.33203125" customWidth="1"/>
  </cols>
  <sheetData>
    <row r="1" spans="1:29" ht="37" x14ac:dyDescent="0.2">
      <c r="A1" s="377" t="s">
        <v>256</v>
      </c>
      <c r="B1" s="377"/>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77"/>
    </row>
    <row r="8" spans="1:29" ht="16" thickBot="1" x14ac:dyDescent="0.25"/>
    <row r="9" spans="1:29" ht="48" x14ac:dyDescent="0.2">
      <c r="B9" s="184" t="s">
        <v>99</v>
      </c>
      <c r="C9" s="184" t="s">
        <v>257</v>
      </c>
      <c r="D9" s="184" t="s">
        <v>181</v>
      </c>
      <c r="E9" s="185" t="s">
        <v>258</v>
      </c>
      <c r="F9" s="186" t="s">
        <v>259</v>
      </c>
      <c r="G9" s="187" t="s">
        <v>260</v>
      </c>
      <c r="H9" s="187" t="s">
        <v>261</v>
      </c>
      <c r="I9" s="188" t="s">
        <v>262</v>
      </c>
      <c r="J9" s="189" t="s">
        <v>263</v>
      </c>
      <c r="K9" s="185" t="s">
        <v>264</v>
      </c>
      <c r="L9" s="187" t="s">
        <v>265</v>
      </c>
      <c r="M9" s="187" t="s">
        <v>266</v>
      </c>
      <c r="N9" s="187" t="s">
        <v>267</v>
      </c>
      <c r="O9" s="187" t="s">
        <v>268</v>
      </c>
      <c r="P9" s="187" t="s">
        <v>269</v>
      </c>
      <c r="Q9" s="187" t="s">
        <v>270</v>
      </c>
      <c r="R9" s="190" t="s">
        <v>271</v>
      </c>
      <c r="S9" s="156"/>
      <c r="T9" s="191" t="s">
        <v>272</v>
      </c>
      <c r="U9" s="191" t="s">
        <v>273</v>
      </c>
    </row>
    <row r="10" spans="1:29" ht="16" thickBot="1" x14ac:dyDescent="0.25">
      <c r="B10" s="192"/>
      <c r="C10" s="192"/>
      <c r="D10" s="179"/>
      <c r="E10" s="304"/>
      <c r="F10" s="194"/>
      <c r="G10" s="194">
        <f>AP!D116</f>
        <v>345177.21758716158</v>
      </c>
      <c r="H10" s="194"/>
      <c r="I10" s="195"/>
      <c r="J10" s="196"/>
      <c r="K10" s="193">
        <f>0.4*0.9</f>
        <v>0.36000000000000004</v>
      </c>
      <c r="L10" s="179">
        <f>0.12</f>
        <v>0.12</v>
      </c>
      <c r="M10" s="197">
        <v>0.6</v>
      </c>
      <c r="N10" s="197"/>
      <c r="O10" s="197"/>
      <c r="P10" s="197">
        <v>0.4</v>
      </c>
      <c r="Q10" s="197"/>
      <c r="R10" s="198"/>
      <c r="S10" s="197"/>
      <c r="T10" s="423" t="s">
        <v>274</v>
      </c>
      <c r="U10" s="423"/>
    </row>
    <row r="11" spans="1:29" x14ac:dyDescent="0.2">
      <c r="A11" s="92"/>
      <c r="B11" s="422">
        <v>45597</v>
      </c>
      <c r="C11">
        <v>1</v>
      </c>
      <c r="D11" s="223">
        <f>Forecast!$F$42/4</f>
        <v>355150.47763137385</v>
      </c>
      <c r="E11" s="224"/>
      <c r="F11" s="225">
        <f>J11+G10</f>
        <v>690587.194324204</v>
      </c>
      <c r="G11" s="223">
        <f>G10+J11-MAX(D11,F11)</f>
        <v>0</v>
      </c>
      <c r="H11" s="223">
        <f>G10+J11-E11</f>
        <v>690587.194324204</v>
      </c>
      <c r="I11" s="223">
        <f>J11+G10-F11</f>
        <v>0</v>
      </c>
      <c r="J11" s="258">
        <f>AP!$E$114/4</f>
        <v>345409.97673704248</v>
      </c>
      <c r="K11" s="222">
        <f t="shared" ref="K11:K58" si="0">J11*$K$10</f>
        <v>124347.59162533531</v>
      </c>
      <c r="L11" s="222">
        <f>J11*$L$10</f>
        <v>41449.197208445097</v>
      </c>
      <c r="M11" s="223">
        <f>J11*$M$10</f>
        <v>207245.98604222547</v>
      </c>
      <c r="N11" s="222">
        <f>K11*$M$10</f>
        <v>74608.554975201187</v>
      </c>
      <c r="O11" s="222">
        <f>L11*$M$10</f>
        <v>24869.518325067056</v>
      </c>
      <c r="P11" s="227">
        <f>J11*$P$10</f>
        <v>138163.99069481701</v>
      </c>
      <c r="Q11" s="222">
        <f>K11*$P$10</f>
        <v>49739.036650134127</v>
      </c>
      <c r="R11" s="246">
        <f>L11*$P$10</f>
        <v>16579.678883378041</v>
      </c>
      <c r="T11" s="223">
        <f>SUM($D$11:D11)</f>
        <v>355150.47763137385</v>
      </c>
      <c r="U11" s="223">
        <f>SUM($J$11:J11)+$G$10</f>
        <v>690587.194324204</v>
      </c>
    </row>
    <row r="12" spans="1:29" x14ac:dyDescent="0.2">
      <c r="A12" s="182"/>
      <c r="B12" s="419"/>
      <c r="C12">
        <v>2</v>
      </c>
      <c r="D12" s="223">
        <f>Forecast!$F$42/4</f>
        <v>355150.47763137385</v>
      </c>
      <c r="E12" s="305"/>
      <c r="F12" s="225">
        <f>J12</f>
        <v>345409.97673704248</v>
      </c>
      <c r="G12" s="223">
        <f>G11+J12-MAX(D12,F12)</f>
        <v>-9740.5008943313733</v>
      </c>
      <c r="H12" s="223">
        <f>J12-E12</f>
        <v>345409.97673704248</v>
      </c>
      <c r="I12" s="223">
        <f>J12-F12</f>
        <v>0</v>
      </c>
      <c r="J12" s="226">
        <f>AP!$E$114/4</f>
        <v>345409.97673704248</v>
      </c>
      <c r="K12" s="222">
        <f t="shared" si="0"/>
        <v>124347.59162533531</v>
      </c>
      <c r="L12" s="222">
        <f t="shared" ref="L12:L58" si="1">J12*$L$10</f>
        <v>41449.197208445097</v>
      </c>
      <c r="M12" s="223">
        <f t="shared" ref="M12:M58" si="2">J12*$M$10</f>
        <v>207245.98604222547</v>
      </c>
      <c r="N12" s="222">
        <f t="shared" ref="N12:N58" si="3">K12*$M$10</f>
        <v>74608.554975201187</v>
      </c>
      <c r="O12" s="222">
        <f t="shared" ref="O12:O58" si="4">L12*$M$10</f>
        <v>24869.518325067056</v>
      </c>
      <c r="P12" s="223">
        <f t="shared" ref="P12:P58" si="5">J12*$P$10</f>
        <v>138163.99069481701</v>
      </c>
      <c r="Q12" s="222">
        <f t="shared" ref="Q12:Q58" si="6">K12*$P$10</f>
        <v>49739.036650134127</v>
      </c>
      <c r="R12" s="246">
        <f t="shared" ref="R12:R58" si="7">L12*$P$10</f>
        <v>16579.678883378041</v>
      </c>
      <c r="T12" s="223">
        <f>SUM($D$11:D12)</f>
        <v>710300.95526274771</v>
      </c>
      <c r="U12" s="223">
        <f>SUM($J$11:J12)+$G$10</f>
        <v>1035997.1710612465</v>
      </c>
    </row>
    <row r="13" spans="1:29" x14ac:dyDescent="0.2">
      <c r="A13" s="92"/>
      <c r="B13" s="419"/>
      <c r="C13">
        <v>3</v>
      </c>
      <c r="D13" s="223">
        <f>Forecast!$F$42/4</f>
        <v>355150.47763137385</v>
      </c>
      <c r="E13" s="228">
        <v>1500000</v>
      </c>
      <c r="F13" s="225">
        <f>J13</f>
        <v>345409.97673704248</v>
      </c>
      <c r="G13" s="223">
        <f>G12+J13-MAX(D13,F13)</f>
        <v>-19481.001788662747</v>
      </c>
      <c r="H13" s="223">
        <f>J13-E13</f>
        <v>-1154590.0232629576</v>
      </c>
      <c r="I13" s="223">
        <f>J13-F13</f>
        <v>0</v>
      </c>
      <c r="J13" s="226">
        <f>AP!$E$114/4</f>
        <v>345409.97673704248</v>
      </c>
      <c r="K13" s="222">
        <f t="shared" si="0"/>
        <v>124347.59162533531</v>
      </c>
      <c r="L13" s="222">
        <f t="shared" si="1"/>
        <v>41449.197208445097</v>
      </c>
      <c r="M13" s="223">
        <f t="shared" si="2"/>
        <v>207245.98604222547</v>
      </c>
      <c r="N13" s="222">
        <f t="shared" si="3"/>
        <v>74608.554975201187</v>
      </c>
      <c r="O13" s="222">
        <f t="shared" si="4"/>
        <v>24869.518325067056</v>
      </c>
      <c r="P13" s="223">
        <f t="shared" si="5"/>
        <v>138163.99069481701</v>
      </c>
      <c r="Q13" s="222">
        <f t="shared" si="6"/>
        <v>49739.036650134127</v>
      </c>
      <c r="R13" s="246">
        <f t="shared" si="7"/>
        <v>16579.678883378041</v>
      </c>
      <c r="T13" s="223">
        <f>SUM($D$11:D13)</f>
        <v>1065451.4328941216</v>
      </c>
      <c r="U13" s="223">
        <f>SUM($J$11:J13)+$G$10</f>
        <v>1381407.1477982891</v>
      </c>
    </row>
    <row r="14" spans="1:29" x14ac:dyDescent="0.2">
      <c r="B14" s="420"/>
      <c r="C14" s="131">
        <v>4</v>
      </c>
      <c r="D14" s="229">
        <f>Forecast!$F$42/4</f>
        <v>355150.47763137385</v>
      </c>
      <c r="E14" s="230"/>
      <c r="F14" s="231">
        <f>J14</f>
        <v>345409.97673704248</v>
      </c>
      <c r="G14" s="229">
        <f t="shared" ref="G14:G58" si="8">G13+J14-MAX(D14,F14)</f>
        <v>-29221.50268299412</v>
      </c>
      <c r="H14" s="229">
        <f t="shared" ref="H14:H58" si="9">J14-E14</f>
        <v>345409.97673704248</v>
      </c>
      <c r="I14" s="229">
        <f t="shared" ref="I14:I58" si="10">J14-F14</f>
        <v>0</v>
      </c>
      <c r="J14" s="260">
        <f>AP!$E$114/4</f>
        <v>345409.97673704248</v>
      </c>
      <c r="K14" s="243">
        <f t="shared" si="0"/>
        <v>124347.59162533531</v>
      </c>
      <c r="L14" s="243">
        <f t="shared" si="1"/>
        <v>41449.197208445097</v>
      </c>
      <c r="M14" s="229">
        <f t="shared" si="2"/>
        <v>207245.98604222547</v>
      </c>
      <c r="N14" s="243">
        <f t="shared" si="3"/>
        <v>74608.554975201187</v>
      </c>
      <c r="O14" s="243">
        <f t="shared" si="4"/>
        <v>24869.518325067056</v>
      </c>
      <c r="P14" s="229">
        <f t="shared" si="5"/>
        <v>138163.99069481701</v>
      </c>
      <c r="Q14" s="243">
        <f t="shared" si="6"/>
        <v>49739.036650134127</v>
      </c>
      <c r="R14" s="247">
        <f t="shared" si="7"/>
        <v>16579.678883378041</v>
      </c>
      <c r="S14" s="131"/>
      <c r="T14" s="229">
        <f>SUM($D$11:D14)</f>
        <v>1420601.9105254954</v>
      </c>
      <c r="U14" s="229">
        <f>SUM($J$11:J14)+$G$10</f>
        <v>1726817.1245353315</v>
      </c>
    </row>
    <row r="15" spans="1:29" x14ac:dyDescent="0.2">
      <c r="B15" s="418">
        <f>B11+31</f>
        <v>45628</v>
      </c>
      <c r="C15" s="18">
        <v>1</v>
      </c>
      <c r="D15" s="232">
        <f>Forecast!$F$43/4</f>
        <v>392120.66592533287</v>
      </c>
      <c r="E15" s="254">
        <v>1500000</v>
      </c>
      <c r="F15" s="255">
        <f t="shared" ref="F15:F28" si="11">J15</f>
        <v>345409.97673704248</v>
      </c>
      <c r="G15" s="232">
        <f>G14+J15-MAX(D15,F15)</f>
        <v>-75932.191871284507</v>
      </c>
      <c r="H15" s="232">
        <f t="shared" si="9"/>
        <v>-1154590.0232629576</v>
      </c>
      <c r="I15" s="232">
        <f>J15-F15</f>
        <v>0</v>
      </c>
      <c r="J15" s="226">
        <f>AP!$F$114/4</f>
        <v>345409.97673704248</v>
      </c>
      <c r="K15" s="244">
        <f t="shared" si="0"/>
        <v>124347.59162533531</v>
      </c>
      <c r="L15" s="244">
        <f t="shared" si="1"/>
        <v>41449.197208445097</v>
      </c>
      <c r="M15" s="232">
        <f t="shared" si="2"/>
        <v>207245.98604222547</v>
      </c>
      <c r="N15" s="244">
        <f t="shared" si="3"/>
        <v>74608.554975201187</v>
      </c>
      <c r="O15" s="244">
        <f t="shared" si="4"/>
        <v>24869.518325067056</v>
      </c>
      <c r="P15" s="232">
        <f t="shared" si="5"/>
        <v>138163.99069481701</v>
      </c>
      <c r="Q15" s="244">
        <f t="shared" si="6"/>
        <v>49739.036650134127</v>
      </c>
      <c r="R15" s="248">
        <f t="shared" si="7"/>
        <v>16579.678883378041</v>
      </c>
      <c r="T15" s="223">
        <f>SUM($D$11:D15)</f>
        <v>1812722.5764508282</v>
      </c>
      <c r="U15" s="223">
        <f>SUM($J$11:J15)+$G$10</f>
        <v>2072227.1012723739</v>
      </c>
    </row>
    <row r="16" spans="1:29" x14ac:dyDescent="0.2">
      <c r="A16" s="92"/>
      <c r="B16" s="419"/>
      <c r="C16">
        <v>2</v>
      </c>
      <c r="D16" s="223">
        <f>Forecast!$F$43/4</f>
        <v>392120.66592533287</v>
      </c>
      <c r="E16" s="257"/>
      <c r="F16" s="256">
        <f t="shared" si="11"/>
        <v>345409.97673704248</v>
      </c>
      <c r="G16" s="223">
        <f>G15+J16-MAX(D16,F16)</f>
        <v>-122642.88105957489</v>
      </c>
      <c r="H16" s="223">
        <f t="shared" si="9"/>
        <v>345409.97673704248</v>
      </c>
      <c r="I16" s="223">
        <f t="shared" si="10"/>
        <v>0</v>
      </c>
      <c r="J16" s="226">
        <f>AP!$F$114/4</f>
        <v>345409.97673704248</v>
      </c>
      <c r="K16" s="222">
        <f t="shared" si="0"/>
        <v>124347.59162533531</v>
      </c>
      <c r="L16" s="222">
        <f t="shared" si="1"/>
        <v>41449.197208445097</v>
      </c>
      <c r="M16" s="223">
        <f t="shared" si="2"/>
        <v>207245.98604222547</v>
      </c>
      <c r="N16" s="222">
        <f t="shared" si="3"/>
        <v>74608.554975201187</v>
      </c>
      <c r="O16" s="222">
        <f t="shared" si="4"/>
        <v>24869.518325067056</v>
      </c>
      <c r="P16" s="223">
        <f t="shared" si="5"/>
        <v>138163.99069481701</v>
      </c>
      <c r="Q16" s="222">
        <f t="shared" si="6"/>
        <v>49739.036650134127</v>
      </c>
      <c r="R16" s="246">
        <f t="shared" si="7"/>
        <v>16579.678883378041</v>
      </c>
      <c r="T16" s="223">
        <f>SUM($D$11:D16)</f>
        <v>2204843.2423761613</v>
      </c>
      <c r="U16" s="223">
        <f>SUM($J$11:J16)+$G$10</f>
        <v>2417637.0780094163</v>
      </c>
    </row>
    <row r="17" spans="1:21" x14ac:dyDescent="0.2">
      <c r="A17" s="92"/>
      <c r="B17" s="419"/>
      <c r="C17">
        <v>3</v>
      </c>
      <c r="D17" s="223">
        <f>Forecast!$F$43/4</f>
        <v>392120.66592533287</v>
      </c>
      <c r="E17" s="224"/>
      <c r="F17" s="256">
        <f t="shared" si="11"/>
        <v>345409.97673704248</v>
      </c>
      <c r="G17" s="223">
        <f>G16+J17-MAX(D17,F17)</f>
        <v>-169353.57024786528</v>
      </c>
      <c r="H17" s="223">
        <f t="shared" si="9"/>
        <v>345409.97673704248</v>
      </c>
      <c r="I17" s="223">
        <f t="shared" si="10"/>
        <v>0</v>
      </c>
      <c r="J17" s="226">
        <f>AP!$F$114/4</f>
        <v>345409.97673704248</v>
      </c>
      <c r="K17" s="222">
        <f t="shared" si="0"/>
        <v>124347.59162533531</v>
      </c>
      <c r="L17" s="222">
        <f t="shared" si="1"/>
        <v>41449.197208445097</v>
      </c>
      <c r="M17" s="223">
        <f t="shared" si="2"/>
        <v>207245.98604222547</v>
      </c>
      <c r="N17" s="222">
        <f t="shared" si="3"/>
        <v>74608.554975201187</v>
      </c>
      <c r="O17" s="222">
        <f t="shared" si="4"/>
        <v>24869.518325067056</v>
      </c>
      <c r="P17" s="223">
        <f t="shared" si="5"/>
        <v>138163.99069481701</v>
      </c>
      <c r="Q17" s="222">
        <f t="shared" si="6"/>
        <v>49739.036650134127</v>
      </c>
      <c r="R17" s="246">
        <f t="shared" si="7"/>
        <v>16579.678883378041</v>
      </c>
      <c r="T17" s="223">
        <f>SUM($D$11:D17)</f>
        <v>2596963.9083014941</v>
      </c>
      <c r="U17" s="223">
        <f>SUM($J$11:J17)+$G$10</f>
        <v>2763047.0547464592</v>
      </c>
    </row>
    <row r="18" spans="1:21" x14ac:dyDescent="0.2">
      <c r="B18" s="420"/>
      <c r="C18" s="131">
        <v>4</v>
      </c>
      <c r="D18" s="229">
        <f>Forecast!$F$43/4</f>
        <v>392120.66592533287</v>
      </c>
      <c r="E18" s="230"/>
      <c r="F18" s="250">
        <f t="shared" si="11"/>
        <v>345409.97673704248</v>
      </c>
      <c r="G18" s="229">
        <f>G17+J18-MAX(D18,F18)</f>
        <v>-216064.25943615567</v>
      </c>
      <c r="H18" s="229">
        <f t="shared" si="9"/>
        <v>345409.97673704248</v>
      </c>
      <c r="I18" s="229">
        <f t="shared" si="10"/>
        <v>0</v>
      </c>
      <c r="J18" s="260">
        <f>AP!$F$114/4</f>
        <v>345409.97673704248</v>
      </c>
      <c r="K18" s="243">
        <f t="shared" si="0"/>
        <v>124347.59162533531</v>
      </c>
      <c r="L18" s="243">
        <f t="shared" si="1"/>
        <v>41449.197208445097</v>
      </c>
      <c r="M18" s="229">
        <f t="shared" si="2"/>
        <v>207245.98604222547</v>
      </c>
      <c r="N18" s="243">
        <f t="shared" si="3"/>
        <v>74608.554975201187</v>
      </c>
      <c r="O18" s="243">
        <f t="shared" si="4"/>
        <v>24869.518325067056</v>
      </c>
      <c r="P18" s="229">
        <f t="shared" si="5"/>
        <v>138163.99069481701</v>
      </c>
      <c r="Q18" s="243">
        <f t="shared" si="6"/>
        <v>49739.036650134127</v>
      </c>
      <c r="R18" s="247">
        <f t="shared" si="7"/>
        <v>16579.678883378041</v>
      </c>
      <c r="S18" s="131"/>
      <c r="T18" s="229">
        <f>SUM($D$11:D18)</f>
        <v>2989084.5742268269</v>
      </c>
      <c r="U18" s="229">
        <f>SUM($J$11:J18)+$G$10</f>
        <v>3108457.0314835012</v>
      </c>
    </row>
    <row r="19" spans="1:21" x14ac:dyDescent="0.2">
      <c r="B19" s="418">
        <f>B15+31</f>
        <v>45659</v>
      </c>
      <c r="C19" s="18">
        <v>1</v>
      </c>
      <c r="D19" s="232">
        <f>Forecast!$F$44/4</f>
        <v>214492.58670971217</v>
      </c>
      <c r="E19" s="233"/>
      <c r="F19" s="234">
        <f t="shared" si="11"/>
        <v>185915.80993754615</v>
      </c>
      <c r="G19" s="232">
        <f t="shared" si="8"/>
        <v>-244641.03620832169</v>
      </c>
      <c r="H19" s="232">
        <f t="shared" si="9"/>
        <v>185915.80993754615</v>
      </c>
      <c r="I19" s="232">
        <f t="shared" si="10"/>
        <v>0</v>
      </c>
      <c r="J19" s="226">
        <f>AP!$G$114/4</f>
        <v>185915.80993754615</v>
      </c>
      <c r="K19" s="244">
        <f t="shared" si="0"/>
        <v>66929.691577516627</v>
      </c>
      <c r="L19" s="244">
        <f t="shared" si="1"/>
        <v>22309.897192505538</v>
      </c>
      <c r="M19" s="232">
        <f t="shared" si="2"/>
        <v>111549.48596252769</v>
      </c>
      <c r="N19" s="244">
        <f t="shared" si="3"/>
        <v>40157.814946509978</v>
      </c>
      <c r="O19" s="244">
        <f t="shared" si="4"/>
        <v>13385.938315503323</v>
      </c>
      <c r="P19" s="232">
        <f t="shared" si="5"/>
        <v>74366.323975018458</v>
      </c>
      <c r="Q19" s="244">
        <f t="shared" si="6"/>
        <v>26771.876631006653</v>
      </c>
      <c r="R19" s="248">
        <f t="shared" si="7"/>
        <v>8923.9588770022146</v>
      </c>
      <c r="T19" s="223">
        <f>SUM($D$11:D19)</f>
        <v>3203577.1609365391</v>
      </c>
      <c r="U19" s="223">
        <f>SUM($J$11:J19)+$G$10</f>
        <v>3294372.8414210472</v>
      </c>
    </row>
    <row r="20" spans="1:21" x14ac:dyDescent="0.2">
      <c r="B20" s="419"/>
      <c r="C20">
        <v>2</v>
      </c>
      <c r="D20" s="223">
        <f>Forecast!$F$44/4</f>
        <v>214492.58670971217</v>
      </c>
      <c r="E20" s="224"/>
      <c r="F20" s="251">
        <f t="shared" si="11"/>
        <v>185915.80993754615</v>
      </c>
      <c r="G20" s="223">
        <f t="shared" si="8"/>
        <v>-273217.81298048771</v>
      </c>
      <c r="H20" s="223">
        <f t="shared" si="9"/>
        <v>185915.80993754615</v>
      </c>
      <c r="I20" s="223">
        <f t="shared" si="10"/>
        <v>0</v>
      </c>
      <c r="J20" s="226">
        <f>AP!$G$114/4</f>
        <v>185915.80993754615</v>
      </c>
      <c r="K20" s="222">
        <f t="shared" si="0"/>
        <v>66929.691577516627</v>
      </c>
      <c r="L20" s="222">
        <f t="shared" si="1"/>
        <v>22309.897192505538</v>
      </c>
      <c r="M20" s="223">
        <f t="shared" si="2"/>
        <v>111549.48596252769</v>
      </c>
      <c r="N20" s="222">
        <f t="shared" si="3"/>
        <v>40157.814946509978</v>
      </c>
      <c r="O20" s="222">
        <f t="shared" si="4"/>
        <v>13385.938315503323</v>
      </c>
      <c r="P20" s="223">
        <f t="shared" si="5"/>
        <v>74366.323975018458</v>
      </c>
      <c r="Q20" s="222">
        <f t="shared" si="6"/>
        <v>26771.876631006653</v>
      </c>
      <c r="R20" s="246">
        <f t="shared" si="7"/>
        <v>8923.9588770022146</v>
      </c>
      <c r="T20" s="223">
        <f>SUM($D$11:D20)</f>
        <v>3418069.7476462512</v>
      </c>
      <c r="U20" s="223">
        <f>SUM($J$11:J20)+$G$10</f>
        <v>3480288.6513585933</v>
      </c>
    </row>
    <row r="21" spans="1:21" x14ac:dyDescent="0.2">
      <c r="B21" s="419"/>
      <c r="C21">
        <v>3</v>
      </c>
      <c r="D21" s="223">
        <f>Forecast!$F$44/4</f>
        <v>214492.58670971217</v>
      </c>
      <c r="E21" s="235">
        <v>700000</v>
      </c>
      <c r="F21" s="329">
        <f t="shared" si="11"/>
        <v>185915.80993754615</v>
      </c>
      <c r="G21" s="223">
        <f t="shared" si="8"/>
        <v>-301794.58975265373</v>
      </c>
      <c r="H21" s="223">
        <f t="shared" si="9"/>
        <v>-514084.19006245385</v>
      </c>
      <c r="I21" s="223">
        <f t="shared" si="10"/>
        <v>0</v>
      </c>
      <c r="J21" s="226">
        <f>AP!$G$114/4</f>
        <v>185915.80993754615</v>
      </c>
      <c r="K21" s="222">
        <f t="shared" si="0"/>
        <v>66929.691577516627</v>
      </c>
      <c r="L21" s="222">
        <f t="shared" si="1"/>
        <v>22309.897192505538</v>
      </c>
      <c r="M21" s="223">
        <f t="shared" si="2"/>
        <v>111549.48596252769</v>
      </c>
      <c r="N21" s="222">
        <f t="shared" si="3"/>
        <v>40157.814946509978</v>
      </c>
      <c r="O21" s="222">
        <f t="shared" si="4"/>
        <v>13385.938315503323</v>
      </c>
      <c r="P21" s="223">
        <f t="shared" si="5"/>
        <v>74366.323975018458</v>
      </c>
      <c r="Q21" s="222">
        <f t="shared" si="6"/>
        <v>26771.876631006653</v>
      </c>
      <c r="R21" s="246">
        <f t="shared" si="7"/>
        <v>8923.9588770022146</v>
      </c>
      <c r="T21" s="223">
        <f>SUM($D$11:D21)</f>
        <v>3632562.3343559634</v>
      </c>
      <c r="U21" s="223">
        <f>SUM($J$11:J21)+$G$10</f>
        <v>3666204.4612961393</v>
      </c>
    </row>
    <row r="22" spans="1:21" x14ac:dyDescent="0.2">
      <c r="B22" s="420"/>
      <c r="C22" s="131">
        <v>4</v>
      </c>
      <c r="D22" s="229">
        <f>Forecast!$F$44/4</f>
        <v>214492.58670971217</v>
      </c>
      <c r="E22" s="230"/>
      <c r="F22" s="330">
        <f t="shared" si="11"/>
        <v>185915.80993754615</v>
      </c>
      <c r="G22" s="229">
        <f t="shared" si="8"/>
        <v>-330371.36652481975</v>
      </c>
      <c r="H22" s="229">
        <f t="shared" si="9"/>
        <v>185915.80993754615</v>
      </c>
      <c r="I22" s="229">
        <f t="shared" si="10"/>
        <v>0</v>
      </c>
      <c r="J22" s="226">
        <f>AP!$G$114/4</f>
        <v>185915.80993754615</v>
      </c>
      <c r="K22" s="243">
        <f t="shared" si="0"/>
        <v>66929.691577516627</v>
      </c>
      <c r="L22" s="243">
        <f t="shared" si="1"/>
        <v>22309.897192505538</v>
      </c>
      <c r="M22" s="229">
        <f t="shared" si="2"/>
        <v>111549.48596252769</v>
      </c>
      <c r="N22" s="243">
        <f t="shared" si="3"/>
        <v>40157.814946509978</v>
      </c>
      <c r="O22" s="243">
        <f t="shared" si="4"/>
        <v>13385.938315503323</v>
      </c>
      <c r="P22" s="229">
        <f t="shared" si="5"/>
        <v>74366.323975018458</v>
      </c>
      <c r="Q22" s="243">
        <f t="shared" si="6"/>
        <v>26771.876631006653</v>
      </c>
      <c r="R22" s="247">
        <f t="shared" si="7"/>
        <v>8923.9588770022146</v>
      </c>
      <c r="S22" s="131"/>
      <c r="T22" s="229">
        <f>SUM($D$11:D22)</f>
        <v>3847054.9210656756</v>
      </c>
      <c r="U22" s="229">
        <f>SUM($J$11:J22)+$G$10</f>
        <v>3852120.2712336853</v>
      </c>
    </row>
    <row r="23" spans="1:21" x14ac:dyDescent="0.2">
      <c r="B23" s="418">
        <f>B19+31</f>
        <v>45690</v>
      </c>
      <c r="C23" s="18">
        <v>1</v>
      </c>
      <c r="D23" s="232">
        <f>Forecast!$F$45/4</f>
        <v>164457.52655999994</v>
      </c>
      <c r="E23" s="233"/>
      <c r="F23" s="331">
        <f t="shared" si="11"/>
        <v>185915.80993754615</v>
      </c>
      <c r="G23" s="232">
        <f t="shared" si="8"/>
        <v>-330371.36652481975</v>
      </c>
      <c r="H23" s="232">
        <f t="shared" si="9"/>
        <v>185915.80993754615</v>
      </c>
      <c r="I23" s="232">
        <f t="shared" si="10"/>
        <v>0</v>
      </c>
      <c r="J23" s="260">
        <f>AP!$H$114/4</f>
        <v>185915.80993754615</v>
      </c>
      <c r="K23" s="244">
        <f t="shared" si="0"/>
        <v>66929.691577516627</v>
      </c>
      <c r="L23" s="244">
        <f t="shared" si="1"/>
        <v>22309.897192505538</v>
      </c>
      <c r="M23" s="232">
        <f t="shared" si="2"/>
        <v>111549.48596252769</v>
      </c>
      <c r="N23" s="244">
        <f t="shared" si="3"/>
        <v>40157.814946509978</v>
      </c>
      <c r="O23" s="244">
        <f t="shared" si="4"/>
        <v>13385.938315503323</v>
      </c>
      <c r="P23" s="232">
        <f t="shared" si="5"/>
        <v>74366.323975018458</v>
      </c>
      <c r="Q23" s="244">
        <f t="shared" si="6"/>
        <v>26771.876631006653</v>
      </c>
      <c r="R23" s="248">
        <f t="shared" si="7"/>
        <v>8923.9588770022146</v>
      </c>
      <c r="T23" s="223">
        <f>SUM($D$11:D23)</f>
        <v>4011512.4476256757</v>
      </c>
      <c r="U23" s="223">
        <f>SUM($J$11:J23)+$G$10</f>
        <v>4038036.0811712313</v>
      </c>
    </row>
    <row r="24" spans="1:21" x14ac:dyDescent="0.2">
      <c r="B24" s="419"/>
      <c r="C24">
        <v>2</v>
      </c>
      <c r="D24" s="223">
        <f>Forecast!$F$45/4</f>
        <v>164457.52655999994</v>
      </c>
      <c r="E24" s="236">
        <v>700000</v>
      </c>
      <c r="F24" s="251">
        <f t="shared" si="11"/>
        <v>185915.80993754615</v>
      </c>
      <c r="G24" s="223">
        <f t="shared" si="8"/>
        <v>-330371.36652481975</v>
      </c>
      <c r="H24" s="223">
        <f t="shared" si="9"/>
        <v>-514084.19006245385</v>
      </c>
      <c r="I24" s="223">
        <f t="shared" si="10"/>
        <v>0</v>
      </c>
      <c r="J24" s="226">
        <f>AP!$H$114/4</f>
        <v>185915.80993754615</v>
      </c>
      <c r="K24" s="222">
        <f t="shared" si="0"/>
        <v>66929.691577516627</v>
      </c>
      <c r="L24" s="222">
        <f t="shared" si="1"/>
        <v>22309.897192505538</v>
      </c>
      <c r="M24" s="223">
        <f t="shared" si="2"/>
        <v>111549.48596252769</v>
      </c>
      <c r="N24" s="222">
        <f t="shared" si="3"/>
        <v>40157.814946509978</v>
      </c>
      <c r="O24" s="222">
        <f t="shared" si="4"/>
        <v>13385.938315503323</v>
      </c>
      <c r="P24" s="223">
        <f t="shared" si="5"/>
        <v>74366.323975018458</v>
      </c>
      <c r="Q24" s="222">
        <f t="shared" si="6"/>
        <v>26771.876631006653</v>
      </c>
      <c r="R24" s="246">
        <f t="shared" si="7"/>
        <v>8923.9588770022146</v>
      </c>
      <c r="T24" s="223">
        <f>SUM($D$11:D24)</f>
        <v>4175969.9741856758</v>
      </c>
      <c r="U24" s="223">
        <f>SUM($J$11:J24)+$G$10</f>
        <v>4223951.8911087774</v>
      </c>
    </row>
    <row r="25" spans="1:21" x14ac:dyDescent="0.2">
      <c r="B25" s="419"/>
      <c r="C25">
        <v>3</v>
      </c>
      <c r="D25" s="223">
        <f>Forecast!$F$45/4</f>
        <v>164457.52655999994</v>
      </c>
      <c r="E25" s="224"/>
      <c r="F25" s="252">
        <f t="shared" si="11"/>
        <v>185915.80993754615</v>
      </c>
      <c r="G25" s="223">
        <f t="shared" si="8"/>
        <v>-330371.36652481975</v>
      </c>
      <c r="H25" s="223">
        <f t="shared" si="9"/>
        <v>185915.80993754615</v>
      </c>
      <c r="I25" s="223">
        <f t="shared" si="10"/>
        <v>0</v>
      </c>
      <c r="J25" s="226">
        <f>AP!$H$114/4</f>
        <v>185915.80993754615</v>
      </c>
      <c r="K25" s="222">
        <f t="shared" si="0"/>
        <v>66929.691577516627</v>
      </c>
      <c r="L25" s="222">
        <f t="shared" si="1"/>
        <v>22309.897192505538</v>
      </c>
      <c r="M25" s="223">
        <f t="shared" si="2"/>
        <v>111549.48596252769</v>
      </c>
      <c r="N25" s="222">
        <f t="shared" si="3"/>
        <v>40157.814946509978</v>
      </c>
      <c r="O25" s="222">
        <f t="shared" si="4"/>
        <v>13385.938315503323</v>
      </c>
      <c r="P25" s="223">
        <f t="shared" si="5"/>
        <v>74366.323975018458</v>
      </c>
      <c r="Q25" s="222">
        <f t="shared" si="6"/>
        <v>26771.876631006653</v>
      </c>
      <c r="R25" s="246">
        <f t="shared" si="7"/>
        <v>8923.9588770022146</v>
      </c>
      <c r="T25" s="223">
        <f>SUM($D$11:D25)</f>
        <v>4340427.5007456755</v>
      </c>
      <c r="U25" s="223">
        <f>SUM($J$11:J25)+$G$10</f>
        <v>4409867.7010463234</v>
      </c>
    </row>
    <row r="26" spans="1:21" x14ac:dyDescent="0.2">
      <c r="B26" s="420"/>
      <c r="C26" s="131">
        <v>4</v>
      </c>
      <c r="D26" s="229">
        <f>Forecast!$F$45/4</f>
        <v>164457.52655999994</v>
      </c>
      <c r="E26" s="230"/>
      <c r="F26" s="253">
        <f t="shared" si="11"/>
        <v>185915.80993754615</v>
      </c>
      <c r="G26" s="229">
        <f t="shared" si="8"/>
        <v>-330371.36652481975</v>
      </c>
      <c r="H26" s="229">
        <f t="shared" si="9"/>
        <v>185915.80993754615</v>
      </c>
      <c r="I26" s="229">
        <f t="shared" si="10"/>
        <v>0</v>
      </c>
      <c r="J26" s="226">
        <f>AP!$H$114/4</f>
        <v>185915.80993754615</v>
      </c>
      <c r="K26" s="243">
        <f t="shared" si="0"/>
        <v>66929.691577516627</v>
      </c>
      <c r="L26" s="243">
        <f t="shared" si="1"/>
        <v>22309.897192505538</v>
      </c>
      <c r="M26" s="229">
        <f t="shared" si="2"/>
        <v>111549.48596252769</v>
      </c>
      <c r="N26" s="243">
        <f t="shared" si="3"/>
        <v>40157.814946509978</v>
      </c>
      <c r="O26" s="243">
        <f t="shared" si="4"/>
        <v>13385.938315503323</v>
      </c>
      <c r="P26" s="229">
        <f t="shared" si="5"/>
        <v>74366.323975018458</v>
      </c>
      <c r="Q26" s="243">
        <f t="shared" si="6"/>
        <v>26771.876631006653</v>
      </c>
      <c r="R26" s="247">
        <f t="shared" si="7"/>
        <v>8923.9588770022146</v>
      </c>
      <c r="S26" s="131"/>
      <c r="T26" s="229">
        <f>SUM($D$11:D26)</f>
        <v>4504885.0273056757</v>
      </c>
      <c r="U26" s="229">
        <f>SUM($J$11:J26)+$G$10</f>
        <v>4595783.5109838704</v>
      </c>
    </row>
    <row r="27" spans="1:21" x14ac:dyDescent="0.2">
      <c r="B27" s="418">
        <f>B23+31</f>
        <v>45721</v>
      </c>
      <c r="C27" s="18">
        <v>1</v>
      </c>
      <c r="D27" s="232">
        <f>Forecast!$F$46/4</f>
        <v>180905.50651004055</v>
      </c>
      <c r="E27" s="233"/>
      <c r="F27" s="237">
        <f t="shared" si="11"/>
        <v>185915.80993754615</v>
      </c>
      <c r="G27" s="232">
        <f t="shared" si="8"/>
        <v>-330371.36652481975</v>
      </c>
      <c r="H27" s="232">
        <f t="shared" si="9"/>
        <v>185915.80993754615</v>
      </c>
      <c r="I27" s="232">
        <f t="shared" si="10"/>
        <v>0</v>
      </c>
      <c r="J27" s="260">
        <f>AP!$I$114/4</f>
        <v>185915.80993754615</v>
      </c>
      <c r="K27" s="244">
        <f t="shared" si="0"/>
        <v>66929.691577516627</v>
      </c>
      <c r="L27" s="244">
        <f t="shared" si="1"/>
        <v>22309.897192505538</v>
      </c>
      <c r="M27" s="232">
        <f t="shared" si="2"/>
        <v>111549.48596252769</v>
      </c>
      <c r="N27" s="244">
        <f t="shared" si="3"/>
        <v>40157.814946509978</v>
      </c>
      <c r="O27" s="244">
        <f t="shared" si="4"/>
        <v>13385.938315503323</v>
      </c>
      <c r="P27" s="232">
        <f t="shared" si="5"/>
        <v>74366.323975018458</v>
      </c>
      <c r="Q27" s="244">
        <f t="shared" si="6"/>
        <v>26771.876631006653</v>
      </c>
      <c r="R27" s="248">
        <f t="shared" si="7"/>
        <v>8923.9588770022146</v>
      </c>
      <c r="T27" s="223">
        <f>SUM($D$11:D27)</f>
        <v>4685790.5338157164</v>
      </c>
      <c r="U27" s="223">
        <f>SUM($J$11:J27)+$G$10</f>
        <v>4781699.3209214164</v>
      </c>
    </row>
    <row r="28" spans="1:21" x14ac:dyDescent="0.2">
      <c r="B28" s="419"/>
      <c r="C28">
        <v>2</v>
      </c>
      <c r="D28" s="223">
        <f>Forecast!$F$46/4</f>
        <v>180905.50651004055</v>
      </c>
      <c r="E28" s="238">
        <v>850000</v>
      </c>
      <c r="F28" s="239">
        <f t="shared" si="11"/>
        <v>185915.80993754615</v>
      </c>
      <c r="G28" s="223">
        <f>G27+J28-MAX(D28,F28)</f>
        <v>-330371.36652481975</v>
      </c>
      <c r="H28" s="223">
        <f>J28-E28</f>
        <v>-664084.19006245385</v>
      </c>
      <c r="I28" s="223">
        <f t="shared" si="10"/>
        <v>0</v>
      </c>
      <c r="J28" s="226">
        <f>AP!$I$114/4</f>
        <v>185915.80993754615</v>
      </c>
      <c r="K28" s="222">
        <f t="shared" si="0"/>
        <v>66929.691577516627</v>
      </c>
      <c r="L28" s="222">
        <f t="shared" si="1"/>
        <v>22309.897192505538</v>
      </c>
      <c r="M28" s="223">
        <f t="shared" si="2"/>
        <v>111549.48596252769</v>
      </c>
      <c r="N28" s="222">
        <f t="shared" si="3"/>
        <v>40157.814946509978</v>
      </c>
      <c r="O28" s="222">
        <f t="shared" si="4"/>
        <v>13385.938315503323</v>
      </c>
      <c r="P28" s="223">
        <f t="shared" si="5"/>
        <v>74366.323975018458</v>
      </c>
      <c r="Q28" s="222">
        <f t="shared" si="6"/>
        <v>26771.876631006653</v>
      </c>
      <c r="R28" s="246">
        <f t="shared" si="7"/>
        <v>8923.9588770022146</v>
      </c>
      <c r="T28" s="223">
        <f>SUM($D$11:D28)</f>
        <v>4866696.0403257571</v>
      </c>
      <c r="U28" s="223">
        <f>SUM($J$11:J28)+$G$10</f>
        <v>4967615.1308589624</v>
      </c>
    </row>
    <row r="29" spans="1:21" x14ac:dyDescent="0.2">
      <c r="B29" s="419"/>
      <c r="C29">
        <v>3</v>
      </c>
      <c r="D29" s="223">
        <f>Forecast!$F$46/4</f>
        <v>180905.50651004055</v>
      </c>
      <c r="E29" s="224"/>
      <c r="F29" s="239">
        <f>E21+E24+E28-SUM(F18:F28)</f>
        <v>45431.923887496814</v>
      </c>
      <c r="G29" s="223">
        <f t="shared" si="8"/>
        <v>-325361.06309731415</v>
      </c>
      <c r="H29" s="223">
        <f t="shared" si="9"/>
        <v>185915.80993754615</v>
      </c>
      <c r="I29" s="223">
        <f t="shared" si="10"/>
        <v>140483.88605004933</v>
      </c>
      <c r="J29" s="226">
        <f>AP!$I$114/4</f>
        <v>185915.80993754615</v>
      </c>
      <c r="K29" s="222">
        <f t="shared" si="0"/>
        <v>66929.691577516627</v>
      </c>
      <c r="L29" s="222">
        <f t="shared" si="1"/>
        <v>22309.897192505538</v>
      </c>
      <c r="M29" s="223">
        <f t="shared" si="2"/>
        <v>111549.48596252769</v>
      </c>
      <c r="N29" s="222">
        <f t="shared" si="3"/>
        <v>40157.814946509978</v>
      </c>
      <c r="O29" s="222">
        <f t="shared" si="4"/>
        <v>13385.938315503323</v>
      </c>
      <c r="P29" s="223">
        <f t="shared" si="5"/>
        <v>74366.323975018458</v>
      </c>
      <c r="Q29" s="222">
        <f t="shared" si="6"/>
        <v>26771.876631006653</v>
      </c>
      <c r="R29" s="246">
        <f t="shared" si="7"/>
        <v>8923.9588770022146</v>
      </c>
      <c r="T29" s="223">
        <f>SUM($D$11:D29)</f>
        <v>5047601.5468357978</v>
      </c>
      <c r="U29" s="223">
        <f>SUM($J$11:J29)+$G$10</f>
        <v>5153530.9407965085</v>
      </c>
    </row>
    <row r="30" spans="1:21" x14ac:dyDescent="0.2">
      <c r="B30" s="420"/>
      <c r="C30" s="131">
        <v>4</v>
      </c>
      <c r="D30" s="229">
        <f>Forecast!$F$46/4</f>
        <v>180905.50651004055</v>
      </c>
      <c r="E30" s="230"/>
      <c r="F30" s="240"/>
      <c r="G30" s="229">
        <f>G29+J30-MAX(D30,F30)</f>
        <v>-320350.75966980855</v>
      </c>
      <c r="H30" s="229">
        <f t="shared" si="9"/>
        <v>185915.80993754615</v>
      </c>
      <c r="I30" s="229">
        <f t="shared" si="10"/>
        <v>185915.80993754615</v>
      </c>
      <c r="J30" s="260">
        <f>AP!$I$114/4</f>
        <v>185915.80993754615</v>
      </c>
      <c r="K30" s="243">
        <f t="shared" si="0"/>
        <v>66929.691577516627</v>
      </c>
      <c r="L30" s="243">
        <f t="shared" si="1"/>
        <v>22309.897192505538</v>
      </c>
      <c r="M30" s="229">
        <f t="shared" si="2"/>
        <v>111549.48596252769</v>
      </c>
      <c r="N30" s="243">
        <f t="shared" si="3"/>
        <v>40157.814946509978</v>
      </c>
      <c r="O30" s="243">
        <f t="shared" si="4"/>
        <v>13385.938315503323</v>
      </c>
      <c r="P30" s="229">
        <f t="shared" si="5"/>
        <v>74366.323975018458</v>
      </c>
      <c r="Q30" s="243">
        <f t="shared" si="6"/>
        <v>26771.876631006653</v>
      </c>
      <c r="R30" s="247">
        <f t="shared" si="7"/>
        <v>8923.9588770022146</v>
      </c>
      <c r="S30" s="131"/>
      <c r="T30" s="229">
        <f>SUM($D$11:D30)</f>
        <v>5228507.0533458386</v>
      </c>
      <c r="U30" s="229">
        <f>SUM($J$11:J30)+$G$10</f>
        <v>5339446.7507340545</v>
      </c>
    </row>
    <row r="31" spans="1:21" x14ac:dyDescent="0.2">
      <c r="B31" s="418">
        <f>B27+31</f>
        <v>45752</v>
      </c>
      <c r="C31" s="18">
        <v>1</v>
      </c>
      <c r="D31" s="232">
        <f>Forecast!$F$47/4</f>
        <v>190676.52524689131</v>
      </c>
      <c r="E31" s="233"/>
      <c r="F31" s="237"/>
      <c r="G31" s="232">
        <f>G30+J31-MAX(D31,F31)</f>
        <v>-325111.47497915372</v>
      </c>
      <c r="H31" s="232">
        <f t="shared" si="9"/>
        <v>185915.80993754615</v>
      </c>
      <c r="I31" s="232">
        <f t="shared" si="10"/>
        <v>185915.80993754615</v>
      </c>
      <c r="J31" s="226">
        <f>AP!$J$114/4</f>
        <v>185915.80993754615</v>
      </c>
      <c r="K31" s="244">
        <f t="shared" si="0"/>
        <v>66929.691577516627</v>
      </c>
      <c r="L31" s="244">
        <f t="shared" si="1"/>
        <v>22309.897192505538</v>
      </c>
      <c r="M31" s="232">
        <f t="shared" si="2"/>
        <v>111549.48596252769</v>
      </c>
      <c r="N31" s="244">
        <f t="shared" si="3"/>
        <v>40157.814946509978</v>
      </c>
      <c r="O31" s="244">
        <f t="shared" si="4"/>
        <v>13385.938315503323</v>
      </c>
      <c r="P31" s="232">
        <f t="shared" si="5"/>
        <v>74366.323975018458</v>
      </c>
      <c r="Q31" s="244">
        <f t="shared" si="6"/>
        <v>26771.876631006653</v>
      </c>
      <c r="R31" s="248">
        <f t="shared" si="7"/>
        <v>8923.9588770022146</v>
      </c>
      <c r="T31" s="223">
        <f>SUM($D$11:D31)</f>
        <v>5419183.5785927298</v>
      </c>
      <c r="U31" s="223">
        <f>SUM($J$11:J31)+$G$10</f>
        <v>5525362.5606716005</v>
      </c>
    </row>
    <row r="32" spans="1:21" x14ac:dyDescent="0.2">
      <c r="B32" s="419"/>
      <c r="C32">
        <v>2</v>
      </c>
      <c r="D32" s="223">
        <f>Forecast!$F$47/4</f>
        <v>190676.52524689131</v>
      </c>
      <c r="E32" s="224"/>
      <c r="F32" s="223"/>
      <c r="G32" s="223">
        <f>G31+J32-MAX(D32,F32)</f>
        <v>-329872.19028849888</v>
      </c>
      <c r="H32" s="223">
        <f t="shared" si="9"/>
        <v>185915.80993754615</v>
      </c>
      <c r="I32" s="223">
        <f t="shared" si="10"/>
        <v>185915.80993754615</v>
      </c>
      <c r="J32" s="226">
        <f>AP!$J$114/4</f>
        <v>185915.80993754615</v>
      </c>
      <c r="K32" s="222">
        <f t="shared" si="0"/>
        <v>66929.691577516627</v>
      </c>
      <c r="L32" s="222">
        <f t="shared" si="1"/>
        <v>22309.897192505538</v>
      </c>
      <c r="M32" s="223">
        <f t="shared" si="2"/>
        <v>111549.48596252769</v>
      </c>
      <c r="N32" s="222">
        <f t="shared" si="3"/>
        <v>40157.814946509978</v>
      </c>
      <c r="O32" s="222">
        <f t="shared" si="4"/>
        <v>13385.938315503323</v>
      </c>
      <c r="P32" s="223">
        <f t="shared" si="5"/>
        <v>74366.323975018458</v>
      </c>
      <c r="Q32" s="222">
        <f t="shared" si="6"/>
        <v>26771.876631006653</v>
      </c>
      <c r="R32" s="246">
        <f t="shared" si="7"/>
        <v>8923.9588770022146</v>
      </c>
      <c r="T32" s="223">
        <f>SUM($D$11:D32)</f>
        <v>5609860.1038396209</v>
      </c>
      <c r="U32" s="223">
        <f>SUM($J$11:J32)+$G$10</f>
        <v>5711278.3706091465</v>
      </c>
    </row>
    <row r="33" spans="2:21" x14ac:dyDescent="0.2">
      <c r="B33" s="419"/>
      <c r="C33">
        <v>3</v>
      </c>
      <c r="D33" s="223">
        <f>Forecast!$F$47/4</f>
        <v>190676.52524689131</v>
      </c>
      <c r="E33" s="224"/>
      <c r="F33" s="223"/>
      <c r="G33" s="223">
        <f t="shared" si="8"/>
        <v>-334632.90559784404</v>
      </c>
      <c r="H33" s="223">
        <f t="shared" si="9"/>
        <v>185915.80993754615</v>
      </c>
      <c r="I33" s="223">
        <f>J33-F33</f>
        <v>185915.80993754615</v>
      </c>
      <c r="J33" s="226">
        <f>AP!$J$114/4</f>
        <v>185915.80993754615</v>
      </c>
      <c r="K33" s="222">
        <f t="shared" si="0"/>
        <v>66929.691577516627</v>
      </c>
      <c r="L33" s="222">
        <f t="shared" si="1"/>
        <v>22309.897192505538</v>
      </c>
      <c r="M33" s="223">
        <f t="shared" si="2"/>
        <v>111549.48596252769</v>
      </c>
      <c r="N33" s="222">
        <f t="shared" si="3"/>
        <v>40157.814946509978</v>
      </c>
      <c r="O33" s="222">
        <f t="shared" si="4"/>
        <v>13385.938315503323</v>
      </c>
      <c r="P33" s="223">
        <f t="shared" si="5"/>
        <v>74366.323975018458</v>
      </c>
      <c r="Q33" s="222">
        <f t="shared" si="6"/>
        <v>26771.876631006653</v>
      </c>
      <c r="R33" s="246">
        <f t="shared" si="7"/>
        <v>8923.9588770022146</v>
      </c>
      <c r="T33" s="223">
        <f>SUM($D$11:D33)</f>
        <v>5800536.6290865121</v>
      </c>
      <c r="U33" s="223">
        <f>SUM($J$11:J33)+$G$10</f>
        <v>5897194.1805466926</v>
      </c>
    </row>
    <row r="34" spans="2:21" x14ac:dyDescent="0.2">
      <c r="B34" s="420"/>
      <c r="C34" s="131">
        <v>4</v>
      </c>
      <c r="D34" s="229">
        <f>Forecast!$F$47/4</f>
        <v>190676.52524689131</v>
      </c>
      <c r="E34" s="230"/>
      <c r="F34" s="229"/>
      <c r="G34" s="229">
        <f t="shared" si="8"/>
        <v>-339393.62090718921</v>
      </c>
      <c r="H34" s="229">
        <f t="shared" si="9"/>
        <v>185915.80993754615</v>
      </c>
      <c r="I34" s="229">
        <f t="shared" si="10"/>
        <v>185915.80993754615</v>
      </c>
      <c r="J34" s="260">
        <f>AP!$J$114/4</f>
        <v>185915.80993754615</v>
      </c>
      <c r="K34" s="243">
        <f t="shared" si="0"/>
        <v>66929.691577516627</v>
      </c>
      <c r="L34" s="243">
        <f t="shared" si="1"/>
        <v>22309.897192505538</v>
      </c>
      <c r="M34" s="229">
        <f t="shared" si="2"/>
        <v>111549.48596252769</v>
      </c>
      <c r="N34" s="243">
        <f t="shared" si="3"/>
        <v>40157.814946509978</v>
      </c>
      <c r="O34" s="243">
        <f t="shared" si="4"/>
        <v>13385.938315503323</v>
      </c>
      <c r="P34" s="229">
        <f t="shared" si="5"/>
        <v>74366.323975018458</v>
      </c>
      <c r="Q34" s="243">
        <f t="shared" si="6"/>
        <v>26771.876631006653</v>
      </c>
      <c r="R34" s="247">
        <f t="shared" si="7"/>
        <v>8923.9588770022146</v>
      </c>
      <c r="S34" s="131"/>
      <c r="T34" s="229">
        <f>SUM($D$11:D34)</f>
        <v>5991213.1543334033</v>
      </c>
      <c r="U34" s="229">
        <f>SUM($J$11:J34)+$G$10</f>
        <v>6083109.9904842386</v>
      </c>
    </row>
    <row r="35" spans="2:21" x14ac:dyDescent="0.2">
      <c r="B35" s="418">
        <f>B31+31</f>
        <v>45783</v>
      </c>
      <c r="C35" s="18">
        <v>1</v>
      </c>
      <c r="D35" s="232">
        <f>Forecast!$F$48/4</f>
        <v>208890.01897525499</v>
      </c>
      <c r="E35" s="233"/>
      <c r="F35" s="232"/>
      <c r="G35" s="232">
        <f t="shared" si="8"/>
        <v>-362367.82994489803</v>
      </c>
      <c r="H35" s="232">
        <f t="shared" si="9"/>
        <v>185915.80993754615</v>
      </c>
      <c r="I35" s="232">
        <f t="shared" si="10"/>
        <v>185915.80993754615</v>
      </c>
      <c r="J35" s="226">
        <f>AP!$K$114/4</f>
        <v>185915.80993754615</v>
      </c>
      <c r="K35" s="244">
        <f t="shared" si="0"/>
        <v>66929.691577516627</v>
      </c>
      <c r="L35" s="244">
        <f t="shared" si="1"/>
        <v>22309.897192505538</v>
      </c>
      <c r="M35" s="232">
        <f t="shared" si="2"/>
        <v>111549.48596252769</v>
      </c>
      <c r="N35" s="244">
        <f t="shared" si="3"/>
        <v>40157.814946509978</v>
      </c>
      <c r="O35" s="244">
        <f t="shared" si="4"/>
        <v>13385.938315503323</v>
      </c>
      <c r="P35" s="232">
        <f t="shared" si="5"/>
        <v>74366.323975018458</v>
      </c>
      <c r="Q35" s="244">
        <f t="shared" si="6"/>
        <v>26771.876631006653</v>
      </c>
      <c r="R35" s="248">
        <f t="shared" si="7"/>
        <v>8923.9588770022146</v>
      </c>
      <c r="T35" s="223">
        <f>SUM($D$11:D35)</f>
        <v>6200103.1733086584</v>
      </c>
      <c r="U35" s="223">
        <f>SUM($J$11:J35)+$G$10</f>
        <v>6269025.8004217846</v>
      </c>
    </row>
    <row r="36" spans="2:21" x14ac:dyDescent="0.2">
      <c r="B36" s="419"/>
      <c r="C36">
        <v>2</v>
      </c>
      <c r="D36" s="223">
        <f>Forecast!$F$48/4</f>
        <v>208890.01897525499</v>
      </c>
      <c r="E36" s="224"/>
      <c r="F36" s="223"/>
      <c r="G36" s="223">
        <f t="shared" si="8"/>
        <v>-385342.03898260684</v>
      </c>
      <c r="H36" s="223">
        <f t="shared" si="9"/>
        <v>185915.80993754615</v>
      </c>
      <c r="I36" s="223">
        <f t="shared" si="10"/>
        <v>185915.80993754615</v>
      </c>
      <c r="J36" s="226">
        <f>AP!$K$114/4</f>
        <v>185915.80993754615</v>
      </c>
      <c r="K36" s="222">
        <f t="shared" si="0"/>
        <v>66929.691577516627</v>
      </c>
      <c r="L36" s="222">
        <f t="shared" si="1"/>
        <v>22309.897192505538</v>
      </c>
      <c r="M36" s="223">
        <f t="shared" si="2"/>
        <v>111549.48596252769</v>
      </c>
      <c r="N36" s="222">
        <f t="shared" si="3"/>
        <v>40157.814946509978</v>
      </c>
      <c r="O36" s="222">
        <f t="shared" si="4"/>
        <v>13385.938315503323</v>
      </c>
      <c r="P36" s="223">
        <f t="shared" si="5"/>
        <v>74366.323975018458</v>
      </c>
      <c r="Q36" s="222">
        <f t="shared" si="6"/>
        <v>26771.876631006653</v>
      </c>
      <c r="R36" s="246">
        <f t="shared" si="7"/>
        <v>8923.9588770022146</v>
      </c>
      <c r="T36" s="223">
        <f>SUM($D$11:D36)</f>
        <v>6408993.1922839135</v>
      </c>
      <c r="U36" s="223">
        <f>SUM($J$11:J36)+$G$10</f>
        <v>6454941.6103593307</v>
      </c>
    </row>
    <row r="37" spans="2:21" x14ac:dyDescent="0.2">
      <c r="B37" s="419"/>
      <c r="C37">
        <v>3</v>
      </c>
      <c r="D37" s="223">
        <f>Forecast!$F$48/4</f>
        <v>208890.01897525499</v>
      </c>
      <c r="E37" s="224"/>
      <c r="F37" s="223"/>
      <c r="G37" s="223">
        <f t="shared" si="8"/>
        <v>-408316.24802031566</v>
      </c>
      <c r="H37" s="223">
        <f t="shared" si="9"/>
        <v>185915.80993754615</v>
      </c>
      <c r="I37" s="223">
        <f t="shared" si="10"/>
        <v>185915.80993754615</v>
      </c>
      <c r="J37" s="226">
        <f>AP!$K$114/4</f>
        <v>185915.80993754615</v>
      </c>
      <c r="K37" s="222">
        <f t="shared" si="0"/>
        <v>66929.691577516627</v>
      </c>
      <c r="L37" s="222">
        <f t="shared" si="1"/>
        <v>22309.897192505538</v>
      </c>
      <c r="M37" s="223">
        <f t="shared" si="2"/>
        <v>111549.48596252769</v>
      </c>
      <c r="N37" s="222">
        <f t="shared" si="3"/>
        <v>40157.814946509978</v>
      </c>
      <c r="O37" s="222">
        <f t="shared" si="4"/>
        <v>13385.938315503323</v>
      </c>
      <c r="P37" s="223">
        <f t="shared" si="5"/>
        <v>74366.323975018458</v>
      </c>
      <c r="Q37" s="222">
        <f t="shared" si="6"/>
        <v>26771.876631006653</v>
      </c>
      <c r="R37" s="246">
        <f t="shared" si="7"/>
        <v>8923.9588770022146</v>
      </c>
      <c r="T37" s="223">
        <f>SUM($D$11:D37)</f>
        <v>6617883.2112591686</v>
      </c>
      <c r="U37" s="223">
        <f>SUM($J$11:J37)+$G$10</f>
        <v>6640857.4202968767</v>
      </c>
    </row>
    <row r="38" spans="2:21" x14ac:dyDescent="0.2">
      <c r="B38" s="420"/>
      <c r="C38" s="131">
        <v>4</v>
      </c>
      <c r="D38" s="229">
        <f>Forecast!$F$48/4</f>
        <v>208890.01897525499</v>
      </c>
      <c r="E38" s="230"/>
      <c r="F38" s="229"/>
      <c r="G38" s="229">
        <f t="shared" si="8"/>
        <v>-431290.45705802448</v>
      </c>
      <c r="H38" s="229">
        <f t="shared" si="9"/>
        <v>185915.80993754615</v>
      </c>
      <c r="I38" s="229">
        <f t="shared" si="10"/>
        <v>185915.80993754615</v>
      </c>
      <c r="J38" s="260">
        <f>AP!$K$114/4</f>
        <v>185915.80993754615</v>
      </c>
      <c r="K38" s="243">
        <f t="shared" si="0"/>
        <v>66929.691577516627</v>
      </c>
      <c r="L38" s="243">
        <f t="shared" si="1"/>
        <v>22309.897192505538</v>
      </c>
      <c r="M38" s="229">
        <f t="shared" si="2"/>
        <v>111549.48596252769</v>
      </c>
      <c r="N38" s="243">
        <f t="shared" si="3"/>
        <v>40157.814946509978</v>
      </c>
      <c r="O38" s="243">
        <f t="shared" si="4"/>
        <v>13385.938315503323</v>
      </c>
      <c r="P38" s="229">
        <f t="shared" si="5"/>
        <v>74366.323975018458</v>
      </c>
      <c r="Q38" s="243">
        <f t="shared" si="6"/>
        <v>26771.876631006653</v>
      </c>
      <c r="R38" s="247">
        <f t="shared" si="7"/>
        <v>8923.9588770022146</v>
      </c>
      <c r="S38" s="131"/>
      <c r="T38" s="229">
        <f>SUM($D$11:D38)</f>
        <v>6826773.2302344237</v>
      </c>
      <c r="U38" s="229">
        <f>SUM($J$11:J38)+$G$10</f>
        <v>6826773.2302344227</v>
      </c>
    </row>
    <row r="39" spans="2:21" x14ac:dyDescent="0.2">
      <c r="B39" s="418">
        <f>B35+31</f>
        <v>45814</v>
      </c>
      <c r="C39" s="18">
        <v>1</v>
      </c>
      <c r="D39" s="232">
        <f>Forecast!$F$49/4</f>
        <v>165852.75381356137</v>
      </c>
      <c r="E39" s="233"/>
      <c r="F39" s="232"/>
      <c r="G39" s="232">
        <f t="shared" si="8"/>
        <v>-411227.40093403973</v>
      </c>
      <c r="H39" s="232">
        <f t="shared" si="9"/>
        <v>185915.80993754615</v>
      </c>
      <c r="I39" s="232">
        <f t="shared" si="10"/>
        <v>185915.80993754615</v>
      </c>
      <c r="J39" s="226">
        <f>AP!$L$114/4</f>
        <v>185915.80993754615</v>
      </c>
      <c r="K39" s="244">
        <f t="shared" si="0"/>
        <v>66929.691577516627</v>
      </c>
      <c r="L39" s="244">
        <f t="shared" si="1"/>
        <v>22309.897192505538</v>
      </c>
      <c r="M39" s="232">
        <f t="shared" si="2"/>
        <v>111549.48596252769</v>
      </c>
      <c r="N39" s="244">
        <f t="shared" si="3"/>
        <v>40157.814946509978</v>
      </c>
      <c r="O39" s="244">
        <f t="shared" si="4"/>
        <v>13385.938315503323</v>
      </c>
      <c r="P39" s="232">
        <f t="shared" si="5"/>
        <v>74366.323975018458</v>
      </c>
      <c r="Q39" s="244">
        <f t="shared" si="6"/>
        <v>26771.876631006653</v>
      </c>
      <c r="R39" s="248">
        <f t="shared" si="7"/>
        <v>8923.9588770022146</v>
      </c>
      <c r="T39" s="223">
        <f>SUM($D$11:D39)</f>
        <v>6992625.9840479847</v>
      </c>
      <c r="U39" s="223">
        <f>SUM($J$11:J39)+$G$10</f>
        <v>7012689.0401719688</v>
      </c>
    </row>
    <row r="40" spans="2:21" x14ac:dyDescent="0.2">
      <c r="B40" s="419"/>
      <c r="C40">
        <v>2</v>
      </c>
      <c r="D40" s="223">
        <f>Forecast!$F$49/4</f>
        <v>165852.75381356137</v>
      </c>
      <c r="E40" s="224"/>
      <c r="F40" s="223"/>
      <c r="G40" s="223">
        <f t="shared" si="8"/>
        <v>-391164.34481005499</v>
      </c>
      <c r="H40" s="223">
        <f t="shared" si="9"/>
        <v>185915.80993754615</v>
      </c>
      <c r="I40" s="223">
        <f t="shared" si="10"/>
        <v>185915.80993754615</v>
      </c>
      <c r="J40" s="226">
        <f>AP!$L$114/4</f>
        <v>185915.80993754615</v>
      </c>
      <c r="K40" s="222">
        <f t="shared" si="0"/>
        <v>66929.691577516627</v>
      </c>
      <c r="L40" s="222">
        <f t="shared" si="1"/>
        <v>22309.897192505538</v>
      </c>
      <c r="M40" s="223">
        <f t="shared" si="2"/>
        <v>111549.48596252769</v>
      </c>
      <c r="N40" s="222">
        <f t="shared" si="3"/>
        <v>40157.814946509978</v>
      </c>
      <c r="O40" s="222">
        <f t="shared" si="4"/>
        <v>13385.938315503323</v>
      </c>
      <c r="P40" s="223">
        <f t="shared" si="5"/>
        <v>74366.323975018458</v>
      </c>
      <c r="Q40" s="222">
        <f t="shared" si="6"/>
        <v>26771.876631006653</v>
      </c>
      <c r="R40" s="246">
        <f t="shared" si="7"/>
        <v>8923.9588770022146</v>
      </c>
      <c r="T40" s="223">
        <f>SUM($D$11:D40)</f>
        <v>7158478.7378615458</v>
      </c>
      <c r="U40" s="223">
        <f>SUM($J$11:J40)+$G$10</f>
        <v>7198604.8501095148</v>
      </c>
    </row>
    <row r="41" spans="2:21" x14ac:dyDescent="0.2">
      <c r="B41" s="419"/>
      <c r="C41">
        <v>3</v>
      </c>
      <c r="D41" s="223">
        <f>Forecast!$F$49/4</f>
        <v>165852.75381356137</v>
      </c>
      <c r="E41" s="224"/>
      <c r="F41" s="223"/>
      <c r="G41" s="223">
        <f t="shared" si="8"/>
        <v>-371101.28868607024</v>
      </c>
      <c r="H41" s="223">
        <f t="shared" si="9"/>
        <v>185915.80993754615</v>
      </c>
      <c r="I41" s="223">
        <f t="shared" si="10"/>
        <v>185915.80993754615</v>
      </c>
      <c r="J41" s="226">
        <f>AP!$L$114/4</f>
        <v>185915.80993754615</v>
      </c>
      <c r="K41" s="222">
        <f t="shared" si="0"/>
        <v>66929.691577516627</v>
      </c>
      <c r="L41" s="222">
        <f t="shared" si="1"/>
        <v>22309.897192505538</v>
      </c>
      <c r="M41" s="223">
        <f t="shared" si="2"/>
        <v>111549.48596252769</v>
      </c>
      <c r="N41" s="222">
        <f t="shared" si="3"/>
        <v>40157.814946509978</v>
      </c>
      <c r="O41" s="222">
        <f t="shared" si="4"/>
        <v>13385.938315503323</v>
      </c>
      <c r="P41" s="223">
        <f t="shared" si="5"/>
        <v>74366.323975018458</v>
      </c>
      <c r="Q41" s="222">
        <f t="shared" si="6"/>
        <v>26771.876631006653</v>
      </c>
      <c r="R41" s="246">
        <f t="shared" si="7"/>
        <v>8923.9588770022146</v>
      </c>
      <c r="T41" s="223">
        <f>SUM($D$11:D41)</f>
        <v>7324331.4916751068</v>
      </c>
      <c r="U41" s="223">
        <f>SUM($J$11:J41)+$G$10</f>
        <v>7384520.6600470608</v>
      </c>
    </row>
    <row r="42" spans="2:21" x14ac:dyDescent="0.2">
      <c r="B42" s="420"/>
      <c r="C42" s="131">
        <v>4</v>
      </c>
      <c r="D42" s="229">
        <f>Forecast!$F$49/4</f>
        <v>165852.75381356137</v>
      </c>
      <c r="E42" s="230"/>
      <c r="F42" s="229"/>
      <c r="G42" s="229">
        <f t="shared" si="8"/>
        <v>-351038.2325620855</v>
      </c>
      <c r="H42" s="229">
        <f t="shared" si="9"/>
        <v>185915.80993754615</v>
      </c>
      <c r="I42" s="229">
        <f t="shared" si="10"/>
        <v>185915.80993754615</v>
      </c>
      <c r="J42" s="260">
        <f>AP!$L$114/4</f>
        <v>185915.80993754615</v>
      </c>
      <c r="K42" s="243">
        <f t="shared" si="0"/>
        <v>66929.691577516627</v>
      </c>
      <c r="L42" s="243">
        <f t="shared" si="1"/>
        <v>22309.897192505538</v>
      </c>
      <c r="M42" s="229">
        <f t="shared" si="2"/>
        <v>111549.48596252769</v>
      </c>
      <c r="N42" s="243">
        <f t="shared" si="3"/>
        <v>40157.814946509978</v>
      </c>
      <c r="O42" s="243">
        <f t="shared" si="4"/>
        <v>13385.938315503323</v>
      </c>
      <c r="P42" s="229">
        <f t="shared" si="5"/>
        <v>74366.323975018458</v>
      </c>
      <c r="Q42" s="243">
        <f t="shared" si="6"/>
        <v>26771.876631006653</v>
      </c>
      <c r="R42" s="247">
        <f t="shared" si="7"/>
        <v>8923.9588770022146</v>
      </c>
      <c r="S42" s="131"/>
      <c r="T42" s="229">
        <f>SUM($D$11:D42)</f>
        <v>7490184.2454886679</v>
      </c>
      <c r="U42" s="229">
        <f>SUM($J$11:J42)+$G$10</f>
        <v>7570436.4699846068</v>
      </c>
    </row>
    <row r="43" spans="2:21" x14ac:dyDescent="0.2">
      <c r="B43" s="418">
        <f>B39+31</f>
        <v>45845</v>
      </c>
      <c r="C43" s="18">
        <v>1</v>
      </c>
      <c r="D43" s="232">
        <f>Forecast!$F$50/4</f>
        <v>167271.38895334461</v>
      </c>
      <c r="E43" s="233"/>
      <c r="F43" s="232"/>
      <c r="G43" s="232">
        <f t="shared" si="8"/>
        <v>-332393.81157788396</v>
      </c>
      <c r="H43" s="232">
        <f t="shared" si="9"/>
        <v>185915.80993754615</v>
      </c>
      <c r="I43" s="232">
        <f t="shared" si="10"/>
        <v>185915.80993754615</v>
      </c>
      <c r="J43" s="226">
        <f>AP!$M$114/4</f>
        <v>185915.80993754615</v>
      </c>
      <c r="K43" s="244">
        <f t="shared" si="0"/>
        <v>66929.691577516627</v>
      </c>
      <c r="L43" s="244">
        <f t="shared" si="1"/>
        <v>22309.897192505538</v>
      </c>
      <c r="M43" s="232">
        <f t="shared" si="2"/>
        <v>111549.48596252769</v>
      </c>
      <c r="N43" s="244">
        <f t="shared" si="3"/>
        <v>40157.814946509978</v>
      </c>
      <c r="O43" s="244">
        <f t="shared" si="4"/>
        <v>13385.938315503323</v>
      </c>
      <c r="P43" s="232">
        <f t="shared" si="5"/>
        <v>74366.323975018458</v>
      </c>
      <c r="Q43" s="244">
        <f t="shared" si="6"/>
        <v>26771.876631006653</v>
      </c>
      <c r="R43" s="248">
        <f t="shared" si="7"/>
        <v>8923.9588770022146</v>
      </c>
      <c r="T43" s="223">
        <f>SUM($D$11:D43)</f>
        <v>7657455.6344420128</v>
      </c>
      <c r="U43" s="223">
        <f>SUM($J$11:J43)+$G$10</f>
        <v>7756352.2799221529</v>
      </c>
    </row>
    <row r="44" spans="2:21" x14ac:dyDescent="0.2">
      <c r="B44" s="419"/>
      <c r="C44">
        <v>2</v>
      </c>
      <c r="D44" s="223">
        <f>Forecast!$F$50/4</f>
        <v>167271.38895334461</v>
      </c>
      <c r="E44" s="224"/>
      <c r="F44" s="223"/>
      <c r="G44" s="223">
        <f t="shared" si="8"/>
        <v>-313749.39059368242</v>
      </c>
      <c r="H44" s="223">
        <f t="shared" si="9"/>
        <v>185915.80993754615</v>
      </c>
      <c r="I44" s="223">
        <f t="shared" si="10"/>
        <v>185915.80993754615</v>
      </c>
      <c r="J44" s="226">
        <f>AP!$M$114/4</f>
        <v>185915.80993754615</v>
      </c>
      <c r="K44" s="222">
        <f t="shared" si="0"/>
        <v>66929.691577516627</v>
      </c>
      <c r="L44" s="222">
        <f t="shared" si="1"/>
        <v>22309.897192505538</v>
      </c>
      <c r="M44" s="223">
        <f t="shared" si="2"/>
        <v>111549.48596252769</v>
      </c>
      <c r="N44" s="222">
        <f t="shared" si="3"/>
        <v>40157.814946509978</v>
      </c>
      <c r="O44" s="222">
        <f t="shared" si="4"/>
        <v>13385.938315503323</v>
      </c>
      <c r="P44" s="223">
        <f t="shared" si="5"/>
        <v>74366.323975018458</v>
      </c>
      <c r="Q44" s="222">
        <f t="shared" si="6"/>
        <v>26771.876631006653</v>
      </c>
      <c r="R44" s="246">
        <f t="shared" si="7"/>
        <v>8923.9588770022146</v>
      </c>
      <c r="T44" s="223">
        <f>SUM($D$11:D44)</f>
        <v>7824727.0233953577</v>
      </c>
      <c r="U44" s="223">
        <f>SUM($J$11:J44)+$G$10</f>
        <v>7942268.0898596989</v>
      </c>
    </row>
    <row r="45" spans="2:21" x14ac:dyDescent="0.2">
      <c r="B45" s="419"/>
      <c r="C45">
        <v>3</v>
      </c>
      <c r="D45" s="223">
        <f>Forecast!$F$50/4</f>
        <v>167271.38895334461</v>
      </c>
      <c r="E45" s="224"/>
      <c r="F45" s="223"/>
      <c r="G45" s="223">
        <f t="shared" si="8"/>
        <v>-295104.96960948088</v>
      </c>
      <c r="H45" s="223">
        <f t="shared" si="9"/>
        <v>185915.80993754615</v>
      </c>
      <c r="I45" s="223">
        <f t="shared" si="10"/>
        <v>185915.80993754615</v>
      </c>
      <c r="J45" s="226">
        <f>AP!$M$114/4</f>
        <v>185915.80993754615</v>
      </c>
      <c r="K45" s="222">
        <f t="shared" si="0"/>
        <v>66929.691577516627</v>
      </c>
      <c r="L45" s="222">
        <f t="shared" si="1"/>
        <v>22309.897192505538</v>
      </c>
      <c r="M45" s="223">
        <f t="shared" si="2"/>
        <v>111549.48596252769</v>
      </c>
      <c r="N45" s="222">
        <f t="shared" si="3"/>
        <v>40157.814946509978</v>
      </c>
      <c r="O45" s="222">
        <f t="shared" si="4"/>
        <v>13385.938315503323</v>
      </c>
      <c r="P45" s="223">
        <f t="shared" si="5"/>
        <v>74366.323975018458</v>
      </c>
      <c r="Q45" s="222">
        <f t="shared" si="6"/>
        <v>26771.876631006653</v>
      </c>
      <c r="R45" s="246">
        <f t="shared" si="7"/>
        <v>8923.9588770022146</v>
      </c>
      <c r="T45" s="223">
        <f>SUM($D$11:D45)</f>
        <v>7991998.4123487025</v>
      </c>
      <c r="U45" s="223">
        <f>SUM($J$11:J45)+$G$10</f>
        <v>8128183.8997972449</v>
      </c>
    </row>
    <row r="46" spans="2:21" x14ac:dyDescent="0.2">
      <c r="B46" s="420"/>
      <c r="C46" s="131">
        <v>4</v>
      </c>
      <c r="D46" s="229">
        <f>Forecast!$F$50/4</f>
        <v>167271.38895334461</v>
      </c>
      <c r="E46" s="230"/>
      <c r="F46" s="229"/>
      <c r="G46" s="229">
        <f t="shared" si="8"/>
        <v>-276460.54862527933</v>
      </c>
      <c r="H46" s="229">
        <f t="shared" si="9"/>
        <v>185915.80993754615</v>
      </c>
      <c r="I46" s="229">
        <f t="shared" si="10"/>
        <v>185915.80993754615</v>
      </c>
      <c r="J46" s="260">
        <f>AP!$M$114/4</f>
        <v>185915.80993754615</v>
      </c>
      <c r="K46" s="243">
        <f t="shared" si="0"/>
        <v>66929.691577516627</v>
      </c>
      <c r="L46" s="243">
        <f t="shared" si="1"/>
        <v>22309.897192505538</v>
      </c>
      <c r="M46" s="229">
        <f t="shared" si="2"/>
        <v>111549.48596252769</v>
      </c>
      <c r="N46" s="243">
        <f t="shared" si="3"/>
        <v>40157.814946509978</v>
      </c>
      <c r="O46" s="243">
        <f t="shared" si="4"/>
        <v>13385.938315503323</v>
      </c>
      <c r="P46" s="229">
        <f t="shared" si="5"/>
        <v>74366.323975018458</v>
      </c>
      <c r="Q46" s="243">
        <f t="shared" si="6"/>
        <v>26771.876631006653</v>
      </c>
      <c r="R46" s="247">
        <f t="shared" si="7"/>
        <v>8923.9588770022146</v>
      </c>
      <c r="S46" s="131"/>
      <c r="T46" s="229">
        <f>SUM($D$11:D46)</f>
        <v>8159269.8013020474</v>
      </c>
      <c r="U46" s="229">
        <f>SUM($J$11:J46)+$G$10</f>
        <v>8314099.709734791</v>
      </c>
    </row>
    <row r="47" spans="2:21" x14ac:dyDescent="0.2">
      <c r="B47" s="418">
        <f>B43+31</f>
        <v>45876</v>
      </c>
      <c r="C47" s="18">
        <v>1</v>
      </c>
      <c r="D47" s="232">
        <f>Forecast!$F$51/4</f>
        <v>222177.83240107517</v>
      </c>
      <c r="E47" s="233"/>
      <c r="F47" s="232"/>
      <c r="G47" s="232">
        <f t="shared" si="8"/>
        <v>-257044.04586610908</v>
      </c>
      <c r="H47" s="232">
        <f t="shared" si="9"/>
        <v>241594.33516024542</v>
      </c>
      <c r="I47" s="232">
        <f t="shared" si="10"/>
        <v>241594.33516024542</v>
      </c>
      <c r="J47" s="226">
        <f>AP!$N$114/4</f>
        <v>241594.33516024542</v>
      </c>
      <c r="K47" s="244">
        <f t="shared" si="0"/>
        <v>86973.960657688367</v>
      </c>
      <c r="L47" s="244">
        <f t="shared" si="1"/>
        <v>28991.320219229448</v>
      </c>
      <c r="M47" s="232">
        <f t="shared" si="2"/>
        <v>144956.60109614723</v>
      </c>
      <c r="N47" s="244">
        <f t="shared" si="3"/>
        <v>52184.37639461302</v>
      </c>
      <c r="O47" s="244">
        <f t="shared" si="4"/>
        <v>17394.79213153767</v>
      </c>
      <c r="P47" s="232">
        <f t="shared" si="5"/>
        <v>96637.734064098171</v>
      </c>
      <c r="Q47" s="244">
        <f t="shared" si="6"/>
        <v>34789.584263075347</v>
      </c>
      <c r="R47" s="248">
        <f t="shared" si="7"/>
        <v>11596.52808769178</v>
      </c>
      <c r="T47" s="223">
        <f>SUM($D$11:D47)</f>
        <v>8381447.6337031228</v>
      </c>
      <c r="U47" s="223">
        <f>SUM($J$11:J47)+$G$10</f>
        <v>8555694.0448950361</v>
      </c>
    </row>
    <row r="48" spans="2:21" x14ac:dyDescent="0.2">
      <c r="B48" s="419"/>
      <c r="C48">
        <v>2</v>
      </c>
      <c r="D48" s="223">
        <f>Forecast!$F$51/4</f>
        <v>222177.83240107517</v>
      </c>
      <c r="E48" s="224"/>
      <c r="F48" s="223"/>
      <c r="G48" s="223">
        <f t="shared" si="8"/>
        <v>-237627.54310693883</v>
      </c>
      <c r="H48" s="223">
        <f t="shared" si="9"/>
        <v>241594.33516024542</v>
      </c>
      <c r="I48" s="223">
        <f t="shared" si="10"/>
        <v>241594.33516024542</v>
      </c>
      <c r="J48" s="226">
        <f>AP!$N$114/4</f>
        <v>241594.33516024542</v>
      </c>
      <c r="K48" s="222">
        <f t="shared" si="0"/>
        <v>86973.960657688367</v>
      </c>
      <c r="L48" s="222">
        <f t="shared" si="1"/>
        <v>28991.320219229448</v>
      </c>
      <c r="M48" s="223">
        <f t="shared" si="2"/>
        <v>144956.60109614723</v>
      </c>
      <c r="N48" s="222">
        <f t="shared" si="3"/>
        <v>52184.37639461302</v>
      </c>
      <c r="O48" s="222">
        <f t="shared" si="4"/>
        <v>17394.79213153767</v>
      </c>
      <c r="P48" s="223">
        <f t="shared" si="5"/>
        <v>96637.734064098171</v>
      </c>
      <c r="Q48" s="222">
        <f t="shared" si="6"/>
        <v>34789.584263075347</v>
      </c>
      <c r="R48" s="246">
        <f t="shared" si="7"/>
        <v>11596.52808769178</v>
      </c>
      <c r="T48" s="223">
        <f>SUM($D$11:D48)</f>
        <v>8603625.4661041982</v>
      </c>
      <c r="U48" s="223">
        <f>SUM($J$11:J48)+$G$10</f>
        <v>8797288.3800552823</v>
      </c>
    </row>
    <row r="49" spans="2:59" x14ac:dyDescent="0.2">
      <c r="B49" s="419"/>
      <c r="C49">
        <v>3</v>
      </c>
      <c r="D49" s="223">
        <f>Forecast!$F$51/4</f>
        <v>222177.83240107517</v>
      </c>
      <c r="E49" s="224"/>
      <c r="F49" s="223"/>
      <c r="G49" s="223">
        <f t="shared" si="8"/>
        <v>-218211.04034776858</v>
      </c>
      <c r="H49" s="223">
        <f t="shared" si="9"/>
        <v>241594.33516024542</v>
      </c>
      <c r="I49" s="223">
        <f t="shared" si="10"/>
        <v>241594.33516024542</v>
      </c>
      <c r="J49" s="226">
        <f>AP!$N$114/4</f>
        <v>241594.33516024542</v>
      </c>
      <c r="K49" s="222">
        <f t="shared" si="0"/>
        <v>86973.960657688367</v>
      </c>
      <c r="L49" s="222">
        <f t="shared" si="1"/>
        <v>28991.320219229448</v>
      </c>
      <c r="M49" s="223">
        <f t="shared" si="2"/>
        <v>144956.60109614723</v>
      </c>
      <c r="N49" s="222">
        <f t="shared" si="3"/>
        <v>52184.37639461302</v>
      </c>
      <c r="O49" s="222">
        <f t="shared" si="4"/>
        <v>17394.79213153767</v>
      </c>
      <c r="P49" s="223">
        <f t="shared" si="5"/>
        <v>96637.734064098171</v>
      </c>
      <c r="Q49" s="222">
        <f t="shared" si="6"/>
        <v>34789.584263075347</v>
      </c>
      <c r="R49" s="246">
        <f t="shared" si="7"/>
        <v>11596.52808769178</v>
      </c>
      <c r="T49" s="223">
        <f>SUM($D$11:D49)</f>
        <v>8825803.2985052727</v>
      </c>
      <c r="U49" s="223">
        <f>SUM($J$11:J49)+$G$10</f>
        <v>9038882.7152155284</v>
      </c>
    </row>
    <row r="50" spans="2:59" x14ac:dyDescent="0.2">
      <c r="B50" s="420"/>
      <c r="C50" s="131">
        <v>4</v>
      </c>
      <c r="D50" s="229">
        <f>Forecast!$F$51/4</f>
        <v>222177.83240107517</v>
      </c>
      <c r="E50" s="230"/>
      <c r="F50" s="229"/>
      <c r="G50" s="229">
        <f t="shared" si="8"/>
        <v>-198794.53758859832</v>
      </c>
      <c r="H50" s="229">
        <f t="shared" si="9"/>
        <v>241594.33516024542</v>
      </c>
      <c r="I50" s="229">
        <f t="shared" si="10"/>
        <v>241594.33516024542</v>
      </c>
      <c r="J50" s="260">
        <f>AP!$N$114/4</f>
        <v>241594.33516024542</v>
      </c>
      <c r="K50" s="243">
        <f t="shared" si="0"/>
        <v>86973.960657688367</v>
      </c>
      <c r="L50" s="243">
        <f t="shared" si="1"/>
        <v>28991.320219229448</v>
      </c>
      <c r="M50" s="229">
        <f t="shared" si="2"/>
        <v>144956.60109614723</v>
      </c>
      <c r="N50" s="243">
        <f t="shared" si="3"/>
        <v>52184.37639461302</v>
      </c>
      <c r="O50" s="243">
        <f t="shared" si="4"/>
        <v>17394.79213153767</v>
      </c>
      <c r="P50" s="229">
        <f t="shared" si="5"/>
        <v>96637.734064098171</v>
      </c>
      <c r="Q50" s="243">
        <f t="shared" si="6"/>
        <v>34789.584263075347</v>
      </c>
      <c r="R50" s="247">
        <f t="shared" si="7"/>
        <v>11596.52808769178</v>
      </c>
      <c r="S50" s="131"/>
      <c r="T50" s="229">
        <f>SUM($D$11:D50)</f>
        <v>9047981.1309063472</v>
      </c>
      <c r="U50" s="229">
        <f>SUM($J$11:J50)+$G$10</f>
        <v>9280477.0503757745</v>
      </c>
    </row>
    <row r="51" spans="2:59" x14ac:dyDescent="0.2">
      <c r="B51" s="418">
        <f>B47+31</f>
        <v>45907</v>
      </c>
      <c r="C51" s="18">
        <v>1</v>
      </c>
      <c r="D51" s="232">
        <f>Forecast!$F$52/4</f>
        <v>254012.20918817059</v>
      </c>
      <c r="E51" s="233"/>
      <c r="F51" s="232"/>
      <c r="G51" s="232">
        <f t="shared" si="8"/>
        <v>-211212.41161652349</v>
      </c>
      <c r="H51" s="232">
        <f t="shared" si="9"/>
        <v>241594.33516024542</v>
      </c>
      <c r="I51" s="232">
        <f t="shared" si="10"/>
        <v>241594.33516024542</v>
      </c>
      <c r="J51" s="226">
        <f>AP!$O$114/4</f>
        <v>241594.33516024542</v>
      </c>
      <c r="K51" s="244">
        <f t="shared" si="0"/>
        <v>86973.960657688367</v>
      </c>
      <c r="L51" s="244">
        <f t="shared" si="1"/>
        <v>28991.320219229448</v>
      </c>
      <c r="M51" s="232">
        <f t="shared" si="2"/>
        <v>144956.60109614723</v>
      </c>
      <c r="N51" s="244">
        <f t="shared" si="3"/>
        <v>52184.37639461302</v>
      </c>
      <c r="O51" s="244">
        <f t="shared" si="4"/>
        <v>17394.79213153767</v>
      </c>
      <c r="P51" s="232">
        <f t="shared" si="5"/>
        <v>96637.734064098171</v>
      </c>
      <c r="Q51" s="244">
        <f t="shared" si="6"/>
        <v>34789.584263075347</v>
      </c>
      <c r="R51" s="248">
        <f t="shared" si="7"/>
        <v>11596.52808769178</v>
      </c>
      <c r="T51" s="223">
        <f>SUM($D$11:D51)</f>
        <v>9301993.3400945179</v>
      </c>
      <c r="U51" s="223">
        <f>SUM($J$11:J51)+$G$10</f>
        <v>9522071.3855360206</v>
      </c>
    </row>
    <row r="52" spans="2:59" x14ac:dyDescent="0.2">
      <c r="B52" s="419"/>
      <c r="C52">
        <v>2</v>
      </c>
      <c r="D52" s="223">
        <f>Forecast!$F$52/4</f>
        <v>254012.20918817059</v>
      </c>
      <c r="E52" s="224"/>
      <c r="F52" s="223"/>
      <c r="G52" s="223">
        <f t="shared" si="8"/>
        <v>-223630.28564444865</v>
      </c>
      <c r="H52" s="223">
        <f t="shared" si="9"/>
        <v>241594.33516024542</v>
      </c>
      <c r="I52" s="223">
        <f t="shared" si="10"/>
        <v>241594.33516024542</v>
      </c>
      <c r="J52" s="226">
        <f>AP!$O$114/4</f>
        <v>241594.33516024542</v>
      </c>
      <c r="K52" s="222">
        <f t="shared" si="0"/>
        <v>86973.960657688367</v>
      </c>
      <c r="L52" s="222">
        <f t="shared" si="1"/>
        <v>28991.320219229448</v>
      </c>
      <c r="M52" s="223">
        <f t="shared" si="2"/>
        <v>144956.60109614723</v>
      </c>
      <c r="N52" s="222">
        <f t="shared" si="3"/>
        <v>52184.37639461302</v>
      </c>
      <c r="O52" s="222">
        <f t="shared" si="4"/>
        <v>17394.79213153767</v>
      </c>
      <c r="P52" s="223">
        <f t="shared" si="5"/>
        <v>96637.734064098171</v>
      </c>
      <c r="Q52" s="222">
        <f t="shared" si="6"/>
        <v>34789.584263075347</v>
      </c>
      <c r="R52" s="246">
        <f t="shared" si="7"/>
        <v>11596.52808769178</v>
      </c>
      <c r="T52" s="223">
        <f>SUM($D$11:D52)</f>
        <v>9556005.5492826886</v>
      </c>
      <c r="U52" s="223">
        <f>SUM($J$11:J52)+$G$10</f>
        <v>9763665.7206962667</v>
      </c>
    </row>
    <row r="53" spans="2:59" x14ac:dyDescent="0.2">
      <c r="B53" s="419"/>
      <c r="C53">
        <v>3</v>
      </c>
      <c r="D53" s="223">
        <f>Forecast!$F$52/4</f>
        <v>254012.20918817059</v>
      </c>
      <c r="E53" s="224"/>
      <c r="F53" s="223"/>
      <c r="G53" s="223">
        <f t="shared" si="8"/>
        <v>-236048.15967237382</v>
      </c>
      <c r="H53" s="223">
        <f t="shared" si="9"/>
        <v>241594.33516024542</v>
      </c>
      <c r="I53" s="223">
        <f t="shared" si="10"/>
        <v>241594.33516024542</v>
      </c>
      <c r="J53" s="226">
        <f>AP!$O$114/4</f>
        <v>241594.33516024542</v>
      </c>
      <c r="K53" s="222">
        <f t="shared" si="0"/>
        <v>86973.960657688367</v>
      </c>
      <c r="L53" s="222">
        <f t="shared" si="1"/>
        <v>28991.320219229448</v>
      </c>
      <c r="M53" s="223">
        <f t="shared" si="2"/>
        <v>144956.60109614723</v>
      </c>
      <c r="N53" s="222">
        <f t="shared" si="3"/>
        <v>52184.37639461302</v>
      </c>
      <c r="O53" s="222">
        <f t="shared" si="4"/>
        <v>17394.79213153767</v>
      </c>
      <c r="P53" s="223">
        <f t="shared" si="5"/>
        <v>96637.734064098171</v>
      </c>
      <c r="Q53" s="222">
        <f t="shared" si="6"/>
        <v>34789.584263075347</v>
      </c>
      <c r="R53" s="246">
        <f t="shared" si="7"/>
        <v>11596.52808769178</v>
      </c>
      <c r="T53" s="223">
        <f>SUM($D$11:D53)</f>
        <v>9810017.7584708594</v>
      </c>
      <c r="U53" s="223">
        <f>SUM($J$11:J53)+$G$10</f>
        <v>10005260.055856513</v>
      </c>
    </row>
    <row r="54" spans="2:59" x14ac:dyDescent="0.2">
      <c r="B54" s="420"/>
      <c r="C54" s="131">
        <v>4</v>
      </c>
      <c r="D54" s="229">
        <f>Forecast!$F$52/4</f>
        <v>254012.20918817059</v>
      </c>
      <c r="E54" s="230"/>
      <c r="F54" s="229"/>
      <c r="G54" s="229">
        <f t="shared" si="8"/>
        <v>-248466.03370029898</v>
      </c>
      <c r="H54" s="229">
        <f t="shared" si="9"/>
        <v>241594.33516024542</v>
      </c>
      <c r="I54" s="229">
        <f t="shared" si="10"/>
        <v>241594.33516024542</v>
      </c>
      <c r="J54" s="260">
        <f>AP!$O$114/4</f>
        <v>241594.33516024542</v>
      </c>
      <c r="K54" s="243">
        <f t="shared" si="0"/>
        <v>86973.960657688367</v>
      </c>
      <c r="L54" s="243">
        <f t="shared" si="1"/>
        <v>28991.320219229448</v>
      </c>
      <c r="M54" s="229">
        <f t="shared" si="2"/>
        <v>144956.60109614723</v>
      </c>
      <c r="N54" s="243">
        <f t="shared" si="3"/>
        <v>52184.37639461302</v>
      </c>
      <c r="O54" s="243">
        <f t="shared" si="4"/>
        <v>17394.79213153767</v>
      </c>
      <c r="P54" s="229">
        <f t="shared" si="5"/>
        <v>96637.734064098171</v>
      </c>
      <c r="Q54" s="243">
        <f t="shared" si="6"/>
        <v>34789.584263075347</v>
      </c>
      <c r="R54" s="247">
        <f t="shared" si="7"/>
        <v>11596.52808769178</v>
      </c>
      <c r="S54" s="131"/>
      <c r="T54" s="229">
        <f>SUM($D$11:D54)</f>
        <v>10064029.96765903</v>
      </c>
      <c r="U54" s="229">
        <f>SUM($J$11:J54)+$G$10</f>
        <v>10246854.391016759</v>
      </c>
    </row>
    <row r="55" spans="2:59" x14ac:dyDescent="0.2">
      <c r="B55" s="419">
        <f t="shared" ref="B55" si="12">B51+31</f>
        <v>45938</v>
      </c>
      <c r="C55">
        <v>1</v>
      </c>
      <c r="D55" s="223">
        <f>Forecast!$F$53/4</f>
        <v>287300.44099967665</v>
      </c>
      <c r="E55" s="224"/>
      <c r="F55" s="223"/>
      <c r="G55" s="223">
        <f t="shared" si="8"/>
        <v>-294172.13953973021</v>
      </c>
      <c r="H55" s="223">
        <f t="shared" si="9"/>
        <v>241594.33516024542</v>
      </c>
      <c r="I55" s="223">
        <f t="shared" si="10"/>
        <v>241594.33516024542</v>
      </c>
      <c r="J55" s="226">
        <f>AP!$P$114/4</f>
        <v>241594.33516024542</v>
      </c>
      <c r="K55" s="222">
        <f t="shared" si="0"/>
        <v>86973.960657688367</v>
      </c>
      <c r="L55" s="222">
        <f t="shared" si="1"/>
        <v>28991.320219229448</v>
      </c>
      <c r="M55" s="223">
        <f t="shared" si="2"/>
        <v>144956.60109614723</v>
      </c>
      <c r="N55" s="222">
        <f t="shared" si="3"/>
        <v>52184.37639461302</v>
      </c>
      <c r="O55" s="222">
        <f t="shared" si="4"/>
        <v>17394.79213153767</v>
      </c>
      <c r="P55" s="223">
        <f t="shared" si="5"/>
        <v>96637.734064098171</v>
      </c>
      <c r="Q55" s="222">
        <f t="shared" si="6"/>
        <v>34789.584263075347</v>
      </c>
      <c r="R55" s="246">
        <f t="shared" si="7"/>
        <v>11596.52808769178</v>
      </c>
      <c r="T55" s="223">
        <f>SUM($D$11:D55)</f>
        <v>10351330.408658708</v>
      </c>
      <c r="U55" s="223">
        <f>SUM($J$11:J55)+$G$10</f>
        <v>10488448.726177005</v>
      </c>
    </row>
    <row r="56" spans="2:59" x14ac:dyDescent="0.2">
      <c r="B56" s="419"/>
      <c r="C56">
        <v>2</v>
      </c>
      <c r="D56" s="223">
        <f>Forecast!$F$53/4</f>
        <v>287300.44099967665</v>
      </c>
      <c r="E56" s="224"/>
      <c r="F56" s="223"/>
      <c r="G56" s="223">
        <f t="shared" si="8"/>
        <v>-339878.24537916144</v>
      </c>
      <c r="H56" s="223">
        <f t="shared" si="9"/>
        <v>241594.33516024542</v>
      </c>
      <c r="I56" s="223">
        <f t="shared" si="10"/>
        <v>241594.33516024542</v>
      </c>
      <c r="J56" s="226">
        <f>AP!$P$114/4</f>
        <v>241594.33516024542</v>
      </c>
      <c r="K56" s="222">
        <f t="shared" si="0"/>
        <v>86973.960657688367</v>
      </c>
      <c r="L56" s="222">
        <f t="shared" si="1"/>
        <v>28991.320219229448</v>
      </c>
      <c r="M56" s="223">
        <f t="shared" si="2"/>
        <v>144956.60109614723</v>
      </c>
      <c r="N56" s="222">
        <f t="shared" si="3"/>
        <v>52184.37639461302</v>
      </c>
      <c r="O56" s="222">
        <f t="shared" si="4"/>
        <v>17394.79213153767</v>
      </c>
      <c r="P56" s="223">
        <f t="shared" si="5"/>
        <v>96637.734064098171</v>
      </c>
      <c r="Q56" s="222">
        <f t="shared" si="6"/>
        <v>34789.584263075347</v>
      </c>
      <c r="R56" s="246">
        <f t="shared" si="7"/>
        <v>11596.52808769178</v>
      </c>
      <c r="T56" s="223">
        <f>SUM($D$11:D56)</f>
        <v>10638630.849658385</v>
      </c>
      <c r="U56" s="223">
        <f>SUM($J$11:J56)+$G$10</f>
        <v>10730043.061337251</v>
      </c>
    </row>
    <row r="57" spans="2:59" x14ac:dyDescent="0.2">
      <c r="B57" s="419"/>
      <c r="C57">
        <v>3</v>
      </c>
      <c r="D57" s="223">
        <f>Forecast!$F$53/4</f>
        <v>287300.44099967665</v>
      </c>
      <c r="E57" s="224"/>
      <c r="F57" s="223"/>
      <c r="G57" s="223">
        <f t="shared" si="8"/>
        <v>-385584.35121859267</v>
      </c>
      <c r="H57" s="223">
        <f t="shared" si="9"/>
        <v>241594.33516024542</v>
      </c>
      <c r="I57" s="223">
        <f t="shared" si="10"/>
        <v>241594.33516024542</v>
      </c>
      <c r="J57" s="226">
        <f>AP!$P$114/4</f>
        <v>241594.33516024542</v>
      </c>
      <c r="K57" s="222">
        <f t="shared" si="0"/>
        <v>86973.960657688367</v>
      </c>
      <c r="L57" s="222">
        <f t="shared" si="1"/>
        <v>28991.320219229448</v>
      </c>
      <c r="M57" s="223">
        <f t="shared" si="2"/>
        <v>144956.60109614723</v>
      </c>
      <c r="N57" s="222">
        <f t="shared" si="3"/>
        <v>52184.37639461302</v>
      </c>
      <c r="O57" s="222">
        <f t="shared" si="4"/>
        <v>17394.79213153767</v>
      </c>
      <c r="P57" s="223">
        <f t="shared" si="5"/>
        <v>96637.734064098171</v>
      </c>
      <c r="Q57" s="222">
        <f t="shared" si="6"/>
        <v>34789.584263075347</v>
      </c>
      <c r="R57" s="246">
        <f t="shared" si="7"/>
        <v>11596.52808769178</v>
      </c>
      <c r="T57" s="223">
        <f>SUM($D$11:D57)</f>
        <v>10925931.290658062</v>
      </c>
      <c r="U57" s="223">
        <f>SUM($J$11:J57)+$G$10</f>
        <v>10971637.396497497</v>
      </c>
    </row>
    <row r="58" spans="2:59" ht="16" thickBot="1" x14ac:dyDescent="0.25">
      <c r="B58" s="421"/>
      <c r="C58" s="179">
        <v>4</v>
      </c>
      <c r="D58" s="241">
        <f>Forecast!$F$53/4</f>
        <v>287300.44099967665</v>
      </c>
      <c r="E58" s="242"/>
      <c r="F58" s="241"/>
      <c r="G58" s="241">
        <f t="shared" si="8"/>
        <v>-431290.45705802389</v>
      </c>
      <c r="H58" s="241">
        <f t="shared" si="9"/>
        <v>241594.33516024542</v>
      </c>
      <c r="I58" s="241">
        <f t="shared" si="10"/>
        <v>241594.33516024542</v>
      </c>
      <c r="J58" s="259">
        <f>AP!$P$114/4</f>
        <v>241594.33516024542</v>
      </c>
      <c r="K58" s="245">
        <f t="shared" si="0"/>
        <v>86973.960657688367</v>
      </c>
      <c r="L58" s="245">
        <f t="shared" si="1"/>
        <v>28991.320219229448</v>
      </c>
      <c r="M58" s="241">
        <f t="shared" si="2"/>
        <v>144956.60109614723</v>
      </c>
      <c r="N58" s="245">
        <f t="shared" si="3"/>
        <v>52184.37639461302</v>
      </c>
      <c r="O58" s="245">
        <f t="shared" si="4"/>
        <v>17394.79213153767</v>
      </c>
      <c r="P58" s="241">
        <f t="shared" si="5"/>
        <v>96637.734064098171</v>
      </c>
      <c r="Q58" s="245">
        <f t="shared" si="6"/>
        <v>34789.584263075347</v>
      </c>
      <c r="R58" s="249">
        <f t="shared" si="7"/>
        <v>11596.52808769178</v>
      </c>
      <c r="S58" s="179"/>
      <c r="T58" s="241">
        <f>SUM($D$11:D58)</f>
        <v>11213231.73165774</v>
      </c>
      <c r="U58" s="241">
        <f>SUM($J$11:J58)+$G$10</f>
        <v>11213231.731657743</v>
      </c>
    </row>
    <row r="59" spans="2:59" x14ac:dyDescent="0.2">
      <c r="B59" s="151"/>
      <c r="C59" s="151"/>
    </row>
    <row r="60" spans="2:59" x14ac:dyDescent="0.2">
      <c r="B60" s="151"/>
      <c r="C60" s="151"/>
    </row>
    <row r="61" spans="2:59" x14ac:dyDescent="0.2">
      <c r="B61" s="151"/>
      <c r="C61" s="151"/>
      <c r="F61" s="223"/>
      <c r="G61" s="223"/>
    </row>
    <row r="62" spans="2:59" x14ac:dyDescent="0.2">
      <c r="B62" s="151"/>
      <c r="C62" s="151"/>
      <c r="E62" s="3"/>
      <c r="F62" s="303"/>
      <c r="G62" s="3"/>
      <c r="H62" s="3"/>
      <c r="I62" s="3"/>
      <c r="J62" s="3"/>
      <c r="K62" s="3"/>
    </row>
    <row r="63" spans="2:59" x14ac:dyDescent="0.2">
      <c r="B63" s="151"/>
      <c r="C63" s="151"/>
      <c r="D63" s="3"/>
      <c r="E63" s="200"/>
      <c r="F63" s="200"/>
      <c r="G63" s="200"/>
      <c r="H63" s="200"/>
      <c r="I63" s="200"/>
      <c r="J63" s="200"/>
      <c r="K63" s="200"/>
      <c r="L63" s="200"/>
      <c r="M63" s="200"/>
      <c r="N63" s="200"/>
      <c r="O63" s="200"/>
      <c r="P63" s="200"/>
      <c r="Q63" s="200"/>
      <c r="R63" s="200"/>
      <c r="S63" s="200"/>
      <c r="T63" s="200"/>
      <c r="U63" s="200"/>
      <c r="V63" s="200"/>
      <c r="W63" s="200"/>
      <c r="X63" s="200"/>
      <c r="Y63" s="200"/>
      <c r="Z63" s="200"/>
      <c r="AA63" s="200"/>
      <c r="AB63" s="200"/>
      <c r="AC63" s="200"/>
      <c r="AD63" s="200"/>
      <c r="AE63" s="200"/>
      <c r="AF63" s="200"/>
      <c r="AG63" s="200"/>
      <c r="AH63" s="200"/>
      <c r="AI63" s="200"/>
      <c r="AJ63" s="200"/>
      <c r="AK63" s="200"/>
      <c r="AL63" s="200"/>
      <c r="AM63" s="200"/>
      <c r="AN63" s="200"/>
      <c r="AO63" s="200"/>
      <c r="AP63" s="200"/>
      <c r="AQ63" s="200"/>
      <c r="AR63" s="200"/>
      <c r="AS63" s="200"/>
      <c r="AT63" s="200"/>
      <c r="AU63" s="200"/>
      <c r="AV63" s="200"/>
      <c r="AW63" s="200"/>
      <c r="AX63" s="200"/>
      <c r="AY63" s="200"/>
      <c r="AZ63" s="200"/>
      <c r="BA63" s="200"/>
      <c r="BB63" s="200"/>
      <c r="BC63" s="200"/>
      <c r="BD63" s="200"/>
      <c r="BE63" s="200"/>
      <c r="BF63" s="200"/>
      <c r="BG63" s="200"/>
    </row>
    <row r="64" spans="2:59" x14ac:dyDescent="0.2">
      <c r="B64" s="151"/>
      <c r="C64" s="151"/>
      <c r="E64" s="156"/>
      <c r="F64" s="156"/>
      <c r="G64" s="3"/>
      <c r="H64" s="156"/>
      <c r="I64" s="156"/>
      <c r="J64" s="156"/>
      <c r="K64" s="156"/>
      <c r="L64" s="156"/>
      <c r="M64" s="156"/>
      <c r="N64" s="156"/>
      <c r="O64" s="156"/>
      <c r="P64" s="156"/>
      <c r="Q64" s="156"/>
      <c r="R64" s="156"/>
      <c r="S64" s="184"/>
      <c r="T64" s="156"/>
      <c r="U64" s="156"/>
      <c r="V64" s="156"/>
      <c r="W64" s="156"/>
      <c r="X64" s="156"/>
      <c r="Y64" s="156"/>
      <c r="Z64" s="156"/>
      <c r="AA64" s="156"/>
      <c r="AB64" s="156"/>
      <c r="AC64" s="156"/>
      <c r="AD64" s="156"/>
      <c r="AE64" s="156"/>
      <c r="AF64" s="156"/>
      <c r="AG64" s="156"/>
      <c r="AH64" s="156"/>
      <c r="AI64" s="156"/>
      <c r="AJ64" s="156"/>
      <c r="AK64" s="156"/>
      <c r="AL64" s="156"/>
      <c r="AM64" s="156"/>
      <c r="AN64" s="156"/>
      <c r="AO64" s="156"/>
      <c r="AP64" s="156"/>
      <c r="AQ64" s="156"/>
      <c r="AR64" s="156"/>
      <c r="AS64" s="156"/>
      <c r="AT64" s="156"/>
      <c r="AU64" s="156"/>
      <c r="AV64" s="156"/>
      <c r="AW64" s="156"/>
      <c r="AX64" s="156"/>
      <c r="AY64" s="156"/>
      <c r="AZ64" s="156"/>
      <c r="BA64" s="156"/>
      <c r="BB64" s="156"/>
      <c r="BC64" s="156"/>
      <c r="BD64" s="156"/>
      <c r="BE64" s="156"/>
      <c r="BF64" s="156"/>
      <c r="BG64" s="156"/>
    </row>
    <row r="65" spans="1:59" x14ac:dyDescent="0.2">
      <c r="B65" s="151"/>
      <c r="C65" s="151"/>
      <c r="E65" s="3"/>
      <c r="F65" s="3"/>
      <c r="G65" s="3"/>
      <c r="J65" s="3"/>
    </row>
    <row r="66" spans="1:59" x14ac:dyDescent="0.2">
      <c r="E66" s="52"/>
      <c r="F66" s="52"/>
      <c r="G66" s="52"/>
      <c r="H66" s="52"/>
      <c r="I66" s="52"/>
      <c r="J66" s="52"/>
    </row>
    <row r="69" spans="1:59" x14ac:dyDescent="0.2">
      <c r="E69" s="3"/>
      <c r="F69" s="3"/>
      <c r="G69" s="3"/>
      <c r="H69" s="3"/>
      <c r="I69" s="3"/>
      <c r="J69" s="3"/>
      <c r="K69" s="3"/>
    </row>
    <row r="70" spans="1:59" x14ac:dyDescent="0.2">
      <c r="D70" s="3"/>
      <c r="E70" s="200"/>
      <c r="F70" s="200"/>
      <c r="G70" s="200"/>
      <c r="H70" s="200"/>
      <c r="I70" s="200"/>
      <c r="J70" s="200"/>
      <c r="K70" s="200"/>
      <c r="L70" s="200"/>
      <c r="M70" s="200"/>
      <c r="N70" s="200"/>
      <c r="O70" s="200"/>
      <c r="P70" s="200"/>
      <c r="Q70" s="200"/>
      <c r="R70" s="200"/>
      <c r="S70" s="200"/>
      <c r="T70" s="200"/>
      <c r="U70" s="200"/>
      <c r="V70" s="200"/>
      <c r="W70" s="200"/>
      <c r="X70" s="200"/>
      <c r="Y70" s="200"/>
      <c r="Z70" s="200"/>
      <c r="AA70" s="200"/>
      <c r="AB70" s="200"/>
      <c r="AC70" s="200"/>
      <c r="AD70" s="200"/>
      <c r="AE70" s="200"/>
      <c r="AF70" s="200"/>
      <c r="AG70" s="200"/>
      <c r="AH70" s="200"/>
      <c r="AI70" s="200"/>
      <c r="AJ70" s="200"/>
      <c r="AK70" s="200"/>
      <c r="AL70" s="200"/>
      <c r="AM70" s="200"/>
      <c r="AN70" s="200"/>
      <c r="AO70" s="200"/>
      <c r="AP70" s="200"/>
      <c r="AQ70" s="200"/>
      <c r="AR70" s="200"/>
      <c r="AS70" s="200"/>
      <c r="AT70" s="200"/>
      <c r="AU70" s="200"/>
      <c r="AV70" s="200"/>
      <c r="AW70" s="200"/>
      <c r="AX70" s="200"/>
      <c r="AY70" s="200"/>
      <c r="AZ70" s="200"/>
      <c r="BA70" s="200"/>
      <c r="BB70" s="200"/>
      <c r="BC70" s="200"/>
      <c r="BD70" s="200"/>
      <c r="BE70" s="200"/>
      <c r="BF70" s="200"/>
      <c r="BG70" s="200"/>
    </row>
    <row r="71" spans="1:59" x14ac:dyDescent="0.2">
      <c r="E71" s="156"/>
      <c r="F71" s="156"/>
      <c r="G71" s="3"/>
      <c r="H71" s="156"/>
      <c r="I71" s="156"/>
      <c r="J71" s="156"/>
      <c r="K71" s="156"/>
      <c r="L71" s="156"/>
      <c r="M71" s="156"/>
      <c r="N71" s="156"/>
      <c r="O71" s="156"/>
      <c r="P71" s="156"/>
      <c r="Q71" s="156"/>
      <c r="R71" s="156"/>
      <c r="S71" s="184"/>
      <c r="T71" s="156"/>
      <c r="U71" s="156"/>
      <c r="V71" s="156"/>
      <c r="W71" s="156"/>
      <c r="X71" s="156"/>
      <c r="Y71" s="156"/>
      <c r="Z71" s="156"/>
      <c r="AA71" s="156"/>
      <c r="AB71" s="156"/>
      <c r="AC71" s="156"/>
      <c r="AD71" s="156"/>
      <c r="AE71" s="156"/>
      <c r="AF71" s="156"/>
      <c r="AG71" s="156"/>
      <c r="AH71" s="156"/>
      <c r="AI71" s="156"/>
      <c r="AJ71" s="156"/>
      <c r="AK71" s="156"/>
      <c r="AL71" s="156"/>
      <c r="AM71" s="156"/>
      <c r="AN71" s="156"/>
      <c r="AO71" s="156"/>
      <c r="AP71" s="156"/>
      <c r="AQ71" s="156"/>
      <c r="AR71" s="156"/>
      <c r="AS71" s="156"/>
      <c r="AT71" s="156"/>
      <c r="AU71" s="156"/>
      <c r="AV71" s="156"/>
      <c r="AW71" s="156"/>
      <c r="AX71" s="156"/>
      <c r="AY71" s="156"/>
      <c r="AZ71" s="156"/>
      <c r="BA71" s="156"/>
      <c r="BB71" s="156"/>
      <c r="BC71" s="156"/>
      <c r="BD71" s="156"/>
      <c r="BE71" s="156"/>
      <c r="BF71" s="156"/>
      <c r="BG71" s="156"/>
    </row>
    <row r="72" spans="1:59" x14ac:dyDescent="0.2">
      <c r="E72" s="3"/>
      <c r="F72" s="3"/>
      <c r="G72" s="3"/>
      <c r="H72" s="3"/>
      <c r="I72" s="3"/>
      <c r="J72" s="3"/>
    </row>
    <row r="73" spans="1:59" x14ac:dyDescent="0.2">
      <c r="E73" s="52"/>
      <c r="F73" s="52"/>
      <c r="G73" s="52"/>
      <c r="H73" s="52"/>
      <c r="I73" s="52"/>
      <c r="J73" s="52"/>
    </row>
    <row r="79" spans="1:59" x14ac:dyDescent="0.2">
      <c r="A79" s="199"/>
    </row>
  </sheetData>
  <mergeCells count="14">
    <mergeCell ref="A1:AC1"/>
    <mergeCell ref="T10:U10"/>
    <mergeCell ref="B31:B34"/>
    <mergeCell ref="B35:B38"/>
    <mergeCell ref="B39:B42"/>
    <mergeCell ref="B43:B46"/>
    <mergeCell ref="B47:B50"/>
    <mergeCell ref="B51:B54"/>
    <mergeCell ref="B55:B58"/>
    <mergeCell ref="B11:B14"/>
    <mergeCell ref="B15:B18"/>
    <mergeCell ref="B19:B22"/>
    <mergeCell ref="B23:B26"/>
    <mergeCell ref="B27:B30"/>
  </mergeCells>
  <pageMargins left="0.7" right="0.7" top="0.75" bottom="0.75" header="0.3" footer="0.3"/>
  <pageSetup paperSize="9"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C0D8-99B6-4180-B4B4-91EE8E20A271}">
  <sheetPr>
    <tabColor rgb="FF3C7D22"/>
  </sheetPr>
  <dimension ref="A1:AC62"/>
  <sheetViews>
    <sheetView topLeftCell="M1" zoomScale="75" workbookViewId="0">
      <selection activeCell="AC14" sqref="AC14"/>
    </sheetView>
  </sheetViews>
  <sheetFormatPr baseColWidth="10" defaultColWidth="11.5" defaultRowHeight="15" x14ac:dyDescent="0.2"/>
  <cols>
    <col min="2" max="2" width="15.5" customWidth="1"/>
    <col min="4" max="4" width="14.5" customWidth="1"/>
    <col min="5" max="5" width="11.33203125" customWidth="1"/>
    <col min="6" max="6" width="10.5" customWidth="1"/>
    <col min="7" max="7" width="11" customWidth="1"/>
    <col min="9" max="9" width="12.6640625" customWidth="1"/>
    <col min="11" max="11" width="17" customWidth="1"/>
    <col min="16" max="16" width="12.6640625" customWidth="1"/>
    <col min="18" max="18" width="16" customWidth="1"/>
    <col min="23" max="23" width="12.6640625" customWidth="1"/>
    <col min="25" max="25" width="17" customWidth="1"/>
    <col min="29" max="29" width="22.33203125" customWidth="1"/>
  </cols>
  <sheetData>
    <row r="1" spans="1:28" ht="37" x14ac:dyDescent="0.2">
      <c r="A1" s="430" t="s">
        <v>275</v>
      </c>
      <c r="B1" s="430"/>
      <c r="C1" s="430"/>
      <c r="D1" s="430"/>
      <c r="E1" s="430"/>
      <c r="F1" s="430"/>
      <c r="G1" s="430"/>
      <c r="H1" s="430"/>
      <c r="I1" s="430"/>
      <c r="J1" s="430"/>
      <c r="K1" s="430"/>
      <c r="L1" s="430"/>
      <c r="M1" s="430"/>
      <c r="N1" s="430"/>
      <c r="O1" s="430"/>
      <c r="P1" s="430"/>
      <c r="Q1" s="430"/>
      <c r="R1" s="430"/>
      <c r="S1" s="430"/>
      <c r="T1" s="430"/>
      <c r="U1" s="430"/>
      <c r="V1" s="430"/>
      <c r="W1" s="430"/>
      <c r="X1" s="430"/>
      <c r="Y1" s="430"/>
      <c r="Z1" s="430"/>
      <c r="AA1" s="430"/>
      <c r="AB1" s="430"/>
    </row>
    <row r="5" spans="1:28" ht="16" thickBot="1" x14ac:dyDescent="0.25">
      <c r="B5" s="207" t="s">
        <v>276</v>
      </c>
      <c r="C5" s="208"/>
      <c r="D5" s="208"/>
      <c r="E5" s="208"/>
      <c r="F5" s="208"/>
      <c r="G5" s="208"/>
      <c r="I5" s="207" t="s">
        <v>277</v>
      </c>
      <c r="J5" s="208"/>
      <c r="K5" s="208"/>
      <c r="L5" s="208"/>
      <c r="M5" s="208"/>
      <c r="N5" s="208"/>
      <c r="P5" s="207" t="s">
        <v>278</v>
      </c>
      <c r="Q5" s="208"/>
      <c r="R5" s="208"/>
      <c r="S5" s="208"/>
      <c r="T5" s="208"/>
      <c r="U5" s="208"/>
      <c r="W5" s="207" t="s">
        <v>279</v>
      </c>
      <c r="X5" s="208"/>
      <c r="Y5" s="208"/>
      <c r="Z5" s="208"/>
      <c r="AA5" s="208"/>
      <c r="AB5" s="208"/>
    </row>
    <row r="6" spans="1:28" x14ac:dyDescent="0.2">
      <c r="B6" s="209" t="s">
        <v>280</v>
      </c>
      <c r="C6" s="210"/>
      <c r="D6" s="210"/>
      <c r="E6" s="210" t="s">
        <v>281</v>
      </c>
      <c r="F6" s="210"/>
      <c r="G6" s="211"/>
      <c r="I6" s="209" t="s">
        <v>282</v>
      </c>
      <c r="J6" s="210"/>
      <c r="K6" s="210"/>
      <c r="L6" s="210" t="s">
        <v>283</v>
      </c>
      <c r="M6" s="210"/>
      <c r="N6" s="211"/>
      <c r="P6" s="209" t="s">
        <v>284</v>
      </c>
      <c r="Q6" s="210"/>
      <c r="R6" s="210"/>
      <c r="S6" s="210" t="s">
        <v>285</v>
      </c>
      <c r="T6" s="210"/>
      <c r="U6" s="211"/>
      <c r="W6" s="209" t="s">
        <v>286</v>
      </c>
      <c r="X6" s="210"/>
      <c r="Y6" s="210"/>
      <c r="Z6" s="210" t="s">
        <v>287</v>
      </c>
      <c r="AA6" s="210"/>
      <c r="AB6" s="211"/>
    </row>
    <row r="7" spans="1:28" x14ac:dyDescent="0.2">
      <c r="B7" s="212" t="s">
        <v>288</v>
      </c>
      <c r="C7" s="204"/>
      <c r="D7" s="204"/>
      <c r="E7" s="204" t="s">
        <v>289</v>
      </c>
      <c r="F7" s="204"/>
      <c r="G7" s="213"/>
      <c r="I7" s="212" t="s">
        <v>290</v>
      </c>
      <c r="J7" s="204"/>
      <c r="K7" s="204"/>
      <c r="L7" s="204" t="s">
        <v>291</v>
      </c>
      <c r="M7" s="204"/>
      <c r="N7" s="213"/>
      <c r="P7" s="212" t="s">
        <v>292</v>
      </c>
      <c r="Q7" s="204"/>
      <c r="R7" s="204"/>
      <c r="S7" s="204" t="s">
        <v>293</v>
      </c>
      <c r="T7" s="204"/>
      <c r="U7" s="213"/>
      <c r="W7" s="212" t="s">
        <v>294</v>
      </c>
      <c r="X7" s="204"/>
      <c r="Y7" s="204"/>
      <c r="Z7" s="204" t="s">
        <v>295</v>
      </c>
      <c r="AA7" s="204"/>
      <c r="AB7" s="213"/>
    </row>
    <row r="8" spans="1:28" ht="16" thickBot="1" x14ac:dyDescent="0.25">
      <c r="B8" s="214" t="s">
        <v>296</v>
      </c>
      <c r="C8" s="180">
        <v>1</v>
      </c>
      <c r="D8" s="180"/>
      <c r="E8" s="180" t="s">
        <v>297</v>
      </c>
      <c r="F8" s="180"/>
      <c r="G8" s="215">
        <v>0</v>
      </c>
      <c r="I8" s="214" t="s">
        <v>298</v>
      </c>
      <c r="J8" s="180"/>
      <c r="K8" s="180"/>
      <c r="L8" s="180" t="s">
        <v>299</v>
      </c>
      <c r="M8" s="180"/>
      <c r="N8" s="215">
        <v>0</v>
      </c>
      <c r="P8" s="214" t="s">
        <v>300</v>
      </c>
      <c r="Q8" s="180"/>
      <c r="R8" s="180"/>
      <c r="S8" s="180" t="s">
        <v>299</v>
      </c>
      <c r="T8" s="180"/>
      <c r="U8" s="215">
        <v>0</v>
      </c>
      <c r="W8" s="214" t="s">
        <v>301</v>
      </c>
      <c r="X8" s="180"/>
      <c r="Y8" s="180"/>
      <c r="Z8" s="180" t="s">
        <v>299</v>
      </c>
      <c r="AA8" s="180"/>
      <c r="AB8" s="215">
        <v>0</v>
      </c>
    </row>
    <row r="9" spans="1:28" x14ac:dyDescent="0.2">
      <c r="B9" s="209" t="s">
        <v>302</v>
      </c>
      <c r="C9" s="210">
        <v>1</v>
      </c>
      <c r="D9" s="210"/>
      <c r="E9" s="210"/>
      <c r="F9" s="210"/>
      <c r="G9" s="211"/>
      <c r="I9" s="209" t="s">
        <v>302</v>
      </c>
      <c r="J9" s="210">
        <v>1</v>
      </c>
      <c r="P9" s="209" t="s">
        <v>302</v>
      </c>
      <c r="Q9" s="210">
        <v>2</v>
      </c>
      <c r="W9" s="209" t="s">
        <v>302</v>
      </c>
      <c r="X9" s="210">
        <v>1</v>
      </c>
    </row>
    <row r="10" spans="1:28" ht="33" customHeight="1" x14ac:dyDescent="0.2">
      <c r="B10" s="216" t="s">
        <v>99</v>
      </c>
      <c r="C10" s="216" t="s">
        <v>257</v>
      </c>
      <c r="D10" s="216" t="s">
        <v>303</v>
      </c>
      <c r="E10" s="216" t="s">
        <v>304</v>
      </c>
      <c r="F10" s="216" t="s">
        <v>260</v>
      </c>
      <c r="G10" s="216" t="s">
        <v>305</v>
      </c>
      <c r="I10" s="216" t="s">
        <v>99</v>
      </c>
      <c r="J10" s="216" t="s">
        <v>257</v>
      </c>
      <c r="K10" s="216" t="s">
        <v>303</v>
      </c>
      <c r="L10" s="216" t="s">
        <v>304</v>
      </c>
      <c r="M10" s="216" t="s">
        <v>260</v>
      </c>
      <c r="N10" s="216" t="s">
        <v>305</v>
      </c>
      <c r="P10" s="216" t="s">
        <v>99</v>
      </c>
      <c r="Q10" s="216" t="s">
        <v>257</v>
      </c>
      <c r="R10" s="216" t="s">
        <v>303</v>
      </c>
      <c r="S10" s="216" t="s">
        <v>304</v>
      </c>
      <c r="T10" s="216" t="s">
        <v>260</v>
      </c>
      <c r="U10" s="216" t="s">
        <v>305</v>
      </c>
      <c r="W10" s="216" t="s">
        <v>99</v>
      </c>
      <c r="X10" s="216" t="s">
        <v>257</v>
      </c>
      <c r="Y10" s="216" t="s">
        <v>303</v>
      </c>
      <c r="Z10" s="216" t="s">
        <v>304</v>
      </c>
      <c r="AA10" s="216" t="s">
        <v>260</v>
      </c>
      <c r="AB10" s="216" t="s">
        <v>305</v>
      </c>
    </row>
    <row r="11" spans="1:28" ht="16" thickBot="1" x14ac:dyDescent="0.25">
      <c r="B11" s="180" t="s">
        <v>306</v>
      </c>
      <c r="C11" s="205" t="s">
        <v>306</v>
      </c>
      <c r="D11" s="205" t="s">
        <v>306</v>
      </c>
      <c r="E11" s="205" t="s">
        <v>306</v>
      </c>
      <c r="F11" s="205"/>
      <c r="G11" s="268"/>
      <c r="I11" s="180" t="s">
        <v>306</v>
      </c>
      <c r="J11" s="205" t="s">
        <v>306</v>
      </c>
      <c r="K11" s="205" t="s">
        <v>306</v>
      </c>
      <c r="L11" s="205" t="s">
        <v>306</v>
      </c>
      <c r="M11" s="205"/>
      <c r="N11" s="205"/>
      <c r="P11" s="180" t="s">
        <v>306</v>
      </c>
      <c r="Q11" s="205" t="s">
        <v>306</v>
      </c>
      <c r="R11" s="205" t="s">
        <v>306</v>
      </c>
      <c r="S11" s="205" t="s">
        <v>306</v>
      </c>
      <c r="T11" s="205"/>
      <c r="U11" s="205"/>
      <c r="W11" s="205" t="s">
        <v>306</v>
      </c>
      <c r="X11" s="205" t="s">
        <v>306</v>
      </c>
      <c r="Y11" s="265" t="s">
        <v>306</v>
      </c>
      <c r="Z11" s="265" t="s">
        <v>306</v>
      </c>
      <c r="AA11" s="265"/>
      <c r="AB11" s="265"/>
    </row>
    <row r="12" spans="1:28" x14ac:dyDescent="0.2">
      <c r="B12" s="425">
        <v>45597</v>
      </c>
      <c r="C12" s="204">
        <v>1</v>
      </c>
      <c r="D12" s="261">
        <f>MPS!J11*$C$9</f>
        <v>345409.97673704248</v>
      </c>
      <c r="E12" s="261">
        <v>350000</v>
      </c>
      <c r="F12" s="261">
        <f>E12+G11+F11-D12</f>
        <v>4590.0232629575185</v>
      </c>
      <c r="G12" s="262">
        <v>350000</v>
      </c>
      <c r="I12" s="425">
        <f>B12</f>
        <v>45597</v>
      </c>
      <c r="J12" s="204">
        <v>1</v>
      </c>
      <c r="K12" s="261">
        <f>G12*$J$9</f>
        <v>350000</v>
      </c>
      <c r="L12" s="261">
        <f>K12</f>
        <v>350000</v>
      </c>
      <c r="M12" s="261">
        <f>L12+N11+M11-K12</f>
        <v>0</v>
      </c>
      <c r="N12" s="262">
        <f>K13-M12</f>
        <v>350000</v>
      </c>
      <c r="P12" s="425">
        <f>I12</f>
        <v>45597</v>
      </c>
      <c r="Q12" s="204">
        <v>1</v>
      </c>
      <c r="R12" s="261">
        <f>$Q$9*N12</f>
        <v>700000</v>
      </c>
      <c r="S12" s="261">
        <f>R12</f>
        <v>700000</v>
      </c>
      <c r="T12" s="261">
        <f>S12+T11-R12</f>
        <v>0</v>
      </c>
      <c r="U12" s="262">
        <f>R14</f>
        <v>700000</v>
      </c>
      <c r="W12" s="425">
        <f>P12</f>
        <v>45597</v>
      </c>
      <c r="X12" s="204">
        <v>1</v>
      </c>
      <c r="Y12" s="270">
        <f>U12*$X$9</f>
        <v>700000</v>
      </c>
      <c r="Z12" s="270">
        <f>SUM(Y12:Y13)</f>
        <v>1400000</v>
      </c>
      <c r="AA12" s="261">
        <f>Z12+AA11-Y12</f>
        <v>700000</v>
      </c>
      <c r="AB12" s="262"/>
    </row>
    <row r="13" spans="1:28" x14ac:dyDescent="0.2">
      <c r="B13" s="426"/>
      <c r="C13" s="204">
        <v>2</v>
      </c>
      <c r="D13" s="261">
        <f>MPS!J12*$C$9</f>
        <v>345409.97673704248</v>
      </c>
      <c r="E13" s="261"/>
      <c r="F13" s="261">
        <f t="shared" ref="F13:F59" si="0">E13+G12+F12-D13</f>
        <v>9180.0465259150369</v>
      </c>
      <c r="G13" s="262">
        <v>350000</v>
      </c>
      <c r="I13" s="426"/>
      <c r="J13" s="204">
        <v>2</v>
      </c>
      <c r="K13" s="261">
        <f t="shared" ref="K13:K59" si="1">G13*$J$9</f>
        <v>350000</v>
      </c>
      <c r="L13" s="261"/>
      <c r="M13" s="261">
        <f t="shared" ref="M13:M58" si="2">L13+N12+M12-K13</f>
        <v>0</v>
      </c>
      <c r="N13" s="262">
        <f t="shared" ref="N13:N57" si="3">K14-M13</f>
        <v>350000</v>
      </c>
      <c r="P13" s="426"/>
      <c r="Q13" s="204">
        <v>2</v>
      </c>
      <c r="R13" s="261">
        <f t="shared" ref="R13:R57" si="4">$Q$9*N13</f>
        <v>700000</v>
      </c>
      <c r="S13" s="261">
        <f>R13</f>
        <v>700000</v>
      </c>
      <c r="T13" s="261">
        <f>S13+U11+T12-R13</f>
        <v>0</v>
      </c>
      <c r="U13" s="262">
        <f t="shared" ref="U13:U55" si="5">R15</f>
        <v>700000</v>
      </c>
      <c r="W13" s="426"/>
      <c r="X13" s="204">
        <v>2</v>
      </c>
      <c r="Y13" s="270">
        <f t="shared" ref="Y13:Y59" si="6">U13*$X$9</f>
        <v>700000</v>
      </c>
      <c r="Z13" s="270"/>
      <c r="AA13" s="261">
        <f>Z13+AA12-Y13</f>
        <v>0</v>
      </c>
      <c r="AB13" s="262">
        <f>SUM(Y16:Y17)</f>
        <v>700000</v>
      </c>
    </row>
    <row r="14" spans="1:28" x14ac:dyDescent="0.2">
      <c r="B14" s="426"/>
      <c r="C14" s="204">
        <v>3</v>
      </c>
      <c r="D14" s="261">
        <f>MPS!J13*$C$9</f>
        <v>345409.97673704248</v>
      </c>
      <c r="E14" s="261"/>
      <c r="F14" s="261">
        <f t="shared" si="0"/>
        <v>13770.069788872555</v>
      </c>
      <c r="G14" s="262">
        <v>350000</v>
      </c>
      <c r="I14" s="426"/>
      <c r="J14" s="204">
        <v>3</v>
      </c>
      <c r="K14" s="261">
        <f t="shared" si="1"/>
        <v>350000</v>
      </c>
      <c r="L14" s="261"/>
      <c r="M14" s="261">
        <f>L14+N13+M13-K14</f>
        <v>0</v>
      </c>
      <c r="N14" s="262">
        <f t="shared" si="3"/>
        <v>350000</v>
      </c>
      <c r="P14" s="426"/>
      <c r="Q14" s="204">
        <v>3</v>
      </c>
      <c r="R14" s="261">
        <f t="shared" si="4"/>
        <v>700000</v>
      </c>
      <c r="S14" s="261"/>
      <c r="T14" s="261">
        <f>S14+U12+T13-R14</f>
        <v>0</v>
      </c>
      <c r="U14" s="262">
        <f t="shared" si="5"/>
        <v>700000</v>
      </c>
      <c r="W14" s="426"/>
      <c r="X14" s="204">
        <v>3</v>
      </c>
      <c r="Y14" s="270">
        <f t="shared" si="6"/>
        <v>700000</v>
      </c>
      <c r="Z14" s="270">
        <f>SUM(Y14:Y15)</f>
        <v>1400000</v>
      </c>
      <c r="AA14" s="261">
        <f>Z14+AA13+AB11-Y14</f>
        <v>700000</v>
      </c>
      <c r="AB14" s="262"/>
    </row>
    <row r="15" spans="1:28" x14ac:dyDescent="0.2">
      <c r="B15" s="427"/>
      <c r="C15" s="206">
        <v>4</v>
      </c>
      <c r="D15" s="263">
        <f>MPS!J14*$C$9</f>
        <v>345409.97673704248</v>
      </c>
      <c r="E15" s="263"/>
      <c r="F15" s="278">
        <f t="shared" si="0"/>
        <v>18360.093051830074</v>
      </c>
      <c r="G15" s="262">
        <v>350000</v>
      </c>
      <c r="I15" s="428"/>
      <c r="J15" s="206">
        <v>4</v>
      </c>
      <c r="K15" s="263">
        <f t="shared" si="1"/>
        <v>350000</v>
      </c>
      <c r="L15" s="263"/>
      <c r="M15" s="263">
        <f t="shared" si="2"/>
        <v>0</v>
      </c>
      <c r="N15" s="264">
        <f>K16-M15</f>
        <v>350000</v>
      </c>
      <c r="P15" s="428"/>
      <c r="Q15" s="206">
        <v>4</v>
      </c>
      <c r="R15" s="263">
        <f t="shared" si="4"/>
        <v>700000</v>
      </c>
      <c r="S15" s="263"/>
      <c r="T15" s="263">
        <f>S15+U13+T14-R15</f>
        <v>0</v>
      </c>
      <c r="U15" s="264">
        <f t="shared" si="5"/>
        <v>700000</v>
      </c>
      <c r="W15" s="428"/>
      <c r="X15" s="206">
        <v>4</v>
      </c>
      <c r="Y15" s="271">
        <f t="shared" si="6"/>
        <v>700000</v>
      </c>
      <c r="Z15" s="271"/>
      <c r="AA15" s="263">
        <f>Z15+AA14+AB12-Y15</f>
        <v>0</v>
      </c>
      <c r="AB15" s="264">
        <f t="shared" ref="AB15:AB51" si="7">SUM(Y18:Y19)</f>
        <v>800000</v>
      </c>
    </row>
    <row r="16" spans="1:28" x14ac:dyDescent="0.2">
      <c r="B16" s="425">
        <f>B12+31</f>
        <v>45628</v>
      </c>
      <c r="C16" s="204">
        <v>1</v>
      </c>
      <c r="D16" s="261">
        <f>MPS!J15*$C$9</f>
        <v>345409.97673704248</v>
      </c>
      <c r="E16" s="266"/>
      <c r="F16" s="261">
        <f>E16+G15+F15-D16</f>
        <v>22950.116314787592</v>
      </c>
      <c r="G16" s="262">
        <v>350000</v>
      </c>
      <c r="I16" s="425">
        <f>B16</f>
        <v>45628</v>
      </c>
      <c r="J16" s="204">
        <v>1</v>
      </c>
      <c r="K16" s="261">
        <f t="shared" si="1"/>
        <v>350000</v>
      </c>
      <c r="L16" s="261"/>
      <c r="M16" s="261">
        <f t="shared" si="2"/>
        <v>0</v>
      </c>
      <c r="N16" s="262">
        <f t="shared" si="3"/>
        <v>350000</v>
      </c>
      <c r="P16" s="425">
        <f t="shared" ref="P16" si="8">I16</f>
        <v>45628</v>
      </c>
      <c r="Q16" s="204">
        <v>1</v>
      </c>
      <c r="R16" s="261">
        <f t="shared" si="4"/>
        <v>700000</v>
      </c>
      <c r="S16" s="261"/>
      <c r="T16" s="261">
        <f t="shared" ref="T16:T59" si="9">S16+U14+T15-R16</f>
        <v>0</v>
      </c>
      <c r="U16" s="262">
        <f t="shared" si="5"/>
        <v>300000</v>
      </c>
      <c r="W16" s="425">
        <f t="shared" ref="W16" si="10">P16</f>
        <v>45628</v>
      </c>
      <c r="X16" s="204">
        <v>1</v>
      </c>
      <c r="Y16" s="270">
        <f t="shared" si="6"/>
        <v>300000</v>
      </c>
      <c r="Z16" s="270"/>
      <c r="AA16" s="261">
        <f t="shared" ref="AA16:AA59" si="11">Z16+AA15+AB13-Y16</f>
        <v>400000</v>
      </c>
      <c r="AB16" s="262"/>
    </row>
    <row r="17" spans="2:28" x14ac:dyDescent="0.2">
      <c r="B17" s="426"/>
      <c r="C17" s="204">
        <v>2</v>
      </c>
      <c r="D17" s="261">
        <f>MPS!J16*$C$9</f>
        <v>345409.97673704248</v>
      </c>
      <c r="E17" s="261"/>
      <c r="F17" s="261">
        <f t="shared" si="0"/>
        <v>27540.139577745111</v>
      </c>
      <c r="G17" s="262">
        <v>350000</v>
      </c>
      <c r="I17" s="426"/>
      <c r="J17" s="204">
        <v>2</v>
      </c>
      <c r="K17" s="261">
        <f t="shared" si="1"/>
        <v>350000</v>
      </c>
      <c r="L17" s="261"/>
      <c r="M17" s="261">
        <f t="shared" si="2"/>
        <v>0</v>
      </c>
      <c r="N17" s="262">
        <f t="shared" si="3"/>
        <v>350000</v>
      </c>
      <c r="P17" s="426"/>
      <c r="Q17" s="204">
        <v>2</v>
      </c>
      <c r="R17" s="261">
        <f t="shared" si="4"/>
        <v>700000</v>
      </c>
      <c r="S17" s="261"/>
      <c r="T17" s="261">
        <f>S17+U15+T16-R17</f>
        <v>0</v>
      </c>
      <c r="U17" s="262">
        <f t="shared" si="5"/>
        <v>400000</v>
      </c>
      <c r="W17" s="426"/>
      <c r="X17" s="204">
        <v>2</v>
      </c>
      <c r="Y17" s="270">
        <f t="shared" si="6"/>
        <v>400000</v>
      </c>
      <c r="Z17" s="270"/>
      <c r="AA17" s="261">
        <f t="shared" si="11"/>
        <v>0</v>
      </c>
      <c r="AB17" s="262">
        <f t="shared" si="7"/>
        <v>700000</v>
      </c>
    </row>
    <row r="18" spans="2:28" x14ac:dyDescent="0.2">
      <c r="B18" s="426"/>
      <c r="C18" s="204">
        <v>3</v>
      </c>
      <c r="D18" s="261">
        <f>MPS!J17*$C$9</f>
        <v>345409.97673704248</v>
      </c>
      <c r="E18" s="261"/>
      <c r="F18" s="261">
        <f t="shared" si="0"/>
        <v>32130.162840702629</v>
      </c>
      <c r="G18" s="262">
        <v>350000</v>
      </c>
      <c r="I18" s="426"/>
      <c r="J18" s="204">
        <v>3</v>
      </c>
      <c r="K18" s="261">
        <f t="shared" si="1"/>
        <v>350000</v>
      </c>
      <c r="L18" s="261"/>
      <c r="M18" s="261">
        <f t="shared" si="2"/>
        <v>0</v>
      </c>
      <c r="N18" s="262">
        <f t="shared" si="3"/>
        <v>150000</v>
      </c>
      <c r="P18" s="426"/>
      <c r="Q18" s="204">
        <v>3</v>
      </c>
      <c r="R18" s="261">
        <f t="shared" si="4"/>
        <v>300000</v>
      </c>
      <c r="S18" s="261"/>
      <c r="T18" s="261">
        <f t="shared" si="9"/>
        <v>0</v>
      </c>
      <c r="U18" s="262">
        <f t="shared" si="5"/>
        <v>400000</v>
      </c>
      <c r="W18" s="426"/>
      <c r="X18" s="204">
        <v>3</v>
      </c>
      <c r="Y18" s="270">
        <f t="shared" si="6"/>
        <v>400000</v>
      </c>
      <c r="Z18" s="270"/>
      <c r="AA18" s="261">
        <f t="shared" si="11"/>
        <v>400000</v>
      </c>
      <c r="AB18" s="262"/>
    </row>
    <row r="19" spans="2:28" x14ac:dyDescent="0.2">
      <c r="B19" s="427"/>
      <c r="C19" s="206">
        <v>4</v>
      </c>
      <c r="D19" s="263">
        <f>MPS!J18*$C$9</f>
        <v>345409.97673704248</v>
      </c>
      <c r="E19" s="267"/>
      <c r="F19" s="278">
        <f>E19+G18+F18-D19</f>
        <v>36720.186103660148</v>
      </c>
      <c r="G19" s="264">
        <v>150000</v>
      </c>
      <c r="I19" s="428"/>
      <c r="J19" s="206">
        <v>4</v>
      </c>
      <c r="K19" s="263">
        <f t="shared" si="1"/>
        <v>150000</v>
      </c>
      <c r="L19" s="263"/>
      <c r="M19" s="263">
        <f t="shared" si="2"/>
        <v>0</v>
      </c>
      <c r="N19" s="264">
        <f t="shared" si="3"/>
        <v>200000</v>
      </c>
      <c r="P19" s="428"/>
      <c r="Q19" s="206">
        <v>4</v>
      </c>
      <c r="R19" s="263">
        <f t="shared" si="4"/>
        <v>400000</v>
      </c>
      <c r="S19" s="263"/>
      <c r="T19" s="263">
        <f t="shared" si="9"/>
        <v>0</v>
      </c>
      <c r="U19" s="264">
        <f t="shared" si="5"/>
        <v>400000</v>
      </c>
      <c r="W19" s="428"/>
      <c r="X19" s="206">
        <v>4</v>
      </c>
      <c r="Y19" s="271">
        <f t="shared" si="6"/>
        <v>400000</v>
      </c>
      <c r="Z19" s="271"/>
      <c r="AA19" s="263">
        <f t="shared" si="11"/>
        <v>0</v>
      </c>
      <c r="AB19" s="264">
        <f>SUM(Y22:Y23)</f>
        <v>800000</v>
      </c>
    </row>
    <row r="20" spans="2:28" x14ac:dyDescent="0.2">
      <c r="B20" s="425">
        <f t="shared" ref="B20" si="12">B16+31</f>
        <v>45659</v>
      </c>
      <c r="C20" s="204">
        <v>1</v>
      </c>
      <c r="D20" s="261">
        <f>MPS!J19*$C$9</f>
        <v>185915.80993754615</v>
      </c>
      <c r="E20" s="261"/>
      <c r="F20" s="261">
        <f>E20+G19+F19-D20</f>
        <v>804.37616611400153</v>
      </c>
      <c r="G20" s="262">
        <v>200000</v>
      </c>
      <c r="I20" s="425">
        <f t="shared" ref="I20" si="13">B20</f>
        <v>45659</v>
      </c>
      <c r="J20" s="204">
        <v>1</v>
      </c>
      <c r="K20" s="261">
        <f t="shared" si="1"/>
        <v>200000</v>
      </c>
      <c r="L20" s="261"/>
      <c r="M20" s="261">
        <f t="shared" si="2"/>
        <v>0</v>
      </c>
      <c r="N20" s="262">
        <f t="shared" si="3"/>
        <v>200000</v>
      </c>
      <c r="P20" s="425">
        <f t="shared" ref="P20" si="14">I20</f>
        <v>45659</v>
      </c>
      <c r="Q20" s="204">
        <v>1</v>
      </c>
      <c r="R20" s="261">
        <f t="shared" si="4"/>
        <v>400000</v>
      </c>
      <c r="S20" s="261"/>
      <c r="T20" s="261">
        <f t="shared" si="9"/>
        <v>0</v>
      </c>
      <c r="U20" s="262">
        <f t="shared" si="5"/>
        <v>300000</v>
      </c>
      <c r="W20" s="425">
        <f t="shared" ref="W20" si="15">P20</f>
        <v>45659</v>
      </c>
      <c r="X20" s="204">
        <v>1</v>
      </c>
      <c r="Y20" s="269">
        <f t="shared" si="6"/>
        <v>300000</v>
      </c>
      <c r="Z20" s="270"/>
      <c r="AA20" s="261">
        <f t="shared" si="11"/>
        <v>400000</v>
      </c>
      <c r="AB20" s="262"/>
    </row>
    <row r="21" spans="2:28" x14ac:dyDescent="0.2">
      <c r="B21" s="426"/>
      <c r="C21" s="204">
        <v>2</v>
      </c>
      <c r="D21" s="261">
        <f>MPS!J20*$C$9</f>
        <v>185915.80993754615</v>
      </c>
      <c r="E21" s="261"/>
      <c r="F21" s="261">
        <f t="shared" si="0"/>
        <v>14888.566228567855</v>
      </c>
      <c r="G21" s="262">
        <v>200000</v>
      </c>
      <c r="I21" s="426"/>
      <c r="J21" s="204">
        <v>2</v>
      </c>
      <c r="K21" s="261">
        <f t="shared" si="1"/>
        <v>200000</v>
      </c>
      <c r="L21" s="261"/>
      <c r="M21" s="261">
        <f t="shared" si="2"/>
        <v>0</v>
      </c>
      <c r="N21" s="262">
        <f t="shared" si="3"/>
        <v>200000</v>
      </c>
      <c r="P21" s="426"/>
      <c r="Q21" s="204">
        <v>2</v>
      </c>
      <c r="R21" s="261">
        <f t="shared" si="4"/>
        <v>400000</v>
      </c>
      <c r="S21" s="261"/>
      <c r="T21" s="261">
        <f t="shared" si="9"/>
        <v>0</v>
      </c>
      <c r="U21" s="262">
        <f t="shared" si="5"/>
        <v>400000</v>
      </c>
      <c r="W21" s="426"/>
      <c r="X21" s="204">
        <v>2</v>
      </c>
      <c r="Y21" s="270">
        <f t="shared" si="6"/>
        <v>400000</v>
      </c>
      <c r="Z21" s="270"/>
      <c r="AA21" s="261">
        <f t="shared" si="11"/>
        <v>0</v>
      </c>
      <c r="AB21" s="262">
        <f t="shared" si="7"/>
        <v>700000</v>
      </c>
    </row>
    <row r="22" spans="2:28" x14ac:dyDescent="0.2">
      <c r="B22" s="426"/>
      <c r="C22" s="204">
        <v>3</v>
      </c>
      <c r="D22" s="261">
        <f>MPS!J21*$C$9</f>
        <v>185915.80993754615</v>
      </c>
      <c r="E22" s="261"/>
      <c r="F22" s="261">
        <f t="shared" si="0"/>
        <v>28972.756291021709</v>
      </c>
      <c r="G22" s="262">
        <v>200000</v>
      </c>
      <c r="I22" s="426"/>
      <c r="J22" s="204">
        <v>3</v>
      </c>
      <c r="K22" s="261">
        <f t="shared" si="1"/>
        <v>200000</v>
      </c>
      <c r="L22" s="261"/>
      <c r="M22" s="261">
        <f t="shared" si="2"/>
        <v>0</v>
      </c>
      <c r="N22" s="262">
        <f t="shared" si="3"/>
        <v>150000</v>
      </c>
      <c r="P22" s="426"/>
      <c r="Q22" s="204">
        <v>3</v>
      </c>
      <c r="R22" s="261">
        <f t="shared" si="4"/>
        <v>300000</v>
      </c>
      <c r="S22" s="261"/>
      <c r="T22" s="261">
        <f t="shared" si="9"/>
        <v>0</v>
      </c>
      <c r="U22" s="262">
        <f t="shared" si="5"/>
        <v>400000</v>
      </c>
      <c r="W22" s="426"/>
      <c r="X22" s="204">
        <v>3</v>
      </c>
      <c r="Y22" s="270">
        <f t="shared" si="6"/>
        <v>400000</v>
      </c>
      <c r="Z22" s="270"/>
      <c r="AA22" s="261">
        <f t="shared" si="11"/>
        <v>400000</v>
      </c>
      <c r="AB22" s="262"/>
    </row>
    <row r="23" spans="2:28" x14ac:dyDescent="0.2">
      <c r="B23" s="427"/>
      <c r="C23" s="206">
        <v>4</v>
      </c>
      <c r="D23" s="263">
        <f>MPS!J22*$C$9</f>
        <v>185915.80993754615</v>
      </c>
      <c r="E23" s="263"/>
      <c r="F23" s="278">
        <f t="shared" si="0"/>
        <v>43056.946353475563</v>
      </c>
      <c r="G23" s="264">
        <v>150000</v>
      </c>
      <c r="I23" s="428"/>
      <c r="J23" s="206">
        <v>4</v>
      </c>
      <c r="K23" s="263">
        <f t="shared" si="1"/>
        <v>150000</v>
      </c>
      <c r="L23" s="263"/>
      <c r="M23" s="263">
        <f t="shared" si="2"/>
        <v>0</v>
      </c>
      <c r="N23" s="264">
        <f t="shared" si="3"/>
        <v>200000</v>
      </c>
      <c r="P23" s="428"/>
      <c r="Q23" s="206">
        <v>4</v>
      </c>
      <c r="R23" s="263">
        <f t="shared" si="4"/>
        <v>400000</v>
      </c>
      <c r="S23" s="263"/>
      <c r="T23" s="263">
        <f t="shared" si="9"/>
        <v>0</v>
      </c>
      <c r="U23" s="264">
        <f t="shared" si="5"/>
        <v>400000</v>
      </c>
      <c r="W23" s="428"/>
      <c r="X23" s="206">
        <v>4</v>
      </c>
      <c r="Y23" s="271">
        <f t="shared" si="6"/>
        <v>400000</v>
      </c>
      <c r="Z23" s="271"/>
      <c r="AA23" s="263">
        <f t="shared" si="11"/>
        <v>0</v>
      </c>
      <c r="AB23" s="264">
        <f t="shared" si="7"/>
        <v>700000</v>
      </c>
    </row>
    <row r="24" spans="2:28" x14ac:dyDescent="0.2">
      <c r="B24" s="425">
        <f t="shared" ref="B24" si="16">B20+31</f>
        <v>45690</v>
      </c>
      <c r="C24" s="204">
        <v>1</v>
      </c>
      <c r="D24" s="261">
        <f>MPS!J23*$C$9</f>
        <v>185915.80993754615</v>
      </c>
      <c r="E24" s="261"/>
      <c r="F24" s="261">
        <f t="shared" si="0"/>
        <v>7141.1364159294171</v>
      </c>
      <c r="G24" s="262">
        <v>200000</v>
      </c>
      <c r="I24" s="425">
        <f t="shared" ref="I24" si="17">B24</f>
        <v>45690</v>
      </c>
      <c r="J24" s="204">
        <v>1</v>
      </c>
      <c r="K24" s="261">
        <f t="shared" si="1"/>
        <v>200000</v>
      </c>
      <c r="L24" s="261"/>
      <c r="M24" s="261">
        <f t="shared" si="2"/>
        <v>0</v>
      </c>
      <c r="N24" s="262">
        <f t="shared" si="3"/>
        <v>200000</v>
      </c>
      <c r="P24" s="425">
        <f t="shared" ref="P24" si="18">I24</f>
        <v>45690</v>
      </c>
      <c r="Q24" s="204">
        <v>1</v>
      </c>
      <c r="R24" s="261">
        <f t="shared" si="4"/>
        <v>400000</v>
      </c>
      <c r="S24" s="261"/>
      <c r="T24" s="261">
        <f t="shared" si="9"/>
        <v>0</v>
      </c>
      <c r="U24" s="262">
        <f t="shared" si="5"/>
        <v>300000</v>
      </c>
      <c r="W24" s="425">
        <f t="shared" ref="W24" si="19">P24</f>
        <v>45690</v>
      </c>
      <c r="X24" s="204">
        <v>1</v>
      </c>
      <c r="Y24" s="269">
        <f t="shared" si="6"/>
        <v>300000</v>
      </c>
      <c r="Z24" s="270"/>
      <c r="AA24" s="261">
        <f t="shared" si="11"/>
        <v>400000</v>
      </c>
      <c r="AB24" s="262"/>
    </row>
    <row r="25" spans="2:28" x14ac:dyDescent="0.2">
      <c r="B25" s="426"/>
      <c r="C25" s="204">
        <v>2</v>
      </c>
      <c r="D25" s="261">
        <f>MPS!J24*$C$9</f>
        <v>185915.80993754615</v>
      </c>
      <c r="E25" s="261"/>
      <c r="F25" s="261">
        <f t="shared" si="0"/>
        <v>21225.326478383271</v>
      </c>
      <c r="G25" s="262">
        <v>200000</v>
      </c>
      <c r="I25" s="426"/>
      <c r="J25" s="204">
        <v>2</v>
      </c>
      <c r="K25" s="261">
        <f t="shared" si="1"/>
        <v>200000</v>
      </c>
      <c r="L25" s="261"/>
      <c r="M25" s="261">
        <f t="shared" si="2"/>
        <v>0</v>
      </c>
      <c r="N25" s="262">
        <f t="shared" si="3"/>
        <v>200000</v>
      </c>
      <c r="P25" s="426"/>
      <c r="Q25" s="204">
        <v>2</v>
      </c>
      <c r="R25" s="261">
        <f t="shared" si="4"/>
        <v>400000</v>
      </c>
      <c r="S25" s="261"/>
      <c r="T25" s="261">
        <f t="shared" si="9"/>
        <v>0</v>
      </c>
      <c r="U25" s="262">
        <f t="shared" si="5"/>
        <v>400000</v>
      </c>
      <c r="W25" s="426"/>
      <c r="X25" s="204">
        <v>2</v>
      </c>
      <c r="Y25" s="270">
        <f t="shared" si="6"/>
        <v>400000</v>
      </c>
      <c r="Z25" s="270"/>
      <c r="AA25" s="261">
        <f t="shared" si="11"/>
        <v>0</v>
      </c>
      <c r="AB25" s="262">
        <f t="shared" si="7"/>
        <v>800000</v>
      </c>
    </row>
    <row r="26" spans="2:28" x14ac:dyDescent="0.2">
      <c r="B26" s="426"/>
      <c r="C26" s="204">
        <v>3</v>
      </c>
      <c r="D26" s="261">
        <f>MPS!J25*$C$9</f>
        <v>185915.80993754615</v>
      </c>
      <c r="E26" s="261"/>
      <c r="F26" s="261">
        <f t="shared" si="0"/>
        <v>35309.516540837125</v>
      </c>
      <c r="G26" s="262">
        <v>200000</v>
      </c>
      <c r="I26" s="426"/>
      <c r="J26" s="204">
        <v>3</v>
      </c>
      <c r="K26" s="261">
        <f t="shared" si="1"/>
        <v>200000</v>
      </c>
      <c r="L26" s="261"/>
      <c r="M26" s="261">
        <f t="shared" si="2"/>
        <v>0</v>
      </c>
      <c r="N26" s="262">
        <f t="shared" si="3"/>
        <v>150000</v>
      </c>
      <c r="P26" s="426"/>
      <c r="Q26" s="204">
        <v>3</v>
      </c>
      <c r="R26" s="261">
        <f t="shared" si="4"/>
        <v>300000</v>
      </c>
      <c r="S26" s="261"/>
      <c r="T26" s="261">
        <f t="shared" si="9"/>
        <v>0</v>
      </c>
      <c r="U26" s="262">
        <f t="shared" si="5"/>
        <v>400000</v>
      </c>
      <c r="W26" s="426"/>
      <c r="X26" s="204">
        <v>3</v>
      </c>
      <c r="Y26" s="270">
        <f t="shared" si="6"/>
        <v>400000</v>
      </c>
      <c r="Z26" s="270"/>
      <c r="AA26" s="261">
        <f t="shared" si="11"/>
        <v>300000</v>
      </c>
      <c r="AB26" s="262"/>
    </row>
    <row r="27" spans="2:28" x14ac:dyDescent="0.2">
      <c r="B27" s="427"/>
      <c r="C27" s="206">
        <v>4</v>
      </c>
      <c r="D27" s="263">
        <f>MPS!J26*$C$9</f>
        <v>185915.80993754615</v>
      </c>
      <c r="E27" s="263"/>
      <c r="F27" s="278">
        <f t="shared" si="0"/>
        <v>49393.706603290979</v>
      </c>
      <c r="G27" s="264">
        <v>150000</v>
      </c>
      <c r="I27" s="428"/>
      <c r="J27" s="206">
        <v>4</v>
      </c>
      <c r="K27" s="263">
        <f t="shared" si="1"/>
        <v>150000</v>
      </c>
      <c r="L27" s="263"/>
      <c r="M27" s="263">
        <f t="shared" si="2"/>
        <v>0</v>
      </c>
      <c r="N27" s="264">
        <f t="shared" si="3"/>
        <v>200000</v>
      </c>
      <c r="P27" s="428"/>
      <c r="Q27" s="206">
        <v>4</v>
      </c>
      <c r="R27" s="263">
        <f t="shared" si="4"/>
        <v>400000</v>
      </c>
      <c r="S27" s="263"/>
      <c r="T27" s="263">
        <f t="shared" si="9"/>
        <v>0</v>
      </c>
      <c r="U27" s="264">
        <f t="shared" si="5"/>
        <v>300000</v>
      </c>
      <c r="W27" s="428"/>
      <c r="X27" s="206">
        <v>4</v>
      </c>
      <c r="Y27" s="271">
        <f t="shared" si="6"/>
        <v>300000</v>
      </c>
      <c r="Z27" s="271"/>
      <c r="AA27" s="263">
        <f t="shared" si="11"/>
        <v>0</v>
      </c>
      <c r="AB27" s="264">
        <f t="shared" si="7"/>
        <v>700000</v>
      </c>
    </row>
    <row r="28" spans="2:28" x14ac:dyDescent="0.2">
      <c r="B28" s="425">
        <f t="shared" ref="B28" si="20">B24+31</f>
        <v>45721</v>
      </c>
      <c r="C28" s="204">
        <v>1</v>
      </c>
      <c r="D28" s="261">
        <f>MPS!J27*$C$9</f>
        <v>185915.80993754615</v>
      </c>
      <c r="E28" s="261"/>
      <c r="F28" s="261">
        <f t="shared" si="0"/>
        <v>13477.896665744833</v>
      </c>
      <c r="G28" s="262">
        <v>200000</v>
      </c>
      <c r="I28" s="425">
        <f t="shared" ref="I28" si="21">B28</f>
        <v>45721</v>
      </c>
      <c r="J28" s="204">
        <v>1</v>
      </c>
      <c r="K28" s="261">
        <f t="shared" si="1"/>
        <v>200000</v>
      </c>
      <c r="L28" s="261"/>
      <c r="M28" s="261">
        <f t="shared" si="2"/>
        <v>0</v>
      </c>
      <c r="N28" s="262">
        <f t="shared" si="3"/>
        <v>200000</v>
      </c>
      <c r="P28" s="425">
        <f t="shared" ref="P28" si="22">I28</f>
        <v>45721</v>
      </c>
      <c r="Q28" s="204">
        <v>1</v>
      </c>
      <c r="R28" s="261">
        <f t="shared" si="4"/>
        <v>400000</v>
      </c>
      <c r="S28" s="261"/>
      <c r="T28" s="261">
        <f t="shared" si="9"/>
        <v>0</v>
      </c>
      <c r="U28" s="262">
        <f t="shared" si="5"/>
        <v>400000</v>
      </c>
      <c r="W28" s="425">
        <f t="shared" ref="W28" si="23">P28</f>
        <v>45721</v>
      </c>
      <c r="X28" s="204">
        <v>1</v>
      </c>
      <c r="Y28" s="270">
        <f t="shared" si="6"/>
        <v>400000</v>
      </c>
      <c r="Z28" s="270"/>
      <c r="AA28" s="261">
        <f t="shared" si="11"/>
        <v>400000</v>
      </c>
      <c r="AB28" s="262"/>
    </row>
    <row r="29" spans="2:28" x14ac:dyDescent="0.2">
      <c r="B29" s="426"/>
      <c r="C29" s="204">
        <v>2</v>
      </c>
      <c r="D29" s="261">
        <f>MPS!J28*$C$9</f>
        <v>185915.80993754615</v>
      </c>
      <c r="E29" s="261"/>
      <c r="F29" s="261">
        <f t="shared" si="0"/>
        <v>27562.086728198687</v>
      </c>
      <c r="G29" s="262">
        <v>200000</v>
      </c>
      <c r="I29" s="426"/>
      <c r="J29" s="204">
        <v>2</v>
      </c>
      <c r="K29" s="261">
        <f t="shared" si="1"/>
        <v>200000</v>
      </c>
      <c r="L29" s="261"/>
      <c r="M29" s="261">
        <f t="shared" si="2"/>
        <v>0</v>
      </c>
      <c r="N29" s="262">
        <f t="shared" si="3"/>
        <v>150000</v>
      </c>
      <c r="P29" s="426"/>
      <c r="Q29" s="204">
        <v>2</v>
      </c>
      <c r="R29" s="261">
        <f t="shared" si="4"/>
        <v>300000</v>
      </c>
      <c r="S29" s="261"/>
      <c r="T29" s="261">
        <f t="shared" si="9"/>
        <v>0</v>
      </c>
      <c r="U29" s="262">
        <f t="shared" si="5"/>
        <v>400000</v>
      </c>
      <c r="W29" s="426"/>
      <c r="X29" s="204">
        <v>2</v>
      </c>
      <c r="Y29" s="270">
        <f t="shared" si="6"/>
        <v>400000</v>
      </c>
      <c r="Z29" s="270"/>
      <c r="AA29" s="261">
        <f t="shared" si="11"/>
        <v>0</v>
      </c>
      <c r="AB29" s="262">
        <f t="shared" si="7"/>
        <v>800000</v>
      </c>
    </row>
    <row r="30" spans="2:28" x14ac:dyDescent="0.2">
      <c r="B30" s="426"/>
      <c r="C30" s="204">
        <v>3</v>
      </c>
      <c r="D30" s="261">
        <f>MPS!J29*$C$9</f>
        <v>185915.80993754615</v>
      </c>
      <c r="E30" s="261"/>
      <c r="F30" s="261">
        <f t="shared" si="0"/>
        <v>41646.276790652541</v>
      </c>
      <c r="G30" s="262">
        <v>150000</v>
      </c>
      <c r="I30" s="426"/>
      <c r="J30" s="204">
        <v>3</v>
      </c>
      <c r="K30" s="261">
        <f t="shared" si="1"/>
        <v>150000</v>
      </c>
      <c r="L30" s="261"/>
      <c r="M30" s="261">
        <f t="shared" si="2"/>
        <v>0</v>
      </c>
      <c r="N30" s="262">
        <f t="shared" si="3"/>
        <v>200000</v>
      </c>
      <c r="P30" s="426"/>
      <c r="Q30" s="204">
        <v>3</v>
      </c>
      <c r="R30" s="261">
        <f t="shared" si="4"/>
        <v>400000</v>
      </c>
      <c r="S30" s="261"/>
      <c r="T30" s="261">
        <f t="shared" si="9"/>
        <v>0</v>
      </c>
      <c r="U30" s="262">
        <f t="shared" si="5"/>
        <v>400000</v>
      </c>
      <c r="W30" s="426"/>
      <c r="X30" s="204">
        <v>3</v>
      </c>
      <c r="Y30" s="270">
        <f t="shared" si="6"/>
        <v>400000</v>
      </c>
      <c r="Z30" s="270"/>
      <c r="AA30" s="261">
        <f t="shared" si="11"/>
        <v>300000</v>
      </c>
      <c r="AB30" s="262"/>
    </row>
    <row r="31" spans="2:28" x14ac:dyDescent="0.2">
      <c r="B31" s="427"/>
      <c r="C31" s="206">
        <v>4</v>
      </c>
      <c r="D31" s="263">
        <f>MPS!J30*$C$9</f>
        <v>185915.80993754615</v>
      </c>
      <c r="E31" s="263"/>
      <c r="F31" s="278">
        <f t="shared" si="0"/>
        <v>5730.4668531063944</v>
      </c>
      <c r="G31" s="264">
        <v>200000</v>
      </c>
      <c r="I31" s="428"/>
      <c r="J31" s="206">
        <v>4</v>
      </c>
      <c r="K31" s="263">
        <f t="shared" si="1"/>
        <v>200000</v>
      </c>
      <c r="L31" s="263"/>
      <c r="M31" s="263">
        <f t="shared" si="2"/>
        <v>0</v>
      </c>
      <c r="N31" s="264">
        <f t="shared" si="3"/>
        <v>200000</v>
      </c>
      <c r="P31" s="428"/>
      <c r="Q31" s="206">
        <v>4</v>
      </c>
      <c r="R31" s="263">
        <f t="shared" si="4"/>
        <v>400000</v>
      </c>
      <c r="S31" s="263"/>
      <c r="T31" s="263">
        <f t="shared" si="9"/>
        <v>0</v>
      </c>
      <c r="U31" s="264">
        <f t="shared" si="5"/>
        <v>300000</v>
      </c>
      <c r="W31" s="428"/>
      <c r="X31" s="206">
        <v>4</v>
      </c>
      <c r="Y31" s="271">
        <f t="shared" si="6"/>
        <v>300000</v>
      </c>
      <c r="Z31" s="271"/>
      <c r="AA31" s="263">
        <f t="shared" si="11"/>
        <v>0</v>
      </c>
      <c r="AB31" s="264">
        <f t="shared" si="7"/>
        <v>700000</v>
      </c>
    </row>
    <row r="32" spans="2:28" x14ac:dyDescent="0.2">
      <c r="B32" s="425">
        <f t="shared" ref="B32" si="24">B28+31</f>
        <v>45752</v>
      </c>
      <c r="C32" s="204">
        <v>1</v>
      </c>
      <c r="D32" s="261">
        <f>MPS!J31*$C$9</f>
        <v>185915.80993754615</v>
      </c>
      <c r="E32" s="261"/>
      <c r="F32" s="261">
        <f t="shared" si="0"/>
        <v>19814.656915560248</v>
      </c>
      <c r="G32" s="262">
        <v>200000</v>
      </c>
      <c r="I32" s="425">
        <f t="shared" ref="I32" si="25">B32</f>
        <v>45752</v>
      </c>
      <c r="J32" s="204">
        <v>1</v>
      </c>
      <c r="K32" s="261">
        <f t="shared" si="1"/>
        <v>200000</v>
      </c>
      <c r="L32" s="261"/>
      <c r="M32" s="261">
        <f t="shared" si="2"/>
        <v>0</v>
      </c>
      <c r="N32" s="262">
        <f t="shared" si="3"/>
        <v>200000</v>
      </c>
      <c r="P32" s="425">
        <f t="shared" ref="P32" si="26">I32</f>
        <v>45752</v>
      </c>
      <c r="Q32" s="204">
        <v>1</v>
      </c>
      <c r="R32" s="261">
        <f t="shared" si="4"/>
        <v>400000</v>
      </c>
      <c r="S32" s="261"/>
      <c r="T32" s="261">
        <f t="shared" si="9"/>
        <v>0</v>
      </c>
      <c r="U32" s="262">
        <f t="shared" si="5"/>
        <v>400000</v>
      </c>
      <c r="W32" s="425">
        <f t="shared" ref="W32" si="27">P32</f>
        <v>45752</v>
      </c>
      <c r="X32" s="204">
        <v>1</v>
      </c>
      <c r="Y32" s="269">
        <f t="shared" si="6"/>
        <v>400000</v>
      </c>
      <c r="Z32" s="270"/>
      <c r="AA32" s="261">
        <f t="shared" si="11"/>
        <v>400000</v>
      </c>
      <c r="AB32" s="262"/>
    </row>
    <row r="33" spans="2:28" x14ac:dyDescent="0.2">
      <c r="B33" s="426"/>
      <c r="C33" s="204">
        <v>2</v>
      </c>
      <c r="D33" s="261">
        <f>MPS!J32*$C$9</f>
        <v>185915.80993754615</v>
      </c>
      <c r="E33" s="261"/>
      <c r="F33" s="261">
        <f t="shared" si="0"/>
        <v>33898.846978014102</v>
      </c>
      <c r="G33" s="262">
        <v>200000</v>
      </c>
      <c r="I33" s="426"/>
      <c r="J33" s="204">
        <v>2</v>
      </c>
      <c r="K33" s="261">
        <f t="shared" si="1"/>
        <v>200000</v>
      </c>
      <c r="L33" s="261"/>
      <c r="M33" s="261">
        <f t="shared" si="2"/>
        <v>0</v>
      </c>
      <c r="N33" s="262">
        <f t="shared" si="3"/>
        <v>150000</v>
      </c>
      <c r="P33" s="426"/>
      <c r="Q33" s="204">
        <v>2</v>
      </c>
      <c r="R33" s="261">
        <f t="shared" si="4"/>
        <v>300000</v>
      </c>
      <c r="S33" s="261"/>
      <c r="T33" s="261">
        <f t="shared" si="9"/>
        <v>0</v>
      </c>
      <c r="U33" s="262">
        <f t="shared" si="5"/>
        <v>400000</v>
      </c>
      <c r="W33" s="426"/>
      <c r="X33" s="204">
        <v>2</v>
      </c>
      <c r="Y33" s="270">
        <f t="shared" si="6"/>
        <v>400000</v>
      </c>
      <c r="Z33" s="270"/>
      <c r="AA33" s="261">
        <f t="shared" si="11"/>
        <v>0</v>
      </c>
      <c r="AB33" s="262">
        <f t="shared" si="7"/>
        <v>800000</v>
      </c>
    </row>
    <row r="34" spans="2:28" x14ac:dyDescent="0.2">
      <c r="B34" s="426"/>
      <c r="C34" s="204">
        <v>3</v>
      </c>
      <c r="D34" s="261">
        <f>MPS!J33*$C$9</f>
        <v>185915.80993754615</v>
      </c>
      <c r="E34" s="261"/>
      <c r="F34" s="261">
        <f t="shared" si="0"/>
        <v>47983.037040467956</v>
      </c>
      <c r="G34" s="262">
        <v>150000</v>
      </c>
      <c r="I34" s="426"/>
      <c r="J34" s="204">
        <v>3</v>
      </c>
      <c r="K34" s="261">
        <f t="shared" si="1"/>
        <v>150000</v>
      </c>
      <c r="L34" s="261"/>
      <c r="M34" s="261">
        <f t="shared" si="2"/>
        <v>0</v>
      </c>
      <c r="N34" s="262">
        <f t="shared" si="3"/>
        <v>200000</v>
      </c>
      <c r="P34" s="426"/>
      <c r="Q34" s="204">
        <v>3</v>
      </c>
      <c r="R34" s="261">
        <f t="shared" si="4"/>
        <v>400000</v>
      </c>
      <c r="S34" s="261"/>
      <c r="T34" s="261">
        <f t="shared" si="9"/>
        <v>0</v>
      </c>
      <c r="U34" s="262">
        <f t="shared" si="5"/>
        <v>300000</v>
      </c>
      <c r="W34" s="426"/>
      <c r="X34" s="204">
        <v>3</v>
      </c>
      <c r="Y34" s="270">
        <f t="shared" si="6"/>
        <v>300000</v>
      </c>
      <c r="Z34" s="270"/>
      <c r="AA34" s="261">
        <f t="shared" si="11"/>
        <v>400000</v>
      </c>
      <c r="AB34" s="262"/>
    </row>
    <row r="35" spans="2:28" x14ac:dyDescent="0.2">
      <c r="B35" s="427"/>
      <c r="C35" s="206">
        <v>4</v>
      </c>
      <c r="D35" s="263">
        <f>MPS!J34*$C$9</f>
        <v>185915.80993754615</v>
      </c>
      <c r="E35" s="263"/>
      <c r="F35" s="278">
        <f t="shared" si="0"/>
        <v>12067.22710292181</v>
      </c>
      <c r="G35" s="264">
        <v>200000</v>
      </c>
      <c r="I35" s="428"/>
      <c r="J35" s="206">
        <v>4</v>
      </c>
      <c r="K35" s="263">
        <f t="shared" si="1"/>
        <v>200000</v>
      </c>
      <c r="L35" s="263"/>
      <c r="M35" s="263">
        <f t="shared" si="2"/>
        <v>0</v>
      </c>
      <c r="N35" s="264">
        <f t="shared" si="3"/>
        <v>200000</v>
      </c>
      <c r="P35" s="428"/>
      <c r="Q35" s="206">
        <v>4</v>
      </c>
      <c r="R35" s="263">
        <f>$Q$9*N35</f>
        <v>400000</v>
      </c>
      <c r="S35" s="263"/>
      <c r="T35" s="263">
        <f t="shared" si="9"/>
        <v>0</v>
      </c>
      <c r="U35" s="264">
        <f t="shared" si="5"/>
        <v>400000</v>
      </c>
      <c r="W35" s="428"/>
      <c r="X35" s="206">
        <v>4</v>
      </c>
      <c r="Y35" s="271">
        <f t="shared" si="6"/>
        <v>400000</v>
      </c>
      <c r="Z35" s="271"/>
      <c r="AA35" s="263">
        <f t="shared" si="11"/>
        <v>0</v>
      </c>
      <c r="AB35" s="264">
        <f t="shared" si="7"/>
        <v>700000</v>
      </c>
    </row>
    <row r="36" spans="2:28" x14ac:dyDescent="0.2">
      <c r="B36" s="425">
        <f t="shared" ref="B36" si="28">B32+31</f>
        <v>45783</v>
      </c>
      <c r="C36" s="204">
        <v>1</v>
      </c>
      <c r="D36" s="261">
        <f>MPS!J35*$C$9</f>
        <v>185915.80993754615</v>
      </c>
      <c r="E36" s="261"/>
      <c r="F36" s="261">
        <f t="shared" si="0"/>
        <v>26151.417165375664</v>
      </c>
      <c r="G36" s="262">
        <v>200000</v>
      </c>
      <c r="I36" s="425">
        <f t="shared" ref="I36" si="29">B36</f>
        <v>45783</v>
      </c>
      <c r="J36" s="204">
        <v>1</v>
      </c>
      <c r="K36" s="261">
        <f t="shared" si="1"/>
        <v>200000</v>
      </c>
      <c r="L36" s="261"/>
      <c r="M36" s="261">
        <f t="shared" si="2"/>
        <v>0</v>
      </c>
      <c r="N36" s="262">
        <f t="shared" si="3"/>
        <v>150000</v>
      </c>
      <c r="P36" s="425">
        <f t="shared" ref="P36" si="30">I36</f>
        <v>45783</v>
      </c>
      <c r="Q36" s="204">
        <v>1</v>
      </c>
      <c r="R36" s="261">
        <f t="shared" si="4"/>
        <v>300000</v>
      </c>
      <c r="S36" s="261"/>
      <c r="T36" s="261">
        <f t="shared" si="9"/>
        <v>0</v>
      </c>
      <c r="U36" s="262">
        <f t="shared" si="5"/>
        <v>400000</v>
      </c>
      <c r="W36" s="425">
        <f t="shared" ref="W36" si="31">P36</f>
        <v>45783</v>
      </c>
      <c r="X36" s="204">
        <v>1</v>
      </c>
      <c r="Y36" s="270">
        <f t="shared" si="6"/>
        <v>400000</v>
      </c>
      <c r="Z36" s="270"/>
      <c r="AA36" s="261">
        <f t="shared" si="11"/>
        <v>400000</v>
      </c>
      <c r="AB36" s="262"/>
    </row>
    <row r="37" spans="2:28" x14ac:dyDescent="0.2">
      <c r="B37" s="426"/>
      <c r="C37" s="204">
        <v>2</v>
      </c>
      <c r="D37" s="261">
        <f>MPS!J36*$C$9</f>
        <v>185915.80993754615</v>
      </c>
      <c r="E37" s="261"/>
      <c r="F37" s="261">
        <f t="shared" si="0"/>
        <v>40235.607227829518</v>
      </c>
      <c r="G37" s="262">
        <v>150000</v>
      </c>
      <c r="I37" s="426"/>
      <c r="J37" s="204">
        <v>2</v>
      </c>
      <c r="K37" s="261">
        <f t="shared" si="1"/>
        <v>150000</v>
      </c>
      <c r="L37" s="261"/>
      <c r="M37" s="261">
        <f t="shared" si="2"/>
        <v>0</v>
      </c>
      <c r="N37" s="262">
        <f t="shared" si="3"/>
        <v>200000</v>
      </c>
      <c r="P37" s="426"/>
      <c r="Q37" s="204">
        <v>2</v>
      </c>
      <c r="R37" s="261">
        <f t="shared" si="4"/>
        <v>400000</v>
      </c>
      <c r="S37" s="261"/>
      <c r="T37" s="261">
        <f t="shared" si="9"/>
        <v>0</v>
      </c>
      <c r="U37" s="262">
        <f t="shared" si="5"/>
        <v>400000</v>
      </c>
      <c r="W37" s="426"/>
      <c r="X37" s="204">
        <v>2</v>
      </c>
      <c r="Y37" s="270">
        <f t="shared" si="6"/>
        <v>400000</v>
      </c>
      <c r="Z37" s="270"/>
      <c r="AA37" s="261">
        <f t="shared" si="11"/>
        <v>0</v>
      </c>
      <c r="AB37" s="262">
        <f t="shared" si="7"/>
        <v>700000</v>
      </c>
    </row>
    <row r="38" spans="2:28" x14ac:dyDescent="0.2">
      <c r="B38" s="426"/>
      <c r="C38" s="204">
        <v>3</v>
      </c>
      <c r="D38" s="261">
        <f>MPS!J37*$C$9</f>
        <v>185915.80993754615</v>
      </c>
      <c r="E38" s="261"/>
      <c r="F38" s="261">
        <f t="shared" si="0"/>
        <v>4319.7972902833717</v>
      </c>
      <c r="G38" s="262">
        <v>200000</v>
      </c>
      <c r="I38" s="426"/>
      <c r="J38" s="204">
        <v>3</v>
      </c>
      <c r="K38" s="261">
        <f t="shared" si="1"/>
        <v>200000</v>
      </c>
      <c r="L38" s="261"/>
      <c r="M38" s="261">
        <f t="shared" si="2"/>
        <v>0</v>
      </c>
      <c r="N38" s="262">
        <f t="shared" si="3"/>
        <v>200000</v>
      </c>
      <c r="P38" s="426"/>
      <c r="Q38" s="204">
        <v>3</v>
      </c>
      <c r="R38" s="261">
        <f t="shared" si="4"/>
        <v>400000</v>
      </c>
      <c r="S38" s="261"/>
      <c r="T38" s="261">
        <f t="shared" si="9"/>
        <v>0</v>
      </c>
      <c r="U38" s="262">
        <f t="shared" si="5"/>
        <v>300000</v>
      </c>
      <c r="W38" s="426"/>
      <c r="X38" s="204">
        <v>3</v>
      </c>
      <c r="Y38" s="270">
        <f t="shared" si="6"/>
        <v>300000</v>
      </c>
      <c r="Z38" s="270"/>
      <c r="AA38" s="261">
        <f t="shared" si="11"/>
        <v>400000</v>
      </c>
      <c r="AB38" s="262"/>
    </row>
    <row r="39" spans="2:28" x14ac:dyDescent="0.2">
      <c r="B39" s="427"/>
      <c r="C39" s="206">
        <v>4</v>
      </c>
      <c r="D39" s="263">
        <f>MPS!J38*$C$9</f>
        <v>185915.80993754615</v>
      </c>
      <c r="E39" s="263"/>
      <c r="F39" s="278">
        <f t="shared" si="0"/>
        <v>18403.987352737226</v>
      </c>
      <c r="G39" s="264">
        <v>200000</v>
      </c>
      <c r="I39" s="428"/>
      <c r="J39" s="206">
        <v>4</v>
      </c>
      <c r="K39" s="263">
        <f t="shared" si="1"/>
        <v>200000</v>
      </c>
      <c r="L39" s="263"/>
      <c r="M39" s="263">
        <f t="shared" si="2"/>
        <v>0</v>
      </c>
      <c r="N39" s="264">
        <f t="shared" si="3"/>
        <v>200000</v>
      </c>
      <c r="P39" s="428"/>
      <c r="Q39" s="206">
        <v>4</v>
      </c>
      <c r="R39" s="263">
        <f t="shared" si="4"/>
        <v>400000</v>
      </c>
      <c r="S39" s="263"/>
      <c r="T39" s="263">
        <f t="shared" si="9"/>
        <v>0</v>
      </c>
      <c r="U39" s="264">
        <f t="shared" si="5"/>
        <v>400000</v>
      </c>
      <c r="W39" s="428"/>
      <c r="X39" s="206">
        <v>4</v>
      </c>
      <c r="Y39" s="271">
        <f t="shared" si="6"/>
        <v>400000</v>
      </c>
      <c r="Z39" s="271"/>
      <c r="AA39" s="263">
        <f t="shared" si="11"/>
        <v>0</v>
      </c>
      <c r="AB39" s="264">
        <f t="shared" si="7"/>
        <v>800000</v>
      </c>
    </row>
    <row r="40" spans="2:28" x14ac:dyDescent="0.2">
      <c r="B40" s="425">
        <f t="shared" ref="B40" si="32">B36+31</f>
        <v>45814</v>
      </c>
      <c r="C40" s="204">
        <v>1</v>
      </c>
      <c r="D40" s="261">
        <f>MPS!J39*$C$9</f>
        <v>185915.80993754615</v>
      </c>
      <c r="E40" s="261"/>
      <c r="F40" s="261">
        <f t="shared" si="0"/>
        <v>32488.177415191079</v>
      </c>
      <c r="G40" s="262">
        <v>200000</v>
      </c>
      <c r="I40" s="425">
        <f t="shared" ref="I40" si="33">B40</f>
        <v>45814</v>
      </c>
      <c r="J40" s="204">
        <v>1</v>
      </c>
      <c r="K40" s="261">
        <f t="shared" si="1"/>
        <v>200000</v>
      </c>
      <c r="L40" s="261"/>
      <c r="M40" s="261">
        <f t="shared" si="2"/>
        <v>0</v>
      </c>
      <c r="N40" s="262">
        <f t="shared" si="3"/>
        <v>150000</v>
      </c>
      <c r="P40" s="425">
        <f t="shared" ref="P40" si="34">I40</f>
        <v>45814</v>
      </c>
      <c r="Q40" s="204">
        <v>1</v>
      </c>
      <c r="R40" s="261">
        <f t="shared" si="4"/>
        <v>300000</v>
      </c>
      <c r="S40" s="261"/>
      <c r="T40" s="261">
        <f t="shared" si="9"/>
        <v>0</v>
      </c>
      <c r="U40" s="262">
        <f t="shared" si="5"/>
        <v>400000</v>
      </c>
      <c r="W40" s="425">
        <f t="shared" ref="W40" si="35">P40</f>
        <v>45814</v>
      </c>
      <c r="X40" s="204">
        <v>1</v>
      </c>
      <c r="Y40" s="270">
        <f t="shared" si="6"/>
        <v>400000</v>
      </c>
      <c r="Z40" s="270"/>
      <c r="AA40" s="261">
        <f t="shared" si="11"/>
        <v>300000</v>
      </c>
      <c r="AB40" s="262"/>
    </row>
    <row r="41" spans="2:28" x14ac:dyDescent="0.2">
      <c r="B41" s="426"/>
      <c r="C41" s="204">
        <v>2</v>
      </c>
      <c r="D41" s="261">
        <f>MPS!J40*$C$9</f>
        <v>185915.80993754615</v>
      </c>
      <c r="E41" s="261"/>
      <c r="F41" s="261">
        <f t="shared" si="0"/>
        <v>46572.367477644933</v>
      </c>
      <c r="G41" s="262">
        <v>150000</v>
      </c>
      <c r="I41" s="426"/>
      <c r="J41" s="204">
        <v>2</v>
      </c>
      <c r="K41" s="261">
        <f t="shared" si="1"/>
        <v>150000</v>
      </c>
      <c r="L41" s="261"/>
      <c r="M41" s="261">
        <f t="shared" si="2"/>
        <v>0</v>
      </c>
      <c r="N41" s="262">
        <f t="shared" si="3"/>
        <v>200000</v>
      </c>
      <c r="P41" s="426"/>
      <c r="Q41" s="204">
        <v>2</v>
      </c>
      <c r="R41" s="261">
        <f t="shared" si="4"/>
        <v>400000</v>
      </c>
      <c r="S41" s="261"/>
      <c r="T41" s="261">
        <f t="shared" si="9"/>
        <v>0</v>
      </c>
      <c r="U41" s="262">
        <f t="shared" si="5"/>
        <v>300000</v>
      </c>
      <c r="W41" s="426"/>
      <c r="X41" s="204">
        <v>2</v>
      </c>
      <c r="Y41" s="270">
        <f t="shared" si="6"/>
        <v>300000</v>
      </c>
      <c r="Z41" s="270"/>
      <c r="AA41" s="261">
        <f t="shared" si="11"/>
        <v>0</v>
      </c>
      <c r="AB41" s="262">
        <f t="shared" si="7"/>
        <v>1000000</v>
      </c>
    </row>
    <row r="42" spans="2:28" x14ac:dyDescent="0.2">
      <c r="B42" s="426"/>
      <c r="C42" s="204">
        <v>3</v>
      </c>
      <c r="D42" s="261">
        <f>MPS!J41*$C$9</f>
        <v>185915.80993754615</v>
      </c>
      <c r="E42" s="261"/>
      <c r="F42" s="261">
        <f t="shared" si="0"/>
        <v>10656.557540098787</v>
      </c>
      <c r="G42" s="262">
        <v>200000</v>
      </c>
      <c r="I42" s="426"/>
      <c r="J42" s="204">
        <v>3</v>
      </c>
      <c r="K42" s="261">
        <f t="shared" si="1"/>
        <v>200000</v>
      </c>
      <c r="L42" s="261"/>
      <c r="M42" s="261">
        <f t="shared" si="2"/>
        <v>0</v>
      </c>
      <c r="N42" s="262">
        <f t="shared" si="3"/>
        <v>200000</v>
      </c>
      <c r="P42" s="426"/>
      <c r="Q42" s="204">
        <v>3</v>
      </c>
      <c r="R42" s="261">
        <f t="shared" si="4"/>
        <v>400000</v>
      </c>
      <c r="S42" s="261"/>
      <c r="T42" s="261">
        <f t="shared" si="9"/>
        <v>0</v>
      </c>
      <c r="U42" s="262">
        <f t="shared" si="5"/>
        <v>400000</v>
      </c>
      <c r="W42" s="426"/>
      <c r="X42" s="204">
        <v>3</v>
      </c>
      <c r="Y42" s="270">
        <f t="shared" si="6"/>
        <v>400000</v>
      </c>
      <c r="Z42" s="270"/>
      <c r="AA42" s="261">
        <f t="shared" si="11"/>
        <v>400000</v>
      </c>
      <c r="AB42" s="262"/>
    </row>
    <row r="43" spans="2:28" x14ac:dyDescent="0.2">
      <c r="B43" s="427"/>
      <c r="C43" s="206">
        <v>4</v>
      </c>
      <c r="D43" s="263">
        <f>MPS!J42*$C$9</f>
        <v>185915.80993754615</v>
      </c>
      <c r="E43" s="263"/>
      <c r="F43" s="278">
        <f t="shared" si="0"/>
        <v>24740.747602552641</v>
      </c>
      <c r="G43" s="264">
        <v>200000</v>
      </c>
      <c r="I43" s="428"/>
      <c r="J43" s="206">
        <v>4</v>
      </c>
      <c r="K43" s="263">
        <f t="shared" si="1"/>
        <v>200000</v>
      </c>
      <c r="L43" s="263"/>
      <c r="M43" s="263">
        <f t="shared" si="2"/>
        <v>0</v>
      </c>
      <c r="N43" s="264">
        <f t="shared" si="3"/>
        <v>150000</v>
      </c>
      <c r="P43" s="428"/>
      <c r="Q43" s="206">
        <v>4</v>
      </c>
      <c r="R43" s="263">
        <f t="shared" si="4"/>
        <v>300000</v>
      </c>
      <c r="S43" s="263"/>
      <c r="T43" s="263">
        <f t="shared" si="9"/>
        <v>0</v>
      </c>
      <c r="U43" s="264">
        <f t="shared" si="5"/>
        <v>400000</v>
      </c>
      <c r="W43" s="428"/>
      <c r="X43" s="206">
        <v>4</v>
      </c>
      <c r="Y43" s="271">
        <f t="shared" si="6"/>
        <v>400000</v>
      </c>
      <c r="Z43" s="271"/>
      <c r="AA43" s="263">
        <f t="shared" si="11"/>
        <v>0</v>
      </c>
      <c r="AB43" s="264">
        <f t="shared" si="7"/>
        <v>900000</v>
      </c>
    </row>
    <row r="44" spans="2:28" x14ac:dyDescent="0.2">
      <c r="B44" s="425">
        <f t="shared" ref="B44" si="36">B40+31</f>
        <v>45845</v>
      </c>
      <c r="C44" s="204">
        <v>1</v>
      </c>
      <c r="D44" s="261">
        <f>MPS!J43*$C$9</f>
        <v>185915.80993754615</v>
      </c>
      <c r="E44" s="261"/>
      <c r="F44" s="261">
        <f t="shared" si="0"/>
        <v>38824.937665006495</v>
      </c>
      <c r="G44" s="262">
        <v>150000</v>
      </c>
      <c r="I44" s="425">
        <f t="shared" ref="I44" si="37">B44</f>
        <v>45845</v>
      </c>
      <c r="J44" s="204">
        <v>1</v>
      </c>
      <c r="K44" s="261">
        <f t="shared" si="1"/>
        <v>150000</v>
      </c>
      <c r="L44" s="261"/>
      <c r="M44" s="261">
        <f t="shared" si="2"/>
        <v>0</v>
      </c>
      <c r="N44" s="262">
        <f t="shared" si="3"/>
        <v>200000</v>
      </c>
      <c r="P44" s="425">
        <f t="shared" ref="P44" si="38">I44</f>
        <v>45845</v>
      </c>
      <c r="Q44" s="204">
        <v>1</v>
      </c>
      <c r="R44" s="261">
        <f t="shared" si="4"/>
        <v>400000</v>
      </c>
      <c r="S44" s="261"/>
      <c r="T44" s="261">
        <f t="shared" si="9"/>
        <v>0</v>
      </c>
      <c r="U44" s="262">
        <f t="shared" si="5"/>
        <v>500000</v>
      </c>
      <c r="W44" s="425">
        <f t="shared" ref="W44" si="39">P44</f>
        <v>45845</v>
      </c>
      <c r="X44" s="204">
        <v>1</v>
      </c>
      <c r="Y44" s="269">
        <f t="shared" si="6"/>
        <v>500000</v>
      </c>
      <c r="Z44" s="270"/>
      <c r="AA44" s="261">
        <f t="shared" si="11"/>
        <v>500000</v>
      </c>
      <c r="AB44" s="262"/>
    </row>
    <row r="45" spans="2:28" x14ac:dyDescent="0.2">
      <c r="B45" s="426"/>
      <c r="C45" s="204">
        <v>2</v>
      </c>
      <c r="D45" s="261">
        <f>MPS!J44*$C$9</f>
        <v>185915.80993754615</v>
      </c>
      <c r="E45" s="261"/>
      <c r="F45" s="261">
        <f t="shared" si="0"/>
        <v>2909.127727460349</v>
      </c>
      <c r="G45" s="262">
        <v>200000</v>
      </c>
      <c r="I45" s="426"/>
      <c r="J45" s="204">
        <v>2</v>
      </c>
      <c r="K45" s="261">
        <f t="shared" si="1"/>
        <v>200000</v>
      </c>
      <c r="L45" s="261"/>
      <c r="M45" s="261">
        <f t="shared" si="2"/>
        <v>0</v>
      </c>
      <c r="N45" s="262">
        <f t="shared" si="3"/>
        <v>200000</v>
      </c>
      <c r="P45" s="426"/>
      <c r="Q45" s="204">
        <v>2</v>
      </c>
      <c r="R45" s="261">
        <f t="shared" si="4"/>
        <v>400000</v>
      </c>
      <c r="S45" s="261"/>
      <c r="T45" s="261">
        <f t="shared" si="9"/>
        <v>0</v>
      </c>
      <c r="U45" s="262">
        <f t="shared" si="5"/>
        <v>500000</v>
      </c>
      <c r="W45" s="426"/>
      <c r="X45" s="204">
        <v>2</v>
      </c>
      <c r="Y45" s="270">
        <f t="shared" si="6"/>
        <v>500000</v>
      </c>
      <c r="Z45" s="270"/>
      <c r="AA45" s="261">
        <f t="shared" si="11"/>
        <v>0</v>
      </c>
      <c r="AB45" s="262">
        <f t="shared" si="7"/>
        <v>1000000</v>
      </c>
    </row>
    <row r="46" spans="2:28" x14ac:dyDescent="0.2">
      <c r="B46" s="426"/>
      <c r="C46" s="204">
        <v>3</v>
      </c>
      <c r="D46" s="261">
        <f>MPS!J45*$C$9</f>
        <v>185915.80993754615</v>
      </c>
      <c r="E46" s="261"/>
      <c r="F46" s="261">
        <f t="shared" si="0"/>
        <v>16993.317789914203</v>
      </c>
      <c r="G46" s="262">
        <v>200000</v>
      </c>
      <c r="I46" s="426"/>
      <c r="J46" s="204">
        <v>3</v>
      </c>
      <c r="K46" s="261">
        <f t="shared" si="1"/>
        <v>200000</v>
      </c>
      <c r="L46" s="261"/>
      <c r="M46" s="261">
        <f t="shared" si="2"/>
        <v>0</v>
      </c>
      <c r="N46" s="262">
        <f t="shared" si="3"/>
        <v>250000</v>
      </c>
      <c r="P46" s="426"/>
      <c r="Q46" s="204">
        <v>3</v>
      </c>
      <c r="R46" s="261">
        <f t="shared" si="4"/>
        <v>500000</v>
      </c>
      <c r="S46" s="261"/>
      <c r="T46" s="261">
        <f t="shared" si="9"/>
        <v>0</v>
      </c>
      <c r="U46" s="262">
        <f t="shared" si="5"/>
        <v>400000</v>
      </c>
      <c r="W46" s="426"/>
      <c r="X46" s="204">
        <v>3</v>
      </c>
      <c r="Y46" s="270">
        <f t="shared" si="6"/>
        <v>400000</v>
      </c>
      <c r="Z46" s="270"/>
      <c r="AA46" s="261">
        <f t="shared" si="11"/>
        <v>500000</v>
      </c>
      <c r="AB46" s="262"/>
    </row>
    <row r="47" spans="2:28" x14ac:dyDescent="0.2">
      <c r="B47" s="427"/>
      <c r="C47" s="206">
        <v>4</v>
      </c>
      <c r="D47" s="263">
        <f>MPS!J46*$C$9</f>
        <v>185915.80993754615</v>
      </c>
      <c r="E47" s="263"/>
      <c r="F47" s="278">
        <f t="shared" si="0"/>
        <v>31077.507852368057</v>
      </c>
      <c r="G47" s="264">
        <v>250000</v>
      </c>
      <c r="I47" s="428"/>
      <c r="J47" s="206">
        <v>4</v>
      </c>
      <c r="K47" s="263">
        <f t="shared" si="1"/>
        <v>250000</v>
      </c>
      <c r="L47" s="263"/>
      <c r="M47" s="263">
        <f t="shared" si="2"/>
        <v>0</v>
      </c>
      <c r="N47" s="264">
        <f t="shared" si="3"/>
        <v>250000</v>
      </c>
      <c r="P47" s="428"/>
      <c r="Q47" s="206">
        <v>4</v>
      </c>
      <c r="R47" s="263">
        <f t="shared" si="4"/>
        <v>500000</v>
      </c>
      <c r="S47" s="263"/>
      <c r="T47" s="263">
        <f t="shared" si="9"/>
        <v>0</v>
      </c>
      <c r="U47" s="264">
        <f t="shared" si="5"/>
        <v>500000</v>
      </c>
      <c r="W47" s="428"/>
      <c r="X47" s="206">
        <v>4</v>
      </c>
      <c r="Y47" s="271">
        <f t="shared" si="6"/>
        <v>500000</v>
      </c>
      <c r="Z47" s="271"/>
      <c r="AA47" s="263">
        <f t="shared" si="11"/>
        <v>0</v>
      </c>
      <c r="AB47" s="264">
        <f t="shared" si="7"/>
        <v>1000000</v>
      </c>
    </row>
    <row r="48" spans="2:28" x14ac:dyDescent="0.2">
      <c r="B48" s="425">
        <f t="shared" ref="B48" si="40">B44+31</f>
        <v>45876</v>
      </c>
      <c r="C48" s="204">
        <v>1</v>
      </c>
      <c r="D48" s="261">
        <f>MPS!J47*$C$9</f>
        <v>241594.33516024542</v>
      </c>
      <c r="E48" s="261"/>
      <c r="F48" s="261">
        <f t="shared" si="0"/>
        <v>39483.172692122636</v>
      </c>
      <c r="G48" s="262">
        <v>250000</v>
      </c>
      <c r="I48" s="425">
        <f t="shared" ref="I48" si="41">B48</f>
        <v>45876</v>
      </c>
      <c r="J48" s="204">
        <v>1</v>
      </c>
      <c r="K48" s="261">
        <f t="shared" si="1"/>
        <v>250000</v>
      </c>
      <c r="L48" s="261"/>
      <c r="M48" s="261">
        <f t="shared" si="2"/>
        <v>0</v>
      </c>
      <c r="N48" s="262">
        <f t="shared" si="3"/>
        <v>200000</v>
      </c>
      <c r="P48" s="425">
        <f t="shared" ref="P48" si="42">I48</f>
        <v>45876</v>
      </c>
      <c r="Q48" s="204">
        <v>1</v>
      </c>
      <c r="R48" s="261">
        <f t="shared" si="4"/>
        <v>400000</v>
      </c>
      <c r="S48" s="261"/>
      <c r="T48" s="261">
        <f t="shared" si="9"/>
        <v>0</v>
      </c>
      <c r="U48" s="262">
        <f t="shared" si="5"/>
        <v>500000</v>
      </c>
      <c r="W48" s="425">
        <f t="shared" ref="W48" si="43">P48</f>
        <v>45876</v>
      </c>
      <c r="X48" s="204">
        <v>1</v>
      </c>
      <c r="Y48" s="270">
        <f t="shared" si="6"/>
        <v>500000</v>
      </c>
      <c r="Z48" s="270"/>
      <c r="AA48" s="261">
        <f t="shared" si="11"/>
        <v>500000</v>
      </c>
      <c r="AB48" s="262"/>
    </row>
    <row r="49" spans="2:29" x14ac:dyDescent="0.2">
      <c r="B49" s="426"/>
      <c r="C49" s="204">
        <v>2</v>
      </c>
      <c r="D49" s="261">
        <f>MPS!J48*$C$9</f>
        <v>241594.33516024542</v>
      </c>
      <c r="E49" s="261"/>
      <c r="F49" s="261">
        <f t="shared" si="0"/>
        <v>47888.837531877216</v>
      </c>
      <c r="G49" s="262">
        <v>200000</v>
      </c>
      <c r="I49" s="426"/>
      <c r="J49" s="204">
        <v>2</v>
      </c>
      <c r="K49" s="261">
        <f t="shared" si="1"/>
        <v>200000</v>
      </c>
      <c r="L49" s="261"/>
      <c r="M49" s="261">
        <f t="shared" si="2"/>
        <v>0</v>
      </c>
      <c r="N49" s="262">
        <f t="shared" si="3"/>
        <v>250000</v>
      </c>
      <c r="P49" s="426"/>
      <c r="Q49" s="204">
        <v>2</v>
      </c>
      <c r="R49" s="261">
        <f t="shared" si="4"/>
        <v>500000</v>
      </c>
      <c r="S49" s="261"/>
      <c r="T49" s="261">
        <f t="shared" si="9"/>
        <v>0</v>
      </c>
      <c r="U49" s="262">
        <f t="shared" si="5"/>
        <v>500000</v>
      </c>
      <c r="W49" s="426"/>
      <c r="X49" s="204">
        <v>2</v>
      </c>
      <c r="Y49" s="270">
        <f t="shared" si="6"/>
        <v>500000</v>
      </c>
      <c r="Z49" s="270"/>
      <c r="AA49" s="261">
        <f t="shared" si="11"/>
        <v>0</v>
      </c>
      <c r="AB49" s="262">
        <f t="shared" si="7"/>
        <v>900000</v>
      </c>
    </row>
    <row r="50" spans="2:29" x14ac:dyDescent="0.2">
      <c r="B50" s="426"/>
      <c r="C50" s="204">
        <v>3</v>
      </c>
      <c r="D50" s="261">
        <f>MPS!J49*$C$9</f>
        <v>241594.33516024542</v>
      </c>
      <c r="E50" s="261"/>
      <c r="F50" s="261">
        <f t="shared" si="0"/>
        <v>6294.5023716317955</v>
      </c>
      <c r="G50" s="262">
        <v>250000</v>
      </c>
      <c r="I50" s="426"/>
      <c r="J50" s="204">
        <v>3</v>
      </c>
      <c r="K50" s="261">
        <f t="shared" si="1"/>
        <v>250000</v>
      </c>
      <c r="L50" s="261"/>
      <c r="M50" s="261">
        <f t="shared" si="2"/>
        <v>0</v>
      </c>
      <c r="N50" s="262">
        <f t="shared" si="3"/>
        <v>250000</v>
      </c>
      <c r="P50" s="426"/>
      <c r="Q50" s="204">
        <v>3</v>
      </c>
      <c r="R50" s="261">
        <f t="shared" si="4"/>
        <v>500000</v>
      </c>
      <c r="S50" s="261"/>
      <c r="T50" s="261">
        <f t="shared" si="9"/>
        <v>0</v>
      </c>
      <c r="U50" s="262">
        <f t="shared" si="5"/>
        <v>500000</v>
      </c>
      <c r="W50" s="426"/>
      <c r="X50" s="204">
        <v>3</v>
      </c>
      <c r="Y50" s="270">
        <f t="shared" si="6"/>
        <v>500000</v>
      </c>
      <c r="Z50" s="270"/>
      <c r="AA50" s="261">
        <f t="shared" si="11"/>
        <v>500000</v>
      </c>
      <c r="AB50" s="262"/>
    </row>
    <row r="51" spans="2:29" x14ac:dyDescent="0.2">
      <c r="B51" s="427"/>
      <c r="C51" s="206">
        <v>4</v>
      </c>
      <c r="D51" s="263">
        <f>MPS!J50*$C$9</f>
        <v>241594.33516024542</v>
      </c>
      <c r="E51" s="263"/>
      <c r="F51" s="278">
        <f t="shared" si="0"/>
        <v>14700.167211386375</v>
      </c>
      <c r="G51" s="264">
        <v>250000</v>
      </c>
      <c r="I51" s="428"/>
      <c r="J51" s="206">
        <v>4</v>
      </c>
      <c r="K51" s="263">
        <f t="shared" si="1"/>
        <v>250000</v>
      </c>
      <c r="L51" s="263"/>
      <c r="M51" s="263">
        <f t="shared" si="2"/>
        <v>0</v>
      </c>
      <c r="N51" s="264">
        <f t="shared" si="3"/>
        <v>250000</v>
      </c>
      <c r="P51" s="428"/>
      <c r="Q51" s="206">
        <v>4</v>
      </c>
      <c r="R51" s="263">
        <f t="shared" si="4"/>
        <v>500000</v>
      </c>
      <c r="S51" s="263"/>
      <c r="T51" s="263">
        <f t="shared" si="9"/>
        <v>0</v>
      </c>
      <c r="U51" s="264">
        <f t="shared" si="5"/>
        <v>500000</v>
      </c>
      <c r="W51" s="428"/>
      <c r="X51" s="206">
        <v>4</v>
      </c>
      <c r="Y51" s="271">
        <f t="shared" si="6"/>
        <v>500000</v>
      </c>
      <c r="Z51" s="271"/>
      <c r="AA51" s="263">
        <f t="shared" si="11"/>
        <v>0</v>
      </c>
      <c r="AB51" s="264">
        <f t="shared" si="7"/>
        <v>1000000</v>
      </c>
    </row>
    <row r="52" spans="2:29" x14ac:dyDescent="0.2">
      <c r="B52" s="425">
        <f t="shared" ref="B52" si="44">B48+31</f>
        <v>45907</v>
      </c>
      <c r="C52" s="204">
        <v>1</v>
      </c>
      <c r="D52" s="261">
        <f>MPS!J51*$C$9</f>
        <v>241594.33516024542</v>
      </c>
      <c r="E52" s="261"/>
      <c r="F52" s="261">
        <f t="shared" si="0"/>
        <v>23105.832051140955</v>
      </c>
      <c r="G52" s="262">
        <v>250000</v>
      </c>
      <c r="I52" s="425">
        <f t="shared" ref="I52" si="45">B52</f>
        <v>45907</v>
      </c>
      <c r="J52" s="204">
        <v>1</v>
      </c>
      <c r="K52" s="261">
        <f t="shared" si="1"/>
        <v>250000</v>
      </c>
      <c r="L52" s="261"/>
      <c r="M52" s="261">
        <f t="shared" si="2"/>
        <v>0</v>
      </c>
      <c r="N52" s="262">
        <f t="shared" si="3"/>
        <v>250000</v>
      </c>
      <c r="P52" s="425">
        <f t="shared" ref="P52" si="46">I52</f>
        <v>45907</v>
      </c>
      <c r="Q52" s="204">
        <v>1</v>
      </c>
      <c r="R52" s="261">
        <f t="shared" si="4"/>
        <v>500000</v>
      </c>
      <c r="S52" s="261"/>
      <c r="T52" s="261">
        <f t="shared" si="9"/>
        <v>0</v>
      </c>
      <c r="U52" s="262">
        <f t="shared" si="5"/>
        <v>400000</v>
      </c>
      <c r="W52" s="425">
        <f t="shared" ref="W52" si="47">P52</f>
        <v>45907</v>
      </c>
      <c r="X52" s="204">
        <v>1</v>
      </c>
      <c r="Y52" s="270">
        <f t="shared" si="6"/>
        <v>400000</v>
      </c>
      <c r="Z52" s="270"/>
      <c r="AA52" s="261">
        <f t="shared" si="11"/>
        <v>500000</v>
      </c>
      <c r="AB52" s="262"/>
    </row>
    <row r="53" spans="2:29" x14ac:dyDescent="0.2">
      <c r="B53" s="426"/>
      <c r="C53" s="204">
        <v>2</v>
      </c>
      <c r="D53" s="261">
        <f>MPS!J52*$C$9</f>
        <v>241594.33516024542</v>
      </c>
      <c r="E53" s="261"/>
      <c r="F53" s="261">
        <f t="shared" si="0"/>
        <v>31511.496890895534</v>
      </c>
      <c r="G53" s="262">
        <v>250000</v>
      </c>
      <c r="I53" s="426"/>
      <c r="J53" s="204">
        <v>2</v>
      </c>
      <c r="K53" s="261">
        <f t="shared" si="1"/>
        <v>250000</v>
      </c>
      <c r="L53" s="261"/>
      <c r="M53" s="261">
        <f t="shared" si="2"/>
        <v>0</v>
      </c>
      <c r="N53" s="262">
        <f t="shared" si="3"/>
        <v>250000</v>
      </c>
      <c r="P53" s="426"/>
      <c r="Q53" s="204">
        <v>2</v>
      </c>
      <c r="R53" s="261">
        <f t="shared" si="4"/>
        <v>500000</v>
      </c>
      <c r="S53" s="261"/>
      <c r="T53" s="261">
        <f t="shared" si="9"/>
        <v>0</v>
      </c>
      <c r="U53" s="262">
        <f t="shared" si="5"/>
        <v>500000</v>
      </c>
      <c r="W53" s="426"/>
      <c r="X53" s="204">
        <v>2</v>
      </c>
      <c r="Y53" s="270">
        <f t="shared" si="6"/>
        <v>500000</v>
      </c>
      <c r="Z53" s="270"/>
      <c r="AA53" s="261">
        <f t="shared" si="11"/>
        <v>0</v>
      </c>
      <c r="AB53" s="262"/>
      <c r="AC53" s="424" t="s">
        <v>307</v>
      </c>
    </row>
    <row r="54" spans="2:29" x14ac:dyDescent="0.2">
      <c r="B54" s="426"/>
      <c r="C54" s="204">
        <v>3</v>
      </c>
      <c r="D54" s="261">
        <f>MPS!J53*$C$9</f>
        <v>241594.33516024542</v>
      </c>
      <c r="E54" s="261"/>
      <c r="F54" s="261">
        <f t="shared" si="0"/>
        <v>39917.161730650114</v>
      </c>
      <c r="G54" s="262">
        <v>250000</v>
      </c>
      <c r="I54" s="426"/>
      <c r="J54" s="204">
        <v>3</v>
      </c>
      <c r="K54" s="261">
        <f t="shared" si="1"/>
        <v>250000</v>
      </c>
      <c r="L54" s="261"/>
      <c r="M54" s="261">
        <f t="shared" si="2"/>
        <v>0</v>
      </c>
      <c r="N54" s="262">
        <f t="shared" si="3"/>
        <v>200000</v>
      </c>
      <c r="P54" s="426"/>
      <c r="Q54" s="204">
        <v>3</v>
      </c>
      <c r="R54" s="261">
        <f t="shared" si="4"/>
        <v>400000</v>
      </c>
      <c r="S54" s="261"/>
      <c r="T54" s="261">
        <f t="shared" si="9"/>
        <v>0</v>
      </c>
      <c r="U54" s="262">
        <f t="shared" si="5"/>
        <v>500000</v>
      </c>
      <c r="W54" s="426"/>
      <c r="X54" s="204">
        <v>3</v>
      </c>
      <c r="Y54" s="270">
        <f t="shared" si="6"/>
        <v>500000</v>
      </c>
      <c r="Z54" s="270"/>
      <c r="AA54" s="261">
        <f t="shared" si="11"/>
        <v>500000</v>
      </c>
      <c r="AB54" s="262"/>
      <c r="AC54" s="424"/>
    </row>
    <row r="55" spans="2:29" x14ac:dyDescent="0.2">
      <c r="B55" s="427"/>
      <c r="C55" s="206">
        <v>4</v>
      </c>
      <c r="D55" s="263">
        <f>MPS!J54*$C$9</f>
        <v>241594.33516024542</v>
      </c>
      <c r="E55" s="263"/>
      <c r="F55" s="278">
        <f t="shared" si="0"/>
        <v>48322.826570404693</v>
      </c>
      <c r="G55" s="264">
        <v>200000</v>
      </c>
      <c r="I55" s="427"/>
      <c r="J55" s="206">
        <v>4</v>
      </c>
      <c r="K55" s="263">
        <f t="shared" si="1"/>
        <v>200000</v>
      </c>
      <c r="L55" s="263"/>
      <c r="M55" s="263">
        <f t="shared" si="2"/>
        <v>0</v>
      </c>
      <c r="N55" s="264">
        <f t="shared" si="3"/>
        <v>250000</v>
      </c>
      <c r="P55" s="428"/>
      <c r="Q55" s="206">
        <v>4</v>
      </c>
      <c r="R55" s="263">
        <f t="shared" si="4"/>
        <v>500000</v>
      </c>
      <c r="S55" s="263"/>
      <c r="T55" s="263">
        <f t="shared" si="9"/>
        <v>0</v>
      </c>
      <c r="U55" s="264">
        <f t="shared" si="5"/>
        <v>500000</v>
      </c>
      <c r="W55" s="428"/>
      <c r="X55" s="206">
        <v>4</v>
      </c>
      <c r="Y55" s="271">
        <f t="shared" si="6"/>
        <v>500000</v>
      </c>
      <c r="Z55" s="271"/>
      <c r="AA55" s="263">
        <f t="shared" si="11"/>
        <v>0</v>
      </c>
      <c r="AB55" s="264"/>
      <c r="AC55" s="424"/>
    </row>
    <row r="56" spans="2:29" x14ac:dyDescent="0.2">
      <c r="B56" s="425">
        <f t="shared" ref="B56" si="48">B52+31</f>
        <v>45938</v>
      </c>
      <c r="C56" s="204">
        <v>1</v>
      </c>
      <c r="D56" s="261">
        <f>MPS!J55*$C$9</f>
        <v>241594.33516024542</v>
      </c>
      <c r="E56" s="261"/>
      <c r="F56" s="261">
        <f t="shared" si="0"/>
        <v>6728.4914101592731</v>
      </c>
      <c r="G56" s="262">
        <v>250000</v>
      </c>
      <c r="I56" s="425">
        <f t="shared" ref="I56" si="49">B56</f>
        <v>45938</v>
      </c>
      <c r="J56" s="204">
        <v>1</v>
      </c>
      <c r="K56" s="261">
        <f t="shared" si="1"/>
        <v>250000</v>
      </c>
      <c r="L56" s="261"/>
      <c r="M56" s="261">
        <f t="shared" si="2"/>
        <v>0</v>
      </c>
      <c r="N56" s="262">
        <f t="shared" si="3"/>
        <v>250000</v>
      </c>
      <c r="P56" s="429">
        <f t="shared" ref="P56" si="50">I56</f>
        <v>45938</v>
      </c>
      <c r="Q56" s="279">
        <v>1</v>
      </c>
      <c r="R56" s="280">
        <f t="shared" si="4"/>
        <v>500000</v>
      </c>
      <c r="S56" s="280"/>
      <c r="T56" s="280">
        <f t="shared" si="9"/>
        <v>0</v>
      </c>
      <c r="U56" s="281"/>
      <c r="W56" s="429">
        <f t="shared" ref="W56" si="51">P56</f>
        <v>45938</v>
      </c>
      <c r="X56" s="279">
        <v>1</v>
      </c>
      <c r="Y56" s="269">
        <f t="shared" si="6"/>
        <v>0</v>
      </c>
      <c r="Z56" s="269"/>
      <c r="AA56" s="280">
        <f t="shared" si="11"/>
        <v>0</v>
      </c>
      <c r="AB56" s="281"/>
      <c r="AC56" s="424"/>
    </row>
    <row r="57" spans="2:29" x14ac:dyDescent="0.2">
      <c r="B57" s="426"/>
      <c r="C57" s="204">
        <v>2</v>
      </c>
      <c r="D57" s="261">
        <f>MPS!J56*$C$9</f>
        <v>241594.33516024542</v>
      </c>
      <c r="E57" s="261"/>
      <c r="F57" s="261">
        <f t="shared" si="0"/>
        <v>15134.156249913853</v>
      </c>
      <c r="G57" s="262">
        <v>250000</v>
      </c>
      <c r="I57" s="426"/>
      <c r="J57" s="204">
        <v>2</v>
      </c>
      <c r="K57" s="261">
        <f t="shared" si="1"/>
        <v>250000</v>
      </c>
      <c r="L57" s="261"/>
      <c r="M57" s="261">
        <f t="shared" si="2"/>
        <v>0</v>
      </c>
      <c r="N57" s="262">
        <f t="shared" si="3"/>
        <v>250000</v>
      </c>
      <c r="P57" s="426"/>
      <c r="Q57" s="204">
        <v>2</v>
      </c>
      <c r="R57" s="261">
        <f t="shared" si="4"/>
        <v>500000</v>
      </c>
      <c r="S57" s="261"/>
      <c r="T57" s="261">
        <f t="shared" si="9"/>
        <v>0</v>
      </c>
      <c r="U57" s="262"/>
      <c r="W57" s="426"/>
      <c r="X57" s="204">
        <v>2</v>
      </c>
      <c r="Y57" s="270">
        <f t="shared" si="6"/>
        <v>0</v>
      </c>
      <c r="Z57" s="270"/>
      <c r="AA57" s="261">
        <f t="shared" si="11"/>
        <v>0</v>
      </c>
      <c r="AB57" s="262"/>
      <c r="AC57" s="424"/>
    </row>
    <row r="58" spans="2:29" x14ac:dyDescent="0.2">
      <c r="B58" s="426"/>
      <c r="C58" s="204">
        <v>3</v>
      </c>
      <c r="D58" s="261">
        <f>MPS!J57*$C$9</f>
        <v>241594.33516024542</v>
      </c>
      <c r="E58" s="261"/>
      <c r="F58" s="261">
        <f t="shared" si="0"/>
        <v>23539.821089668432</v>
      </c>
      <c r="G58" s="262">
        <v>250000</v>
      </c>
      <c r="I58" s="426"/>
      <c r="J58" s="204">
        <v>3</v>
      </c>
      <c r="K58" s="261">
        <f t="shared" si="1"/>
        <v>250000</v>
      </c>
      <c r="L58" s="261"/>
      <c r="M58" s="261">
        <f t="shared" si="2"/>
        <v>0</v>
      </c>
      <c r="N58" s="262"/>
      <c r="P58" s="426"/>
      <c r="Q58" s="204">
        <v>3</v>
      </c>
      <c r="R58" s="261">
        <f>$Q$9*N58</f>
        <v>0</v>
      </c>
      <c r="S58" s="261"/>
      <c r="T58" s="261">
        <f t="shared" si="9"/>
        <v>0</v>
      </c>
      <c r="U58" s="262"/>
      <c r="W58" s="426"/>
      <c r="X58" s="283">
        <v>3</v>
      </c>
      <c r="Y58" s="270">
        <f t="shared" si="6"/>
        <v>0</v>
      </c>
      <c r="Z58" s="282"/>
      <c r="AA58" s="261">
        <f t="shared" si="11"/>
        <v>0</v>
      </c>
      <c r="AB58" s="262"/>
      <c r="AC58" s="424"/>
    </row>
    <row r="59" spans="2:29" x14ac:dyDescent="0.2">
      <c r="B59" s="428"/>
      <c r="C59" s="206">
        <v>4</v>
      </c>
      <c r="D59" s="263">
        <f>MPS!J58*$C$9</f>
        <v>241594.33516024542</v>
      </c>
      <c r="E59" s="263"/>
      <c r="F59" s="263">
        <f t="shared" si="0"/>
        <v>31945.485929423012</v>
      </c>
      <c r="G59" s="264"/>
      <c r="I59" s="428"/>
      <c r="J59" s="206">
        <v>4</v>
      </c>
      <c r="K59" s="263">
        <f t="shared" si="1"/>
        <v>0</v>
      </c>
      <c r="L59" s="263"/>
      <c r="M59" s="263">
        <f>L59+N58+M58-K59</f>
        <v>0</v>
      </c>
      <c r="N59" s="264"/>
      <c r="P59" s="428"/>
      <c r="Q59" s="206">
        <v>4</v>
      </c>
      <c r="R59" s="263">
        <f>$Q$9*N59</f>
        <v>0</v>
      </c>
      <c r="S59" s="263"/>
      <c r="T59" s="263">
        <f t="shared" si="9"/>
        <v>0</v>
      </c>
      <c r="U59" s="264"/>
      <c r="W59" s="428"/>
      <c r="X59" s="206">
        <v>4</v>
      </c>
      <c r="Y59" s="271">
        <f t="shared" si="6"/>
        <v>0</v>
      </c>
      <c r="Z59" s="271"/>
      <c r="AA59" s="263">
        <f t="shared" si="11"/>
        <v>0</v>
      </c>
      <c r="AB59" s="264"/>
      <c r="AC59" s="424"/>
    </row>
    <row r="60" spans="2:29" x14ac:dyDescent="0.2">
      <c r="B60" s="204"/>
      <c r="C60" s="204"/>
      <c r="D60" s="204"/>
      <c r="E60" s="204"/>
      <c r="F60" s="204"/>
      <c r="G60" s="204"/>
      <c r="AB60" s="261"/>
    </row>
    <row r="61" spans="2:29" x14ac:dyDescent="0.2">
      <c r="E61" s="261"/>
      <c r="AB61" s="261"/>
    </row>
    <row r="62" spans="2:29" x14ac:dyDescent="0.2">
      <c r="E62" s="261"/>
      <c r="AB62" s="261"/>
    </row>
  </sheetData>
  <mergeCells count="50">
    <mergeCell ref="I56:I59"/>
    <mergeCell ref="P32:P35"/>
    <mergeCell ref="P36:P39"/>
    <mergeCell ref="A1:AB1"/>
    <mergeCell ref="W32:W35"/>
    <mergeCell ref="W36:W39"/>
    <mergeCell ref="W40:W43"/>
    <mergeCell ref="W44:W47"/>
    <mergeCell ref="P40:P43"/>
    <mergeCell ref="P44:P47"/>
    <mergeCell ref="W12:W15"/>
    <mergeCell ref="W16:W19"/>
    <mergeCell ref="W20:W23"/>
    <mergeCell ref="W24:W27"/>
    <mergeCell ref="W28:W31"/>
    <mergeCell ref="W56:W59"/>
    <mergeCell ref="W48:W51"/>
    <mergeCell ref="W52:W55"/>
    <mergeCell ref="P48:P51"/>
    <mergeCell ref="P52:P55"/>
    <mergeCell ref="P56:P59"/>
    <mergeCell ref="B52:B55"/>
    <mergeCell ref="P12:P15"/>
    <mergeCell ref="P16:P19"/>
    <mergeCell ref="P20:P23"/>
    <mergeCell ref="P24:P27"/>
    <mergeCell ref="P28:P31"/>
    <mergeCell ref="B32:B35"/>
    <mergeCell ref="B36:B39"/>
    <mergeCell ref="B40:B43"/>
    <mergeCell ref="B44:B47"/>
    <mergeCell ref="B48:B51"/>
    <mergeCell ref="I48:I51"/>
    <mergeCell ref="I52:I55"/>
    <mergeCell ref="AC53:AC59"/>
    <mergeCell ref="B12:B15"/>
    <mergeCell ref="B16:B19"/>
    <mergeCell ref="B20:B23"/>
    <mergeCell ref="B24:B27"/>
    <mergeCell ref="B28:B31"/>
    <mergeCell ref="B56:B59"/>
    <mergeCell ref="I12:I15"/>
    <mergeCell ref="I16:I19"/>
    <mergeCell ref="I20:I23"/>
    <mergeCell ref="I24:I27"/>
    <mergeCell ref="I28:I31"/>
    <mergeCell ref="I32:I35"/>
    <mergeCell ref="I36:I39"/>
    <mergeCell ref="I40:I43"/>
    <mergeCell ref="I44:I47"/>
  </mergeCell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07BA8-CE4C-8642-8EE0-575CF22D1867}">
  <sheetPr>
    <tabColor theme="0" tint="-0.14999847407452621"/>
  </sheetPr>
  <dimension ref="A1:BE1640"/>
  <sheetViews>
    <sheetView zoomScale="65" zoomScaleNormal="100" workbookViewId="0">
      <selection activeCell="P95" sqref="P95"/>
    </sheetView>
  </sheetViews>
  <sheetFormatPr baseColWidth="10" defaultColWidth="11.5" defaultRowHeight="15" x14ac:dyDescent="0.2"/>
  <cols>
    <col min="2" max="2" width="29.6640625" customWidth="1"/>
    <col min="3" max="3" width="16.1640625" customWidth="1"/>
    <col min="6" max="6" width="23.1640625" customWidth="1"/>
    <col min="10" max="10" width="22.5" customWidth="1"/>
    <col min="14" max="14" width="23.33203125" customWidth="1"/>
    <col min="31" max="31" width="23.5" customWidth="1"/>
    <col min="32" max="32" width="22.33203125" customWidth="1"/>
    <col min="34" max="34" width="20.6640625" customWidth="1"/>
    <col min="37" max="37" width="19" customWidth="1"/>
    <col min="39" max="39" width="27.1640625" customWidth="1"/>
    <col min="40" max="40" width="22.5" customWidth="1"/>
    <col min="41" max="41" width="12" customWidth="1"/>
    <col min="42" max="42" width="22.5" customWidth="1"/>
    <col min="44" max="44" width="25.6640625" customWidth="1"/>
    <col min="45" max="45" width="22.1640625" customWidth="1"/>
    <col min="46" max="46" width="11.6640625" customWidth="1"/>
    <col min="47" max="47" width="16.6640625" customWidth="1"/>
    <col min="49" max="49" width="25.1640625" customWidth="1"/>
    <col min="50" max="50" width="19.6640625" customWidth="1"/>
    <col min="51" max="51" width="11.6640625" customWidth="1"/>
    <col min="52" max="52" width="22.6640625" customWidth="1"/>
    <col min="54" max="54" width="23.5" customWidth="1"/>
    <col min="55" max="55" width="24.5" customWidth="1"/>
    <col min="56" max="56" width="11.6640625" customWidth="1"/>
    <col min="57" max="57" width="22.6640625" customWidth="1"/>
  </cols>
  <sheetData>
    <row r="1" spans="1:57" ht="43.5" customHeight="1" x14ac:dyDescent="0.55000000000000004">
      <c r="A1" s="431" t="s">
        <v>308</v>
      </c>
      <c r="B1" s="432"/>
      <c r="C1" s="432"/>
      <c r="D1" s="432"/>
      <c r="E1" s="432"/>
      <c r="F1" s="432"/>
      <c r="G1" s="432"/>
      <c r="H1" s="432"/>
      <c r="I1" s="432"/>
      <c r="J1" s="432"/>
      <c r="K1" s="432"/>
      <c r="L1" s="432"/>
      <c r="M1" s="432"/>
      <c r="N1" s="432"/>
      <c r="O1" s="432"/>
      <c r="P1" s="432"/>
      <c r="Q1" s="432"/>
      <c r="R1" s="432"/>
      <c r="S1" s="432"/>
      <c r="T1" s="432"/>
      <c r="U1" s="432"/>
      <c r="V1" s="432"/>
      <c r="W1" s="432"/>
      <c r="X1" s="432"/>
      <c r="Y1" s="432"/>
      <c r="Z1" s="432"/>
      <c r="AA1" s="432"/>
      <c r="AB1" s="432"/>
      <c r="AC1" s="432"/>
      <c r="AD1" s="432"/>
      <c r="AE1" s="432"/>
      <c r="AF1" s="432"/>
      <c r="AG1" s="432"/>
      <c r="AH1" s="432"/>
      <c r="AI1" s="432"/>
      <c r="AJ1" s="432"/>
      <c r="AK1" s="432"/>
      <c r="AL1" s="432"/>
      <c r="AM1" s="432"/>
      <c r="AN1" s="432"/>
      <c r="AO1" s="432"/>
      <c r="AP1" s="432"/>
      <c r="AQ1" s="432"/>
      <c r="AR1" s="432"/>
      <c r="AS1" s="432"/>
      <c r="AT1" s="432"/>
      <c r="AU1" s="432"/>
      <c r="AV1" s="432"/>
      <c r="AW1" s="432"/>
      <c r="AX1" s="432"/>
      <c r="AY1" s="432"/>
      <c r="AZ1" s="432"/>
      <c r="BA1" s="432"/>
      <c r="BB1" s="432"/>
      <c r="BC1" s="432"/>
      <c r="BD1" s="432"/>
      <c r="BE1" s="432"/>
    </row>
    <row r="3" spans="1:57" ht="20" x14ac:dyDescent="0.25">
      <c r="AM3" s="436" t="s">
        <v>309</v>
      </c>
      <c r="AN3" s="436"/>
      <c r="AO3" s="436"/>
      <c r="AP3" s="436"/>
      <c r="AR3" s="434" t="s">
        <v>310</v>
      </c>
      <c r="AS3" s="434"/>
      <c r="AT3" s="434"/>
      <c r="AU3" s="434"/>
      <c r="AW3" s="434" t="s">
        <v>311</v>
      </c>
      <c r="AX3" s="434"/>
      <c r="AY3" s="434"/>
      <c r="AZ3" s="434"/>
      <c r="BB3" s="434" t="s">
        <v>312</v>
      </c>
      <c r="BC3" s="434"/>
      <c r="BD3" s="434"/>
      <c r="BE3" s="434"/>
    </row>
    <row r="4" spans="1:57" x14ac:dyDescent="0.2">
      <c r="AM4" s="277" t="s">
        <v>217</v>
      </c>
      <c r="AN4" s="277" t="s">
        <v>313</v>
      </c>
      <c r="AO4" s="277" t="s">
        <v>314</v>
      </c>
      <c r="AP4" s="277" t="s">
        <v>195</v>
      </c>
      <c r="AR4" s="277" t="s">
        <v>217</v>
      </c>
      <c r="AS4" s="277" t="s">
        <v>313</v>
      </c>
      <c r="AT4" s="277" t="s">
        <v>314</v>
      </c>
      <c r="AU4" s="277" t="s">
        <v>195</v>
      </c>
      <c r="AW4" s="277" t="s">
        <v>217</v>
      </c>
      <c r="AX4" s="277" t="s">
        <v>313</v>
      </c>
      <c r="AY4" s="277" t="s">
        <v>314</v>
      </c>
      <c r="AZ4" s="277" t="s">
        <v>195</v>
      </c>
      <c r="BB4" s="277" t="s">
        <v>217</v>
      </c>
      <c r="BC4" s="277" t="s">
        <v>313</v>
      </c>
      <c r="BD4" s="277" t="s">
        <v>314</v>
      </c>
      <c r="BE4" s="277" t="s">
        <v>195</v>
      </c>
    </row>
    <row r="5" spans="1:57" x14ac:dyDescent="0.2">
      <c r="AM5" s="171">
        <f t="shared" ref="AM5:AM68" si="0">AO5/2*$C$17</f>
        <v>0</v>
      </c>
      <c r="AN5">
        <v>0</v>
      </c>
      <c r="AO5">
        <v>0</v>
      </c>
      <c r="AP5" s="171">
        <f t="shared" ref="AP5:AP68" si="1">AM5+AN5</f>
        <v>0</v>
      </c>
      <c r="AR5" s="171">
        <f t="shared" ref="AR5:AR68" si="2">AT5/2*$C$46</f>
        <v>0</v>
      </c>
      <c r="AS5">
        <v>0</v>
      </c>
      <c r="AT5">
        <v>0</v>
      </c>
      <c r="AU5" s="171">
        <f t="shared" ref="AU5:AU68" si="3">AR5+AS5</f>
        <v>0</v>
      </c>
      <c r="AW5" s="171">
        <f>AY5/2*$C$17</f>
        <v>0</v>
      </c>
      <c r="AX5">
        <v>0</v>
      </c>
      <c r="AY5">
        <v>0</v>
      </c>
      <c r="AZ5" s="171">
        <f t="shared" ref="AZ5:AZ68" si="4">AW5+AX5</f>
        <v>0</v>
      </c>
      <c r="BB5" s="171">
        <f>BD5/2*$C$17</f>
        <v>0</v>
      </c>
      <c r="BC5">
        <v>0</v>
      </c>
      <c r="BD5">
        <v>0</v>
      </c>
      <c r="BE5" s="171">
        <f t="shared" ref="BE5:BE68" si="5">BB5+BC5</f>
        <v>0</v>
      </c>
    </row>
    <row r="6" spans="1:57" x14ac:dyDescent="0.2">
      <c r="AM6" s="171">
        <f t="shared" si="0"/>
        <v>13960</v>
      </c>
      <c r="AN6" s="171">
        <f>$C$16*$C$15/AO6</f>
        <v>4890624.5313317617</v>
      </c>
      <c r="AO6">
        <f>1000+AO5</f>
        <v>1000</v>
      </c>
      <c r="AP6" s="171">
        <f t="shared" si="1"/>
        <v>4904584.5313317617</v>
      </c>
      <c r="AR6" s="171">
        <f t="shared" si="2"/>
        <v>4249.583333333333</v>
      </c>
      <c r="AS6" s="171">
        <f>$C$44*$C$45/AT6</f>
        <v>2110000</v>
      </c>
      <c r="AT6">
        <f>AT5+1000</f>
        <v>1000</v>
      </c>
      <c r="AU6" s="171">
        <f t="shared" si="3"/>
        <v>2114249.5833333335</v>
      </c>
      <c r="AW6" s="171">
        <f t="shared" ref="AW6:AW69" si="6">AY6/2*$C$73</f>
        <v>3833.3333333333335</v>
      </c>
      <c r="AX6" s="171">
        <f t="shared" ref="AX6:AX69" si="7">$C$72*$C$71/AY6</f>
        <v>101184000</v>
      </c>
      <c r="AY6">
        <f>1000+AY5</f>
        <v>1000</v>
      </c>
      <c r="AZ6" s="171">
        <f t="shared" si="4"/>
        <v>101187833.33333333</v>
      </c>
      <c r="BB6" s="171">
        <f t="shared" ref="BB6:BB69" si="8">BD6/2*$C$107</f>
        <v>458.33333333333331</v>
      </c>
      <c r="BC6" s="171">
        <f t="shared" ref="BC6:BC69" si="9">$C$105*$C$106/BD6</f>
        <v>53865000</v>
      </c>
      <c r="BD6">
        <f>1000+BD5</f>
        <v>1000</v>
      </c>
      <c r="BE6" s="171">
        <f t="shared" si="5"/>
        <v>53865458.333333336</v>
      </c>
    </row>
    <row r="7" spans="1:57" x14ac:dyDescent="0.2">
      <c r="AM7" s="171">
        <f t="shared" si="0"/>
        <v>27920</v>
      </c>
      <c r="AN7" s="171">
        <f>$C$16*$C$15/AO7</f>
        <v>2445312.2656658809</v>
      </c>
      <c r="AO7">
        <f t="shared" ref="AO7:AO70" si="10">1000+AO6</f>
        <v>2000</v>
      </c>
      <c r="AP7" s="171">
        <f t="shared" si="1"/>
        <v>2473232.2656658809</v>
      </c>
      <c r="AR7" s="171">
        <f t="shared" si="2"/>
        <v>8499.1666666666661</v>
      </c>
      <c r="AS7" s="171">
        <f t="shared" ref="AS7:AS69" si="11">$C$44*$C$45/AT7</f>
        <v>1055000</v>
      </c>
      <c r="AT7">
        <f>AT6+1000</f>
        <v>2000</v>
      </c>
      <c r="AU7" s="171">
        <f t="shared" si="3"/>
        <v>1063499.1666666667</v>
      </c>
      <c r="AW7" s="171">
        <f t="shared" si="6"/>
        <v>7666.666666666667</v>
      </c>
      <c r="AX7" s="171">
        <f t="shared" si="7"/>
        <v>50592000</v>
      </c>
      <c r="AY7">
        <f t="shared" ref="AY7:AY70" si="12">1000+AY6</f>
        <v>2000</v>
      </c>
      <c r="AZ7" s="171">
        <f t="shared" si="4"/>
        <v>50599666.666666664</v>
      </c>
      <c r="BB7" s="171">
        <f t="shared" si="8"/>
        <v>916.66666666666663</v>
      </c>
      <c r="BC7" s="171">
        <f t="shared" si="9"/>
        <v>26932500</v>
      </c>
      <c r="BD7">
        <f t="shared" ref="BD7:BD70" si="13">1000+BD6</f>
        <v>2000</v>
      </c>
      <c r="BE7" s="171">
        <f t="shared" si="5"/>
        <v>26933416.666666668</v>
      </c>
    </row>
    <row r="8" spans="1:57" ht="30" customHeight="1" x14ac:dyDescent="0.2">
      <c r="AM8" s="171">
        <f t="shared" si="0"/>
        <v>41880</v>
      </c>
      <c r="AN8" s="171">
        <f t="shared" ref="AN8:AN69" si="14">$C$16*$C$15/AO8</f>
        <v>1630208.177110587</v>
      </c>
      <c r="AO8">
        <f t="shared" si="10"/>
        <v>3000</v>
      </c>
      <c r="AP8" s="171">
        <f t="shared" si="1"/>
        <v>1672088.177110587</v>
      </c>
      <c r="AR8" s="171">
        <f t="shared" si="2"/>
        <v>12748.749999999998</v>
      </c>
      <c r="AS8" s="171">
        <f t="shared" si="11"/>
        <v>703333.33333333337</v>
      </c>
      <c r="AT8">
        <f t="shared" ref="AT8:AT71" si="15">AT7+1000</f>
        <v>3000</v>
      </c>
      <c r="AU8" s="171">
        <f t="shared" si="3"/>
        <v>716082.08333333337</v>
      </c>
      <c r="AW8" s="171">
        <f t="shared" si="6"/>
        <v>11500</v>
      </c>
      <c r="AX8" s="171">
        <f t="shared" si="7"/>
        <v>33728000</v>
      </c>
      <c r="AY8">
        <f t="shared" si="12"/>
        <v>3000</v>
      </c>
      <c r="AZ8" s="171">
        <f t="shared" si="4"/>
        <v>33739500</v>
      </c>
      <c r="BB8" s="171">
        <f t="shared" si="8"/>
        <v>1375</v>
      </c>
      <c r="BC8" s="171">
        <f t="shared" si="9"/>
        <v>17955000</v>
      </c>
      <c r="BD8">
        <f t="shared" si="13"/>
        <v>3000</v>
      </c>
      <c r="BE8" s="171">
        <f t="shared" si="5"/>
        <v>17956375</v>
      </c>
    </row>
    <row r="9" spans="1:57" x14ac:dyDescent="0.2">
      <c r="AM9" s="171">
        <f t="shared" si="0"/>
        <v>55840</v>
      </c>
      <c r="AN9" s="171">
        <f t="shared" si="14"/>
        <v>1222656.1328329404</v>
      </c>
      <c r="AO9">
        <f t="shared" si="10"/>
        <v>4000</v>
      </c>
      <c r="AP9" s="171">
        <f t="shared" si="1"/>
        <v>1278496.1328329404</v>
      </c>
      <c r="AR9" s="171">
        <f t="shared" si="2"/>
        <v>16998.333333333332</v>
      </c>
      <c r="AS9" s="171">
        <f t="shared" si="11"/>
        <v>527500</v>
      </c>
      <c r="AT9">
        <f t="shared" si="15"/>
        <v>4000</v>
      </c>
      <c r="AU9" s="171">
        <f t="shared" si="3"/>
        <v>544498.33333333337</v>
      </c>
      <c r="AW9" s="171">
        <f t="shared" si="6"/>
        <v>15333.333333333334</v>
      </c>
      <c r="AX9" s="171">
        <f t="shared" si="7"/>
        <v>25296000</v>
      </c>
      <c r="AY9">
        <f t="shared" si="12"/>
        <v>4000</v>
      </c>
      <c r="AZ9" s="171">
        <f t="shared" si="4"/>
        <v>25311333.333333332</v>
      </c>
      <c r="BB9" s="171">
        <f t="shared" si="8"/>
        <v>1833.3333333333333</v>
      </c>
      <c r="BC9" s="171">
        <f t="shared" si="9"/>
        <v>13466250</v>
      </c>
      <c r="BD9">
        <f t="shared" si="13"/>
        <v>4000</v>
      </c>
      <c r="BE9" s="171">
        <f t="shared" si="5"/>
        <v>13468083.333333334</v>
      </c>
    </row>
    <row r="10" spans="1:57" x14ac:dyDescent="0.2">
      <c r="AM10" s="171">
        <f t="shared" si="0"/>
        <v>69800</v>
      </c>
      <c r="AN10" s="171">
        <f t="shared" si="14"/>
        <v>978124.90626635228</v>
      </c>
      <c r="AO10">
        <f t="shared" si="10"/>
        <v>5000</v>
      </c>
      <c r="AP10" s="171">
        <f t="shared" si="1"/>
        <v>1047924.9062663523</v>
      </c>
      <c r="AR10" s="171">
        <f t="shared" si="2"/>
        <v>21247.916666666664</v>
      </c>
      <c r="AS10" s="171">
        <f t="shared" si="11"/>
        <v>422000</v>
      </c>
      <c r="AT10">
        <f t="shared" si="15"/>
        <v>5000</v>
      </c>
      <c r="AU10" s="171">
        <f t="shared" si="3"/>
        <v>443247.91666666669</v>
      </c>
      <c r="AW10" s="171">
        <f t="shared" si="6"/>
        <v>19166.666666666668</v>
      </c>
      <c r="AX10" s="171">
        <f t="shared" si="7"/>
        <v>20236800</v>
      </c>
      <c r="AY10">
        <f t="shared" si="12"/>
        <v>5000</v>
      </c>
      <c r="AZ10" s="171">
        <f t="shared" si="4"/>
        <v>20255966.666666668</v>
      </c>
      <c r="BB10" s="171">
        <f t="shared" si="8"/>
        <v>2291.6666666666665</v>
      </c>
      <c r="BC10" s="171">
        <f t="shared" si="9"/>
        <v>10773000</v>
      </c>
      <c r="BD10">
        <f t="shared" si="13"/>
        <v>5000</v>
      </c>
      <c r="BE10" s="171">
        <f t="shared" si="5"/>
        <v>10775291.666666666</v>
      </c>
    </row>
    <row r="11" spans="1:57" x14ac:dyDescent="0.2">
      <c r="AM11" s="171">
        <f t="shared" si="0"/>
        <v>83760</v>
      </c>
      <c r="AN11" s="171">
        <f t="shared" si="14"/>
        <v>815104.08855529351</v>
      </c>
      <c r="AO11">
        <f t="shared" si="10"/>
        <v>6000</v>
      </c>
      <c r="AP11" s="171">
        <f t="shared" si="1"/>
        <v>898864.08855529351</v>
      </c>
      <c r="AR11" s="171">
        <f t="shared" si="2"/>
        <v>25497.499999999996</v>
      </c>
      <c r="AS11" s="171">
        <f t="shared" si="11"/>
        <v>351666.66666666669</v>
      </c>
      <c r="AT11">
        <f t="shared" si="15"/>
        <v>6000</v>
      </c>
      <c r="AU11" s="171">
        <f t="shared" si="3"/>
        <v>377164.16666666669</v>
      </c>
      <c r="AW11" s="171">
        <f t="shared" si="6"/>
        <v>23000</v>
      </c>
      <c r="AX11" s="171">
        <f t="shared" si="7"/>
        <v>16864000</v>
      </c>
      <c r="AY11">
        <f t="shared" si="12"/>
        <v>6000</v>
      </c>
      <c r="AZ11" s="171">
        <f t="shared" si="4"/>
        <v>16887000</v>
      </c>
      <c r="BB11" s="171">
        <f t="shared" si="8"/>
        <v>2750</v>
      </c>
      <c r="BC11" s="171">
        <f t="shared" si="9"/>
        <v>8977500</v>
      </c>
      <c r="BD11">
        <f t="shared" si="13"/>
        <v>6000</v>
      </c>
      <c r="BE11" s="171">
        <f t="shared" si="5"/>
        <v>8980250</v>
      </c>
    </row>
    <row r="12" spans="1:57" ht="18" x14ac:dyDescent="0.25">
      <c r="B12" s="433" t="s">
        <v>309</v>
      </c>
      <c r="C12" s="433"/>
      <c r="AM12" s="171">
        <f t="shared" si="0"/>
        <v>97720</v>
      </c>
      <c r="AN12" s="171">
        <f t="shared" si="14"/>
        <v>698660.64733310882</v>
      </c>
      <c r="AO12">
        <f t="shared" si="10"/>
        <v>7000</v>
      </c>
      <c r="AP12" s="171">
        <f t="shared" si="1"/>
        <v>796380.64733310882</v>
      </c>
      <c r="AR12" s="171">
        <f t="shared" si="2"/>
        <v>29747.083333333328</v>
      </c>
      <c r="AS12" s="171">
        <f t="shared" si="11"/>
        <v>301428.57142857142</v>
      </c>
      <c r="AT12">
        <f t="shared" si="15"/>
        <v>7000</v>
      </c>
      <c r="AU12" s="171">
        <f t="shared" si="3"/>
        <v>331175.65476190473</v>
      </c>
      <c r="AW12" s="171">
        <f t="shared" si="6"/>
        <v>26833.333333333336</v>
      </c>
      <c r="AX12" s="171">
        <f t="shared" si="7"/>
        <v>14454857.142857144</v>
      </c>
      <c r="AY12">
        <f t="shared" si="12"/>
        <v>7000</v>
      </c>
      <c r="AZ12" s="171">
        <f t="shared" si="4"/>
        <v>14481690.476190478</v>
      </c>
      <c r="BB12" s="171">
        <f t="shared" si="8"/>
        <v>3208.333333333333</v>
      </c>
      <c r="BC12" s="171">
        <f t="shared" si="9"/>
        <v>7695000</v>
      </c>
      <c r="BD12">
        <f t="shared" si="13"/>
        <v>7000</v>
      </c>
      <c r="BE12" s="171">
        <f t="shared" si="5"/>
        <v>7698208.333333333</v>
      </c>
    </row>
    <row r="13" spans="1:57" ht="16" x14ac:dyDescent="0.2">
      <c r="B13" s="272" t="s">
        <v>315</v>
      </c>
      <c r="C13" s="273">
        <v>349</v>
      </c>
      <c r="AM13" s="171">
        <f t="shared" si="0"/>
        <v>111680</v>
      </c>
      <c r="AN13" s="171">
        <f t="shared" si="14"/>
        <v>611328.06641647022</v>
      </c>
      <c r="AO13">
        <f t="shared" si="10"/>
        <v>8000</v>
      </c>
      <c r="AP13" s="171">
        <f t="shared" si="1"/>
        <v>723008.06641647022</v>
      </c>
      <c r="AR13" s="171">
        <f t="shared" si="2"/>
        <v>33996.666666666664</v>
      </c>
      <c r="AS13" s="171">
        <f t="shared" si="11"/>
        <v>263750</v>
      </c>
      <c r="AT13">
        <f t="shared" si="15"/>
        <v>8000</v>
      </c>
      <c r="AU13" s="171">
        <f t="shared" si="3"/>
        <v>297746.66666666669</v>
      </c>
      <c r="AW13" s="171">
        <f t="shared" si="6"/>
        <v>30666.666666666668</v>
      </c>
      <c r="AX13" s="171">
        <f t="shared" si="7"/>
        <v>12648000</v>
      </c>
      <c r="AY13">
        <f t="shared" si="12"/>
        <v>8000</v>
      </c>
      <c r="AZ13" s="171">
        <f t="shared" si="4"/>
        <v>12678666.666666666</v>
      </c>
      <c r="BB13" s="171">
        <f t="shared" si="8"/>
        <v>3666.6666666666665</v>
      </c>
      <c r="BC13" s="171">
        <f t="shared" si="9"/>
        <v>6733125</v>
      </c>
      <c r="BD13">
        <f t="shared" si="13"/>
        <v>8000</v>
      </c>
      <c r="BE13" s="171">
        <f t="shared" si="5"/>
        <v>6736791.666666667</v>
      </c>
    </row>
    <row r="14" spans="1:57" ht="34" x14ac:dyDescent="0.2">
      <c r="B14" s="274" t="s">
        <v>316</v>
      </c>
      <c r="C14" s="273">
        <f>C13*(1-0.6)</f>
        <v>139.6</v>
      </c>
      <c r="AM14" s="171">
        <f t="shared" si="0"/>
        <v>125640.00000000001</v>
      </c>
      <c r="AN14" s="171">
        <f t="shared" si="14"/>
        <v>543402.72570352908</v>
      </c>
      <c r="AO14">
        <f t="shared" si="10"/>
        <v>9000</v>
      </c>
      <c r="AP14" s="171">
        <f t="shared" si="1"/>
        <v>669042.72570352908</v>
      </c>
      <c r="AR14" s="171">
        <f t="shared" si="2"/>
        <v>38246.249999999993</v>
      </c>
      <c r="AS14" s="171">
        <f t="shared" si="11"/>
        <v>234444.44444444444</v>
      </c>
      <c r="AT14">
        <f t="shared" si="15"/>
        <v>9000</v>
      </c>
      <c r="AU14" s="171">
        <f t="shared" si="3"/>
        <v>272690.69444444444</v>
      </c>
      <c r="AW14" s="171">
        <f t="shared" si="6"/>
        <v>34500</v>
      </c>
      <c r="AX14" s="171">
        <f t="shared" si="7"/>
        <v>11242666.666666666</v>
      </c>
      <c r="AY14">
        <f t="shared" si="12"/>
        <v>9000</v>
      </c>
      <c r="AZ14" s="171">
        <f t="shared" si="4"/>
        <v>11277166.666666666</v>
      </c>
      <c r="BB14" s="171">
        <f t="shared" si="8"/>
        <v>4125</v>
      </c>
      <c r="BC14" s="171">
        <f t="shared" si="9"/>
        <v>5985000</v>
      </c>
      <c r="BD14">
        <f t="shared" si="13"/>
        <v>9000</v>
      </c>
      <c r="BE14" s="171">
        <f t="shared" si="5"/>
        <v>5989125</v>
      </c>
    </row>
    <row r="15" spans="1:57" ht="16" x14ac:dyDescent="0.2">
      <c r="B15" s="272" t="s">
        <v>317</v>
      </c>
      <c r="C15" s="275">
        <f>SUM(MRP!D12:D59)</f>
        <v>10868054.514070582</v>
      </c>
      <c r="L15" s="80"/>
      <c r="P15" s="80"/>
      <c r="AM15" s="171">
        <f t="shared" si="0"/>
        <v>139600</v>
      </c>
      <c r="AN15" s="171">
        <f t="shared" si="14"/>
        <v>489062.45313317614</v>
      </c>
      <c r="AO15">
        <f t="shared" si="10"/>
        <v>10000</v>
      </c>
      <c r="AP15" s="171">
        <f t="shared" si="1"/>
        <v>628662.45313317608</v>
      </c>
      <c r="AR15" s="171">
        <f t="shared" si="2"/>
        <v>42495.833333333328</v>
      </c>
      <c r="AS15" s="171">
        <f t="shared" si="11"/>
        <v>211000</v>
      </c>
      <c r="AT15">
        <f t="shared" si="15"/>
        <v>10000</v>
      </c>
      <c r="AU15" s="171">
        <f t="shared" si="3"/>
        <v>253495.83333333331</v>
      </c>
      <c r="AW15" s="171">
        <f t="shared" si="6"/>
        <v>38333.333333333336</v>
      </c>
      <c r="AX15" s="171">
        <f t="shared" si="7"/>
        <v>10118400</v>
      </c>
      <c r="AY15">
        <f t="shared" si="12"/>
        <v>10000</v>
      </c>
      <c r="AZ15" s="171">
        <f t="shared" si="4"/>
        <v>10156733.333333334</v>
      </c>
      <c r="BB15" s="171">
        <f t="shared" si="8"/>
        <v>4583.333333333333</v>
      </c>
      <c r="BC15" s="171">
        <f t="shared" si="9"/>
        <v>5386500</v>
      </c>
      <c r="BD15">
        <f t="shared" si="13"/>
        <v>10000</v>
      </c>
      <c r="BE15" s="171">
        <f t="shared" si="5"/>
        <v>5391083.333333333</v>
      </c>
    </row>
    <row r="16" spans="1:57" ht="17" x14ac:dyDescent="0.2">
      <c r="B16" s="274" t="s">
        <v>318</v>
      </c>
      <c r="C16" s="273">
        <v>450</v>
      </c>
      <c r="AM16" s="171">
        <f t="shared" si="0"/>
        <v>153560</v>
      </c>
      <c r="AN16" s="171">
        <f t="shared" si="14"/>
        <v>444602.23012106924</v>
      </c>
      <c r="AO16">
        <f t="shared" si="10"/>
        <v>11000</v>
      </c>
      <c r="AP16" s="171">
        <f t="shared" si="1"/>
        <v>598162.23012106924</v>
      </c>
      <c r="AR16" s="171">
        <f t="shared" si="2"/>
        <v>46745.416666666664</v>
      </c>
      <c r="AS16" s="171">
        <f t="shared" si="11"/>
        <v>191818.18181818182</v>
      </c>
      <c r="AT16">
        <f t="shared" si="15"/>
        <v>11000</v>
      </c>
      <c r="AU16" s="171">
        <f t="shared" si="3"/>
        <v>238563.59848484848</v>
      </c>
      <c r="AW16" s="171">
        <f t="shared" si="6"/>
        <v>42166.666666666672</v>
      </c>
      <c r="AX16" s="171">
        <f t="shared" si="7"/>
        <v>9198545.4545454551</v>
      </c>
      <c r="AY16">
        <f t="shared" si="12"/>
        <v>11000</v>
      </c>
      <c r="AZ16" s="171">
        <f t="shared" si="4"/>
        <v>9240712.1212121211</v>
      </c>
      <c r="BB16" s="171">
        <f t="shared" si="8"/>
        <v>5041.6666666666661</v>
      </c>
      <c r="BC16" s="171">
        <f t="shared" si="9"/>
        <v>4896818.1818181816</v>
      </c>
      <c r="BD16">
        <f t="shared" si="13"/>
        <v>11000</v>
      </c>
      <c r="BE16" s="171">
        <f t="shared" si="5"/>
        <v>4901859.8484848486</v>
      </c>
    </row>
    <row r="17" spans="2:57" ht="29" customHeight="1" x14ac:dyDescent="0.2">
      <c r="B17" s="272" t="s">
        <v>319</v>
      </c>
      <c r="C17" s="273">
        <f>0.2*C14</f>
        <v>27.92</v>
      </c>
      <c r="AM17" s="171">
        <f t="shared" si="0"/>
        <v>167520</v>
      </c>
      <c r="AN17" s="171">
        <f t="shared" si="14"/>
        <v>407552.04427764675</v>
      </c>
      <c r="AO17">
        <f t="shared" si="10"/>
        <v>12000</v>
      </c>
      <c r="AP17" s="171">
        <f t="shared" si="1"/>
        <v>575072.04427764681</v>
      </c>
      <c r="AR17" s="171">
        <f t="shared" si="2"/>
        <v>50994.999999999993</v>
      </c>
      <c r="AS17" s="171">
        <f t="shared" si="11"/>
        <v>175833.33333333334</v>
      </c>
      <c r="AT17">
        <f t="shared" si="15"/>
        <v>12000</v>
      </c>
      <c r="AU17" s="171">
        <f t="shared" si="3"/>
        <v>226828.33333333334</v>
      </c>
      <c r="AW17" s="171">
        <f t="shared" si="6"/>
        <v>46000</v>
      </c>
      <c r="AX17" s="171">
        <f t="shared" si="7"/>
        <v>8432000</v>
      </c>
      <c r="AY17">
        <f t="shared" si="12"/>
        <v>12000</v>
      </c>
      <c r="AZ17" s="171">
        <f t="shared" si="4"/>
        <v>8478000</v>
      </c>
      <c r="BB17" s="171">
        <f t="shared" si="8"/>
        <v>5500</v>
      </c>
      <c r="BC17" s="171">
        <f t="shared" si="9"/>
        <v>4488750</v>
      </c>
      <c r="BD17">
        <f t="shared" si="13"/>
        <v>12000</v>
      </c>
      <c r="BE17" s="171">
        <f t="shared" si="5"/>
        <v>4494250</v>
      </c>
    </row>
    <row r="18" spans="2:57" ht="16" x14ac:dyDescent="0.2">
      <c r="B18" s="272" t="s">
        <v>320</v>
      </c>
      <c r="C18" s="272">
        <v>1</v>
      </c>
      <c r="AM18" s="171">
        <f t="shared" si="0"/>
        <v>181480</v>
      </c>
      <c r="AN18" s="171">
        <f t="shared" si="14"/>
        <v>376201.88702552009</v>
      </c>
      <c r="AO18">
        <f t="shared" si="10"/>
        <v>13000</v>
      </c>
      <c r="AP18" s="171">
        <f t="shared" si="1"/>
        <v>557681.88702552009</v>
      </c>
      <c r="AR18" s="171">
        <f t="shared" si="2"/>
        <v>55244.583333333328</v>
      </c>
      <c r="AS18" s="171">
        <f t="shared" si="11"/>
        <v>162307.69230769231</v>
      </c>
      <c r="AT18">
        <f t="shared" si="15"/>
        <v>13000</v>
      </c>
      <c r="AU18" s="171">
        <f t="shared" si="3"/>
        <v>217552.27564102563</v>
      </c>
      <c r="AW18" s="171">
        <f t="shared" si="6"/>
        <v>49833.333333333336</v>
      </c>
      <c r="AX18" s="171">
        <f t="shared" si="7"/>
        <v>7783384.615384615</v>
      </c>
      <c r="AY18">
        <f t="shared" si="12"/>
        <v>13000</v>
      </c>
      <c r="AZ18" s="171">
        <f t="shared" si="4"/>
        <v>7833217.948717948</v>
      </c>
      <c r="BB18" s="171">
        <f t="shared" si="8"/>
        <v>5958.333333333333</v>
      </c>
      <c r="BC18" s="171">
        <f t="shared" si="9"/>
        <v>4143461.5384615385</v>
      </c>
      <c r="BD18">
        <f t="shared" si="13"/>
        <v>13000</v>
      </c>
      <c r="BE18" s="171">
        <f t="shared" si="5"/>
        <v>4149419.871794872</v>
      </c>
    </row>
    <row r="19" spans="2:57" ht="16" x14ac:dyDescent="0.2">
      <c r="B19" s="272" t="s">
        <v>321</v>
      </c>
      <c r="C19" s="272">
        <f>COUNT(MRP!D12:D59)</f>
        <v>48</v>
      </c>
      <c r="AM19" s="171">
        <f t="shared" si="0"/>
        <v>195440</v>
      </c>
      <c r="AN19" s="171">
        <f t="shared" si="14"/>
        <v>349330.32366655441</v>
      </c>
      <c r="AO19">
        <f t="shared" si="10"/>
        <v>14000</v>
      </c>
      <c r="AP19" s="171">
        <f t="shared" si="1"/>
        <v>544770.32366655441</v>
      </c>
      <c r="AR19" s="171">
        <f t="shared" si="2"/>
        <v>59494.166666666657</v>
      </c>
      <c r="AS19" s="171">
        <f t="shared" si="11"/>
        <v>150714.28571428571</v>
      </c>
      <c r="AT19">
        <f t="shared" si="15"/>
        <v>14000</v>
      </c>
      <c r="AU19" s="171">
        <f t="shared" si="3"/>
        <v>210208.45238095237</v>
      </c>
      <c r="AW19" s="171">
        <f t="shared" si="6"/>
        <v>53666.666666666672</v>
      </c>
      <c r="AX19" s="171">
        <f t="shared" si="7"/>
        <v>7227428.5714285718</v>
      </c>
      <c r="AY19">
        <f t="shared" si="12"/>
        <v>14000</v>
      </c>
      <c r="AZ19" s="171">
        <f t="shared" si="4"/>
        <v>7281095.2380952388</v>
      </c>
      <c r="BB19" s="171">
        <f t="shared" si="8"/>
        <v>6416.6666666666661</v>
      </c>
      <c r="BC19" s="171">
        <f t="shared" si="9"/>
        <v>3847500</v>
      </c>
      <c r="BD19">
        <f t="shared" si="13"/>
        <v>14000</v>
      </c>
      <c r="BE19" s="171">
        <f t="shared" si="5"/>
        <v>3853916.6666666665</v>
      </c>
    </row>
    <row r="20" spans="2:57" x14ac:dyDescent="0.2">
      <c r="AM20" s="171">
        <f t="shared" si="0"/>
        <v>209400</v>
      </c>
      <c r="AN20" s="171">
        <f t="shared" si="14"/>
        <v>326041.63542211743</v>
      </c>
      <c r="AO20">
        <f t="shared" si="10"/>
        <v>15000</v>
      </c>
      <c r="AP20" s="171">
        <f t="shared" si="1"/>
        <v>535441.63542211743</v>
      </c>
      <c r="AR20" s="171">
        <f t="shared" si="2"/>
        <v>63743.749999999993</v>
      </c>
      <c r="AS20" s="171">
        <f t="shared" si="11"/>
        <v>140666.66666666666</v>
      </c>
      <c r="AT20">
        <f t="shared" si="15"/>
        <v>15000</v>
      </c>
      <c r="AU20" s="171">
        <f t="shared" si="3"/>
        <v>204410.41666666666</v>
      </c>
      <c r="AW20" s="171">
        <f t="shared" si="6"/>
        <v>57500</v>
      </c>
      <c r="AX20" s="171">
        <f t="shared" si="7"/>
        <v>6745600</v>
      </c>
      <c r="AY20">
        <f t="shared" si="12"/>
        <v>15000</v>
      </c>
      <c r="AZ20" s="171">
        <f t="shared" si="4"/>
        <v>6803100</v>
      </c>
      <c r="BB20" s="171">
        <f t="shared" si="8"/>
        <v>6875</v>
      </c>
      <c r="BC20" s="171">
        <f t="shared" si="9"/>
        <v>3591000</v>
      </c>
      <c r="BD20">
        <f t="shared" si="13"/>
        <v>15000</v>
      </c>
      <c r="BE20" s="171">
        <f t="shared" si="5"/>
        <v>3597875</v>
      </c>
    </row>
    <row r="21" spans="2:57" ht="16" x14ac:dyDescent="0.2">
      <c r="B21" s="163" t="s">
        <v>308</v>
      </c>
      <c r="C21" s="217">
        <f>ROUND(SQRT(2*C15*C16/C17),0)</f>
        <v>18717</v>
      </c>
      <c r="AM21" s="171">
        <f t="shared" si="0"/>
        <v>223360</v>
      </c>
      <c r="AN21" s="171">
        <f t="shared" si="14"/>
        <v>305664.03320823511</v>
      </c>
      <c r="AO21">
        <f t="shared" si="10"/>
        <v>16000</v>
      </c>
      <c r="AP21" s="171">
        <f t="shared" si="1"/>
        <v>529024.03320823517</v>
      </c>
      <c r="AR21" s="171">
        <f t="shared" si="2"/>
        <v>67993.333333333328</v>
      </c>
      <c r="AS21" s="171">
        <f t="shared" si="11"/>
        <v>131875</v>
      </c>
      <c r="AT21">
        <f t="shared" si="15"/>
        <v>16000</v>
      </c>
      <c r="AU21" s="171">
        <f t="shared" si="3"/>
        <v>199868.33333333331</v>
      </c>
      <c r="AW21" s="171">
        <f t="shared" si="6"/>
        <v>61333.333333333336</v>
      </c>
      <c r="AX21" s="171">
        <f t="shared" si="7"/>
        <v>6324000</v>
      </c>
      <c r="AY21">
        <f t="shared" si="12"/>
        <v>16000</v>
      </c>
      <c r="AZ21" s="171">
        <f t="shared" si="4"/>
        <v>6385333.333333333</v>
      </c>
      <c r="BB21" s="171">
        <f t="shared" si="8"/>
        <v>7333.333333333333</v>
      </c>
      <c r="BC21" s="171">
        <f t="shared" si="9"/>
        <v>3366562.5</v>
      </c>
      <c r="BD21">
        <f t="shared" si="13"/>
        <v>16000</v>
      </c>
      <c r="BE21" s="171">
        <f t="shared" si="5"/>
        <v>3373895.8333333335</v>
      </c>
    </row>
    <row r="22" spans="2:57" ht="16" x14ac:dyDescent="0.2">
      <c r="B22" s="163" t="s">
        <v>322</v>
      </c>
      <c r="C22" s="217">
        <f>ROUND(C15/C19*C18,0)</f>
        <v>226418</v>
      </c>
      <c r="AM22" s="171">
        <f t="shared" si="0"/>
        <v>237320</v>
      </c>
      <c r="AN22" s="171">
        <f t="shared" si="14"/>
        <v>287683.79596069182</v>
      </c>
      <c r="AO22">
        <f t="shared" si="10"/>
        <v>17000</v>
      </c>
      <c r="AP22" s="171">
        <f t="shared" si="1"/>
        <v>525003.79596069176</v>
      </c>
      <c r="AR22" s="171">
        <f t="shared" si="2"/>
        <v>72242.916666666657</v>
      </c>
      <c r="AS22" s="171">
        <f t="shared" si="11"/>
        <v>124117.64705882352</v>
      </c>
      <c r="AT22">
        <f t="shared" si="15"/>
        <v>17000</v>
      </c>
      <c r="AU22" s="171">
        <f t="shared" si="3"/>
        <v>196360.56372549018</v>
      </c>
      <c r="AW22" s="171">
        <f t="shared" si="6"/>
        <v>65166.666666666672</v>
      </c>
      <c r="AX22" s="171">
        <f t="shared" si="7"/>
        <v>5952000</v>
      </c>
      <c r="AY22">
        <f t="shared" si="12"/>
        <v>17000</v>
      </c>
      <c r="AZ22" s="171">
        <f t="shared" si="4"/>
        <v>6017166.666666667</v>
      </c>
      <c r="BB22" s="171">
        <f t="shared" si="8"/>
        <v>7791.6666666666661</v>
      </c>
      <c r="BC22" s="171">
        <f t="shared" si="9"/>
        <v>3168529.411764706</v>
      </c>
      <c r="BD22">
        <f t="shared" si="13"/>
        <v>17000</v>
      </c>
      <c r="BE22" s="171">
        <f t="shared" si="5"/>
        <v>3176321.0784313725</v>
      </c>
    </row>
    <row r="23" spans="2:57" x14ac:dyDescent="0.2">
      <c r="AM23" s="171">
        <f t="shared" si="0"/>
        <v>251280.00000000003</v>
      </c>
      <c r="AN23" s="171">
        <f t="shared" si="14"/>
        <v>271701.36285176454</v>
      </c>
      <c r="AO23">
        <f t="shared" si="10"/>
        <v>18000</v>
      </c>
      <c r="AP23" s="171">
        <f t="shared" si="1"/>
        <v>522981.36285176454</v>
      </c>
      <c r="AR23" s="171">
        <f t="shared" si="2"/>
        <v>76492.499999999985</v>
      </c>
      <c r="AS23" s="171">
        <f t="shared" si="11"/>
        <v>117222.22222222222</v>
      </c>
      <c r="AT23">
        <f t="shared" si="15"/>
        <v>18000</v>
      </c>
      <c r="AU23" s="171">
        <f t="shared" si="3"/>
        <v>193714.72222222219</v>
      </c>
      <c r="AW23" s="171">
        <f t="shared" si="6"/>
        <v>69000</v>
      </c>
      <c r="AX23" s="171">
        <f t="shared" si="7"/>
        <v>5621333.333333333</v>
      </c>
      <c r="AY23">
        <f t="shared" si="12"/>
        <v>18000</v>
      </c>
      <c r="AZ23" s="171">
        <f t="shared" si="4"/>
        <v>5690333.333333333</v>
      </c>
      <c r="BB23" s="171">
        <f t="shared" si="8"/>
        <v>8250</v>
      </c>
      <c r="BC23" s="171">
        <f t="shared" si="9"/>
        <v>2992500</v>
      </c>
      <c r="BD23">
        <f t="shared" si="13"/>
        <v>18000</v>
      </c>
      <c r="BE23" s="171">
        <f t="shared" si="5"/>
        <v>3000750</v>
      </c>
    </row>
    <row r="24" spans="2:57" x14ac:dyDescent="0.2">
      <c r="AM24" s="171">
        <f t="shared" si="0"/>
        <v>265240</v>
      </c>
      <c r="AN24" s="171">
        <f t="shared" si="14"/>
        <v>257401.29112272427</v>
      </c>
      <c r="AO24">
        <f t="shared" si="10"/>
        <v>19000</v>
      </c>
      <c r="AP24" s="171">
        <f t="shared" si="1"/>
        <v>522641.2911227243</v>
      </c>
      <c r="AR24" s="171">
        <f t="shared" si="2"/>
        <v>80742.083333333328</v>
      </c>
      <c r="AS24" s="171">
        <f t="shared" si="11"/>
        <v>111052.63157894737</v>
      </c>
      <c r="AT24">
        <f t="shared" si="15"/>
        <v>19000</v>
      </c>
      <c r="AU24" s="171">
        <f t="shared" si="3"/>
        <v>191794.7149122807</v>
      </c>
      <c r="AW24" s="171">
        <f t="shared" si="6"/>
        <v>72833.333333333343</v>
      </c>
      <c r="AX24" s="171">
        <f t="shared" si="7"/>
        <v>5325473.6842105268</v>
      </c>
      <c r="AY24">
        <f t="shared" si="12"/>
        <v>19000</v>
      </c>
      <c r="AZ24" s="171">
        <f t="shared" si="4"/>
        <v>5398307.0175438598</v>
      </c>
      <c r="BB24" s="171">
        <f t="shared" si="8"/>
        <v>8708.3333333333321</v>
      </c>
      <c r="BC24" s="171">
        <f t="shared" si="9"/>
        <v>2835000</v>
      </c>
      <c r="BD24">
        <f t="shared" si="13"/>
        <v>19000</v>
      </c>
      <c r="BE24" s="171">
        <f t="shared" si="5"/>
        <v>2843708.3333333335</v>
      </c>
    </row>
    <row r="25" spans="2:57" x14ac:dyDescent="0.2">
      <c r="AM25" s="171">
        <f t="shared" si="0"/>
        <v>279200</v>
      </c>
      <c r="AN25" s="171">
        <f t="shared" si="14"/>
        <v>244531.22656658807</v>
      </c>
      <c r="AO25">
        <f t="shared" si="10"/>
        <v>20000</v>
      </c>
      <c r="AP25" s="171">
        <f t="shared" si="1"/>
        <v>523731.22656658804</v>
      </c>
      <c r="AR25" s="171">
        <f t="shared" si="2"/>
        <v>84991.666666666657</v>
      </c>
      <c r="AS25" s="171">
        <f t="shared" si="11"/>
        <v>105500</v>
      </c>
      <c r="AT25">
        <f t="shared" si="15"/>
        <v>20000</v>
      </c>
      <c r="AU25" s="171">
        <f t="shared" si="3"/>
        <v>190491.66666666666</v>
      </c>
      <c r="AW25" s="171">
        <f t="shared" si="6"/>
        <v>76666.666666666672</v>
      </c>
      <c r="AX25" s="171">
        <f t="shared" si="7"/>
        <v>5059200</v>
      </c>
      <c r="AY25">
        <f t="shared" si="12"/>
        <v>20000</v>
      </c>
      <c r="AZ25" s="171">
        <f t="shared" si="4"/>
        <v>5135866.666666667</v>
      </c>
      <c r="BB25" s="171">
        <f t="shared" si="8"/>
        <v>9166.6666666666661</v>
      </c>
      <c r="BC25" s="171">
        <f t="shared" si="9"/>
        <v>2693250</v>
      </c>
      <c r="BD25">
        <f t="shared" si="13"/>
        <v>20000</v>
      </c>
      <c r="BE25" s="171">
        <f t="shared" si="5"/>
        <v>2702416.6666666665</v>
      </c>
    </row>
    <row r="26" spans="2:57" x14ac:dyDescent="0.2">
      <c r="AM26" s="171">
        <f t="shared" si="0"/>
        <v>293160</v>
      </c>
      <c r="AN26" s="171">
        <f t="shared" si="14"/>
        <v>232886.88244436958</v>
      </c>
      <c r="AO26">
        <f t="shared" si="10"/>
        <v>21000</v>
      </c>
      <c r="AP26" s="171">
        <f t="shared" si="1"/>
        <v>526046.88244436961</v>
      </c>
      <c r="AR26" s="171">
        <f t="shared" si="2"/>
        <v>89241.249999999985</v>
      </c>
      <c r="AS26" s="171">
        <f t="shared" si="11"/>
        <v>100476.19047619047</v>
      </c>
      <c r="AT26">
        <f t="shared" si="15"/>
        <v>21000</v>
      </c>
      <c r="AU26" s="171">
        <f t="shared" si="3"/>
        <v>189717.44047619047</v>
      </c>
      <c r="AW26" s="171">
        <f t="shared" si="6"/>
        <v>80500</v>
      </c>
      <c r="AX26" s="171">
        <f t="shared" si="7"/>
        <v>4818285.7142857146</v>
      </c>
      <c r="AY26">
        <f t="shared" si="12"/>
        <v>21000</v>
      </c>
      <c r="AZ26" s="171">
        <f t="shared" si="4"/>
        <v>4898785.7142857146</v>
      </c>
      <c r="BB26" s="171">
        <f t="shared" si="8"/>
        <v>9625</v>
      </c>
      <c r="BC26" s="171">
        <f t="shared" si="9"/>
        <v>2565000</v>
      </c>
      <c r="BD26">
        <f t="shared" si="13"/>
        <v>21000</v>
      </c>
      <c r="BE26" s="171">
        <f t="shared" si="5"/>
        <v>2574625</v>
      </c>
    </row>
    <row r="27" spans="2:57" x14ac:dyDescent="0.2">
      <c r="AM27" s="171">
        <f t="shared" si="0"/>
        <v>307120</v>
      </c>
      <c r="AN27" s="171">
        <f t="shared" si="14"/>
        <v>222301.11506053462</v>
      </c>
      <c r="AO27">
        <f t="shared" si="10"/>
        <v>22000</v>
      </c>
      <c r="AP27" s="171">
        <f t="shared" si="1"/>
        <v>529421.11506053456</v>
      </c>
      <c r="AR27" s="171">
        <f t="shared" si="2"/>
        <v>93490.833333333328</v>
      </c>
      <c r="AS27" s="171">
        <f t="shared" si="11"/>
        <v>95909.090909090912</v>
      </c>
      <c r="AT27">
        <f t="shared" si="15"/>
        <v>22000</v>
      </c>
      <c r="AU27" s="171">
        <f t="shared" si="3"/>
        <v>189399.92424242425</v>
      </c>
      <c r="AW27" s="171">
        <f t="shared" si="6"/>
        <v>84333.333333333343</v>
      </c>
      <c r="AX27" s="171">
        <f t="shared" si="7"/>
        <v>4599272.7272727275</v>
      </c>
      <c r="AY27">
        <f t="shared" si="12"/>
        <v>22000</v>
      </c>
      <c r="AZ27" s="171">
        <f t="shared" si="4"/>
        <v>4683606.0606060605</v>
      </c>
      <c r="BB27" s="171">
        <f t="shared" si="8"/>
        <v>10083.333333333332</v>
      </c>
      <c r="BC27" s="171">
        <f t="shared" si="9"/>
        <v>2448409.0909090908</v>
      </c>
      <c r="BD27">
        <f t="shared" si="13"/>
        <v>22000</v>
      </c>
      <c r="BE27" s="171">
        <f t="shared" si="5"/>
        <v>2458492.4242424243</v>
      </c>
    </row>
    <row r="28" spans="2:57" x14ac:dyDescent="0.2">
      <c r="E28" s="44"/>
      <c r="F28" s="44"/>
      <c r="G28" s="44"/>
      <c r="H28" s="44"/>
      <c r="I28" s="44"/>
      <c r="J28" s="44"/>
      <c r="K28" s="44"/>
      <c r="L28" s="44"/>
      <c r="M28" s="44"/>
      <c r="N28" s="44"/>
      <c r="O28" s="44"/>
      <c r="AM28" s="171">
        <f t="shared" si="0"/>
        <v>321080</v>
      </c>
      <c r="AN28" s="171">
        <f t="shared" si="14"/>
        <v>212635.84918833745</v>
      </c>
      <c r="AO28">
        <f t="shared" si="10"/>
        <v>23000</v>
      </c>
      <c r="AP28" s="171">
        <f t="shared" si="1"/>
        <v>533715.84918833745</v>
      </c>
      <c r="AR28" s="171">
        <f t="shared" si="2"/>
        <v>97740.416666666657</v>
      </c>
      <c r="AS28" s="171">
        <f t="shared" si="11"/>
        <v>91739.130434782608</v>
      </c>
      <c r="AT28">
        <f t="shared" si="15"/>
        <v>23000</v>
      </c>
      <c r="AU28" s="171">
        <f t="shared" si="3"/>
        <v>189479.54710144928</v>
      </c>
      <c r="AW28" s="171">
        <f t="shared" si="6"/>
        <v>88166.666666666672</v>
      </c>
      <c r="AX28" s="171">
        <f t="shared" si="7"/>
        <v>4399304.3478260869</v>
      </c>
      <c r="AY28">
        <f t="shared" si="12"/>
        <v>23000</v>
      </c>
      <c r="AZ28" s="171">
        <f t="shared" si="4"/>
        <v>4487471.0144927539</v>
      </c>
      <c r="BB28" s="171">
        <f t="shared" si="8"/>
        <v>10541.666666666666</v>
      </c>
      <c r="BC28" s="171">
        <f t="shared" si="9"/>
        <v>2341956.5217391304</v>
      </c>
      <c r="BD28">
        <f t="shared" si="13"/>
        <v>23000</v>
      </c>
      <c r="BE28" s="171">
        <f t="shared" si="5"/>
        <v>2352498.1884057969</v>
      </c>
    </row>
    <row r="29" spans="2:57" x14ac:dyDescent="0.2">
      <c r="E29" s="44"/>
      <c r="F29" s="44"/>
      <c r="G29" s="332"/>
      <c r="H29" s="44"/>
      <c r="I29" s="44"/>
      <c r="J29" s="44"/>
      <c r="K29" s="332"/>
      <c r="L29" s="44"/>
      <c r="M29" s="44"/>
      <c r="N29" s="44"/>
      <c r="O29" s="332"/>
      <c r="AM29" s="171">
        <f t="shared" si="0"/>
        <v>335040</v>
      </c>
      <c r="AN29" s="171">
        <f t="shared" si="14"/>
        <v>203776.02213882338</v>
      </c>
      <c r="AO29">
        <f t="shared" si="10"/>
        <v>24000</v>
      </c>
      <c r="AP29" s="171">
        <f t="shared" si="1"/>
        <v>538816.02213882341</v>
      </c>
      <c r="AR29" s="171">
        <f t="shared" si="2"/>
        <v>101989.99999999999</v>
      </c>
      <c r="AS29" s="171">
        <f t="shared" si="11"/>
        <v>87916.666666666672</v>
      </c>
      <c r="AT29">
        <f t="shared" si="15"/>
        <v>24000</v>
      </c>
      <c r="AU29" s="171">
        <f t="shared" si="3"/>
        <v>189906.66666666666</v>
      </c>
      <c r="AW29" s="171">
        <f t="shared" si="6"/>
        <v>92000</v>
      </c>
      <c r="AX29" s="171">
        <f t="shared" si="7"/>
        <v>4216000</v>
      </c>
      <c r="AY29">
        <f t="shared" si="12"/>
        <v>24000</v>
      </c>
      <c r="AZ29" s="171">
        <f t="shared" si="4"/>
        <v>4308000</v>
      </c>
      <c r="BB29" s="171">
        <f t="shared" si="8"/>
        <v>11000</v>
      </c>
      <c r="BC29" s="171">
        <f t="shared" si="9"/>
        <v>2244375</v>
      </c>
      <c r="BD29">
        <f t="shared" si="13"/>
        <v>24000</v>
      </c>
      <c r="BE29" s="171">
        <f t="shared" si="5"/>
        <v>2255375</v>
      </c>
    </row>
    <row r="30" spans="2:57" x14ac:dyDescent="0.2">
      <c r="E30" s="44"/>
      <c r="F30" s="333"/>
      <c r="G30" s="332"/>
      <c r="H30" s="44"/>
      <c r="I30" s="44"/>
      <c r="J30" s="333"/>
      <c r="K30" s="332"/>
      <c r="L30" s="44"/>
      <c r="M30" s="44"/>
      <c r="N30" s="44"/>
      <c r="O30" s="332"/>
      <c r="AM30" s="171">
        <f t="shared" si="0"/>
        <v>349000</v>
      </c>
      <c r="AN30" s="171">
        <f t="shared" si="14"/>
        <v>195624.98125327047</v>
      </c>
      <c r="AO30">
        <f t="shared" si="10"/>
        <v>25000</v>
      </c>
      <c r="AP30" s="171">
        <f t="shared" si="1"/>
        <v>544624.98125327053</v>
      </c>
      <c r="AR30" s="171">
        <f t="shared" si="2"/>
        <v>106239.58333333331</v>
      </c>
      <c r="AS30" s="171">
        <f t="shared" si="11"/>
        <v>84400</v>
      </c>
      <c r="AT30">
        <f t="shared" si="15"/>
        <v>25000</v>
      </c>
      <c r="AU30" s="171">
        <f t="shared" si="3"/>
        <v>190639.58333333331</v>
      </c>
      <c r="AW30" s="171">
        <f t="shared" si="6"/>
        <v>95833.333333333343</v>
      </c>
      <c r="AX30" s="171">
        <f t="shared" si="7"/>
        <v>4047360</v>
      </c>
      <c r="AY30">
        <f t="shared" si="12"/>
        <v>25000</v>
      </c>
      <c r="AZ30" s="171">
        <f t="shared" si="4"/>
        <v>4143193.3333333335</v>
      </c>
      <c r="BB30" s="171">
        <f t="shared" si="8"/>
        <v>11458.333333333332</v>
      </c>
      <c r="BC30" s="171">
        <f t="shared" si="9"/>
        <v>2154600</v>
      </c>
      <c r="BD30">
        <f t="shared" si="13"/>
        <v>25000</v>
      </c>
      <c r="BE30" s="171">
        <f t="shared" si="5"/>
        <v>2166058.3333333335</v>
      </c>
    </row>
    <row r="31" spans="2:57" x14ac:dyDescent="0.2">
      <c r="E31" s="44"/>
      <c r="F31" s="44"/>
      <c r="G31" s="44"/>
      <c r="H31" s="44"/>
      <c r="I31" s="44"/>
      <c r="J31" s="44"/>
      <c r="K31" s="44"/>
      <c r="L31" s="44"/>
      <c r="M31" s="44"/>
      <c r="N31" s="44"/>
      <c r="O31" s="44"/>
      <c r="AM31" s="171">
        <f t="shared" si="0"/>
        <v>362960</v>
      </c>
      <c r="AN31" s="171">
        <f t="shared" si="14"/>
        <v>188100.94351276004</v>
      </c>
      <c r="AO31">
        <f t="shared" si="10"/>
        <v>26000</v>
      </c>
      <c r="AP31" s="171">
        <f t="shared" si="1"/>
        <v>551060.9435127601</v>
      </c>
      <c r="AR31" s="171">
        <f t="shared" si="2"/>
        <v>110489.16666666666</v>
      </c>
      <c r="AS31" s="171">
        <f t="shared" si="11"/>
        <v>81153.846153846156</v>
      </c>
      <c r="AT31">
        <f t="shared" si="15"/>
        <v>26000</v>
      </c>
      <c r="AU31" s="171">
        <f t="shared" si="3"/>
        <v>191643.01282051281</v>
      </c>
      <c r="AW31" s="171">
        <f t="shared" si="6"/>
        <v>99666.666666666672</v>
      </c>
      <c r="AX31" s="171">
        <f t="shared" si="7"/>
        <v>3891692.3076923075</v>
      </c>
      <c r="AY31">
        <f t="shared" si="12"/>
        <v>26000</v>
      </c>
      <c r="AZ31" s="171">
        <f t="shared" si="4"/>
        <v>3991358.974358974</v>
      </c>
      <c r="BB31" s="171">
        <f t="shared" si="8"/>
        <v>11916.666666666666</v>
      </c>
      <c r="BC31" s="171">
        <f t="shared" si="9"/>
        <v>2071730.7692307692</v>
      </c>
      <c r="BD31">
        <f t="shared" si="13"/>
        <v>26000</v>
      </c>
      <c r="BE31" s="171">
        <f t="shared" si="5"/>
        <v>2083647.435897436</v>
      </c>
    </row>
    <row r="32" spans="2:57" x14ac:dyDescent="0.2">
      <c r="E32" s="44"/>
      <c r="F32" s="44"/>
      <c r="G32" s="44"/>
      <c r="H32" s="44"/>
      <c r="I32" s="44"/>
      <c r="J32" s="44"/>
      <c r="K32" s="44"/>
      <c r="L32" s="44"/>
      <c r="M32" s="44"/>
      <c r="N32" s="44"/>
      <c r="O32" s="44"/>
      <c r="AM32" s="171">
        <f t="shared" si="0"/>
        <v>376920</v>
      </c>
      <c r="AN32" s="171">
        <f t="shared" si="14"/>
        <v>181134.24190117634</v>
      </c>
      <c r="AO32">
        <f t="shared" si="10"/>
        <v>27000</v>
      </c>
      <c r="AP32" s="171">
        <f t="shared" si="1"/>
        <v>558054.24190117628</v>
      </c>
      <c r="AR32" s="171">
        <f t="shared" si="2"/>
        <v>114738.74999999999</v>
      </c>
      <c r="AS32" s="171">
        <f t="shared" si="11"/>
        <v>78148.148148148146</v>
      </c>
      <c r="AT32">
        <f t="shared" si="15"/>
        <v>27000</v>
      </c>
      <c r="AU32" s="171">
        <f t="shared" si="3"/>
        <v>192886.89814814815</v>
      </c>
      <c r="AW32" s="171">
        <f t="shared" si="6"/>
        <v>103500</v>
      </c>
      <c r="AX32" s="171">
        <f t="shared" si="7"/>
        <v>3747555.5555555555</v>
      </c>
      <c r="AY32">
        <f t="shared" si="12"/>
        <v>27000</v>
      </c>
      <c r="AZ32" s="171">
        <f t="shared" si="4"/>
        <v>3851055.5555555555</v>
      </c>
      <c r="BB32" s="171">
        <f t="shared" si="8"/>
        <v>12375</v>
      </c>
      <c r="BC32" s="171">
        <f t="shared" si="9"/>
        <v>1995000</v>
      </c>
      <c r="BD32">
        <f t="shared" si="13"/>
        <v>27000</v>
      </c>
      <c r="BE32" s="171">
        <f t="shared" si="5"/>
        <v>2007375</v>
      </c>
    </row>
    <row r="33" spans="2:57" x14ac:dyDescent="0.2">
      <c r="E33" s="44"/>
      <c r="F33" s="44"/>
      <c r="G33" s="44"/>
      <c r="H33" s="44"/>
      <c r="I33" s="44"/>
      <c r="J33" s="44"/>
      <c r="K33" s="44"/>
      <c r="L33" s="44"/>
      <c r="M33" s="44"/>
      <c r="N33" s="44"/>
      <c r="O33" s="44"/>
      <c r="AM33" s="171">
        <f t="shared" si="0"/>
        <v>390880</v>
      </c>
      <c r="AN33" s="171">
        <f t="shared" si="14"/>
        <v>174665.16183327721</v>
      </c>
      <c r="AO33">
        <f t="shared" si="10"/>
        <v>28000</v>
      </c>
      <c r="AP33" s="171">
        <f t="shared" si="1"/>
        <v>565545.16183327721</v>
      </c>
      <c r="AR33" s="171">
        <f t="shared" si="2"/>
        <v>118988.33333333331</v>
      </c>
      <c r="AS33" s="171">
        <f t="shared" si="11"/>
        <v>75357.142857142855</v>
      </c>
      <c r="AT33">
        <f t="shared" si="15"/>
        <v>28000</v>
      </c>
      <c r="AU33" s="171">
        <f t="shared" si="3"/>
        <v>194345.47619047615</v>
      </c>
      <c r="AW33" s="171">
        <f t="shared" si="6"/>
        <v>107333.33333333334</v>
      </c>
      <c r="AX33" s="171">
        <f t="shared" si="7"/>
        <v>3613714.2857142859</v>
      </c>
      <c r="AY33">
        <f t="shared" si="12"/>
        <v>28000</v>
      </c>
      <c r="AZ33" s="171">
        <f t="shared" si="4"/>
        <v>3721047.6190476194</v>
      </c>
      <c r="BB33" s="171">
        <f t="shared" si="8"/>
        <v>12833.333333333332</v>
      </c>
      <c r="BC33" s="171">
        <f t="shared" si="9"/>
        <v>1923750</v>
      </c>
      <c r="BD33">
        <f t="shared" si="13"/>
        <v>28000</v>
      </c>
      <c r="BE33" s="171">
        <f t="shared" si="5"/>
        <v>1936583.3333333333</v>
      </c>
    </row>
    <row r="34" spans="2:57" x14ac:dyDescent="0.2">
      <c r="E34" s="44"/>
      <c r="F34" s="44"/>
      <c r="G34" s="44"/>
      <c r="H34" s="44"/>
      <c r="I34" s="44"/>
      <c r="J34" s="44"/>
      <c r="K34" s="44"/>
      <c r="L34" s="44"/>
      <c r="M34" s="44"/>
      <c r="N34" s="44"/>
      <c r="O34" s="44"/>
      <c r="AM34" s="171">
        <f t="shared" si="0"/>
        <v>404840</v>
      </c>
      <c r="AN34" s="171">
        <f t="shared" si="14"/>
        <v>168642.22521833659</v>
      </c>
      <c r="AO34">
        <f t="shared" si="10"/>
        <v>29000</v>
      </c>
      <c r="AP34" s="171">
        <f t="shared" si="1"/>
        <v>573482.22521833656</v>
      </c>
      <c r="AR34" s="171">
        <f t="shared" si="2"/>
        <v>123237.91666666666</v>
      </c>
      <c r="AS34" s="171">
        <f t="shared" si="11"/>
        <v>72758.620689655174</v>
      </c>
      <c r="AT34">
        <f t="shared" si="15"/>
        <v>29000</v>
      </c>
      <c r="AU34" s="171">
        <f t="shared" si="3"/>
        <v>195996.53735632182</v>
      </c>
      <c r="AW34" s="171">
        <f t="shared" si="6"/>
        <v>111166.66666666667</v>
      </c>
      <c r="AX34" s="171">
        <f t="shared" si="7"/>
        <v>3489103.4482758623</v>
      </c>
      <c r="AY34">
        <f t="shared" si="12"/>
        <v>29000</v>
      </c>
      <c r="AZ34" s="171">
        <f t="shared" si="4"/>
        <v>3600270.1149425288</v>
      </c>
      <c r="BB34" s="171">
        <f t="shared" si="8"/>
        <v>13291.666666666666</v>
      </c>
      <c r="BC34" s="171">
        <f t="shared" si="9"/>
        <v>1857413.7931034483</v>
      </c>
      <c r="BD34">
        <f t="shared" si="13"/>
        <v>29000</v>
      </c>
      <c r="BE34" s="171">
        <f t="shared" si="5"/>
        <v>1870705.4597701151</v>
      </c>
    </row>
    <row r="35" spans="2:57" x14ac:dyDescent="0.2">
      <c r="E35" s="44"/>
      <c r="F35" s="44"/>
      <c r="G35" s="44"/>
      <c r="H35" s="44"/>
      <c r="I35" s="44"/>
      <c r="J35" s="44"/>
      <c r="K35" s="44"/>
      <c r="L35" s="44"/>
      <c r="M35" s="44"/>
      <c r="N35" s="44"/>
      <c r="O35" s="44"/>
      <c r="AM35" s="171">
        <f t="shared" si="0"/>
        <v>418800</v>
      </c>
      <c r="AN35" s="171">
        <f t="shared" si="14"/>
        <v>163020.81771105871</v>
      </c>
      <c r="AO35">
        <f t="shared" si="10"/>
        <v>30000</v>
      </c>
      <c r="AP35" s="171">
        <f t="shared" si="1"/>
        <v>581820.81771105877</v>
      </c>
      <c r="AR35" s="171">
        <f t="shared" si="2"/>
        <v>127487.49999999999</v>
      </c>
      <c r="AS35" s="171">
        <f t="shared" si="11"/>
        <v>70333.333333333328</v>
      </c>
      <c r="AT35">
        <f t="shared" si="15"/>
        <v>30000</v>
      </c>
      <c r="AU35" s="171">
        <f t="shared" si="3"/>
        <v>197820.83333333331</v>
      </c>
      <c r="AW35" s="171">
        <f t="shared" si="6"/>
        <v>115000</v>
      </c>
      <c r="AX35" s="171">
        <f t="shared" si="7"/>
        <v>3372800</v>
      </c>
      <c r="AY35">
        <f t="shared" si="12"/>
        <v>30000</v>
      </c>
      <c r="AZ35" s="171">
        <f t="shared" si="4"/>
        <v>3487800</v>
      </c>
      <c r="BB35" s="171">
        <f t="shared" si="8"/>
        <v>13750</v>
      </c>
      <c r="BC35" s="171">
        <f t="shared" si="9"/>
        <v>1795500</v>
      </c>
      <c r="BD35">
        <f t="shared" si="13"/>
        <v>30000</v>
      </c>
      <c r="BE35" s="171">
        <f t="shared" si="5"/>
        <v>1809250</v>
      </c>
    </row>
    <row r="36" spans="2:57" x14ac:dyDescent="0.2">
      <c r="E36" s="44"/>
      <c r="F36" s="44"/>
      <c r="G36" s="44"/>
      <c r="H36" s="44"/>
      <c r="I36" s="44"/>
      <c r="J36" s="44"/>
      <c r="K36" s="44"/>
      <c r="L36" s="44"/>
      <c r="M36" s="44"/>
      <c r="N36" s="44"/>
      <c r="O36" s="44"/>
      <c r="AM36" s="171">
        <f t="shared" si="0"/>
        <v>432760</v>
      </c>
      <c r="AN36" s="171">
        <f t="shared" si="14"/>
        <v>157762.08165586327</v>
      </c>
      <c r="AO36">
        <f t="shared" si="10"/>
        <v>31000</v>
      </c>
      <c r="AP36" s="171">
        <f t="shared" si="1"/>
        <v>590522.08165586321</v>
      </c>
      <c r="AR36" s="171">
        <f t="shared" si="2"/>
        <v>131737.08333333331</v>
      </c>
      <c r="AS36" s="171">
        <f t="shared" si="11"/>
        <v>68064.516129032258</v>
      </c>
      <c r="AT36">
        <f t="shared" si="15"/>
        <v>31000</v>
      </c>
      <c r="AU36" s="171">
        <f t="shared" si="3"/>
        <v>199801.59946236556</v>
      </c>
      <c r="AW36" s="171">
        <f t="shared" si="6"/>
        <v>118833.33333333334</v>
      </c>
      <c r="AX36" s="171">
        <f t="shared" si="7"/>
        <v>3264000</v>
      </c>
      <c r="AY36">
        <f t="shared" si="12"/>
        <v>31000</v>
      </c>
      <c r="AZ36" s="171">
        <f t="shared" si="4"/>
        <v>3382833.3333333335</v>
      </c>
      <c r="BB36" s="171">
        <f t="shared" si="8"/>
        <v>14208.333333333332</v>
      </c>
      <c r="BC36" s="171">
        <f t="shared" si="9"/>
        <v>1737580.6451612904</v>
      </c>
      <c r="BD36">
        <f t="shared" si="13"/>
        <v>31000</v>
      </c>
      <c r="BE36" s="171">
        <f t="shared" si="5"/>
        <v>1751788.9784946237</v>
      </c>
    </row>
    <row r="37" spans="2:57" x14ac:dyDescent="0.2">
      <c r="E37" s="44"/>
      <c r="F37" s="435"/>
      <c r="G37" s="435"/>
      <c r="H37" s="435"/>
      <c r="I37" s="44"/>
      <c r="J37" s="334"/>
      <c r="K37" s="334"/>
      <c r="L37" s="334"/>
      <c r="M37" s="44"/>
      <c r="N37" s="334"/>
      <c r="O37" s="334"/>
      <c r="AM37" s="171">
        <f t="shared" si="0"/>
        <v>446720</v>
      </c>
      <c r="AN37" s="171">
        <f t="shared" si="14"/>
        <v>152832.01660411755</v>
      </c>
      <c r="AO37">
        <f t="shared" si="10"/>
        <v>32000</v>
      </c>
      <c r="AP37" s="171">
        <f t="shared" si="1"/>
        <v>599552.01660411758</v>
      </c>
      <c r="AR37" s="171">
        <f t="shared" si="2"/>
        <v>135986.66666666666</v>
      </c>
      <c r="AS37" s="171">
        <f t="shared" si="11"/>
        <v>65937.5</v>
      </c>
      <c r="AT37">
        <f t="shared" si="15"/>
        <v>32000</v>
      </c>
      <c r="AU37" s="171">
        <f t="shared" si="3"/>
        <v>201924.16666666666</v>
      </c>
      <c r="AW37" s="171">
        <f t="shared" si="6"/>
        <v>122666.66666666667</v>
      </c>
      <c r="AX37" s="171">
        <f t="shared" si="7"/>
        <v>3162000</v>
      </c>
      <c r="AY37">
        <f t="shared" si="12"/>
        <v>32000</v>
      </c>
      <c r="AZ37" s="171">
        <f t="shared" si="4"/>
        <v>3284666.6666666665</v>
      </c>
      <c r="BB37" s="171">
        <f t="shared" si="8"/>
        <v>14666.666666666666</v>
      </c>
      <c r="BC37" s="171">
        <f t="shared" si="9"/>
        <v>1683281.25</v>
      </c>
      <c r="BD37">
        <f t="shared" si="13"/>
        <v>32000</v>
      </c>
      <c r="BE37" s="171">
        <f t="shared" si="5"/>
        <v>1697947.9166666667</v>
      </c>
    </row>
    <row r="38" spans="2:57" x14ac:dyDescent="0.2">
      <c r="E38" s="44"/>
      <c r="F38" s="44"/>
      <c r="G38" s="335"/>
      <c r="H38" s="44"/>
      <c r="I38" s="44"/>
      <c r="J38" s="44"/>
      <c r="K38" s="335"/>
      <c r="L38" s="44"/>
      <c r="M38" s="44"/>
      <c r="N38" s="44"/>
      <c r="O38" s="335"/>
      <c r="AM38" s="171">
        <f t="shared" si="0"/>
        <v>460680</v>
      </c>
      <c r="AN38" s="171">
        <f t="shared" si="14"/>
        <v>148200.74337368974</v>
      </c>
      <c r="AO38">
        <f t="shared" si="10"/>
        <v>33000</v>
      </c>
      <c r="AP38" s="171">
        <f t="shared" si="1"/>
        <v>608880.74337368971</v>
      </c>
      <c r="AR38" s="171">
        <f t="shared" si="2"/>
        <v>140236.24999999997</v>
      </c>
      <c r="AS38" s="171">
        <f t="shared" si="11"/>
        <v>63939.393939393936</v>
      </c>
      <c r="AT38">
        <f t="shared" si="15"/>
        <v>33000</v>
      </c>
      <c r="AU38" s="171">
        <f t="shared" si="3"/>
        <v>204175.64393939392</v>
      </c>
      <c r="AW38" s="171">
        <f t="shared" si="6"/>
        <v>126500</v>
      </c>
      <c r="AX38" s="171">
        <f t="shared" si="7"/>
        <v>3066181.8181818184</v>
      </c>
      <c r="AY38">
        <f t="shared" si="12"/>
        <v>33000</v>
      </c>
      <c r="AZ38" s="171">
        <f t="shared" si="4"/>
        <v>3192681.8181818184</v>
      </c>
      <c r="BB38" s="171">
        <f t="shared" si="8"/>
        <v>15125</v>
      </c>
      <c r="BC38" s="171">
        <f t="shared" si="9"/>
        <v>1632272.7272727273</v>
      </c>
      <c r="BD38">
        <f t="shared" si="13"/>
        <v>33000</v>
      </c>
      <c r="BE38" s="171">
        <f t="shared" si="5"/>
        <v>1647397.7272727273</v>
      </c>
    </row>
    <row r="39" spans="2:57" x14ac:dyDescent="0.2">
      <c r="E39" s="44"/>
      <c r="F39" s="333"/>
      <c r="G39" s="332"/>
      <c r="H39" s="44"/>
      <c r="I39" s="44"/>
      <c r="J39" s="333"/>
      <c r="K39" s="332"/>
      <c r="L39" s="44"/>
      <c r="M39" s="44"/>
      <c r="N39" s="333"/>
      <c r="O39" s="332"/>
      <c r="AM39" s="171">
        <f t="shared" si="0"/>
        <v>474640</v>
      </c>
      <c r="AN39" s="171">
        <f t="shared" si="14"/>
        <v>143841.89798034591</v>
      </c>
      <c r="AO39">
        <f t="shared" si="10"/>
        <v>34000</v>
      </c>
      <c r="AP39" s="171">
        <f t="shared" si="1"/>
        <v>618481.89798034588</v>
      </c>
      <c r="AR39" s="171">
        <f t="shared" si="2"/>
        <v>144485.83333333331</v>
      </c>
      <c r="AS39" s="171">
        <f t="shared" si="11"/>
        <v>62058.823529411762</v>
      </c>
      <c r="AT39">
        <f t="shared" si="15"/>
        <v>34000</v>
      </c>
      <c r="AU39" s="171">
        <f t="shared" si="3"/>
        <v>206544.65686274506</v>
      </c>
      <c r="AW39" s="171">
        <f t="shared" si="6"/>
        <v>130333.33333333334</v>
      </c>
      <c r="AX39" s="171">
        <f t="shared" si="7"/>
        <v>2976000</v>
      </c>
      <c r="AY39">
        <f t="shared" si="12"/>
        <v>34000</v>
      </c>
      <c r="AZ39" s="171">
        <f t="shared" si="4"/>
        <v>3106333.3333333335</v>
      </c>
      <c r="BB39" s="171">
        <f t="shared" si="8"/>
        <v>15583.333333333332</v>
      </c>
      <c r="BC39" s="171">
        <f t="shared" si="9"/>
        <v>1584264.705882353</v>
      </c>
      <c r="BD39">
        <f t="shared" si="13"/>
        <v>34000</v>
      </c>
      <c r="BE39" s="171">
        <f t="shared" si="5"/>
        <v>1599848.0392156863</v>
      </c>
    </row>
    <row r="40" spans="2:57" x14ac:dyDescent="0.2">
      <c r="E40" s="44"/>
      <c r="F40" s="44"/>
      <c r="G40" s="332"/>
      <c r="H40" s="44"/>
      <c r="I40" s="44"/>
      <c r="J40" s="44"/>
      <c r="K40" s="332"/>
      <c r="L40" s="44"/>
      <c r="M40" s="44"/>
      <c r="N40" s="44"/>
      <c r="O40" s="332"/>
      <c r="AM40" s="171">
        <f t="shared" si="0"/>
        <v>488600.00000000006</v>
      </c>
      <c r="AN40" s="171">
        <f t="shared" si="14"/>
        <v>139732.12946662176</v>
      </c>
      <c r="AO40">
        <f t="shared" si="10"/>
        <v>35000</v>
      </c>
      <c r="AP40" s="171">
        <f t="shared" si="1"/>
        <v>628332.12946662179</v>
      </c>
      <c r="AR40" s="171">
        <f t="shared" si="2"/>
        <v>148735.41666666666</v>
      </c>
      <c r="AS40" s="171">
        <f t="shared" si="11"/>
        <v>60285.714285714283</v>
      </c>
      <c r="AT40">
        <f t="shared" si="15"/>
        <v>35000</v>
      </c>
      <c r="AU40" s="171">
        <f t="shared" si="3"/>
        <v>209021.13095238095</v>
      </c>
      <c r="AW40" s="171">
        <f t="shared" si="6"/>
        <v>134166.66666666669</v>
      </c>
      <c r="AX40" s="171">
        <f t="shared" si="7"/>
        <v>2890971.4285714286</v>
      </c>
      <c r="AY40">
        <f t="shared" si="12"/>
        <v>35000</v>
      </c>
      <c r="AZ40" s="171">
        <f t="shared" si="4"/>
        <v>3025138.0952380951</v>
      </c>
      <c r="BB40" s="171">
        <f t="shared" si="8"/>
        <v>16041.666666666666</v>
      </c>
      <c r="BC40" s="171">
        <f t="shared" si="9"/>
        <v>1539000</v>
      </c>
      <c r="BD40">
        <f t="shared" si="13"/>
        <v>35000</v>
      </c>
      <c r="BE40" s="171">
        <f t="shared" si="5"/>
        <v>1555041.6666666667</v>
      </c>
    </row>
    <row r="41" spans="2:57" ht="19" thickBot="1" x14ac:dyDescent="0.3">
      <c r="B41" s="433" t="s">
        <v>310</v>
      </c>
      <c r="C41" s="433"/>
      <c r="E41" s="44"/>
      <c r="F41" s="44"/>
      <c r="G41" s="44"/>
      <c r="H41" s="44"/>
      <c r="I41" s="44"/>
      <c r="J41" s="44"/>
      <c r="K41" s="44"/>
      <c r="L41" s="44"/>
      <c r="M41" s="44"/>
      <c r="N41" s="44"/>
      <c r="O41" s="44"/>
      <c r="AM41" s="171">
        <f t="shared" si="0"/>
        <v>502560.00000000006</v>
      </c>
      <c r="AN41" s="171">
        <f t="shared" si="14"/>
        <v>135850.68142588227</v>
      </c>
      <c r="AO41">
        <f t="shared" si="10"/>
        <v>36000</v>
      </c>
      <c r="AP41" s="171">
        <f t="shared" si="1"/>
        <v>638410.68142588227</v>
      </c>
      <c r="AR41" s="171">
        <f t="shared" si="2"/>
        <v>152984.99999999997</v>
      </c>
      <c r="AS41" s="171">
        <f t="shared" si="11"/>
        <v>58611.111111111109</v>
      </c>
      <c r="AT41">
        <f t="shared" si="15"/>
        <v>36000</v>
      </c>
      <c r="AU41" s="171">
        <f t="shared" si="3"/>
        <v>211596.11111111107</v>
      </c>
      <c r="AW41" s="171">
        <f t="shared" si="6"/>
        <v>138000</v>
      </c>
      <c r="AX41" s="171">
        <f t="shared" si="7"/>
        <v>2810666.6666666665</v>
      </c>
      <c r="AY41">
        <f t="shared" si="12"/>
        <v>36000</v>
      </c>
      <c r="AZ41" s="171">
        <f t="shared" si="4"/>
        <v>2948666.6666666665</v>
      </c>
      <c r="BB41" s="171">
        <f t="shared" si="8"/>
        <v>16500</v>
      </c>
      <c r="BC41" s="171">
        <f t="shared" si="9"/>
        <v>1496250</v>
      </c>
      <c r="BD41">
        <f t="shared" si="13"/>
        <v>36000</v>
      </c>
      <c r="BE41" s="171">
        <f t="shared" si="5"/>
        <v>1512750</v>
      </c>
    </row>
    <row r="42" spans="2:57" ht="17" thickTop="1" x14ac:dyDescent="0.2">
      <c r="B42" s="272" t="s">
        <v>323</v>
      </c>
      <c r="C42" s="273">
        <v>17</v>
      </c>
      <c r="D42" s="80"/>
      <c r="E42" s="44"/>
      <c r="F42" s="44"/>
      <c r="G42" s="44"/>
      <c r="H42" s="44"/>
      <c r="I42" s="44"/>
      <c r="J42" s="44"/>
      <c r="K42" s="44"/>
      <c r="L42" s="44"/>
      <c r="M42" s="44"/>
      <c r="N42" s="44"/>
      <c r="O42" s="44"/>
      <c r="AM42" s="171">
        <f t="shared" si="0"/>
        <v>516520.00000000006</v>
      </c>
      <c r="AN42" s="171">
        <f t="shared" si="14"/>
        <v>132179.04138734491</v>
      </c>
      <c r="AO42">
        <f t="shared" si="10"/>
        <v>37000</v>
      </c>
      <c r="AP42" s="171">
        <f t="shared" si="1"/>
        <v>648699.04138734494</v>
      </c>
      <c r="AR42" s="171">
        <f t="shared" si="2"/>
        <v>157234.58333333331</v>
      </c>
      <c r="AS42" s="171">
        <f t="shared" si="11"/>
        <v>57027.027027027027</v>
      </c>
      <c r="AT42">
        <f t="shared" si="15"/>
        <v>37000</v>
      </c>
      <c r="AU42" s="171">
        <f t="shared" si="3"/>
        <v>214261.61036036036</v>
      </c>
      <c r="AW42" s="171">
        <f t="shared" si="6"/>
        <v>141833.33333333334</v>
      </c>
      <c r="AX42" s="171">
        <f t="shared" si="7"/>
        <v>2734702.7027027025</v>
      </c>
      <c r="AY42">
        <f t="shared" si="12"/>
        <v>37000</v>
      </c>
      <c r="AZ42" s="171">
        <f t="shared" si="4"/>
        <v>2876536.036036036</v>
      </c>
      <c r="BB42" s="171">
        <f t="shared" si="8"/>
        <v>16958.333333333332</v>
      </c>
      <c r="BC42" s="171">
        <f t="shared" si="9"/>
        <v>1455810.8108108109</v>
      </c>
      <c r="BD42">
        <f t="shared" si="13"/>
        <v>37000</v>
      </c>
      <c r="BE42" s="171">
        <f t="shared" si="5"/>
        <v>1472769.1441441441</v>
      </c>
    </row>
    <row r="43" spans="2:57" ht="34" x14ac:dyDescent="0.2">
      <c r="B43" s="274" t="s">
        <v>316</v>
      </c>
      <c r="C43" s="273">
        <f>C42*(1-0.8)+C70</f>
        <v>43.4</v>
      </c>
      <c r="E43" s="44"/>
      <c r="F43" s="44"/>
      <c r="G43" s="44"/>
      <c r="H43" s="44"/>
      <c r="I43" s="44"/>
      <c r="J43" s="44"/>
      <c r="K43" s="44"/>
      <c r="L43" s="44"/>
      <c r="M43" s="44"/>
      <c r="N43" s="44"/>
      <c r="O43" s="44"/>
      <c r="AM43" s="171">
        <f t="shared" si="0"/>
        <v>530480</v>
      </c>
      <c r="AN43" s="171">
        <f t="shared" si="14"/>
        <v>128700.64556136214</v>
      </c>
      <c r="AO43">
        <f t="shared" si="10"/>
        <v>38000</v>
      </c>
      <c r="AP43" s="171">
        <f t="shared" si="1"/>
        <v>659180.64556136215</v>
      </c>
      <c r="AR43" s="171">
        <f t="shared" si="2"/>
        <v>161484.16666666666</v>
      </c>
      <c r="AS43" s="171">
        <f t="shared" si="11"/>
        <v>55526.315789473687</v>
      </c>
      <c r="AT43">
        <f t="shared" si="15"/>
        <v>38000</v>
      </c>
      <c r="AU43" s="171">
        <f t="shared" si="3"/>
        <v>217010.48245614034</v>
      </c>
      <c r="AW43" s="171">
        <f t="shared" si="6"/>
        <v>145666.66666666669</v>
      </c>
      <c r="AX43" s="171">
        <f t="shared" si="7"/>
        <v>2662736.8421052634</v>
      </c>
      <c r="AY43">
        <f t="shared" si="12"/>
        <v>38000</v>
      </c>
      <c r="AZ43" s="171">
        <f t="shared" si="4"/>
        <v>2808403.5087719299</v>
      </c>
      <c r="BB43" s="171">
        <f t="shared" si="8"/>
        <v>17416.666666666664</v>
      </c>
      <c r="BC43" s="171">
        <f t="shared" si="9"/>
        <v>1417500</v>
      </c>
      <c r="BD43">
        <f t="shared" si="13"/>
        <v>38000</v>
      </c>
      <c r="BE43" s="171">
        <f t="shared" si="5"/>
        <v>1434916.6666666667</v>
      </c>
    </row>
    <row r="44" spans="2:57" ht="17" x14ac:dyDescent="0.2">
      <c r="B44" s="274" t="s">
        <v>324</v>
      </c>
      <c r="C44" s="275">
        <f>SUM(MRP!K12:K59)</f>
        <v>10550000</v>
      </c>
      <c r="E44" s="44"/>
      <c r="F44" s="44"/>
      <c r="G44" s="44"/>
      <c r="H44" s="44"/>
      <c r="I44" s="44"/>
      <c r="J44" s="44"/>
      <c r="K44" s="44"/>
      <c r="L44" s="44"/>
      <c r="M44" s="44"/>
      <c r="N44" s="44"/>
      <c r="O44" s="44"/>
      <c r="AM44" s="171">
        <f t="shared" si="0"/>
        <v>544440</v>
      </c>
      <c r="AN44" s="171">
        <f t="shared" si="14"/>
        <v>125400.6290085067</v>
      </c>
      <c r="AO44">
        <f t="shared" si="10"/>
        <v>39000</v>
      </c>
      <c r="AP44" s="171">
        <f t="shared" si="1"/>
        <v>669840.62900850666</v>
      </c>
      <c r="AR44" s="171">
        <f t="shared" si="2"/>
        <v>165733.74999999997</v>
      </c>
      <c r="AS44" s="171">
        <f t="shared" si="11"/>
        <v>54102.564102564102</v>
      </c>
      <c r="AT44">
        <f t="shared" si="15"/>
        <v>39000</v>
      </c>
      <c r="AU44" s="171">
        <f t="shared" si="3"/>
        <v>219836.31410256407</v>
      </c>
      <c r="AW44" s="171">
        <f t="shared" si="6"/>
        <v>149500</v>
      </c>
      <c r="AX44" s="171">
        <f t="shared" si="7"/>
        <v>2594461.5384615385</v>
      </c>
      <c r="AY44">
        <f t="shared" si="12"/>
        <v>39000</v>
      </c>
      <c r="AZ44" s="171">
        <f t="shared" si="4"/>
        <v>2743961.5384615385</v>
      </c>
      <c r="BB44" s="171">
        <f t="shared" si="8"/>
        <v>17875</v>
      </c>
      <c r="BC44" s="171">
        <f t="shared" si="9"/>
        <v>1381153.8461538462</v>
      </c>
      <c r="BD44">
        <f t="shared" si="13"/>
        <v>39000</v>
      </c>
      <c r="BE44" s="171">
        <f t="shared" si="5"/>
        <v>1399028.8461538462</v>
      </c>
    </row>
    <row r="45" spans="2:57" ht="17" x14ac:dyDescent="0.2">
      <c r="B45" s="274" t="s">
        <v>318</v>
      </c>
      <c r="C45" s="273">
        <v>200</v>
      </c>
      <c r="E45" s="44"/>
      <c r="F45" s="44"/>
      <c r="G45" s="44"/>
      <c r="H45" s="44"/>
      <c r="I45" s="44"/>
      <c r="J45" s="44"/>
      <c r="K45" s="44"/>
      <c r="L45" s="44"/>
      <c r="M45" s="44"/>
      <c r="N45" s="44"/>
      <c r="O45" s="44"/>
      <c r="AM45" s="171">
        <f t="shared" si="0"/>
        <v>558400</v>
      </c>
      <c r="AN45" s="171">
        <f t="shared" si="14"/>
        <v>122265.61328329403</v>
      </c>
      <c r="AO45">
        <f t="shared" si="10"/>
        <v>40000</v>
      </c>
      <c r="AP45" s="171">
        <f t="shared" si="1"/>
        <v>680665.61328329402</v>
      </c>
      <c r="AR45" s="171">
        <f t="shared" si="2"/>
        <v>169983.33333333331</v>
      </c>
      <c r="AS45" s="171">
        <f t="shared" si="11"/>
        <v>52750</v>
      </c>
      <c r="AT45">
        <f t="shared" si="15"/>
        <v>40000</v>
      </c>
      <c r="AU45" s="171">
        <f t="shared" si="3"/>
        <v>222733.33333333331</v>
      </c>
      <c r="AW45" s="171">
        <f t="shared" si="6"/>
        <v>153333.33333333334</v>
      </c>
      <c r="AX45" s="171">
        <f t="shared" si="7"/>
        <v>2529600</v>
      </c>
      <c r="AY45">
        <f t="shared" si="12"/>
        <v>40000</v>
      </c>
      <c r="AZ45" s="171">
        <f t="shared" si="4"/>
        <v>2682933.3333333335</v>
      </c>
      <c r="BB45" s="171">
        <f t="shared" si="8"/>
        <v>18333.333333333332</v>
      </c>
      <c r="BC45" s="171">
        <f t="shared" si="9"/>
        <v>1346625</v>
      </c>
      <c r="BD45">
        <f t="shared" si="13"/>
        <v>40000</v>
      </c>
      <c r="BE45" s="171">
        <f t="shared" si="5"/>
        <v>1364958.3333333333</v>
      </c>
    </row>
    <row r="46" spans="2:57" ht="16" x14ac:dyDescent="0.2">
      <c r="B46" s="272" t="s">
        <v>325</v>
      </c>
      <c r="C46" s="273">
        <f>(0.2*C43)*C48/C19</f>
        <v>8.4991666666666656</v>
      </c>
      <c r="E46" s="44"/>
      <c r="F46" s="44"/>
      <c r="G46" s="44"/>
      <c r="H46" s="44"/>
      <c r="I46" s="44"/>
      <c r="J46" s="44"/>
      <c r="K46" s="44"/>
      <c r="L46" s="44"/>
      <c r="M46" s="44"/>
      <c r="N46" s="44"/>
      <c r="O46" s="44"/>
      <c r="AM46" s="171">
        <f t="shared" si="0"/>
        <v>572360</v>
      </c>
      <c r="AN46" s="171">
        <f t="shared" si="14"/>
        <v>119283.5251544332</v>
      </c>
      <c r="AO46">
        <f t="shared" si="10"/>
        <v>41000</v>
      </c>
      <c r="AP46" s="171">
        <f t="shared" si="1"/>
        <v>691643.52515443321</v>
      </c>
      <c r="AR46" s="171">
        <f t="shared" si="2"/>
        <v>174232.91666666666</v>
      </c>
      <c r="AS46" s="171">
        <f t="shared" si="11"/>
        <v>51463.414634146342</v>
      </c>
      <c r="AT46">
        <f t="shared" si="15"/>
        <v>41000</v>
      </c>
      <c r="AU46" s="171">
        <f t="shared" si="3"/>
        <v>225696.33130081301</v>
      </c>
      <c r="AW46" s="171">
        <f t="shared" si="6"/>
        <v>157166.66666666669</v>
      </c>
      <c r="AX46" s="171">
        <f t="shared" si="7"/>
        <v>2467902.4390243902</v>
      </c>
      <c r="AY46">
        <f t="shared" si="12"/>
        <v>41000</v>
      </c>
      <c r="AZ46" s="171">
        <f t="shared" si="4"/>
        <v>2625069.1056910567</v>
      </c>
      <c r="BB46" s="171">
        <f t="shared" si="8"/>
        <v>18791.666666666664</v>
      </c>
      <c r="BC46" s="171">
        <f t="shared" si="9"/>
        <v>1313780.487804878</v>
      </c>
      <c r="BD46">
        <f t="shared" si="13"/>
        <v>41000</v>
      </c>
      <c r="BE46" s="171">
        <f t="shared" si="5"/>
        <v>1332572.1544715448</v>
      </c>
    </row>
    <row r="47" spans="2:57" ht="16" x14ac:dyDescent="0.2">
      <c r="B47" s="272" t="s">
        <v>320</v>
      </c>
      <c r="C47" s="272">
        <v>1</v>
      </c>
      <c r="AM47" s="171">
        <f t="shared" si="0"/>
        <v>586320</v>
      </c>
      <c r="AN47" s="171">
        <f t="shared" si="14"/>
        <v>116443.44122218479</v>
      </c>
      <c r="AO47">
        <f t="shared" si="10"/>
        <v>42000</v>
      </c>
      <c r="AP47" s="171">
        <f t="shared" si="1"/>
        <v>702763.4412221848</v>
      </c>
      <c r="AR47" s="171">
        <f t="shared" si="2"/>
        <v>178482.49999999997</v>
      </c>
      <c r="AS47" s="171">
        <f t="shared" si="11"/>
        <v>50238.095238095237</v>
      </c>
      <c r="AT47">
        <f t="shared" si="15"/>
        <v>42000</v>
      </c>
      <c r="AU47" s="171">
        <f t="shared" si="3"/>
        <v>228720.59523809521</v>
      </c>
      <c r="AW47" s="171">
        <f t="shared" si="6"/>
        <v>161000</v>
      </c>
      <c r="AX47" s="171">
        <f t="shared" si="7"/>
        <v>2409142.8571428573</v>
      </c>
      <c r="AY47">
        <f t="shared" si="12"/>
        <v>42000</v>
      </c>
      <c r="AZ47" s="171">
        <f t="shared" si="4"/>
        <v>2570142.8571428573</v>
      </c>
      <c r="BB47" s="171">
        <f t="shared" si="8"/>
        <v>19250</v>
      </c>
      <c r="BC47" s="171">
        <f t="shared" si="9"/>
        <v>1282500</v>
      </c>
      <c r="BD47">
        <f t="shared" si="13"/>
        <v>42000</v>
      </c>
      <c r="BE47" s="171">
        <f t="shared" si="5"/>
        <v>1301750</v>
      </c>
    </row>
    <row r="48" spans="2:57" ht="16" x14ac:dyDescent="0.2">
      <c r="B48" s="272" t="s">
        <v>326</v>
      </c>
      <c r="C48" s="272">
        <f>COUNT(MRP!K12:K58)</f>
        <v>47</v>
      </c>
      <c r="AM48" s="171">
        <f t="shared" si="0"/>
        <v>600280</v>
      </c>
      <c r="AN48" s="171">
        <f t="shared" si="14"/>
        <v>113735.4542170177</v>
      </c>
      <c r="AO48">
        <f t="shared" si="10"/>
        <v>43000</v>
      </c>
      <c r="AP48" s="171">
        <f t="shared" si="1"/>
        <v>714015.45421701774</v>
      </c>
      <c r="AR48" s="171">
        <f t="shared" si="2"/>
        <v>182732.08333333331</v>
      </c>
      <c r="AS48" s="171">
        <f t="shared" si="11"/>
        <v>49069.767441860466</v>
      </c>
      <c r="AT48">
        <f t="shared" si="15"/>
        <v>43000</v>
      </c>
      <c r="AU48" s="171">
        <f t="shared" si="3"/>
        <v>231801.85077519377</v>
      </c>
      <c r="AW48" s="171">
        <f t="shared" si="6"/>
        <v>164833.33333333334</v>
      </c>
      <c r="AX48" s="171">
        <f t="shared" si="7"/>
        <v>2353116.2790697673</v>
      </c>
      <c r="AY48">
        <f t="shared" si="12"/>
        <v>43000</v>
      </c>
      <c r="AZ48" s="171">
        <f t="shared" si="4"/>
        <v>2517949.6124031008</v>
      </c>
      <c r="BB48" s="171">
        <f t="shared" si="8"/>
        <v>19708.333333333332</v>
      </c>
      <c r="BC48" s="171">
        <f t="shared" si="9"/>
        <v>1252674.4186046512</v>
      </c>
      <c r="BD48">
        <f t="shared" si="13"/>
        <v>43000</v>
      </c>
      <c r="BE48" s="171">
        <f t="shared" si="5"/>
        <v>1272382.7519379845</v>
      </c>
    </row>
    <row r="49" spans="2:57" x14ac:dyDescent="0.2">
      <c r="AM49" s="171">
        <f t="shared" si="0"/>
        <v>614240</v>
      </c>
      <c r="AN49" s="171">
        <f t="shared" si="14"/>
        <v>111150.55753026731</v>
      </c>
      <c r="AO49">
        <f t="shared" si="10"/>
        <v>44000</v>
      </c>
      <c r="AP49" s="171">
        <f t="shared" si="1"/>
        <v>725390.55753026728</v>
      </c>
      <c r="AR49" s="171">
        <f t="shared" si="2"/>
        <v>186981.66666666666</v>
      </c>
      <c r="AS49" s="171">
        <f t="shared" si="11"/>
        <v>47954.545454545456</v>
      </c>
      <c r="AT49">
        <f t="shared" si="15"/>
        <v>44000</v>
      </c>
      <c r="AU49" s="171">
        <f t="shared" si="3"/>
        <v>234936.2121212121</v>
      </c>
      <c r="AW49" s="171">
        <f t="shared" si="6"/>
        <v>168666.66666666669</v>
      </c>
      <c r="AX49" s="171">
        <f t="shared" si="7"/>
        <v>2299636.3636363638</v>
      </c>
      <c r="AY49">
        <f t="shared" si="12"/>
        <v>44000</v>
      </c>
      <c r="AZ49" s="171">
        <f t="shared" si="4"/>
        <v>2468303.0303030303</v>
      </c>
      <c r="BB49" s="171">
        <f t="shared" si="8"/>
        <v>20166.666666666664</v>
      </c>
      <c r="BC49" s="171">
        <f t="shared" si="9"/>
        <v>1224204.5454545454</v>
      </c>
      <c r="BD49">
        <f t="shared" si="13"/>
        <v>44000</v>
      </c>
      <c r="BE49" s="171">
        <f t="shared" si="5"/>
        <v>1244371.2121212122</v>
      </c>
    </row>
    <row r="50" spans="2:57" ht="16" x14ac:dyDescent="0.2">
      <c r="B50" s="163" t="s">
        <v>308</v>
      </c>
      <c r="C50" s="163">
        <f>ROUND(SQRT(2*C44*C45/C46),0)</f>
        <v>22283</v>
      </c>
      <c r="AM50" s="171">
        <f t="shared" si="0"/>
        <v>628200</v>
      </c>
      <c r="AN50" s="171">
        <f t="shared" si="14"/>
        <v>108680.54514070581</v>
      </c>
      <c r="AO50">
        <f t="shared" si="10"/>
        <v>45000</v>
      </c>
      <c r="AP50" s="171">
        <f t="shared" si="1"/>
        <v>736880.54514070577</v>
      </c>
      <c r="AR50" s="171">
        <f t="shared" si="2"/>
        <v>191231.24999999997</v>
      </c>
      <c r="AS50" s="171">
        <f t="shared" si="11"/>
        <v>46888.888888888891</v>
      </c>
      <c r="AT50">
        <f t="shared" si="15"/>
        <v>45000</v>
      </c>
      <c r="AU50" s="171">
        <f t="shared" si="3"/>
        <v>238120.13888888888</v>
      </c>
      <c r="AW50" s="171">
        <f t="shared" si="6"/>
        <v>172500</v>
      </c>
      <c r="AX50" s="171">
        <f t="shared" si="7"/>
        <v>2248533.3333333335</v>
      </c>
      <c r="AY50">
        <f t="shared" si="12"/>
        <v>45000</v>
      </c>
      <c r="AZ50" s="171">
        <f t="shared" si="4"/>
        <v>2421033.3333333335</v>
      </c>
      <c r="BB50" s="171">
        <f t="shared" si="8"/>
        <v>20625</v>
      </c>
      <c r="BC50" s="171">
        <f t="shared" si="9"/>
        <v>1197000</v>
      </c>
      <c r="BD50">
        <f t="shared" si="13"/>
        <v>45000</v>
      </c>
      <c r="BE50" s="171">
        <f t="shared" si="5"/>
        <v>1217625</v>
      </c>
    </row>
    <row r="51" spans="2:57" ht="16" x14ac:dyDescent="0.2">
      <c r="B51" s="163" t="s">
        <v>322</v>
      </c>
      <c r="C51" s="163">
        <f>ROUND(C44/C48*C47,0)</f>
        <v>224468</v>
      </c>
      <c r="AM51" s="171">
        <f t="shared" si="0"/>
        <v>642160</v>
      </c>
      <c r="AN51" s="171">
        <f t="shared" si="14"/>
        <v>106317.92459416873</v>
      </c>
      <c r="AO51">
        <f t="shared" si="10"/>
        <v>46000</v>
      </c>
      <c r="AP51" s="171">
        <f t="shared" si="1"/>
        <v>748477.92459416878</v>
      </c>
      <c r="AR51" s="171">
        <f t="shared" si="2"/>
        <v>195480.83333333331</v>
      </c>
      <c r="AS51" s="171">
        <f t="shared" si="11"/>
        <v>45869.565217391304</v>
      </c>
      <c r="AT51">
        <f t="shared" si="15"/>
        <v>46000</v>
      </c>
      <c r="AU51" s="171">
        <f t="shared" si="3"/>
        <v>241350.39855072461</v>
      </c>
      <c r="AW51" s="171">
        <f t="shared" si="6"/>
        <v>176333.33333333334</v>
      </c>
      <c r="AX51" s="171">
        <f t="shared" si="7"/>
        <v>2199652.1739130435</v>
      </c>
      <c r="AY51">
        <f t="shared" si="12"/>
        <v>46000</v>
      </c>
      <c r="AZ51" s="171">
        <f t="shared" si="4"/>
        <v>2375985.5072463769</v>
      </c>
      <c r="BB51" s="171">
        <f t="shared" si="8"/>
        <v>21083.333333333332</v>
      </c>
      <c r="BC51" s="171">
        <f t="shared" si="9"/>
        <v>1170978.2608695652</v>
      </c>
      <c r="BD51">
        <f t="shared" si="13"/>
        <v>46000</v>
      </c>
      <c r="BE51" s="171">
        <f t="shared" si="5"/>
        <v>1192061.5942028984</v>
      </c>
    </row>
    <row r="52" spans="2:57" x14ac:dyDescent="0.2">
      <c r="AM52" s="171">
        <f t="shared" si="0"/>
        <v>656120</v>
      </c>
      <c r="AN52" s="171">
        <f t="shared" si="14"/>
        <v>104055.84109216514</v>
      </c>
      <c r="AO52">
        <f t="shared" si="10"/>
        <v>47000</v>
      </c>
      <c r="AP52" s="171">
        <f t="shared" si="1"/>
        <v>760175.84109216509</v>
      </c>
      <c r="AR52" s="171">
        <f t="shared" si="2"/>
        <v>199730.41666666666</v>
      </c>
      <c r="AS52" s="171">
        <f t="shared" si="11"/>
        <v>44893.617021276594</v>
      </c>
      <c r="AT52">
        <f t="shared" si="15"/>
        <v>47000</v>
      </c>
      <c r="AU52" s="171">
        <f t="shared" si="3"/>
        <v>244624.03368794324</v>
      </c>
      <c r="AW52" s="171">
        <f t="shared" si="6"/>
        <v>180166.66666666669</v>
      </c>
      <c r="AX52" s="171">
        <f t="shared" si="7"/>
        <v>2152851.0638297871</v>
      </c>
      <c r="AY52">
        <f t="shared" si="12"/>
        <v>47000</v>
      </c>
      <c r="AZ52" s="171">
        <f t="shared" si="4"/>
        <v>2333017.7304964536</v>
      </c>
      <c r="BB52" s="171">
        <f t="shared" si="8"/>
        <v>21541.666666666664</v>
      </c>
      <c r="BC52" s="171">
        <f t="shared" si="9"/>
        <v>1146063.8297872341</v>
      </c>
      <c r="BD52">
        <f t="shared" si="13"/>
        <v>47000</v>
      </c>
      <c r="BE52" s="171">
        <f t="shared" si="5"/>
        <v>1167605.4964539008</v>
      </c>
    </row>
    <row r="53" spans="2:57" x14ac:dyDescent="0.2">
      <c r="AM53" s="171">
        <f t="shared" si="0"/>
        <v>670080</v>
      </c>
      <c r="AN53" s="171">
        <f t="shared" si="14"/>
        <v>101888.01106941169</v>
      </c>
      <c r="AO53">
        <f t="shared" si="10"/>
        <v>48000</v>
      </c>
      <c r="AP53" s="171">
        <f t="shared" si="1"/>
        <v>771968.01106941164</v>
      </c>
      <c r="AR53" s="171">
        <f t="shared" si="2"/>
        <v>203979.99999999997</v>
      </c>
      <c r="AS53" s="171">
        <f t="shared" si="11"/>
        <v>43958.333333333336</v>
      </c>
      <c r="AT53">
        <f t="shared" si="15"/>
        <v>48000</v>
      </c>
      <c r="AU53" s="171">
        <f t="shared" si="3"/>
        <v>247938.33333333331</v>
      </c>
      <c r="AW53" s="171">
        <f t="shared" si="6"/>
        <v>184000</v>
      </c>
      <c r="AX53" s="171">
        <f t="shared" si="7"/>
        <v>2108000</v>
      </c>
      <c r="AY53">
        <f t="shared" si="12"/>
        <v>48000</v>
      </c>
      <c r="AZ53" s="171">
        <f t="shared" si="4"/>
        <v>2292000</v>
      </c>
      <c r="BB53" s="171">
        <f t="shared" si="8"/>
        <v>22000</v>
      </c>
      <c r="BC53" s="171">
        <f t="shared" si="9"/>
        <v>1122187.5</v>
      </c>
      <c r="BD53">
        <f t="shared" si="13"/>
        <v>48000</v>
      </c>
      <c r="BE53" s="171">
        <f t="shared" si="5"/>
        <v>1144187.5</v>
      </c>
    </row>
    <row r="54" spans="2:57" x14ac:dyDescent="0.2">
      <c r="AM54" s="171">
        <f t="shared" si="0"/>
        <v>684040</v>
      </c>
      <c r="AN54" s="171">
        <f t="shared" si="14"/>
        <v>99808.663904729823</v>
      </c>
      <c r="AO54">
        <f t="shared" si="10"/>
        <v>49000</v>
      </c>
      <c r="AP54" s="171">
        <f t="shared" si="1"/>
        <v>783848.66390472976</v>
      </c>
      <c r="AR54" s="171">
        <f t="shared" si="2"/>
        <v>208229.58333333331</v>
      </c>
      <c r="AS54" s="171">
        <f t="shared" si="11"/>
        <v>43061.224489795917</v>
      </c>
      <c r="AT54">
        <f t="shared" si="15"/>
        <v>49000</v>
      </c>
      <c r="AU54" s="171">
        <f t="shared" si="3"/>
        <v>251290.80782312923</v>
      </c>
      <c r="AW54" s="171">
        <f t="shared" si="6"/>
        <v>187833.33333333334</v>
      </c>
      <c r="AX54" s="171">
        <f t="shared" si="7"/>
        <v>2064979.5918367347</v>
      </c>
      <c r="AY54">
        <f t="shared" si="12"/>
        <v>49000</v>
      </c>
      <c r="AZ54" s="171">
        <f t="shared" si="4"/>
        <v>2252812.9251700682</v>
      </c>
      <c r="BB54" s="171">
        <f t="shared" si="8"/>
        <v>22458.333333333332</v>
      </c>
      <c r="BC54" s="171">
        <f t="shared" si="9"/>
        <v>1099285.7142857143</v>
      </c>
      <c r="BD54">
        <f t="shared" si="13"/>
        <v>49000</v>
      </c>
      <c r="BE54" s="171">
        <f t="shared" si="5"/>
        <v>1121744.0476190476</v>
      </c>
    </row>
    <row r="55" spans="2:57" x14ac:dyDescent="0.2">
      <c r="AM55" s="171">
        <f t="shared" si="0"/>
        <v>698000</v>
      </c>
      <c r="AN55" s="171">
        <f t="shared" si="14"/>
        <v>97812.490626635234</v>
      </c>
      <c r="AO55">
        <f t="shared" si="10"/>
        <v>50000</v>
      </c>
      <c r="AP55" s="171">
        <f t="shared" si="1"/>
        <v>795812.49062663526</v>
      </c>
      <c r="AR55" s="171">
        <f t="shared" si="2"/>
        <v>212479.16666666663</v>
      </c>
      <c r="AS55" s="171">
        <f t="shared" si="11"/>
        <v>42200</v>
      </c>
      <c r="AT55">
        <f t="shared" si="15"/>
        <v>50000</v>
      </c>
      <c r="AU55" s="171">
        <f t="shared" si="3"/>
        <v>254679.16666666663</v>
      </c>
      <c r="AW55" s="171">
        <f t="shared" si="6"/>
        <v>191666.66666666669</v>
      </c>
      <c r="AX55" s="171">
        <f t="shared" si="7"/>
        <v>2023680</v>
      </c>
      <c r="AY55">
        <f t="shared" si="12"/>
        <v>50000</v>
      </c>
      <c r="AZ55" s="171">
        <f t="shared" si="4"/>
        <v>2215346.6666666665</v>
      </c>
      <c r="BB55" s="171">
        <f t="shared" si="8"/>
        <v>22916.666666666664</v>
      </c>
      <c r="BC55" s="171">
        <f t="shared" si="9"/>
        <v>1077300</v>
      </c>
      <c r="BD55">
        <f t="shared" si="13"/>
        <v>50000</v>
      </c>
      <c r="BE55" s="171">
        <f t="shared" si="5"/>
        <v>1100216.6666666667</v>
      </c>
    </row>
    <row r="56" spans="2:57" x14ac:dyDescent="0.2">
      <c r="AM56" s="171">
        <f t="shared" si="0"/>
        <v>711960</v>
      </c>
      <c r="AN56" s="171">
        <f t="shared" si="14"/>
        <v>95894.598653563953</v>
      </c>
      <c r="AO56">
        <f t="shared" si="10"/>
        <v>51000</v>
      </c>
      <c r="AP56" s="171">
        <f t="shared" si="1"/>
        <v>807854.598653564</v>
      </c>
      <c r="AR56" s="171">
        <f t="shared" si="2"/>
        <v>216728.74999999997</v>
      </c>
      <c r="AS56" s="171">
        <f t="shared" si="11"/>
        <v>41372.549019607846</v>
      </c>
      <c r="AT56">
        <f t="shared" si="15"/>
        <v>51000</v>
      </c>
      <c r="AU56" s="171">
        <f t="shared" si="3"/>
        <v>258101.29901960783</v>
      </c>
      <c r="AW56" s="171">
        <f t="shared" si="6"/>
        <v>195500</v>
      </c>
      <c r="AX56" s="171">
        <f t="shared" si="7"/>
        <v>1984000</v>
      </c>
      <c r="AY56">
        <f t="shared" si="12"/>
        <v>51000</v>
      </c>
      <c r="AZ56" s="171">
        <f t="shared" si="4"/>
        <v>2179500</v>
      </c>
      <c r="BB56" s="171">
        <f t="shared" si="8"/>
        <v>23375</v>
      </c>
      <c r="BC56" s="171">
        <f t="shared" si="9"/>
        <v>1056176.4705882352</v>
      </c>
      <c r="BD56">
        <f t="shared" si="13"/>
        <v>51000</v>
      </c>
      <c r="BE56" s="171">
        <f t="shared" si="5"/>
        <v>1079551.4705882352</v>
      </c>
    </row>
    <row r="57" spans="2:57" x14ac:dyDescent="0.2">
      <c r="AM57" s="171">
        <f t="shared" si="0"/>
        <v>725920</v>
      </c>
      <c r="AN57" s="171">
        <f t="shared" si="14"/>
        <v>94050.471756380022</v>
      </c>
      <c r="AO57">
        <f t="shared" si="10"/>
        <v>52000</v>
      </c>
      <c r="AP57" s="171">
        <f t="shared" si="1"/>
        <v>819970.47175638005</v>
      </c>
      <c r="AR57" s="171">
        <f t="shared" si="2"/>
        <v>220978.33333333331</v>
      </c>
      <c r="AS57" s="171">
        <f t="shared" si="11"/>
        <v>40576.923076923078</v>
      </c>
      <c r="AT57">
        <f t="shared" si="15"/>
        <v>52000</v>
      </c>
      <c r="AU57" s="171">
        <f t="shared" si="3"/>
        <v>261555.25641025638</v>
      </c>
      <c r="AW57" s="171">
        <f t="shared" si="6"/>
        <v>199333.33333333334</v>
      </c>
      <c r="AX57" s="171">
        <f t="shared" si="7"/>
        <v>1945846.1538461538</v>
      </c>
      <c r="AY57">
        <f t="shared" si="12"/>
        <v>52000</v>
      </c>
      <c r="AZ57" s="171">
        <f t="shared" si="4"/>
        <v>2145179.487179487</v>
      </c>
      <c r="BB57" s="171">
        <f t="shared" si="8"/>
        <v>23833.333333333332</v>
      </c>
      <c r="BC57" s="171">
        <f t="shared" si="9"/>
        <v>1035865.3846153846</v>
      </c>
      <c r="BD57">
        <f t="shared" si="13"/>
        <v>52000</v>
      </c>
      <c r="BE57" s="171">
        <f t="shared" si="5"/>
        <v>1059698.717948718</v>
      </c>
    </row>
    <row r="58" spans="2:57" x14ac:dyDescent="0.2">
      <c r="AM58" s="171">
        <f t="shared" si="0"/>
        <v>739880</v>
      </c>
      <c r="AN58" s="171">
        <f t="shared" si="14"/>
        <v>92275.934553429455</v>
      </c>
      <c r="AO58">
        <f t="shared" si="10"/>
        <v>53000</v>
      </c>
      <c r="AP58" s="171">
        <f t="shared" si="1"/>
        <v>832155.93455342948</v>
      </c>
      <c r="AR58" s="171">
        <f t="shared" si="2"/>
        <v>225227.91666666663</v>
      </c>
      <c r="AS58" s="171">
        <f t="shared" si="11"/>
        <v>39811.32075471698</v>
      </c>
      <c r="AT58">
        <f t="shared" si="15"/>
        <v>53000</v>
      </c>
      <c r="AU58" s="171">
        <f t="shared" si="3"/>
        <v>265039.23742138362</v>
      </c>
      <c r="AW58" s="171">
        <f t="shared" si="6"/>
        <v>203166.66666666669</v>
      </c>
      <c r="AX58" s="171">
        <f t="shared" si="7"/>
        <v>1909132.0754716981</v>
      </c>
      <c r="AY58">
        <f t="shared" si="12"/>
        <v>53000</v>
      </c>
      <c r="AZ58" s="171">
        <f t="shared" si="4"/>
        <v>2112298.7421383648</v>
      </c>
      <c r="BB58" s="171">
        <f t="shared" si="8"/>
        <v>24291.666666666664</v>
      </c>
      <c r="BC58" s="171">
        <f t="shared" si="9"/>
        <v>1016320.7547169811</v>
      </c>
      <c r="BD58">
        <f t="shared" si="13"/>
        <v>53000</v>
      </c>
      <c r="BE58" s="171">
        <f t="shared" si="5"/>
        <v>1040612.4213836477</v>
      </c>
    </row>
    <row r="59" spans="2:57" x14ac:dyDescent="0.2">
      <c r="AM59" s="171">
        <f t="shared" si="0"/>
        <v>753840</v>
      </c>
      <c r="AN59" s="171">
        <f t="shared" si="14"/>
        <v>90567.120950588171</v>
      </c>
      <c r="AO59">
        <f t="shared" si="10"/>
        <v>54000</v>
      </c>
      <c r="AP59" s="171">
        <f t="shared" si="1"/>
        <v>844407.12095058814</v>
      </c>
      <c r="AR59" s="171">
        <f t="shared" si="2"/>
        <v>229477.49999999997</v>
      </c>
      <c r="AS59" s="171">
        <f t="shared" si="11"/>
        <v>39074.074074074073</v>
      </c>
      <c r="AT59">
        <f t="shared" si="15"/>
        <v>54000</v>
      </c>
      <c r="AU59" s="171">
        <f t="shared" si="3"/>
        <v>268551.57407407404</v>
      </c>
      <c r="AW59" s="171">
        <f t="shared" si="6"/>
        <v>207000</v>
      </c>
      <c r="AX59" s="171">
        <f t="shared" si="7"/>
        <v>1873777.7777777778</v>
      </c>
      <c r="AY59">
        <f t="shared" si="12"/>
        <v>54000</v>
      </c>
      <c r="AZ59" s="171">
        <f t="shared" si="4"/>
        <v>2080777.7777777778</v>
      </c>
      <c r="BB59" s="171">
        <f t="shared" si="8"/>
        <v>24750</v>
      </c>
      <c r="BC59" s="171">
        <f t="shared" si="9"/>
        <v>997500</v>
      </c>
      <c r="BD59">
        <f t="shared" si="13"/>
        <v>54000</v>
      </c>
      <c r="BE59" s="171">
        <f t="shared" si="5"/>
        <v>1022250</v>
      </c>
    </row>
    <row r="60" spans="2:57" x14ac:dyDescent="0.2">
      <c r="AM60" s="171">
        <f t="shared" si="0"/>
        <v>767800</v>
      </c>
      <c r="AN60" s="171">
        <f t="shared" si="14"/>
        <v>88920.446024213845</v>
      </c>
      <c r="AO60">
        <f t="shared" si="10"/>
        <v>55000</v>
      </c>
      <c r="AP60" s="171">
        <f t="shared" si="1"/>
        <v>856720.4460242138</v>
      </c>
      <c r="AR60" s="171">
        <f t="shared" si="2"/>
        <v>233727.08333333331</v>
      </c>
      <c r="AS60" s="171">
        <f t="shared" si="11"/>
        <v>38363.63636363636</v>
      </c>
      <c r="AT60">
        <f t="shared" si="15"/>
        <v>55000</v>
      </c>
      <c r="AU60" s="171">
        <f t="shared" si="3"/>
        <v>272090.71969696967</v>
      </c>
      <c r="AW60" s="171">
        <f t="shared" si="6"/>
        <v>210833.33333333334</v>
      </c>
      <c r="AX60" s="171">
        <f t="shared" si="7"/>
        <v>1839709.0909090908</v>
      </c>
      <c r="AY60">
        <f t="shared" si="12"/>
        <v>55000</v>
      </c>
      <c r="AZ60" s="171">
        <f t="shared" si="4"/>
        <v>2050542.4242424241</v>
      </c>
      <c r="BB60" s="171">
        <f t="shared" si="8"/>
        <v>25208.333333333332</v>
      </c>
      <c r="BC60" s="171">
        <f t="shared" si="9"/>
        <v>979363.63636363635</v>
      </c>
      <c r="BD60">
        <f t="shared" si="13"/>
        <v>55000</v>
      </c>
      <c r="BE60" s="171">
        <f t="shared" si="5"/>
        <v>1004571.9696969697</v>
      </c>
    </row>
    <row r="61" spans="2:57" x14ac:dyDescent="0.2">
      <c r="AM61" s="171">
        <f t="shared" si="0"/>
        <v>781760</v>
      </c>
      <c r="AN61" s="171">
        <f t="shared" si="14"/>
        <v>87332.580916638603</v>
      </c>
      <c r="AO61">
        <f t="shared" si="10"/>
        <v>56000</v>
      </c>
      <c r="AP61" s="171">
        <f t="shared" si="1"/>
        <v>869092.5809166386</v>
      </c>
      <c r="AR61" s="171">
        <f t="shared" si="2"/>
        <v>237976.66666666663</v>
      </c>
      <c r="AS61" s="171">
        <f t="shared" si="11"/>
        <v>37678.571428571428</v>
      </c>
      <c r="AT61">
        <f t="shared" si="15"/>
        <v>56000</v>
      </c>
      <c r="AU61" s="171">
        <f t="shared" si="3"/>
        <v>275655.23809523805</v>
      </c>
      <c r="AW61" s="171">
        <f t="shared" si="6"/>
        <v>214666.66666666669</v>
      </c>
      <c r="AX61" s="171">
        <f t="shared" si="7"/>
        <v>1806857.142857143</v>
      </c>
      <c r="AY61">
        <f t="shared" si="12"/>
        <v>56000</v>
      </c>
      <c r="AZ61" s="171">
        <f t="shared" si="4"/>
        <v>2021523.8095238097</v>
      </c>
      <c r="BB61" s="171">
        <f t="shared" si="8"/>
        <v>25666.666666666664</v>
      </c>
      <c r="BC61" s="171">
        <f t="shared" si="9"/>
        <v>961875</v>
      </c>
      <c r="BD61">
        <f t="shared" si="13"/>
        <v>56000</v>
      </c>
      <c r="BE61" s="171">
        <f t="shared" si="5"/>
        <v>987541.66666666663</v>
      </c>
    </row>
    <row r="62" spans="2:57" x14ac:dyDescent="0.2">
      <c r="AM62" s="171">
        <f t="shared" si="0"/>
        <v>795720</v>
      </c>
      <c r="AN62" s="171">
        <f t="shared" si="14"/>
        <v>85800.430374241434</v>
      </c>
      <c r="AO62">
        <f t="shared" si="10"/>
        <v>57000</v>
      </c>
      <c r="AP62" s="171">
        <f t="shared" si="1"/>
        <v>881520.43037424143</v>
      </c>
      <c r="AR62" s="171">
        <f t="shared" si="2"/>
        <v>242226.24999999997</v>
      </c>
      <c r="AS62" s="171">
        <f t="shared" si="11"/>
        <v>37017.543859649122</v>
      </c>
      <c r="AT62">
        <f t="shared" si="15"/>
        <v>57000</v>
      </c>
      <c r="AU62" s="171">
        <f t="shared" si="3"/>
        <v>279243.7938596491</v>
      </c>
      <c r="AW62" s="171">
        <f t="shared" si="6"/>
        <v>218500</v>
      </c>
      <c r="AX62" s="171">
        <f t="shared" si="7"/>
        <v>1775157.894736842</v>
      </c>
      <c r="AY62">
        <f t="shared" si="12"/>
        <v>57000</v>
      </c>
      <c r="AZ62" s="171">
        <f t="shared" si="4"/>
        <v>1993657.894736842</v>
      </c>
      <c r="BB62" s="171">
        <f t="shared" si="8"/>
        <v>26125</v>
      </c>
      <c r="BC62" s="171">
        <f t="shared" si="9"/>
        <v>945000</v>
      </c>
      <c r="BD62">
        <f t="shared" si="13"/>
        <v>57000</v>
      </c>
      <c r="BE62" s="171">
        <f t="shared" si="5"/>
        <v>971125</v>
      </c>
    </row>
    <row r="63" spans="2:57" x14ac:dyDescent="0.2">
      <c r="AM63" s="171">
        <f t="shared" si="0"/>
        <v>809680</v>
      </c>
      <c r="AN63" s="171">
        <f t="shared" si="14"/>
        <v>84321.112609168296</v>
      </c>
      <c r="AO63">
        <f t="shared" si="10"/>
        <v>58000</v>
      </c>
      <c r="AP63" s="171">
        <f t="shared" si="1"/>
        <v>894001.11260916828</v>
      </c>
      <c r="AR63" s="171">
        <f t="shared" si="2"/>
        <v>246475.83333333331</v>
      </c>
      <c r="AS63" s="171">
        <f t="shared" si="11"/>
        <v>36379.310344827587</v>
      </c>
      <c r="AT63">
        <f t="shared" si="15"/>
        <v>58000</v>
      </c>
      <c r="AU63" s="171">
        <f t="shared" si="3"/>
        <v>282855.14367816091</v>
      </c>
      <c r="AW63" s="171">
        <f t="shared" si="6"/>
        <v>222333.33333333334</v>
      </c>
      <c r="AX63" s="171">
        <f t="shared" si="7"/>
        <v>1744551.7241379311</v>
      </c>
      <c r="AY63">
        <f t="shared" si="12"/>
        <v>58000</v>
      </c>
      <c r="AZ63" s="171">
        <f t="shared" si="4"/>
        <v>1966885.0574712644</v>
      </c>
      <c r="BB63" s="171">
        <f t="shared" si="8"/>
        <v>26583.333333333332</v>
      </c>
      <c r="BC63" s="171">
        <f t="shared" si="9"/>
        <v>928706.89655172417</v>
      </c>
      <c r="BD63">
        <f t="shared" si="13"/>
        <v>58000</v>
      </c>
      <c r="BE63" s="171">
        <f t="shared" si="5"/>
        <v>955290.22988505755</v>
      </c>
    </row>
    <row r="64" spans="2:57" x14ac:dyDescent="0.2">
      <c r="AM64" s="171">
        <f t="shared" si="0"/>
        <v>823640</v>
      </c>
      <c r="AN64" s="171">
        <f t="shared" si="14"/>
        <v>82891.941209012904</v>
      </c>
      <c r="AO64">
        <f t="shared" si="10"/>
        <v>59000</v>
      </c>
      <c r="AP64" s="171">
        <f t="shared" si="1"/>
        <v>906531.94120901288</v>
      </c>
      <c r="AR64" s="171">
        <f t="shared" si="2"/>
        <v>250725.41666666663</v>
      </c>
      <c r="AS64" s="171">
        <f t="shared" si="11"/>
        <v>35762.711864406781</v>
      </c>
      <c r="AT64">
        <f t="shared" si="15"/>
        <v>59000</v>
      </c>
      <c r="AU64" s="171">
        <f t="shared" si="3"/>
        <v>286488.12853107339</v>
      </c>
      <c r="AW64" s="171">
        <f t="shared" si="6"/>
        <v>226166.66666666669</v>
      </c>
      <c r="AX64" s="171">
        <f t="shared" si="7"/>
        <v>1714983.0508474577</v>
      </c>
      <c r="AY64">
        <f t="shared" si="12"/>
        <v>59000</v>
      </c>
      <c r="AZ64" s="171">
        <f t="shared" si="4"/>
        <v>1941149.7175141245</v>
      </c>
      <c r="BB64" s="171">
        <f t="shared" si="8"/>
        <v>27041.666666666664</v>
      </c>
      <c r="BC64" s="171">
        <f t="shared" si="9"/>
        <v>912966.10169491521</v>
      </c>
      <c r="BD64">
        <f t="shared" si="13"/>
        <v>59000</v>
      </c>
      <c r="BE64" s="171">
        <f t="shared" si="5"/>
        <v>940007.76836158184</v>
      </c>
    </row>
    <row r="65" spans="2:57" x14ac:dyDescent="0.2">
      <c r="AM65" s="171">
        <f t="shared" si="0"/>
        <v>837600</v>
      </c>
      <c r="AN65" s="171">
        <f t="shared" si="14"/>
        <v>81510.408855529357</v>
      </c>
      <c r="AO65">
        <f t="shared" si="10"/>
        <v>60000</v>
      </c>
      <c r="AP65" s="171">
        <f t="shared" si="1"/>
        <v>919110.40885552939</v>
      </c>
      <c r="AR65" s="171">
        <f t="shared" si="2"/>
        <v>254974.99999999997</v>
      </c>
      <c r="AS65" s="171">
        <f t="shared" si="11"/>
        <v>35166.666666666664</v>
      </c>
      <c r="AT65">
        <f t="shared" si="15"/>
        <v>60000</v>
      </c>
      <c r="AU65" s="171">
        <f t="shared" si="3"/>
        <v>290141.66666666663</v>
      </c>
      <c r="AW65" s="171">
        <f t="shared" si="6"/>
        <v>230000</v>
      </c>
      <c r="AX65" s="171">
        <f t="shared" si="7"/>
        <v>1686400</v>
      </c>
      <c r="AY65">
        <f t="shared" si="12"/>
        <v>60000</v>
      </c>
      <c r="AZ65" s="171">
        <f t="shared" si="4"/>
        <v>1916400</v>
      </c>
      <c r="BB65" s="171">
        <f t="shared" si="8"/>
        <v>27500</v>
      </c>
      <c r="BC65" s="171">
        <f t="shared" si="9"/>
        <v>897750</v>
      </c>
      <c r="BD65">
        <f t="shared" si="13"/>
        <v>60000</v>
      </c>
      <c r="BE65" s="171">
        <f t="shared" si="5"/>
        <v>925250</v>
      </c>
    </row>
    <row r="66" spans="2:57" x14ac:dyDescent="0.2">
      <c r="AM66" s="171">
        <f t="shared" si="0"/>
        <v>851560</v>
      </c>
      <c r="AN66" s="171">
        <f t="shared" si="14"/>
        <v>80174.172644782971</v>
      </c>
      <c r="AO66">
        <f t="shared" si="10"/>
        <v>61000</v>
      </c>
      <c r="AP66" s="171">
        <f t="shared" si="1"/>
        <v>931734.17264478293</v>
      </c>
      <c r="AR66" s="171">
        <f t="shared" si="2"/>
        <v>259224.58333333331</v>
      </c>
      <c r="AS66" s="171">
        <f t="shared" si="11"/>
        <v>34590.163934426229</v>
      </c>
      <c r="AT66">
        <f t="shared" si="15"/>
        <v>61000</v>
      </c>
      <c r="AU66" s="171">
        <f t="shared" si="3"/>
        <v>293814.74726775952</v>
      </c>
      <c r="AW66" s="171">
        <f t="shared" si="6"/>
        <v>233833.33333333334</v>
      </c>
      <c r="AX66" s="171">
        <f t="shared" si="7"/>
        <v>1658754.0983606558</v>
      </c>
      <c r="AY66">
        <f t="shared" si="12"/>
        <v>61000</v>
      </c>
      <c r="AZ66" s="171">
        <f t="shared" si="4"/>
        <v>1892587.4316939891</v>
      </c>
      <c r="BB66" s="171">
        <f t="shared" si="8"/>
        <v>27958.333333333332</v>
      </c>
      <c r="BC66" s="171">
        <f t="shared" si="9"/>
        <v>883032.78688524594</v>
      </c>
      <c r="BD66">
        <f t="shared" si="13"/>
        <v>61000</v>
      </c>
      <c r="BE66" s="171">
        <f t="shared" si="5"/>
        <v>910991.12021857931</v>
      </c>
    </row>
    <row r="67" spans="2:57" x14ac:dyDescent="0.2">
      <c r="AM67" s="171">
        <f t="shared" si="0"/>
        <v>865520</v>
      </c>
      <c r="AN67" s="171">
        <f t="shared" si="14"/>
        <v>78881.040827931633</v>
      </c>
      <c r="AO67">
        <f t="shared" si="10"/>
        <v>62000</v>
      </c>
      <c r="AP67" s="171">
        <f t="shared" si="1"/>
        <v>944401.0408279316</v>
      </c>
      <c r="AR67" s="171">
        <f t="shared" si="2"/>
        <v>263474.16666666663</v>
      </c>
      <c r="AS67" s="171">
        <f t="shared" si="11"/>
        <v>34032.258064516129</v>
      </c>
      <c r="AT67">
        <f t="shared" si="15"/>
        <v>62000</v>
      </c>
      <c r="AU67" s="171">
        <f t="shared" si="3"/>
        <v>297506.42473118275</v>
      </c>
      <c r="AW67" s="171">
        <f t="shared" si="6"/>
        <v>237666.66666666669</v>
      </c>
      <c r="AX67" s="171">
        <f t="shared" si="7"/>
        <v>1632000</v>
      </c>
      <c r="AY67">
        <f t="shared" si="12"/>
        <v>62000</v>
      </c>
      <c r="AZ67" s="171">
        <f t="shared" si="4"/>
        <v>1869666.6666666667</v>
      </c>
      <c r="BB67" s="171">
        <f t="shared" si="8"/>
        <v>28416.666666666664</v>
      </c>
      <c r="BC67" s="171">
        <f t="shared" si="9"/>
        <v>868790.32258064521</v>
      </c>
      <c r="BD67">
        <f t="shared" si="13"/>
        <v>62000</v>
      </c>
      <c r="BE67" s="171">
        <f t="shared" si="5"/>
        <v>897206.98924731184</v>
      </c>
    </row>
    <row r="68" spans="2:57" x14ac:dyDescent="0.2">
      <c r="AM68" s="171">
        <f t="shared" si="0"/>
        <v>879480</v>
      </c>
      <c r="AN68" s="171">
        <f t="shared" si="14"/>
        <v>77628.960814789869</v>
      </c>
      <c r="AO68">
        <f t="shared" si="10"/>
        <v>63000</v>
      </c>
      <c r="AP68" s="171">
        <f t="shared" si="1"/>
        <v>957108.96081478987</v>
      </c>
      <c r="AR68" s="171">
        <f t="shared" si="2"/>
        <v>267723.74999999994</v>
      </c>
      <c r="AS68" s="171">
        <f t="shared" si="11"/>
        <v>33492.063492063491</v>
      </c>
      <c r="AT68">
        <f t="shared" si="15"/>
        <v>63000</v>
      </c>
      <c r="AU68" s="171">
        <f t="shared" si="3"/>
        <v>301215.81349206343</v>
      </c>
      <c r="AW68" s="171">
        <f t="shared" si="6"/>
        <v>241500</v>
      </c>
      <c r="AX68" s="171">
        <f t="shared" si="7"/>
        <v>1606095.2380952381</v>
      </c>
      <c r="AY68">
        <f t="shared" si="12"/>
        <v>63000</v>
      </c>
      <c r="AZ68" s="171">
        <f t="shared" si="4"/>
        <v>1847595.2380952381</v>
      </c>
      <c r="BB68" s="171">
        <f t="shared" si="8"/>
        <v>28875</v>
      </c>
      <c r="BC68" s="171">
        <f t="shared" si="9"/>
        <v>855000</v>
      </c>
      <c r="BD68">
        <f t="shared" si="13"/>
        <v>63000</v>
      </c>
      <c r="BE68" s="171">
        <f t="shared" si="5"/>
        <v>883875</v>
      </c>
    </row>
    <row r="69" spans="2:57" ht="18" x14ac:dyDescent="0.25">
      <c r="B69" s="433" t="s">
        <v>311</v>
      </c>
      <c r="C69" s="433"/>
      <c r="AM69" s="171">
        <f t="shared" ref="AM69:AM132" si="16">AO69/2*$C$17</f>
        <v>893440</v>
      </c>
      <c r="AN69" s="171">
        <f t="shared" si="14"/>
        <v>76416.008302058777</v>
      </c>
      <c r="AO69">
        <f t="shared" si="10"/>
        <v>64000</v>
      </c>
      <c r="AP69" s="171">
        <f t="shared" ref="AP69:AP132" si="17">AM69+AN69</f>
        <v>969856.00830205879</v>
      </c>
      <c r="AR69" s="171">
        <f t="shared" ref="AR69:AR132" si="18">AT69/2*$C$46</f>
        <v>271973.33333333331</v>
      </c>
      <c r="AS69" s="171">
        <f t="shared" si="11"/>
        <v>32968.75</v>
      </c>
      <c r="AT69">
        <f t="shared" si="15"/>
        <v>64000</v>
      </c>
      <c r="AU69" s="171">
        <f t="shared" ref="AU69:AU132" si="19">AR69+AS69</f>
        <v>304942.08333333331</v>
      </c>
      <c r="AW69" s="171">
        <f t="shared" si="6"/>
        <v>245333.33333333334</v>
      </c>
      <c r="AX69" s="171">
        <f t="shared" si="7"/>
        <v>1581000</v>
      </c>
      <c r="AY69">
        <f t="shared" si="12"/>
        <v>64000</v>
      </c>
      <c r="AZ69" s="171">
        <f t="shared" ref="AZ69:AZ132" si="20">AW69+AX69</f>
        <v>1826333.3333333333</v>
      </c>
      <c r="BB69" s="171">
        <f t="shared" si="8"/>
        <v>29333.333333333332</v>
      </c>
      <c r="BC69" s="171">
        <f t="shared" si="9"/>
        <v>841640.625</v>
      </c>
      <c r="BD69">
        <f t="shared" si="13"/>
        <v>64000</v>
      </c>
      <c r="BE69" s="171">
        <f t="shared" ref="BE69:BE132" si="21">BB69+BC69</f>
        <v>870973.95833333337</v>
      </c>
    </row>
    <row r="70" spans="2:57" ht="16" x14ac:dyDescent="0.2">
      <c r="B70" s="272" t="s">
        <v>327</v>
      </c>
      <c r="C70" s="273">
        <v>40</v>
      </c>
      <c r="AM70" s="171">
        <f t="shared" si="16"/>
        <v>907400</v>
      </c>
      <c r="AN70" s="171">
        <f t="shared" ref="AN70:AN133" si="22">$C$16*$C$15/AO70</f>
        <v>75240.377405104024</v>
      </c>
      <c r="AO70">
        <f t="shared" si="10"/>
        <v>65000</v>
      </c>
      <c r="AP70" s="171">
        <f t="shared" si="17"/>
        <v>982640.37740510399</v>
      </c>
      <c r="AR70" s="171">
        <f t="shared" si="18"/>
        <v>276222.91666666663</v>
      </c>
      <c r="AS70" s="171">
        <f t="shared" ref="AS70:AS133" si="23">$C$44*$C$45/AT70</f>
        <v>32461.538461538461</v>
      </c>
      <c r="AT70">
        <f t="shared" si="15"/>
        <v>65000</v>
      </c>
      <c r="AU70" s="171">
        <f t="shared" si="19"/>
        <v>308684.45512820507</v>
      </c>
      <c r="AW70" s="171">
        <f t="shared" ref="AW70:AW133" si="24">AY70/2*$C$73</f>
        <v>249166.66666666669</v>
      </c>
      <c r="AX70" s="171">
        <f t="shared" ref="AX70:AX133" si="25">$C$72*$C$71/AY70</f>
        <v>1556676.923076923</v>
      </c>
      <c r="AY70">
        <f t="shared" si="12"/>
        <v>65000</v>
      </c>
      <c r="AZ70" s="171">
        <f t="shared" si="20"/>
        <v>1805843.5897435897</v>
      </c>
      <c r="BB70" s="171">
        <f t="shared" ref="BB70:BB133" si="26">BD70/2*$C$107</f>
        <v>29791.666666666664</v>
      </c>
      <c r="BC70" s="171">
        <f t="shared" ref="BC70:BC133" si="27">$C$105*$C$106/BD70</f>
        <v>828692.30769230775</v>
      </c>
      <c r="BD70">
        <f t="shared" si="13"/>
        <v>65000</v>
      </c>
      <c r="BE70" s="171">
        <f t="shared" si="21"/>
        <v>858483.97435897437</v>
      </c>
    </row>
    <row r="71" spans="2:57" ht="17" x14ac:dyDescent="0.2">
      <c r="B71" s="274" t="s">
        <v>324</v>
      </c>
      <c r="C71" s="276">
        <f>SUM(MRP!R12:R59)</f>
        <v>20400000</v>
      </c>
      <c r="AM71" s="171">
        <f t="shared" si="16"/>
        <v>921360</v>
      </c>
      <c r="AN71" s="171">
        <f t="shared" si="22"/>
        <v>74100.371686844868</v>
      </c>
      <c r="AO71">
        <f t="shared" ref="AO71:AO134" si="28">1000+AO70</f>
        <v>66000</v>
      </c>
      <c r="AP71" s="171">
        <f t="shared" si="17"/>
        <v>995460.37168684485</v>
      </c>
      <c r="AR71" s="171">
        <f t="shared" si="18"/>
        <v>280472.49999999994</v>
      </c>
      <c r="AS71" s="171">
        <f t="shared" si="23"/>
        <v>31969.696969696968</v>
      </c>
      <c r="AT71">
        <f t="shared" si="15"/>
        <v>66000</v>
      </c>
      <c r="AU71" s="171">
        <f t="shared" si="19"/>
        <v>312442.1969696969</v>
      </c>
      <c r="AW71" s="171">
        <f t="shared" si="24"/>
        <v>253000</v>
      </c>
      <c r="AX71" s="171">
        <f t="shared" si="25"/>
        <v>1533090.9090909092</v>
      </c>
      <c r="AY71">
        <f t="shared" ref="AY71:AY134" si="29">1000+AY70</f>
        <v>66000</v>
      </c>
      <c r="AZ71" s="171">
        <f t="shared" si="20"/>
        <v>1786090.9090909092</v>
      </c>
      <c r="BB71" s="171">
        <f t="shared" si="26"/>
        <v>30250</v>
      </c>
      <c r="BC71" s="171">
        <f t="shared" si="27"/>
        <v>816136.36363636365</v>
      </c>
      <c r="BD71">
        <f t="shared" ref="BD71:BD134" si="30">1000+BD70</f>
        <v>66000</v>
      </c>
      <c r="BE71" s="171">
        <f t="shared" si="21"/>
        <v>846386.36363636365</v>
      </c>
    </row>
    <row r="72" spans="2:57" ht="16" x14ac:dyDescent="0.2">
      <c r="B72" s="272" t="s">
        <v>328</v>
      </c>
      <c r="C72" s="273">
        <f>4960</f>
        <v>4960</v>
      </c>
      <c r="AM72" s="171">
        <f t="shared" si="16"/>
        <v>935320</v>
      </c>
      <c r="AN72" s="171">
        <f t="shared" si="22"/>
        <v>72994.395990026285</v>
      </c>
      <c r="AO72">
        <f t="shared" si="28"/>
        <v>67000</v>
      </c>
      <c r="AP72" s="171">
        <f t="shared" si="17"/>
        <v>1008314.3959900263</v>
      </c>
      <c r="AR72" s="171">
        <f t="shared" si="18"/>
        <v>284722.08333333331</v>
      </c>
      <c r="AS72" s="171">
        <f t="shared" si="23"/>
        <v>31492.537313432837</v>
      </c>
      <c r="AT72">
        <f t="shared" ref="AT72:AT135" si="31">AT71+1000</f>
        <v>67000</v>
      </c>
      <c r="AU72" s="171">
        <f t="shared" si="19"/>
        <v>316214.62064676615</v>
      </c>
      <c r="AW72" s="171">
        <f t="shared" si="24"/>
        <v>256833.33333333334</v>
      </c>
      <c r="AX72" s="171">
        <f t="shared" si="25"/>
        <v>1510208.9552238807</v>
      </c>
      <c r="AY72">
        <f t="shared" si="29"/>
        <v>67000</v>
      </c>
      <c r="AZ72" s="171">
        <f t="shared" si="20"/>
        <v>1767042.288557214</v>
      </c>
      <c r="BB72" s="171">
        <f t="shared" si="26"/>
        <v>30708.333333333332</v>
      </c>
      <c r="BC72" s="171">
        <f t="shared" si="27"/>
        <v>803955.22388059704</v>
      </c>
      <c r="BD72">
        <f t="shared" si="30"/>
        <v>67000</v>
      </c>
      <c r="BE72" s="171">
        <f t="shared" si="21"/>
        <v>834663.55721393041</v>
      </c>
    </row>
    <row r="73" spans="2:57" ht="16" x14ac:dyDescent="0.2">
      <c r="B73" s="272" t="s">
        <v>325</v>
      </c>
      <c r="C73" s="273">
        <f>0.2*C70*C75/C19</f>
        <v>7.666666666666667</v>
      </c>
      <c r="AM73" s="171">
        <f t="shared" si="16"/>
        <v>949280</v>
      </c>
      <c r="AN73" s="171">
        <f t="shared" si="22"/>
        <v>71920.948990172954</v>
      </c>
      <c r="AO73">
        <f t="shared" si="28"/>
        <v>68000</v>
      </c>
      <c r="AP73" s="171">
        <f t="shared" si="17"/>
        <v>1021200.9489901729</v>
      </c>
      <c r="AR73" s="171">
        <f t="shared" si="18"/>
        <v>288971.66666666663</v>
      </c>
      <c r="AS73" s="171">
        <f t="shared" si="23"/>
        <v>31029.411764705881</v>
      </c>
      <c r="AT73">
        <f t="shared" si="31"/>
        <v>68000</v>
      </c>
      <c r="AU73" s="171">
        <f t="shared" si="19"/>
        <v>320001.07843137253</v>
      </c>
      <c r="AW73" s="171">
        <f t="shared" si="24"/>
        <v>260666.66666666669</v>
      </c>
      <c r="AX73" s="171">
        <f t="shared" si="25"/>
        <v>1488000</v>
      </c>
      <c r="AY73">
        <f t="shared" si="29"/>
        <v>68000</v>
      </c>
      <c r="AZ73" s="171">
        <f t="shared" si="20"/>
        <v>1748666.6666666667</v>
      </c>
      <c r="BB73" s="171">
        <f t="shared" si="26"/>
        <v>31166.666666666664</v>
      </c>
      <c r="BC73" s="171">
        <f t="shared" si="27"/>
        <v>792132.3529411765</v>
      </c>
      <c r="BD73">
        <f t="shared" si="30"/>
        <v>68000</v>
      </c>
      <c r="BE73" s="171">
        <f t="shared" si="21"/>
        <v>823299.01960784313</v>
      </c>
    </row>
    <row r="74" spans="2:57" ht="16" x14ac:dyDescent="0.2">
      <c r="B74" s="272" t="s">
        <v>320</v>
      </c>
      <c r="C74" s="276">
        <v>2</v>
      </c>
      <c r="AM74" s="171">
        <f t="shared" si="16"/>
        <v>963240.00000000012</v>
      </c>
      <c r="AN74" s="171">
        <f t="shared" si="22"/>
        <v>70878.616396112484</v>
      </c>
      <c r="AO74">
        <f t="shared" si="28"/>
        <v>69000</v>
      </c>
      <c r="AP74" s="171">
        <f t="shared" si="17"/>
        <v>1034118.6163961126</v>
      </c>
      <c r="AR74" s="171">
        <f t="shared" si="18"/>
        <v>293221.24999999994</v>
      </c>
      <c r="AS74" s="171">
        <f t="shared" si="23"/>
        <v>30579.710144927536</v>
      </c>
      <c r="AT74">
        <f t="shared" si="31"/>
        <v>69000</v>
      </c>
      <c r="AU74" s="171">
        <f t="shared" si="19"/>
        <v>323800.96014492749</v>
      </c>
      <c r="AW74" s="171">
        <f t="shared" si="24"/>
        <v>264500</v>
      </c>
      <c r="AX74" s="171">
        <f t="shared" si="25"/>
        <v>1466434.7826086956</v>
      </c>
      <c r="AY74">
        <f t="shared" si="29"/>
        <v>69000</v>
      </c>
      <c r="AZ74" s="171">
        <f t="shared" si="20"/>
        <v>1730934.7826086956</v>
      </c>
      <c r="BB74" s="171">
        <f t="shared" si="26"/>
        <v>31625</v>
      </c>
      <c r="BC74" s="171">
        <f t="shared" si="27"/>
        <v>780652.17391304346</v>
      </c>
      <c r="BD74">
        <f t="shared" si="30"/>
        <v>69000</v>
      </c>
      <c r="BE74" s="171">
        <f t="shared" si="21"/>
        <v>812277.17391304346</v>
      </c>
    </row>
    <row r="75" spans="2:57" ht="16" x14ac:dyDescent="0.2">
      <c r="B75" s="272" t="s">
        <v>326</v>
      </c>
      <c r="C75" s="272">
        <f>COUNT(MRP!R12:R57)</f>
        <v>46</v>
      </c>
      <c r="AM75" s="171">
        <f t="shared" si="16"/>
        <v>977200.00000000012</v>
      </c>
      <c r="AN75" s="171">
        <f t="shared" si="22"/>
        <v>69866.064733310879</v>
      </c>
      <c r="AO75">
        <f t="shared" si="28"/>
        <v>70000</v>
      </c>
      <c r="AP75" s="171">
        <f t="shared" si="17"/>
        <v>1047066.064733311</v>
      </c>
      <c r="AR75" s="171">
        <f t="shared" si="18"/>
        <v>297470.83333333331</v>
      </c>
      <c r="AS75" s="171">
        <f t="shared" si="23"/>
        <v>30142.857142857141</v>
      </c>
      <c r="AT75">
        <f t="shared" si="31"/>
        <v>70000</v>
      </c>
      <c r="AU75" s="171">
        <f t="shared" si="19"/>
        <v>327613.69047619047</v>
      </c>
      <c r="AW75" s="171">
        <f t="shared" si="24"/>
        <v>268333.33333333337</v>
      </c>
      <c r="AX75" s="171">
        <f t="shared" si="25"/>
        <v>1445485.7142857143</v>
      </c>
      <c r="AY75">
        <f t="shared" si="29"/>
        <v>70000</v>
      </c>
      <c r="AZ75" s="171">
        <f t="shared" si="20"/>
        <v>1713819.0476190476</v>
      </c>
      <c r="BB75" s="171">
        <f t="shared" si="26"/>
        <v>32083.333333333332</v>
      </c>
      <c r="BC75" s="171">
        <f t="shared" si="27"/>
        <v>769500</v>
      </c>
      <c r="BD75">
        <f t="shared" si="30"/>
        <v>70000</v>
      </c>
      <c r="BE75" s="171">
        <f t="shared" si="21"/>
        <v>801583.33333333337</v>
      </c>
    </row>
    <row r="76" spans="2:57" ht="16" x14ac:dyDescent="0.2">
      <c r="B76" s="272"/>
      <c r="C76" s="272"/>
      <c r="AM76" s="171">
        <f t="shared" si="16"/>
        <v>991160.00000000012</v>
      </c>
      <c r="AN76" s="171">
        <f t="shared" si="22"/>
        <v>68882.035652560022</v>
      </c>
      <c r="AO76">
        <f t="shared" si="28"/>
        <v>71000</v>
      </c>
      <c r="AP76" s="171">
        <f t="shared" si="17"/>
        <v>1060042.0356525602</v>
      </c>
      <c r="AR76" s="171">
        <f t="shared" si="18"/>
        <v>301720.41666666663</v>
      </c>
      <c r="AS76" s="171">
        <f t="shared" si="23"/>
        <v>29718.309859154928</v>
      </c>
      <c r="AT76">
        <f t="shared" si="31"/>
        <v>71000</v>
      </c>
      <c r="AU76" s="171">
        <f t="shared" si="19"/>
        <v>331438.72652582155</v>
      </c>
      <c r="AW76" s="171">
        <f t="shared" si="24"/>
        <v>272166.66666666669</v>
      </c>
      <c r="AX76" s="171">
        <f t="shared" si="25"/>
        <v>1425126.7605633803</v>
      </c>
      <c r="AY76">
        <f t="shared" si="29"/>
        <v>71000</v>
      </c>
      <c r="AZ76" s="171">
        <f t="shared" si="20"/>
        <v>1697293.4272300471</v>
      </c>
      <c r="BB76" s="171">
        <f t="shared" si="26"/>
        <v>32541.666666666664</v>
      </c>
      <c r="BC76" s="171">
        <f t="shared" si="27"/>
        <v>758661.97183098586</v>
      </c>
      <c r="BD76">
        <f t="shared" si="30"/>
        <v>71000</v>
      </c>
      <c r="BE76" s="171">
        <f t="shared" si="21"/>
        <v>791203.63849765249</v>
      </c>
    </row>
    <row r="77" spans="2:57" ht="16" x14ac:dyDescent="0.2">
      <c r="B77" s="163" t="s">
        <v>308</v>
      </c>
      <c r="C77" s="163">
        <f>ROUND(SQRT(2*C71*C72/C73),0)</f>
        <v>162468</v>
      </c>
      <c r="AM77" s="171">
        <f t="shared" si="16"/>
        <v>1005120.0000000001</v>
      </c>
      <c r="AN77" s="171">
        <f t="shared" si="22"/>
        <v>67925.340712941135</v>
      </c>
      <c r="AO77">
        <f t="shared" si="28"/>
        <v>72000</v>
      </c>
      <c r="AP77" s="171">
        <f t="shared" si="17"/>
        <v>1073045.3407129413</v>
      </c>
      <c r="AR77" s="171">
        <f t="shared" si="18"/>
        <v>305969.99999999994</v>
      </c>
      <c r="AS77" s="171">
        <f t="shared" si="23"/>
        <v>29305.555555555555</v>
      </c>
      <c r="AT77">
        <f t="shared" si="31"/>
        <v>72000</v>
      </c>
      <c r="AU77" s="171">
        <f t="shared" si="19"/>
        <v>335275.5555555555</v>
      </c>
      <c r="AW77" s="171">
        <f t="shared" si="24"/>
        <v>276000</v>
      </c>
      <c r="AX77" s="171">
        <f t="shared" si="25"/>
        <v>1405333.3333333333</v>
      </c>
      <c r="AY77">
        <f t="shared" si="29"/>
        <v>72000</v>
      </c>
      <c r="AZ77" s="171">
        <f t="shared" si="20"/>
        <v>1681333.3333333333</v>
      </c>
      <c r="BB77" s="171">
        <f t="shared" si="26"/>
        <v>33000</v>
      </c>
      <c r="BC77" s="171">
        <f t="shared" si="27"/>
        <v>748125</v>
      </c>
      <c r="BD77">
        <f t="shared" si="30"/>
        <v>72000</v>
      </c>
      <c r="BE77" s="171">
        <f t="shared" si="21"/>
        <v>781125</v>
      </c>
    </row>
    <row r="78" spans="2:57" ht="16" x14ac:dyDescent="0.2">
      <c r="B78" s="163" t="s">
        <v>322</v>
      </c>
      <c r="C78" s="163">
        <f>ROUND(C71/C75*C74,0)</f>
        <v>886957</v>
      </c>
      <c r="AM78" s="171">
        <f t="shared" si="16"/>
        <v>1019080.0000000001</v>
      </c>
      <c r="AN78" s="171">
        <f t="shared" si="22"/>
        <v>66994.856593585777</v>
      </c>
      <c r="AO78">
        <f t="shared" si="28"/>
        <v>73000</v>
      </c>
      <c r="AP78" s="171">
        <f t="shared" si="17"/>
        <v>1086074.8565935858</v>
      </c>
      <c r="AR78" s="171">
        <f t="shared" si="18"/>
        <v>310219.58333333331</v>
      </c>
      <c r="AS78" s="171">
        <f t="shared" si="23"/>
        <v>28904.109589041094</v>
      </c>
      <c r="AT78">
        <f t="shared" si="31"/>
        <v>73000</v>
      </c>
      <c r="AU78" s="171">
        <f t="shared" si="19"/>
        <v>339123.69292237441</v>
      </c>
      <c r="AW78" s="171">
        <f t="shared" si="24"/>
        <v>279833.33333333337</v>
      </c>
      <c r="AX78" s="171">
        <f t="shared" si="25"/>
        <v>1386082.1917808219</v>
      </c>
      <c r="AY78">
        <f t="shared" si="29"/>
        <v>73000</v>
      </c>
      <c r="AZ78" s="171">
        <f t="shared" si="20"/>
        <v>1665915.5251141554</v>
      </c>
      <c r="BB78" s="171">
        <f t="shared" si="26"/>
        <v>33458.333333333328</v>
      </c>
      <c r="BC78" s="171">
        <f t="shared" si="27"/>
        <v>737876.71232876717</v>
      </c>
      <c r="BD78">
        <f t="shared" si="30"/>
        <v>73000</v>
      </c>
      <c r="BE78" s="171">
        <f t="shared" si="21"/>
        <v>771335.04566210054</v>
      </c>
    </row>
    <row r="79" spans="2:57" x14ac:dyDescent="0.2">
      <c r="AM79" s="171">
        <f t="shared" si="16"/>
        <v>1033040.0000000001</v>
      </c>
      <c r="AN79" s="171">
        <f t="shared" si="22"/>
        <v>66089.520693672457</v>
      </c>
      <c r="AO79">
        <f t="shared" si="28"/>
        <v>74000</v>
      </c>
      <c r="AP79" s="171">
        <f t="shared" si="17"/>
        <v>1099129.5206936726</v>
      </c>
      <c r="AR79" s="171">
        <f t="shared" si="18"/>
        <v>314469.16666666663</v>
      </c>
      <c r="AS79" s="171">
        <f t="shared" si="23"/>
        <v>28513.513513513513</v>
      </c>
      <c r="AT79">
        <f t="shared" si="31"/>
        <v>74000</v>
      </c>
      <c r="AU79" s="171">
        <f t="shared" si="19"/>
        <v>342982.68018018012</v>
      </c>
      <c r="AW79" s="171">
        <f t="shared" si="24"/>
        <v>283666.66666666669</v>
      </c>
      <c r="AX79" s="171">
        <f t="shared" si="25"/>
        <v>1367351.3513513512</v>
      </c>
      <c r="AY79">
        <f t="shared" si="29"/>
        <v>74000</v>
      </c>
      <c r="AZ79" s="171">
        <f t="shared" si="20"/>
        <v>1651018.018018018</v>
      </c>
      <c r="BB79" s="171">
        <f t="shared" si="26"/>
        <v>33916.666666666664</v>
      </c>
      <c r="BC79" s="171">
        <f t="shared" si="27"/>
        <v>727905.40540540544</v>
      </c>
      <c r="BD79">
        <f t="shared" si="30"/>
        <v>74000</v>
      </c>
      <c r="BE79" s="171">
        <f t="shared" si="21"/>
        <v>761822.07207207207</v>
      </c>
    </row>
    <row r="80" spans="2:57" x14ac:dyDescent="0.2">
      <c r="AM80" s="171">
        <f t="shared" si="16"/>
        <v>1047000.0000000001</v>
      </c>
      <c r="AN80" s="171">
        <f t="shared" si="22"/>
        <v>65208.327084423487</v>
      </c>
      <c r="AO80">
        <f t="shared" si="28"/>
        <v>75000</v>
      </c>
      <c r="AP80" s="171">
        <f t="shared" si="17"/>
        <v>1112208.3270844235</v>
      </c>
      <c r="AR80" s="171">
        <f t="shared" si="18"/>
        <v>318718.74999999994</v>
      </c>
      <c r="AS80" s="171">
        <f t="shared" si="23"/>
        <v>28133.333333333332</v>
      </c>
      <c r="AT80">
        <f t="shared" si="31"/>
        <v>75000</v>
      </c>
      <c r="AU80" s="171">
        <f t="shared" si="19"/>
        <v>346852.08333333326</v>
      </c>
      <c r="AW80" s="171">
        <f t="shared" si="24"/>
        <v>287500</v>
      </c>
      <c r="AX80" s="171">
        <f t="shared" si="25"/>
        <v>1349120</v>
      </c>
      <c r="AY80">
        <f t="shared" si="29"/>
        <v>75000</v>
      </c>
      <c r="AZ80" s="171">
        <f t="shared" si="20"/>
        <v>1636620</v>
      </c>
      <c r="BB80" s="171">
        <f t="shared" si="26"/>
        <v>34375</v>
      </c>
      <c r="BC80" s="171">
        <f t="shared" si="27"/>
        <v>718200</v>
      </c>
      <c r="BD80">
        <f t="shared" si="30"/>
        <v>75000</v>
      </c>
      <c r="BE80" s="171">
        <f t="shared" si="21"/>
        <v>752575</v>
      </c>
    </row>
    <row r="81" spans="39:57" x14ac:dyDescent="0.2">
      <c r="AM81" s="171">
        <f t="shared" si="16"/>
        <v>1060960</v>
      </c>
      <c r="AN81" s="171">
        <f t="shared" si="22"/>
        <v>64350.322780681068</v>
      </c>
      <c r="AO81">
        <f t="shared" si="28"/>
        <v>76000</v>
      </c>
      <c r="AP81" s="171">
        <f t="shared" si="17"/>
        <v>1125310.3227806811</v>
      </c>
      <c r="AR81" s="171">
        <f t="shared" si="18"/>
        <v>322968.33333333331</v>
      </c>
      <c r="AS81" s="171">
        <f t="shared" si="23"/>
        <v>27763.157894736843</v>
      </c>
      <c r="AT81">
        <f t="shared" si="31"/>
        <v>76000</v>
      </c>
      <c r="AU81" s="171">
        <f t="shared" si="19"/>
        <v>350731.49122807017</v>
      </c>
      <c r="AW81" s="171">
        <f t="shared" si="24"/>
        <v>291333.33333333337</v>
      </c>
      <c r="AX81" s="171">
        <f t="shared" si="25"/>
        <v>1331368.4210526317</v>
      </c>
      <c r="AY81">
        <f t="shared" si="29"/>
        <v>76000</v>
      </c>
      <c r="AZ81" s="171">
        <f t="shared" si="20"/>
        <v>1622701.7543859649</v>
      </c>
      <c r="BB81" s="171">
        <f t="shared" si="26"/>
        <v>34833.333333333328</v>
      </c>
      <c r="BC81" s="171">
        <f t="shared" si="27"/>
        <v>708750</v>
      </c>
      <c r="BD81">
        <f t="shared" si="30"/>
        <v>76000</v>
      </c>
      <c r="BE81" s="171">
        <f t="shared" si="21"/>
        <v>743583.33333333337</v>
      </c>
    </row>
    <row r="82" spans="39:57" x14ac:dyDescent="0.2">
      <c r="AM82" s="171">
        <f t="shared" si="16"/>
        <v>1074920</v>
      </c>
      <c r="AN82" s="171">
        <f t="shared" si="22"/>
        <v>63514.604303009888</v>
      </c>
      <c r="AO82">
        <f t="shared" si="28"/>
        <v>77000</v>
      </c>
      <c r="AP82" s="171">
        <f t="shared" si="17"/>
        <v>1138434.6043030098</v>
      </c>
      <c r="AR82" s="171">
        <f t="shared" si="18"/>
        <v>327217.91666666663</v>
      </c>
      <c r="AS82" s="171">
        <f t="shared" si="23"/>
        <v>27402.597402597403</v>
      </c>
      <c r="AT82">
        <f t="shared" si="31"/>
        <v>77000</v>
      </c>
      <c r="AU82" s="171">
        <f t="shared" si="19"/>
        <v>354620.51406926406</v>
      </c>
      <c r="AW82" s="171">
        <f t="shared" si="24"/>
        <v>295166.66666666669</v>
      </c>
      <c r="AX82" s="171">
        <f t="shared" si="25"/>
        <v>1314077.9220779222</v>
      </c>
      <c r="AY82">
        <f t="shared" si="29"/>
        <v>77000</v>
      </c>
      <c r="AZ82" s="171">
        <f t="shared" si="20"/>
        <v>1609244.5887445889</v>
      </c>
      <c r="BB82" s="171">
        <f t="shared" si="26"/>
        <v>35291.666666666664</v>
      </c>
      <c r="BC82" s="171">
        <f t="shared" si="27"/>
        <v>699545.45454545459</v>
      </c>
      <c r="BD82">
        <f t="shared" si="30"/>
        <v>77000</v>
      </c>
      <c r="BE82" s="171">
        <f t="shared" si="21"/>
        <v>734837.12121212122</v>
      </c>
    </row>
    <row r="83" spans="39:57" x14ac:dyDescent="0.2">
      <c r="AM83" s="171">
        <f t="shared" si="16"/>
        <v>1088880</v>
      </c>
      <c r="AN83" s="171">
        <f t="shared" si="22"/>
        <v>62700.314504253351</v>
      </c>
      <c r="AO83">
        <f t="shared" si="28"/>
        <v>78000</v>
      </c>
      <c r="AP83" s="171">
        <f t="shared" si="17"/>
        <v>1151580.3145042534</v>
      </c>
      <c r="AR83" s="171">
        <f t="shared" si="18"/>
        <v>331467.49999999994</v>
      </c>
      <c r="AS83" s="171">
        <f t="shared" si="23"/>
        <v>27051.282051282051</v>
      </c>
      <c r="AT83">
        <f t="shared" si="31"/>
        <v>78000</v>
      </c>
      <c r="AU83" s="171">
        <f t="shared" si="19"/>
        <v>358518.782051282</v>
      </c>
      <c r="AW83" s="171">
        <f t="shared" si="24"/>
        <v>299000</v>
      </c>
      <c r="AX83" s="171">
        <f t="shared" si="25"/>
        <v>1297230.7692307692</v>
      </c>
      <c r="AY83">
        <f t="shared" si="29"/>
        <v>78000</v>
      </c>
      <c r="AZ83" s="171">
        <f t="shared" si="20"/>
        <v>1596230.7692307692</v>
      </c>
      <c r="BB83" s="171">
        <f t="shared" si="26"/>
        <v>35750</v>
      </c>
      <c r="BC83" s="171">
        <f t="shared" si="27"/>
        <v>690576.92307692312</v>
      </c>
      <c r="BD83">
        <f t="shared" si="30"/>
        <v>78000</v>
      </c>
      <c r="BE83" s="171">
        <f t="shared" si="21"/>
        <v>726326.92307692312</v>
      </c>
    </row>
    <row r="84" spans="39:57" x14ac:dyDescent="0.2">
      <c r="AM84" s="171">
        <f t="shared" si="16"/>
        <v>1102840</v>
      </c>
      <c r="AN84" s="171">
        <f t="shared" si="22"/>
        <v>61906.6396371109</v>
      </c>
      <c r="AO84">
        <f t="shared" si="28"/>
        <v>79000</v>
      </c>
      <c r="AP84" s="171">
        <f t="shared" si="17"/>
        <v>1164746.639637111</v>
      </c>
      <c r="AR84" s="171">
        <f t="shared" si="18"/>
        <v>335717.08333333331</v>
      </c>
      <c r="AS84" s="171">
        <f t="shared" si="23"/>
        <v>26708.860759493669</v>
      </c>
      <c r="AT84">
        <f t="shared" si="31"/>
        <v>79000</v>
      </c>
      <c r="AU84" s="171">
        <f t="shared" si="19"/>
        <v>362425.94409282698</v>
      </c>
      <c r="AW84" s="171">
        <f t="shared" si="24"/>
        <v>302833.33333333337</v>
      </c>
      <c r="AX84" s="171">
        <f t="shared" si="25"/>
        <v>1280810.1265822784</v>
      </c>
      <c r="AY84">
        <f t="shared" si="29"/>
        <v>79000</v>
      </c>
      <c r="AZ84" s="171">
        <f t="shared" si="20"/>
        <v>1583643.4599156119</v>
      </c>
      <c r="BB84" s="171">
        <f t="shared" si="26"/>
        <v>36208.333333333328</v>
      </c>
      <c r="BC84" s="171">
        <f t="shared" si="27"/>
        <v>681835.44303797465</v>
      </c>
      <c r="BD84">
        <f t="shared" si="30"/>
        <v>79000</v>
      </c>
      <c r="BE84" s="171">
        <f t="shared" si="21"/>
        <v>718043.77637130802</v>
      </c>
    </row>
    <row r="85" spans="39:57" x14ac:dyDescent="0.2">
      <c r="AM85" s="171">
        <f t="shared" si="16"/>
        <v>1116800</v>
      </c>
      <c r="AN85" s="171">
        <f t="shared" si="22"/>
        <v>61132.806641647017</v>
      </c>
      <c r="AO85">
        <f t="shared" si="28"/>
        <v>80000</v>
      </c>
      <c r="AP85" s="171">
        <f t="shared" si="17"/>
        <v>1177932.8066416471</v>
      </c>
      <c r="AR85" s="171">
        <f t="shared" si="18"/>
        <v>339966.66666666663</v>
      </c>
      <c r="AS85" s="171">
        <f t="shared" si="23"/>
        <v>26375</v>
      </c>
      <c r="AT85">
        <f t="shared" si="31"/>
        <v>80000</v>
      </c>
      <c r="AU85" s="171">
        <f t="shared" si="19"/>
        <v>366341.66666666663</v>
      </c>
      <c r="AW85" s="171">
        <f t="shared" si="24"/>
        <v>306666.66666666669</v>
      </c>
      <c r="AX85" s="171">
        <f t="shared" si="25"/>
        <v>1264800</v>
      </c>
      <c r="AY85">
        <f t="shared" si="29"/>
        <v>80000</v>
      </c>
      <c r="AZ85" s="171">
        <f t="shared" si="20"/>
        <v>1571466.6666666667</v>
      </c>
      <c r="BB85" s="171">
        <f t="shared" si="26"/>
        <v>36666.666666666664</v>
      </c>
      <c r="BC85" s="171">
        <f t="shared" si="27"/>
        <v>673312.5</v>
      </c>
      <c r="BD85">
        <f t="shared" si="30"/>
        <v>80000</v>
      </c>
      <c r="BE85" s="171">
        <f t="shared" si="21"/>
        <v>709979.16666666663</v>
      </c>
    </row>
    <row r="86" spans="39:57" x14ac:dyDescent="0.2">
      <c r="AM86" s="171">
        <f t="shared" si="16"/>
        <v>1130760</v>
      </c>
      <c r="AN86" s="171">
        <f t="shared" si="22"/>
        <v>60378.080633725447</v>
      </c>
      <c r="AO86">
        <f t="shared" si="28"/>
        <v>81000</v>
      </c>
      <c r="AP86" s="171">
        <f t="shared" si="17"/>
        <v>1191138.0806337255</v>
      </c>
      <c r="AR86" s="171">
        <f t="shared" si="18"/>
        <v>344216.24999999994</v>
      </c>
      <c r="AS86" s="171">
        <f t="shared" si="23"/>
        <v>26049.382716049382</v>
      </c>
      <c r="AT86">
        <f t="shared" si="31"/>
        <v>81000</v>
      </c>
      <c r="AU86" s="171">
        <f t="shared" si="19"/>
        <v>370265.63271604932</v>
      </c>
      <c r="AW86" s="171">
        <f t="shared" si="24"/>
        <v>310500</v>
      </c>
      <c r="AX86" s="171">
        <f t="shared" si="25"/>
        <v>1249185.1851851852</v>
      </c>
      <c r="AY86">
        <f t="shared" si="29"/>
        <v>81000</v>
      </c>
      <c r="AZ86" s="171">
        <f t="shared" si="20"/>
        <v>1559685.1851851852</v>
      </c>
      <c r="BB86" s="171">
        <f t="shared" si="26"/>
        <v>37125</v>
      </c>
      <c r="BC86" s="171">
        <f t="shared" si="27"/>
        <v>665000</v>
      </c>
      <c r="BD86">
        <f t="shared" si="30"/>
        <v>81000</v>
      </c>
      <c r="BE86" s="171">
        <f t="shared" si="21"/>
        <v>702125</v>
      </c>
    </row>
    <row r="87" spans="39:57" x14ac:dyDescent="0.2">
      <c r="AM87" s="171">
        <f t="shared" si="16"/>
        <v>1144720</v>
      </c>
      <c r="AN87" s="171">
        <f t="shared" si="22"/>
        <v>59641.762577216599</v>
      </c>
      <c r="AO87">
        <f t="shared" si="28"/>
        <v>82000</v>
      </c>
      <c r="AP87" s="171">
        <f t="shared" si="17"/>
        <v>1204361.7625772166</v>
      </c>
      <c r="AR87" s="171">
        <f t="shared" si="18"/>
        <v>348465.83333333331</v>
      </c>
      <c r="AS87" s="171">
        <f t="shared" si="23"/>
        <v>25731.707317073171</v>
      </c>
      <c r="AT87">
        <f t="shared" si="31"/>
        <v>82000</v>
      </c>
      <c r="AU87" s="171">
        <f t="shared" si="19"/>
        <v>374197.5406504065</v>
      </c>
      <c r="AW87" s="171">
        <f t="shared" si="24"/>
        <v>314333.33333333337</v>
      </c>
      <c r="AX87" s="171">
        <f t="shared" si="25"/>
        <v>1233951.2195121951</v>
      </c>
      <c r="AY87">
        <f t="shared" si="29"/>
        <v>82000</v>
      </c>
      <c r="AZ87" s="171">
        <f t="shared" si="20"/>
        <v>1548284.5528455283</v>
      </c>
      <c r="BB87" s="171">
        <f t="shared" si="26"/>
        <v>37583.333333333328</v>
      </c>
      <c r="BC87" s="171">
        <f t="shared" si="27"/>
        <v>656890.24390243902</v>
      </c>
      <c r="BD87">
        <f t="shared" si="30"/>
        <v>82000</v>
      </c>
      <c r="BE87" s="171">
        <f t="shared" si="21"/>
        <v>694473.57723577239</v>
      </c>
    </row>
    <row r="88" spans="39:57" x14ac:dyDescent="0.2">
      <c r="AM88" s="171">
        <f t="shared" si="16"/>
        <v>1158680</v>
      </c>
      <c r="AN88" s="171">
        <f t="shared" si="22"/>
        <v>58923.187124479053</v>
      </c>
      <c r="AO88">
        <f t="shared" si="28"/>
        <v>83000</v>
      </c>
      <c r="AP88" s="171">
        <f t="shared" si="17"/>
        <v>1217603.1871244791</v>
      </c>
      <c r="AR88" s="171">
        <f t="shared" si="18"/>
        <v>352715.41666666663</v>
      </c>
      <c r="AS88" s="171">
        <f t="shared" si="23"/>
        <v>25421.686746987951</v>
      </c>
      <c r="AT88">
        <f t="shared" si="31"/>
        <v>83000</v>
      </c>
      <c r="AU88" s="171">
        <f t="shared" si="19"/>
        <v>378137.10341365461</v>
      </c>
      <c r="AW88" s="171">
        <f t="shared" si="24"/>
        <v>318166.66666666669</v>
      </c>
      <c r="AX88" s="171">
        <f t="shared" si="25"/>
        <v>1219084.3373493976</v>
      </c>
      <c r="AY88">
        <f t="shared" si="29"/>
        <v>83000</v>
      </c>
      <c r="AZ88" s="171">
        <f t="shared" si="20"/>
        <v>1537251.0040160643</v>
      </c>
      <c r="BB88" s="171">
        <f t="shared" si="26"/>
        <v>38041.666666666664</v>
      </c>
      <c r="BC88" s="171">
        <f t="shared" si="27"/>
        <v>648975.90361445781</v>
      </c>
      <c r="BD88">
        <f t="shared" si="30"/>
        <v>83000</v>
      </c>
      <c r="BE88" s="171">
        <f t="shared" si="21"/>
        <v>687017.57028112444</v>
      </c>
    </row>
    <row r="89" spans="39:57" x14ac:dyDescent="0.2">
      <c r="AM89" s="171">
        <f t="shared" si="16"/>
        <v>1172640</v>
      </c>
      <c r="AN89" s="171">
        <f t="shared" si="22"/>
        <v>58221.720611092394</v>
      </c>
      <c r="AO89">
        <f t="shared" si="28"/>
        <v>84000</v>
      </c>
      <c r="AP89" s="171">
        <f t="shared" si="17"/>
        <v>1230861.7206110924</v>
      </c>
      <c r="AR89" s="171">
        <f t="shared" si="18"/>
        <v>356964.99999999994</v>
      </c>
      <c r="AS89" s="171">
        <f t="shared" si="23"/>
        <v>25119.047619047618</v>
      </c>
      <c r="AT89">
        <f t="shared" si="31"/>
        <v>84000</v>
      </c>
      <c r="AU89" s="171">
        <f t="shared" si="19"/>
        <v>382084.04761904757</v>
      </c>
      <c r="AW89" s="171">
        <f t="shared" si="24"/>
        <v>322000</v>
      </c>
      <c r="AX89" s="171">
        <f t="shared" si="25"/>
        <v>1204571.4285714286</v>
      </c>
      <c r="AY89">
        <f t="shared" si="29"/>
        <v>84000</v>
      </c>
      <c r="AZ89" s="171">
        <f t="shared" si="20"/>
        <v>1526571.4285714286</v>
      </c>
      <c r="BB89" s="171">
        <f t="shared" si="26"/>
        <v>38500</v>
      </c>
      <c r="BC89" s="171">
        <f t="shared" si="27"/>
        <v>641250</v>
      </c>
      <c r="BD89">
        <f t="shared" si="30"/>
        <v>84000</v>
      </c>
      <c r="BE89" s="171">
        <f t="shared" si="21"/>
        <v>679750</v>
      </c>
    </row>
    <row r="90" spans="39:57" x14ac:dyDescent="0.2">
      <c r="AM90" s="171">
        <f t="shared" si="16"/>
        <v>1186600</v>
      </c>
      <c r="AN90" s="171">
        <f t="shared" si="22"/>
        <v>57536.759192138372</v>
      </c>
      <c r="AO90">
        <f t="shared" si="28"/>
        <v>85000</v>
      </c>
      <c r="AP90" s="171">
        <f t="shared" si="17"/>
        <v>1244136.7591921384</v>
      </c>
      <c r="AR90" s="171">
        <f t="shared" si="18"/>
        <v>361214.58333333331</v>
      </c>
      <c r="AS90" s="171">
        <f t="shared" si="23"/>
        <v>24823.529411764706</v>
      </c>
      <c r="AT90">
        <f t="shared" si="31"/>
        <v>85000</v>
      </c>
      <c r="AU90" s="171">
        <f t="shared" si="19"/>
        <v>386038.11274509801</v>
      </c>
      <c r="AW90" s="171">
        <f t="shared" si="24"/>
        <v>325833.33333333337</v>
      </c>
      <c r="AX90" s="171">
        <f t="shared" si="25"/>
        <v>1190400</v>
      </c>
      <c r="AY90">
        <f t="shared" si="29"/>
        <v>85000</v>
      </c>
      <c r="AZ90" s="171">
        <f t="shared" si="20"/>
        <v>1516233.3333333335</v>
      </c>
      <c r="BB90" s="171">
        <f t="shared" si="26"/>
        <v>38958.333333333328</v>
      </c>
      <c r="BC90" s="171">
        <f t="shared" si="27"/>
        <v>633705.8823529412</v>
      </c>
      <c r="BD90">
        <f t="shared" si="30"/>
        <v>85000</v>
      </c>
      <c r="BE90" s="171">
        <f t="shared" si="21"/>
        <v>672664.21568627458</v>
      </c>
    </row>
    <row r="91" spans="39:57" x14ac:dyDescent="0.2">
      <c r="AM91" s="171">
        <f t="shared" si="16"/>
        <v>1200560</v>
      </c>
      <c r="AN91" s="171">
        <f t="shared" si="22"/>
        <v>56867.727108508851</v>
      </c>
      <c r="AO91">
        <f t="shared" si="28"/>
        <v>86000</v>
      </c>
      <c r="AP91" s="171">
        <f t="shared" si="17"/>
        <v>1257427.7271085088</v>
      </c>
      <c r="AR91" s="171">
        <f t="shared" si="18"/>
        <v>365464.16666666663</v>
      </c>
      <c r="AS91" s="171">
        <f t="shared" si="23"/>
        <v>24534.883720930233</v>
      </c>
      <c r="AT91">
        <f t="shared" si="31"/>
        <v>86000</v>
      </c>
      <c r="AU91" s="171">
        <f t="shared" si="19"/>
        <v>389999.05038759689</v>
      </c>
      <c r="AW91" s="171">
        <f t="shared" si="24"/>
        <v>329666.66666666669</v>
      </c>
      <c r="AX91" s="171">
        <f t="shared" si="25"/>
        <v>1176558.1395348837</v>
      </c>
      <c r="AY91">
        <f t="shared" si="29"/>
        <v>86000</v>
      </c>
      <c r="AZ91" s="171">
        <f t="shared" si="20"/>
        <v>1506224.8062015504</v>
      </c>
      <c r="BB91" s="171">
        <f t="shared" si="26"/>
        <v>39416.666666666664</v>
      </c>
      <c r="BC91" s="171">
        <f t="shared" si="27"/>
        <v>626337.20930232562</v>
      </c>
      <c r="BD91">
        <f t="shared" si="30"/>
        <v>86000</v>
      </c>
      <c r="BE91" s="171">
        <f t="shared" si="21"/>
        <v>665753.87596899224</v>
      </c>
    </row>
    <row r="92" spans="39:57" x14ac:dyDescent="0.2">
      <c r="AM92" s="171">
        <f t="shared" si="16"/>
        <v>1214520</v>
      </c>
      <c r="AN92" s="171">
        <f t="shared" si="22"/>
        <v>56214.075072778869</v>
      </c>
      <c r="AO92">
        <f t="shared" si="28"/>
        <v>87000</v>
      </c>
      <c r="AP92" s="171">
        <f t="shared" si="17"/>
        <v>1270734.0750727789</v>
      </c>
      <c r="AR92" s="171">
        <f t="shared" si="18"/>
        <v>369713.74999999994</v>
      </c>
      <c r="AS92" s="171">
        <f t="shared" si="23"/>
        <v>24252.873563218393</v>
      </c>
      <c r="AT92">
        <f t="shared" si="31"/>
        <v>87000</v>
      </c>
      <c r="AU92" s="171">
        <f t="shared" si="19"/>
        <v>393966.62356321834</v>
      </c>
      <c r="AW92" s="171">
        <f t="shared" si="24"/>
        <v>333500</v>
      </c>
      <c r="AX92" s="171">
        <f t="shared" si="25"/>
        <v>1163034.4827586208</v>
      </c>
      <c r="AY92">
        <f t="shared" si="29"/>
        <v>87000</v>
      </c>
      <c r="AZ92" s="171">
        <f t="shared" si="20"/>
        <v>1496534.4827586208</v>
      </c>
      <c r="BB92" s="171">
        <f t="shared" si="26"/>
        <v>39875</v>
      </c>
      <c r="BC92" s="171">
        <f t="shared" si="27"/>
        <v>619137.93103448278</v>
      </c>
      <c r="BD92">
        <f t="shared" si="30"/>
        <v>87000</v>
      </c>
      <c r="BE92" s="171">
        <f t="shared" si="21"/>
        <v>659012.93103448278</v>
      </c>
    </row>
    <row r="93" spans="39:57" x14ac:dyDescent="0.2">
      <c r="AM93" s="171">
        <f t="shared" si="16"/>
        <v>1228480</v>
      </c>
      <c r="AN93" s="171">
        <f t="shared" si="22"/>
        <v>55575.278765133655</v>
      </c>
      <c r="AO93">
        <f t="shared" si="28"/>
        <v>88000</v>
      </c>
      <c r="AP93" s="171">
        <f t="shared" si="17"/>
        <v>1284055.2787651336</v>
      </c>
      <c r="AR93" s="171">
        <f t="shared" si="18"/>
        <v>373963.33333333331</v>
      </c>
      <c r="AS93" s="171">
        <f t="shared" si="23"/>
        <v>23977.272727272728</v>
      </c>
      <c r="AT93">
        <f t="shared" si="31"/>
        <v>88000</v>
      </c>
      <c r="AU93" s="171">
        <f t="shared" si="19"/>
        <v>397940.60606060602</v>
      </c>
      <c r="AW93" s="171">
        <f t="shared" si="24"/>
        <v>337333.33333333337</v>
      </c>
      <c r="AX93" s="171">
        <f t="shared" si="25"/>
        <v>1149818.1818181819</v>
      </c>
      <c r="AY93">
        <f t="shared" si="29"/>
        <v>88000</v>
      </c>
      <c r="AZ93" s="171">
        <f t="shared" si="20"/>
        <v>1487151.5151515151</v>
      </c>
      <c r="BB93" s="171">
        <f t="shared" si="26"/>
        <v>40333.333333333328</v>
      </c>
      <c r="BC93" s="171">
        <f t="shared" si="27"/>
        <v>612102.27272727271</v>
      </c>
      <c r="BD93">
        <f t="shared" si="30"/>
        <v>88000</v>
      </c>
      <c r="BE93" s="171">
        <f t="shared" si="21"/>
        <v>652435.60606060608</v>
      </c>
    </row>
    <row r="94" spans="39:57" x14ac:dyDescent="0.2">
      <c r="AM94" s="171">
        <f t="shared" si="16"/>
        <v>1242440</v>
      </c>
      <c r="AN94" s="171">
        <f t="shared" si="22"/>
        <v>54950.837430693951</v>
      </c>
      <c r="AO94">
        <f t="shared" si="28"/>
        <v>89000</v>
      </c>
      <c r="AP94" s="171">
        <f t="shared" si="17"/>
        <v>1297390.8374306939</v>
      </c>
      <c r="AR94" s="171">
        <f t="shared" si="18"/>
        <v>378212.91666666663</v>
      </c>
      <c r="AS94" s="171">
        <f t="shared" si="23"/>
        <v>23707.865168539327</v>
      </c>
      <c r="AT94">
        <f t="shared" si="31"/>
        <v>89000</v>
      </c>
      <c r="AU94" s="171">
        <f t="shared" si="19"/>
        <v>401920.78183520597</v>
      </c>
      <c r="AW94" s="171">
        <f t="shared" si="24"/>
        <v>341166.66666666669</v>
      </c>
      <c r="AX94" s="171">
        <f t="shared" si="25"/>
        <v>1136898.8764044943</v>
      </c>
      <c r="AY94">
        <f t="shared" si="29"/>
        <v>89000</v>
      </c>
      <c r="AZ94" s="171">
        <f t="shared" si="20"/>
        <v>1478065.543071161</v>
      </c>
      <c r="BB94" s="171">
        <f t="shared" si="26"/>
        <v>40791.666666666664</v>
      </c>
      <c r="BC94" s="171">
        <f t="shared" si="27"/>
        <v>605224.71910112363</v>
      </c>
      <c r="BD94">
        <f t="shared" si="30"/>
        <v>89000</v>
      </c>
      <c r="BE94" s="171">
        <f t="shared" si="21"/>
        <v>646016.38576779026</v>
      </c>
    </row>
    <row r="95" spans="39:57" x14ac:dyDescent="0.2">
      <c r="AM95" s="171">
        <f t="shared" si="16"/>
        <v>1256400</v>
      </c>
      <c r="AN95" s="171">
        <f t="shared" si="22"/>
        <v>54340.272570352907</v>
      </c>
      <c r="AO95">
        <f t="shared" si="28"/>
        <v>90000</v>
      </c>
      <c r="AP95" s="171">
        <f t="shared" si="17"/>
        <v>1310740.272570353</v>
      </c>
      <c r="AR95" s="171">
        <f t="shared" si="18"/>
        <v>382462.49999999994</v>
      </c>
      <c r="AS95" s="171">
        <f t="shared" si="23"/>
        <v>23444.444444444445</v>
      </c>
      <c r="AT95">
        <f t="shared" si="31"/>
        <v>90000</v>
      </c>
      <c r="AU95" s="171">
        <f t="shared" si="19"/>
        <v>405906.94444444438</v>
      </c>
      <c r="AW95" s="171">
        <f t="shared" si="24"/>
        <v>345000</v>
      </c>
      <c r="AX95" s="171">
        <f t="shared" si="25"/>
        <v>1124266.6666666667</v>
      </c>
      <c r="AY95">
        <f t="shared" si="29"/>
        <v>90000</v>
      </c>
      <c r="AZ95" s="171">
        <f t="shared" si="20"/>
        <v>1469266.6666666667</v>
      </c>
      <c r="BB95" s="171">
        <f t="shared" si="26"/>
        <v>41250</v>
      </c>
      <c r="BC95" s="171">
        <f t="shared" si="27"/>
        <v>598500</v>
      </c>
      <c r="BD95">
        <f t="shared" si="30"/>
        <v>90000</v>
      </c>
      <c r="BE95" s="171">
        <f t="shared" si="21"/>
        <v>639750</v>
      </c>
    </row>
    <row r="96" spans="39:57" x14ac:dyDescent="0.2">
      <c r="AM96" s="171">
        <f t="shared" si="16"/>
        <v>1270360</v>
      </c>
      <c r="AN96" s="171">
        <f t="shared" si="22"/>
        <v>53743.126717931445</v>
      </c>
      <c r="AO96">
        <f t="shared" si="28"/>
        <v>91000</v>
      </c>
      <c r="AP96" s="171">
        <f t="shared" si="17"/>
        <v>1324103.1267179314</v>
      </c>
      <c r="AR96" s="171">
        <f t="shared" si="18"/>
        <v>386712.08333333331</v>
      </c>
      <c r="AS96" s="171">
        <f t="shared" si="23"/>
        <v>23186.813186813186</v>
      </c>
      <c r="AT96">
        <f t="shared" si="31"/>
        <v>91000</v>
      </c>
      <c r="AU96" s="171">
        <f t="shared" si="19"/>
        <v>409898.89652014652</v>
      </c>
      <c r="AW96" s="171">
        <f t="shared" si="24"/>
        <v>348833.33333333337</v>
      </c>
      <c r="AX96" s="171">
        <f t="shared" si="25"/>
        <v>1111912.087912088</v>
      </c>
      <c r="AY96">
        <f t="shared" si="29"/>
        <v>91000</v>
      </c>
      <c r="AZ96" s="171">
        <f t="shared" si="20"/>
        <v>1460745.4212454213</v>
      </c>
      <c r="BB96" s="171">
        <f t="shared" si="26"/>
        <v>41708.333333333328</v>
      </c>
      <c r="BC96" s="171">
        <f t="shared" si="27"/>
        <v>591923.07692307688</v>
      </c>
      <c r="BD96">
        <f t="shared" si="30"/>
        <v>91000</v>
      </c>
      <c r="BE96" s="171">
        <f t="shared" si="21"/>
        <v>633631.41025641025</v>
      </c>
    </row>
    <row r="97" spans="2:57" x14ac:dyDescent="0.2">
      <c r="AM97" s="171">
        <f t="shared" si="16"/>
        <v>1284320</v>
      </c>
      <c r="AN97" s="171">
        <f t="shared" si="22"/>
        <v>53158.962297084363</v>
      </c>
      <c r="AO97">
        <f t="shared" si="28"/>
        <v>92000</v>
      </c>
      <c r="AP97" s="171">
        <f t="shared" si="17"/>
        <v>1337478.9622970843</v>
      </c>
      <c r="AR97" s="171">
        <f t="shared" si="18"/>
        <v>390961.66666666663</v>
      </c>
      <c r="AS97" s="171">
        <f t="shared" si="23"/>
        <v>22934.782608695652</v>
      </c>
      <c r="AT97">
        <f t="shared" si="31"/>
        <v>92000</v>
      </c>
      <c r="AU97" s="171">
        <f t="shared" si="19"/>
        <v>413896.44927536231</v>
      </c>
      <c r="AW97" s="171">
        <f t="shared" si="24"/>
        <v>352666.66666666669</v>
      </c>
      <c r="AX97" s="171">
        <f t="shared" si="25"/>
        <v>1099826.0869565217</v>
      </c>
      <c r="AY97">
        <f t="shared" si="29"/>
        <v>92000</v>
      </c>
      <c r="AZ97" s="171">
        <f t="shared" si="20"/>
        <v>1452492.7536231885</v>
      </c>
      <c r="BB97" s="171">
        <f t="shared" si="26"/>
        <v>42166.666666666664</v>
      </c>
      <c r="BC97" s="171">
        <f t="shared" si="27"/>
        <v>585489.13043478259</v>
      </c>
      <c r="BD97">
        <f t="shared" si="30"/>
        <v>92000</v>
      </c>
      <c r="BE97" s="171">
        <f t="shared" si="21"/>
        <v>627655.79710144922</v>
      </c>
    </row>
    <row r="98" spans="2:57" x14ac:dyDescent="0.2">
      <c r="AM98" s="171">
        <f t="shared" si="16"/>
        <v>1298280</v>
      </c>
      <c r="AN98" s="171">
        <f t="shared" si="22"/>
        <v>52587.360551954422</v>
      </c>
      <c r="AO98">
        <f t="shared" si="28"/>
        <v>93000</v>
      </c>
      <c r="AP98" s="171">
        <f t="shared" si="17"/>
        <v>1350867.3605519545</v>
      </c>
      <c r="AR98" s="171">
        <f t="shared" si="18"/>
        <v>395211.24999999994</v>
      </c>
      <c r="AS98" s="171">
        <f t="shared" si="23"/>
        <v>22688.172043010753</v>
      </c>
      <c r="AT98">
        <f t="shared" si="31"/>
        <v>93000</v>
      </c>
      <c r="AU98" s="171">
        <f t="shared" si="19"/>
        <v>417899.42204301071</v>
      </c>
      <c r="AW98" s="171">
        <f t="shared" si="24"/>
        <v>356500</v>
      </c>
      <c r="AX98" s="171">
        <f t="shared" si="25"/>
        <v>1088000</v>
      </c>
      <c r="AY98">
        <f t="shared" si="29"/>
        <v>93000</v>
      </c>
      <c r="AZ98" s="171">
        <f t="shared" si="20"/>
        <v>1444500</v>
      </c>
      <c r="BB98" s="171">
        <f t="shared" si="26"/>
        <v>42625</v>
      </c>
      <c r="BC98" s="171">
        <f t="shared" si="27"/>
        <v>579193.54838709673</v>
      </c>
      <c r="BD98">
        <f t="shared" si="30"/>
        <v>93000</v>
      </c>
      <c r="BE98" s="171">
        <f t="shared" si="21"/>
        <v>621818.54838709673</v>
      </c>
    </row>
    <row r="99" spans="2:57" x14ac:dyDescent="0.2">
      <c r="AM99" s="171">
        <f t="shared" si="16"/>
        <v>1312240</v>
      </c>
      <c r="AN99" s="171">
        <f t="shared" si="22"/>
        <v>52027.920546082569</v>
      </c>
      <c r="AO99">
        <f t="shared" si="28"/>
        <v>94000</v>
      </c>
      <c r="AP99" s="171">
        <f t="shared" si="17"/>
        <v>1364267.9205460825</v>
      </c>
      <c r="AR99" s="171">
        <f t="shared" si="18"/>
        <v>399460.83333333331</v>
      </c>
      <c r="AS99" s="171">
        <f t="shared" si="23"/>
        <v>22446.808510638297</v>
      </c>
      <c r="AT99">
        <f t="shared" si="31"/>
        <v>94000</v>
      </c>
      <c r="AU99" s="171">
        <f t="shared" si="19"/>
        <v>421907.64184397162</v>
      </c>
      <c r="AW99" s="171">
        <f t="shared" si="24"/>
        <v>360333.33333333337</v>
      </c>
      <c r="AX99" s="171">
        <f t="shared" si="25"/>
        <v>1076425.5319148935</v>
      </c>
      <c r="AY99">
        <f t="shared" si="29"/>
        <v>94000</v>
      </c>
      <c r="AZ99" s="171">
        <f t="shared" si="20"/>
        <v>1436758.865248227</v>
      </c>
      <c r="BB99" s="171">
        <f t="shared" si="26"/>
        <v>43083.333333333328</v>
      </c>
      <c r="BC99" s="171">
        <f t="shared" si="27"/>
        <v>573031.91489361704</v>
      </c>
      <c r="BD99">
        <f t="shared" si="30"/>
        <v>94000</v>
      </c>
      <c r="BE99" s="171">
        <f t="shared" si="21"/>
        <v>616115.24822695041</v>
      </c>
    </row>
    <row r="100" spans="2:57" x14ac:dyDescent="0.2">
      <c r="AM100" s="171">
        <f t="shared" si="16"/>
        <v>1326200</v>
      </c>
      <c r="AN100" s="171">
        <f t="shared" si="22"/>
        <v>51480.258224544858</v>
      </c>
      <c r="AO100">
        <f t="shared" si="28"/>
        <v>95000</v>
      </c>
      <c r="AP100" s="171">
        <f t="shared" si="17"/>
        <v>1377680.2582245448</v>
      </c>
      <c r="AR100" s="171">
        <f t="shared" si="18"/>
        <v>403710.41666666663</v>
      </c>
      <c r="AS100" s="171">
        <f t="shared" si="23"/>
        <v>22210.526315789473</v>
      </c>
      <c r="AT100">
        <f t="shared" si="31"/>
        <v>95000</v>
      </c>
      <c r="AU100" s="171">
        <f t="shared" si="19"/>
        <v>425920.94298245612</v>
      </c>
      <c r="AW100" s="171">
        <f t="shared" si="24"/>
        <v>364166.66666666669</v>
      </c>
      <c r="AX100" s="171">
        <f t="shared" si="25"/>
        <v>1065094.7368421052</v>
      </c>
      <c r="AY100">
        <f t="shared" si="29"/>
        <v>95000</v>
      </c>
      <c r="AZ100" s="171">
        <f t="shared" si="20"/>
        <v>1429261.4035087719</v>
      </c>
      <c r="BB100" s="171">
        <f t="shared" si="26"/>
        <v>43541.666666666664</v>
      </c>
      <c r="BC100" s="171">
        <f t="shared" si="27"/>
        <v>567000</v>
      </c>
      <c r="BD100">
        <f t="shared" si="30"/>
        <v>95000</v>
      </c>
      <c r="BE100" s="171">
        <f t="shared" si="21"/>
        <v>610541.66666666663</v>
      </c>
    </row>
    <row r="101" spans="2:57" x14ac:dyDescent="0.2">
      <c r="AM101" s="171">
        <f t="shared" si="16"/>
        <v>1340160</v>
      </c>
      <c r="AN101" s="171">
        <f t="shared" si="22"/>
        <v>50944.005534705844</v>
      </c>
      <c r="AO101">
        <f t="shared" si="28"/>
        <v>96000</v>
      </c>
      <c r="AP101" s="171">
        <f t="shared" si="17"/>
        <v>1391104.0055347059</v>
      </c>
      <c r="AR101" s="171">
        <f t="shared" si="18"/>
        <v>407959.99999999994</v>
      </c>
      <c r="AS101" s="171">
        <f t="shared" si="23"/>
        <v>21979.166666666668</v>
      </c>
      <c r="AT101">
        <f t="shared" si="31"/>
        <v>96000</v>
      </c>
      <c r="AU101" s="171">
        <f t="shared" si="19"/>
        <v>429939.16666666663</v>
      </c>
      <c r="AW101" s="171">
        <f t="shared" si="24"/>
        <v>368000</v>
      </c>
      <c r="AX101" s="171">
        <f t="shared" si="25"/>
        <v>1054000</v>
      </c>
      <c r="AY101">
        <f t="shared" si="29"/>
        <v>96000</v>
      </c>
      <c r="AZ101" s="171">
        <f t="shared" si="20"/>
        <v>1422000</v>
      </c>
      <c r="BB101" s="171">
        <f t="shared" si="26"/>
        <v>44000</v>
      </c>
      <c r="BC101" s="171">
        <f t="shared" si="27"/>
        <v>561093.75</v>
      </c>
      <c r="BD101">
        <f t="shared" si="30"/>
        <v>96000</v>
      </c>
      <c r="BE101" s="171">
        <f t="shared" si="21"/>
        <v>605093.75</v>
      </c>
    </row>
    <row r="102" spans="2:57" x14ac:dyDescent="0.2">
      <c r="AM102" s="171">
        <f t="shared" si="16"/>
        <v>1354120</v>
      </c>
      <c r="AN102" s="171">
        <f t="shared" si="22"/>
        <v>50418.809601358364</v>
      </c>
      <c r="AO102">
        <f t="shared" si="28"/>
        <v>97000</v>
      </c>
      <c r="AP102" s="171">
        <f t="shared" si="17"/>
        <v>1404538.8096013584</v>
      </c>
      <c r="AR102" s="171">
        <f t="shared" si="18"/>
        <v>412209.58333333326</v>
      </c>
      <c r="AS102" s="171">
        <f t="shared" si="23"/>
        <v>21752.577319587628</v>
      </c>
      <c r="AT102">
        <f t="shared" si="31"/>
        <v>97000</v>
      </c>
      <c r="AU102" s="171">
        <f t="shared" si="19"/>
        <v>433962.16065292089</v>
      </c>
      <c r="AW102" s="171">
        <f t="shared" si="24"/>
        <v>371833.33333333337</v>
      </c>
      <c r="AX102" s="171">
        <f t="shared" si="25"/>
        <v>1043134.0206185566</v>
      </c>
      <c r="AY102">
        <f t="shared" si="29"/>
        <v>97000</v>
      </c>
      <c r="AZ102" s="171">
        <f t="shared" si="20"/>
        <v>1414967.35395189</v>
      </c>
      <c r="BB102" s="171">
        <f t="shared" si="26"/>
        <v>44458.333333333328</v>
      </c>
      <c r="BC102" s="171">
        <f t="shared" si="27"/>
        <v>555309.27835051541</v>
      </c>
      <c r="BD102">
        <f t="shared" si="30"/>
        <v>97000</v>
      </c>
      <c r="BE102" s="171">
        <f t="shared" si="21"/>
        <v>599767.61168384878</v>
      </c>
    </row>
    <row r="103" spans="2:57" ht="18" x14ac:dyDescent="0.25">
      <c r="B103" s="433" t="s">
        <v>312</v>
      </c>
      <c r="C103" s="433"/>
      <c r="AM103" s="171">
        <f t="shared" si="16"/>
        <v>1368080</v>
      </c>
      <c r="AN103" s="171">
        <f t="shared" si="22"/>
        <v>49904.331952364912</v>
      </c>
      <c r="AO103">
        <f t="shared" si="28"/>
        <v>98000</v>
      </c>
      <c r="AP103" s="171">
        <f t="shared" si="17"/>
        <v>1417984.3319523649</v>
      </c>
      <c r="AR103" s="171">
        <f t="shared" si="18"/>
        <v>416459.16666666663</v>
      </c>
      <c r="AS103" s="171">
        <f t="shared" si="23"/>
        <v>21530.612244897959</v>
      </c>
      <c r="AT103">
        <f t="shared" si="31"/>
        <v>98000</v>
      </c>
      <c r="AU103" s="171">
        <f t="shared" si="19"/>
        <v>437989.77891156462</v>
      </c>
      <c r="AW103" s="171">
        <f t="shared" si="24"/>
        <v>375666.66666666669</v>
      </c>
      <c r="AX103" s="171">
        <f t="shared" si="25"/>
        <v>1032489.7959183673</v>
      </c>
      <c r="AY103">
        <f t="shared" si="29"/>
        <v>98000</v>
      </c>
      <c r="AZ103" s="171">
        <f t="shared" si="20"/>
        <v>1408156.4625850341</v>
      </c>
      <c r="BB103" s="171">
        <f t="shared" si="26"/>
        <v>44916.666666666664</v>
      </c>
      <c r="BC103" s="171">
        <f t="shared" si="27"/>
        <v>549642.85714285716</v>
      </c>
      <c r="BD103">
        <f t="shared" si="30"/>
        <v>98000</v>
      </c>
      <c r="BE103" s="171">
        <f t="shared" si="21"/>
        <v>594559.52380952379</v>
      </c>
    </row>
    <row r="104" spans="2:57" ht="16" x14ac:dyDescent="0.2">
      <c r="B104" s="272" t="s">
        <v>329</v>
      </c>
      <c r="C104" s="273">
        <v>5</v>
      </c>
      <c r="AM104" s="171">
        <f t="shared" si="16"/>
        <v>1382040</v>
      </c>
      <c r="AN104" s="171">
        <f t="shared" si="22"/>
        <v>49400.247791229915</v>
      </c>
      <c r="AO104">
        <f t="shared" si="28"/>
        <v>99000</v>
      </c>
      <c r="AP104" s="171">
        <f t="shared" si="17"/>
        <v>1431440.24779123</v>
      </c>
      <c r="AR104" s="171">
        <f t="shared" si="18"/>
        <v>420708.74999999994</v>
      </c>
      <c r="AS104" s="171">
        <f t="shared" si="23"/>
        <v>21313.131313131315</v>
      </c>
      <c r="AT104">
        <f t="shared" si="31"/>
        <v>99000</v>
      </c>
      <c r="AU104" s="171">
        <f t="shared" si="19"/>
        <v>442021.88131313125</v>
      </c>
      <c r="AW104" s="171">
        <f t="shared" si="24"/>
        <v>379500</v>
      </c>
      <c r="AX104" s="171">
        <f t="shared" si="25"/>
        <v>1022060.6060606061</v>
      </c>
      <c r="AY104">
        <f t="shared" si="29"/>
        <v>99000</v>
      </c>
      <c r="AZ104" s="171">
        <f t="shared" si="20"/>
        <v>1401560.606060606</v>
      </c>
      <c r="BB104" s="171">
        <f t="shared" si="26"/>
        <v>45375</v>
      </c>
      <c r="BC104" s="171">
        <f t="shared" si="27"/>
        <v>544090.90909090906</v>
      </c>
      <c r="BD104">
        <f t="shared" si="30"/>
        <v>99000</v>
      </c>
      <c r="BE104" s="171">
        <f t="shared" si="21"/>
        <v>589465.90909090906</v>
      </c>
    </row>
    <row r="105" spans="2:57" ht="17" x14ac:dyDescent="0.2">
      <c r="B105" s="274" t="s">
        <v>324</v>
      </c>
      <c r="C105" s="276">
        <f>SUM(MRP!Y12:Y59)</f>
        <v>19000000</v>
      </c>
      <c r="AM105" s="171">
        <f t="shared" si="16"/>
        <v>1396000</v>
      </c>
      <c r="AN105" s="171">
        <f t="shared" si="22"/>
        <v>48906.245313317617</v>
      </c>
      <c r="AO105">
        <f t="shared" si="28"/>
        <v>100000</v>
      </c>
      <c r="AP105" s="171">
        <f t="shared" si="17"/>
        <v>1444906.2453133175</v>
      </c>
      <c r="AR105" s="171">
        <f t="shared" si="18"/>
        <v>424958.33333333326</v>
      </c>
      <c r="AS105" s="171">
        <f t="shared" si="23"/>
        <v>21100</v>
      </c>
      <c r="AT105">
        <f t="shared" si="31"/>
        <v>100000</v>
      </c>
      <c r="AU105" s="171">
        <f t="shared" si="19"/>
        <v>446058.33333333326</v>
      </c>
      <c r="AW105" s="171">
        <f t="shared" si="24"/>
        <v>383333.33333333337</v>
      </c>
      <c r="AX105" s="171">
        <f t="shared" si="25"/>
        <v>1011840</v>
      </c>
      <c r="AY105">
        <f t="shared" si="29"/>
        <v>100000</v>
      </c>
      <c r="AZ105" s="171">
        <f t="shared" si="20"/>
        <v>1395173.3333333335</v>
      </c>
      <c r="BB105" s="171">
        <f t="shared" si="26"/>
        <v>45833.333333333328</v>
      </c>
      <c r="BC105" s="171">
        <f t="shared" si="27"/>
        <v>538650</v>
      </c>
      <c r="BD105">
        <f t="shared" si="30"/>
        <v>100000</v>
      </c>
      <c r="BE105" s="171">
        <f t="shared" si="21"/>
        <v>584483.33333333337</v>
      </c>
    </row>
    <row r="106" spans="2:57" ht="16" x14ac:dyDescent="0.2">
      <c r="B106" s="272" t="s">
        <v>328</v>
      </c>
      <c r="C106" s="284">
        <v>2835</v>
      </c>
      <c r="AM106" s="171">
        <f t="shared" si="16"/>
        <v>1409960</v>
      </c>
      <c r="AN106" s="171">
        <f t="shared" si="22"/>
        <v>48422.025062690707</v>
      </c>
      <c r="AO106">
        <f t="shared" si="28"/>
        <v>101000</v>
      </c>
      <c r="AP106" s="171">
        <f t="shared" si="17"/>
        <v>1458382.0250626907</v>
      </c>
      <c r="AR106" s="171">
        <f t="shared" si="18"/>
        <v>429207.91666666663</v>
      </c>
      <c r="AS106" s="171">
        <f t="shared" si="23"/>
        <v>20891.089108910892</v>
      </c>
      <c r="AT106">
        <f t="shared" si="31"/>
        <v>101000</v>
      </c>
      <c r="AU106" s="171">
        <f t="shared" si="19"/>
        <v>450099.00577557751</v>
      </c>
      <c r="AW106" s="171">
        <f t="shared" si="24"/>
        <v>387166.66666666669</v>
      </c>
      <c r="AX106" s="171">
        <f t="shared" si="25"/>
        <v>1001821.7821782178</v>
      </c>
      <c r="AY106">
        <f t="shared" si="29"/>
        <v>101000</v>
      </c>
      <c r="AZ106" s="171">
        <f t="shared" si="20"/>
        <v>1388988.4488448845</v>
      </c>
      <c r="BB106" s="171">
        <f t="shared" si="26"/>
        <v>46291.666666666664</v>
      </c>
      <c r="BC106" s="171">
        <f t="shared" si="27"/>
        <v>533316.8316831683</v>
      </c>
      <c r="BD106">
        <f t="shared" si="30"/>
        <v>101000</v>
      </c>
      <c r="BE106" s="171">
        <f t="shared" si="21"/>
        <v>579608.49834983493</v>
      </c>
    </row>
    <row r="107" spans="2:57" ht="16" x14ac:dyDescent="0.2">
      <c r="B107" s="272" t="s">
        <v>325</v>
      </c>
      <c r="C107" s="273">
        <f>0.2*C104*C109/C19</f>
        <v>0.91666666666666663</v>
      </c>
      <c r="AM107" s="171">
        <f t="shared" si="16"/>
        <v>1423920</v>
      </c>
      <c r="AN107" s="171">
        <f t="shared" si="22"/>
        <v>47947.299326781977</v>
      </c>
      <c r="AO107">
        <f t="shared" si="28"/>
        <v>102000</v>
      </c>
      <c r="AP107" s="171">
        <f t="shared" si="17"/>
        <v>1471867.2993267819</v>
      </c>
      <c r="AR107" s="171">
        <f t="shared" si="18"/>
        <v>433457.49999999994</v>
      </c>
      <c r="AS107" s="171">
        <f t="shared" si="23"/>
        <v>20686.274509803923</v>
      </c>
      <c r="AT107">
        <f t="shared" si="31"/>
        <v>102000</v>
      </c>
      <c r="AU107" s="171">
        <f t="shared" si="19"/>
        <v>454143.77450980386</v>
      </c>
      <c r="AW107" s="171">
        <f t="shared" si="24"/>
        <v>391000</v>
      </c>
      <c r="AX107" s="171">
        <f t="shared" si="25"/>
        <v>992000</v>
      </c>
      <c r="AY107">
        <f t="shared" si="29"/>
        <v>102000</v>
      </c>
      <c r="AZ107" s="171">
        <f t="shared" si="20"/>
        <v>1383000</v>
      </c>
      <c r="BB107" s="171">
        <f t="shared" si="26"/>
        <v>46750</v>
      </c>
      <c r="BC107" s="171">
        <f t="shared" si="27"/>
        <v>528088.23529411759</v>
      </c>
      <c r="BD107">
        <f t="shared" si="30"/>
        <v>102000</v>
      </c>
      <c r="BE107" s="171">
        <f t="shared" si="21"/>
        <v>574838.23529411759</v>
      </c>
    </row>
    <row r="108" spans="2:57" ht="16" x14ac:dyDescent="0.2">
      <c r="B108" s="272" t="s">
        <v>320</v>
      </c>
      <c r="C108" s="276">
        <v>3</v>
      </c>
      <c r="AM108" s="171">
        <f t="shared" si="16"/>
        <v>1437880</v>
      </c>
      <c r="AN108" s="171">
        <f t="shared" si="22"/>
        <v>47481.791566327782</v>
      </c>
      <c r="AO108">
        <f t="shared" si="28"/>
        <v>103000</v>
      </c>
      <c r="AP108" s="171">
        <f t="shared" si="17"/>
        <v>1485361.7915663277</v>
      </c>
      <c r="AR108" s="171">
        <f t="shared" si="18"/>
        <v>437707.08333333326</v>
      </c>
      <c r="AS108" s="171">
        <f t="shared" si="23"/>
        <v>20485.436893203885</v>
      </c>
      <c r="AT108">
        <f t="shared" si="31"/>
        <v>103000</v>
      </c>
      <c r="AU108" s="171">
        <f t="shared" si="19"/>
        <v>458192.52022653713</v>
      </c>
      <c r="AW108" s="171">
        <f t="shared" si="24"/>
        <v>394833.33333333337</v>
      </c>
      <c r="AX108" s="171">
        <f t="shared" si="25"/>
        <v>982368.9320388349</v>
      </c>
      <c r="AY108">
        <f t="shared" si="29"/>
        <v>103000</v>
      </c>
      <c r="AZ108" s="171">
        <f t="shared" si="20"/>
        <v>1377202.2653721683</v>
      </c>
      <c r="BB108" s="171">
        <f t="shared" si="26"/>
        <v>47208.333333333328</v>
      </c>
      <c r="BC108" s="171">
        <f t="shared" si="27"/>
        <v>522961.16504854371</v>
      </c>
      <c r="BD108">
        <f t="shared" si="30"/>
        <v>103000</v>
      </c>
      <c r="BE108" s="171">
        <f t="shared" si="21"/>
        <v>570169.49838187709</v>
      </c>
    </row>
    <row r="109" spans="2:57" ht="16" x14ac:dyDescent="0.2">
      <c r="B109" s="272" t="s">
        <v>326</v>
      </c>
      <c r="C109" s="272">
        <f>COUNT(MRP!Y12:Y55)</f>
        <v>44</v>
      </c>
      <c r="AM109" s="171">
        <f t="shared" si="16"/>
        <v>1451840</v>
      </c>
      <c r="AN109" s="171">
        <f t="shared" si="22"/>
        <v>47025.235878190011</v>
      </c>
      <c r="AO109">
        <f t="shared" si="28"/>
        <v>104000</v>
      </c>
      <c r="AP109" s="171">
        <f t="shared" si="17"/>
        <v>1498865.23587819</v>
      </c>
      <c r="AR109" s="171">
        <f t="shared" si="18"/>
        <v>441956.66666666663</v>
      </c>
      <c r="AS109" s="171">
        <f t="shared" si="23"/>
        <v>20288.461538461539</v>
      </c>
      <c r="AT109">
        <f t="shared" si="31"/>
        <v>104000</v>
      </c>
      <c r="AU109" s="171">
        <f t="shared" si="19"/>
        <v>462245.12820512819</v>
      </c>
      <c r="AW109" s="171">
        <f t="shared" si="24"/>
        <v>398666.66666666669</v>
      </c>
      <c r="AX109" s="171">
        <f t="shared" si="25"/>
        <v>972923.07692307688</v>
      </c>
      <c r="AY109">
        <f t="shared" si="29"/>
        <v>104000</v>
      </c>
      <c r="AZ109" s="171">
        <f t="shared" si="20"/>
        <v>1371589.7435897435</v>
      </c>
      <c r="BB109" s="171">
        <f t="shared" si="26"/>
        <v>47666.666666666664</v>
      </c>
      <c r="BC109" s="171">
        <f t="shared" si="27"/>
        <v>517932.69230769231</v>
      </c>
      <c r="BD109">
        <f t="shared" si="30"/>
        <v>104000</v>
      </c>
      <c r="BE109" s="171">
        <f t="shared" si="21"/>
        <v>565599.358974359</v>
      </c>
    </row>
    <row r="110" spans="2:57" ht="16" x14ac:dyDescent="0.2">
      <c r="B110" s="272"/>
      <c r="C110" s="272"/>
      <c r="AM110" s="171">
        <f t="shared" si="16"/>
        <v>1465800</v>
      </c>
      <c r="AN110" s="171">
        <f t="shared" si="22"/>
        <v>46577.376488873917</v>
      </c>
      <c r="AO110">
        <f t="shared" si="28"/>
        <v>105000</v>
      </c>
      <c r="AP110" s="171">
        <f t="shared" si="17"/>
        <v>1512377.376488874</v>
      </c>
      <c r="AR110" s="171">
        <f t="shared" si="18"/>
        <v>446206.24999999994</v>
      </c>
      <c r="AS110" s="171">
        <f t="shared" si="23"/>
        <v>20095.238095238095</v>
      </c>
      <c r="AT110">
        <f t="shared" si="31"/>
        <v>105000</v>
      </c>
      <c r="AU110" s="171">
        <f t="shared" si="19"/>
        <v>466301.48809523805</v>
      </c>
      <c r="AW110" s="171">
        <f t="shared" si="24"/>
        <v>402500</v>
      </c>
      <c r="AX110" s="171">
        <f t="shared" si="25"/>
        <v>963657.14285714284</v>
      </c>
      <c r="AY110">
        <f t="shared" si="29"/>
        <v>105000</v>
      </c>
      <c r="AZ110" s="171">
        <f t="shared" si="20"/>
        <v>1366157.1428571427</v>
      </c>
      <c r="BB110" s="171">
        <f t="shared" si="26"/>
        <v>48125</v>
      </c>
      <c r="BC110" s="171">
        <f t="shared" si="27"/>
        <v>513000</v>
      </c>
      <c r="BD110">
        <f t="shared" si="30"/>
        <v>105000</v>
      </c>
      <c r="BE110" s="171">
        <f t="shared" si="21"/>
        <v>561125</v>
      </c>
    </row>
    <row r="111" spans="2:57" ht="16" x14ac:dyDescent="0.2">
      <c r="B111" s="163" t="s">
        <v>308</v>
      </c>
      <c r="C111" s="163">
        <f>ROUND(SQRT(2*C105*C106/C107),0)</f>
        <v>342817</v>
      </c>
      <c r="AM111" s="171">
        <f t="shared" si="16"/>
        <v>1479760</v>
      </c>
      <c r="AN111" s="171">
        <f t="shared" si="22"/>
        <v>46137.967276714728</v>
      </c>
      <c r="AO111">
        <f t="shared" si="28"/>
        <v>106000</v>
      </c>
      <c r="AP111" s="171">
        <f t="shared" si="17"/>
        <v>1525897.9672767147</v>
      </c>
      <c r="AR111" s="171">
        <f t="shared" si="18"/>
        <v>450455.83333333326</v>
      </c>
      <c r="AS111" s="171">
        <f t="shared" si="23"/>
        <v>19905.66037735849</v>
      </c>
      <c r="AT111">
        <f t="shared" si="31"/>
        <v>106000</v>
      </c>
      <c r="AU111" s="171">
        <f t="shared" si="19"/>
        <v>470361.49371069175</v>
      </c>
      <c r="AW111" s="171">
        <f t="shared" si="24"/>
        <v>406333.33333333337</v>
      </c>
      <c r="AX111" s="171">
        <f t="shared" si="25"/>
        <v>954566.03773584904</v>
      </c>
      <c r="AY111">
        <f t="shared" si="29"/>
        <v>106000</v>
      </c>
      <c r="AZ111" s="171">
        <f t="shared" si="20"/>
        <v>1360899.3710691824</v>
      </c>
      <c r="BB111" s="171">
        <f t="shared" si="26"/>
        <v>48583.333333333328</v>
      </c>
      <c r="BC111" s="171">
        <f t="shared" si="27"/>
        <v>508160.37735849054</v>
      </c>
      <c r="BD111">
        <f t="shared" si="30"/>
        <v>106000</v>
      </c>
      <c r="BE111" s="171">
        <f t="shared" si="21"/>
        <v>556743.71069182386</v>
      </c>
    </row>
    <row r="112" spans="2:57" ht="16" x14ac:dyDescent="0.2">
      <c r="B112" s="163" t="s">
        <v>322</v>
      </c>
      <c r="C112" s="163">
        <f>ROUND(C105/C109*C108,0)</f>
        <v>1295455</v>
      </c>
      <c r="AM112" s="171">
        <f t="shared" si="16"/>
        <v>1493720</v>
      </c>
      <c r="AN112" s="171">
        <f t="shared" si="22"/>
        <v>45706.771320857581</v>
      </c>
      <c r="AO112">
        <f t="shared" si="28"/>
        <v>107000</v>
      </c>
      <c r="AP112" s="171">
        <f t="shared" si="17"/>
        <v>1539426.7713208576</v>
      </c>
      <c r="AR112" s="171">
        <f t="shared" si="18"/>
        <v>454705.41666666663</v>
      </c>
      <c r="AS112" s="171">
        <f t="shared" si="23"/>
        <v>19719.626168224298</v>
      </c>
      <c r="AT112">
        <f t="shared" si="31"/>
        <v>107000</v>
      </c>
      <c r="AU112" s="171">
        <f t="shared" si="19"/>
        <v>474425.04283489095</v>
      </c>
      <c r="AW112" s="171">
        <f t="shared" si="24"/>
        <v>410166.66666666669</v>
      </c>
      <c r="AX112" s="171">
        <f t="shared" si="25"/>
        <v>945644.85981308413</v>
      </c>
      <c r="AY112">
        <f t="shared" si="29"/>
        <v>107000</v>
      </c>
      <c r="AZ112" s="171">
        <f t="shared" si="20"/>
        <v>1355811.5264797509</v>
      </c>
      <c r="BB112" s="171">
        <f t="shared" si="26"/>
        <v>49041.666666666664</v>
      </c>
      <c r="BC112" s="171">
        <f t="shared" si="27"/>
        <v>503411.21495327103</v>
      </c>
      <c r="BD112">
        <f t="shared" si="30"/>
        <v>107000</v>
      </c>
      <c r="BE112" s="171">
        <f t="shared" si="21"/>
        <v>552452.88161993772</v>
      </c>
    </row>
    <row r="113" spans="39:57" x14ac:dyDescent="0.2">
      <c r="AM113" s="171">
        <f t="shared" si="16"/>
        <v>1507680</v>
      </c>
      <c r="AN113" s="171">
        <f t="shared" si="22"/>
        <v>45283.560475294085</v>
      </c>
      <c r="AO113">
        <f t="shared" si="28"/>
        <v>108000</v>
      </c>
      <c r="AP113" s="171">
        <f t="shared" si="17"/>
        <v>1552963.560475294</v>
      </c>
      <c r="AR113" s="171">
        <f t="shared" si="18"/>
        <v>458954.99999999994</v>
      </c>
      <c r="AS113" s="171">
        <f t="shared" si="23"/>
        <v>19537.037037037036</v>
      </c>
      <c r="AT113">
        <f t="shared" si="31"/>
        <v>108000</v>
      </c>
      <c r="AU113" s="171">
        <f t="shared" si="19"/>
        <v>478492.03703703696</v>
      </c>
      <c r="AW113" s="171">
        <f t="shared" si="24"/>
        <v>414000</v>
      </c>
      <c r="AX113" s="171">
        <f t="shared" si="25"/>
        <v>936888.88888888888</v>
      </c>
      <c r="AY113">
        <f t="shared" si="29"/>
        <v>108000</v>
      </c>
      <c r="AZ113" s="171">
        <f t="shared" si="20"/>
        <v>1350888.888888889</v>
      </c>
      <c r="BB113" s="171">
        <f t="shared" si="26"/>
        <v>49500</v>
      </c>
      <c r="BC113" s="171">
        <f t="shared" si="27"/>
        <v>498750</v>
      </c>
      <c r="BD113">
        <f t="shared" si="30"/>
        <v>108000</v>
      </c>
      <c r="BE113" s="171">
        <f t="shared" si="21"/>
        <v>548250</v>
      </c>
    </row>
    <row r="114" spans="39:57" x14ac:dyDescent="0.2">
      <c r="AM114" s="171">
        <f t="shared" si="16"/>
        <v>1521640</v>
      </c>
      <c r="AN114" s="171">
        <f t="shared" si="22"/>
        <v>44868.114966346431</v>
      </c>
      <c r="AO114">
        <f t="shared" si="28"/>
        <v>109000</v>
      </c>
      <c r="AP114" s="171">
        <f t="shared" si="17"/>
        <v>1566508.1149663464</v>
      </c>
      <c r="AR114" s="171">
        <f t="shared" si="18"/>
        <v>463204.58333333326</v>
      </c>
      <c r="AS114" s="171">
        <f t="shared" si="23"/>
        <v>19357.798165137614</v>
      </c>
      <c r="AT114">
        <f t="shared" si="31"/>
        <v>109000</v>
      </c>
      <c r="AU114" s="171">
        <f t="shared" si="19"/>
        <v>482562.38149847084</v>
      </c>
      <c r="AW114" s="171">
        <f t="shared" si="24"/>
        <v>417833.33333333337</v>
      </c>
      <c r="AX114" s="171">
        <f t="shared" si="25"/>
        <v>928293.57798165141</v>
      </c>
      <c r="AY114">
        <f t="shared" si="29"/>
        <v>109000</v>
      </c>
      <c r="AZ114" s="171">
        <f t="shared" si="20"/>
        <v>1346126.9113149848</v>
      </c>
      <c r="BB114" s="171">
        <f t="shared" si="26"/>
        <v>49958.333333333328</v>
      </c>
      <c r="BC114" s="171">
        <f t="shared" si="27"/>
        <v>494174.31192660553</v>
      </c>
      <c r="BD114">
        <f t="shared" si="30"/>
        <v>109000</v>
      </c>
      <c r="BE114" s="171">
        <f t="shared" si="21"/>
        <v>544132.6452599389</v>
      </c>
    </row>
    <row r="115" spans="39:57" x14ac:dyDescent="0.2">
      <c r="AM115" s="171">
        <f t="shared" si="16"/>
        <v>1535600</v>
      </c>
      <c r="AN115" s="171">
        <f t="shared" si="22"/>
        <v>44460.223012106922</v>
      </c>
      <c r="AO115">
        <f t="shared" si="28"/>
        <v>110000</v>
      </c>
      <c r="AP115" s="171">
        <f t="shared" si="17"/>
        <v>1580060.223012107</v>
      </c>
      <c r="AR115" s="171">
        <f t="shared" si="18"/>
        <v>467454.16666666663</v>
      </c>
      <c r="AS115" s="171">
        <f t="shared" si="23"/>
        <v>19181.81818181818</v>
      </c>
      <c r="AT115">
        <f t="shared" si="31"/>
        <v>110000</v>
      </c>
      <c r="AU115" s="171">
        <f t="shared" si="19"/>
        <v>486635.9848484848</v>
      </c>
      <c r="AW115" s="171">
        <f t="shared" si="24"/>
        <v>421666.66666666669</v>
      </c>
      <c r="AX115" s="171">
        <f t="shared" si="25"/>
        <v>919854.54545454541</v>
      </c>
      <c r="AY115">
        <f t="shared" si="29"/>
        <v>110000</v>
      </c>
      <c r="AZ115" s="171">
        <f t="shared" si="20"/>
        <v>1341521.2121212122</v>
      </c>
      <c r="BB115" s="171">
        <f t="shared" si="26"/>
        <v>50416.666666666664</v>
      </c>
      <c r="BC115" s="171">
        <f t="shared" si="27"/>
        <v>489681.81818181818</v>
      </c>
      <c r="BD115">
        <f t="shared" si="30"/>
        <v>110000</v>
      </c>
      <c r="BE115" s="171">
        <f t="shared" si="21"/>
        <v>540098.48484848486</v>
      </c>
    </row>
    <row r="116" spans="39:57" x14ac:dyDescent="0.2">
      <c r="AM116" s="171">
        <f t="shared" si="16"/>
        <v>1549560</v>
      </c>
      <c r="AN116" s="171">
        <f t="shared" si="22"/>
        <v>44059.680462448297</v>
      </c>
      <c r="AO116">
        <f t="shared" si="28"/>
        <v>111000</v>
      </c>
      <c r="AP116" s="171">
        <f t="shared" si="17"/>
        <v>1593619.6804624484</v>
      </c>
      <c r="AR116" s="171">
        <f t="shared" si="18"/>
        <v>471703.74999999994</v>
      </c>
      <c r="AS116" s="171">
        <f t="shared" si="23"/>
        <v>19009.009009009009</v>
      </c>
      <c r="AT116">
        <f t="shared" si="31"/>
        <v>111000</v>
      </c>
      <c r="AU116" s="171">
        <f t="shared" si="19"/>
        <v>490712.75900900894</v>
      </c>
      <c r="AW116" s="171">
        <f t="shared" si="24"/>
        <v>425500</v>
      </c>
      <c r="AX116" s="171">
        <f t="shared" si="25"/>
        <v>911567.56756756757</v>
      </c>
      <c r="AY116">
        <f t="shared" si="29"/>
        <v>111000</v>
      </c>
      <c r="AZ116" s="171">
        <f t="shared" si="20"/>
        <v>1337067.5675675676</v>
      </c>
      <c r="BB116" s="171">
        <f t="shared" si="26"/>
        <v>50875</v>
      </c>
      <c r="BC116" s="171">
        <f t="shared" si="27"/>
        <v>485270.2702702703</v>
      </c>
      <c r="BD116">
        <f t="shared" si="30"/>
        <v>111000</v>
      </c>
      <c r="BE116" s="171">
        <f t="shared" si="21"/>
        <v>536145.2702702703</v>
      </c>
    </row>
    <row r="117" spans="39:57" x14ac:dyDescent="0.2">
      <c r="AM117" s="171">
        <f t="shared" si="16"/>
        <v>1563520</v>
      </c>
      <c r="AN117" s="171">
        <f t="shared" si="22"/>
        <v>43666.290458319301</v>
      </c>
      <c r="AO117">
        <f t="shared" si="28"/>
        <v>112000</v>
      </c>
      <c r="AP117" s="171">
        <f t="shared" si="17"/>
        <v>1607186.2904583192</v>
      </c>
      <c r="AR117" s="171">
        <f t="shared" si="18"/>
        <v>475953.33333333326</v>
      </c>
      <c r="AS117" s="171">
        <f t="shared" si="23"/>
        <v>18839.285714285714</v>
      </c>
      <c r="AT117">
        <f t="shared" si="31"/>
        <v>112000</v>
      </c>
      <c r="AU117" s="171">
        <f t="shared" si="19"/>
        <v>494792.61904761899</v>
      </c>
      <c r="AW117" s="171">
        <f t="shared" si="24"/>
        <v>429333.33333333337</v>
      </c>
      <c r="AX117" s="171">
        <f t="shared" si="25"/>
        <v>903428.57142857148</v>
      </c>
      <c r="AY117">
        <f t="shared" si="29"/>
        <v>112000</v>
      </c>
      <c r="AZ117" s="171">
        <f t="shared" si="20"/>
        <v>1332761.9047619049</v>
      </c>
      <c r="BB117" s="171">
        <f t="shared" si="26"/>
        <v>51333.333333333328</v>
      </c>
      <c r="BC117" s="171">
        <f t="shared" si="27"/>
        <v>480937.5</v>
      </c>
      <c r="BD117">
        <f t="shared" si="30"/>
        <v>112000</v>
      </c>
      <c r="BE117" s="171">
        <f t="shared" si="21"/>
        <v>532270.83333333337</v>
      </c>
    </row>
    <row r="118" spans="39:57" x14ac:dyDescent="0.2">
      <c r="AM118" s="171">
        <f t="shared" si="16"/>
        <v>1577480</v>
      </c>
      <c r="AN118" s="171">
        <f t="shared" si="22"/>
        <v>43279.863109130631</v>
      </c>
      <c r="AO118">
        <f t="shared" si="28"/>
        <v>113000</v>
      </c>
      <c r="AP118" s="171">
        <f t="shared" si="17"/>
        <v>1620759.8631091306</v>
      </c>
      <c r="AR118" s="171">
        <f t="shared" si="18"/>
        <v>480202.91666666663</v>
      </c>
      <c r="AS118" s="171">
        <f t="shared" si="23"/>
        <v>18672.566371681416</v>
      </c>
      <c r="AT118">
        <f t="shared" si="31"/>
        <v>113000</v>
      </c>
      <c r="AU118" s="171">
        <f t="shared" si="19"/>
        <v>498875.48303834803</v>
      </c>
      <c r="AW118" s="171">
        <f t="shared" si="24"/>
        <v>433166.66666666669</v>
      </c>
      <c r="AX118" s="171">
        <f t="shared" si="25"/>
        <v>895433.62831858406</v>
      </c>
      <c r="AY118">
        <f t="shared" si="29"/>
        <v>113000</v>
      </c>
      <c r="AZ118" s="171">
        <f t="shared" si="20"/>
        <v>1328600.2949852508</v>
      </c>
      <c r="BB118" s="171">
        <f t="shared" si="26"/>
        <v>51791.666666666664</v>
      </c>
      <c r="BC118" s="171">
        <f t="shared" si="27"/>
        <v>476681.41592920356</v>
      </c>
      <c r="BD118">
        <f t="shared" si="30"/>
        <v>113000</v>
      </c>
      <c r="BE118" s="171">
        <f t="shared" si="21"/>
        <v>528473.08259587025</v>
      </c>
    </row>
    <row r="119" spans="39:57" x14ac:dyDescent="0.2">
      <c r="AM119" s="171">
        <f t="shared" si="16"/>
        <v>1591440</v>
      </c>
      <c r="AN119" s="171">
        <f t="shared" si="22"/>
        <v>42900.215187120717</v>
      </c>
      <c r="AO119">
        <f t="shared" si="28"/>
        <v>114000</v>
      </c>
      <c r="AP119" s="171">
        <f t="shared" si="17"/>
        <v>1634340.2151871207</v>
      </c>
      <c r="AR119" s="171">
        <f t="shared" si="18"/>
        <v>484452.49999999994</v>
      </c>
      <c r="AS119" s="171">
        <f t="shared" si="23"/>
        <v>18508.771929824561</v>
      </c>
      <c r="AT119">
        <f t="shared" si="31"/>
        <v>114000</v>
      </c>
      <c r="AU119" s="171">
        <f t="shared" si="19"/>
        <v>502961.27192982449</v>
      </c>
      <c r="AW119" s="171">
        <f t="shared" si="24"/>
        <v>437000</v>
      </c>
      <c r="AX119" s="171">
        <f t="shared" si="25"/>
        <v>887578.94736842101</v>
      </c>
      <c r="AY119">
        <f t="shared" si="29"/>
        <v>114000</v>
      </c>
      <c r="AZ119" s="171">
        <f t="shared" si="20"/>
        <v>1324578.9473684211</v>
      </c>
      <c r="BB119" s="171">
        <f t="shared" si="26"/>
        <v>52250</v>
      </c>
      <c r="BC119" s="171">
        <f t="shared" si="27"/>
        <v>472500</v>
      </c>
      <c r="BD119">
        <f t="shared" si="30"/>
        <v>114000</v>
      </c>
      <c r="BE119" s="171">
        <f t="shared" si="21"/>
        <v>524750</v>
      </c>
    </row>
    <row r="120" spans="39:57" x14ac:dyDescent="0.2">
      <c r="AM120" s="171">
        <f t="shared" si="16"/>
        <v>1605400</v>
      </c>
      <c r="AN120" s="171">
        <f t="shared" si="22"/>
        <v>42527.16983766749</v>
      </c>
      <c r="AO120">
        <f t="shared" si="28"/>
        <v>115000</v>
      </c>
      <c r="AP120" s="171">
        <f t="shared" si="17"/>
        <v>1647927.1698376676</v>
      </c>
      <c r="AR120" s="171">
        <f t="shared" si="18"/>
        <v>488702.08333333326</v>
      </c>
      <c r="AS120" s="171">
        <f t="shared" si="23"/>
        <v>18347.82608695652</v>
      </c>
      <c r="AT120">
        <f t="shared" si="31"/>
        <v>115000</v>
      </c>
      <c r="AU120" s="171">
        <f t="shared" si="19"/>
        <v>507049.9094202898</v>
      </c>
      <c r="AW120" s="171">
        <f t="shared" si="24"/>
        <v>440833.33333333337</v>
      </c>
      <c r="AX120" s="171">
        <f t="shared" si="25"/>
        <v>879860.86956521741</v>
      </c>
      <c r="AY120">
        <f t="shared" si="29"/>
        <v>115000</v>
      </c>
      <c r="AZ120" s="171">
        <f t="shared" si="20"/>
        <v>1320694.2028985508</v>
      </c>
      <c r="BB120" s="171">
        <f t="shared" si="26"/>
        <v>52708.333333333328</v>
      </c>
      <c r="BC120" s="171">
        <f t="shared" si="27"/>
        <v>468391.30434782611</v>
      </c>
      <c r="BD120">
        <f t="shared" si="30"/>
        <v>115000</v>
      </c>
      <c r="BE120" s="171">
        <f t="shared" si="21"/>
        <v>521099.63768115942</v>
      </c>
    </row>
    <row r="121" spans="39:57" x14ac:dyDescent="0.2">
      <c r="AM121" s="171">
        <f t="shared" si="16"/>
        <v>1619360</v>
      </c>
      <c r="AN121" s="171">
        <f t="shared" si="22"/>
        <v>42160.556304584148</v>
      </c>
      <c r="AO121">
        <f t="shared" si="28"/>
        <v>116000</v>
      </c>
      <c r="AP121" s="171">
        <f t="shared" si="17"/>
        <v>1661520.5563045843</v>
      </c>
      <c r="AR121" s="171">
        <f t="shared" si="18"/>
        <v>492951.66666666663</v>
      </c>
      <c r="AS121" s="171">
        <f t="shared" si="23"/>
        <v>18189.655172413793</v>
      </c>
      <c r="AT121">
        <f t="shared" si="31"/>
        <v>116000</v>
      </c>
      <c r="AU121" s="171">
        <f t="shared" si="19"/>
        <v>511141.32183908042</v>
      </c>
      <c r="AW121" s="171">
        <f t="shared" si="24"/>
        <v>444666.66666666669</v>
      </c>
      <c r="AX121" s="171">
        <f t="shared" si="25"/>
        <v>872275.86206896557</v>
      </c>
      <c r="AY121">
        <f t="shared" si="29"/>
        <v>116000</v>
      </c>
      <c r="AZ121" s="171">
        <f t="shared" si="20"/>
        <v>1316942.5287356323</v>
      </c>
      <c r="BB121" s="171">
        <f t="shared" si="26"/>
        <v>53166.666666666664</v>
      </c>
      <c r="BC121" s="171">
        <f t="shared" si="27"/>
        <v>464353.44827586209</v>
      </c>
      <c r="BD121">
        <f t="shared" si="30"/>
        <v>116000</v>
      </c>
      <c r="BE121" s="171">
        <f t="shared" si="21"/>
        <v>517520.11494252877</v>
      </c>
    </row>
    <row r="122" spans="39:57" x14ac:dyDescent="0.2">
      <c r="AM122" s="171">
        <f t="shared" si="16"/>
        <v>1633320</v>
      </c>
      <c r="AN122" s="171">
        <f t="shared" si="22"/>
        <v>41800.209669502234</v>
      </c>
      <c r="AO122">
        <f t="shared" si="28"/>
        <v>117000</v>
      </c>
      <c r="AP122" s="171">
        <f t="shared" si="17"/>
        <v>1675120.2096695022</v>
      </c>
      <c r="AR122" s="171">
        <f t="shared" si="18"/>
        <v>497201.24999999994</v>
      </c>
      <c r="AS122" s="171">
        <f t="shared" si="23"/>
        <v>18034.188034188035</v>
      </c>
      <c r="AT122">
        <f t="shared" si="31"/>
        <v>117000</v>
      </c>
      <c r="AU122" s="171">
        <f t="shared" si="19"/>
        <v>515235.438034188</v>
      </c>
      <c r="AW122" s="171">
        <f t="shared" si="24"/>
        <v>448500</v>
      </c>
      <c r="AX122" s="171">
        <f t="shared" si="25"/>
        <v>864820.51282051287</v>
      </c>
      <c r="AY122">
        <f t="shared" si="29"/>
        <v>117000</v>
      </c>
      <c r="AZ122" s="171">
        <f t="shared" si="20"/>
        <v>1313320.512820513</v>
      </c>
      <c r="BB122" s="171">
        <f t="shared" si="26"/>
        <v>53625</v>
      </c>
      <c r="BC122" s="171">
        <f t="shared" si="27"/>
        <v>460384.61538461538</v>
      </c>
      <c r="BD122">
        <f t="shared" si="30"/>
        <v>117000</v>
      </c>
      <c r="BE122" s="171">
        <f t="shared" si="21"/>
        <v>514009.61538461538</v>
      </c>
    </row>
    <row r="123" spans="39:57" x14ac:dyDescent="0.2">
      <c r="AM123" s="171">
        <f t="shared" si="16"/>
        <v>1647280</v>
      </c>
      <c r="AN123" s="171">
        <f t="shared" si="22"/>
        <v>41445.970604506452</v>
      </c>
      <c r="AO123">
        <f t="shared" si="28"/>
        <v>118000</v>
      </c>
      <c r="AP123" s="171">
        <f t="shared" si="17"/>
        <v>1688725.9706045066</v>
      </c>
      <c r="AR123" s="171">
        <f t="shared" si="18"/>
        <v>501450.83333333326</v>
      </c>
      <c r="AS123" s="171">
        <f t="shared" si="23"/>
        <v>17881.355932203391</v>
      </c>
      <c r="AT123">
        <f t="shared" si="31"/>
        <v>118000</v>
      </c>
      <c r="AU123" s="171">
        <f t="shared" si="19"/>
        <v>519332.18926553667</v>
      </c>
      <c r="AW123" s="171">
        <f t="shared" si="24"/>
        <v>452333.33333333337</v>
      </c>
      <c r="AX123" s="171">
        <f t="shared" si="25"/>
        <v>857491.52542372886</v>
      </c>
      <c r="AY123">
        <f t="shared" si="29"/>
        <v>118000</v>
      </c>
      <c r="AZ123" s="171">
        <f t="shared" si="20"/>
        <v>1309824.8587570623</v>
      </c>
      <c r="BB123" s="171">
        <f t="shared" si="26"/>
        <v>54083.333333333328</v>
      </c>
      <c r="BC123" s="171">
        <f t="shared" si="27"/>
        <v>456483.05084745761</v>
      </c>
      <c r="BD123">
        <f t="shared" si="30"/>
        <v>118000</v>
      </c>
      <c r="BE123" s="171">
        <f t="shared" si="21"/>
        <v>510566.38418079092</v>
      </c>
    </row>
    <row r="124" spans="39:57" x14ac:dyDescent="0.2">
      <c r="AM124" s="171">
        <f t="shared" si="16"/>
        <v>1661240</v>
      </c>
      <c r="AN124" s="171">
        <f t="shared" si="22"/>
        <v>41097.685137241693</v>
      </c>
      <c r="AO124">
        <f t="shared" si="28"/>
        <v>119000</v>
      </c>
      <c r="AP124" s="171">
        <f t="shared" si="17"/>
        <v>1702337.6851372416</v>
      </c>
      <c r="AR124" s="171">
        <f t="shared" si="18"/>
        <v>505700.41666666663</v>
      </c>
      <c r="AS124" s="171">
        <f t="shared" si="23"/>
        <v>17731.092436974788</v>
      </c>
      <c r="AT124">
        <f t="shared" si="31"/>
        <v>119000</v>
      </c>
      <c r="AU124" s="171">
        <f t="shared" si="19"/>
        <v>523431.50910364144</v>
      </c>
      <c r="AW124" s="171">
        <f t="shared" si="24"/>
        <v>456166.66666666669</v>
      </c>
      <c r="AX124" s="171">
        <f t="shared" si="25"/>
        <v>850285.71428571432</v>
      </c>
      <c r="AY124">
        <f t="shared" si="29"/>
        <v>119000</v>
      </c>
      <c r="AZ124" s="171">
        <f t="shared" si="20"/>
        <v>1306452.3809523811</v>
      </c>
      <c r="BB124" s="171">
        <f t="shared" si="26"/>
        <v>54541.666666666664</v>
      </c>
      <c r="BC124" s="171">
        <f t="shared" si="27"/>
        <v>452647.0588235294</v>
      </c>
      <c r="BD124">
        <f t="shared" si="30"/>
        <v>119000</v>
      </c>
      <c r="BE124" s="171">
        <f t="shared" si="21"/>
        <v>507188.72549019608</v>
      </c>
    </row>
    <row r="125" spans="39:57" x14ac:dyDescent="0.2">
      <c r="AM125" s="171">
        <f t="shared" si="16"/>
        <v>1675200</v>
      </c>
      <c r="AN125" s="171">
        <f t="shared" si="22"/>
        <v>40755.204427764678</v>
      </c>
      <c r="AO125">
        <f t="shared" si="28"/>
        <v>120000</v>
      </c>
      <c r="AP125" s="171">
        <f t="shared" si="17"/>
        <v>1715955.2044277648</v>
      </c>
      <c r="AR125" s="171">
        <f t="shared" si="18"/>
        <v>509949.99999999994</v>
      </c>
      <c r="AS125" s="171">
        <f t="shared" si="23"/>
        <v>17583.333333333332</v>
      </c>
      <c r="AT125">
        <f t="shared" si="31"/>
        <v>120000</v>
      </c>
      <c r="AU125" s="171">
        <f t="shared" si="19"/>
        <v>527533.33333333326</v>
      </c>
      <c r="AW125" s="171">
        <f t="shared" si="24"/>
        <v>460000</v>
      </c>
      <c r="AX125" s="171">
        <f t="shared" si="25"/>
        <v>843200</v>
      </c>
      <c r="AY125">
        <f t="shared" si="29"/>
        <v>120000</v>
      </c>
      <c r="AZ125" s="171">
        <f t="shared" si="20"/>
        <v>1303200</v>
      </c>
      <c r="BB125" s="171">
        <f t="shared" si="26"/>
        <v>55000</v>
      </c>
      <c r="BC125" s="171">
        <f t="shared" si="27"/>
        <v>448875</v>
      </c>
      <c r="BD125">
        <f t="shared" si="30"/>
        <v>120000</v>
      </c>
      <c r="BE125" s="171">
        <f t="shared" si="21"/>
        <v>503875</v>
      </c>
    </row>
    <row r="126" spans="39:57" x14ac:dyDescent="0.2">
      <c r="AM126" s="171">
        <f t="shared" si="16"/>
        <v>1689160</v>
      </c>
      <c r="AN126" s="171">
        <f t="shared" si="22"/>
        <v>40418.384556460835</v>
      </c>
      <c r="AO126">
        <f t="shared" si="28"/>
        <v>121000</v>
      </c>
      <c r="AP126" s="171">
        <f t="shared" si="17"/>
        <v>1729578.3845564609</v>
      </c>
      <c r="AR126" s="171">
        <f t="shared" si="18"/>
        <v>514199.58333333326</v>
      </c>
      <c r="AS126" s="171">
        <f t="shared" si="23"/>
        <v>17438.016528925618</v>
      </c>
      <c r="AT126">
        <f t="shared" si="31"/>
        <v>121000</v>
      </c>
      <c r="AU126" s="171">
        <f t="shared" si="19"/>
        <v>531637.59986225888</v>
      </c>
      <c r="AW126" s="171">
        <f t="shared" si="24"/>
        <v>463833.33333333337</v>
      </c>
      <c r="AX126" s="171">
        <f t="shared" si="25"/>
        <v>836231.40495867771</v>
      </c>
      <c r="AY126">
        <f t="shared" si="29"/>
        <v>121000</v>
      </c>
      <c r="AZ126" s="171">
        <f t="shared" si="20"/>
        <v>1300064.738292011</v>
      </c>
      <c r="BB126" s="171">
        <f t="shared" si="26"/>
        <v>55458.333333333328</v>
      </c>
      <c r="BC126" s="171">
        <f t="shared" si="27"/>
        <v>445165.28925619833</v>
      </c>
      <c r="BD126">
        <f t="shared" si="30"/>
        <v>121000</v>
      </c>
      <c r="BE126" s="171">
        <f t="shared" si="21"/>
        <v>500623.62258953165</v>
      </c>
    </row>
    <row r="127" spans="39:57" x14ac:dyDescent="0.2">
      <c r="AM127" s="171">
        <f t="shared" si="16"/>
        <v>1703120</v>
      </c>
      <c r="AN127" s="171">
        <f t="shared" si="22"/>
        <v>40087.086322391486</v>
      </c>
      <c r="AO127">
        <f t="shared" si="28"/>
        <v>122000</v>
      </c>
      <c r="AP127" s="171">
        <f t="shared" si="17"/>
        <v>1743207.0863223914</v>
      </c>
      <c r="AR127" s="171">
        <f t="shared" si="18"/>
        <v>518449.16666666663</v>
      </c>
      <c r="AS127" s="171">
        <f t="shared" si="23"/>
        <v>17295.081967213115</v>
      </c>
      <c r="AT127">
        <f t="shared" si="31"/>
        <v>122000</v>
      </c>
      <c r="AU127" s="171">
        <f t="shared" si="19"/>
        <v>535744.2486338797</v>
      </c>
      <c r="AW127" s="171">
        <f t="shared" si="24"/>
        <v>467666.66666666669</v>
      </c>
      <c r="AX127" s="171">
        <f t="shared" si="25"/>
        <v>829377.04918032791</v>
      </c>
      <c r="AY127">
        <f t="shared" si="29"/>
        <v>122000</v>
      </c>
      <c r="AZ127" s="171">
        <f t="shared" si="20"/>
        <v>1297043.7158469947</v>
      </c>
      <c r="BB127" s="171">
        <f t="shared" si="26"/>
        <v>55916.666666666664</v>
      </c>
      <c r="BC127" s="171">
        <f t="shared" si="27"/>
        <v>441516.39344262297</v>
      </c>
      <c r="BD127">
        <f t="shared" si="30"/>
        <v>122000</v>
      </c>
      <c r="BE127" s="171">
        <f t="shared" si="21"/>
        <v>497433.06010928965</v>
      </c>
    </row>
    <row r="128" spans="39:57" x14ac:dyDescent="0.2">
      <c r="AM128" s="171">
        <f t="shared" si="16"/>
        <v>1717080</v>
      </c>
      <c r="AN128" s="171">
        <f t="shared" si="22"/>
        <v>39761.175051477738</v>
      </c>
      <c r="AO128">
        <f t="shared" si="28"/>
        <v>123000</v>
      </c>
      <c r="AP128" s="171">
        <f t="shared" si="17"/>
        <v>1756841.1750514777</v>
      </c>
      <c r="AR128" s="171">
        <f t="shared" si="18"/>
        <v>522698.74999999994</v>
      </c>
      <c r="AS128" s="171">
        <f t="shared" si="23"/>
        <v>17154.471544715449</v>
      </c>
      <c r="AT128">
        <f t="shared" si="31"/>
        <v>123000</v>
      </c>
      <c r="AU128" s="171">
        <f t="shared" si="19"/>
        <v>539853.22154471534</v>
      </c>
      <c r="AW128" s="171">
        <f t="shared" si="24"/>
        <v>471500</v>
      </c>
      <c r="AX128" s="171">
        <f t="shared" si="25"/>
        <v>822634.14634146343</v>
      </c>
      <c r="AY128">
        <f t="shared" si="29"/>
        <v>123000</v>
      </c>
      <c r="AZ128" s="171">
        <f t="shared" si="20"/>
        <v>1294134.1463414636</v>
      </c>
      <c r="BB128" s="171">
        <f t="shared" si="26"/>
        <v>56375</v>
      </c>
      <c r="BC128" s="171">
        <f t="shared" si="27"/>
        <v>437926.8292682927</v>
      </c>
      <c r="BD128">
        <f t="shared" si="30"/>
        <v>123000</v>
      </c>
      <c r="BE128" s="171">
        <f t="shared" si="21"/>
        <v>494301.8292682927</v>
      </c>
    </row>
    <row r="129" spans="39:57" x14ac:dyDescent="0.2">
      <c r="AM129" s="171">
        <f t="shared" si="16"/>
        <v>1731040</v>
      </c>
      <c r="AN129" s="171">
        <f t="shared" si="22"/>
        <v>39440.520413965816</v>
      </c>
      <c r="AO129">
        <f t="shared" si="28"/>
        <v>124000</v>
      </c>
      <c r="AP129" s="171">
        <f t="shared" si="17"/>
        <v>1770480.5204139659</v>
      </c>
      <c r="AR129" s="171">
        <f t="shared" si="18"/>
        <v>526948.33333333326</v>
      </c>
      <c r="AS129" s="171">
        <f t="shared" si="23"/>
        <v>17016.129032258064</v>
      </c>
      <c r="AT129">
        <f t="shared" si="31"/>
        <v>124000</v>
      </c>
      <c r="AU129" s="171">
        <f t="shared" si="19"/>
        <v>543964.46236559132</v>
      </c>
      <c r="AW129" s="171">
        <f t="shared" si="24"/>
        <v>475333.33333333337</v>
      </c>
      <c r="AX129" s="171">
        <f t="shared" si="25"/>
        <v>816000</v>
      </c>
      <c r="AY129">
        <f t="shared" si="29"/>
        <v>124000</v>
      </c>
      <c r="AZ129" s="171">
        <f t="shared" si="20"/>
        <v>1291333.3333333335</v>
      </c>
      <c r="BB129" s="171">
        <f t="shared" si="26"/>
        <v>56833.333333333328</v>
      </c>
      <c r="BC129" s="171">
        <f t="shared" si="27"/>
        <v>434395.16129032261</v>
      </c>
      <c r="BD129">
        <f t="shared" si="30"/>
        <v>124000</v>
      </c>
      <c r="BE129" s="171">
        <f t="shared" si="21"/>
        <v>491228.49462365592</v>
      </c>
    </row>
    <row r="130" spans="39:57" x14ac:dyDescent="0.2">
      <c r="AM130" s="171">
        <f t="shared" si="16"/>
        <v>1745000</v>
      </c>
      <c r="AN130" s="171">
        <f t="shared" si="22"/>
        <v>39124.996250654091</v>
      </c>
      <c r="AO130">
        <f t="shared" si="28"/>
        <v>125000</v>
      </c>
      <c r="AP130" s="171">
        <f t="shared" si="17"/>
        <v>1784124.9962506541</v>
      </c>
      <c r="AR130" s="171">
        <f t="shared" si="18"/>
        <v>531197.91666666663</v>
      </c>
      <c r="AS130" s="171">
        <f t="shared" si="23"/>
        <v>16880</v>
      </c>
      <c r="AT130">
        <f t="shared" si="31"/>
        <v>125000</v>
      </c>
      <c r="AU130" s="171">
        <f t="shared" si="19"/>
        <v>548077.91666666663</v>
      </c>
      <c r="AW130" s="171">
        <f t="shared" si="24"/>
        <v>479166.66666666669</v>
      </c>
      <c r="AX130" s="171">
        <f t="shared" si="25"/>
        <v>809472</v>
      </c>
      <c r="AY130">
        <f t="shared" si="29"/>
        <v>125000</v>
      </c>
      <c r="AZ130" s="171">
        <f t="shared" si="20"/>
        <v>1288638.6666666667</v>
      </c>
      <c r="BB130" s="171">
        <f t="shared" si="26"/>
        <v>57291.666666666664</v>
      </c>
      <c r="BC130" s="171">
        <f t="shared" si="27"/>
        <v>430920</v>
      </c>
      <c r="BD130">
        <f t="shared" si="30"/>
        <v>125000</v>
      </c>
      <c r="BE130" s="171">
        <f t="shared" si="21"/>
        <v>488211.66666666669</v>
      </c>
    </row>
    <row r="131" spans="39:57" x14ac:dyDescent="0.2">
      <c r="AM131" s="171">
        <f t="shared" si="16"/>
        <v>1758960</v>
      </c>
      <c r="AN131" s="171">
        <f t="shared" si="22"/>
        <v>38814.480407394934</v>
      </c>
      <c r="AO131">
        <f t="shared" si="28"/>
        <v>126000</v>
      </c>
      <c r="AP131" s="171">
        <f t="shared" si="17"/>
        <v>1797774.4804073949</v>
      </c>
      <c r="AR131" s="171">
        <f t="shared" si="18"/>
        <v>535447.49999999988</v>
      </c>
      <c r="AS131" s="171">
        <f t="shared" si="23"/>
        <v>16746.031746031746</v>
      </c>
      <c r="AT131">
        <f t="shared" si="31"/>
        <v>126000</v>
      </c>
      <c r="AU131" s="171">
        <f t="shared" si="19"/>
        <v>552193.5317460316</v>
      </c>
      <c r="AW131" s="171">
        <f t="shared" si="24"/>
        <v>483000</v>
      </c>
      <c r="AX131" s="171">
        <f t="shared" si="25"/>
        <v>803047.61904761905</v>
      </c>
      <c r="AY131">
        <f t="shared" si="29"/>
        <v>126000</v>
      </c>
      <c r="AZ131" s="171">
        <f t="shared" si="20"/>
        <v>1286047.6190476189</v>
      </c>
      <c r="BB131" s="171">
        <f t="shared" si="26"/>
        <v>57750</v>
      </c>
      <c r="BC131" s="171">
        <f t="shared" si="27"/>
        <v>427500</v>
      </c>
      <c r="BD131">
        <f t="shared" si="30"/>
        <v>126000</v>
      </c>
      <c r="BE131" s="171">
        <f t="shared" si="21"/>
        <v>485250</v>
      </c>
    </row>
    <row r="132" spans="39:57" x14ac:dyDescent="0.2">
      <c r="AM132" s="171">
        <f t="shared" si="16"/>
        <v>1772920</v>
      </c>
      <c r="AN132" s="171">
        <f t="shared" si="22"/>
        <v>38508.854577415441</v>
      </c>
      <c r="AO132">
        <f t="shared" si="28"/>
        <v>127000</v>
      </c>
      <c r="AP132" s="171">
        <f t="shared" si="17"/>
        <v>1811428.8545774154</v>
      </c>
      <c r="AR132" s="171">
        <f t="shared" si="18"/>
        <v>539697.08333333326</v>
      </c>
      <c r="AS132" s="171">
        <f t="shared" si="23"/>
        <v>16614.173228346455</v>
      </c>
      <c r="AT132">
        <f t="shared" si="31"/>
        <v>127000</v>
      </c>
      <c r="AU132" s="171">
        <f t="shared" si="19"/>
        <v>556311.25656167977</v>
      </c>
      <c r="AW132" s="171">
        <f t="shared" si="24"/>
        <v>486833.33333333337</v>
      </c>
      <c r="AX132" s="171">
        <f t="shared" si="25"/>
        <v>796724.40944881889</v>
      </c>
      <c r="AY132">
        <f t="shared" si="29"/>
        <v>127000</v>
      </c>
      <c r="AZ132" s="171">
        <f t="shared" si="20"/>
        <v>1283557.7427821523</v>
      </c>
      <c r="BB132" s="171">
        <f t="shared" si="26"/>
        <v>58208.333333333328</v>
      </c>
      <c r="BC132" s="171">
        <f t="shared" si="27"/>
        <v>424133.85826771654</v>
      </c>
      <c r="BD132">
        <f t="shared" si="30"/>
        <v>127000</v>
      </c>
      <c r="BE132" s="171">
        <f t="shared" si="21"/>
        <v>482342.19160104985</v>
      </c>
    </row>
    <row r="133" spans="39:57" x14ac:dyDescent="0.2">
      <c r="AM133" s="171">
        <f t="shared" ref="AM133:AM196" si="32">AO133/2*$C$17</f>
        <v>1786880</v>
      </c>
      <c r="AN133" s="171">
        <f t="shared" si="22"/>
        <v>38208.004151029389</v>
      </c>
      <c r="AO133">
        <f t="shared" si="28"/>
        <v>128000</v>
      </c>
      <c r="AP133" s="171">
        <f t="shared" ref="AP133:AP196" si="33">AM133+AN133</f>
        <v>1825088.0041510293</v>
      </c>
      <c r="AR133" s="171">
        <f t="shared" ref="AR133:AR196" si="34">AT133/2*$C$46</f>
        <v>543946.66666666663</v>
      </c>
      <c r="AS133" s="171">
        <f t="shared" si="23"/>
        <v>16484.375</v>
      </c>
      <c r="AT133">
        <f t="shared" si="31"/>
        <v>128000</v>
      </c>
      <c r="AU133" s="171">
        <f t="shared" ref="AU133:AU196" si="35">AR133+AS133</f>
        <v>560431.04166666663</v>
      </c>
      <c r="AW133" s="171">
        <f t="shared" si="24"/>
        <v>490666.66666666669</v>
      </c>
      <c r="AX133" s="171">
        <f t="shared" si="25"/>
        <v>790500</v>
      </c>
      <c r="AY133">
        <f t="shared" si="29"/>
        <v>128000</v>
      </c>
      <c r="AZ133" s="171">
        <f t="shared" ref="AZ133:AZ196" si="36">AW133+AX133</f>
        <v>1281166.6666666667</v>
      </c>
      <c r="BB133" s="171">
        <f t="shared" si="26"/>
        <v>58666.666666666664</v>
      </c>
      <c r="BC133" s="171">
        <f t="shared" si="27"/>
        <v>420820.3125</v>
      </c>
      <c r="BD133">
        <f t="shared" si="30"/>
        <v>128000</v>
      </c>
      <c r="BE133" s="171">
        <f t="shared" ref="BE133:BE196" si="37">BB133+BC133</f>
        <v>479486.97916666669</v>
      </c>
    </row>
    <row r="134" spans="39:57" x14ac:dyDescent="0.2">
      <c r="AM134" s="171">
        <f t="shared" si="32"/>
        <v>1800840</v>
      </c>
      <c r="AN134" s="171">
        <f t="shared" ref="AN134:AN197" si="38">$C$16*$C$15/AO134</f>
        <v>37911.818072339236</v>
      </c>
      <c r="AO134">
        <f t="shared" si="28"/>
        <v>129000</v>
      </c>
      <c r="AP134" s="171">
        <f t="shared" si="33"/>
        <v>1838751.8180723393</v>
      </c>
      <c r="AR134" s="171">
        <f t="shared" si="34"/>
        <v>548196.24999999988</v>
      </c>
      <c r="AS134" s="171">
        <f t="shared" ref="AS134:AS197" si="39">$C$44*$C$45/AT134</f>
        <v>16356.589147286822</v>
      </c>
      <c r="AT134">
        <f t="shared" si="31"/>
        <v>129000</v>
      </c>
      <c r="AU134" s="171">
        <f t="shared" si="35"/>
        <v>564552.83914728672</v>
      </c>
      <c r="AW134" s="171">
        <f t="shared" ref="AW134:AW197" si="40">AY134/2*$C$73</f>
        <v>494500</v>
      </c>
      <c r="AX134" s="171">
        <f t="shared" ref="AX134:AX197" si="41">$C$72*$C$71/AY134</f>
        <v>784372.09302325582</v>
      </c>
      <c r="AY134">
        <f t="shared" si="29"/>
        <v>129000</v>
      </c>
      <c r="AZ134" s="171">
        <f t="shared" si="36"/>
        <v>1278872.0930232559</v>
      </c>
      <c r="BB134" s="171">
        <f t="shared" ref="BB134:BB197" si="42">BD134/2*$C$107</f>
        <v>59125</v>
      </c>
      <c r="BC134" s="171">
        <f t="shared" ref="BC134:BC197" si="43">$C$105*$C$106/BD134</f>
        <v>417558.13953488372</v>
      </c>
      <c r="BD134">
        <f t="shared" si="30"/>
        <v>129000</v>
      </c>
      <c r="BE134" s="171">
        <f t="shared" si="37"/>
        <v>476683.13953488372</v>
      </c>
    </row>
    <row r="135" spans="39:57" x14ac:dyDescent="0.2">
      <c r="AM135" s="171">
        <f t="shared" si="32"/>
        <v>1814800</v>
      </c>
      <c r="AN135" s="171">
        <f t="shared" si="38"/>
        <v>37620.188702552012</v>
      </c>
      <c r="AO135">
        <f t="shared" ref="AO135:AO198" si="44">1000+AO134</f>
        <v>130000</v>
      </c>
      <c r="AP135" s="171">
        <f t="shared" si="33"/>
        <v>1852420.1887025521</v>
      </c>
      <c r="AR135" s="171">
        <f t="shared" si="34"/>
        <v>552445.83333333326</v>
      </c>
      <c r="AS135" s="171">
        <f t="shared" si="39"/>
        <v>16230.76923076923</v>
      </c>
      <c r="AT135">
        <f t="shared" si="31"/>
        <v>130000</v>
      </c>
      <c r="AU135" s="171">
        <f t="shared" si="35"/>
        <v>568676.6025641025</v>
      </c>
      <c r="AW135" s="171">
        <f t="shared" si="40"/>
        <v>498333.33333333337</v>
      </c>
      <c r="AX135" s="171">
        <f t="shared" si="41"/>
        <v>778338.4615384615</v>
      </c>
      <c r="AY135">
        <f t="shared" ref="AY135:AY198" si="45">1000+AY134</f>
        <v>130000</v>
      </c>
      <c r="AZ135" s="171">
        <f t="shared" si="36"/>
        <v>1276671.794871795</v>
      </c>
      <c r="BB135" s="171">
        <f t="shared" si="42"/>
        <v>59583.333333333328</v>
      </c>
      <c r="BC135" s="171">
        <f t="shared" si="43"/>
        <v>414346.15384615387</v>
      </c>
      <c r="BD135">
        <f t="shared" ref="BD135:BD198" si="46">1000+BD134</f>
        <v>130000</v>
      </c>
      <c r="BE135" s="171">
        <f t="shared" si="37"/>
        <v>473929.48717948719</v>
      </c>
    </row>
    <row r="136" spans="39:57" x14ac:dyDescent="0.2">
      <c r="AM136" s="171">
        <f t="shared" si="32"/>
        <v>1828760</v>
      </c>
      <c r="AN136" s="171">
        <f t="shared" si="38"/>
        <v>37333.011689555431</v>
      </c>
      <c r="AO136">
        <f t="shared" si="44"/>
        <v>131000</v>
      </c>
      <c r="AP136" s="171">
        <f t="shared" si="33"/>
        <v>1866093.0116895554</v>
      </c>
      <c r="AR136" s="171">
        <f t="shared" si="34"/>
        <v>556695.41666666663</v>
      </c>
      <c r="AS136" s="171">
        <f t="shared" si="39"/>
        <v>16106.870229007634</v>
      </c>
      <c r="AT136">
        <f t="shared" ref="AT136:AT199" si="47">AT135+1000</f>
        <v>131000</v>
      </c>
      <c r="AU136" s="171">
        <f t="shared" si="35"/>
        <v>572802.2868956743</v>
      </c>
      <c r="AW136" s="171">
        <f t="shared" si="40"/>
        <v>502166.66666666669</v>
      </c>
      <c r="AX136" s="171">
        <f t="shared" si="41"/>
        <v>772396.94656488544</v>
      </c>
      <c r="AY136">
        <f t="shared" si="45"/>
        <v>131000</v>
      </c>
      <c r="AZ136" s="171">
        <f t="shared" si="36"/>
        <v>1274563.6132315521</v>
      </c>
      <c r="BB136" s="171">
        <f t="shared" si="42"/>
        <v>60041.666666666664</v>
      </c>
      <c r="BC136" s="171">
        <f t="shared" si="43"/>
        <v>411183.2061068702</v>
      </c>
      <c r="BD136">
        <f t="shared" si="46"/>
        <v>131000</v>
      </c>
      <c r="BE136" s="171">
        <f t="shared" si="37"/>
        <v>471224.87277353689</v>
      </c>
    </row>
    <row r="137" spans="39:57" x14ac:dyDescent="0.2">
      <c r="AM137" s="171">
        <f t="shared" si="32"/>
        <v>1842720</v>
      </c>
      <c r="AN137" s="171">
        <f t="shared" si="38"/>
        <v>37050.185843422434</v>
      </c>
      <c r="AO137">
        <f t="shared" si="44"/>
        <v>132000</v>
      </c>
      <c r="AP137" s="171">
        <f t="shared" si="33"/>
        <v>1879770.1858434225</v>
      </c>
      <c r="AR137" s="171">
        <f t="shared" si="34"/>
        <v>560944.99999999988</v>
      </c>
      <c r="AS137" s="171">
        <f t="shared" si="39"/>
        <v>15984.848484848484</v>
      </c>
      <c r="AT137">
        <f t="shared" si="47"/>
        <v>132000</v>
      </c>
      <c r="AU137" s="171">
        <f t="shared" si="35"/>
        <v>576929.84848484839</v>
      </c>
      <c r="AW137" s="171">
        <f t="shared" si="40"/>
        <v>506000</v>
      </c>
      <c r="AX137" s="171">
        <f t="shared" si="41"/>
        <v>766545.45454545459</v>
      </c>
      <c r="AY137">
        <f t="shared" si="45"/>
        <v>132000</v>
      </c>
      <c r="AZ137" s="171">
        <f t="shared" si="36"/>
        <v>1272545.4545454546</v>
      </c>
      <c r="BB137" s="171">
        <f t="shared" si="42"/>
        <v>60500</v>
      </c>
      <c r="BC137" s="171">
        <f t="shared" si="43"/>
        <v>408068.18181818182</v>
      </c>
      <c r="BD137">
        <f t="shared" si="46"/>
        <v>132000</v>
      </c>
      <c r="BE137" s="171">
        <f t="shared" si="37"/>
        <v>468568.18181818182</v>
      </c>
    </row>
    <row r="138" spans="39:57" x14ac:dyDescent="0.2">
      <c r="AM138" s="171">
        <f t="shared" si="32"/>
        <v>1856680</v>
      </c>
      <c r="AN138" s="171">
        <f t="shared" si="38"/>
        <v>36771.613017532043</v>
      </c>
      <c r="AO138">
        <f t="shared" si="44"/>
        <v>133000</v>
      </c>
      <c r="AP138" s="171">
        <f t="shared" si="33"/>
        <v>1893451.613017532</v>
      </c>
      <c r="AR138" s="171">
        <f t="shared" si="34"/>
        <v>565194.58333333326</v>
      </c>
      <c r="AS138" s="171">
        <f t="shared" si="39"/>
        <v>15864.661654135338</v>
      </c>
      <c r="AT138">
        <f t="shared" si="47"/>
        <v>133000</v>
      </c>
      <c r="AU138" s="171">
        <f t="shared" si="35"/>
        <v>581059.24498746858</v>
      </c>
      <c r="AW138" s="171">
        <f t="shared" si="40"/>
        <v>509833.33333333337</v>
      </c>
      <c r="AX138" s="171">
        <f t="shared" si="41"/>
        <v>760781.95488721807</v>
      </c>
      <c r="AY138">
        <f t="shared" si="45"/>
        <v>133000</v>
      </c>
      <c r="AZ138" s="171">
        <f t="shared" si="36"/>
        <v>1270615.2882205513</v>
      </c>
      <c r="BB138" s="171">
        <f t="shared" si="42"/>
        <v>60958.333333333328</v>
      </c>
      <c r="BC138" s="171">
        <f t="shared" si="43"/>
        <v>405000</v>
      </c>
      <c r="BD138">
        <f t="shared" si="46"/>
        <v>133000</v>
      </c>
      <c r="BE138" s="171">
        <f t="shared" si="37"/>
        <v>465958.33333333331</v>
      </c>
    </row>
    <row r="139" spans="39:57" x14ac:dyDescent="0.2">
      <c r="AM139" s="171">
        <f t="shared" si="32"/>
        <v>1870640</v>
      </c>
      <c r="AN139" s="171">
        <f t="shared" si="38"/>
        <v>36497.197995013143</v>
      </c>
      <c r="AO139">
        <f t="shared" si="44"/>
        <v>134000</v>
      </c>
      <c r="AP139" s="171">
        <f t="shared" si="33"/>
        <v>1907137.1979950131</v>
      </c>
      <c r="AR139" s="171">
        <f t="shared" si="34"/>
        <v>569444.16666666663</v>
      </c>
      <c r="AS139" s="171">
        <f t="shared" si="39"/>
        <v>15746.268656716418</v>
      </c>
      <c r="AT139">
        <f t="shared" si="47"/>
        <v>134000</v>
      </c>
      <c r="AU139" s="171">
        <f t="shared" si="35"/>
        <v>585190.43532338308</v>
      </c>
      <c r="AW139" s="171">
        <f t="shared" si="40"/>
        <v>513666.66666666669</v>
      </c>
      <c r="AX139" s="171">
        <f t="shared" si="41"/>
        <v>755104.47761194035</v>
      </c>
      <c r="AY139">
        <f t="shared" si="45"/>
        <v>134000</v>
      </c>
      <c r="AZ139" s="171">
        <f t="shared" si="36"/>
        <v>1268771.1442786071</v>
      </c>
      <c r="BB139" s="171">
        <f t="shared" si="42"/>
        <v>61416.666666666664</v>
      </c>
      <c r="BC139" s="171">
        <f t="shared" si="43"/>
        <v>401977.61194029852</v>
      </c>
      <c r="BD139">
        <f t="shared" si="46"/>
        <v>134000</v>
      </c>
      <c r="BE139" s="171">
        <f t="shared" si="37"/>
        <v>463394.27860696521</v>
      </c>
    </row>
    <row r="140" spans="39:57" x14ac:dyDescent="0.2">
      <c r="AM140" s="171">
        <f t="shared" si="32"/>
        <v>1884600</v>
      </c>
      <c r="AN140" s="171">
        <f t="shared" si="38"/>
        <v>36226.848380235271</v>
      </c>
      <c r="AO140">
        <f t="shared" si="44"/>
        <v>135000</v>
      </c>
      <c r="AP140" s="171">
        <f t="shared" si="33"/>
        <v>1920826.8483802353</v>
      </c>
      <c r="AR140" s="171">
        <f t="shared" si="34"/>
        <v>573693.74999999988</v>
      </c>
      <c r="AS140" s="171">
        <f t="shared" si="39"/>
        <v>15629.62962962963</v>
      </c>
      <c r="AT140">
        <f t="shared" si="47"/>
        <v>135000</v>
      </c>
      <c r="AU140" s="171">
        <f t="shared" si="35"/>
        <v>589323.37962962955</v>
      </c>
      <c r="AW140" s="171">
        <f t="shared" si="40"/>
        <v>517500</v>
      </c>
      <c r="AX140" s="171">
        <f t="shared" si="41"/>
        <v>749511.11111111112</v>
      </c>
      <c r="AY140">
        <f t="shared" si="45"/>
        <v>135000</v>
      </c>
      <c r="AZ140" s="171">
        <f t="shared" si="36"/>
        <v>1267011.111111111</v>
      </c>
      <c r="BB140" s="171">
        <f t="shared" si="42"/>
        <v>61875</v>
      </c>
      <c r="BC140" s="171">
        <f t="shared" si="43"/>
        <v>399000</v>
      </c>
      <c r="BD140">
        <f t="shared" si="46"/>
        <v>135000</v>
      </c>
      <c r="BE140" s="171">
        <f t="shared" si="37"/>
        <v>460875</v>
      </c>
    </row>
    <row r="141" spans="39:57" x14ac:dyDescent="0.2">
      <c r="AM141" s="171">
        <f t="shared" si="32"/>
        <v>1898560</v>
      </c>
      <c r="AN141" s="171">
        <f t="shared" si="38"/>
        <v>35960.474495086477</v>
      </c>
      <c r="AO141">
        <f t="shared" si="44"/>
        <v>136000</v>
      </c>
      <c r="AP141" s="171">
        <f t="shared" si="33"/>
        <v>1934520.4744950866</v>
      </c>
      <c r="AR141" s="171">
        <f t="shared" si="34"/>
        <v>577943.33333333326</v>
      </c>
      <c r="AS141" s="171">
        <f t="shared" si="39"/>
        <v>15514.705882352941</v>
      </c>
      <c r="AT141">
        <f t="shared" si="47"/>
        <v>136000</v>
      </c>
      <c r="AU141" s="171">
        <f t="shared" si="35"/>
        <v>593458.03921568615</v>
      </c>
      <c r="AW141" s="171">
        <f t="shared" si="40"/>
        <v>521333.33333333337</v>
      </c>
      <c r="AX141" s="171">
        <f t="shared" si="41"/>
        <v>744000</v>
      </c>
      <c r="AY141">
        <f t="shared" si="45"/>
        <v>136000</v>
      </c>
      <c r="AZ141" s="171">
        <f t="shared" si="36"/>
        <v>1265333.3333333335</v>
      </c>
      <c r="BB141" s="171">
        <f t="shared" si="42"/>
        <v>62333.333333333328</v>
      </c>
      <c r="BC141" s="171">
        <f t="shared" si="43"/>
        <v>396066.17647058825</v>
      </c>
      <c r="BD141">
        <f t="shared" si="46"/>
        <v>136000</v>
      </c>
      <c r="BE141" s="171">
        <f t="shared" si="37"/>
        <v>458399.50980392157</v>
      </c>
    </row>
    <row r="142" spans="39:57" x14ac:dyDescent="0.2">
      <c r="AM142" s="171">
        <f t="shared" si="32"/>
        <v>1912520.0000000002</v>
      </c>
      <c r="AN142" s="171">
        <f t="shared" si="38"/>
        <v>35697.989279793881</v>
      </c>
      <c r="AO142">
        <f t="shared" si="44"/>
        <v>137000</v>
      </c>
      <c r="AP142" s="171">
        <f t="shared" si="33"/>
        <v>1948217.989279794</v>
      </c>
      <c r="AR142" s="171">
        <f t="shared" si="34"/>
        <v>582192.91666666663</v>
      </c>
      <c r="AS142" s="171">
        <f t="shared" si="39"/>
        <v>15401.459854014598</v>
      </c>
      <c r="AT142">
        <f t="shared" si="47"/>
        <v>137000</v>
      </c>
      <c r="AU142" s="171">
        <f t="shared" si="35"/>
        <v>597594.37652068119</v>
      </c>
      <c r="AW142" s="171">
        <f t="shared" si="40"/>
        <v>525166.66666666674</v>
      </c>
      <c r="AX142" s="171">
        <f t="shared" si="41"/>
        <v>738569.34306569339</v>
      </c>
      <c r="AY142">
        <f t="shared" si="45"/>
        <v>137000</v>
      </c>
      <c r="AZ142" s="171">
        <f t="shared" si="36"/>
        <v>1263736.00973236</v>
      </c>
      <c r="BB142" s="171">
        <f t="shared" si="42"/>
        <v>62791.666666666664</v>
      </c>
      <c r="BC142" s="171">
        <f t="shared" si="43"/>
        <v>393175.18248175184</v>
      </c>
      <c r="BD142">
        <f t="shared" si="46"/>
        <v>137000</v>
      </c>
      <c r="BE142" s="171">
        <f t="shared" si="37"/>
        <v>455966.84914841852</v>
      </c>
    </row>
    <row r="143" spans="39:57" x14ac:dyDescent="0.2">
      <c r="AM143" s="171">
        <f t="shared" si="32"/>
        <v>1926480.0000000002</v>
      </c>
      <c r="AN143" s="171">
        <f t="shared" si="38"/>
        <v>35439.308198056242</v>
      </c>
      <c r="AO143">
        <f t="shared" si="44"/>
        <v>138000</v>
      </c>
      <c r="AP143" s="171">
        <f t="shared" si="33"/>
        <v>1961919.3081980564</v>
      </c>
      <c r="AR143" s="171">
        <f t="shared" si="34"/>
        <v>586442.49999999988</v>
      </c>
      <c r="AS143" s="171">
        <f t="shared" si="39"/>
        <v>15289.855072463768</v>
      </c>
      <c r="AT143">
        <f t="shared" si="47"/>
        <v>138000</v>
      </c>
      <c r="AU143" s="171">
        <f t="shared" si="35"/>
        <v>601732.35507246363</v>
      </c>
      <c r="AW143" s="171">
        <f t="shared" si="40"/>
        <v>529000</v>
      </c>
      <c r="AX143" s="171">
        <f t="shared" si="41"/>
        <v>733217.39130434778</v>
      </c>
      <c r="AY143">
        <f t="shared" si="45"/>
        <v>138000</v>
      </c>
      <c r="AZ143" s="171">
        <f t="shared" si="36"/>
        <v>1262217.3913043477</v>
      </c>
      <c r="BB143" s="171">
        <f t="shared" si="42"/>
        <v>63250</v>
      </c>
      <c r="BC143" s="171">
        <f t="shared" si="43"/>
        <v>390326.08695652173</v>
      </c>
      <c r="BD143">
        <f t="shared" si="46"/>
        <v>138000</v>
      </c>
      <c r="BE143" s="171">
        <f t="shared" si="37"/>
        <v>453576.08695652173</v>
      </c>
    </row>
    <row r="144" spans="39:57" x14ac:dyDescent="0.2">
      <c r="AM144" s="171">
        <f t="shared" si="32"/>
        <v>1940440.0000000002</v>
      </c>
      <c r="AN144" s="171">
        <f t="shared" si="38"/>
        <v>35184.349146271663</v>
      </c>
      <c r="AO144">
        <f t="shared" si="44"/>
        <v>139000</v>
      </c>
      <c r="AP144" s="171">
        <f t="shared" si="33"/>
        <v>1975624.3491462718</v>
      </c>
      <c r="AR144" s="171">
        <f t="shared" si="34"/>
        <v>590692.08333333326</v>
      </c>
      <c r="AS144" s="171">
        <f t="shared" si="39"/>
        <v>15179.856115107914</v>
      </c>
      <c r="AT144">
        <f t="shared" si="47"/>
        <v>139000</v>
      </c>
      <c r="AU144" s="171">
        <f t="shared" si="35"/>
        <v>605871.93944844115</v>
      </c>
      <c r="AW144" s="171">
        <f t="shared" si="40"/>
        <v>532833.33333333337</v>
      </c>
      <c r="AX144" s="171">
        <f t="shared" si="41"/>
        <v>727942.44604316552</v>
      </c>
      <c r="AY144">
        <f t="shared" si="45"/>
        <v>139000</v>
      </c>
      <c r="AZ144" s="171">
        <f t="shared" si="36"/>
        <v>1260775.7793764989</v>
      </c>
      <c r="BB144" s="171">
        <f t="shared" si="42"/>
        <v>63708.333333333328</v>
      </c>
      <c r="BC144" s="171">
        <f t="shared" si="43"/>
        <v>387517.98561151081</v>
      </c>
      <c r="BD144">
        <f t="shared" si="46"/>
        <v>139000</v>
      </c>
      <c r="BE144" s="171">
        <f t="shared" si="37"/>
        <v>451226.31894484413</v>
      </c>
    </row>
    <row r="145" spans="39:57" x14ac:dyDescent="0.2">
      <c r="AM145" s="171">
        <f t="shared" si="32"/>
        <v>1954400.0000000002</v>
      </c>
      <c r="AN145" s="171">
        <f t="shared" si="38"/>
        <v>34933.03236665544</v>
      </c>
      <c r="AO145">
        <f t="shared" si="44"/>
        <v>140000</v>
      </c>
      <c r="AP145" s="171">
        <f t="shared" si="33"/>
        <v>1989333.0323666558</v>
      </c>
      <c r="AR145" s="171">
        <f t="shared" si="34"/>
        <v>594941.66666666663</v>
      </c>
      <c r="AS145" s="171">
        <f t="shared" si="39"/>
        <v>15071.428571428571</v>
      </c>
      <c r="AT145">
        <f t="shared" si="47"/>
        <v>140000</v>
      </c>
      <c r="AU145" s="171">
        <f t="shared" si="35"/>
        <v>610013.09523809515</v>
      </c>
      <c r="AW145" s="171">
        <f t="shared" si="40"/>
        <v>536666.66666666674</v>
      </c>
      <c r="AX145" s="171">
        <f t="shared" si="41"/>
        <v>722742.85714285716</v>
      </c>
      <c r="AY145">
        <f t="shared" si="45"/>
        <v>140000</v>
      </c>
      <c r="AZ145" s="171">
        <f t="shared" si="36"/>
        <v>1259409.5238095238</v>
      </c>
      <c r="BB145" s="171">
        <f t="shared" si="42"/>
        <v>64166.666666666664</v>
      </c>
      <c r="BC145" s="171">
        <f t="shared" si="43"/>
        <v>384750</v>
      </c>
      <c r="BD145">
        <f t="shared" si="46"/>
        <v>140000</v>
      </c>
      <c r="BE145" s="171">
        <f t="shared" si="37"/>
        <v>448916.66666666669</v>
      </c>
    </row>
    <row r="146" spans="39:57" x14ac:dyDescent="0.2">
      <c r="AM146" s="171">
        <f t="shared" si="32"/>
        <v>1968360.0000000002</v>
      </c>
      <c r="AN146" s="171">
        <f t="shared" si="38"/>
        <v>34685.280364055048</v>
      </c>
      <c r="AO146">
        <f t="shared" si="44"/>
        <v>141000</v>
      </c>
      <c r="AP146" s="171">
        <f t="shared" si="33"/>
        <v>2003045.2803640552</v>
      </c>
      <c r="AR146" s="171">
        <f t="shared" si="34"/>
        <v>599191.24999999988</v>
      </c>
      <c r="AS146" s="171">
        <f t="shared" si="39"/>
        <v>14964.539007092199</v>
      </c>
      <c r="AT146">
        <f t="shared" si="47"/>
        <v>141000</v>
      </c>
      <c r="AU146" s="171">
        <f t="shared" si="35"/>
        <v>614155.78900709213</v>
      </c>
      <c r="AW146" s="171">
        <f t="shared" si="40"/>
        <v>540500</v>
      </c>
      <c r="AX146" s="171">
        <f t="shared" si="41"/>
        <v>717617.02127659577</v>
      </c>
      <c r="AY146">
        <f t="shared" si="45"/>
        <v>141000</v>
      </c>
      <c r="AZ146" s="171">
        <f t="shared" si="36"/>
        <v>1258117.0212765958</v>
      </c>
      <c r="BB146" s="171">
        <f t="shared" si="42"/>
        <v>64625</v>
      </c>
      <c r="BC146" s="171">
        <f t="shared" si="43"/>
        <v>382021.27659574465</v>
      </c>
      <c r="BD146">
        <f t="shared" si="46"/>
        <v>141000</v>
      </c>
      <c r="BE146" s="171">
        <f t="shared" si="37"/>
        <v>446646.27659574465</v>
      </c>
    </row>
    <row r="147" spans="39:57" x14ac:dyDescent="0.2">
      <c r="AM147" s="171">
        <f t="shared" si="32"/>
        <v>1982320.0000000002</v>
      </c>
      <c r="AN147" s="171">
        <f t="shared" si="38"/>
        <v>34441.017826280011</v>
      </c>
      <c r="AO147">
        <f t="shared" si="44"/>
        <v>142000</v>
      </c>
      <c r="AP147" s="171">
        <f t="shared" si="33"/>
        <v>2016761.0178262803</v>
      </c>
      <c r="AR147" s="171">
        <f t="shared" si="34"/>
        <v>603440.83333333326</v>
      </c>
      <c r="AS147" s="171">
        <f t="shared" si="39"/>
        <v>14859.154929577464</v>
      </c>
      <c r="AT147">
        <f t="shared" si="47"/>
        <v>142000</v>
      </c>
      <c r="AU147" s="171">
        <f t="shared" si="35"/>
        <v>618299.98826291075</v>
      </c>
      <c r="AW147" s="171">
        <f t="shared" si="40"/>
        <v>544333.33333333337</v>
      </c>
      <c r="AX147" s="171">
        <f t="shared" si="41"/>
        <v>712563.38028169016</v>
      </c>
      <c r="AY147">
        <f t="shared" si="45"/>
        <v>142000</v>
      </c>
      <c r="AZ147" s="171">
        <f t="shared" si="36"/>
        <v>1256896.7136150235</v>
      </c>
      <c r="BB147" s="171">
        <f t="shared" si="42"/>
        <v>65083.333333333328</v>
      </c>
      <c r="BC147" s="171">
        <f t="shared" si="43"/>
        <v>379330.98591549293</v>
      </c>
      <c r="BD147">
        <f t="shared" si="46"/>
        <v>142000</v>
      </c>
      <c r="BE147" s="171">
        <f t="shared" si="37"/>
        <v>444414.31924882624</v>
      </c>
    </row>
    <row r="148" spans="39:57" x14ac:dyDescent="0.2">
      <c r="AM148" s="171">
        <f t="shared" si="32"/>
        <v>1996280.0000000002</v>
      </c>
      <c r="AN148" s="171">
        <f t="shared" si="38"/>
        <v>34200.171547774553</v>
      </c>
      <c r="AO148">
        <f t="shared" si="44"/>
        <v>143000</v>
      </c>
      <c r="AP148" s="171">
        <f t="shared" si="33"/>
        <v>2030480.1715477747</v>
      </c>
      <c r="AR148" s="171">
        <f t="shared" si="34"/>
        <v>607690.41666666663</v>
      </c>
      <c r="AS148" s="171">
        <f t="shared" si="39"/>
        <v>14755.244755244756</v>
      </c>
      <c r="AT148">
        <f t="shared" si="47"/>
        <v>143000</v>
      </c>
      <c r="AU148" s="171">
        <f t="shared" si="35"/>
        <v>622445.66142191133</v>
      </c>
      <c r="AW148" s="171">
        <f t="shared" si="40"/>
        <v>548166.66666666674</v>
      </c>
      <c r="AX148" s="171">
        <f t="shared" si="41"/>
        <v>707580.41958041955</v>
      </c>
      <c r="AY148">
        <f t="shared" si="45"/>
        <v>143000</v>
      </c>
      <c r="AZ148" s="171">
        <f t="shared" si="36"/>
        <v>1255747.0862470863</v>
      </c>
      <c r="BB148" s="171">
        <f t="shared" si="42"/>
        <v>65541.666666666657</v>
      </c>
      <c r="BC148" s="171">
        <f t="shared" si="43"/>
        <v>376678.32167832169</v>
      </c>
      <c r="BD148">
        <f t="shared" si="46"/>
        <v>143000</v>
      </c>
      <c r="BE148" s="171">
        <f t="shared" si="37"/>
        <v>442219.98834498832</v>
      </c>
    </row>
    <row r="149" spans="39:57" x14ac:dyDescent="0.2">
      <c r="AM149" s="171">
        <f t="shared" si="32"/>
        <v>2010240.0000000002</v>
      </c>
      <c r="AN149" s="171">
        <f t="shared" si="38"/>
        <v>33962.670356470568</v>
      </c>
      <c r="AO149">
        <f t="shared" si="44"/>
        <v>144000</v>
      </c>
      <c r="AP149" s="171">
        <f t="shared" si="33"/>
        <v>2044202.6703564709</v>
      </c>
      <c r="AR149" s="171">
        <f t="shared" si="34"/>
        <v>611939.99999999988</v>
      </c>
      <c r="AS149" s="171">
        <f t="shared" si="39"/>
        <v>14652.777777777777</v>
      </c>
      <c r="AT149">
        <f t="shared" si="47"/>
        <v>144000</v>
      </c>
      <c r="AU149" s="171">
        <f t="shared" si="35"/>
        <v>626592.77777777764</v>
      </c>
      <c r="AW149" s="171">
        <f t="shared" si="40"/>
        <v>552000</v>
      </c>
      <c r="AX149" s="171">
        <f t="shared" si="41"/>
        <v>702666.66666666663</v>
      </c>
      <c r="AY149">
        <f t="shared" si="45"/>
        <v>144000</v>
      </c>
      <c r="AZ149" s="171">
        <f t="shared" si="36"/>
        <v>1254666.6666666665</v>
      </c>
      <c r="BB149" s="171">
        <f t="shared" si="42"/>
        <v>66000</v>
      </c>
      <c r="BC149" s="171">
        <f t="shared" si="43"/>
        <v>374062.5</v>
      </c>
      <c r="BD149">
        <f t="shared" si="46"/>
        <v>144000</v>
      </c>
      <c r="BE149" s="171">
        <f t="shared" si="37"/>
        <v>440062.5</v>
      </c>
    </row>
    <row r="150" spans="39:57" x14ac:dyDescent="0.2">
      <c r="AM150" s="171">
        <f t="shared" si="32"/>
        <v>2024200.0000000002</v>
      </c>
      <c r="AN150" s="171">
        <f t="shared" si="38"/>
        <v>33728.445043667321</v>
      </c>
      <c r="AO150">
        <f t="shared" si="44"/>
        <v>145000</v>
      </c>
      <c r="AP150" s="171">
        <f t="shared" si="33"/>
        <v>2057928.4450436675</v>
      </c>
      <c r="AR150" s="171">
        <f t="shared" si="34"/>
        <v>616189.58333333326</v>
      </c>
      <c r="AS150" s="171">
        <f t="shared" si="39"/>
        <v>14551.724137931034</v>
      </c>
      <c r="AT150">
        <f t="shared" si="47"/>
        <v>145000</v>
      </c>
      <c r="AU150" s="171">
        <f t="shared" si="35"/>
        <v>630741.30747126427</v>
      </c>
      <c r="AW150" s="171">
        <f t="shared" si="40"/>
        <v>555833.33333333337</v>
      </c>
      <c r="AX150" s="171">
        <f t="shared" si="41"/>
        <v>697820.68965517241</v>
      </c>
      <c r="AY150">
        <f t="shared" si="45"/>
        <v>145000</v>
      </c>
      <c r="AZ150" s="171">
        <f t="shared" si="36"/>
        <v>1253654.0229885057</v>
      </c>
      <c r="BB150" s="171">
        <f t="shared" si="42"/>
        <v>66458.333333333328</v>
      </c>
      <c r="BC150" s="171">
        <f t="shared" si="43"/>
        <v>371482.75862068968</v>
      </c>
      <c r="BD150">
        <f t="shared" si="46"/>
        <v>145000</v>
      </c>
      <c r="BE150" s="171">
        <f t="shared" si="37"/>
        <v>437941.091954023</v>
      </c>
    </row>
    <row r="151" spans="39:57" x14ac:dyDescent="0.2">
      <c r="AM151" s="171">
        <f t="shared" si="32"/>
        <v>2038160.0000000002</v>
      </c>
      <c r="AN151" s="171">
        <f t="shared" si="38"/>
        <v>33497.428296792888</v>
      </c>
      <c r="AO151">
        <f t="shared" si="44"/>
        <v>146000</v>
      </c>
      <c r="AP151" s="171">
        <f t="shared" si="33"/>
        <v>2071657.428296793</v>
      </c>
      <c r="AR151" s="171">
        <f t="shared" si="34"/>
        <v>620439.16666666663</v>
      </c>
      <c r="AS151" s="171">
        <f t="shared" si="39"/>
        <v>14452.054794520547</v>
      </c>
      <c r="AT151">
        <f t="shared" si="47"/>
        <v>146000</v>
      </c>
      <c r="AU151" s="171">
        <f t="shared" si="35"/>
        <v>634891.22146118712</v>
      </c>
      <c r="AW151" s="171">
        <f t="shared" si="40"/>
        <v>559666.66666666674</v>
      </c>
      <c r="AX151" s="171">
        <f t="shared" si="41"/>
        <v>693041.09589041094</v>
      </c>
      <c r="AY151">
        <f t="shared" si="45"/>
        <v>146000</v>
      </c>
      <c r="AZ151" s="171">
        <f t="shared" si="36"/>
        <v>1252707.7625570777</v>
      </c>
      <c r="BB151" s="171">
        <f t="shared" si="42"/>
        <v>66916.666666666657</v>
      </c>
      <c r="BC151" s="171">
        <f t="shared" si="43"/>
        <v>368938.35616438359</v>
      </c>
      <c r="BD151">
        <f t="shared" si="46"/>
        <v>146000</v>
      </c>
      <c r="BE151" s="171">
        <f t="shared" si="37"/>
        <v>435855.02283105021</v>
      </c>
    </row>
    <row r="152" spans="39:57" x14ac:dyDescent="0.2">
      <c r="AM152" s="171">
        <f t="shared" si="32"/>
        <v>2052120.0000000002</v>
      </c>
      <c r="AN152" s="171">
        <f t="shared" si="38"/>
        <v>33269.554634909939</v>
      </c>
      <c r="AO152">
        <f t="shared" si="44"/>
        <v>147000</v>
      </c>
      <c r="AP152" s="171">
        <f t="shared" si="33"/>
        <v>2085389.5546349101</v>
      </c>
      <c r="AR152" s="171">
        <f t="shared" si="34"/>
        <v>624688.74999999988</v>
      </c>
      <c r="AS152" s="171">
        <f t="shared" si="39"/>
        <v>14353.741496598639</v>
      </c>
      <c r="AT152">
        <f t="shared" si="47"/>
        <v>147000</v>
      </c>
      <c r="AU152" s="171">
        <f t="shared" si="35"/>
        <v>639042.49149659858</v>
      </c>
      <c r="AW152" s="171">
        <f t="shared" si="40"/>
        <v>563500</v>
      </c>
      <c r="AX152" s="171">
        <f t="shared" si="41"/>
        <v>688326.53061224485</v>
      </c>
      <c r="AY152">
        <f t="shared" si="45"/>
        <v>147000</v>
      </c>
      <c r="AZ152" s="171">
        <f t="shared" si="36"/>
        <v>1251826.5306122447</v>
      </c>
      <c r="BB152" s="171">
        <f t="shared" si="42"/>
        <v>67375</v>
      </c>
      <c r="BC152" s="171">
        <f t="shared" si="43"/>
        <v>366428.57142857142</v>
      </c>
      <c r="BD152">
        <f t="shared" si="46"/>
        <v>147000</v>
      </c>
      <c r="BE152" s="171">
        <f t="shared" si="37"/>
        <v>433803.57142857142</v>
      </c>
    </row>
    <row r="153" spans="39:57" x14ac:dyDescent="0.2">
      <c r="AM153" s="171">
        <f t="shared" si="32"/>
        <v>2066080.0000000002</v>
      </c>
      <c r="AN153" s="171">
        <f t="shared" si="38"/>
        <v>33044.760346836229</v>
      </c>
      <c r="AO153">
        <f t="shared" si="44"/>
        <v>148000</v>
      </c>
      <c r="AP153" s="171">
        <f t="shared" si="33"/>
        <v>2099124.7603468364</v>
      </c>
      <c r="AR153" s="171">
        <f t="shared" si="34"/>
        <v>628938.33333333326</v>
      </c>
      <c r="AS153" s="171">
        <f t="shared" si="39"/>
        <v>14256.756756756757</v>
      </c>
      <c r="AT153">
        <f t="shared" si="47"/>
        <v>148000</v>
      </c>
      <c r="AU153" s="171">
        <f t="shared" si="35"/>
        <v>643195.09009009006</v>
      </c>
      <c r="AW153" s="171">
        <f t="shared" si="40"/>
        <v>567333.33333333337</v>
      </c>
      <c r="AX153" s="171">
        <f t="shared" si="41"/>
        <v>683675.67567567562</v>
      </c>
      <c r="AY153">
        <f t="shared" si="45"/>
        <v>148000</v>
      </c>
      <c r="AZ153" s="171">
        <f t="shared" si="36"/>
        <v>1251009.009009009</v>
      </c>
      <c r="BB153" s="171">
        <f t="shared" si="42"/>
        <v>67833.333333333328</v>
      </c>
      <c r="BC153" s="171">
        <f t="shared" si="43"/>
        <v>363952.70270270272</v>
      </c>
      <c r="BD153">
        <f t="shared" si="46"/>
        <v>148000</v>
      </c>
      <c r="BE153" s="171">
        <f t="shared" si="37"/>
        <v>431786.03603603604</v>
      </c>
    </row>
    <row r="154" spans="39:57" x14ac:dyDescent="0.2">
      <c r="AM154" s="171">
        <f t="shared" si="32"/>
        <v>2080040.0000000002</v>
      </c>
      <c r="AN154" s="171">
        <f t="shared" si="38"/>
        <v>32822.983431756787</v>
      </c>
      <c r="AO154">
        <f t="shared" si="44"/>
        <v>149000</v>
      </c>
      <c r="AP154" s="171">
        <f t="shared" si="33"/>
        <v>2112862.983431757</v>
      </c>
      <c r="AR154" s="171">
        <f t="shared" si="34"/>
        <v>633187.91666666663</v>
      </c>
      <c r="AS154" s="171">
        <f t="shared" si="39"/>
        <v>14161.073825503356</v>
      </c>
      <c r="AT154">
        <f t="shared" si="47"/>
        <v>149000</v>
      </c>
      <c r="AU154" s="171">
        <f t="shared" si="35"/>
        <v>647348.99049216998</v>
      </c>
      <c r="AW154" s="171">
        <f t="shared" si="40"/>
        <v>571166.66666666674</v>
      </c>
      <c r="AX154" s="171">
        <f t="shared" si="41"/>
        <v>679087.24832214764</v>
      </c>
      <c r="AY154">
        <f t="shared" si="45"/>
        <v>149000</v>
      </c>
      <c r="AZ154" s="171">
        <f t="shared" si="36"/>
        <v>1250253.9149888144</v>
      </c>
      <c r="BB154" s="171">
        <f t="shared" si="42"/>
        <v>68291.666666666657</v>
      </c>
      <c r="BC154" s="171">
        <f t="shared" si="43"/>
        <v>361510.06711409398</v>
      </c>
      <c r="BD154">
        <f t="shared" si="46"/>
        <v>149000</v>
      </c>
      <c r="BE154" s="171">
        <f t="shared" si="37"/>
        <v>429801.73378076067</v>
      </c>
    </row>
    <row r="155" spans="39:57" x14ac:dyDescent="0.2">
      <c r="AM155" s="171">
        <f t="shared" si="32"/>
        <v>2094000.0000000002</v>
      </c>
      <c r="AN155" s="171">
        <f t="shared" si="38"/>
        <v>32604.163542211743</v>
      </c>
      <c r="AO155">
        <f t="shared" si="44"/>
        <v>150000</v>
      </c>
      <c r="AP155" s="171">
        <f t="shared" si="33"/>
        <v>2126604.163542212</v>
      </c>
      <c r="AR155" s="171">
        <f t="shared" si="34"/>
        <v>637437.49999999988</v>
      </c>
      <c r="AS155" s="171">
        <f t="shared" si="39"/>
        <v>14066.666666666666</v>
      </c>
      <c r="AT155">
        <f t="shared" si="47"/>
        <v>150000</v>
      </c>
      <c r="AU155" s="171">
        <f t="shared" si="35"/>
        <v>651504.16666666651</v>
      </c>
      <c r="AW155" s="171">
        <f t="shared" si="40"/>
        <v>575000</v>
      </c>
      <c r="AX155" s="171">
        <f t="shared" si="41"/>
        <v>674560</v>
      </c>
      <c r="AY155">
        <f t="shared" si="45"/>
        <v>150000</v>
      </c>
      <c r="AZ155" s="171">
        <f t="shared" si="36"/>
        <v>1249560</v>
      </c>
      <c r="BB155" s="171">
        <f t="shared" si="42"/>
        <v>68750</v>
      </c>
      <c r="BC155" s="171">
        <f t="shared" si="43"/>
        <v>359100</v>
      </c>
      <c r="BD155">
        <f t="shared" si="46"/>
        <v>150000</v>
      </c>
      <c r="BE155" s="171">
        <f t="shared" si="37"/>
        <v>427850</v>
      </c>
    </row>
    <row r="156" spans="39:57" x14ac:dyDescent="0.2">
      <c r="AM156" s="171">
        <f t="shared" si="32"/>
        <v>2107960</v>
      </c>
      <c r="AN156" s="171">
        <f t="shared" si="38"/>
        <v>32388.241929349413</v>
      </c>
      <c r="AO156">
        <f t="shared" si="44"/>
        <v>151000</v>
      </c>
      <c r="AP156" s="171">
        <f t="shared" si="33"/>
        <v>2140348.2419293495</v>
      </c>
      <c r="AR156" s="171">
        <f t="shared" si="34"/>
        <v>641687.08333333326</v>
      </c>
      <c r="AS156" s="171">
        <f t="shared" si="39"/>
        <v>13973.509933774834</v>
      </c>
      <c r="AT156">
        <f t="shared" si="47"/>
        <v>151000</v>
      </c>
      <c r="AU156" s="171">
        <f t="shared" si="35"/>
        <v>655660.59326710808</v>
      </c>
      <c r="AW156" s="171">
        <f t="shared" si="40"/>
        <v>578833.33333333337</v>
      </c>
      <c r="AX156" s="171">
        <f t="shared" si="41"/>
        <v>670092.71523178811</v>
      </c>
      <c r="AY156">
        <f t="shared" si="45"/>
        <v>151000</v>
      </c>
      <c r="AZ156" s="171">
        <f t="shared" si="36"/>
        <v>1248926.0485651214</v>
      </c>
      <c r="BB156" s="171">
        <f t="shared" si="42"/>
        <v>69208.333333333328</v>
      </c>
      <c r="BC156" s="171">
        <f t="shared" si="43"/>
        <v>356721.85430463578</v>
      </c>
      <c r="BD156">
        <f t="shared" si="46"/>
        <v>151000</v>
      </c>
      <c r="BE156" s="171">
        <f t="shared" si="37"/>
        <v>425930.18763796909</v>
      </c>
    </row>
    <row r="157" spans="39:57" x14ac:dyDescent="0.2">
      <c r="AM157" s="171">
        <f t="shared" si="32"/>
        <v>2121920</v>
      </c>
      <c r="AN157" s="171">
        <f t="shared" si="38"/>
        <v>32175.161390340534</v>
      </c>
      <c r="AO157">
        <f t="shared" si="44"/>
        <v>152000</v>
      </c>
      <c r="AP157" s="171">
        <f t="shared" si="33"/>
        <v>2154095.1613903404</v>
      </c>
      <c r="AR157" s="171">
        <f t="shared" si="34"/>
        <v>645936.66666666663</v>
      </c>
      <c r="AS157" s="171">
        <f t="shared" si="39"/>
        <v>13881.578947368422</v>
      </c>
      <c r="AT157">
        <f t="shared" si="47"/>
        <v>152000</v>
      </c>
      <c r="AU157" s="171">
        <f t="shared" si="35"/>
        <v>659818.24561403506</v>
      </c>
      <c r="AW157" s="171">
        <f t="shared" si="40"/>
        <v>582666.66666666674</v>
      </c>
      <c r="AX157" s="171">
        <f t="shared" si="41"/>
        <v>665684.21052631584</v>
      </c>
      <c r="AY157">
        <f t="shared" si="45"/>
        <v>152000</v>
      </c>
      <c r="AZ157" s="171">
        <f t="shared" si="36"/>
        <v>1248350.8771929825</v>
      </c>
      <c r="BB157" s="171">
        <f t="shared" si="42"/>
        <v>69666.666666666657</v>
      </c>
      <c r="BC157" s="171">
        <f t="shared" si="43"/>
        <v>354375</v>
      </c>
      <c r="BD157">
        <f t="shared" si="46"/>
        <v>152000</v>
      </c>
      <c r="BE157" s="171">
        <f t="shared" si="37"/>
        <v>424041.66666666663</v>
      </c>
    </row>
    <row r="158" spans="39:57" x14ac:dyDescent="0.2">
      <c r="AM158" s="171">
        <f t="shared" si="32"/>
        <v>2135880</v>
      </c>
      <c r="AN158" s="171">
        <f t="shared" si="38"/>
        <v>31964.866217854651</v>
      </c>
      <c r="AO158">
        <f t="shared" si="44"/>
        <v>153000</v>
      </c>
      <c r="AP158" s="171">
        <f t="shared" si="33"/>
        <v>2167844.8662178544</v>
      </c>
      <c r="AR158" s="171">
        <f t="shared" si="34"/>
        <v>650186.24999999988</v>
      </c>
      <c r="AS158" s="171">
        <f t="shared" si="39"/>
        <v>13790.849673202614</v>
      </c>
      <c r="AT158">
        <f t="shared" si="47"/>
        <v>153000</v>
      </c>
      <c r="AU158" s="171">
        <f t="shared" si="35"/>
        <v>663977.09967320249</v>
      </c>
      <c r="AW158" s="171">
        <f t="shared" si="40"/>
        <v>586500</v>
      </c>
      <c r="AX158" s="171">
        <f t="shared" si="41"/>
        <v>661333.33333333337</v>
      </c>
      <c r="AY158">
        <f t="shared" si="45"/>
        <v>153000</v>
      </c>
      <c r="AZ158" s="171">
        <f t="shared" si="36"/>
        <v>1247833.3333333335</v>
      </c>
      <c r="BB158" s="171">
        <f t="shared" si="42"/>
        <v>70125</v>
      </c>
      <c r="BC158" s="171">
        <f t="shared" si="43"/>
        <v>352058.82352941175</v>
      </c>
      <c r="BD158">
        <f t="shared" si="46"/>
        <v>153000</v>
      </c>
      <c r="BE158" s="171">
        <f t="shared" si="37"/>
        <v>422183.82352941175</v>
      </c>
    </row>
    <row r="159" spans="39:57" x14ac:dyDescent="0.2">
      <c r="AM159" s="171">
        <f t="shared" si="32"/>
        <v>2149840</v>
      </c>
      <c r="AN159" s="171">
        <f t="shared" si="38"/>
        <v>31757.302151504944</v>
      </c>
      <c r="AO159">
        <f t="shared" si="44"/>
        <v>154000</v>
      </c>
      <c r="AP159" s="171">
        <f t="shared" si="33"/>
        <v>2181597.3021515049</v>
      </c>
      <c r="AR159" s="171">
        <f t="shared" si="34"/>
        <v>654435.83333333326</v>
      </c>
      <c r="AS159" s="171">
        <f t="shared" si="39"/>
        <v>13701.298701298701</v>
      </c>
      <c r="AT159">
        <f t="shared" si="47"/>
        <v>154000</v>
      </c>
      <c r="AU159" s="171">
        <f t="shared" si="35"/>
        <v>668137.13203463191</v>
      </c>
      <c r="AW159" s="171">
        <f t="shared" si="40"/>
        <v>590333.33333333337</v>
      </c>
      <c r="AX159" s="171">
        <f t="shared" si="41"/>
        <v>657038.96103896108</v>
      </c>
      <c r="AY159">
        <f t="shared" si="45"/>
        <v>154000</v>
      </c>
      <c r="AZ159" s="171">
        <f t="shared" si="36"/>
        <v>1247372.2943722946</v>
      </c>
      <c r="BB159" s="171">
        <f t="shared" si="42"/>
        <v>70583.333333333328</v>
      </c>
      <c r="BC159" s="171">
        <f t="shared" si="43"/>
        <v>349772.72727272729</v>
      </c>
      <c r="BD159">
        <f t="shared" si="46"/>
        <v>154000</v>
      </c>
      <c r="BE159" s="171">
        <f t="shared" si="37"/>
        <v>420356.06060606061</v>
      </c>
    </row>
    <row r="160" spans="39:57" x14ac:dyDescent="0.2">
      <c r="AM160" s="171">
        <f t="shared" si="32"/>
        <v>2163800</v>
      </c>
      <c r="AN160" s="171">
        <f t="shared" si="38"/>
        <v>31552.416331172655</v>
      </c>
      <c r="AO160">
        <f t="shared" si="44"/>
        <v>155000</v>
      </c>
      <c r="AP160" s="171">
        <f t="shared" si="33"/>
        <v>2195352.4163311725</v>
      </c>
      <c r="AR160" s="171">
        <f t="shared" si="34"/>
        <v>658685.41666666663</v>
      </c>
      <c r="AS160" s="171">
        <f t="shared" si="39"/>
        <v>13612.903225806451</v>
      </c>
      <c r="AT160">
        <f t="shared" si="47"/>
        <v>155000</v>
      </c>
      <c r="AU160" s="171">
        <f t="shared" si="35"/>
        <v>672298.31989247305</v>
      </c>
      <c r="AW160" s="171">
        <f t="shared" si="40"/>
        <v>594166.66666666674</v>
      </c>
      <c r="AX160" s="171">
        <f t="shared" si="41"/>
        <v>652800</v>
      </c>
      <c r="AY160">
        <f t="shared" si="45"/>
        <v>155000</v>
      </c>
      <c r="AZ160" s="171">
        <f t="shared" si="36"/>
        <v>1246966.6666666667</v>
      </c>
      <c r="BB160" s="171">
        <f t="shared" si="42"/>
        <v>71041.666666666657</v>
      </c>
      <c r="BC160" s="171">
        <f t="shared" si="43"/>
        <v>347516.12903225806</v>
      </c>
      <c r="BD160">
        <f t="shared" si="46"/>
        <v>155000</v>
      </c>
      <c r="BE160" s="171">
        <f t="shared" si="37"/>
        <v>418557.79569892469</v>
      </c>
    </row>
    <row r="161" spans="39:57" x14ac:dyDescent="0.2">
      <c r="AM161" s="171">
        <f t="shared" si="32"/>
        <v>2177760</v>
      </c>
      <c r="AN161" s="171">
        <f t="shared" si="38"/>
        <v>31350.157252126675</v>
      </c>
      <c r="AO161">
        <f t="shared" si="44"/>
        <v>156000</v>
      </c>
      <c r="AP161" s="171">
        <f t="shared" si="33"/>
        <v>2209110.1572521268</v>
      </c>
      <c r="AR161" s="171">
        <f t="shared" si="34"/>
        <v>662934.99999999988</v>
      </c>
      <c r="AS161" s="171">
        <f t="shared" si="39"/>
        <v>13525.641025641025</v>
      </c>
      <c r="AT161">
        <f t="shared" si="47"/>
        <v>156000</v>
      </c>
      <c r="AU161" s="171">
        <f t="shared" si="35"/>
        <v>676460.64102564089</v>
      </c>
      <c r="AW161" s="171">
        <f t="shared" si="40"/>
        <v>598000</v>
      </c>
      <c r="AX161" s="171">
        <f t="shared" si="41"/>
        <v>648615.38461538462</v>
      </c>
      <c r="AY161">
        <f t="shared" si="45"/>
        <v>156000</v>
      </c>
      <c r="AZ161" s="171">
        <f t="shared" si="36"/>
        <v>1246615.3846153845</v>
      </c>
      <c r="BB161" s="171">
        <f t="shared" si="42"/>
        <v>71500</v>
      </c>
      <c r="BC161" s="171">
        <f t="shared" si="43"/>
        <v>345288.46153846156</v>
      </c>
      <c r="BD161">
        <f t="shared" si="46"/>
        <v>156000</v>
      </c>
      <c r="BE161" s="171">
        <f t="shared" si="37"/>
        <v>416788.46153846156</v>
      </c>
    </row>
    <row r="162" spans="39:57" x14ac:dyDescent="0.2">
      <c r="AM162" s="171">
        <f t="shared" si="32"/>
        <v>2191720</v>
      </c>
      <c r="AN162" s="171">
        <f t="shared" si="38"/>
        <v>31150.474721858354</v>
      </c>
      <c r="AO162">
        <f t="shared" si="44"/>
        <v>157000</v>
      </c>
      <c r="AP162" s="171">
        <f t="shared" si="33"/>
        <v>2222870.4747218583</v>
      </c>
      <c r="AR162" s="171">
        <f t="shared" si="34"/>
        <v>667184.58333333326</v>
      </c>
      <c r="AS162" s="171">
        <f t="shared" si="39"/>
        <v>13439.490445859872</v>
      </c>
      <c r="AT162">
        <f t="shared" si="47"/>
        <v>157000</v>
      </c>
      <c r="AU162" s="171">
        <f t="shared" si="35"/>
        <v>680624.0737791931</v>
      </c>
      <c r="AW162" s="171">
        <f t="shared" si="40"/>
        <v>601833.33333333337</v>
      </c>
      <c r="AX162" s="171">
        <f t="shared" si="41"/>
        <v>644484.07643312099</v>
      </c>
      <c r="AY162">
        <f t="shared" si="45"/>
        <v>157000</v>
      </c>
      <c r="AZ162" s="171">
        <f t="shared" si="36"/>
        <v>1246317.4097664542</v>
      </c>
      <c r="BB162" s="171">
        <f t="shared" si="42"/>
        <v>71958.333333333328</v>
      </c>
      <c r="BC162" s="171">
        <f t="shared" si="43"/>
        <v>343089.17197452229</v>
      </c>
      <c r="BD162">
        <f t="shared" si="46"/>
        <v>157000</v>
      </c>
      <c r="BE162" s="171">
        <f t="shared" si="37"/>
        <v>415047.50530785561</v>
      </c>
    </row>
    <row r="163" spans="39:57" x14ac:dyDescent="0.2">
      <c r="AM163" s="171">
        <f t="shared" si="32"/>
        <v>2205680</v>
      </c>
      <c r="AN163" s="171">
        <f t="shared" si="38"/>
        <v>30953.31981855545</v>
      </c>
      <c r="AO163">
        <f t="shared" si="44"/>
        <v>158000</v>
      </c>
      <c r="AP163" s="171">
        <f t="shared" si="33"/>
        <v>2236633.3198185554</v>
      </c>
      <c r="AR163" s="171">
        <f t="shared" si="34"/>
        <v>671434.16666666663</v>
      </c>
      <c r="AS163" s="171">
        <f t="shared" si="39"/>
        <v>13354.430379746835</v>
      </c>
      <c r="AT163">
        <f t="shared" si="47"/>
        <v>158000</v>
      </c>
      <c r="AU163" s="171">
        <f t="shared" si="35"/>
        <v>684788.59704641346</v>
      </c>
      <c r="AW163" s="171">
        <f t="shared" si="40"/>
        <v>605666.66666666674</v>
      </c>
      <c r="AX163" s="171">
        <f t="shared" si="41"/>
        <v>640405.0632911392</v>
      </c>
      <c r="AY163">
        <f t="shared" si="45"/>
        <v>158000</v>
      </c>
      <c r="AZ163" s="171">
        <f t="shared" si="36"/>
        <v>1246071.7299578059</v>
      </c>
      <c r="BB163" s="171">
        <f t="shared" si="42"/>
        <v>72416.666666666657</v>
      </c>
      <c r="BC163" s="171">
        <f t="shared" si="43"/>
        <v>340917.72151898732</v>
      </c>
      <c r="BD163">
        <f t="shared" si="46"/>
        <v>158000</v>
      </c>
      <c r="BE163" s="171">
        <f t="shared" si="37"/>
        <v>413334.38818565395</v>
      </c>
    </row>
    <row r="164" spans="39:57" x14ac:dyDescent="0.2">
      <c r="AM164" s="171">
        <f t="shared" si="32"/>
        <v>2219640</v>
      </c>
      <c r="AN164" s="171">
        <f t="shared" si="38"/>
        <v>30758.644851143152</v>
      </c>
      <c r="AO164">
        <f t="shared" si="44"/>
        <v>159000</v>
      </c>
      <c r="AP164" s="171">
        <f t="shared" si="33"/>
        <v>2250398.644851143</v>
      </c>
      <c r="AR164" s="171">
        <f t="shared" si="34"/>
        <v>675683.74999999988</v>
      </c>
      <c r="AS164" s="171">
        <f t="shared" si="39"/>
        <v>13270.440251572327</v>
      </c>
      <c r="AT164">
        <f t="shared" si="47"/>
        <v>159000</v>
      </c>
      <c r="AU164" s="171">
        <f t="shared" si="35"/>
        <v>688954.19025157217</v>
      </c>
      <c r="AW164" s="171">
        <f t="shared" si="40"/>
        <v>609500</v>
      </c>
      <c r="AX164" s="171">
        <f t="shared" si="41"/>
        <v>636377.35849056602</v>
      </c>
      <c r="AY164">
        <f t="shared" si="45"/>
        <v>159000</v>
      </c>
      <c r="AZ164" s="171">
        <f t="shared" si="36"/>
        <v>1245877.358490566</v>
      </c>
      <c r="BB164" s="171">
        <f t="shared" si="42"/>
        <v>72875</v>
      </c>
      <c r="BC164" s="171">
        <f t="shared" si="43"/>
        <v>338773.58490566036</v>
      </c>
      <c r="BD164">
        <f t="shared" si="46"/>
        <v>159000</v>
      </c>
      <c r="BE164" s="171">
        <f t="shared" si="37"/>
        <v>411648.58490566036</v>
      </c>
    </row>
    <row r="165" spans="39:57" x14ac:dyDescent="0.2">
      <c r="AM165" s="171">
        <f t="shared" si="32"/>
        <v>2233600</v>
      </c>
      <c r="AN165" s="171">
        <f t="shared" si="38"/>
        <v>30566.403320823509</v>
      </c>
      <c r="AO165">
        <f t="shared" si="44"/>
        <v>160000</v>
      </c>
      <c r="AP165" s="171">
        <f t="shared" si="33"/>
        <v>2264166.4033208233</v>
      </c>
      <c r="AR165" s="171">
        <f t="shared" si="34"/>
        <v>679933.33333333326</v>
      </c>
      <c r="AS165" s="171">
        <f t="shared" si="39"/>
        <v>13187.5</v>
      </c>
      <c r="AT165">
        <f t="shared" si="47"/>
        <v>160000</v>
      </c>
      <c r="AU165" s="171">
        <f t="shared" si="35"/>
        <v>693120.83333333326</v>
      </c>
      <c r="AW165" s="171">
        <f t="shared" si="40"/>
        <v>613333.33333333337</v>
      </c>
      <c r="AX165" s="171">
        <f t="shared" si="41"/>
        <v>632400</v>
      </c>
      <c r="AY165">
        <f t="shared" si="45"/>
        <v>160000</v>
      </c>
      <c r="AZ165" s="171">
        <f t="shared" si="36"/>
        <v>1245733.3333333335</v>
      </c>
      <c r="BB165" s="171">
        <f t="shared" si="42"/>
        <v>73333.333333333328</v>
      </c>
      <c r="BC165" s="171">
        <f t="shared" si="43"/>
        <v>336656.25</v>
      </c>
      <c r="BD165">
        <f t="shared" si="46"/>
        <v>160000</v>
      </c>
      <c r="BE165" s="171">
        <f t="shared" si="37"/>
        <v>409989.58333333331</v>
      </c>
    </row>
    <row r="166" spans="39:57" x14ac:dyDescent="0.2">
      <c r="AM166" s="171">
        <f t="shared" si="32"/>
        <v>2247560</v>
      </c>
      <c r="AN166" s="171">
        <f t="shared" si="38"/>
        <v>30376.549884048207</v>
      </c>
      <c r="AO166">
        <f t="shared" si="44"/>
        <v>161000</v>
      </c>
      <c r="AP166" s="171">
        <f t="shared" si="33"/>
        <v>2277936.5498840483</v>
      </c>
      <c r="AR166" s="171">
        <f t="shared" si="34"/>
        <v>684182.91666666663</v>
      </c>
      <c r="AS166" s="171">
        <f t="shared" si="39"/>
        <v>13105.590062111802</v>
      </c>
      <c r="AT166">
        <f t="shared" si="47"/>
        <v>161000</v>
      </c>
      <c r="AU166" s="171">
        <f t="shared" si="35"/>
        <v>697288.50672877848</v>
      </c>
      <c r="AW166" s="171">
        <f t="shared" si="40"/>
        <v>617166.66666666674</v>
      </c>
      <c r="AX166" s="171">
        <f t="shared" si="41"/>
        <v>628472.04968944099</v>
      </c>
      <c r="AY166">
        <f t="shared" si="45"/>
        <v>161000</v>
      </c>
      <c r="AZ166" s="171">
        <f t="shared" si="36"/>
        <v>1245638.7163561077</v>
      </c>
      <c r="BB166" s="171">
        <f t="shared" si="42"/>
        <v>73791.666666666657</v>
      </c>
      <c r="BC166" s="171">
        <f t="shared" si="43"/>
        <v>334565.21739130432</v>
      </c>
      <c r="BD166">
        <f t="shared" si="46"/>
        <v>161000</v>
      </c>
      <c r="BE166" s="171">
        <f t="shared" si="37"/>
        <v>408356.88405797095</v>
      </c>
    </row>
    <row r="167" spans="39:57" x14ac:dyDescent="0.2">
      <c r="AM167" s="171">
        <f t="shared" si="32"/>
        <v>2261520</v>
      </c>
      <c r="AN167" s="171">
        <f t="shared" si="38"/>
        <v>30189.040316862724</v>
      </c>
      <c r="AO167">
        <f t="shared" si="44"/>
        <v>162000</v>
      </c>
      <c r="AP167" s="171">
        <f t="shared" si="33"/>
        <v>2291709.0403168625</v>
      </c>
      <c r="AR167" s="171">
        <f t="shared" si="34"/>
        <v>688432.49999999988</v>
      </c>
      <c r="AS167" s="171">
        <f t="shared" si="39"/>
        <v>13024.691358024691</v>
      </c>
      <c r="AT167">
        <f t="shared" si="47"/>
        <v>162000</v>
      </c>
      <c r="AU167" s="171">
        <f t="shared" si="35"/>
        <v>701457.1913580246</v>
      </c>
      <c r="AW167" s="171">
        <f t="shared" si="40"/>
        <v>621000</v>
      </c>
      <c r="AX167" s="171">
        <f t="shared" si="41"/>
        <v>624592.59259259258</v>
      </c>
      <c r="AY167">
        <f t="shared" si="45"/>
        <v>162000</v>
      </c>
      <c r="AZ167" s="171">
        <f t="shared" si="36"/>
        <v>1245592.5925925926</v>
      </c>
      <c r="BB167" s="171">
        <f t="shared" si="42"/>
        <v>74250</v>
      </c>
      <c r="BC167" s="171">
        <f t="shared" si="43"/>
        <v>332500</v>
      </c>
      <c r="BD167">
        <f t="shared" si="46"/>
        <v>162000</v>
      </c>
      <c r="BE167" s="171">
        <f t="shared" si="37"/>
        <v>406750</v>
      </c>
    </row>
    <row r="168" spans="39:57" x14ac:dyDescent="0.2">
      <c r="AM168" s="171">
        <f t="shared" si="32"/>
        <v>2275480</v>
      </c>
      <c r="AN168" s="171">
        <f t="shared" si="38"/>
        <v>30003.831480562952</v>
      </c>
      <c r="AO168">
        <f t="shared" si="44"/>
        <v>163000</v>
      </c>
      <c r="AP168" s="171">
        <f t="shared" si="33"/>
        <v>2305483.8314805632</v>
      </c>
      <c r="AR168" s="171">
        <f t="shared" si="34"/>
        <v>692682.08333333326</v>
      </c>
      <c r="AS168" s="171">
        <f t="shared" si="39"/>
        <v>12944.78527607362</v>
      </c>
      <c r="AT168">
        <f t="shared" si="47"/>
        <v>163000</v>
      </c>
      <c r="AU168" s="171">
        <f t="shared" si="35"/>
        <v>705626.86860940687</v>
      </c>
      <c r="AW168" s="171">
        <f t="shared" si="40"/>
        <v>624833.33333333337</v>
      </c>
      <c r="AX168" s="171">
        <f t="shared" si="41"/>
        <v>620760.73619631899</v>
      </c>
      <c r="AY168">
        <f t="shared" si="45"/>
        <v>163000</v>
      </c>
      <c r="AZ168" s="171">
        <f t="shared" si="36"/>
        <v>1245594.0695296524</v>
      </c>
      <c r="BB168" s="171">
        <f t="shared" si="42"/>
        <v>74708.333333333328</v>
      </c>
      <c r="BC168" s="171">
        <f t="shared" si="43"/>
        <v>330460.1226993865</v>
      </c>
      <c r="BD168">
        <f t="shared" si="46"/>
        <v>163000</v>
      </c>
      <c r="BE168" s="171">
        <f t="shared" si="37"/>
        <v>405168.45603271981</v>
      </c>
    </row>
    <row r="169" spans="39:57" x14ac:dyDescent="0.2">
      <c r="AM169" s="171">
        <f t="shared" si="32"/>
        <v>2289440</v>
      </c>
      <c r="AN169" s="171">
        <f t="shared" si="38"/>
        <v>29820.8812886083</v>
      </c>
      <c r="AO169">
        <f t="shared" si="44"/>
        <v>164000</v>
      </c>
      <c r="AP169" s="171">
        <f t="shared" si="33"/>
        <v>2319260.8812886081</v>
      </c>
      <c r="AR169" s="171">
        <f t="shared" si="34"/>
        <v>696931.66666666663</v>
      </c>
      <c r="AS169" s="171">
        <f t="shared" si="39"/>
        <v>12865.853658536585</v>
      </c>
      <c r="AT169">
        <f t="shared" si="47"/>
        <v>164000</v>
      </c>
      <c r="AU169" s="171">
        <f t="shared" si="35"/>
        <v>709797.52032520319</v>
      </c>
      <c r="AW169" s="171">
        <f t="shared" si="40"/>
        <v>628666.66666666674</v>
      </c>
      <c r="AX169" s="171">
        <f t="shared" si="41"/>
        <v>616975.60975609755</v>
      </c>
      <c r="AY169">
        <f t="shared" si="45"/>
        <v>164000</v>
      </c>
      <c r="AZ169" s="171">
        <f t="shared" si="36"/>
        <v>1245642.2764227642</v>
      </c>
      <c r="BB169" s="171">
        <f t="shared" si="42"/>
        <v>75166.666666666657</v>
      </c>
      <c r="BC169" s="171">
        <f t="shared" si="43"/>
        <v>328445.12195121951</v>
      </c>
      <c r="BD169">
        <f t="shared" si="46"/>
        <v>164000</v>
      </c>
      <c r="BE169" s="171">
        <f t="shared" si="37"/>
        <v>403611.78861788614</v>
      </c>
    </row>
    <row r="170" spans="39:57" x14ac:dyDescent="0.2">
      <c r="AM170" s="171">
        <f t="shared" si="32"/>
        <v>2303400</v>
      </c>
      <c r="AN170" s="171">
        <f t="shared" si="38"/>
        <v>29640.148674737946</v>
      </c>
      <c r="AO170">
        <f t="shared" si="44"/>
        <v>165000</v>
      </c>
      <c r="AP170" s="171">
        <f t="shared" si="33"/>
        <v>2333040.1486747381</v>
      </c>
      <c r="AR170" s="171">
        <f t="shared" si="34"/>
        <v>701181.24999999988</v>
      </c>
      <c r="AS170" s="171">
        <f t="shared" si="39"/>
        <v>12787.878787878788</v>
      </c>
      <c r="AT170">
        <f t="shared" si="47"/>
        <v>165000</v>
      </c>
      <c r="AU170" s="171">
        <f t="shared" si="35"/>
        <v>713969.12878787867</v>
      </c>
      <c r="AW170" s="171">
        <f t="shared" si="40"/>
        <v>632500</v>
      </c>
      <c r="AX170" s="171">
        <f t="shared" si="41"/>
        <v>613236.36363636365</v>
      </c>
      <c r="AY170">
        <f t="shared" si="45"/>
        <v>165000</v>
      </c>
      <c r="AZ170" s="171">
        <f t="shared" si="36"/>
        <v>1245736.3636363638</v>
      </c>
      <c r="BB170" s="171">
        <f t="shared" si="42"/>
        <v>75625</v>
      </c>
      <c r="BC170" s="171">
        <f t="shared" si="43"/>
        <v>326454.54545454547</v>
      </c>
      <c r="BD170">
        <f t="shared" si="46"/>
        <v>165000</v>
      </c>
      <c r="BE170" s="171">
        <f t="shared" si="37"/>
        <v>402079.54545454547</v>
      </c>
    </row>
    <row r="171" spans="39:57" x14ac:dyDescent="0.2">
      <c r="AM171" s="171">
        <f t="shared" si="32"/>
        <v>2317360</v>
      </c>
      <c r="AN171" s="171">
        <f t="shared" si="38"/>
        <v>29461.593562239526</v>
      </c>
      <c r="AO171">
        <f t="shared" si="44"/>
        <v>166000</v>
      </c>
      <c r="AP171" s="171">
        <f t="shared" si="33"/>
        <v>2346821.5935622393</v>
      </c>
      <c r="AR171" s="171">
        <f t="shared" si="34"/>
        <v>705430.83333333326</v>
      </c>
      <c r="AS171" s="171">
        <f t="shared" si="39"/>
        <v>12710.843373493975</v>
      </c>
      <c r="AT171">
        <f t="shared" si="47"/>
        <v>166000</v>
      </c>
      <c r="AU171" s="171">
        <f t="shared" si="35"/>
        <v>718141.67670682725</v>
      </c>
      <c r="AW171" s="171">
        <f t="shared" si="40"/>
        <v>636333.33333333337</v>
      </c>
      <c r="AX171" s="171">
        <f t="shared" si="41"/>
        <v>609542.1686746988</v>
      </c>
      <c r="AY171">
        <f t="shared" si="45"/>
        <v>166000</v>
      </c>
      <c r="AZ171" s="171">
        <f t="shared" si="36"/>
        <v>1245875.5020080321</v>
      </c>
      <c r="BB171" s="171">
        <f t="shared" si="42"/>
        <v>76083.333333333328</v>
      </c>
      <c r="BC171" s="171">
        <f t="shared" si="43"/>
        <v>324487.95180722891</v>
      </c>
      <c r="BD171">
        <f t="shared" si="46"/>
        <v>166000</v>
      </c>
      <c r="BE171" s="171">
        <f t="shared" si="37"/>
        <v>400571.28514056222</v>
      </c>
    </row>
    <row r="172" spans="39:57" x14ac:dyDescent="0.2">
      <c r="AM172" s="171">
        <f t="shared" si="32"/>
        <v>2331320</v>
      </c>
      <c r="AN172" s="171">
        <f t="shared" si="38"/>
        <v>29285.176834321923</v>
      </c>
      <c r="AO172">
        <f t="shared" si="44"/>
        <v>167000</v>
      </c>
      <c r="AP172" s="171">
        <f t="shared" si="33"/>
        <v>2360605.176834322</v>
      </c>
      <c r="AR172" s="171">
        <f t="shared" si="34"/>
        <v>709680.41666666663</v>
      </c>
      <c r="AS172" s="171">
        <f t="shared" si="39"/>
        <v>12634.730538922156</v>
      </c>
      <c r="AT172">
        <f t="shared" si="47"/>
        <v>167000</v>
      </c>
      <c r="AU172" s="171">
        <f t="shared" si="35"/>
        <v>722315.14720558876</v>
      </c>
      <c r="AW172" s="171">
        <f t="shared" si="40"/>
        <v>640166.66666666674</v>
      </c>
      <c r="AX172" s="171">
        <f t="shared" si="41"/>
        <v>605892.21556886227</v>
      </c>
      <c r="AY172">
        <f t="shared" si="45"/>
        <v>167000</v>
      </c>
      <c r="AZ172" s="171">
        <f t="shared" si="36"/>
        <v>1246058.8822355289</v>
      </c>
      <c r="BB172" s="171">
        <f t="shared" si="42"/>
        <v>76541.666666666657</v>
      </c>
      <c r="BC172" s="171">
        <f t="shared" si="43"/>
        <v>322544.91017964069</v>
      </c>
      <c r="BD172">
        <f t="shared" si="46"/>
        <v>167000</v>
      </c>
      <c r="BE172" s="171">
        <f t="shared" si="37"/>
        <v>399086.57684630738</v>
      </c>
    </row>
    <row r="173" spans="39:57" x14ac:dyDescent="0.2">
      <c r="AM173" s="171">
        <f t="shared" si="32"/>
        <v>2345280</v>
      </c>
      <c r="AN173" s="171">
        <f t="shared" si="38"/>
        <v>29110.860305546197</v>
      </c>
      <c r="AO173">
        <f t="shared" si="44"/>
        <v>168000</v>
      </c>
      <c r="AP173" s="171">
        <f t="shared" si="33"/>
        <v>2374390.8603055463</v>
      </c>
      <c r="AR173" s="171">
        <f t="shared" si="34"/>
        <v>713929.99999999988</v>
      </c>
      <c r="AS173" s="171">
        <f t="shared" si="39"/>
        <v>12559.523809523809</v>
      </c>
      <c r="AT173">
        <f t="shared" si="47"/>
        <v>168000</v>
      </c>
      <c r="AU173" s="171">
        <f t="shared" si="35"/>
        <v>726489.52380952367</v>
      </c>
      <c r="AW173" s="171">
        <f t="shared" si="40"/>
        <v>644000</v>
      </c>
      <c r="AX173" s="171">
        <f t="shared" si="41"/>
        <v>602285.71428571432</v>
      </c>
      <c r="AY173">
        <f t="shared" si="45"/>
        <v>168000</v>
      </c>
      <c r="AZ173" s="171">
        <f t="shared" si="36"/>
        <v>1246285.7142857143</v>
      </c>
      <c r="BB173" s="171">
        <f t="shared" si="42"/>
        <v>77000</v>
      </c>
      <c r="BC173" s="171">
        <f t="shared" si="43"/>
        <v>320625</v>
      </c>
      <c r="BD173">
        <f t="shared" si="46"/>
        <v>168000</v>
      </c>
      <c r="BE173" s="171">
        <f t="shared" si="37"/>
        <v>397625</v>
      </c>
    </row>
    <row r="174" spans="39:57" x14ac:dyDescent="0.2">
      <c r="AM174" s="171">
        <f t="shared" si="32"/>
        <v>2359240</v>
      </c>
      <c r="AN174" s="171">
        <f t="shared" si="38"/>
        <v>28938.606694270777</v>
      </c>
      <c r="AO174">
        <f t="shared" si="44"/>
        <v>169000</v>
      </c>
      <c r="AP174" s="171">
        <f t="shared" si="33"/>
        <v>2388178.6066942709</v>
      </c>
      <c r="AR174" s="171">
        <f t="shared" si="34"/>
        <v>718179.58333333326</v>
      </c>
      <c r="AS174" s="171">
        <f t="shared" si="39"/>
        <v>12485.207100591717</v>
      </c>
      <c r="AT174">
        <f t="shared" si="47"/>
        <v>169000</v>
      </c>
      <c r="AU174" s="171">
        <f t="shared" si="35"/>
        <v>730664.79043392499</v>
      </c>
      <c r="AW174" s="171">
        <f t="shared" si="40"/>
        <v>647833.33333333337</v>
      </c>
      <c r="AX174" s="171">
        <f t="shared" si="41"/>
        <v>598721.89349112427</v>
      </c>
      <c r="AY174">
        <f t="shared" si="45"/>
        <v>169000</v>
      </c>
      <c r="AZ174" s="171">
        <f t="shared" si="36"/>
        <v>1246555.2268244578</v>
      </c>
      <c r="BB174" s="171">
        <f t="shared" si="42"/>
        <v>77458.333333333328</v>
      </c>
      <c r="BC174" s="171">
        <f t="shared" si="43"/>
        <v>318727.81065088755</v>
      </c>
      <c r="BD174">
        <f t="shared" si="46"/>
        <v>169000</v>
      </c>
      <c r="BE174" s="171">
        <f t="shared" si="37"/>
        <v>396186.14398422086</v>
      </c>
    </row>
    <row r="175" spans="39:57" x14ac:dyDescent="0.2">
      <c r="AM175" s="171">
        <f t="shared" si="32"/>
        <v>2373200</v>
      </c>
      <c r="AN175" s="171">
        <f t="shared" si="38"/>
        <v>28768.379596069186</v>
      </c>
      <c r="AO175">
        <f t="shared" si="44"/>
        <v>170000</v>
      </c>
      <c r="AP175" s="171">
        <f t="shared" si="33"/>
        <v>2401968.379596069</v>
      </c>
      <c r="AR175" s="171">
        <f t="shared" si="34"/>
        <v>722429.16666666663</v>
      </c>
      <c r="AS175" s="171">
        <f t="shared" si="39"/>
        <v>12411.764705882353</v>
      </c>
      <c r="AT175">
        <f t="shared" si="47"/>
        <v>170000</v>
      </c>
      <c r="AU175" s="171">
        <f t="shared" si="35"/>
        <v>734840.93137254904</v>
      </c>
      <c r="AW175" s="171">
        <f t="shared" si="40"/>
        <v>651666.66666666674</v>
      </c>
      <c r="AX175" s="171">
        <f t="shared" si="41"/>
        <v>595200</v>
      </c>
      <c r="AY175">
        <f t="shared" si="45"/>
        <v>170000</v>
      </c>
      <c r="AZ175" s="171">
        <f t="shared" si="36"/>
        <v>1246866.6666666667</v>
      </c>
      <c r="BB175" s="171">
        <f t="shared" si="42"/>
        <v>77916.666666666657</v>
      </c>
      <c r="BC175" s="171">
        <f t="shared" si="43"/>
        <v>316852.9411764706</v>
      </c>
      <c r="BD175">
        <f t="shared" si="46"/>
        <v>170000</v>
      </c>
      <c r="BE175" s="171">
        <f t="shared" si="37"/>
        <v>394769.60784313723</v>
      </c>
    </row>
    <row r="176" spans="39:57" x14ac:dyDescent="0.2">
      <c r="AM176" s="171">
        <f t="shared" si="32"/>
        <v>2387160</v>
      </c>
      <c r="AN176" s="171">
        <f t="shared" si="38"/>
        <v>28600.143458080474</v>
      </c>
      <c r="AO176">
        <f t="shared" si="44"/>
        <v>171000</v>
      </c>
      <c r="AP176" s="171">
        <f t="shared" si="33"/>
        <v>2415760.1434580805</v>
      </c>
      <c r="AR176" s="171">
        <f t="shared" si="34"/>
        <v>726678.74999999988</v>
      </c>
      <c r="AS176" s="171">
        <f t="shared" si="39"/>
        <v>12339.181286549707</v>
      </c>
      <c r="AT176">
        <f t="shared" si="47"/>
        <v>171000</v>
      </c>
      <c r="AU176" s="171">
        <f t="shared" si="35"/>
        <v>739017.93128654954</v>
      </c>
      <c r="AW176" s="171">
        <f t="shared" si="40"/>
        <v>655500</v>
      </c>
      <c r="AX176" s="171">
        <f t="shared" si="41"/>
        <v>591719.29824561405</v>
      </c>
      <c r="AY176">
        <f t="shared" si="45"/>
        <v>171000</v>
      </c>
      <c r="AZ176" s="171">
        <f t="shared" si="36"/>
        <v>1247219.2982456139</v>
      </c>
      <c r="BB176" s="171">
        <f t="shared" si="42"/>
        <v>78375</v>
      </c>
      <c r="BC176" s="171">
        <f t="shared" si="43"/>
        <v>315000</v>
      </c>
      <c r="BD176">
        <f t="shared" si="46"/>
        <v>171000</v>
      </c>
      <c r="BE176" s="171">
        <f t="shared" si="37"/>
        <v>393375</v>
      </c>
    </row>
    <row r="177" spans="39:57" x14ac:dyDescent="0.2">
      <c r="AM177" s="171">
        <f t="shared" si="32"/>
        <v>2401120</v>
      </c>
      <c r="AN177" s="171">
        <f t="shared" si="38"/>
        <v>28433.863554254425</v>
      </c>
      <c r="AO177">
        <f t="shared" si="44"/>
        <v>172000</v>
      </c>
      <c r="AP177" s="171">
        <f t="shared" si="33"/>
        <v>2429553.8635542546</v>
      </c>
      <c r="AR177" s="171">
        <f t="shared" si="34"/>
        <v>730928.33333333326</v>
      </c>
      <c r="AS177" s="171">
        <f t="shared" si="39"/>
        <v>12267.441860465116</v>
      </c>
      <c r="AT177">
        <f t="shared" si="47"/>
        <v>172000</v>
      </c>
      <c r="AU177" s="171">
        <f t="shared" si="35"/>
        <v>743195.77519379836</v>
      </c>
      <c r="AW177" s="171">
        <f t="shared" si="40"/>
        <v>659333.33333333337</v>
      </c>
      <c r="AX177" s="171">
        <f t="shared" si="41"/>
        <v>588279.06976744183</v>
      </c>
      <c r="AY177">
        <f t="shared" si="45"/>
        <v>172000</v>
      </c>
      <c r="AZ177" s="171">
        <f t="shared" si="36"/>
        <v>1247612.4031007751</v>
      </c>
      <c r="BB177" s="171">
        <f t="shared" si="42"/>
        <v>78833.333333333328</v>
      </c>
      <c r="BC177" s="171">
        <f t="shared" si="43"/>
        <v>313168.60465116281</v>
      </c>
      <c r="BD177">
        <f t="shared" si="46"/>
        <v>172000</v>
      </c>
      <c r="BE177" s="171">
        <f t="shared" si="37"/>
        <v>392001.93798449612</v>
      </c>
    </row>
    <row r="178" spans="39:57" x14ac:dyDescent="0.2">
      <c r="AM178" s="171">
        <f t="shared" si="32"/>
        <v>2415080</v>
      </c>
      <c r="AN178" s="171">
        <f t="shared" si="38"/>
        <v>28269.505961455267</v>
      </c>
      <c r="AO178">
        <f t="shared" si="44"/>
        <v>173000</v>
      </c>
      <c r="AP178" s="171">
        <f t="shared" si="33"/>
        <v>2443349.5059614554</v>
      </c>
      <c r="AR178" s="171">
        <f t="shared" si="34"/>
        <v>735177.91666666663</v>
      </c>
      <c r="AS178" s="171">
        <f t="shared" si="39"/>
        <v>12196.531791907515</v>
      </c>
      <c r="AT178">
        <f t="shared" si="47"/>
        <v>173000</v>
      </c>
      <c r="AU178" s="171">
        <f t="shared" si="35"/>
        <v>747374.44845857413</v>
      </c>
      <c r="AW178" s="171">
        <f t="shared" si="40"/>
        <v>663166.66666666674</v>
      </c>
      <c r="AX178" s="171">
        <f t="shared" si="41"/>
        <v>584878.61271676305</v>
      </c>
      <c r="AY178">
        <f t="shared" si="45"/>
        <v>173000</v>
      </c>
      <c r="AZ178" s="171">
        <f t="shared" si="36"/>
        <v>1248045.2793834298</v>
      </c>
      <c r="BB178" s="171">
        <f t="shared" si="42"/>
        <v>79291.666666666657</v>
      </c>
      <c r="BC178" s="171">
        <f t="shared" si="43"/>
        <v>311358.38150289014</v>
      </c>
      <c r="BD178">
        <f t="shared" si="46"/>
        <v>173000</v>
      </c>
      <c r="BE178" s="171">
        <f t="shared" si="37"/>
        <v>390650.04816955677</v>
      </c>
    </row>
    <row r="179" spans="39:57" x14ac:dyDescent="0.2">
      <c r="AM179" s="171">
        <f t="shared" si="32"/>
        <v>2429040</v>
      </c>
      <c r="AN179" s="171">
        <f t="shared" si="38"/>
        <v>28107.037536389435</v>
      </c>
      <c r="AO179">
        <f t="shared" si="44"/>
        <v>174000</v>
      </c>
      <c r="AP179" s="171">
        <f t="shared" si="33"/>
        <v>2457147.0375363897</v>
      </c>
      <c r="AR179" s="171">
        <f t="shared" si="34"/>
        <v>739427.49999999988</v>
      </c>
      <c r="AS179" s="171">
        <f t="shared" si="39"/>
        <v>12126.436781609196</v>
      </c>
      <c r="AT179">
        <f t="shared" si="47"/>
        <v>174000</v>
      </c>
      <c r="AU179" s="171">
        <f t="shared" si="35"/>
        <v>751553.93678160908</v>
      </c>
      <c r="AW179" s="171">
        <f t="shared" si="40"/>
        <v>667000</v>
      </c>
      <c r="AX179" s="171">
        <f t="shared" si="41"/>
        <v>581517.24137931038</v>
      </c>
      <c r="AY179">
        <f t="shared" si="45"/>
        <v>174000</v>
      </c>
      <c r="AZ179" s="171">
        <f t="shared" si="36"/>
        <v>1248517.2413793104</v>
      </c>
      <c r="BB179" s="171">
        <f t="shared" si="42"/>
        <v>79750</v>
      </c>
      <c r="BC179" s="171">
        <f t="shared" si="43"/>
        <v>309568.96551724139</v>
      </c>
      <c r="BD179">
        <f t="shared" si="46"/>
        <v>174000</v>
      </c>
      <c r="BE179" s="171">
        <f t="shared" si="37"/>
        <v>389318.96551724139</v>
      </c>
    </row>
    <row r="180" spans="39:57" x14ac:dyDescent="0.2">
      <c r="AM180" s="171">
        <f t="shared" si="32"/>
        <v>2443000</v>
      </c>
      <c r="AN180" s="171">
        <f t="shared" si="38"/>
        <v>27946.425893324351</v>
      </c>
      <c r="AO180">
        <f t="shared" si="44"/>
        <v>175000</v>
      </c>
      <c r="AP180" s="171">
        <f t="shared" si="33"/>
        <v>2470946.4258933244</v>
      </c>
      <c r="AR180" s="171">
        <f t="shared" si="34"/>
        <v>743677.08333333326</v>
      </c>
      <c r="AS180" s="171">
        <f t="shared" si="39"/>
        <v>12057.142857142857</v>
      </c>
      <c r="AT180">
        <f t="shared" si="47"/>
        <v>175000</v>
      </c>
      <c r="AU180" s="171">
        <f t="shared" si="35"/>
        <v>755734.2261904761</v>
      </c>
      <c r="AW180" s="171">
        <f t="shared" si="40"/>
        <v>670833.33333333337</v>
      </c>
      <c r="AX180" s="171">
        <f t="shared" si="41"/>
        <v>578194.28571428568</v>
      </c>
      <c r="AY180">
        <f t="shared" si="45"/>
        <v>175000</v>
      </c>
      <c r="AZ180" s="171">
        <f t="shared" si="36"/>
        <v>1249027.6190476189</v>
      </c>
      <c r="BB180" s="171">
        <f t="shared" si="42"/>
        <v>80208.333333333328</v>
      </c>
      <c r="BC180" s="171">
        <f t="shared" si="43"/>
        <v>307800</v>
      </c>
      <c r="BD180">
        <f t="shared" si="46"/>
        <v>175000</v>
      </c>
      <c r="BE180" s="171">
        <f t="shared" si="37"/>
        <v>388008.33333333331</v>
      </c>
    </row>
    <row r="181" spans="39:57" x14ac:dyDescent="0.2">
      <c r="AM181" s="171">
        <f t="shared" si="32"/>
        <v>2456960</v>
      </c>
      <c r="AN181" s="171">
        <f t="shared" si="38"/>
        <v>27787.639382566827</v>
      </c>
      <c r="AO181">
        <f t="shared" si="44"/>
        <v>176000</v>
      </c>
      <c r="AP181" s="171">
        <f t="shared" si="33"/>
        <v>2484747.6393825668</v>
      </c>
      <c r="AR181" s="171">
        <f t="shared" si="34"/>
        <v>747926.66666666663</v>
      </c>
      <c r="AS181" s="171">
        <f t="shared" si="39"/>
        <v>11988.636363636364</v>
      </c>
      <c r="AT181">
        <f t="shared" si="47"/>
        <v>176000</v>
      </c>
      <c r="AU181" s="171">
        <f t="shared" si="35"/>
        <v>759915.30303030298</v>
      </c>
      <c r="AW181" s="171">
        <f t="shared" si="40"/>
        <v>674666.66666666674</v>
      </c>
      <c r="AX181" s="171">
        <f t="shared" si="41"/>
        <v>574909.09090909094</v>
      </c>
      <c r="AY181">
        <f t="shared" si="45"/>
        <v>176000</v>
      </c>
      <c r="AZ181" s="171">
        <f t="shared" si="36"/>
        <v>1249575.7575757578</v>
      </c>
      <c r="BB181" s="171">
        <f t="shared" si="42"/>
        <v>80666.666666666657</v>
      </c>
      <c r="BC181" s="171">
        <f t="shared" si="43"/>
        <v>306051.13636363635</v>
      </c>
      <c r="BD181">
        <f t="shared" si="46"/>
        <v>176000</v>
      </c>
      <c r="BE181" s="171">
        <f t="shared" si="37"/>
        <v>386717.80303030298</v>
      </c>
    </row>
    <row r="182" spans="39:57" x14ac:dyDescent="0.2">
      <c r="AM182" s="171">
        <f t="shared" si="32"/>
        <v>2470920</v>
      </c>
      <c r="AN182" s="171">
        <f t="shared" si="38"/>
        <v>27630.647069670969</v>
      </c>
      <c r="AO182">
        <f t="shared" si="44"/>
        <v>177000</v>
      </c>
      <c r="AP182" s="171">
        <f t="shared" si="33"/>
        <v>2498550.6470696712</v>
      </c>
      <c r="AR182" s="171">
        <f t="shared" si="34"/>
        <v>752176.24999999988</v>
      </c>
      <c r="AS182" s="171">
        <f t="shared" si="39"/>
        <v>11920.903954802259</v>
      </c>
      <c r="AT182">
        <f t="shared" si="47"/>
        <v>177000</v>
      </c>
      <c r="AU182" s="171">
        <f t="shared" si="35"/>
        <v>764097.1539548022</v>
      </c>
      <c r="AW182" s="171">
        <f t="shared" si="40"/>
        <v>678500</v>
      </c>
      <c r="AX182" s="171">
        <f t="shared" si="41"/>
        <v>571661.01694915257</v>
      </c>
      <c r="AY182">
        <f t="shared" si="45"/>
        <v>177000</v>
      </c>
      <c r="AZ182" s="171">
        <f t="shared" si="36"/>
        <v>1250161.0169491526</v>
      </c>
      <c r="BB182" s="171">
        <f t="shared" si="42"/>
        <v>81125</v>
      </c>
      <c r="BC182" s="171">
        <f t="shared" si="43"/>
        <v>304322.03389830509</v>
      </c>
      <c r="BD182">
        <f t="shared" si="46"/>
        <v>177000</v>
      </c>
      <c r="BE182" s="171">
        <f t="shared" si="37"/>
        <v>385447.03389830509</v>
      </c>
    </row>
    <row r="183" spans="39:57" x14ac:dyDescent="0.2">
      <c r="AM183" s="171">
        <f t="shared" si="32"/>
        <v>2484880</v>
      </c>
      <c r="AN183" s="171">
        <f t="shared" si="38"/>
        <v>27475.418715346976</v>
      </c>
      <c r="AO183">
        <f t="shared" si="44"/>
        <v>178000</v>
      </c>
      <c r="AP183" s="171">
        <f t="shared" si="33"/>
        <v>2512355.4187153471</v>
      </c>
      <c r="AR183" s="171">
        <f t="shared" si="34"/>
        <v>756425.83333333326</v>
      </c>
      <c r="AS183" s="171">
        <f t="shared" si="39"/>
        <v>11853.932584269663</v>
      </c>
      <c r="AT183">
        <f t="shared" si="47"/>
        <v>178000</v>
      </c>
      <c r="AU183" s="171">
        <f t="shared" si="35"/>
        <v>768279.76591760293</v>
      </c>
      <c r="AW183" s="171">
        <f t="shared" si="40"/>
        <v>682333.33333333337</v>
      </c>
      <c r="AX183" s="171">
        <f t="shared" si="41"/>
        <v>568449.43820224714</v>
      </c>
      <c r="AY183">
        <f t="shared" si="45"/>
        <v>178000</v>
      </c>
      <c r="AZ183" s="171">
        <f t="shared" si="36"/>
        <v>1250782.7715355805</v>
      </c>
      <c r="BB183" s="171">
        <f t="shared" si="42"/>
        <v>81583.333333333328</v>
      </c>
      <c r="BC183" s="171">
        <f t="shared" si="43"/>
        <v>302612.35955056181</v>
      </c>
      <c r="BD183">
        <f t="shared" si="46"/>
        <v>178000</v>
      </c>
      <c r="BE183" s="171">
        <f t="shared" si="37"/>
        <v>384195.69288389513</v>
      </c>
    </row>
    <row r="184" spans="39:57" x14ac:dyDescent="0.2">
      <c r="AM184" s="171">
        <f t="shared" si="32"/>
        <v>2498840</v>
      </c>
      <c r="AN184" s="171">
        <f t="shared" si="38"/>
        <v>27321.924756043358</v>
      </c>
      <c r="AO184">
        <f t="shared" si="44"/>
        <v>179000</v>
      </c>
      <c r="AP184" s="171">
        <f t="shared" si="33"/>
        <v>2526161.9247560436</v>
      </c>
      <c r="AR184" s="171">
        <f t="shared" si="34"/>
        <v>760675.41666666663</v>
      </c>
      <c r="AS184" s="171">
        <f t="shared" si="39"/>
        <v>11787.709497206704</v>
      </c>
      <c r="AT184">
        <f t="shared" si="47"/>
        <v>179000</v>
      </c>
      <c r="AU184" s="171">
        <f t="shared" si="35"/>
        <v>772463.12616387336</v>
      </c>
      <c r="AW184" s="171">
        <f t="shared" si="40"/>
        <v>686166.66666666674</v>
      </c>
      <c r="AX184" s="171">
        <f t="shared" si="41"/>
        <v>565273.74301675975</v>
      </c>
      <c r="AY184">
        <f t="shared" si="45"/>
        <v>179000</v>
      </c>
      <c r="AZ184" s="171">
        <f t="shared" si="36"/>
        <v>1251440.4096834264</v>
      </c>
      <c r="BB184" s="171">
        <f t="shared" si="42"/>
        <v>82041.666666666657</v>
      </c>
      <c r="BC184" s="171">
        <f t="shared" si="43"/>
        <v>300921.78770949721</v>
      </c>
      <c r="BD184">
        <f t="shared" si="46"/>
        <v>179000</v>
      </c>
      <c r="BE184" s="171">
        <f t="shared" si="37"/>
        <v>382963.45437616389</v>
      </c>
    </row>
    <row r="185" spans="39:57" x14ac:dyDescent="0.2">
      <c r="AM185" s="171">
        <f t="shared" si="32"/>
        <v>2512800</v>
      </c>
      <c r="AN185" s="171">
        <f t="shared" si="38"/>
        <v>27170.136285176453</v>
      </c>
      <c r="AO185">
        <f t="shared" si="44"/>
        <v>180000</v>
      </c>
      <c r="AP185" s="171">
        <f t="shared" si="33"/>
        <v>2539970.1362851765</v>
      </c>
      <c r="AR185" s="171">
        <f t="shared" si="34"/>
        <v>764924.99999999988</v>
      </c>
      <c r="AS185" s="171">
        <f t="shared" si="39"/>
        <v>11722.222222222223</v>
      </c>
      <c r="AT185">
        <f t="shared" si="47"/>
        <v>180000</v>
      </c>
      <c r="AU185" s="171">
        <f t="shared" si="35"/>
        <v>776647.22222222213</v>
      </c>
      <c r="AW185" s="171">
        <f t="shared" si="40"/>
        <v>690000</v>
      </c>
      <c r="AX185" s="171">
        <f t="shared" si="41"/>
        <v>562133.33333333337</v>
      </c>
      <c r="AY185">
        <f t="shared" si="45"/>
        <v>180000</v>
      </c>
      <c r="AZ185" s="171">
        <f t="shared" si="36"/>
        <v>1252133.3333333335</v>
      </c>
      <c r="BB185" s="171">
        <f t="shared" si="42"/>
        <v>82500</v>
      </c>
      <c r="BC185" s="171">
        <f t="shared" si="43"/>
        <v>299250</v>
      </c>
      <c r="BD185">
        <f t="shared" si="46"/>
        <v>180000</v>
      </c>
      <c r="BE185" s="171">
        <f t="shared" si="37"/>
        <v>381750</v>
      </c>
    </row>
    <row r="186" spans="39:57" x14ac:dyDescent="0.2">
      <c r="AM186" s="171">
        <f t="shared" si="32"/>
        <v>2526760</v>
      </c>
      <c r="AN186" s="171">
        <f t="shared" si="38"/>
        <v>27020.025034982107</v>
      </c>
      <c r="AO186">
        <f t="shared" si="44"/>
        <v>181000</v>
      </c>
      <c r="AP186" s="171">
        <f t="shared" si="33"/>
        <v>2553780.0250349822</v>
      </c>
      <c r="AR186" s="171">
        <f t="shared" si="34"/>
        <v>769174.58333333326</v>
      </c>
      <c r="AS186" s="171">
        <f t="shared" si="39"/>
        <v>11657.458563535911</v>
      </c>
      <c r="AT186">
        <f t="shared" si="47"/>
        <v>181000</v>
      </c>
      <c r="AU186" s="171">
        <f t="shared" si="35"/>
        <v>780832.0418968692</v>
      </c>
      <c r="AW186" s="171">
        <f t="shared" si="40"/>
        <v>693833.33333333337</v>
      </c>
      <c r="AX186" s="171">
        <f t="shared" si="41"/>
        <v>559027.6243093923</v>
      </c>
      <c r="AY186">
        <f t="shared" si="45"/>
        <v>181000</v>
      </c>
      <c r="AZ186" s="171">
        <f t="shared" si="36"/>
        <v>1252860.9576427257</v>
      </c>
      <c r="BB186" s="171">
        <f t="shared" si="42"/>
        <v>82958.333333333328</v>
      </c>
      <c r="BC186" s="171">
        <f t="shared" si="43"/>
        <v>297596.68508287292</v>
      </c>
      <c r="BD186">
        <f t="shared" si="46"/>
        <v>181000</v>
      </c>
      <c r="BE186" s="171">
        <f t="shared" si="37"/>
        <v>380555.01841620624</v>
      </c>
    </row>
    <row r="187" spans="39:57" x14ac:dyDescent="0.2">
      <c r="AM187" s="171">
        <f t="shared" si="32"/>
        <v>2540720</v>
      </c>
      <c r="AN187" s="171">
        <f t="shared" si="38"/>
        <v>26871.563358965723</v>
      </c>
      <c r="AO187">
        <f t="shared" si="44"/>
        <v>182000</v>
      </c>
      <c r="AP187" s="171">
        <f t="shared" si="33"/>
        <v>2567591.5633589658</v>
      </c>
      <c r="AR187" s="171">
        <f t="shared" si="34"/>
        <v>773424.16666666663</v>
      </c>
      <c r="AS187" s="171">
        <f t="shared" si="39"/>
        <v>11593.406593406593</v>
      </c>
      <c r="AT187">
        <f t="shared" si="47"/>
        <v>182000</v>
      </c>
      <c r="AU187" s="171">
        <f t="shared" si="35"/>
        <v>785017.5732600732</v>
      </c>
      <c r="AW187" s="171">
        <f t="shared" si="40"/>
        <v>697666.66666666674</v>
      </c>
      <c r="AX187" s="171">
        <f t="shared" si="41"/>
        <v>555956.04395604401</v>
      </c>
      <c r="AY187">
        <f t="shared" si="45"/>
        <v>182000</v>
      </c>
      <c r="AZ187" s="171">
        <f t="shared" si="36"/>
        <v>1253622.7106227106</v>
      </c>
      <c r="BB187" s="171">
        <f t="shared" si="42"/>
        <v>83416.666666666657</v>
      </c>
      <c r="BC187" s="171">
        <f t="shared" si="43"/>
        <v>295961.53846153844</v>
      </c>
      <c r="BD187">
        <f t="shared" si="46"/>
        <v>182000</v>
      </c>
      <c r="BE187" s="171">
        <f t="shared" si="37"/>
        <v>379378.20512820513</v>
      </c>
    </row>
    <row r="188" spans="39:57" x14ac:dyDescent="0.2">
      <c r="AM188" s="171">
        <f t="shared" si="32"/>
        <v>2554680</v>
      </c>
      <c r="AN188" s="171">
        <f t="shared" si="38"/>
        <v>26724.724214927657</v>
      </c>
      <c r="AO188">
        <f t="shared" si="44"/>
        <v>183000</v>
      </c>
      <c r="AP188" s="171">
        <f t="shared" si="33"/>
        <v>2581404.7242149278</v>
      </c>
      <c r="AR188" s="171">
        <f t="shared" si="34"/>
        <v>777673.74999999988</v>
      </c>
      <c r="AS188" s="171">
        <f t="shared" si="39"/>
        <v>11530.054644808743</v>
      </c>
      <c r="AT188">
        <f t="shared" si="47"/>
        <v>183000</v>
      </c>
      <c r="AU188" s="171">
        <f t="shared" si="35"/>
        <v>789203.80464480864</v>
      </c>
      <c r="AW188" s="171">
        <f t="shared" si="40"/>
        <v>701500</v>
      </c>
      <c r="AX188" s="171">
        <f t="shared" si="41"/>
        <v>552918.03278688528</v>
      </c>
      <c r="AY188">
        <f t="shared" si="45"/>
        <v>183000</v>
      </c>
      <c r="AZ188" s="171">
        <f t="shared" si="36"/>
        <v>1254418.0327868853</v>
      </c>
      <c r="BB188" s="171">
        <f t="shared" si="42"/>
        <v>83875</v>
      </c>
      <c r="BC188" s="171">
        <f t="shared" si="43"/>
        <v>294344.26229508198</v>
      </c>
      <c r="BD188">
        <f t="shared" si="46"/>
        <v>183000</v>
      </c>
      <c r="BE188" s="171">
        <f t="shared" si="37"/>
        <v>378219.26229508198</v>
      </c>
    </row>
    <row r="189" spans="39:57" x14ac:dyDescent="0.2">
      <c r="AM189" s="171">
        <f t="shared" si="32"/>
        <v>2568640</v>
      </c>
      <c r="AN189" s="171">
        <f t="shared" si="38"/>
        <v>26579.481148542181</v>
      </c>
      <c r="AO189">
        <f t="shared" si="44"/>
        <v>184000</v>
      </c>
      <c r="AP189" s="171">
        <f t="shared" si="33"/>
        <v>2595219.4811485424</v>
      </c>
      <c r="AR189" s="171">
        <f t="shared" si="34"/>
        <v>781923.33333333326</v>
      </c>
      <c r="AS189" s="171">
        <f t="shared" si="39"/>
        <v>11467.391304347826</v>
      </c>
      <c r="AT189">
        <f t="shared" si="47"/>
        <v>184000</v>
      </c>
      <c r="AU189" s="171">
        <f t="shared" si="35"/>
        <v>793390.72463768104</v>
      </c>
      <c r="AW189" s="171">
        <f t="shared" si="40"/>
        <v>705333.33333333337</v>
      </c>
      <c r="AX189" s="171">
        <f t="shared" si="41"/>
        <v>549913.04347826086</v>
      </c>
      <c r="AY189">
        <f t="shared" si="45"/>
        <v>184000</v>
      </c>
      <c r="AZ189" s="171">
        <f t="shared" si="36"/>
        <v>1255246.3768115942</v>
      </c>
      <c r="BB189" s="171">
        <f t="shared" si="42"/>
        <v>84333.333333333328</v>
      </c>
      <c r="BC189" s="171">
        <f t="shared" si="43"/>
        <v>292744.5652173913</v>
      </c>
      <c r="BD189">
        <f t="shared" si="46"/>
        <v>184000</v>
      </c>
      <c r="BE189" s="171">
        <f t="shared" si="37"/>
        <v>377077.89855072461</v>
      </c>
    </row>
    <row r="190" spans="39:57" x14ac:dyDescent="0.2">
      <c r="AM190" s="171">
        <f t="shared" si="32"/>
        <v>2582600</v>
      </c>
      <c r="AN190" s="171">
        <f t="shared" si="38"/>
        <v>26435.808277468979</v>
      </c>
      <c r="AO190">
        <f t="shared" si="44"/>
        <v>185000</v>
      </c>
      <c r="AP190" s="171">
        <f t="shared" si="33"/>
        <v>2609035.8082774691</v>
      </c>
      <c r="AR190" s="171">
        <f t="shared" si="34"/>
        <v>786172.91666666663</v>
      </c>
      <c r="AS190" s="171">
        <f t="shared" si="39"/>
        <v>11405.405405405405</v>
      </c>
      <c r="AT190">
        <f t="shared" si="47"/>
        <v>185000</v>
      </c>
      <c r="AU190" s="171">
        <f t="shared" si="35"/>
        <v>797578.32207207207</v>
      </c>
      <c r="AW190" s="171">
        <f t="shared" si="40"/>
        <v>709166.66666666674</v>
      </c>
      <c r="AX190" s="171">
        <f t="shared" si="41"/>
        <v>546940.54054054059</v>
      </c>
      <c r="AY190">
        <f t="shared" si="45"/>
        <v>185000</v>
      </c>
      <c r="AZ190" s="171">
        <f t="shared" si="36"/>
        <v>1256107.2072072073</v>
      </c>
      <c r="BB190" s="171">
        <f t="shared" si="42"/>
        <v>84791.666666666657</v>
      </c>
      <c r="BC190" s="171">
        <f t="shared" si="43"/>
        <v>291162.16216216219</v>
      </c>
      <c r="BD190">
        <f t="shared" si="46"/>
        <v>185000</v>
      </c>
      <c r="BE190" s="171">
        <f t="shared" si="37"/>
        <v>375953.82882882887</v>
      </c>
    </row>
    <row r="191" spans="39:57" x14ac:dyDescent="0.2">
      <c r="AM191" s="171">
        <f t="shared" si="32"/>
        <v>2596560</v>
      </c>
      <c r="AN191" s="171">
        <f t="shared" si="38"/>
        <v>26293.680275977211</v>
      </c>
      <c r="AO191">
        <f t="shared" si="44"/>
        <v>186000</v>
      </c>
      <c r="AP191" s="171">
        <f t="shared" si="33"/>
        <v>2622853.6802759771</v>
      </c>
      <c r="AR191" s="171">
        <f t="shared" si="34"/>
        <v>790422.49999999988</v>
      </c>
      <c r="AS191" s="171">
        <f t="shared" si="39"/>
        <v>11344.086021505376</v>
      </c>
      <c r="AT191">
        <f t="shared" si="47"/>
        <v>186000</v>
      </c>
      <c r="AU191" s="171">
        <f t="shared" si="35"/>
        <v>801766.5860215053</v>
      </c>
      <c r="AW191" s="171">
        <f t="shared" si="40"/>
        <v>713000</v>
      </c>
      <c r="AX191" s="171">
        <f t="shared" si="41"/>
        <v>544000</v>
      </c>
      <c r="AY191">
        <f t="shared" si="45"/>
        <v>186000</v>
      </c>
      <c r="AZ191" s="171">
        <f t="shared" si="36"/>
        <v>1257000</v>
      </c>
      <c r="BB191" s="171">
        <f t="shared" si="42"/>
        <v>85250</v>
      </c>
      <c r="BC191" s="171">
        <f t="shared" si="43"/>
        <v>289596.77419354836</v>
      </c>
      <c r="BD191">
        <f t="shared" si="46"/>
        <v>186000</v>
      </c>
      <c r="BE191" s="171">
        <f t="shared" si="37"/>
        <v>374846.77419354836</v>
      </c>
    </row>
    <row r="192" spans="39:57" x14ac:dyDescent="0.2">
      <c r="AM192" s="171">
        <f t="shared" si="32"/>
        <v>2610520</v>
      </c>
      <c r="AN192" s="171">
        <f t="shared" si="38"/>
        <v>26153.072360062895</v>
      </c>
      <c r="AO192">
        <f t="shared" si="44"/>
        <v>187000</v>
      </c>
      <c r="AP192" s="171">
        <f t="shared" si="33"/>
        <v>2636673.072360063</v>
      </c>
      <c r="AR192" s="171">
        <f t="shared" si="34"/>
        <v>794672.08333333326</v>
      </c>
      <c r="AS192" s="171">
        <f t="shared" si="39"/>
        <v>11283.422459893049</v>
      </c>
      <c r="AT192">
        <f t="shared" si="47"/>
        <v>187000</v>
      </c>
      <c r="AU192" s="171">
        <f t="shared" si="35"/>
        <v>805955.5057932263</v>
      </c>
      <c r="AW192" s="171">
        <f t="shared" si="40"/>
        <v>716833.33333333337</v>
      </c>
      <c r="AX192" s="171">
        <f t="shared" si="41"/>
        <v>541090.90909090906</v>
      </c>
      <c r="AY192">
        <f t="shared" si="45"/>
        <v>187000</v>
      </c>
      <c r="AZ192" s="171">
        <f t="shared" si="36"/>
        <v>1257924.2424242424</v>
      </c>
      <c r="BB192" s="171">
        <f t="shared" si="42"/>
        <v>85708.333333333328</v>
      </c>
      <c r="BC192" s="171">
        <f t="shared" si="43"/>
        <v>288048.128342246</v>
      </c>
      <c r="BD192">
        <f t="shared" si="46"/>
        <v>187000</v>
      </c>
      <c r="BE192" s="171">
        <f t="shared" si="37"/>
        <v>373756.46167557931</v>
      </c>
    </row>
    <row r="193" spans="39:57" x14ac:dyDescent="0.2">
      <c r="AM193" s="171">
        <f t="shared" si="32"/>
        <v>2624480</v>
      </c>
      <c r="AN193" s="171">
        <f t="shared" si="38"/>
        <v>26013.960273041284</v>
      </c>
      <c r="AO193">
        <f t="shared" si="44"/>
        <v>188000</v>
      </c>
      <c r="AP193" s="171">
        <f t="shared" si="33"/>
        <v>2650493.9602730414</v>
      </c>
      <c r="AR193" s="171">
        <f t="shared" si="34"/>
        <v>798921.66666666663</v>
      </c>
      <c r="AS193" s="171">
        <f t="shared" si="39"/>
        <v>11223.404255319148</v>
      </c>
      <c r="AT193">
        <f t="shared" si="47"/>
        <v>188000</v>
      </c>
      <c r="AU193" s="171">
        <f t="shared" si="35"/>
        <v>810145.07092198578</v>
      </c>
      <c r="AW193" s="171">
        <f t="shared" si="40"/>
        <v>720666.66666666674</v>
      </c>
      <c r="AX193" s="171">
        <f t="shared" si="41"/>
        <v>538212.76595744677</v>
      </c>
      <c r="AY193">
        <f t="shared" si="45"/>
        <v>188000</v>
      </c>
      <c r="AZ193" s="171">
        <f t="shared" si="36"/>
        <v>1258879.4326241135</v>
      </c>
      <c r="BB193" s="171">
        <f t="shared" si="42"/>
        <v>86166.666666666657</v>
      </c>
      <c r="BC193" s="171">
        <f t="shared" si="43"/>
        <v>286515.95744680852</v>
      </c>
      <c r="BD193">
        <f t="shared" si="46"/>
        <v>188000</v>
      </c>
      <c r="BE193" s="171">
        <f t="shared" si="37"/>
        <v>372682.62411347521</v>
      </c>
    </row>
    <row r="194" spans="39:57" x14ac:dyDescent="0.2">
      <c r="AM194" s="171">
        <f t="shared" si="32"/>
        <v>2638440</v>
      </c>
      <c r="AN194" s="171">
        <f t="shared" si="38"/>
        <v>25876.320271596622</v>
      </c>
      <c r="AO194">
        <f t="shared" si="44"/>
        <v>189000</v>
      </c>
      <c r="AP194" s="171">
        <f t="shared" si="33"/>
        <v>2664316.3202715968</v>
      </c>
      <c r="AR194" s="171">
        <f t="shared" si="34"/>
        <v>803171.24999999988</v>
      </c>
      <c r="AS194" s="171">
        <f t="shared" si="39"/>
        <v>11164.021164021164</v>
      </c>
      <c r="AT194">
        <f t="shared" si="47"/>
        <v>189000</v>
      </c>
      <c r="AU194" s="171">
        <f t="shared" si="35"/>
        <v>814335.27116402099</v>
      </c>
      <c r="AW194" s="171">
        <f t="shared" si="40"/>
        <v>724500</v>
      </c>
      <c r="AX194" s="171">
        <f t="shared" si="41"/>
        <v>535365.07936507941</v>
      </c>
      <c r="AY194">
        <f t="shared" si="45"/>
        <v>189000</v>
      </c>
      <c r="AZ194" s="171">
        <f t="shared" si="36"/>
        <v>1259865.0793650793</v>
      </c>
      <c r="BB194" s="171">
        <f t="shared" si="42"/>
        <v>86625</v>
      </c>
      <c r="BC194" s="171">
        <f t="shared" si="43"/>
        <v>285000</v>
      </c>
      <c r="BD194">
        <f t="shared" si="46"/>
        <v>189000</v>
      </c>
      <c r="BE194" s="171">
        <f t="shared" si="37"/>
        <v>371625</v>
      </c>
    </row>
    <row r="195" spans="39:57" x14ac:dyDescent="0.2">
      <c r="AM195" s="171">
        <f t="shared" si="32"/>
        <v>2652400</v>
      </c>
      <c r="AN195" s="171">
        <f t="shared" si="38"/>
        <v>25740.129112272429</v>
      </c>
      <c r="AO195">
        <f t="shared" si="44"/>
        <v>190000</v>
      </c>
      <c r="AP195" s="171">
        <f t="shared" si="33"/>
        <v>2678140.1291122725</v>
      </c>
      <c r="AR195" s="171">
        <f t="shared" si="34"/>
        <v>807420.83333333326</v>
      </c>
      <c r="AS195" s="171">
        <f t="shared" si="39"/>
        <v>11105.263157894737</v>
      </c>
      <c r="AT195">
        <f t="shared" si="47"/>
        <v>190000</v>
      </c>
      <c r="AU195" s="171">
        <f t="shared" si="35"/>
        <v>818526.09649122797</v>
      </c>
      <c r="AW195" s="171">
        <f t="shared" si="40"/>
        <v>728333.33333333337</v>
      </c>
      <c r="AX195" s="171">
        <f t="shared" si="41"/>
        <v>532547.36842105258</v>
      </c>
      <c r="AY195">
        <f t="shared" si="45"/>
        <v>190000</v>
      </c>
      <c r="AZ195" s="171">
        <f t="shared" si="36"/>
        <v>1260880.7017543861</v>
      </c>
      <c r="BB195" s="171">
        <f t="shared" si="42"/>
        <v>87083.333333333328</v>
      </c>
      <c r="BC195" s="171">
        <f t="shared" si="43"/>
        <v>283500</v>
      </c>
      <c r="BD195">
        <f t="shared" si="46"/>
        <v>190000</v>
      </c>
      <c r="BE195" s="171">
        <f t="shared" si="37"/>
        <v>370583.33333333331</v>
      </c>
    </row>
    <row r="196" spans="39:57" x14ac:dyDescent="0.2">
      <c r="AM196" s="171">
        <f t="shared" si="32"/>
        <v>2666360</v>
      </c>
      <c r="AN196" s="171">
        <f t="shared" si="38"/>
        <v>25605.364038386186</v>
      </c>
      <c r="AO196">
        <f t="shared" si="44"/>
        <v>191000</v>
      </c>
      <c r="AP196" s="171">
        <f t="shared" si="33"/>
        <v>2691965.3640383864</v>
      </c>
      <c r="AR196" s="171">
        <f t="shared" si="34"/>
        <v>811670.41666666651</v>
      </c>
      <c r="AS196" s="171">
        <f t="shared" si="39"/>
        <v>11047.120418848168</v>
      </c>
      <c r="AT196">
        <f t="shared" si="47"/>
        <v>191000</v>
      </c>
      <c r="AU196" s="171">
        <f t="shared" si="35"/>
        <v>822717.53708551463</v>
      </c>
      <c r="AW196" s="171">
        <f t="shared" si="40"/>
        <v>732166.66666666674</v>
      </c>
      <c r="AX196" s="171">
        <f t="shared" si="41"/>
        <v>529759.16230366495</v>
      </c>
      <c r="AY196">
        <f t="shared" si="45"/>
        <v>191000</v>
      </c>
      <c r="AZ196" s="171">
        <f t="shared" si="36"/>
        <v>1261925.8289703317</v>
      </c>
      <c r="BB196" s="171">
        <f t="shared" si="42"/>
        <v>87541.666666666657</v>
      </c>
      <c r="BC196" s="171">
        <f t="shared" si="43"/>
        <v>282015.70680628275</v>
      </c>
      <c r="BD196">
        <f t="shared" si="46"/>
        <v>191000</v>
      </c>
      <c r="BE196" s="171">
        <f t="shared" si="37"/>
        <v>369557.37347294937</v>
      </c>
    </row>
    <row r="197" spans="39:57" x14ac:dyDescent="0.2">
      <c r="AM197" s="171">
        <f t="shared" ref="AM197:AM260" si="48">AO197/2*$C$17</f>
        <v>2680320</v>
      </c>
      <c r="AN197" s="171">
        <f t="shared" si="38"/>
        <v>25472.002767352922</v>
      </c>
      <c r="AO197">
        <f t="shared" si="44"/>
        <v>192000</v>
      </c>
      <c r="AP197" s="171">
        <f t="shared" ref="AP197:AP260" si="49">AM197+AN197</f>
        <v>2705792.0027673529</v>
      </c>
      <c r="AR197" s="171">
        <f t="shared" ref="AR197:AR260" si="50">AT197/2*$C$46</f>
        <v>815919.99999999988</v>
      </c>
      <c r="AS197" s="171">
        <f t="shared" si="39"/>
        <v>10989.583333333334</v>
      </c>
      <c r="AT197">
        <f t="shared" si="47"/>
        <v>192000</v>
      </c>
      <c r="AU197" s="171">
        <f t="shared" ref="AU197:AU260" si="51">AR197+AS197</f>
        <v>826909.58333333326</v>
      </c>
      <c r="AW197" s="171">
        <f t="shared" si="40"/>
        <v>736000</v>
      </c>
      <c r="AX197" s="171">
        <f t="shared" si="41"/>
        <v>527000</v>
      </c>
      <c r="AY197">
        <f t="shared" si="45"/>
        <v>192000</v>
      </c>
      <c r="AZ197" s="171">
        <f t="shared" ref="AZ197:AZ260" si="52">AW197+AX197</f>
        <v>1263000</v>
      </c>
      <c r="BB197" s="171">
        <f t="shared" si="42"/>
        <v>88000</v>
      </c>
      <c r="BC197" s="171">
        <f t="shared" si="43"/>
        <v>280546.875</v>
      </c>
      <c r="BD197">
        <f t="shared" si="46"/>
        <v>192000</v>
      </c>
      <c r="BE197" s="171">
        <f t="shared" ref="BE197:BE260" si="53">BB197+BC197</f>
        <v>368546.875</v>
      </c>
    </row>
    <row r="198" spans="39:57" x14ac:dyDescent="0.2">
      <c r="AM198" s="171">
        <f t="shared" si="48"/>
        <v>2694280</v>
      </c>
      <c r="AN198" s="171">
        <f t="shared" ref="AN198:AN261" si="54">$C$16*$C$15/AO198</f>
        <v>25340.023478402909</v>
      </c>
      <c r="AO198">
        <f t="shared" si="44"/>
        <v>193000</v>
      </c>
      <c r="AP198" s="171">
        <f t="shared" si="49"/>
        <v>2719620.0234784028</v>
      </c>
      <c r="AR198" s="171">
        <f t="shared" si="50"/>
        <v>820169.58333333326</v>
      </c>
      <c r="AS198" s="171">
        <f t="shared" ref="AS198:AS261" si="55">$C$44*$C$45/AT198</f>
        <v>10932.642487046633</v>
      </c>
      <c r="AT198">
        <f t="shared" si="47"/>
        <v>193000</v>
      </c>
      <c r="AU198" s="171">
        <f t="shared" si="51"/>
        <v>831102.22582037991</v>
      </c>
      <c r="AW198" s="171">
        <f t="shared" ref="AW198:AW261" si="56">AY198/2*$C$73</f>
        <v>739833.33333333337</v>
      </c>
      <c r="AX198" s="171">
        <f t="shared" ref="AX198:AX261" si="57">$C$72*$C$71/AY198</f>
        <v>524269.43005181348</v>
      </c>
      <c r="AY198">
        <f t="shared" si="45"/>
        <v>193000</v>
      </c>
      <c r="AZ198" s="171">
        <f t="shared" si="52"/>
        <v>1264102.7633851469</v>
      </c>
      <c r="BB198" s="171">
        <f t="shared" ref="BB198:BB261" si="58">BD198/2*$C$107</f>
        <v>88458.333333333328</v>
      </c>
      <c r="BC198" s="171">
        <f t="shared" ref="BC198:BC261" si="59">$C$105*$C$106/BD198</f>
        <v>279093.26424870465</v>
      </c>
      <c r="BD198">
        <f t="shared" si="46"/>
        <v>193000</v>
      </c>
      <c r="BE198" s="171">
        <f t="shared" si="53"/>
        <v>367551.59758203797</v>
      </c>
    </row>
    <row r="199" spans="39:57" x14ac:dyDescent="0.2">
      <c r="AM199" s="171">
        <f t="shared" si="48"/>
        <v>2708240</v>
      </c>
      <c r="AN199" s="171">
        <f t="shared" si="54"/>
        <v>25209.404800679182</v>
      </c>
      <c r="AO199">
        <f t="shared" ref="AO199:AO262" si="60">1000+AO198</f>
        <v>194000</v>
      </c>
      <c r="AP199" s="171">
        <f t="shared" si="49"/>
        <v>2733449.4048006791</v>
      </c>
      <c r="AR199" s="171">
        <f t="shared" si="50"/>
        <v>824419.16666666651</v>
      </c>
      <c r="AS199" s="171">
        <f t="shared" si="55"/>
        <v>10876.288659793814</v>
      </c>
      <c r="AT199">
        <f t="shared" si="47"/>
        <v>194000</v>
      </c>
      <c r="AU199" s="171">
        <f t="shared" si="51"/>
        <v>835295.4553264603</v>
      </c>
      <c r="AW199" s="171">
        <f t="shared" si="56"/>
        <v>743666.66666666674</v>
      </c>
      <c r="AX199" s="171">
        <f t="shared" si="57"/>
        <v>521567.01030927832</v>
      </c>
      <c r="AY199">
        <f t="shared" ref="AY199:AY262" si="61">1000+AY198</f>
        <v>194000</v>
      </c>
      <c r="AZ199" s="171">
        <f t="shared" si="52"/>
        <v>1265233.676975945</v>
      </c>
      <c r="BB199" s="171">
        <f t="shared" si="58"/>
        <v>88916.666666666657</v>
      </c>
      <c r="BC199" s="171">
        <f t="shared" si="59"/>
        <v>277654.6391752577</v>
      </c>
      <c r="BD199">
        <f t="shared" ref="BD199:BD262" si="62">1000+BD198</f>
        <v>194000</v>
      </c>
      <c r="BE199" s="171">
        <f t="shared" si="53"/>
        <v>366571.30584192439</v>
      </c>
    </row>
    <row r="200" spans="39:57" x14ac:dyDescent="0.2">
      <c r="AM200" s="171">
        <f t="shared" si="48"/>
        <v>2722200</v>
      </c>
      <c r="AN200" s="171">
        <f t="shared" si="54"/>
        <v>25080.125801701339</v>
      </c>
      <c r="AO200">
        <f t="shared" si="60"/>
        <v>195000</v>
      </c>
      <c r="AP200" s="171">
        <f t="shared" si="49"/>
        <v>2747280.1258017016</v>
      </c>
      <c r="AR200" s="171">
        <f t="shared" si="50"/>
        <v>828668.74999999988</v>
      </c>
      <c r="AS200" s="171">
        <f t="shared" si="55"/>
        <v>10820.51282051282</v>
      </c>
      <c r="AT200">
        <f t="shared" ref="AT200:AT263" si="63">AT199+1000</f>
        <v>195000</v>
      </c>
      <c r="AU200" s="171">
        <f t="shared" si="51"/>
        <v>839489.26282051275</v>
      </c>
      <c r="AW200" s="171">
        <f t="shared" si="56"/>
        <v>747500</v>
      </c>
      <c r="AX200" s="171">
        <f t="shared" si="57"/>
        <v>518892.30769230769</v>
      </c>
      <c r="AY200">
        <f t="shared" si="61"/>
        <v>195000</v>
      </c>
      <c r="AZ200" s="171">
        <f t="shared" si="52"/>
        <v>1266392.3076923077</v>
      </c>
      <c r="BB200" s="171">
        <f t="shared" si="58"/>
        <v>89375</v>
      </c>
      <c r="BC200" s="171">
        <f t="shared" si="59"/>
        <v>276230.76923076925</v>
      </c>
      <c r="BD200">
        <f t="shared" si="62"/>
        <v>195000</v>
      </c>
      <c r="BE200" s="171">
        <f t="shared" si="53"/>
        <v>365605.76923076925</v>
      </c>
    </row>
    <row r="201" spans="39:57" x14ac:dyDescent="0.2">
      <c r="AM201" s="171">
        <f t="shared" si="48"/>
        <v>2736160</v>
      </c>
      <c r="AN201" s="171">
        <f t="shared" si="54"/>
        <v>24952.165976182456</v>
      </c>
      <c r="AO201">
        <f t="shared" si="60"/>
        <v>196000</v>
      </c>
      <c r="AP201" s="171">
        <f t="shared" si="49"/>
        <v>2761112.1659761826</v>
      </c>
      <c r="AR201" s="171">
        <f t="shared" si="50"/>
        <v>832918.33333333326</v>
      </c>
      <c r="AS201" s="171">
        <f t="shared" si="55"/>
        <v>10765.306122448979</v>
      </c>
      <c r="AT201">
        <f t="shared" si="63"/>
        <v>196000</v>
      </c>
      <c r="AU201" s="171">
        <f t="shared" si="51"/>
        <v>843683.63945578225</v>
      </c>
      <c r="AW201" s="171">
        <f t="shared" si="56"/>
        <v>751333.33333333337</v>
      </c>
      <c r="AX201" s="171">
        <f t="shared" si="57"/>
        <v>516244.89795918367</v>
      </c>
      <c r="AY201">
        <f t="shared" si="61"/>
        <v>196000</v>
      </c>
      <c r="AZ201" s="171">
        <f t="shared" si="52"/>
        <v>1267578.2312925169</v>
      </c>
      <c r="BB201" s="171">
        <f t="shared" si="58"/>
        <v>89833.333333333328</v>
      </c>
      <c r="BC201" s="171">
        <f t="shared" si="59"/>
        <v>274821.42857142858</v>
      </c>
      <c r="BD201">
        <f t="shared" si="62"/>
        <v>196000</v>
      </c>
      <c r="BE201" s="171">
        <f t="shared" si="53"/>
        <v>364654.76190476189</v>
      </c>
    </row>
    <row r="202" spans="39:57" x14ac:dyDescent="0.2">
      <c r="AM202" s="171">
        <f t="shared" si="48"/>
        <v>2750120</v>
      </c>
      <c r="AN202" s="171">
        <f t="shared" si="54"/>
        <v>24825.505235186607</v>
      </c>
      <c r="AO202">
        <f t="shared" si="60"/>
        <v>197000</v>
      </c>
      <c r="AP202" s="171">
        <f t="shared" si="49"/>
        <v>2774945.5052351868</v>
      </c>
      <c r="AR202" s="171">
        <f t="shared" si="50"/>
        <v>837167.91666666651</v>
      </c>
      <c r="AS202" s="171">
        <f t="shared" si="55"/>
        <v>10710.659898477157</v>
      </c>
      <c r="AT202">
        <f t="shared" si="63"/>
        <v>197000</v>
      </c>
      <c r="AU202" s="171">
        <f t="shared" si="51"/>
        <v>847878.57656514365</v>
      </c>
      <c r="AW202" s="171">
        <f t="shared" si="56"/>
        <v>755166.66666666674</v>
      </c>
      <c r="AX202" s="171">
        <f t="shared" si="57"/>
        <v>513624.36548223352</v>
      </c>
      <c r="AY202">
        <f t="shared" si="61"/>
        <v>197000</v>
      </c>
      <c r="AZ202" s="171">
        <f t="shared" si="52"/>
        <v>1268791.0321489002</v>
      </c>
      <c r="BB202" s="171">
        <f t="shared" si="58"/>
        <v>90291.666666666657</v>
      </c>
      <c r="BC202" s="171">
        <f t="shared" si="59"/>
        <v>273426.39593908627</v>
      </c>
      <c r="BD202">
        <f t="shared" si="62"/>
        <v>197000</v>
      </c>
      <c r="BE202" s="171">
        <f t="shared" si="53"/>
        <v>363718.06260575296</v>
      </c>
    </row>
    <row r="203" spans="39:57" x14ac:dyDescent="0.2">
      <c r="AM203" s="171">
        <f t="shared" si="48"/>
        <v>2764080</v>
      </c>
      <c r="AN203" s="171">
        <f t="shared" si="54"/>
        <v>24700.123895614957</v>
      </c>
      <c r="AO203">
        <f t="shared" si="60"/>
        <v>198000</v>
      </c>
      <c r="AP203" s="171">
        <f t="shared" si="49"/>
        <v>2788780.1238956149</v>
      </c>
      <c r="AR203" s="171">
        <f t="shared" si="50"/>
        <v>841417.49999999988</v>
      </c>
      <c r="AS203" s="171">
        <f t="shared" si="55"/>
        <v>10656.565656565657</v>
      </c>
      <c r="AT203">
        <f t="shared" si="63"/>
        <v>198000</v>
      </c>
      <c r="AU203" s="171">
        <f t="shared" si="51"/>
        <v>852074.0656565656</v>
      </c>
      <c r="AW203" s="171">
        <f t="shared" si="56"/>
        <v>759000</v>
      </c>
      <c r="AX203" s="171">
        <f t="shared" si="57"/>
        <v>511030.30303030304</v>
      </c>
      <c r="AY203">
        <f t="shared" si="61"/>
        <v>198000</v>
      </c>
      <c r="AZ203" s="171">
        <f t="shared" si="52"/>
        <v>1270030.303030303</v>
      </c>
      <c r="BB203" s="171">
        <f t="shared" si="58"/>
        <v>90750</v>
      </c>
      <c r="BC203" s="171">
        <f t="shared" si="59"/>
        <v>272045.45454545453</v>
      </c>
      <c r="BD203">
        <f t="shared" si="62"/>
        <v>198000</v>
      </c>
      <c r="BE203" s="171">
        <f t="shared" si="53"/>
        <v>362795.45454545453</v>
      </c>
    </row>
    <row r="204" spans="39:57" x14ac:dyDescent="0.2">
      <c r="AM204" s="171">
        <f t="shared" si="48"/>
        <v>2778040</v>
      </c>
      <c r="AN204" s="171">
        <f t="shared" si="54"/>
        <v>24576.002670008853</v>
      </c>
      <c r="AO204">
        <f t="shared" si="60"/>
        <v>199000</v>
      </c>
      <c r="AP204" s="171">
        <f t="shared" si="49"/>
        <v>2802616.0026700087</v>
      </c>
      <c r="AR204" s="171">
        <f t="shared" si="50"/>
        <v>845667.08333333326</v>
      </c>
      <c r="AS204" s="171">
        <f t="shared" si="55"/>
        <v>10603.015075376885</v>
      </c>
      <c r="AT204">
        <f t="shared" si="63"/>
        <v>199000</v>
      </c>
      <c r="AU204" s="171">
        <f t="shared" si="51"/>
        <v>856270.0984087101</v>
      </c>
      <c r="AW204" s="171">
        <f t="shared" si="56"/>
        <v>762833.33333333337</v>
      </c>
      <c r="AX204" s="171">
        <f t="shared" si="57"/>
        <v>508462.31155778893</v>
      </c>
      <c r="AY204">
        <f t="shared" si="61"/>
        <v>199000</v>
      </c>
      <c r="AZ204" s="171">
        <f t="shared" si="52"/>
        <v>1271295.6448911224</v>
      </c>
      <c r="BB204" s="171">
        <f t="shared" si="58"/>
        <v>91208.333333333328</v>
      </c>
      <c r="BC204" s="171">
        <f t="shared" si="59"/>
        <v>270678.39195979899</v>
      </c>
      <c r="BD204">
        <f t="shared" si="62"/>
        <v>199000</v>
      </c>
      <c r="BE204" s="171">
        <f t="shared" si="53"/>
        <v>361886.7252931323</v>
      </c>
    </row>
    <row r="205" spans="39:57" x14ac:dyDescent="0.2">
      <c r="AM205" s="171">
        <f t="shared" si="48"/>
        <v>2792000</v>
      </c>
      <c r="AN205" s="171">
        <f t="shared" si="54"/>
        <v>24453.122656658808</v>
      </c>
      <c r="AO205">
        <f t="shared" si="60"/>
        <v>200000</v>
      </c>
      <c r="AP205" s="171">
        <f t="shared" si="49"/>
        <v>2816453.1226566588</v>
      </c>
      <c r="AR205" s="171">
        <f t="shared" si="50"/>
        <v>849916.66666666651</v>
      </c>
      <c r="AS205" s="171">
        <f t="shared" si="55"/>
        <v>10550</v>
      </c>
      <c r="AT205">
        <f t="shared" si="63"/>
        <v>200000</v>
      </c>
      <c r="AU205" s="171">
        <f t="shared" si="51"/>
        <v>860466.66666666651</v>
      </c>
      <c r="AW205" s="171">
        <f t="shared" si="56"/>
        <v>766666.66666666674</v>
      </c>
      <c r="AX205" s="171">
        <f t="shared" si="57"/>
        <v>505920</v>
      </c>
      <c r="AY205">
        <f t="shared" si="61"/>
        <v>200000</v>
      </c>
      <c r="AZ205" s="171">
        <f t="shared" si="52"/>
        <v>1272586.6666666667</v>
      </c>
      <c r="BB205" s="171">
        <f t="shared" si="58"/>
        <v>91666.666666666657</v>
      </c>
      <c r="BC205" s="171">
        <f t="shared" si="59"/>
        <v>269325</v>
      </c>
      <c r="BD205">
        <f t="shared" si="62"/>
        <v>200000</v>
      </c>
      <c r="BE205" s="171">
        <f t="shared" si="53"/>
        <v>360991.66666666663</v>
      </c>
    </row>
    <row r="206" spans="39:57" x14ac:dyDescent="0.2">
      <c r="AM206" s="171">
        <f t="shared" si="48"/>
        <v>2805960</v>
      </c>
      <c r="AN206" s="171">
        <f t="shared" si="54"/>
        <v>24331.465330008763</v>
      </c>
      <c r="AO206">
        <f t="shared" si="60"/>
        <v>201000</v>
      </c>
      <c r="AP206" s="171">
        <f t="shared" si="49"/>
        <v>2830291.4653300089</v>
      </c>
      <c r="AR206" s="171">
        <f t="shared" si="50"/>
        <v>854166.24999999988</v>
      </c>
      <c r="AS206" s="171">
        <f t="shared" si="55"/>
        <v>10497.512437810945</v>
      </c>
      <c r="AT206">
        <f t="shared" si="63"/>
        <v>201000</v>
      </c>
      <c r="AU206" s="171">
        <f t="shared" si="51"/>
        <v>864663.76243781077</v>
      </c>
      <c r="AW206" s="171">
        <f t="shared" si="56"/>
        <v>770500</v>
      </c>
      <c r="AX206" s="171">
        <f t="shared" si="57"/>
        <v>503402.98507462686</v>
      </c>
      <c r="AY206">
        <f t="shared" si="61"/>
        <v>201000</v>
      </c>
      <c r="AZ206" s="171">
        <f t="shared" si="52"/>
        <v>1273902.9850746267</v>
      </c>
      <c r="BB206" s="171">
        <f t="shared" si="58"/>
        <v>92125</v>
      </c>
      <c r="BC206" s="171">
        <f t="shared" si="59"/>
        <v>267985.07462686568</v>
      </c>
      <c r="BD206">
        <f t="shared" si="62"/>
        <v>201000</v>
      </c>
      <c r="BE206" s="171">
        <f t="shared" si="53"/>
        <v>360110.07462686568</v>
      </c>
    </row>
    <row r="207" spans="39:57" x14ac:dyDescent="0.2">
      <c r="AM207" s="171">
        <f t="shared" si="48"/>
        <v>2819920</v>
      </c>
      <c r="AN207" s="171">
        <f t="shared" si="54"/>
        <v>24211.012531345354</v>
      </c>
      <c r="AO207">
        <f t="shared" si="60"/>
        <v>202000</v>
      </c>
      <c r="AP207" s="171">
        <f t="shared" si="49"/>
        <v>2844131.0125313452</v>
      </c>
      <c r="AR207" s="171">
        <f t="shared" si="50"/>
        <v>858415.83333333326</v>
      </c>
      <c r="AS207" s="171">
        <f t="shared" si="55"/>
        <v>10445.544554455446</v>
      </c>
      <c r="AT207">
        <f t="shared" si="63"/>
        <v>202000</v>
      </c>
      <c r="AU207" s="171">
        <f t="shared" si="51"/>
        <v>868861.37788778869</v>
      </c>
      <c r="AW207" s="171">
        <f t="shared" si="56"/>
        <v>774333.33333333337</v>
      </c>
      <c r="AX207" s="171">
        <f t="shared" si="57"/>
        <v>500910.89108910889</v>
      </c>
      <c r="AY207">
        <f t="shared" si="61"/>
        <v>202000</v>
      </c>
      <c r="AZ207" s="171">
        <f t="shared" si="52"/>
        <v>1275244.2244224423</v>
      </c>
      <c r="BB207" s="171">
        <f t="shared" si="58"/>
        <v>92583.333333333328</v>
      </c>
      <c r="BC207" s="171">
        <f t="shared" si="59"/>
        <v>266658.41584158415</v>
      </c>
      <c r="BD207">
        <f t="shared" si="62"/>
        <v>202000</v>
      </c>
      <c r="BE207" s="171">
        <f t="shared" si="53"/>
        <v>359241.74917491747</v>
      </c>
    </row>
    <row r="208" spans="39:57" x14ac:dyDescent="0.2">
      <c r="AM208" s="171">
        <f t="shared" si="48"/>
        <v>2833880</v>
      </c>
      <c r="AN208" s="171">
        <f t="shared" si="54"/>
        <v>24091.746459762373</v>
      </c>
      <c r="AO208">
        <f t="shared" si="60"/>
        <v>203000</v>
      </c>
      <c r="AP208" s="171">
        <f t="shared" si="49"/>
        <v>2857971.7464597626</v>
      </c>
      <c r="AR208" s="171">
        <f t="shared" si="50"/>
        <v>862665.41666666651</v>
      </c>
      <c r="AS208" s="171">
        <f t="shared" si="55"/>
        <v>10394.088669950739</v>
      </c>
      <c r="AT208">
        <f t="shared" si="63"/>
        <v>203000</v>
      </c>
      <c r="AU208" s="171">
        <f t="shared" si="51"/>
        <v>873059.50533661724</v>
      </c>
      <c r="AW208" s="171">
        <f t="shared" si="56"/>
        <v>778166.66666666674</v>
      </c>
      <c r="AX208" s="171">
        <f t="shared" si="57"/>
        <v>498443.34975369461</v>
      </c>
      <c r="AY208">
        <f t="shared" si="61"/>
        <v>203000</v>
      </c>
      <c r="AZ208" s="171">
        <f t="shared" si="52"/>
        <v>1276610.0164203614</v>
      </c>
      <c r="BB208" s="171">
        <f t="shared" si="58"/>
        <v>93041.666666666657</v>
      </c>
      <c r="BC208" s="171">
        <f t="shared" si="59"/>
        <v>265344.8275862069</v>
      </c>
      <c r="BD208">
        <f t="shared" si="62"/>
        <v>203000</v>
      </c>
      <c r="BE208" s="171">
        <f t="shared" si="53"/>
        <v>358386.49425287358</v>
      </c>
    </row>
    <row r="209" spans="39:57" x14ac:dyDescent="0.2">
      <c r="AM209" s="171">
        <f t="shared" si="48"/>
        <v>2847840</v>
      </c>
      <c r="AN209" s="171">
        <f t="shared" si="54"/>
        <v>23973.649663390988</v>
      </c>
      <c r="AO209">
        <f t="shared" si="60"/>
        <v>204000</v>
      </c>
      <c r="AP209" s="171">
        <f t="shared" si="49"/>
        <v>2871813.6496633911</v>
      </c>
      <c r="AR209" s="171">
        <f t="shared" si="50"/>
        <v>866914.99999999988</v>
      </c>
      <c r="AS209" s="171">
        <f t="shared" si="55"/>
        <v>10343.137254901962</v>
      </c>
      <c r="AT209">
        <f t="shared" si="63"/>
        <v>204000</v>
      </c>
      <c r="AU209" s="171">
        <f t="shared" si="51"/>
        <v>877258.13725490181</v>
      </c>
      <c r="AW209" s="171">
        <f t="shared" si="56"/>
        <v>782000</v>
      </c>
      <c r="AX209" s="171">
        <f t="shared" si="57"/>
        <v>496000</v>
      </c>
      <c r="AY209">
        <f t="shared" si="61"/>
        <v>204000</v>
      </c>
      <c r="AZ209" s="171">
        <f t="shared" si="52"/>
        <v>1278000</v>
      </c>
      <c r="BB209" s="171">
        <f t="shared" si="58"/>
        <v>93500</v>
      </c>
      <c r="BC209" s="171">
        <f t="shared" si="59"/>
        <v>264044.1176470588</v>
      </c>
      <c r="BD209">
        <f t="shared" si="62"/>
        <v>204000</v>
      </c>
      <c r="BE209" s="171">
        <f t="shared" si="53"/>
        <v>357544.1176470588</v>
      </c>
    </row>
    <row r="210" spans="39:57" x14ac:dyDescent="0.2">
      <c r="AM210" s="171">
        <f t="shared" si="48"/>
        <v>2861800</v>
      </c>
      <c r="AN210" s="171">
        <f t="shared" si="54"/>
        <v>23856.705030886642</v>
      </c>
      <c r="AO210">
        <f t="shared" si="60"/>
        <v>205000</v>
      </c>
      <c r="AP210" s="171">
        <f t="shared" si="49"/>
        <v>2885656.7050308865</v>
      </c>
      <c r="AR210" s="171">
        <f t="shared" si="50"/>
        <v>871164.58333333326</v>
      </c>
      <c r="AS210" s="171">
        <f t="shared" si="55"/>
        <v>10292.682926829268</v>
      </c>
      <c r="AT210">
        <f t="shared" si="63"/>
        <v>205000</v>
      </c>
      <c r="AU210" s="171">
        <f t="shared" si="51"/>
        <v>881457.26626016258</v>
      </c>
      <c r="AW210" s="171">
        <f t="shared" si="56"/>
        <v>785833.33333333337</v>
      </c>
      <c r="AX210" s="171">
        <f t="shared" si="57"/>
        <v>493580.48780487804</v>
      </c>
      <c r="AY210">
        <f t="shared" si="61"/>
        <v>205000</v>
      </c>
      <c r="AZ210" s="171">
        <f t="shared" si="52"/>
        <v>1279413.8211382115</v>
      </c>
      <c r="BB210" s="171">
        <f t="shared" si="58"/>
        <v>93958.333333333328</v>
      </c>
      <c r="BC210" s="171">
        <f t="shared" si="59"/>
        <v>262756.09756097558</v>
      </c>
      <c r="BD210">
        <f t="shared" si="62"/>
        <v>205000</v>
      </c>
      <c r="BE210" s="171">
        <f t="shared" si="53"/>
        <v>356714.4308943089</v>
      </c>
    </row>
    <row r="211" spans="39:57" x14ac:dyDescent="0.2">
      <c r="AM211" s="171">
        <f t="shared" si="48"/>
        <v>2875760</v>
      </c>
      <c r="AN211" s="171">
        <f t="shared" si="54"/>
        <v>23740.895783163891</v>
      </c>
      <c r="AO211">
        <f t="shared" si="60"/>
        <v>206000</v>
      </c>
      <c r="AP211" s="171">
        <f t="shared" si="49"/>
        <v>2899500.8957831641</v>
      </c>
      <c r="AR211" s="171">
        <f t="shared" si="50"/>
        <v>875414.16666666651</v>
      </c>
      <c r="AS211" s="171">
        <f t="shared" si="55"/>
        <v>10242.718446601943</v>
      </c>
      <c r="AT211">
        <f t="shared" si="63"/>
        <v>206000</v>
      </c>
      <c r="AU211" s="171">
        <f t="shared" si="51"/>
        <v>885656.88511326851</v>
      </c>
      <c r="AW211" s="171">
        <f t="shared" si="56"/>
        <v>789666.66666666674</v>
      </c>
      <c r="AX211" s="171">
        <f t="shared" si="57"/>
        <v>491184.46601941745</v>
      </c>
      <c r="AY211">
        <f t="shared" si="61"/>
        <v>206000</v>
      </c>
      <c r="AZ211" s="171">
        <f t="shared" si="52"/>
        <v>1280851.1326860841</v>
      </c>
      <c r="BB211" s="171">
        <f t="shared" si="58"/>
        <v>94416.666666666657</v>
      </c>
      <c r="BC211" s="171">
        <f t="shared" si="59"/>
        <v>261480.58252427186</v>
      </c>
      <c r="BD211">
        <f t="shared" si="62"/>
        <v>206000</v>
      </c>
      <c r="BE211" s="171">
        <f t="shared" si="53"/>
        <v>355897.24919093854</v>
      </c>
    </row>
    <row r="212" spans="39:57" x14ac:dyDescent="0.2">
      <c r="AM212" s="171">
        <f t="shared" si="48"/>
        <v>2889720</v>
      </c>
      <c r="AN212" s="171">
        <f t="shared" si="54"/>
        <v>23626.205465370829</v>
      </c>
      <c r="AO212">
        <f t="shared" si="60"/>
        <v>207000</v>
      </c>
      <c r="AP212" s="171">
        <f t="shared" si="49"/>
        <v>2913346.2054653708</v>
      </c>
      <c r="AR212" s="171">
        <f t="shared" si="50"/>
        <v>879663.74999999988</v>
      </c>
      <c r="AS212" s="171">
        <f t="shared" si="55"/>
        <v>10193.236714975845</v>
      </c>
      <c r="AT212">
        <f t="shared" si="63"/>
        <v>207000</v>
      </c>
      <c r="AU212" s="171">
        <f t="shared" si="51"/>
        <v>889856.98671497568</v>
      </c>
      <c r="AW212" s="171">
        <f t="shared" si="56"/>
        <v>793500</v>
      </c>
      <c r="AX212" s="171">
        <f t="shared" si="57"/>
        <v>488811.59420289856</v>
      </c>
      <c r="AY212">
        <f t="shared" si="61"/>
        <v>207000</v>
      </c>
      <c r="AZ212" s="171">
        <f t="shared" si="52"/>
        <v>1282311.5942028984</v>
      </c>
      <c r="BB212" s="171">
        <f t="shared" si="58"/>
        <v>94875</v>
      </c>
      <c r="BC212" s="171">
        <f t="shared" si="59"/>
        <v>260217.39130434784</v>
      </c>
      <c r="BD212">
        <f t="shared" si="62"/>
        <v>207000</v>
      </c>
      <c r="BE212" s="171">
        <f t="shared" si="53"/>
        <v>355092.39130434784</v>
      </c>
    </row>
    <row r="213" spans="39:57" x14ac:dyDescent="0.2">
      <c r="AM213" s="171">
        <f t="shared" si="48"/>
        <v>2903680</v>
      </c>
      <c r="AN213" s="171">
        <f t="shared" si="54"/>
        <v>23512.617939095006</v>
      </c>
      <c r="AO213">
        <f t="shared" si="60"/>
        <v>208000</v>
      </c>
      <c r="AP213" s="171">
        <f t="shared" si="49"/>
        <v>2927192.617939095</v>
      </c>
      <c r="AR213" s="171">
        <f t="shared" si="50"/>
        <v>883913.33333333326</v>
      </c>
      <c r="AS213" s="171">
        <f t="shared" si="55"/>
        <v>10144.23076923077</v>
      </c>
      <c r="AT213">
        <f t="shared" si="63"/>
        <v>208000</v>
      </c>
      <c r="AU213" s="171">
        <f t="shared" si="51"/>
        <v>894057.56410256401</v>
      </c>
      <c r="AW213" s="171">
        <f t="shared" si="56"/>
        <v>797333.33333333337</v>
      </c>
      <c r="AX213" s="171">
        <f t="shared" si="57"/>
        <v>486461.53846153844</v>
      </c>
      <c r="AY213">
        <f t="shared" si="61"/>
        <v>208000</v>
      </c>
      <c r="AZ213" s="171">
        <f t="shared" si="52"/>
        <v>1283794.8717948718</v>
      </c>
      <c r="BB213" s="171">
        <f t="shared" si="58"/>
        <v>95333.333333333328</v>
      </c>
      <c r="BC213" s="171">
        <f t="shared" si="59"/>
        <v>258966.34615384616</v>
      </c>
      <c r="BD213">
        <f t="shared" si="62"/>
        <v>208000</v>
      </c>
      <c r="BE213" s="171">
        <f t="shared" si="53"/>
        <v>354299.6794871795</v>
      </c>
    </row>
    <row r="214" spans="39:57" x14ac:dyDescent="0.2">
      <c r="AM214" s="171">
        <f t="shared" si="48"/>
        <v>2917640</v>
      </c>
      <c r="AN214" s="171">
        <f t="shared" si="54"/>
        <v>23400.117374793117</v>
      </c>
      <c r="AO214">
        <f t="shared" si="60"/>
        <v>209000</v>
      </c>
      <c r="AP214" s="171">
        <f t="shared" si="49"/>
        <v>2941040.1173747932</v>
      </c>
      <c r="AR214" s="171">
        <f t="shared" si="50"/>
        <v>888162.91666666651</v>
      </c>
      <c r="AS214" s="171">
        <f t="shared" si="55"/>
        <v>10095.693779904306</v>
      </c>
      <c r="AT214">
        <f t="shared" si="63"/>
        <v>209000</v>
      </c>
      <c r="AU214" s="171">
        <f t="shared" si="51"/>
        <v>898258.61044657079</v>
      </c>
      <c r="AW214" s="171">
        <f t="shared" si="56"/>
        <v>801166.66666666674</v>
      </c>
      <c r="AX214" s="171">
        <f t="shared" si="57"/>
        <v>484133.97129186604</v>
      </c>
      <c r="AY214">
        <f t="shared" si="61"/>
        <v>209000</v>
      </c>
      <c r="AZ214" s="171">
        <f t="shared" si="52"/>
        <v>1285300.6379585327</v>
      </c>
      <c r="BB214" s="171">
        <f t="shared" si="58"/>
        <v>95791.666666666657</v>
      </c>
      <c r="BC214" s="171">
        <f t="shared" si="59"/>
        <v>257727.27272727274</v>
      </c>
      <c r="BD214">
        <f t="shared" si="62"/>
        <v>209000</v>
      </c>
      <c r="BE214" s="171">
        <f t="shared" si="53"/>
        <v>353518.93939393939</v>
      </c>
    </row>
    <row r="215" spans="39:57" x14ac:dyDescent="0.2">
      <c r="AM215" s="171">
        <f t="shared" si="48"/>
        <v>2931600</v>
      </c>
      <c r="AN215" s="171">
        <f t="shared" si="54"/>
        <v>23288.688244436958</v>
      </c>
      <c r="AO215">
        <f t="shared" si="60"/>
        <v>210000</v>
      </c>
      <c r="AP215" s="171">
        <f t="shared" si="49"/>
        <v>2954888.6882444369</v>
      </c>
      <c r="AR215" s="171">
        <f t="shared" si="50"/>
        <v>892412.49999999988</v>
      </c>
      <c r="AS215" s="171">
        <f t="shared" si="55"/>
        <v>10047.619047619048</v>
      </c>
      <c r="AT215">
        <f t="shared" si="63"/>
        <v>210000</v>
      </c>
      <c r="AU215" s="171">
        <f t="shared" si="51"/>
        <v>902460.11904761894</v>
      </c>
      <c r="AW215" s="171">
        <f t="shared" si="56"/>
        <v>805000</v>
      </c>
      <c r="AX215" s="171">
        <f t="shared" si="57"/>
        <v>481828.57142857142</v>
      </c>
      <c r="AY215">
        <f t="shared" si="61"/>
        <v>210000</v>
      </c>
      <c r="AZ215" s="171">
        <f t="shared" si="52"/>
        <v>1286828.5714285714</v>
      </c>
      <c r="BB215" s="171">
        <f t="shared" si="58"/>
        <v>96250</v>
      </c>
      <c r="BC215" s="171">
        <f t="shared" si="59"/>
        <v>256500</v>
      </c>
      <c r="BD215">
        <f t="shared" si="62"/>
        <v>210000</v>
      </c>
      <c r="BE215" s="171">
        <f t="shared" si="53"/>
        <v>352750</v>
      </c>
    </row>
    <row r="216" spans="39:57" x14ac:dyDescent="0.2">
      <c r="AM216" s="171">
        <f t="shared" si="48"/>
        <v>2945560</v>
      </c>
      <c r="AN216" s="171">
        <f t="shared" si="54"/>
        <v>23178.315314368538</v>
      </c>
      <c r="AO216">
        <f t="shared" si="60"/>
        <v>211000</v>
      </c>
      <c r="AP216" s="171">
        <f t="shared" si="49"/>
        <v>2968738.3153143683</v>
      </c>
      <c r="AR216" s="171">
        <f t="shared" si="50"/>
        <v>896662.08333333326</v>
      </c>
      <c r="AS216" s="171">
        <f t="shared" si="55"/>
        <v>10000</v>
      </c>
      <c r="AT216">
        <f t="shared" si="63"/>
        <v>211000</v>
      </c>
      <c r="AU216" s="171">
        <f t="shared" si="51"/>
        <v>906662.08333333326</v>
      </c>
      <c r="AW216" s="171">
        <f t="shared" si="56"/>
        <v>808833.33333333337</v>
      </c>
      <c r="AX216" s="171">
        <f t="shared" si="57"/>
        <v>479545.02369668247</v>
      </c>
      <c r="AY216">
        <f t="shared" si="61"/>
        <v>211000</v>
      </c>
      <c r="AZ216" s="171">
        <f t="shared" si="52"/>
        <v>1288378.3570300159</v>
      </c>
      <c r="BB216" s="171">
        <f t="shared" si="58"/>
        <v>96708.333333333328</v>
      </c>
      <c r="BC216" s="171">
        <f t="shared" si="59"/>
        <v>255284.36018957346</v>
      </c>
      <c r="BD216">
        <f t="shared" si="62"/>
        <v>211000</v>
      </c>
      <c r="BE216" s="171">
        <f t="shared" si="53"/>
        <v>351992.6935229068</v>
      </c>
    </row>
    <row r="217" spans="39:57" x14ac:dyDescent="0.2">
      <c r="AM217" s="171">
        <f t="shared" si="48"/>
        <v>2959520</v>
      </c>
      <c r="AN217" s="171">
        <f t="shared" si="54"/>
        <v>23068.983638357364</v>
      </c>
      <c r="AO217">
        <f t="shared" si="60"/>
        <v>212000</v>
      </c>
      <c r="AP217" s="171">
        <f t="shared" si="49"/>
        <v>2982588.9836383574</v>
      </c>
      <c r="AR217" s="171">
        <f t="shared" si="50"/>
        <v>900911.66666666651</v>
      </c>
      <c r="AS217" s="171">
        <f t="shared" si="55"/>
        <v>9952.8301886792451</v>
      </c>
      <c r="AT217">
        <f t="shared" si="63"/>
        <v>212000</v>
      </c>
      <c r="AU217" s="171">
        <f t="shared" si="51"/>
        <v>910864.49685534579</v>
      </c>
      <c r="AW217" s="171">
        <f t="shared" si="56"/>
        <v>812666.66666666674</v>
      </c>
      <c r="AX217" s="171">
        <f t="shared" si="57"/>
        <v>477283.01886792452</v>
      </c>
      <c r="AY217">
        <f t="shared" si="61"/>
        <v>212000</v>
      </c>
      <c r="AZ217" s="171">
        <f t="shared" si="52"/>
        <v>1289949.6855345913</v>
      </c>
      <c r="BB217" s="171">
        <f t="shared" si="58"/>
        <v>97166.666666666657</v>
      </c>
      <c r="BC217" s="171">
        <f t="shared" si="59"/>
        <v>254080.18867924527</v>
      </c>
      <c r="BD217">
        <f t="shared" si="62"/>
        <v>212000</v>
      </c>
      <c r="BE217" s="171">
        <f t="shared" si="53"/>
        <v>351246.85534591193</v>
      </c>
    </row>
    <row r="218" spans="39:57" x14ac:dyDescent="0.2">
      <c r="AM218" s="171">
        <f t="shared" si="48"/>
        <v>2973480</v>
      </c>
      <c r="AN218" s="171">
        <f t="shared" si="54"/>
        <v>22960.678550853339</v>
      </c>
      <c r="AO218">
        <f t="shared" si="60"/>
        <v>213000</v>
      </c>
      <c r="AP218" s="171">
        <f t="shared" si="49"/>
        <v>2996440.6785508534</v>
      </c>
      <c r="AR218" s="171">
        <f t="shared" si="50"/>
        <v>905161.24999999988</v>
      </c>
      <c r="AS218" s="171">
        <f t="shared" si="55"/>
        <v>9906.1032863849759</v>
      </c>
      <c r="AT218">
        <f t="shared" si="63"/>
        <v>213000</v>
      </c>
      <c r="AU218" s="171">
        <f t="shared" si="51"/>
        <v>915067.35328638484</v>
      </c>
      <c r="AW218" s="171">
        <f t="shared" si="56"/>
        <v>816500</v>
      </c>
      <c r="AX218" s="171">
        <f t="shared" si="57"/>
        <v>475042.25352112675</v>
      </c>
      <c r="AY218">
        <f t="shared" si="61"/>
        <v>213000</v>
      </c>
      <c r="AZ218" s="171">
        <f t="shared" si="52"/>
        <v>1291542.2535211267</v>
      </c>
      <c r="BB218" s="171">
        <f t="shared" si="58"/>
        <v>97625</v>
      </c>
      <c r="BC218" s="171">
        <f t="shared" si="59"/>
        <v>252887.32394366196</v>
      </c>
      <c r="BD218">
        <f t="shared" si="62"/>
        <v>213000</v>
      </c>
      <c r="BE218" s="171">
        <f t="shared" si="53"/>
        <v>350512.32394366199</v>
      </c>
    </row>
    <row r="219" spans="39:57" x14ac:dyDescent="0.2">
      <c r="AM219" s="171">
        <f t="shared" si="48"/>
        <v>2987440</v>
      </c>
      <c r="AN219" s="171">
        <f t="shared" si="54"/>
        <v>22853.38566042879</v>
      </c>
      <c r="AO219">
        <f t="shared" si="60"/>
        <v>214000</v>
      </c>
      <c r="AP219" s="171">
        <f t="shared" si="49"/>
        <v>3010293.385660429</v>
      </c>
      <c r="AR219" s="171">
        <f t="shared" si="50"/>
        <v>909410.83333333326</v>
      </c>
      <c r="AS219" s="171">
        <f t="shared" si="55"/>
        <v>9859.8130841121492</v>
      </c>
      <c r="AT219">
        <f t="shared" si="63"/>
        <v>214000</v>
      </c>
      <c r="AU219" s="171">
        <f t="shared" si="51"/>
        <v>919270.64641744539</v>
      </c>
      <c r="AW219" s="171">
        <f t="shared" si="56"/>
        <v>820333.33333333337</v>
      </c>
      <c r="AX219" s="171">
        <f t="shared" si="57"/>
        <v>472822.42990654206</v>
      </c>
      <c r="AY219">
        <f t="shared" si="61"/>
        <v>214000</v>
      </c>
      <c r="AZ219" s="171">
        <f t="shared" si="52"/>
        <v>1293155.7632398754</v>
      </c>
      <c r="BB219" s="171">
        <f t="shared" si="58"/>
        <v>98083.333333333328</v>
      </c>
      <c r="BC219" s="171">
        <f t="shared" si="59"/>
        <v>251705.60747663552</v>
      </c>
      <c r="BD219">
        <f t="shared" si="62"/>
        <v>214000</v>
      </c>
      <c r="BE219" s="171">
        <f t="shared" si="53"/>
        <v>349788.94080996886</v>
      </c>
    </row>
    <row r="220" spans="39:57" x14ac:dyDescent="0.2">
      <c r="AM220" s="171">
        <f t="shared" si="48"/>
        <v>3001400</v>
      </c>
      <c r="AN220" s="171">
        <f t="shared" si="54"/>
        <v>22747.090843403541</v>
      </c>
      <c r="AO220">
        <f t="shared" si="60"/>
        <v>215000</v>
      </c>
      <c r="AP220" s="171">
        <f t="shared" si="49"/>
        <v>3024147.0908434037</v>
      </c>
      <c r="AR220" s="171">
        <f t="shared" si="50"/>
        <v>913660.41666666651</v>
      </c>
      <c r="AS220" s="171">
        <f t="shared" si="55"/>
        <v>9813.9534883720935</v>
      </c>
      <c r="AT220">
        <f t="shared" si="63"/>
        <v>215000</v>
      </c>
      <c r="AU220" s="171">
        <f t="shared" si="51"/>
        <v>923474.37015503866</v>
      </c>
      <c r="AW220" s="171">
        <f t="shared" si="56"/>
        <v>824166.66666666674</v>
      </c>
      <c r="AX220" s="171">
        <f t="shared" si="57"/>
        <v>470623.25581395347</v>
      </c>
      <c r="AY220">
        <f t="shared" si="61"/>
        <v>215000</v>
      </c>
      <c r="AZ220" s="171">
        <f t="shared" si="52"/>
        <v>1294789.9224806202</v>
      </c>
      <c r="BB220" s="171">
        <f t="shared" si="58"/>
        <v>98541.666666666657</v>
      </c>
      <c r="BC220" s="171">
        <f t="shared" si="59"/>
        <v>250534.88372093023</v>
      </c>
      <c r="BD220">
        <f t="shared" si="62"/>
        <v>215000</v>
      </c>
      <c r="BE220" s="171">
        <f t="shared" si="53"/>
        <v>349076.55038759689</v>
      </c>
    </row>
    <row r="221" spans="39:57" x14ac:dyDescent="0.2">
      <c r="AM221" s="171">
        <f t="shared" si="48"/>
        <v>3015360</v>
      </c>
      <c r="AN221" s="171">
        <f t="shared" si="54"/>
        <v>22641.780237647043</v>
      </c>
      <c r="AO221">
        <f t="shared" si="60"/>
        <v>216000</v>
      </c>
      <c r="AP221" s="171">
        <f t="shared" si="49"/>
        <v>3038001.7802376472</v>
      </c>
      <c r="AR221" s="171">
        <f t="shared" si="50"/>
        <v>917909.99999999988</v>
      </c>
      <c r="AS221" s="171">
        <f t="shared" si="55"/>
        <v>9768.5185185185182</v>
      </c>
      <c r="AT221">
        <f t="shared" si="63"/>
        <v>216000</v>
      </c>
      <c r="AU221" s="171">
        <f t="shared" si="51"/>
        <v>927678.51851851842</v>
      </c>
      <c r="AW221" s="171">
        <f t="shared" si="56"/>
        <v>828000</v>
      </c>
      <c r="AX221" s="171">
        <f t="shared" si="57"/>
        <v>468444.44444444444</v>
      </c>
      <c r="AY221">
        <f t="shared" si="61"/>
        <v>216000</v>
      </c>
      <c r="AZ221" s="171">
        <f t="shared" si="52"/>
        <v>1296444.4444444445</v>
      </c>
      <c r="BB221" s="171">
        <f t="shared" si="58"/>
        <v>99000</v>
      </c>
      <c r="BC221" s="171">
        <f t="shared" si="59"/>
        <v>249375</v>
      </c>
      <c r="BD221">
        <f t="shared" si="62"/>
        <v>216000</v>
      </c>
      <c r="BE221" s="171">
        <f t="shared" si="53"/>
        <v>348375</v>
      </c>
    </row>
    <row r="222" spans="39:57" x14ac:dyDescent="0.2">
      <c r="AM222" s="171">
        <f t="shared" si="48"/>
        <v>3029320</v>
      </c>
      <c r="AN222" s="171">
        <f t="shared" si="54"/>
        <v>22537.440236551894</v>
      </c>
      <c r="AO222">
        <f t="shared" si="60"/>
        <v>217000</v>
      </c>
      <c r="AP222" s="171">
        <f t="shared" si="49"/>
        <v>3051857.4402365517</v>
      </c>
      <c r="AR222" s="171">
        <f t="shared" si="50"/>
        <v>922159.58333333326</v>
      </c>
      <c r="AS222" s="171">
        <f t="shared" si="55"/>
        <v>9723.5023041474651</v>
      </c>
      <c r="AT222">
        <f t="shared" si="63"/>
        <v>217000</v>
      </c>
      <c r="AU222" s="171">
        <f t="shared" si="51"/>
        <v>931883.08563748072</v>
      </c>
      <c r="AW222" s="171">
        <f t="shared" si="56"/>
        <v>831833.33333333337</v>
      </c>
      <c r="AX222" s="171">
        <f t="shared" si="57"/>
        <v>466285.71428571426</v>
      </c>
      <c r="AY222">
        <f t="shared" si="61"/>
        <v>217000</v>
      </c>
      <c r="AZ222" s="171">
        <f t="shared" si="52"/>
        <v>1298119.0476190476</v>
      </c>
      <c r="BB222" s="171">
        <f t="shared" si="58"/>
        <v>99458.333333333328</v>
      </c>
      <c r="BC222" s="171">
        <f t="shared" si="59"/>
        <v>248225.80645161291</v>
      </c>
      <c r="BD222">
        <f t="shared" si="62"/>
        <v>217000</v>
      </c>
      <c r="BE222" s="171">
        <f t="shared" si="53"/>
        <v>347684.13978494622</v>
      </c>
    </row>
    <row r="223" spans="39:57" x14ac:dyDescent="0.2">
      <c r="AM223" s="171">
        <f t="shared" si="48"/>
        <v>3043280</v>
      </c>
      <c r="AN223" s="171">
        <f t="shared" si="54"/>
        <v>22434.057483173216</v>
      </c>
      <c r="AO223">
        <f t="shared" si="60"/>
        <v>218000</v>
      </c>
      <c r="AP223" s="171">
        <f t="shared" si="49"/>
        <v>3065714.0574831734</v>
      </c>
      <c r="AR223" s="171">
        <f t="shared" si="50"/>
        <v>926409.16666666651</v>
      </c>
      <c r="AS223" s="171">
        <f t="shared" si="55"/>
        <v>9678.899082568807</v>
      </c>
      <c r="AT223">
        <f t="shared" si="63"/>
        <v>218000</v>
      </c>
      <c r="AU223" s="171">
        <f t="shared" si="51"/>
        <v>936088.06574923533</v>
      </c>
      <c r="AW223" s="171">
        <f t="shared" si="56"/>
        <v>835666.66666666674</v>
      </c>
      <c r="AX223" s="171">
        <f t="shared" si="57"/>
        <v>464146.78899082571</v>
      </c>
      <c r="AY223">
        <f t="shared" si="61"/>
        <v>218000</v>
      </c>
      <c r="AZ223" s="171">
        <f t="shared" si="52"/>
        <v>1299813.4556574924</v>
      </c>
      <c r="BB223" s="171">
        <f t="shared" si="58"/>
        <v>99916.666666666657</v>
      </c>
      <c r="BC223" s="171">
        <f t="shared" si="59"/>
        <v>247087.15596330276</v>
      </c>
      <c r="BD223">
        <f t="shared" si="62"/>
        <v>218000</v>
      </c>
      <c r="BE223" s="171">
        <f t="shared" si="53"/>
        <v>347003.82262996945</v>
      </c>
    </row>
    <row r="224" spans="39:57" x14ac:dyDescent="0.2">
      <c r="AM224" s="171">
        <f t="shared" si="48"/>
        <v>3057240</v>
      </c>
      <c r="AN224" s="171">
        <f t="shared" si="54"/>
        <v>22331.618864528591</v>
      </c>
      <c r="AO224">
        <f t="shared" si="60"/>
        <v>219000</v>
      </c>
      <c r="AP224" s="171">
        <f t="shared" si="49"/>
        <v>3079571.6188645284</v>
      </c>
      <c r="AR224" s="171">
        <f t="shared" si="50"/>
        <v>930658.74999999988</v>
      </c>
      <c r="AS224" s="171">
        <f t="shared" si="55"/>
        <v>9634.7031963470326</v>
      </c>
      <c r="AT224">
        <f t="shared" si="63"/>
        <v>219000</v>
      </c>
      <c r="AU224" s="171">
        <f t="shared" si="51"/>
        <v>940293.45319634688</v>
      </c>
      <c r="AW224" s="171">
        <f t="shared" si="56"/>
        <v>839500</v>
      </c>
      <c r="AX224" s="171">
        <f t="shared" si="57"/>
        <v>462027.39726027398</v>
      </c>
      <c r="AY224">
        <f t="shared" si="61"/>
        <v>219000</v>
      </c>
      <c r="AZ224" s="171">
        <f t="shared" si="52"/>
        <v>1301527.397260274</v>
      </c>
      <c r="BB224" s="171">
        <f t="shared" si="58"/>
        <v>100375</v>
      </c>
      <c r="BC224" s="171">
        <f t="shared" si="59"/>
        <v>245958.90410958903</v>
      </c>
      <c r="BD224">
        <f t="shared" si="62"/>
        <v>219000</v>
      </c>
      <c r="BE224" s="171">
        <f t="shared" si="53"/>
        <v>346333.90410958906</v>
      </c>
    </row>
    <row r="225" spans="39:57" x14ac:dyDescent="0.2">
      <c r="AM225" s="171">
        <f t="shared" si="48"/>
        <v>3071200</v>
      </c>
      <c r="AN225" s="171">
        <f t="shared" si="54"/>
        <v>22230.111506053461</v>
      </c>
      <c r="AO225">
        <f t="shared" si="60"/>
        <v>220000</v>
      </c>
      <c r="AP225" s="171">
        <f t="shared" si="49"/>
        <v>3093430.1115060532</v>
      </c>
      <c r="AR225" s="171">
        <f t="shared" si="50"/>
        <v>934908.33333333326</v>
      </c>
      <c r="AS225" s="171">
        <f t="shared" si="55"/>
        <v>9590.9090909090901</v>
      </c>
      <c r="AT225">
        <f t="shared" si="63"/>
        <v>220000</v>
      </c>
      <c r="AU225" s="171">
        <f t="shared" si="51"/>
        <v>944499.24242424231</v>
      </c>
      <c r="AW225" s="171">
        <f t="shared" si="56"/>
        <v>843333.33333333337</v>
      </c>
      <c r="AX225" s="171">
        <f t="shared" si="57"/>
        <v>459927.27272727271</v>
      </c>
      <c r="AY225">
        <f t="shared" si="61"/>
        <v>220000</v>
      </c>
      <c r="AZ225" s="171">
        <f t="shared" si="52"/>
        <v>1303260.606060606</v>
      </c>
      <c r="BB225" s="171">
        <f t="shared" si="58"/>
        <v>100833.33333333333</v>
      </c>
      <c r="BC225" s="171">
        <f t="shared" si="59"/>
        <v>244840.90909090909</v>
      </c>
      <c r="BD225">
        <f t="shared" si="62"/>
        <v>220000</v>
      </c>
      <c r="BE225" s="171">
        <f t="shared" si="53"/>
        <v>345674.24242424243</v>
      </c>
    </row>
    <row r="226" spans="39:57" x14ac:dyDescent="0.2">
      <c r="AM226" s="171">
        <f t="shared" si="48"/>
        <v>3085160</v>
      </c>
      <c r="AN226" s="171">
        <f t="shared" si="54"/>
        <v>22129.522766207065</v>
      </c>
      <c r="AO226">
        <f t="shared" si="60"/>
        <v>221000</v>
      </c>
      <c r="AP226" s="171">
        <f t="shared" si="49"/>
        <v>3107289.5227662069</v>
      </c>
      <c r="AR226" s="171">
        <f t="shared" si="50"/>
        <v>939157.91666666651</v>
      </c>
      <c r="AS226" s="171">
        <f t="shared" si="55"/>
        <v>9547.5113122171952</v>
      </c>
      <c r="AT226">
        <f t="shared" si="63"/>
        <v>221000</v>
      </c>
      <c r="AU226" s="171">
        <f t="shared" si="51"/>
        <v>948705.42797888373</v>
      </c>
      <c r="AW226" s="171">
        <f t="shared" si="56"/>
        <v>847166.66666666674</v>
      </c>
      <c r="AX226" s="171">
        <f t="shared" si="57"/>
        <v>457846.15384615387</v>
      </c>
      <c r="AY226">
        <f t="shared" si="61"/>
        <v>221000</v>
      </c>
      <c r="AZ226" s="171">
        <f t="shared" si="52"/>
        <v>1305012.8205128205</v>
      </c>
      <c r="BB226" s="171">
        <f t="shared" si="58"/>
        <v>101291.66666666666</v>
      </c>
      <c r="BC226" s="171">
        <f t="shared" si="59"/>
        <v>243733.03167420815</v>
      </c>
      <c r="BD226">
        <f t="shared" si="62"/>
        <v>221000</v>
      </c>
      <c r="BE226" s="171">
        <f t="shared" si="53"/>
        <v>345024.69834087481</v>
      </c>
    </row>
    <row r="227" spans="39:57" x14ac:dyDescent="0.2">
      <c r="AM227" s="171">
        <f t="shared" si="48"/>
        <v>3099120</v>
      </c>
      <c r="AN227" s="171">
        <f t="shared" si="54"/>
        <v>22029.840231224149</v>
      </c>
      <c r="AO227">
        <f t="shared" si="60"/>
        <v>222000</v>
      </c>
      <c r="AP227" s="171">
        <f t="shared" si="49"/>
        <v>3121149.840231224</v>
      </c>
      <c r="AR227" s="171">
        <f t="shared" si="50"/>
        <v>943407.49999999988</v>
      </c>
      <c r="AS227" s="171">
        <f t="shared" si="55"/>
        <v>9504.5045045045044</v>
      </c>
      <c r="AT227">
        <f t="shared" si="63"/>
        <v>222000</v>
      </c>
      <c r="AU227" s="171">
        <f t="shared" si="51"/>
        <v>952912.00450450438</v>
      </c>
      <c r="AW227" s="171">
        <f t="shared" si="56"/>
        <v>851000</v>
      </c>
      <c r="AX227" s="171">
        <f t="shared" si="57"/>
        <v>455783.78378378379</v>
      </c>
      <c r="AY227">
        <f t="shared" si="61"/>
        <v>222000</v>
      </c>
      <c r="AZ227" s="171">
        <f t="shared" si="52"/>
        <v>1306783.7837837837</v>
      </c>
      <c r="BB227" s="171">
        <f t="shared" si="58"/>
        <v>101750</v>
      </c>
      <c r="BC227" s="171">
        <f t="shared" si="59"/>
        <v>242635.13513513515</v>
      </c>
      <c r="BD227">
        <f t="shared" si="62"/>
        <v>222000</v>
      </c>
      <c r="BE227" s="171">
        <f t="shared" si="53"/>
        <v>344385.13513513515</v>
      </c>
    </row>
    <row r="228" spans="39:57" x14ac:dyDescent="0.2">
      <c r="AM228" s="171">
        <f t="shared" si="48"/>
        <v>3113080</v>
      </c>
      <c r="AN228" s="171">
        <f t="shared" si="54"/>
        <v>21931.051710007898</v>
      </c>
      <c r="AO228">
        <f t="shared" si="60"/>
        <v>223000</v>
      </c>
      <c r="AP228" s="171">
        <f t="shared" si="49"/>
        <v>3135011.0517100077</v>
      </c>
      <c r="AR228" s="171">
        <f t="shared" si="50"/>
        <v>947657.08333333326</v>
      </c>
      <c r="AS228" s="171">
        <f t="shared" si="55"/>
        <v>9461.8834080717497</v>
      </c>
      <c r="AT228">
        <f t="shared" si="63"/>
        <v>223000</v>
      </c>
      <c r="AU228" s="171">
        <f t="shared" si="51"/>
        <v>957118.96674140496</v>
      </c>
      <c r="AW228" s="171">
        <f t="shared" si="56"/>
        <v>854833.33333333337</v>
      </c>
      <c r="AX228" s="171">
        <f t="shared" si="57"/>
        <v>453739.91031390132</v>
      </c>
      <c r="AY228">
        <f t="shared" si="61"/>
        <v>223000</v>
      </c>
      <c r="AZ228" s="171">
        <f t="shared" si="52"/>
        <v>1308573.2436472347</v>
      </c>
      <c r="BB228" s="171">
        <f t="shared" si="58"/>
        <v>102208.33333333333</v>
      </c>
      <c r="BC228" s="171">
        <f t="shared" si="59"/>
        <v>241547.08520179373</v>
      </c>
      <c r="BD228">
        <f t="shared" si="62"/>
        <v>223000</v>
      </c>
      <c r="BE228" s="171">
        <f t="shared" si="53"/>
        <v>343755.41853512707</v>
      </c>
    </row>
    <row r="229" spans="39:57" x14ac:dyDescent="0.2">
      <c r="AM229" s="171">
        <f t="shared" si="48"/>
        <v>3127040</v>
      </c>
      <c r="AN229" s="171">
        <f t="shared" si="54"/>
        <v>21833.145229159651</v>
      </c>
      <c r="AO229">
        <f t="shared" si="60"/>
        <v>224000</v>
      </c>
      <c r="AP229" s="171">
        <f t="shared" si="49"/>
        <v>3148873.1452291599</v>
      </c>
      <c r="AR229" s="171">
        <f t="shared" si="50"/>
        <v>951906.66666666651</v>
      </c>
      <c r="AS229" s="171">
        <f t="shared" si="55"/>
        <v>9419.6428571428569</v>
      </c>
      <c r="AT229">
        <f t="shared" si="63"/>
        <v>224000</v>
      </c>
      <c r="AU229" s="171">
        <f t="shared" si="51"/>
        <v>961326.30952380935</v>
      </c>
      <c r="AW229" s="171">
        <f t="shared" si="56"/>
        <v>858666.66666666674</v>
      </c>
      <c r="AX229" s="171">
        <f t="shared" si="57"/>
        <v>451714.28571428574</v>
      </c>
      <c r="AY229">
        <f t="shared" si="61"/>
        <v>224000</v>
      </c>
      <c r="AZ229" s="171">
        <f t="shared" si="52"/>
        <v>1310380.9523809524</v>
      </c>
      <c r="BB229" s="171">
        <f t="shared" si="58"/>
        <v>102666.66666666666</v>
      </c>
      <c r="BC229" s="171">
        <f t="shared" si="59"/>
        <v>240468.75</v>
      </c>
      <c r="BD229">
        <f t="shared" si="62"/>
        <v>224000</v>
      </c>
      <c r="BE229" s="171">
        <f t="shared" si="53"/>
        <v>343135.41666666663</v>
      </c>
    </row>
    <row r="230" spans="39:57" x14ac:dyDescent="0.2">
      <c r="AM230" s="171">
        <f t="shared" si="48"/>
        <v>3141000</v>
      </c>
      <c r="AN230" s="171">
        <f t="shared" si="54"/>
        <v>21736.10902814116</v>
      </c>
      <c r="AO230">
        <f t="shared" si="60"/>
        <v>225000</v>
      </c>
      <c r="AP230" s="171">
        <f t="shared" si="49"/>
        <v>3162736.109028141</v>
      </c>
      <c r="AR230" s="171">
        <f t="shared" si="50"/>
        <v>956156.24999999988</v>
      </c>
      <c r="AS230" s="171">
        <f t="shared" si="55"/>
        <v>9377.7777777777774</v>
      </c>
      <c r="AT230">
        <f t="shared" si="63"/>
        <v>225000</v>
      </c>
      <c r="AU230" s="171">
        <f t="shared" si="51"/>
        <v>965534.02777777764</v>
      </c>
      <c r="AW230" s="171">
        <f t="shared" si="56"/>
        <v>862500</v>
      </c>
      <c r="AX230" s="171">
        <f t="shared" si="57"/>
        <v>449706.66666666669</v>
      </c>
      <c r="AY230">
        <f t="shared" si="61"/>
        <v>225000</v>
      </c>
      <c r="AZ230" s="171">
        <f t="shared" si="52"/>
        <v>1312206.6666666667</v>
      </c>
      <c r="BB230" s="171">
        <f t="shared" si="58"/>
        <v>103125</v>
      </c>
      <c r="BC230" s="171">
        <f t="shared" si="59"/>
        <v>239400</v>
      </c>
      <c r="BD230">
        <f t="shared" si="62"/>
        <v>225000</v>
      </c>
      <c r="BE230" s="171">
        <f t="shared" si="53"/>
        <v>342525</v>
      </c>
    </row>
    <row r="231" spans="39:57" x14ac:dyDescent="0.2">
      <c r="AM231" s="171">
        <f t="shared" si="48"/>
        <v>3154960</v>
      </c>
      <c r="AN231" s="171">
        <f t="shared" si="54"/>
        <v>21639.931554565315</v>
      </c>
      <c r="AO231">
        <f t="shared" si="60"/>
        <v>226000</v>
      </c>
      <c r="AP231" s="171">
        <f t="shared" si="49"/>
        <v>3176599.9315545652</v>
      </c>
      <c r="AR231" s="171">
        <f t="shared" si="50"/>
        <v>960405.83333333326</v>
      </c>
      <c r="AS231" s="171">
        <f t="shared" si="55"/>
        <v>9336.283185840708</v>
      </c>
      <c r="AT231">
        <f t="shared" si="63"/>
        <v>226000</v>
      </c>
      <c r="AU231" s="171">
        <f t="shared" si="51"/>
        <v>969742.11651917396</v>
      </c>
      <c r="AW231" s="171">
        <f t="shared" si="56"/>
        <v>866333.33333333337</v>
      </c>
      <c r="AX231" s="171">
        <f t="shared" si="57"/>
        <v>447716.81415929203</v>
      </c>
      <c r="AY231">
        <f t="shared" si="61"/>
        <v>226000</v>
      </c>
      <c r="AZ231" s="171">
        <f t="shared" si="52"/>
        <v>1314050.1474926253</v>
      </c>
      <c r="BB231" s="171">
        <f t="shared" si="58"/>
        <v>103583.33333333333</v>
      </c>
      <c r="BC231" s="171">
        <f t="shared" si="59"/>
        <v>238340.70796460178</v>
      </c>
      <c r="BD231">
        <f t="shared" si="62"/>
        <v>226000</v>
      </c>
      <c r="BE231" s="171">
        <f t="shared" si="53"/>
        <v>341924.04129793512</v>
      </c>
    </row>
    <row r="232" spans="39:57" x14ac:dyDescent="0.2">
      <c r="AM232" s="171">
        <f t="shared" si="48"/>
        <v>3168920</v>
      </c>
      <c r="AN232" s="171">
        <f t="shared" si="54"/>
        <v>21544.601459611284</v>
      </c>
      <c r="AO232">
        <f t="shared" si="60"/>
        <v>227000</v>
      </c>
      <c r="AP232" s="171">
        <f t="shared" si="49"/>
        <v>3190464.6014596112</v>
      </c>
      <c r="AR232" s="171">
        <f t="shared" si="50"/>
        <v>964655.41666666651</v>
      </c>
      <c r="AS232" s="171">
        <f t="shared" si="55"/>
        <v>9295.1541850220256</v>
      </c>
      <c r="AT232">
        <f t="shared" si="63"/>
        <v>227000</v>
      </c>
      <c r="AU232" s="171">
        <f t="shared" si="51"/>
        <v>973950.57085168851</v>
      </c>
      <c r="AW232" s="171">
        <f t="shared" si="56"/>
        <v>870166.66666666674</v>
      </c>
      <c r="AX232" s="171">
        <f t="shared" si="57"/>
        <v>445744.49339207046</v>
      </c>
      <c r="AY232">
        <f t="shared" si="61"/>
        <v>227000</v>
      </c>
      <c r="AZ232" s="171">
        <f t="shared" si="52"/>
        <v>1315911.1600587373</v>
      </c>
      <c r="BB232" s="171">
        <f t="shared" si="58"/>
        <v>104041.66666666666</v>
      </c>
      <c r="BC232" s="171">
        <f t="shared" si="59"/>
        <v>237290.7488986784</v>
      </c>
      <c r="BD232">
        <f t="shared" si="62"/>
        <v>227000</v>
      </c>
      <c r="BE232" s="171">
        <f t="shared" si="53"/>
        <v>341332.41556534509</v>
      </c>
    </row>
    <row r="233" spans="39:57" x14ac:dyDescent="0.2">
      <c r="AM233" s="171">
        <f t="shared" si="48"/>
        <v>3182880</v>
      </c>
      <c r="AN233" s="171">
        <f t="shared" si="54"/>
        <v>21450.107593560359</v>
      </c>
      <c r="AO233">
        <f t="shared" si="60"/>
        <v>228000</v>
      </c>
      <c r="AP233" s="171">
        <f t="shared" si="49"/>
        <v>3204330.1075935606</v>
      </c>
      <c r="AR233" s="171">
        <f t="shared" si="50"/>
        <v>968904.99999999988</v>
      </c>
      <c r="AS233" s="171">
        <f t="shared" si="55"/>
        <v>9254.3859649122805</v>
      </c>
      <c r="AT233">
        <f t="shared" si="63"/>
        <v>228000</v>
      </c>
      <c r="AU233" s="171">
        <f t="shared" si="51"/>
        <v>978159.38596491213</v>
      </c>
      <c r="AW233" s="171">
        <f t="shared" si="56"/>
        <v>874000</v>
      </c>
      <c r="AX233" s="171">
        <f t="shared" si="57"/>
        <v>443789.4736842105</v>
      </c>
      <c r="AY233">
        <f t="shared" si="61"/>
        <v>228000</v>
      </c>
      <c r="AZ233" s="171">
        <f t="shared" si="52"/>
        <v>1317789.4736842106</v>
      </c>
      <c r="BB233" s="171">
        <f t="shared" si="58"/>
        <v>104500</v>
      </c>
      <c r="BC233" s="171">
        <f t="shared" si="59"/>
        <v>236250</v>
      </c>
      <c r="BD233">
        <f t="shared" si="62"/>
        <v>228000</v>
      </c>
      <c r="BE233" s="171">
        <f t="shared" si="53"/>
        <v>340750</v>
      </c>
    </row>
    <row r="234" spans="39:57" x14ac:dyDescent="0.2">
      <c r="AM234" s="171">
        <f t="shared" si="48"/>
        <v>3196840</v>
      </c>
      <c r="AN234" s="171">
        <f t="shared" si="54"/>
        <v>21356.43900144874</v>
      </c>
      <c r="AO234">
        <f t="shared" si="60"/>
        <v>229000</v>
      </c>
      <c r="AP234" s="171">
        <f t="shared" si="49"/>
        <v>3218196.4390014489</v>
      </c>
      <c r="AR234" s="171">
        <f t="shared" si="50"/>
        <v>973154.58333333326</v>
      </c>
      <c r="AS234" s="171">
        <f t="shared" si="55"/>
        <v>9213.9737991266375</v>
      </c>
      <c r="AT234">
        <f t="shared" si="63"/>
        <v>229000</v>
      </c>
      <c r="AU234" s="171">
        <f t="shared" si="51"/>
        <v>982368.55713245994</v>
      </c>
      <c r="AW234" s="171">
        <f t="shared" si="56"/>
        <v>877833.33333333337</v>
      </c>
      <c r="AX234" s="171">
        <f t="shared" si="57"/>
        <v>441851.52838427946</v>
      </c>
      <c r="AY234">
        <f t="shared" si="61"/>
        <v>229000</v>
      </c>
      <c r="AZ234" s="171">
        <f t="shared" si="52"/>
        <v>1319684.8617176129</v>
      </c>
      <c r="BB234" s="171">
        <f t="shared" si="58"/>
        <v>104958.33333333333</v>
      </c>
      <c r="BC234" s="171">
        <f t="shared" si="59"/>
        <v>235218.34061135372</v>
      </c>
      <c r="BD234">
        <f t="shared" si="62"/>
        <v>229000</v>
      </c>
      <c r="BE234" s="171">
        <f t="shared" si="53"/>
        <v>340176.67394468706</v>
      </c>
    </row>
    <row r="235" spans="39:57" x14ac:dyDescent="0.2">
      <c r="AM235" s="171">
        <f t="shared" si="48"/>
        <v>3210800</v>
      </c>
      <c r="AN235" s="171">
        <f t="shared" si="54"/>
        <v>21263.584918833745</v>
      </c>
      <c r="AO235">
        <f t="shared" si="60"/>
        <v>230000</v>
      </c>
      <c r="AP235" s="171">
        <f t="shared" si="49"/>
        <v>3232063.5849188338</v>
      </c>
      <c r="AR235" s="171">
        <f t="shared" si="50"/>
        <v>977404.16666666651</v>
      </c>
      <c r="AS235" s="171">
        <f t="shared" si="55"/>
        <v>9173.9130434782601</v>
      </c>
      <c r="AT235">
        <f t="shared" si="63"/>
        <v>230000</v>
      </c>
      <c r="AU235" s="171">
        <f t="shared" si="51"/>
        <v>986578.07971014478</v>
      </c>
      <c r="AW235" s="171">
        <f t="shared" si="56"/>
        <v>881666.66666666674</v>
      </c>
      <c r="AX235" s="171">
        <f t="shared" si="57"/>
        <v>439930.4347826087</v>
      </c>
      <c r="AY235">
        <f t="shared" si="61"/>
        <v>230000</v>
      </c>
      <c r="AZ235" s="171">
        <f t="shared" si="52"/>
        <v>1321597.1014492754</v>
      </c>
      <c r="BB235" s="171">
        <f t="shared" si="58"/>
        <v>105416.66666666666</v>
      </c>
      <c r="BC235" s="171">
        <f t="shared" si="59"/>
        <v>234195.65217391305</v>
      </c>
      <c r="BD235">
        <f t="shared" si="62"/>
        <v>230000</v>
      </c>
      <c r="BE235" s="171">
        <f t="shared" si="53"/>
        <v>339612.31884057971</v>
      </c>
    </row>
    <row r="236" spans="39:57" x14ac:dyDescent="0.2">
      <c r="AM236" s="171">
        <f t="shared" si="48"/>
        <v>3224760</v>
      </c>
      <c r="AN236" s="171">
        <f t="shared" si="54"/>
        <v>21171.534767669964</v>
      </c>
      <c r="AO236">
        <f t="shared" si="60"/>
        <v>231000</v>
      </c>
      <c r="AP236" s="171">
        <f t="shared" si="49"/>
        <v>3245931.5347676701</v>
      </c>
      <c r="AR236" s="171">
        <f t="shared" si="50"/>
        <v>981653.74999999988</v>
      </c>
      <c r="AS236" s="171">
        <f t="shared" si="55"/>
        <v>9134.1991341991343</v>
      </c>
      <c r="AT236">
        <f t="shared" si="63"/>
        <v>231000</v>
      </c>
      <c r="AU236" s="171">
        <f t="shared" si="51"/>
        <v>990787.94913419907</v>
      </c>
      <c r="AW236" s="171">
        <f t="shared" si="56"/>
        <v>885500</v>
      </c>
      <c r="AX236" s="171">
        <f t="shared" si="57"/>
        <v>438025.97402597405</v>
      </c>
      <c r="AY236">
        <f t="shared" si="61"/>
        <v>231000</v>
      </c>
      <c r="AZ236" s="171">
        <f t="shared" si="52"/>
        <v>1323525.9740259741</v>
      </c>
      <c r="BB236" s="171">
        <f t="shared" si="58"/>
        <v>105875</v>
      </c>
      <c r="BC236" s="171">
        <f t="shared" si="59"/>
        <v>233181.81818181818</v>
      </c>
      <c r="BD236">
        <f t="shared" si="62"/>
        <v>231000</v>
      </c>
      <c r="BE236" s="171">
        <f t="shared" si="53"/>
        <v>339056.81818181818</v>
      </c>
    </row>
    <row r="237" spans="39:57" x14ac:dyDescent="0.2">
      <c r="AM237" s="171">
        <f t="shared" si="48"/>
        <v>3238720</v>
      </c>
      <c r="AN237" s="171">
        <f t="shared" si="54"/>
        <v>21080.278152292074</v>
      </c>
      <c r="AO237">
        <f t="shared" si="60"/>
        <v>232000</v>
      </c>
      <c r="AP237" s="171">
        <f t="shared" si="49"/>
        <v>3259800.2781522921</v>
      </c>
      <c r="AR237" s="171">
        <f t="shared" si="50"/>
        <v>985903.33333333326</v>
      </c>
      <c r="AS237" s="171">
        <f t="shared" si="55"/>
        <v>9094.8275862068967</v>
      </c>
      <c r="AT237">
        <f t="shared" si="63"/>
        <v>232000</v>
      </c>
      <c r="AU237" s="171">
        <f t="shared" si="51"/>
        <v>994998.1609195401</v>
      </c>
      <c r="AW237" s="171">
        <f t="shared" si="56"/>
        <v>889333.33333333337</v>
      </c>
      <c r="AX237" s="171">
        <f t="shared" si="57"/>
        <v>436137.93103448278</v>
      </c>
      <c r="AY237">
        <f t="shared" si="61"/>
        <v>232000</v>
      </c>
      <c r="AZ237" s="171">
        <f t="shared" si="52"/>
        <v>1325471.264367816</v>
      </c>
      <c r="BB237" s="171">
        <f t="shared" si="58"/>
        <v>106333.33333333333</v>
      </c>
      <c r="BC237" s="171">
        <f t="shared" si="59"/>
        <v>232176.72413793104</v>
      </c>
      <c r="BD237">
        <f t="shared" si="62"/>
        <v>232000</v>
      </c>
      <c r="BE237" s="171">
        <f t="shared" si="53"/>
        <v>338510.05747126439</v>
      </c>
    </row>
    <row r="238" spans="39:57" x14ac:dyDescent="0.2">
      <c r="AM238" s="171">
        <f t="shared" si="48"/>
        <v>3252680</v>
      </c>
      <c r="AN238" s="171">
        <f t="shared" si="54"/>
        <v>20989.804855501123</v>
      </c>
      <c r="AO238">
        <f t="shared" si="60"/>
        <v>233000</v>
      </c>
      <c r="AP238" s="171">
        <f t="shared" si="49"/>
        <v>3273669.8048555013</v>
      </c>
      <c r="AR238" s="171">
        <f t="shared" si="50"/>
        <v>990152.91666666651</v>
      </c>
      <c r="AS238" s="171">
        <f t="shared" si="55"/>
        <v>9055.7939914163089</v>
      </c>
      <c r="AT238">
        <f t="shared" si="63"/>
        <v>233000</v>
      </c>
      <c r="AU238" s="171">
        <f t="shared" si="51"/>
        <v>999208.71065808285</v>
      </c>
      <c r="AW238" s="171">
        <f t="shared" si="56"/>
        <v>893166.66666666674</v>
      </c>
      <c r="AX238" s="171">
        <f t="shared" si="57"/>
        <v>434266.09442060086</v>
      </c>
      <c r="AY238">
        <f t="shared" si="61"/>
        <v>233000</v>
      </c>
      <c r="AZ238" s="171">
        <f t="shared" si="52"/>
        <v>1327432.7610872677</v>
      </c>
      <c r="BB238" s="171">
        <f t="shared" si="58"/>
        <v>106791.66666666666</v>
      </c>
      <c r="BC238" s="171">
        <f t="shared" si="59"/>
        <v>231180.2575107296</v>
      </c>
      <c r="BD238">
        <f t="shared" si="62"/>
        <v>233000</v>
      </c>
      <c r="BE238" s="171">
        <f t="shared" si="53"/>
        <v>337971.92417739623</v>
      </c>
    </row>
    <row r="239" spans="39:57" x14ac:dyDescent="0.2">
      <c r="AM239" s="171">
        <f t="shared" si="48"/>
        <v>3266640</v>
      </c>
      <c r="AN239" s="171">
        <f t="shared" si="54"/>
        <v>20900.104834751117</v>
      </c>
      <c r="AO239">
        <f t="shared" si="60"/>
        <v>234000</v>
      </c>
      <c r="AP239" s="171">
        <f t="shared" si="49"/>
        <v>3287540.1048347512</v>
      </c>
      <c r="AR239" s="171">
        <f t="shared" si="50"/>
        <v>994402.49999999988</v>
      </c>
      <c r="AS239" s="171">
        <f t="shared" si="55"/>
        <v>9017.0940170940175</v>
      </c>
      <c r="AT239">
        <f t="shared" si="63"/>
        <v>234000</v>
      </c>
      <c r="AU239" s="171">
        <f t="shared" si="51"/>
        <v>1003419.5940170939</v>
      </c>
      <c r="AW239" s="171">
        <f t="shared" si="56"/>
        <v>897000</v>
      </c>
      <c r="AX239" s="171">
        <f t="shared" si="57"/>
        <v>432410.25641025644</v>
      </c>
      <c r="AY239">
        <f t="shared" si="61"/>
        <v>234000</v>
      </c>
      <c r="AZ239" s="171">
        <f t="shared" si="52"/>
        <v>1329410.2564102565</v>
      </c>
      <c r="BB239" s="171">
        <f t="shared" si="58"/>
        <v>107250</v>
      </c>
      <c r="BC239" s="171">
        <f t="shared" si="59"/>
        <v>230192.30769230769</v>
      </c>
      <c r="BD239">
        <f t="shared" si="62"/>
        <v>234000</v>
      </c>
      <c r="BE239" s="171">
        <f t="shared" si="53"/>
        <v>337442.30769230769</v>
      </c>
    </row>
    <row r="240" spans="39:57" x14ac:dyDescent="0.2">
      <c r="AM240" s="171">
        <f t="shared" si="48"/>
        <v>3280600</v>
      </c>
      <c r="AN240" s="171">
        <f t="shared" si="54"/>
        <v>20811.168218433028</v>
      </c>
      <c r="AO240">
        <f t="shared" si="60"/>
        <v>235000</v>
      </c>
      <c r="AP240" s="171">
        <f t="shared" si="49"/>
        <v>3301411.1682184329</v>
      </c>
      <c r="AR240" s="171">
        <f t="shared" si="50"/>
        <v>998652.08333333326</v>
      </c>
      <c r="AS240" s="171">
        <f t="shared" si="55"/>
        <v>8978.7234042553191</v>
      </c>
      <c r="AT240">
        <f t="shared" si="63"/>
        <v>235000</v>
      </c>
      <c r="AU240" s="171">
        <f t="shared" si="51"/>
        <v>1007630.8067375886</v>
      </c>
      <c r="AW240" s="171">
        <f t="shared" si="56"/>
        <v>900833.33333333337</v>
      </c>
      <c r="AX240" s="171">
        <f t="shared" si="57"/>
        <v>430570.21276595746</v>
      </c>
      <c r="AY240">
        <f t="shared" si="61"/>
        <v>235000</v>
      </c>
      <c r="AZ240" s="171">
        <f t="shared" si="52"/>
        <v>1331403.5460992907</v>
      </c>
      <c r="BB240" s="171">
        <f t="shared" si="58"/>
        <v>107708.33333333333</v>
      </c>
      <c r="BC240" s="171">
        <f t="shared" si="59"/>
        <v>229212.7659574468</v>
      </c>
      <c r="BD240">
        <f t="shared" si="62"/>
        <v>235000</v>
      </c>
      <c r="BE240" s="171">
        <f t="shared" si="53"/>
        <v>336921.09929078014</v>
      </c>
    </row>
    <row r="241" spans="39:57" x14ac:dyDescent="0.2">
      <c r="AM241" s="171">
        <f t="shared" si="48"/>
        <v>3294560</v>
      </c>
      <c r="AN241" s="171">
        <f t="shared" si="54"/>
        <v>20722.985302253226</v>
      </c>
      <c r="AO241">
        <f t="shared" si="60"/>
        <v>236000</v>
      </c>
      <c r="AP241" s="171">
        <f t="shared" si="49"/>
        <v>3315282.9853022532</v>
      </c>
      <c r="AR241" s="171">
        <f t="shared" si="50"/>
        <v>1002901.6666666665</v>
      </c>
      <c r="AS241" s="171">
        <f t="shared" si="55"/>
        <v>8940.6779661016953</v>
      </c>
      <c r="AT241">
        <f t="shared" si="63"/>
        <v>236000</v>
      </c>
      <c r="AU241" s="171">
        <f t="shared" si="51"/>
        <v>1011842.3446327682</v>
      </c>
      <c r="AW241" s="171">
        <f t="shared" si="56"/>
        <v>904666.66666666674</v>
      </c>
      <c r="AX241" s="171">
        <f t="shared" si="57"/>
        <v>428745.76271186443</v>
      </c>
      <c r="AY241">
        <f t="shared" si="61"/>
        <v>236000</v>
      </c>
      <c r="AZ241" s="171">
        <f t="shared" si="52"/>
        <v>1333412.4293785312</v>
      </c>
      <c r="BB241" s="171">
        <f t="shared" si="58"/>
        <v>108166.66666666666</v>
      </c>
      <c r="BC241" s="171">
        <f t="shared" si="59"/>
        <v>228241.5254237288</v>
      </c>
      <c r="BD241">
        <f t="shared" si="62"/>
        <v>236000</v>
      </c>
      <c r="BE241" s="171">
        <f t="shared" si="53"/>
        <v>336408.19209039549</v>
      </c>
    </row>
    <row r="242" spans="39:57" x14ac:dyDescent="0.2">
      <c r="AM242" s="171">
        <f t="shared" si="48"/>
        <v>3308520</v>
      </c>
      <c r="AN242" s="171">
        <f t="shared" si="54"/>
        <v>20635.546545703633</v>
      </c>
      <c r="AO242">
        <f t="shared" si="60"/>
        <v>237000</v>
      </c>
      <c r="AP242" s="171">
        <f t="shared" si="49"/>
        <v>3329155.5465457034</v>
      </c>
      <c r="AR242" s="171">
        <f t="shared" si="50"/>
        <v>1007151.2499999999</v>
      </c>
      <c r="AS242" s="171">
        <f t="shared" si="55"/>
        <v>8902.9535864978898</v>
      </c>
      <c r="AT242">
        <f t="shared" si="63"/>
        <v>237000</v>
      </c>
      <c r="AU242" s="171">
        <f t="shared" si="51"/>
        <v>1016054.2035864978</v>
      </c>
      <c r="AW242" s="171">
        <f t="shared" si="56"/>
        <v>908500</v>
      </c>
      <c r="AX242" s="171">
        <f t="shared" si="57"/>
        <v>426936.70886075951</v>
      </c>
      <c r="AY242">
        <f t="shared" si="61"/>
        <v>237000</v>
      </c>
      <c r="AZ242" s="171">
        <f t="shared" si="52"/>
        <v>1335436.7088607596</v>
      </c>
      <c r="BB242" s="171">
        <f t="shared" si="58"/>
        <v>108625</v>
      </c>
      <c r="BC242" s="171">
        <f t="shared" si="59"/>
        <v>227278.48101265822</v>
      </c>
      <c r="BD242">
        <f t="shared" si="62"/>
        <v>237000</v>
      </c>
      <c r="BE242" s="171">
        <f t="shared" si="53"/>
        <v>335903.48101265822</v>
      </c>
    </row>
    <row r="243" spans="39:57" x14ac:dyDescent="0.2">
      <c r="AM243" s="171">
        <f t="shared" si="48"/>
        <v>3322480</v>
      </c>
      <c r="AN243" s="171">
        <f t="shared" si="54"/>
        <v>20548.842568620847</v>
      </c>
      <c r="AO243">
        <f t="shared" si="60"/>
        <v>238000</v>
      </c>
      <c r="AP243" s="171">
        <f t="shared" si="49"/>
        <v>3343028.842568621</v>
      </c>
      <c r="AR243" s="171">
        <f t="shared" si="50"/>
        <v>1011400.8333333333</v>
      </c>
      <c r="AS243" s="171">
        <f t="shared" si="55"/>
        <v>8865.5462184873941</v>
      </c>
      <c r="AT243">
        <f t="shared" si="63"/>
        <v>238000</v>
      </c>
      <c r="AU243" s="171">
        <f t="shared" si="51"/>
        <v>1020266.3795518207</v>
      </c>
      <c r="AW243" s="171">
        <f t="shared" si="56"/>
        <v>912333.33333333337</v>
      </c>
      <c r="AX243" s="171">
        <f t="shared" si="57"/>
        <v>425142.85714285716</v>
      </c>
      <c r="AY243">
        <f t="shared" si="61"/>
        <v>238000</v>
      </c>
      <c r="AZ243" s="171">
        <f t="shared" si="52"/>
        <v>1337476.1904761905</v>
      </c>
      <c r="BB243" s="171">
        <f t="shared" si="58"/>
        <v>109083.33333333333</v>
      </c>
      <c r="BC243" s="171">
        <f t="shared" si="59"/>
        <v>226323.5294117647</v>
      </c>
      <c r="BD243">
        <f t="shared" si="62"/>
        <v>238000</v>
      </c>
      <c r="BE243" s="171">
        <f t="shared" si="53"/>
        <v>335406.86274509801</v>
      </c>
    </row>
    <row r="244" spans="39:57" x14ac:dyDescent="0.2">
      <c r="AM244" s="171">
        <f t="shared" si="48"/>
        <v>3336440</v>
      </c>
      <c r="AN244" s="171">
        <f t="shared" si="54"/>
        <v>20462.864147831639</v>
      </c>
      <c r="AO244">
        <f t="shared" si="60"/>
        <v>239000</v>
      </c>
      <c r="AP244" s="171">
        <f t="shared" si="49"/>
        <v>3356902.8641478317</v>
      </c>
      <c r="AR244" s="171">
        <f t="shared" si="50"/>
        <v>1015650.4166666665</v>
      </c>
      <c r="AS244" s="171">
        <f t="shared" si="55"/>
        <v>8828.4518828451892</v>
      </c>
      <c r="AT244">
        <f t="shared" si="63"/>
        <v>239000</v>
      </c>
      <c r="AU244" s="171">
        <f t="shared" si="51"/>
        <v>1024478.8685495117</v>
      </c>
      <c r="AW244" s="171">
        <f t="shared" si="56"/>
        <v>916166.66666666674</v>
      </c>
      <c r="AX244" s="171">
        <f t="shared" si="57"/>
        <v>423364.01673640165</v>
      </c>
      <c r="AY244">
        <f t="shared" si="61"/>
        <v>239000</v>
      </c>
      <c r="AZ244" s="171">
        <f t="shared" si="52"/>
        <v>1339530.6834030685</v>
      </c>
      <c r="BB244" s="171">
        <f t="shared" si="58"/>
        <v>109541.66666666666</v>
      </c>
      <c r="BC244" s="171">
        <f t="shared" si="59"/>
        <v>225376.56903765691</v>
      </c>
      <c r="BD244">
        <f t="shared" si="62"/>
        <v>239000</v>
      </c>
      <c r="BE244" s="171">
        <f t="shared" si="53"/>
        <v>334918.23570432357</v>
      </c>
    </row>
    <row r="245" spans="39:57" x14ac:dyDescent="0.2">
      <c r="AM245" s="171">
        <f t="shared" si="48"/>
        <v>3350400</v>
      </c>
      <c r="AN245" s="171">
        <f t="shared" si="54"/>
        <v>20377.602213882339</v>
      </c>
      <c r="AO245">
        <f t="shared" si="60"/>
        <v>240000</v>
      </c>
      <c r="AP245" s="171">
        <f t="shared" si="49"/>
        <v>3370777.6022138824</v>
      </c>
      <c r="AR245" s="171">
        <f t="shared" si="50"/>
        <v>1019899.9999999999</v>
      </c>
      <c r="AS245" s="171">
        <f t="shared" si="55"/>
        <v>8791.6666666666661</v>
      </c>
      <c r="AT245">
        <f t="shared" si="63"/>
        <v>240000</v>
      </c>
      <c r="AU245" s="171">
        <f t="shared" si="51"/>
        <v>1028691.6666666665</v>
      </c>
      <c r="AW245" s="171">
        <f t="shared" si="56"/>
        <v>920000</v>
      </c>
      <c r="AX245" s="171">
        <f t="shared" si="57"/>
        <v>421600</v>
      </c>
      <c r="AY245">
        <f t="shared" si="61"/>
        <v>240000</v>
      </c>
      <c r="AZ245" s="171">
        <f t="shared" si="52"/>
        <v>1341600</v>
      </c>
      <c r="BB245" s="171">
        <f t="shared" si="58"/>
        <v>110000</v>
      </c>
      <c r="BC245" s="171">
        <f t="shared" si="59"/>
        <v>224437.5</v>
      </c>
      <c r="BD245">
        <f t="shared" si="62"/>
        <v>240000</v>
      </c>
      <c r="BE245" s="171">
        <f t="shared" si="53"/>
        <v>334437.5</v>
      </c>
    </row>
    <row r="246" spans="39:57" x14ac:dyDescent="0.2">
      <c r="AM246" s="171">
        <f t="shared" si="48"/>
        <v>3364360</v>
      </c>
      <c r="AN246" s="171">
        <f t="shared" si="54"/>
        <v>20293.047847849633</v>
      </c>
      <c r="AO246">
        <f t="shared" si="60"/>
        <v>241000</v>
      </c>
      <c r="AP246" s="171">
        <f t="shared" si="49"/>
        <v>3384653.0478478498</v>
      </c>
      <c r="AR246" s="171">
        <f t="shared" si="50"/>
        <v>1024149.5833333333</v>
      </c>
      <c r="AS246" s="171">
        <f t="shared" si="55"/>
        <v>8755.1867219917021</v>
      </c>
      <c r="AT246">
        <f t="shared" si="63"/>
        <v>241000</v>
      </c>
      <c r="AU246" s="171">
        <f t="shared" si="51"/>
        <v>1032904.770055325</v>
      </c>
      <c r="AW246" s="171">
        <f t="shared" si="56"/>
        <v>923833.33333333337</v>
      </c>
      <c r="AX246" s="171">
        <f t="shared" si="57"/>
        <v>419850.62240663898</v>
      </c>
      <c r="AY246">
        <f t="shared" si="61"/>
        <v>241000</v>
      </c>
      <c r="AZ246" s="171">
        <f t="shared" si="52"/>
        <v>1343683.9557399724</v>
      </c>
      <c r="BB246" s="171">
        <f t="shared" si="58"/>
        <v>110458.33333333333</v>
      </c>
      <c r="BC246" s="171">
        <f t="shared" si="59"/>
        <v>223506.22406639004</v>
      </c>
      <c r="BD246">
        <f t="shared" si="62"/>
        <v>241000</v>
      </c>
      <c r="BE246" s="171">
        <f t="shared" si="53"/>
        <v>333964.55739972339</v>
      </c>
    </row>
    <row r="247" spans="39:57" x14ac:dyDescent="0.2">
      <c r="AM247" s="171">
        <f t="shared" si="48"/>
        <v>3378320</v>
      </c>
      <c r="AN247" s="171">
        <f t="shared" si="54"/>
        <v>20209.192278230417</v>
      </c>
      <c r="AO247">
        <f t="shared" si="60"/>
        <v>242000</v>
      </c>
      <c r="AP247" s="171">
        <f t="shared" si="49"/>
        <v>3398529.1922782306</v>
      </c>
      <c r="AR247" s="171">
        <f t="shared" si="50"/>
        <v>1028399.1666666665</v>
      </c>
      <c r="AS247" s="171">
        <f t="shared" si="55"/>
        <v>8719.0082644628092</v>
      </c>
      <c r="AT247">
        <f t="shared" si="63"/>
        <v>242000</v>
      </c>
      <c r="AU247" s="171">
        <f t="shared" si="51"/>
        <v>1037118.1749311293</v>
      </c>
      <c r="AW247" s="171">
        <f t="shared" si="56"/>
        <v>927666.66666666674</v>
      </c>
      <c r="AX247" s="171">
        <f t="shared" si="57"/>
        <v>418115.70247933886</v>
      </c>
      <c r="AY247">
        <f t="shared" si="61"/>
        <v>242000</v>
      </c>
      <c r="AZ247" s="171">
        <f t="shared" si="52"/>
        <v>1345782.3691460057</v>
      </c>
      <c r="BB247" s="171">
        <f t="shared" si="58"/>
        <v>110916.66666666666</v>
      </c>
      <c r="BC247" s="171">
        <f t="shared" si="59"/>
        <v>222582.64462809917</v>
      </c>
      <c r="BD247">
        <f t="shared" si="62"/>
        <v>242000</v>
      </c>
      <c r="BE247" s="171">
        <f t="shared" si="53"/>
        <v>333499.31129476579</v>
      </c>
    </row>
    <row r="248" spans="39:57" x14ac:dyDescent="0.2">
      <c r="AM248" s="171">
        <f t="shared" si="48"/>
        <v>3392280</v>
      </c>
      <c r="AN248" s="171">
        <f t="shared" si="54"/>
        <v>20126.026877908484</v>
      </c>
      <c r="AO248">
        <f t="shared" si="60"/>
        <v>243000</v>
      </c>
      <c r="AP248" s="171">
        <f t="shared" si="49"/>
        <v>3412406.0268779085</v>
      </c>
      <c r="AR248" s="171">
        <f t="shared" si="50"/>
        <v>1032648.7499999999</v>
      </c>
      <c r="AS248" s="171">
        <f t="shared" si="55"/>
        <v>8683.1275720164613</v>
      </c>
      <c r="AT248">
        <f t="shared" si="63"/>
        <v>243000</v>
      </c>
      <c r="AU248" s="171">
        <f t="shared" si="51"/>
        <v>1041331.8775720163</v>
      </c>
      <c r="AW248" s="171">
        <f t="shared" si="56"/>
        <v>931500</v>
      </c>
      <c r="AX248" s="171">
        <f t="shared" si="57"/>
        <v>416395.06172839506</v>
      </c>
      <c r="AY248">
        <f t="shared" si="61"/>
        <v>243000</v>
      </c>
      <c r="AZ248" s="171">
        <f t="shared" si="52"/>
        <v>1347895.0617283951</v>
      </c>
      <c r="BB248" s="171">
        <f t="shared" si="58"/>
        <v>111375</v>
      </c>
      <c r="BC248" s="171">
        <f t="shared" si="59"/>
        <v>221666.66666666666</v>
      </c>
      <c r="BD248">
        <f t="shared" si="62"/>
        <v>243000</v>
      </c>
      <c r="BE248" s="171">
        <f t="shared" si="53"/>
        <v>333041.66666666663</v>
      </c>
    </row>
    <row r="249" spans="39:57" x14ac:dyDescent="0.2">
      <c r="AM249" s="171">
        <f t="shared" si="48"/>
        <v>3406240</v>
      </c>
      <c r="AN249" s="171">
        <f t="shared" si="54"/>
        <v>20043.543161195743</v>
      </c>
      <c r="AO249">
        <f t="shared" si="60"/>
        <v>244000</v>
      </c>
      <c r="AP249" s="171">
        <f t="shared" si="49"/>
        <v>3426283.5431611957</v>
      </c>
      <c r="AR249" s="171">
        <f t="shared" si="50"/>
        <v>1036898.3333333333</v>
      </c>
      <c r="AS249" s="171">
        <f t="shared" si="55"/>
        <v>8647.5409836065573</v>
      </c>
      <c r="AT249">
        <f t="shared" si="63"/>
        <v>244000</v>
      </c>
      <c r="AU249" s="171">
        <f t="shared" si="51"/>
        <v>1045545.8743169399</v>
      </c>
      <c r="AW249" s="171">
        <f t="shared" si="56"/>
        <v>935333.33333333337</v>
      </c>
      <c r="AX249" s="171">
        <f t="shared" si="57"/>
        <v>414688.52459016396</v>
      </c>
      <c r="AY249">
        <f t="shared" si="61"/>
        <v>244000</v>
      </c>
      <c r="AZ249" s="171">
        <f t="shared" si="52"/>
        <v>1350021.8579234974</v>
      </c>
      <c r="BB249" s="171">
        <f t="shared" si="58"/>
        <v>111833.33333333333</v>
      </c>
      <c r="BC249" s="171">
        <f t="shared" si="59"/>
        <v>220758.19672131148</v>
      </c>
      <c r="BD249">
        <f t="shared" si="62"/>
        <v>244000</v>
      </c>
      <c r="BE249" s="171">
        <f t="shared" si="53"/>
        <v>332591.5300546448</v>
      </c>
    </row>
    <row r="250" spans="39:57" x14ac:dyDescent="0.2">
      <c r="AM250" s="171">
        <f t="shared" si="48"/>
        <v>3420200</v>
      </c>
      <c r="AN250" s="171">
        <f t="shared" si="54"/>
        <v>19961.732780945964</v>
      </c>
      <c r="AO250">
        <f t="shared" si="60"/>
        <v>245000</v>
      </c>
      <c r="AP250" s="171">
        <f t="shared" si="49"/>
        <v>3440161.732780946</v>
      </c>
      <c r="AR250" s="171">
        <f t="shared" si="50"/>
        <v>1041147.9166666665</v>
      </c>
      <c r="AS250" s="171">
        <f t="shared" si="55"/>
        <v>8612.2448979591845</v>
      </c>
      <c r="AT250">
        <f t="shared" si="63"/>
        <v>245000</v>
      </c>
      <c r="AU250" s="171">
        <f t="shared" si="51"/>
        <v>1049760.1615646258</v>
      </c>
      <c r="AW250" s="171">
        <f t="shared" si="56"/>
        <v>939166.66666666674</v>
      </c>
      <c r="AX250" s="171">
        <f t="shared" si="57"/>
        <v>412995.91836734692</v>
      </c>
      <c r="AY250">
        <f t="shared" si="61"/>
        <v>245000</v>
      </c>
      <c r="AZ250" s="171">
        <f t="shared" si="52"/>
        <v>1352162.5850340137</v>
      </c>
      <c r="BB250" s="171">
        <f t="shared" si="58"/>
        <v>112291.66666666666</v>
      </c>
      <c r="BC250" s="171">
        <f t="shared" si="59"/>
        <v>219857.14285714287</v>
      </c>
      <c r="BD250">
        <f t="shared" si="62"/>
        <v>245000</v>
      </c>
      <c r="BE250" s="171">
        <f t="shared" si="53"/>
        <v>332148.80952380953</v>
      </c>
    </row>
    <row r="251" spans="39:57" x14ac:dyDescent="0.2">
      <c r="AM251" s="171">
        <f t="shared" si="48"/>
        <v>3434160</v>
      </c>
      <c r="AN251" s="171">
        <f t="shared" si="54"/>
        <v>19880.587525738869</v>
      </c>
      <c r="AO251">
        <f t="shared" si="60"/>
        <v>246000</v>
      </c>
      <c r="AP251" s="171">
        <f t="shared" si="49"/>
        <v>3454040.5875257389</v>
      </c>
      <c r="AR251" s="171">
        <f t="shared" si="50"/>
        <v>1045397.4999999999</v>
      </c>
      <c r="AS251" s="171">
        <f t="shared" si="55"/>
        <v>8577.2357723577243</v>
      </c>
      <c r="AT251">
        <f t="shared" si="63"/>
        <v>246000</v>
      </c>
      <c r="AU251" s="171">
        <f t="shared" si="51"/>
        <v>1053974.7357723576</v>
      </c>
      <c r="AW251" s="171">
        <f t="shared" si="56"/>
        <v>943000</v>
      </c>
      <c r="AX251" s="171">
        <f t="shared" si="57"/>
        <v>411317.07317073172</v>
      </c>
      <c r="AY251">
        <f t="shared" si="61"/>
        <v>246000</v>
      </c>
      <c r="AZ251" s="171">
        <f t="shared" si="52"/>
        <v>1354317.0731707318</v>
      </c>
      <c r="BB251" s="171">
        <f t="shared" si="58"/>
        <v>112750</v>
      </c>
      <c r="BC251" s="171">
        <f t="shared" si="59"/>
        <v>218963.41463414635</v>
      </c>
      <c r="BD251">
        <f t="shared" si="62"/>
        <v>246000</v>
      </c>
      <c r="BE251" s="171">
        <f t="shared" si="53"/>
        <v>331713.41463414638</v>
      </c>
    </row>
    <row r="252" spans="39:57" x14ac:dyDescent="0.2">
      <c r="AM252" s="171">
        <f t="shared" si="48"/>
        <v>3448120</v>
      </c>
      <c r="AN252" s="171">
        <f t="shared" si="54"/>
        <v>19800.099317132637</v>
      </c>
      <c r="AO252">
        <f t="shared" si="60"/>
        <v>247000</v>
      </c>
      <c r="AP252" s="171">
        <f t="shared" si="49"/>
        <v>3467920.0993171325</v>
      </c>
      <c r="AR252" s="171">
        <f t="shared" si="50"/>
        <v>1049647.0833333333</v>
      </c>
      <c r="AS252" s="171">
        <f t="shared" si="55"/>
        <v>8542.5101214574897</v>
      </c>
      <c r="AT252">
        <f t="shared" si="63"/>
        <v>247000</v>
      </c>
      <c r="AU252" s="171">
        <f t="shared" si="51"/>
        <v>1058189.5934547908</v>
      </c>
      <c r="AW252" s="171">
        <f t="shared" si="56"/>
        <v>946833.33333333337</v>
      </c>
      <c r="AX252" s="171">
        <f t="shared" si="57"/>
        <v>409651.82186234818</v>
      </c>
      <c r="AY252">
        <f t="shared" si="61"/>
        <v>247000</v>
      </c>
      <c r="AZ252" s="171">
        <f t="shared" si="52"/>
        <v>1356485.1551956816</v>
      </c>
      <c r="BB252" s="171">
        <f t="shared" si="58"/>
        <v>113208.33333333333</v>
      </c>
      <c r="BC252" s="171">
        <f t="shared" si="59"/>
        <v>218076.92307692306</v>
      </c>
      <c r="BD252">
        <f t="shared" si="62"/>
        <v>247000</v>
      </c>
      <c r="BE252" s="171">
        <f t="shared" si="53"/>
        <v>331285.25641025638</v>
      </c>
    </row>
    <row r="253" spans="39:57" x14ac:dyDescent="0.2">
      <c r="AM253" s="171">
        <f t="shared" si="48"/>
        <v>3462080</v>
      </c>
      <c r="AN253" s="171">
        <f t="shared" si="54"/>
        <v>19720.260206982908</v>
      </c>
      <c r="AO253">
        <f t="shared" si="60"/>
        <v>248000</v>
      </c>
      <c r="AP253" s="171">
        <f t="shared" si="49"/>
        <v>3481800.260206983</v>
      </c>
      <c r="AR253" s="171">
        <f t="shared" si="50"/>
        <v>1053896.6666666665</v>
      </c>
      <c r="AS253" s="171">
        <f t="shared" si="55"/>
        <v>8508.0645161290322</v>
      </c>
      <c r="AT253">
        <f t="shared" si="63"/>
        <v>248000</v>
      </c>
      <c r="AU253" s="171">
        <f t="shared" si="51"/>
        <v>1062404.7311827955</v>
      </c>
      <c r="AW253" s="171">
        <f t="shared" si="56"/>
        <v>950666.66666666674</v>
      </c>
      <c r="AX253" s="171">
        <f t="shared" si="57"/>
        <v>408000</v>
      </c>
      <c r="AY253">
        <f t="shared" si="61"/>
        <v>248000</v>
      </c>
      <c r="AZ253" s="171">
        <f t="shared" si="52"/>
        <v>1358666.6666666667</v>
      </c>
      <c r="BB253" s="171">
        <f t="shared" si="58"/>
        <v>113666.66666666666</v>
      </c>
      <c r="BC253" s="171">
        <f t="shared" si="59"/>
        <v>217197.5806451613</v>
      </c>
      <c r="BD253">
        <f t="shared" si="62"/>
        <v>248000</v>
      </c>
      <c r="BE253" s="171">
        <f t="shared" si="53"/>
        <v>330864.24731182796</v>
      </c>
    </row>
    <row r="254" spans="39:57" x14ac:dyDescent="0.2">
      <c r="AM254" s="171">
        <f t="shared" si="48"/>
        <v>3476040</v>
      </c>
      <c r="AN254" s="171">
        <f t="shared" si="54"/>
        <v>19641.06237482635</v>
      </c>
      <c r="AO254">
        <f t="shared" si="60"/>
        <v>249000</v>
      </c>
      <c r="AP254" s="171">
        <f t="shared" si="49"/>
        <v>3495681.0623748265</v>
      </c>
      <c r="AR254" s="171">
        <f t="shared" si="50"/>
        <v>1058146.2499999998</v>
      </c>
      <c r="AS254" s="171">
        <f t="shared" si="55"/>
        <v>8473.8955823293181</v>
      </c>
      <c r="AT254">
        <f t="shared" si="63"/>
        <v>249000</v>
      </c>
      <c r="AU254" s="171">
        <f t="shared" si="51"/>
        <v>1066620.145582329</v>
      </c>
      <c r="AW254" s="171">
        <f t="shared" si="56"/>
        <v>954500</v>
      </c>
      <c r="AX254" s="171">
        <f t="shared" si="57"/>
        <v>406361.44578313251</v>
      </c>
      <c r="AY254">
        <f t="shared" si="61"/>
        <v>249000</v>
      </c>
      <c r="AZ254" s="171">
        <f t="shared" si="52"/>
        <v>1360861.4457831325</v>
      </c>
      <c r="BB254" s="171">
        <f t="shared" si="58"/>
        <v>114125</v>
      </c>
      <c r="BC254" s="171">
        <f t="shared" si="59"/>
        <v>216325.30120481929</v>
      </c>
      <c r="BD254">
        <f t="shared" si="62"/>
        <v>249000</v>
      </c>
      <c r="BE254" s="171">
        <f t="shared" si="53"/>
        <v>330450.30120481929</v>
      </c>
    </row>
    <row r="255" spans="39:57" x14ac:dyDescent="0.2">
      <c r="AM255" s="171">
        <f t="shared" si="48"/>
        <v>3490000</v>
      </c>
      <c r="AN255" s="171">
        <f t="shared" si="54"/>
        <v>19562.498125327045</v>
      </c>
      <c r="AO255">
        <f t="shared" si="60"/>
        <v>250000</v>
      </c>
      <c r="AP255" s="171">
        <f t="shared" si="49"/>
        <v>3509562.4981253268</v>
      </c>
      <c r="AR255" s="171">
        <f t="shared" si="50"/>
        <v>1062395.8333333333</v>
      </c>
      <c r="AS255" s="171">
        <f t="shared" si="55"/>
        <v>8440</v>
      </c>
      <c r="AT255">
        <f t="shared" si="63"/>
        <v>250000</v>
      </c>
      <c r="AU255" s="171">
        <f t="shared" si="51"/>
        <v>1070835.8333333333</v>
      </c>
      <c r="AW255" s="171">
        <f t="shared" si="56"/>
        <v>958333.33333333337</v>
      </c>
      <c r="AX255" s="171">
        <f t="shared" si="57"/>
        <v>404736</v>
      </c>
      <c r="AY255">
        <f t="shared" si="61"/>
        <v>250000</v>
      </c>
      <c r="AZ255" s="171">
        <f t="shared" si="52"/>
        <v>1363069.3333333335</v>
      </c>
      <c r="BB255" s="171">
        <f t="shared" si="58"/>
        <v>114583.33333333333</v>
      </c>
      <c r="BC255" s="171">
        <f t="shared" si="59"/>
        <v>215460</v>
      </c>
      <c r="BD255">
        <f t="shared" si="62"/>
        <v>250000</v>
      </c>
      <c r="BE255" s="171">
        <f t="shared" si="53"/>
        <v>330043.33333333331</v>
      </c>
    </row>
    <row r="256" spans="39:57" x14ac:dyDescent="0.2">
      <c r="AM256" s="171">
        <f t="shared" si="48"/>
        <v>3503960</v>
      </c>
      <c r="AN256" s="171">
        <f t="shared" si="54"/>
        <v>19484.55988578391</v>
      </c>
      <c r="AO256">
        <f t="shared" si="60"/>
        <v>251000</v>
      </c>
      <c r="AP256" s="171">
        <f t="shared" si="49"/>
        <v>3523444.5598857841</v>
      </c>
      <c r="AR256" s="171">
        <f t="shared" si="50"/>
        <v>1066645.4166666665</v>
      </c>
      <c r="AS256" s="171">
        <f t="shared" si="55"/>
        <v>8406.3745019920316</v>
      </c>
      <c r="AT256">
        <f t="shared" si="63"/>
        <v>251000</v>
      </c>
      <c r="AU256" s="171">
        <f t="shared" si="51"/>
        <v>1075051.7911686585</v>
      </c>
      <c r="AW256" s="171">
        <f t="shared" si="56"/>
        <v>962166.66666666674</v>
      </c>
      <c r="AX256" s="171">
        <f t="shared" si="57"/>
        <v>403123.50597609562</v>
      </c>
      <c r="AY256">
        <f t="shared" si="61"/>
        <v>251000</v>
      </c>
      <c r="AZ256" s="171">
        <f t="shared" si="52"/>
        <v>1365290.1726427623</v>
      </c>
      <c r="BB256" s="171">
        <f t="shared" si="58"/>
        <v>115041.66666666666</v>
      </c>
      <c r="BC256" s="171">
        <f t="shared" si="59"/>
        <v>214601.593625498</v>
      </c>
      <c r="BD256">
        <f t="shared" si="62"/>
        <v>251000</v>
      </c>
      <c r="BE256" s="171">
        <f t="shared" si="53"/>
        <v>329643.26029216463</v>
      </c>
    </row>
    <row r="257" spans="39:57" x14ac:dyDescent="0.2">
      <c r="AM257" s="171">
        <f t="shared" si="48"/>
        <v>3517920</v>
      </c>
      <c r="AN257" s="171">
        <f t="shared" si="54"/>
        <v>19407.240203697467</v>
      </c>
      <c r="AO257">
        <f t="shared" si="60"/>
        <v>252000</v>
      </c>
      <c r="AP257" s="171">
        <f t="shared" si="49"/>
        <v>3537327.2402036972</v>
      </c>
      <c r="AR257" s="171">
        <f t="shared" si="50"/>
        <v>1070894.9999999998</v>
      </c>
      <c r="AS257" s="171">
        <f t="shared" si="55"/>
        <v>8373.0158730158728</v>
      </c>
      <c r="AT257">
        <f t="shared" si="63"/>
        <v>252000</v>
      </c>
      <c r="AU257" s="171">
        <f t="shared" si="51"/>
        <v>1079268.0158730156</v>
      </c>
      <c r="AW257" s="171">
        <f t="shared" si="56"/>
        <v>966000</v>
      </c>
      <c r="AX257" s="171">
        <f t="shared" si="57"/>
        <v>401523.80952380953</v>
      </c>
      <c r="AY257">
        <f t="shared" si="61"/>
        <v>252000</v>
      </c>
      <c r="AZ257" s="171">
        <f t="shared" si="52"/>
        <v>1367523.8095238095</v>
      </c>
      <c r="BB257" s="171">
        <f t="shared" si="58"/>
        <v>115500</v>
      </c>
      <c r="BC257" s="171">
        <f t="shared" si="59"/>
        <v>213750</v>
      </c>
      <c r="BD257">
        <f t="shared" si="62"/>
        <v>252000</v>
      </c>
      <c r="BE257" s="171">
        <f t="shared" si="53"/>
        <v>329250</v>
      </c>
    </row>
    <row r="258" spans="39:57" x14ac:dyDescent="0.2">
      <c r="AM258" s="171">
        <f t="shared" si="48"/>
        <v>3531880</v>
      </c>
      <c r="AN258" s="171">
        <f t="shared" si="54"/>
        <v>19330.531744394313</v>
      </c>
      <c r="AO258">
        <f t="shared" si="60"/>
        <v>253000</v>
      </c>
      <c r="AP258" s="171">
        <f t="shared" si="49"/>
        <v>3551210.5317443945</v>
      </c>
      <c r="AR258" s="171">
        <f t="shared" si="50"/>
        <v>1075144.5833333333</v>
      </c>
      <c r="AS258" s="171">
        <f t="shared" si="55"/>
        <v>8339.9209486166001</v>
      </c>
      <c r="AT258">
        <f t="shared" si="63"/>
        <v>253000</v>
      </c>
      <c r="AU258" s="171">
        <f t="shared" si="51"/>
        <v>1083484.50428195</v>
      </c>
      <c r="AW258" s="171">
        <f t="shared" si="56"/>
        <v>969833.33333333337</v>
      </c>
      <c r="AX258" s="171">
        <f t="shared" si="57"/>
        <v>399936.75889328064</v>
      </c>
      <c r="AY258">
        <f t="shared" si="61"/>
        <v>253000</v>
      </c>
      <c r="AZ258" s="171">
        <f t="shared" si="52"/>
        <v>1369770.092226614</v>
      </c>
      <c r="BB258" s="171">
        <f t="shared" si="58"/>
        <v>115958.33333333333</v>
      </c>
      <c r="BC258" s="171">
        <f t="shared" si="59"/>
        <v>212905.13833992096</v>
      </c>
      <c r="BD258">
        <f t="shared" si="62"/>
        <v>253000</v>
      </c>
      <c r="BE258" s="171">
        <f t="shared" si="53"/>
        <v>328863.47167325427</v>
      </c>
    </row>
    <row r="259" spans="39:57" x14ac:dyDescent="0.2">
      <c r="AM259" s="171">
        <f t="shared" si="48"/>
        <v>3545840</v>
      </c>
      <c r="AN259" s="171">
        <f t="shared" si="54"/>
        <v>19254.42728870772</v>
      </c>
      <c r="AO259">
        <f t="shared" si="60"/>
        <v>254000</v>
      </c>
      <c r="AP259" s="171">
        <f t="shared" si="49"/>
        <v>3565094.4272887078</v>
      </c>
      <c r="AR259" s="171">
        <f t="shared" si="50"/>
        <v>1079394.1666666665</v>
      </c>
      <c r="AS259" s="171">
        <f t="shared" si="55"/>
        <v>8307.0866141732276</v>
      </c>
      <c r="AT259">
        <f t="shared" si="63"/>
        <v>254000</v>
      </c>
      <c r="AU259" s="171">
        <f t="shared" si="51"/>
        <v>1087701.2532808396</v>
      </c>
      <c r="AW259" s="171">
        <f t="shared" si="56"/>
        <v>973666.66666666674</v>
      </c>
      <c r="AX259" s="171">
        <f t="shared" si="57"/>
        <v>398362.20472440944</v>
      </c>
      <c r="AY259">
        <f t="shared" si="61"/>
        <v>254000</v>
      </c>
      <c r="AZ259" s="171">
        <f t="shared" si="52"/>
        <v>1372028.8713910761</v>
      </c>
      <c r="BB259" s="171">
        <f t="shared" si="58"/>
        <v>116416.66666666666</v>
      </c>
      <c r="BC259" s="171">
        <f t="shared" si="59"/>
        <v>212066.92913385827</v>
      </c>
      <c r="BD259">
        <f t="shared" si="62"/>
        <v>254000</v>
      </c>
      <c r="BE259" s="171">
        <f t="shared" si="53"/>
        <v>328483.59580052493</v>
      </c>
    </row>
    <row r="260" spans="39:57" x14ac:dyDescent="0.2">
      <c r="AM260" s="171">
        <f t="shared" si="48"/>
        <v>3559800</v>
      </c>
      <c r="AN260" s="171">
        <f t="shared" si="54"/>
        <v>19178.919730712791</v>
      </c>
      <c r="AO260">
        <f t="shared" si="60"/>
        <v>255000</v>
      </c>
      <c r="AP260" s="171">
        <f t="shared" si="49"/>
        <v>3578978.9197307127</v>
      </c>
      <c r="AR260" s="171">
        <f t="shared" si="50"/>
        <v>1083643.7499999998</v>
      </c>
      <c r="AS260" s="171">
        <f t="shared" si="55"/>
        <v>8274.5098039215682</v>
      </c>
      <c r="AT260">
        <f t="shared" si="63"/>
        <v>255000</v>
      </c>
      <c r="AU260" s="171">
        <f t="shared" si="51"/>
        <v>1091918.2598039214</v>
      </c>
      <c r="AW260" s="171">
        <f t="shared" si="56"/>
        <v>977500</v>
      </c>
      <c r="AX260" s="171">
        <f t="shared" si="57"/>
        <v>396800</v>
      </c>
      <c r="AY260">
        <f t="shared" si="61"/>
        <v>255000</v>
      </c>
      <c r="AZ260" s="171">
        <f t="shared" si="52"/>
        <v>1374300</v>
      </c>
      <c r="BB260" s="171">
        <f t="shared" si="58"/>
        <v>116875</v>
      </c>
      <c r="BC260" s="171">
        <f t="shared" si="59"/>
        <v>211235.29411764705</v>
      </c>
      <c r="BD260">
        <f t="shared" si="62"/>
        <v>255000</v>
      </c>
      <c r="BE260" s="171">
        <f t="shared" si="53"/>
        <v>328110.29411764705</v>
      </c>
    </row>
    <row r="261" spans="39:57" x14ac:dyDescent="0.2">
      <c r="AM261" s="171">
        <f t="shared" ref="AM261:AM324" si="64">AO261/2*$C$17</f>
        <v>3573760</v>
      </c>
      <c r="AN261" s="171">
        <f t="shared" si="54"/>
        <v>19104.002075514694</v>
      </c>
      <c r="AO261">
        <f t="shared" si="60"/>
        <v>256000</v>
      </c>
      <c r="AP261" s="171">
        <f t="shared" ref="AP261:AP324" si="65">AM261+AN261</f>
        <v>3592864.0020755148</v>
      </c>
      <c r="AR261" s="171">
        <f t="shared" ref="AR261:AR324" si="66">AT261/2*$C$46</f>
        <v>1087893.3333333333</v>
      </c>
      <c r="AS261" s="171">
        <f t="shared" si="55"/>
        <v>8242.1875</v>
      </c>
      <c r="AT261">
        <f t="shared" si="63"/>
        <v>256000</v>
      </c>
      <c r="AU261" s="171">
        <f t="shared" ref="AU261:AU324" si="67">AR261+AS261</f>
        <v>1096135.5208333333</v>
      </c>
      <c r="AW261" s="171">
        <f t="shared" si="56"/>
        <v>981333.33333333337</v>
      </c>
      <c r="AX261" s="171">
        <f t="shared" si="57"/>
        <v>395250</v>
      </c>
      <c r="AY261">
        <f t="shared" si="61"/>
        <v>256000</v>
      </c>
      <c r="AZ261" s="171">
        <f t="shared" ref="AZ261:AZ324" si="68">AW261+AX261</f>
        <v>1376583.3333333335</v>
      </c>
      <c r="BB261" s="171">
        <f t="shared" si="58"/>
        <v>117333.33333333333</v>
      </c>
      <c r="BC261" s="171">
        <f t="shared" si="59"/>
        <v>210410.15625</v>
      </c>
      <c r="BD261">
        <f t="shared" si="62"/>
        <v>256000</v>
      </c>
      <c r="BE261" s="171">
        <f t="shared" ref="BE261:BE324" si="69">BB261+BC261</f>
        <v>327743.48958333331</v>
      </c>
    </row>
    <row r="262" spans="39:57" x14ac:dyDescent="0.2">
      <c r="AM262" s="171">
        <f t="shared" si="64"/>
        <v>3587720</v>
      </c>
      <c r="AN262" s="171">
        <f t="shared" ref="AN262:AN325" si="70">$C$16*$C$15/AO262</f>
        <v>19029.667437088567</v>
      </c>
      <c r="AO262">
        <f t="shared" si="60"/>
        <v>257000</v>
      </c>
      <c r="AP262" s="171">
        <f t="shared" si="65"/>
        <v>3606749.6674370887</v>
      </c>
      <c r="AR262" s="171">
        <f t="shared" si="66"/>
        <v>1092142.9166666665</v>
      </c>
      <c r="AS262" s="171">
        <f t="shared" ref="AS262:AS325" si="71">$C$44*$C$45/AT262</f>
        <v>8210.1167315175098</v>
      </c>
      <c r="AT262">
        <f t="shared" si="63"/>
        <v>257000</v>
      </c>
      <c r="AU262" s="171">
        <f t="shared" si="67"/>
        <v>1100353.033398184</v>
      </c>
      <c r="AW262" s="171">
        <f t="shared" ref="AW262:AW325" si="72">AY262/2*$C$73</f>
        <v>985166.66666666674</v>
      </c>
      <c r="AX262" s="171">
        <f t="shared" ref="AX262:AX325" si="73">$C$72*$C$71/AY262</f>
        <v>393712.06225680932</v>
      </c>
      <c r="AY262">
        <f t="shared" si="61"/>
        <v>257000</v>
      </c>
      <c r="AZ262" s="171">
        <f t="shared" si="68"/>
        <v>1378878.7289234761</v>
      </c>
      <c r="BB262" s="171">
        <f t="shared" ref="BB262:BB325" si="74">BD262/2*$C$107</f>
        <v>117791.66666666666</v>
      </c>
      <c r="BC262" s="171">
        <f t="shared" ref="BC262:BC325" si="75">$C$105*$C$106/BD262</f>
        <v>209591.43968871597</v>
      </c>
      <c r="BD262">
        <f t="shared" si="62"/>
        <v>257000</v>
      </c>
      <c r="BE262" s="171">
        <f t="shared" si="69"/>
        <v>327383.1063553826</v>
      </c>
    </row>
    <row r="263" spans="39:57" x14ac:dyDescent="0.2">
      <c r="AM263" s="171">
        <f t="shared" si="64"/>
        <v>3601680</v>
      </c>
      <c r="AN263" s="171">
        <f t="shared" si="70"/>
        <v>18955.909036169618</v>
      </c>
      <c r="AO263">
        <f t="shared" ref="AO263:AO326" si="76">1000+AO262</f>
        <v>258000</v>
      </c>
      <c r="AP263" s="171">
        <f t="shared" si="65"/>
        <v>3620635.9090361698</v>
      </c>
      <c r="AR263" s="171">
        <f t="shared" si="66"/>
        <v>1096392.4999999998</v>
      </c>
      <c r="AS263" s="171">
        <f t="shared" si="71"/>
        <v>8178.2945736434112</v>
      </c>
      <c r="AT263">
        <f t="shared" si="63"/>
        <v>258000</v>
      </c>
      <c r="AU263" s="171">
        <f t="shared" si="67"/>
        <v>1104570.7945736432</v>
      </c>
      <c r="AW263" s="171">
        <f t="shared" si="72"/>
        <v>989000</v>
      </c>
      <c r="AX263" s="171">
        <f t="shared" si="73"/>
        <v>392186.04651162791</v>
      </c>
      <c r="AY263">
        <f t="shared" ref="AY263:AY326" si="77">1000+AY262</f>
        <v>258000</v>
      </c>
      <c r="AZ263" s="171">
        <f t="shared" si="68"/>
        <v>1381186.046511628</v>
      </c>
      <c r="BB263" s="171">
        <f t="shared" si="74"/>
        <v>118250</v>
      </c>
      <c r="BC263" s="171">
        <f t="shared" si="75"/>
        <v>208779.06976744186</v>
      </c>
      <c r="BD263">
        <f t="shared" ref="BD263:BD326" si="78">1000+BD262</f>
        <v>258000</v>
      </c>
      <c r="BE263" s="171">
        <f t="shared" si="69"/>
        <v>327029.06976744183</v>
      </c>
    </row>
    <row r="264" spans="39:57" x14ac:dyDescent="0.2">
      <c r="AM264" s="171">
        <f t="shared" si="64"/>
        <v>3615640</v>
      </c>
      <c r="AN264" s="171">
        <f t="shared" si="70"/>
        <v>18882.720198192128</v>
      </c>
      <c r="AO264">
        <f t="shared" si="76"/>
        <v>259000</v>
      </c>
      <c r="AP264" s="171">
        <f t="shared" si="65"/>
        <v>3634522.7201981922</v>
      </c>
      <c r="AR264" s="171">
        <f t="shared" si="66"/>
        <v>1100642.0833333333</v>
      </c>
      <c r="AS264" s="171">
        <f t="shared" si="71"/>
        <v>8146.7181467181463</v>
      </c>
      <c r="AT264">
        <f t="shared" ref="AT264:AT327" si="79">AT263+1000</f>
        <v>259000</v>
      </c>
      <c r="AU264" s="171">
        <f t="shared" si="67"/>
        <v>1108788.8014800514</v>
      </c>
      <c r="AW264" s="171">
        <f t="shared" si="72"/>
        <v>992833.33333333337</v>
      </c>
      <c r="AX264" s="171">
        <f t="shared" si="73"/>
        <v>390671.81467181467</v>
      </c>
      <c r="AY264">
        <f t="shared" si="77"/>
        <v>259000</v>
      </c>
      <c r="AZ264" s="171">
        <f t="shared" si="68"/>
        <v>1383505.1480051479</v>
      </c>
      <c r="BB264" s="171">
        <f t="shared" si="74"/>
        <v>118708.33333333333</v>
      </c>
      <c r="BC264" s="171">
        <f t="shared" si="75"/>
        <v>207972.97297297296</v>
      </c>
      <c r="BD264">
        <f t="shared" si="78"/>
        <v>259000</v>
      </c>
      <c r="BE264" s="171">
        <f t="shared" si="69"/>
        <v>326681.30630630627</v>
      </c>
    </row>
    <row r="265" spans="39:57" x14ac:dyDescent="0.2">
      <c r="AM265" s="171">
        <f t="shared" si="64"/>
        <v>3629600</v>
      </c>
      <c r="AN265" s="171">
        <f t="shared" si="70"/>
        <v>18810.094351276006</v>
      </c>
      <c r="AO265">
        <f t="shared" si="76"/>
        <v>260000</v>
      </c>
      <c r="AP265" s="171">
        <f t="shared" si="65"/>
        <v>3648410.0943512758</v>
      </c>
      <c r="AR265" s="171">
        <f t="shared" si="66"/>
        <v>1104891.6666666665</v>
      </c>
      <c r="AS265" s="171">
        <f t="shared" si="71"/>
        <v>8115.3846153846152</v>
      </c>
      <c r="AT265">
        <f t="shared" si="79"/>
        <v>260000</v>
      </c>
      <c r="AU265" s="171">
        <f t="shared" si="67"/>
        <v>1113007.051282051</v>
      </c>
      <c r="AW265" s="171">
        <f t="shared" si="72"/>
        <v>996666.66666666674</v>
      </c>
      <c r="AX265" s="171">
        <f t="shared" si="73"/>
        <v>389169.23076923075</v>
      </c>
      <c r="AY265">
        <f t="shared" si="77"/>
        <v>260000</v>
      </c>
      <c r="AZ265" s="171">
        <f t="shared" si="68"/>
        <v>1385835.8974358975</v>
      </c>
      <c r="BB265" s="171">
        <f t="shared" si="74"/>
        <v>119166.66666666666</v>
      </c>
      <c r="BC265" s="171">
        <f t="shared" si="75"/>
        <v>207173.07692307694</v>
      </c>
      <c r="BD265">
        <f t="shared" si="78"/>
        <v>260000</v>
      </c>
      <c r="BE265" s="171">
        <f t="shared" si="69"/>
        <v>326339.74358974362</v>
      </c>
    </row>
    <row r="266" spans="39:57" x14ac:dyDescent="0.2">
      <c r="AM266" s="171">
        <f t="shared" si="64"/>
        <v>3643560</v>
      </c>
      <c r="AN266" s="171">
        <f t="shared" si="70"/>
        <v>18738.025024259623</v>
      </c>
      <c r="AO266">
        <f t="shared" si="76"/>
        <v>261000</v>
      </c>
      <c r="AP266" s="171">
        <f t="shared" si="65"/>
        <v>3662298.0250242595</v>
      </c>
      <c r="AR266" s="171">
        <f t="shared" si="66"/>
        <v>1109141.2499999998</v>
      </c>
      <c r="AS266" s="171">
        <f t="shared" si="71"/>
        <v>8084.2911877394636</v>
      </c>
      <c r="AT266">
        <f t="shared" si="79"/>
        <v>261000</v>
      </c>
      <c r="AU266" s="171">
        <f t="shared" si="67"/>
        <v>1117225.5411877392</v>
      </c>
      <c r="AW266" s="171">
        <f t="shared" si="72"/>
        <v>1000500</v>
      </c>
      <c r="AX266" s="171">
        <f t="shared" si="73"/>
        <v>387678.16091954021</v>
      </c>
      <c r="AY266">
        <f t="shared" si="77"/>
        <v>261000</v>
      </c>
      <c r="AZ266" s="171">
        <f t="shared" si="68"/>
        <v>1388178.1609195401</v>
      </c>
      <c r="BB266" s="171">
        <f t="shared" si="74"/>
        <v>119625</v>
      </c>
      <c r="BC266" s="171">
        <f t="shared" si="75"/>
        <v>206379.31034482759</v>
      </c>
      <c r="BD266">
        <f t="shared" si="78"/>
        <v>261000</v>
      </c>
      <c r="BE266" s="171">
        <f t="shared" si="69"/>
        <v>326004.31034482759</v>
      </c>
    </row>
    <row r="267" spans="39:57" x14ac:dyDescent="0.2">
      <c r="AM267" s="171">
        <f t="shared" si="64"/>
        <v>3657520</v>
      </c>
      <c r="AN267" s="171">
        <f t="shared" si="70"/>
        <v>18666.505844777716</v>
      </c>
      <c r="AO267">
        <f t="shared" si="76"/>
        <v>262000</v>
      </c>
      <c r="AP267" s="171">
        <f t="shared" si="65"/>
        <v>3676186.5058447779</v>
      </c>
      <c r="AR267" s="171">
        <f t="shared" si="66"/>
        <v>1113390.8333333333</v>
      </c>
      <c r="AS267" s="171">
        <f t="shared" si="71"/>
        <v>8053.4351145038172</v>
      </c>
      <c r="AT267">
        <f t="shared" si="79"/>
        <v>262000</v>
      </c>
      <c r="AU267" s="171">
        <f t="shared" si="67"/>
        <v>1121444.2684478371</v>
      </c>
      <c r="AW267" s="171">
        <f t="shared" si="72"/>
        <v>1004333.3333333334</v>
      </c>
      <c r="AX267" s="171">
        <f t="shared" si="73"/>
        <v>386198.47328244272</v>
      </c>
      <c r="AY267">
        <f t="shared" si="77"/>
        <v>262000</v>
      </c>
      <c r="AZ267" s="171">
        <f t="shared" si="68"/>
        <v>1390531.8066157761</v>
      </c>
      <c r="BB267" s="171">
        <f t="shared" si="74"/>
        <v>120083.33333333333</v>
      </c>
      <c r="BC267" s="171">
        <f t="shared" si="75"/>
        <v>205591.6030534351</v>
      </c>
      <c r="BD267">
        <f t="shared" si="78"/>
        <v>262000</v>
      </c>
      <c r="BE267" s="171">
        <f t="shared" si="69"/>
        <v>325674.93638676842</v>
      </c>
    </row>
    <row r="268" spans="39:57" x14ac:dyDescent="0.2">
      <c r="AM268" s="171">
        <f t="shared" si="64"/>
        <v>3671480</v>
      </c>
      <c r="AN268" s="171">
        <f t="shared" si="70"/>
        <v>18595.530537383122</v>
      </c>
      <c r="AO268">
        <f t="shared" si="76"/>
        <v>263000</v>
      </c>
      <c r="AP268" s="171">
        <f t="shared" si="65"/>
        <v>3690075.5305373832</v>
      </c>
      <c r="AR268" s="171">
        <f t="shared" si="66"/>
        <v>1117640.4166666665</v>
      </c>
      <c r="AS268" s="171">
        <f t="shared" si="71"/>
        <v>8022.8136882129274</v>
      </c>
      <c r="AT268">
        <f t="shared" si="79"/>
        <v>263000</v>
      </c>
      <c r="AU268" s="171">
        <f t="shared" si="67"/>
        <v>1125663.2303548795</v>
      </c>
      <c r="AW268" s="171">
        <f t="shared" si="72"/>
        <v>1008166.6666666667</v>
      </c>
      <c r="AX268" s="171">
        <f t="shared" si="73"/>
        <v>384730.03802281368</v>
      </c>
      <c r="AY268">
        <f t="shared" si="77"/>
        <v>263000</v>
      </c>
      <c r="AZ268" s="171">
        <f t="shared" si="68"/>
        <v>1392896.7046894804</v>
      </c>
      <c r="BB268" s="171">
        <f t="shared" si="74"/>
        <v>120541.66666666666</v>
      </c>
      <c r="BC268" s="171">
        <f t="shared" si="75"/>
        <v>204809.88593155894</v>
      </c>
      <c r="BD268">
        <f t="shared" si="78"/>
        <v>263000</v>
      </c>
      <c r="BE268" s="171">
        <f t="shared" si="69"/>
        <v>325351.55259822559</v>
      </c>
    </row>
    <row r="269" spans="39:57" x14ac:dyDescent="0.2">
      <c r="AM269" s="171">
        <f t="shared" si="64"/>
        <v>3685440</v>
      </c>
      <c r="AN269" s="171">
        <f t="shared" si="70"/>
        <v>18525.092921711217</v>
      </c>
      <c r="AO269">
        <f t="shared" si="76"/>
        <v>264000</v>
      </c>
      <c r="AP269" s="171">
        <f t="shared" si="65"/>
        <v>3703965.092921711</v>
      </c>
      <c r="AR269" s="171">
        <f t="shared" si="66"/>
        <v>1121889.9999999998</v>
      </c>
      <c r="AS269" s="171">
        <f t="shared" si="71"/>
        <v>7992.424242424242</v>
      </c>
      <c r="AT269">
        <f t="shared" si="79"/>
        <v>264000</v>
      </c>
      <c r="AU269" s="171">
        <f t="shared" si="67"/>
        <v>1129882.4242424241</v>
      </c>
      <c r="AW269" s="171">
        <f t="shared" si="72"/>
        <v>1012000</v>
      </c>
      <c r="AX269" s="171">
        <f t="shared" si="73"/>
        <v>383272.72727272729</v>
      </c>
      <c r="AY269">
        <f t="shared" si="77"/>
        <v>264000</v>
      </c>
      <c r="AZ269" s="171">
        <f t="shared" si="68"/>
        <v>1395272.7272727273</v>
      </c>
      <c r="BB269" s="171">
        <f t="shared" si="74"/>
        <v>121000</v>
      </c>
      <c r="BC269" s="171">
        <f t="shared" si="75"/>
        <v>204034.09090909091</v>
      </c>
      <c r="BD269">
        <f t="shared" si="78"/>
        <v>264000</v>
      </c>
      <c r="BE269" s="171">
        <f t="shared" si="69"/>
        <v>325034.09090909094</v>
      </c>
    </row>
    <row r="270" spans="39:57" x14ac:dyDescent="0.2">
      <c r="AM270" s="171">
        <f t="shared" si="64"/>
        <v>3699400</v>
      </c>
      <c r="AN270" s="171">
        <f t="shared" si="70"/>
        <v>18455.18691068589</v>
      </c>
      <c r="AO270">
        <f t="shared" si="76"/>
        <v>265000</v>
      </c>
      <c r="AP270" s="171">
        <f t="shared" si="65"/>
        <v>3717855.1869106861</v>
      </c>
      <c r="AR270" s="171">
        <f t="shared" si="66"/>
        <v>1126139.5833333333</v>
      </c>
      <c r="AS270" s="171">
        <f t="shared" si="71"/>
        <v>7962.2641509433961</v>
      </c>
      <c r="AT270">
        <f t="shared" si="79"/>
        <v>265000</v>
      </c>
      <c r="AU270" s="171">
        <f t="shared" si="67"/>
        <v>1134101.8474842766</v>
      </c>
      <c r="AW270" s="171">
        <f t="shared" si="72"/>
        <v>1015833.3333333334</v>
      </c>
      <c r="AX270" s="171">
        <f t="shared" si="73"/>
        <v>381826.41509433964</v>
      </c>
      <c r="AY270">
        <f t="shared" si="77"/>
        <v>265000</v>
      </c>
      <c r="AZ270" s="171">
        <f t="shared" si="68"/>
        <v>1397659.748427673</v>
      </c>
      <c r="BB270" s="171">
        <f t="shared" si="74"/>
        <v>121458.33333333333</v>
      </c>
      <c r="BC270" s="171">
        <f t="shared" si="75"/>
        <v>203264.15094339623</v>
      </c>
      <c r="BD270">
        <f t="shared" si="78"/>
        <v>265000</v>
      </c>
      <c r="BE270" s="171">
        <f t="shared" si="69"/>
        <v>324722.48427672958</v>
      </c>
    </row>
    <row r="271" spans="39:57" x14ac:dyDescent="0.2">
      <c r="AM271" s="171">
        <f t="shared" si="64"/>
        <v>3713360</v>
      </c>
      <c r="AN271" s="171">
        <f t="shared" si="70"/>
        <v>18385.806508766022</v>
      </c>
      <c r="AO271">
        <f t="shared" si="76"/>
        <v>266000</v>
      </c>
      <c r="AP271" s="171">
        <f t="shared" si="65"/>
        <v>3731745.806508766</v>
      </c>
      <c r="AR271" s="171">
        <f t="shared" si="66"/>
        <v>1130389.1666666665</v>
      </c>
      <c r="AS271" s="171">
        <f t="shared" si="71"/>
        <v>7932.3308270676689</v>
      </c>
      <c r="AT271">
        <f t="shared" si="79"/>
        <v>266000</v>
      </c>
      <c r="AU271" s="171">
        <f t="shared" si="67"/>
        <v>1138321.4974937341</v>
      </c>
      <c r="AW271" s="171">
        <f t="shared" si="72"/>
        <v>1019666.6666666667</v>
      </c>
      <c r="AX271" s="171">
        <f t="shared" si="73"/>
        <v>380390.97744360904</v>
      </c>
      <c r="AY271">
        <f t="shared" si="77"/>
        <v>266000</v>
      </c>
      <c r="AZ271" s="171">
        <f t="shared" si="68"/>
        <v>1400057.6441102759</v>
      </c>
      <c r="BB271" s="171">
        <f t="shared" si="74"/>
        <v>121916.66666666666</v>
      </c>
      <c r="BC271" s="171">
        <f t="shared" si="75"/>
        <v>202500</v>
      </c>
      <c r="BD271">
        <f t="shared" si="78"/>
        <v>266000</v>
      </c>
      <c r="BE271" s="171">
        <f t="shared" si="69"/>
        <v>324416.66666666663</v>
      </c>
    </row>
    <row r="272" spans="39:57" x14ac:dyDescent="0.2">
      <c r="AM272" s="171">
        <f t="shared" si="64"/>
        <v>3727320</v>
      </c>
      <c r="AN272" s="171">
        <f t="shared" si="70"/>
        <v>18316.945810231315</v>
      </c>
      <c r="AO272">
        <f t="shared" si="76"/>
        <v>267000</v>
      </c>
      <c r="AP272" s="171">
        <f t="shared" si="65"/>
        <v>3745636.9458102314</v>
      </c>
      <c r="AR272" s="171">
        <f t="shared" si="66"/>
        <v>1134638.7499999998</v>
      </c>
      <c r="AS272" s="171">
        <f t="shared" si="71"/>
        <v>7902.621722846442</v>
      </c>
      <c r="AT272">
        <f t="shared" si="79"/>
        <v>267000</v>
      </c>
      <c r="AU272" s="171">
        <f t="shared" si="67"/>
        <v>1142541.3717228463</v>
      </c>
      <c r="AW272" s="171">
        <f t="shared" si="72"/>
        <v>1023500</v>
      </c>
      <c r="AX272" s="171">
        <f t="shared" si="73"/>
        <v>378966.29213483148</v>
      </c>
      <c r="AY272">
        <f t="shared" si="77"/>
        <v>267000</v>
      </c>
      <c r="AZ272" s="171">
        <f t="shared" si="68"/>
        <v>1402466.2921348314</v>
      </c>
      <c r="BB272" s="171">
        <f t="shared" si="74"/>
        <v>122375</v>
      </c>
      <c r="BC272" s="171">
        <f t="shared" si="75"/>
        <v>201741.57303370786</v>
      </c>
      <c r="BD272">
        <f t="shared" si="78"/>
        <v>267000</v>
      </c>
      <c r="BE272" s="171">
        <f t="shared" si="69"/>
        <v>324116.57303370786</v>
      </c>
    </row>
    <row r="273" spans="39:57" x14ac:dyDescent="0.2">
      <c r="AM273" s="171">
        <f t="shared" si="64"/>
        <v>3741280</v>
      </c>
      <c r="AN273" s="171">
        <f t="shared" si="70"/>
        <v>18248.598997506571</v>
      </c>
      <c r="AO273">
        <f t="shared" si="76"/>
        <v>268000</v>
      </c>
      <c r="AP273" s="171">
        <f t="shared" si="65"/>
        <v>3759528.5989975068</v>
      </c>
      <c r="AR273" s="171">
        <f t="shared" si="66"/>
        <v>1138888.3333333333</v>
      </c>
      <c r="AS273" s="171">
        <f t="shared" si="71"/>
        <v>7873.1343283582091</v>
      </c>
      <c r="AT273">
        <f t="shared" si="79"/>
        <v>268000</v>
      </c>
      <c r="AU273" s="171">
        <f t="shared" si="67"/>
        <v>1146761.4676616914</v>
      </c>
      <c r="AW273" s="171">
        <f t="shared" si="72"/>
        <v>1027333.3333333334</v>
      </c>
      <c r="AX273" s="171">
        <f t="shared" si="73"/>
        <v>377552.23880597018</v>
      </c>
      <c r="AY273">
        <f t="shared" si="77"/>
        <v>268000</v>
      </c>
      <c r="AZ273" s="171">
        <f t="shared" si="68"/>
        <v>1404885.5721393037</v>
      </c>
      <c r="BB273" s="171">
        <f t="shared" si="74"/>
        <v>122833.33333333333</v>
      </c>
      <c r="BC273" s="171">
        <f t="shared" si="75"/>
        <v>200988.80597014926</v>
      </c>
      <c r="BD273">
        <f t="shared" si="78"/>
        <v>268000</v>
      </c>
      <c r="BE273" s="171">
        <f t="shared" si="69"/>
        <v>323822.1393034826</v>
      </c>
    </row>
    <row r="274" spans="39:57" x14ac:dyDescent="0.2">
      <c r="AM274" s="171">
        <f t="shared" si="64"/>
        <v>3755240</v>
      </c>
      <c r="AN274" s="171">
        <f t="shared" si="70"/>
        <v>18180.760339523276</v>
      </c>
      <c r="AO274">
        <f t="shared" si="76"/>
        <v>269000</v>
      </c>
      <c r="AP274" s="171">
        <f t="shared" si="65"/>
        <v>3773420.7603395232</v>
      </c>
      <c r="AR274" s="171">
        <f t="shared" si="66"/>
        <v>1143137.9166666665</v>
      </c>
      <c r="AS274" s="171">
        <f t="shared" si="71"/>
        <v>7843.8661710037177</v>
      </c>
      <c r="AT274">
        <f t="shared" si="79"/>
        <v>269000</v>
      </c>
      <c r="AU274" s="171">
        <f t="shared" si="67"/>
        <v>1150981.7828376703</v>
      </c>
      <c r="AW274" s="171">
        <f t="shared" si="72"/>
        <v>1031166.6666666667</v>
      </c>
      <c r="AX274" s="171">
        <f t="shared" si="73"/>
        <v>376148.69888475834</v>
      </c>
      <c r="AY274">
        <f t="shared" si="77"/>
        <v>269000</v>
      </c>
      <c r="AZ274" s="171">
        <f t="shared" si="68"/>
        <v>1407315.3655514251</v>
      </c>
      <c r="BB274" s="171">
        <f t="shared" si="74"/>
        <v>123291.66666666666</v>
      </c>
      <c r="BC274" s="171">
        <f t="shared" si="75"/>
        <v>200241.63568773234</v>
      </c>
      <c r="BD274">
        <f t="shared" si="78"/>
        <v>269000</v>
      </c>
      <c r="BE274" s="171">
        <f t="shared" si="69"/>
        <v>323533.302354399</v>
      </c>
    </row>
    <row r="275" spans="39:57" x14ac:dyDescent="0.2">
      <c r="AM275" s="171">
        <f t="shared" si="64"/>
        <v>3769200</v>
      </c>
      <c r="AN275" s="171">
        <f t="shared" si="70"/>
        <v>18113.424190117636</v>
      </c>
      <c r="AO275">
        <f t="shared" si="76"/>
        <v>270000</v>
      </c>
      <c r="AP275" s="171">
        <f t="shared" si="65"/>
        <v>3787313.4241901175</v>
      </c>
      <c r="AR275" s="171">
        <f t="shared" si="66"/>
        <v>1147387.4999999998</v>
      </c>
      <c r="AS275" s="171">
        <f t="shared" si="71"/>
        <v>7814.8148148148148</v>
      </c>
      <c r="AT275">
        <f t="shared" si="79"/>
        <v>270000</v>
      </c>
      <c r="AU275" s="171">
        <f t="shared" si="67"/>
        <v>1155202.3148148146</v>
      </c>
      <c r="AW275" s="171">
        <f t="shared" si="72"/>
        <v>1035000</v>
      </c>
      <c r="AX275" s="171">
        <f t="shared" si="73"/>
        <v>374755.55555555556</v>
      </c>
      <c r="AY275">
        <f t="shared" si="77"/>
        <v>270000</v>
      </c>
      <c r="AZ275" s="171">
        <f t="shared" si="68"/>
        <v>1409755.5555555555</v>
      </c>
      <c r="BB275" s="171">
        <f t="shared" si="74"/>
        <v>123750</v>
      </c>
      <c r="BC275" s="171">
        <f t="shared" si="75"/>
        <v>199500</v>
      </c>
      <c r="BD275">
        <f t="shared" si="78"/>
        <v>270000</v>
      </c>
      <c r="BE275" s="171">
        <f t="shared" si="69"/>
        <v>323250</v>
      </c>
    </row>
    <row r="276" spans="39:57" x14ac:dyDescent="0.2">
      <c r="AM276" s="171">
        <f t="shared" si="64"/>
        <v>3783160</v>
      </c>
      <c r="AN276" s="171">
        <f t="shared" si="70"/>
        <v>18046.584986464066</v>
      </c>
      <c r="AO276">
        <f t="shared" si="76"/>
        <v>271000</v>
      </c>
      <c r="AP276" s="171">
        <f t="shared" si="65"/>
        <v>3801206.5849864641</v>
      </c>
      <c r="AR276" s="171">
        <f t="shared" si="66"/>
        <v>1151637.0833333333</v>
      </c>
      <c r="AS276" s="171">
        <f t="shared" si="71"/>
        <v>7785.977859778598</v>
      </c>
      <c r="AT276">
        <f t="shared" si="79"/>
        <v>271000</v>
      </c>
      <c r="AU276" s="171">
        <f t="shared" si="67"/>
        <v>1159423.0611931118</v>
      </c>
      <c r="AW276" s="171">
        <f t="shared" si="72"/>
        <v>1038833.3333333334</v>
      </c>
      <c r="AX276" s="171">
        <f t="shared" si="73"/>
        <v>373372.69372693729</v>
      </c>
      <c r="AY276">
        <f t="shared" si="77"/>
        <v>271000</v>
      </c>
      <c r="AZ276" s="171">
        <f t="shared" si="68"/>
        <v>1412206.0270602708</v>
      </c>
      <c r="BB276" s="171">
        <f t="shared" si="74"/>
        <v>124208.33333333333</v>
      </c>
      <c r="BC276" s="171">
        <f t="shared" si="75"/>
        <v>198763.8376383764</v>
      </c>
      <c r="BD276">
        <f t="shared" si="78"/>
        <v>271000</v>
      </c>
      <c r="BE276" s="171">
        <f t="shared" si="69"/>
        <v>322972.17097170971</v>
      </c>
    </row>
    <row r="277" spans="39:57" x14ac:dyDescent="0.2">
      <c r="AM277" s="171">
        <f t="shared" si="64"/>
        <v>3797120</v>
      </c>
      <c r="AN277" s="171">
        <f t="shared" si="70"/>
        <v>17980.237247543238</v>
      </c>
      <c r="AO277">
        <f t="shared" si="76"/>
        <v>272000</v>
      </c>
      <c r="AP277" s="171">
        <f t="shared" si="65"/>
        <v>3815100.2372475434</v>
      </c>
      <c r="AR277" s="171">
        <f t="shared" si="66"/>
        <v>1155886.6666666665</v>
      </c>
      <c r="AS277" s="171">
        <f t="shared" si="71"/>
        <v>7757.3529411764703</v>
      </c>
      <c r="AT277">
        <f t="shared" si="79"/>
        <v>272000</v>
      </c>
      <c r="AU277" s="171">
        <f t="shared" si="67"/>
        <v>1163644.0196078429</v>
      </c>
      <c r="AW277" s="171">
        <f t="shared" si="72"/>
        <v>1042666.6666666667</v>
      </c>
      <c r="AX277" s="171">
        <f t="shared" si="73"/>
        <v>372000</v>
      </c>
      <c r="AY277">
        <f t="shared" si="77"/>
        <v>272000</v>
      </c>
      <c r="AZ277" s="171">
        <f t="shared" si="68"/>
        <v>1414666.6666666667</v>
      </c>
      <c r="BB277" s="171">
        <f t="shared" si="74"/>
        <v>124666.66666666666</v>
      </c>
      <c r="BC277" s="171">
        <f t="shared" si="75"/>
        <v>198033.08823529413</v>
      </c>
      <c r="BD277">
        <f t="shared" si="78"/>
        <v>272000</v>
      </c>
      <c r="BE277" s="171">
        <f t="shared" si="69"/>
        <v>322699.75490196078</v>
      </c>
    </row>
    <row r="278" spans="39:57" x14ac:dyDescent="0.2">
      <c r="AM278" s="171">
        <f t="shared" si="64"/>
        <v>3811080</v>
      </c>
      <c r="AN278" s="171">
        <f t="shared" si="70"/>
        <v>17914.375572643814</v>
      </c>
      <c r="AO278">
        <f t="shared" si="76"/>
        <v>273000</v>
      </c>
      <c r="AP278" s="171">
        <f t="shared" si="65"/>
        <v>3828994.3755726437</v>
      </c>
      <c r="AR278" s="171">
        <f t="shared" si="66"/>
        <v>1160136.2499999998</v>
      </c>
      <c r="AS278" s="171">
        <f t="shared" si="71"/>
        <v>7728.9377289377289</v>
      </c>
      <c r="AT278">
        <f t="shared" si="79"/>
        <v>273000</v>
      </c>
      <c r="AU278" s="171">
        <f t="shared" si="67"/>
        <v>1167865.1877289375</v>
      </c>
      <c r="AW278" s="171">
        <f t="shared" si="72"/>
        <v>1046500</v>
      </c>
      <c r="AX278" s="171">
        <f t="shared" si="73"/>
        <v>370637.36263736262</v>
      </c>
      <c r="AY278">
        <f t="shared" si="77"/>
        <v>273000</v>
      </c>
      <c r="AZ278" s="171">
        <f t="shared" si="68"/>
        <v>1417137.3626373627</v>
      </c>
      <c r="BB278" s="171">
        <f t="shared" si="74"/>
        <v>125125</v>
      </c>
      <c r="BC278" s="171">
        <f t="shared" si="75"/>
        <v>197307.69230769231</v>
      </c>
      <c r="BD278">
        <f t="shared" si="78"/>
        <v>273000</v>
      </c>
      <c r="BE278" s="171">
        <f t="shared" si="69"/>
        <v>322432.69230769231</v>
      </c>
    </row>
    <row r="279" spans="39:57" x14ac:dyDescent="0.2">
      <c r="AM279" s="171">
        <f t="shared" si="64"/>
        <v>3825040.0000000005</v>
      </c>
      <c r="AN279" s="171">
        <f t="shared" si="70"/>
        <v>17848.99463989694</v>
      </c>
      <c r="AO279">
        <f t="shared" si="76"/>
        <v>274000</v>
      </c>
      <c r="AP279" s="171">
        <f t="shared" si="65"/>
        <v>3842888.9946398973</v>
      </c>
      <c r="AR279" s="171">
        <f t="shared" si="66"/>
        <v>1164385.8333333333</v>
      </c>
      <c r="AS279" s="171">
        <f t="shared" si="71"/>
        <v>7700.729927007299</v>
      </c>
      <c r="AT279">
        <f t="shared" si="79"/>
        <v>274000</v>
      </c>
      <c r="AU279" s="171">
        <f t="shared" si="67"/>
        <v>1172086.5632603406</v>
      </c>
      <c r="AW279" s="171">
        <f t="shared" si="72"/>
        <v>1050333.3333333335</v>
      </c>
      <c r="AX279" s="171">
        <f t="shared" si="73"/>
        <v>369284.6715328467</v>
      </c>
      <c r="AY279">
        <f t="shared" si="77"/>
        <v>274000</v>
      </c>
      <c r="AZ279" s="171">
        <f t="shared" si="68"/>
        <v>1419618.0048661802</v>
      </c>
      <c r="BB279" s="171">
        <f t="shared" si="74"/>
        <v>125583.33333333333</v>
      </c>
      <c r="BC279" s="171">
        <f t="shared" si="75"/>
        <v>196587.59124087592</v>
      </c>
      <c r="BD279">
        <f t="shared" si="78"/>
        <v>274000</v>
      </c>
      <c r="BE279" s="171">
        <f t="shared" si="69"/>
        <v>322170.92457420926</v>
      </c>
    </row>
    <row r="280" spans="39:57" x14ac:dyDescent="0.2">
      <c r="AM280" s="171">
        <f t="shared" si="64"/>
        <v>3839000.0000000005</v>
      </c>
      <c r="AN280" s="171">
        <f t="shared" si="70"/>
        <v>17784.089204842767</v>
      </c>
      <c r="AO280">
        <f t="shared" si="76"/>
        <v>275000</v>
      </c>
      <c r="AP280" s="171">
        <f t="shared" si="65"/>
        <v>3856784.0892048432</v>
      </c>
      <c r="AR280" s="171">
        <f t="shared" si="66"/>
        <v>1168635.4166666665</v>
      </c>
      <c r="AS280" s="171">
        <f t="shared" si="71"/>
        <v>7672.727272727273</v>
      </c>
      <c r="AT280">
        <f t="shared" si="79"/>
        <v>275000</v>
      </c>
      <c r="AU280" s="171">
        <f t="shared" si="67"/>
        <v>1176308.1439393938</v>
      </c>
      <c r="AW280" s="171">
        <f t="shared" si="72"/>
        <v>1054166.6666666667</v>
      </c>
      <c r="AX280" s="171">
        <f t="shared" si="73"/>
        <v>367941.81818181818</v>
      </c>
      <c r="AY280">
        <f t="shared" si="77"/>
        <v>275000</v>
      </c>
      <c r="AZ280" s="171">
        <f t="shared" si="68"/>
        <v>1422108.4848484849</v>
      </c>
      <c r="BB280" s="171">
        <f t="shared" si="74"/>
        <v>126041.66666666666</v>
      </c>
      <c r="BC280" s="171">
        <f t="shared" si="75"/>
        <v>195872.72727272726</v>
      </c>
      <c r="BD280">
        <f t="shared" si="78"/>
        <v>275000</v>
      </c>
      <c r="BE280" s="171">
        <f t="shared" si="69"/>
        <v>321914.39393939392</v>
      </c>
    </row>
    <row r="281" spans="39:57" x14ac:dyDescent="0.2">
      <c r="AM281" s="171">
        <f t="shared" si="64"/>
        <v>3852960.0000000005</v>
      </c>
      <c r="AN281" s="171">
        <f t="shared" si="70"/>
        <v>17719.654099028121</v>
      </c>
      <c r="AO281">
        <f t="shared" si="76"/>
        <v>276000</v>
      </c>
      <c r="AP281" s="171">
        <f t="shared" si="65"/>
        <v>3870679.6540990286</v>
      </c>
      <c r="AR281" s="171">
        <f t="shared" si="66"/>
        <v>1172884.9999999998</v>
      </c>
      <c r="AS281" s="171">
        <f t="shared" si="71"/>
        <v>7644.927536231884</v>
      </c>
      <c r="AT281">
        <f t="shared" si="79"/>
        <v>276000</v>
      </c>
      <c r="AU281" s="171">
        <f t="shared" si="67"/>
        <v>1180529.9275362317</v>
      </c>
      <c r="AW281" s="171">
        <f t="shared" si="72"/>
        <v>1058000</v>
      </c>
      <c r="AX281" s="171">
        <f t="shared" si="73"/>
        <v>366608.69565217389</v>
      </c>
      <c r="AY281">
        <f t="shared" si="77"/>
        <v>276000</v>
      </c>
      <c r="AZ281" s="171">
        <f t="shared" si="68"/>
        <v>1424608.6956521738</v>
      </c>
      <c r="BB281" s="171">
        <f t="shared" si="74"/>
        <v>126500</v>
      </c>
      <c r="BC281" s="171">
        <f t="shared" si="75"/>
        <v>195163.04347826086</v>
      </c>
      <c r="BD281">
        <f t="shared" si="78"/>
        <v>276000</v>
      </c>
      <c r="BE281" s="171">
        <f t="shared" si="69"/>
        <v>321663.04347826086</v>
      </c>
    </row>
    <row r="282" spans="39:57" x14ac:dyDescent="0.2">
      <c r="AM282" s="171">
        <f t="shared" si="64"/>
        <v>3866920.0000000005</v>
      </c>
      <c r="AN282" s="171">
        <f t="shared" si="70"/>
        <v>17655.684228634516</v>
      </c>
      <c r="AO282">
        <f t="shared" si="76"/>
        <v>277000</v>
      </c>
      <c r="AP282" s="171">
        <f t="shared" si="65"/>
        <v>3884575.6842286349</v>
      </c>
      <c r="AR282" s="171">
        <f t="shared" si="66"/>
        <v>1177134.5833333333</v>
      </c>
      <c r="AS282" s="171">
        <f t="shared" si="71"/>
        <v>7617.3285198555959</v>
      </c>
      <c r="AT282">
        <f t="shared" si="79"/>
        <v>277000</v>
      </c>
      <c r="AU282" s="171">
        <f t="shared" si="67"/>
        <v>1184751.9118531889</v>
      </c>
      <c r="AW282" s="171">
        <f t="shared" si="72"/>
        <v>1061833.3333333335</v>
      </c>
      <c r="AX282" s="171">
        <f t="shared" si="73"/>
        <v>365285.19855595665</v>
      </c>
      <c r="AY282">
        <f t="shared" si="77"/>
        <v>277000</v>
      </c>
      <c r="AZ282" s="171">
        <f t="shared" si="68"/>
        <v>1427118.5318892901</v>
      </c>
      <c r="BB282" s="171">
        <f t="shared" si="74"/>
        <v>126958.33333333333</v>
      </c>
      <c r="BC282" s="171">
        <f t="shared" si="75"/>
        <v>194458.48375451262</v>
      </c>
      <c r="BD282">
        <f t="shared" si="78"/>
        <v>277000</v>
      </c>
      <c r="BE282" s="171">
        <f t="shared" si="69"/>
        <v>321416.81708784594</v>
      </c>
    </row>
    <row r="283" spans="39:57" x14ac:dyDescent="0.2">
      <c r="AM283" s="171">
        <f t="shared" si="64"/>
        <v>3880880.0000000005</v>
      </c>
      <c r="AN283" s="171">
        <f t="shared" si="70"/>
        <v>17592.174573135831</v>
      </c>
      <c r="AO283">
        <f t="shared" si="76"/>
        <v>278000</v>
      </c>
      <c r="AP283" s="171">
        <f t="shared" si="65"/>
        <v>3898472.1745731365</v>
      </c>
      <c r="AR283" s="171">
        <f t="shared" si="66"/>
        <v>1181384.1666666665</v>
      </c>
      <c r="AS283" s="171">
        <f t="shared" si="71"/>
        <v>7589.9280575539569</v>
      </c>
      <c r="AT283">
        <f t="shared" si="79"/>
        <v>278000</v>
      </c>
      <c r="AU283" s="171">
        <f t="shared" si="67"/>
        <v>1188974.0947242205</v>
      </c>
      <c r="AW283" s="171">
        <f t="shared" si="72"/>
        <v>1065666.6666666667</v>
      </c>
      <c r="AX283" s="171">
        <f t="shared" si="73"/>
        <v>363971.22302158276</v>
      </c>
      <c r="AY283">
        <f t="shared" si="77"/>
        <v>278000</v>
      </c>
      <c r="AZ283" s="171">
        <f t="shared" si="68"/>
        <v>1429637.8896882494</v>
      </c>
      <c r="BB283" s="171">
        <f t="shared" si="74"/>
        <v>127416.66666666666</v>
      </c>
      <c r="BC283" s="171">
        <f t="shared" si="75"/>
        <v>193758.99280575541</v>
      </c>
      <c r="BD283">
        <f t="shared" si="78"/>
        <v>278000</v>
      </c>
      <c r="BE283" s="171">
        <f t="shared" si="69"/>
        <v>321175.65947242209</v>
      </c>
    </row>
    <row r="284" spans="39:57" x14ac:dyDescent="0.2">
      <c r="AM284" s="171">
        <f t="shared" si="64"/>
        <v>3894840.0000000005</v>
      </c>
      <c r="AN284" s="171">
        <f t="shared" si="70"/>
        <v>17529.120183984807</v>
      </c>
      <c r="AO284">
        <f t="shared" si="76"/>
        <v>279000</v>
      </c>
      <c r="AP284" s="171">
        <f t="shared" si="65"/>
        <v>3912369.1201839852</v>
      </c>
      <c r="AR284" s="171">
        <f t="shared" si="66"/>
        <v>1185633.7499999998</v>
      </c>
      <c r="AS284" s="171">
        <f t="shared" si="71"/>
        <v>7562.7240143369172</v>
      </c>
      <c r="AT284">
        <f t="shared" si="79"/>
        <v>279000</v>
      </c>
      <c r="AU284" s="171">
        <f t="shared" si="67"/>
        <v>1193196.4740143367</v>
      </c>
      <c r="AW284" s="171">
        <f t="shared" si="72"/>
        <v>1069500</v>
      </c>
      <c r="AX284" s="171">
        <f t="shared" si="73"/>
        <v>362666.66666666669</v>
      </c>
      <c r="AY284">
        <f t="shared" si="77"/>
        <v>279000</v>
      </c>
      <c r="AZ284" s="171">
        <f t="shared" si="68"/>
        <v>1432166.6666666667</v>
      </c>
      <c r="BB284" s="171">
        <f t="shared" si="74"/>
        <v>127875</v>
      </c>
      <c r="BC284" s="171">
        <f t="shared" si="75"/>
        <v>193064.51612903227</v>
      </c>
      <c r="BD284">
        <f t="shared" si="78"/>
        <v>279000</v>
      </c>
      <c r="BE284" s="171">
        <f t="shared" si="69"/>
        <v>320939.51612903224</v>
      </c>
    </row>
    <row r="285" spans="39:57" x14ac:dyDescent="0.2">
      <c r="AM285" s="171">
        <f t="shared" si="64"/>
        <v>3908800.0000000005</v>
      </c>
      <c r="AN285" s="171">
        <f t="shared" si="70"/>
        <v>17466.51618332772</v>
      </c>
      <c r="AO285">
        <f t="shared" si="76"/>
        <v>280000</v>
      </c>
      <c r="AP285" s="171">
        <f t="shared" si="65"/>
        <v>3926266.5161833283</v>
      </c>
      <c r="AR285" s="171">
        <f t="shared" si="66"/>
        <v>1189883.3333333333</v>
      </c>
      <c r="AS285" s="171">
        <f t="shared" si="71"/>
        <v>7535.7142857142853</v>
      </c>
      <c r="AT285">
        <f t="shared" si="79"/>
        <v>280000</v>
      </c>
      <c r="AU285" s="171">
        <f t="shared" si="67"/>
        <v>1197419.0476190476</v>
      </c>
      <c r="AW285" s="171">
        <f t="shared" si="72"/>
        <v>1073333.3333333335</v>
      </c>
      <c r="AX285" s="171">
        <f t="shared" si="73"/>
        <v>361371.42857142858</v>
      </c>
      <c r="AY285">
        <f t="shared" si="77"/>
        <v>280000</v>
      </c>
      <c r="AZ285" s="171">
        <f t="shared" si="68"/>
        <v>1434704.7619047621</v>
      </c>
      <c r="BB285" s="171">
        <f t="shared" si="74"/>
        <v>128333.33333333333</v>
      </c>
      <c r="BC285" s="171">
        <f t="shared" si="75"/>
        <v>192375</v>
      </c>
      <c r="BD285">
        <f t="shared" si="78"/>
        <v>280000</v>
      </c>
      <c r="BE285" s="171">
        <f t="shared" si="69"/>
        <v>320708.33333333331</v>
      </c>
    </row>
    <row r="286" spans="39:57" x14ac:dyDescent="0.2">
      <c r="AM286" s="171">
        <f t="shared" si="64"/>
        <v>3922760.0000000005</v>
      </c>
      <c r="AN286" s="171">
        <f t="shared" si="70"/>
        <v>17404.35776274648</v>
      </c>
      <c r="AO286">
        <f t="shared" si="76"/>
        <v>281000</v>
      </c>
      <c r="AP286" s="171">
        <f t="shared" si="65"/>
        <v>3940164.357762747</v>
      </c>
      <c r="AR286" s="171">
        <f t="shared" si="66"/>
        <v>1194132.9166666665</v>
      </c>
      <c r="AS286" s="171">
        <f t="shared" si="71"/>
        <v>7508.8967971530246</v>
      </c>
      <c r="AT286">
        <f t="shared" si="79"/>
        <v>281000</v>
      </c>
      <c r="AU286" s="171">
        <f t="shared" si="67"/>
        <v>1201641.8134638194</v>
      </c>
      <c r="AW286" s="171">
        <f t="shared" si="72"/>
        <v>1077166.6666666667</v>
      </c>
      <c r="AX286" s="171">
        <f t="shared" si="73"/>
        <v>360085.40925266902</v>
      </c>
      <c r="AY286">
        <f t="shared" si="77"/>
        <v>281000</v>
      </c>
      <c r="AZ286" s="171">
        <f t="shared" si="68"/>
        <v>1437252.0759193357</v>
      </c>
      <c r="BB286" s="171">
        <f t="shared" si="74"/>
        <v>128791.66666666666</v>
      </c>
      <c r="BC286" s="171">
        <f t="shared" si="75"/>
        <v>191690.39145907474</v>
      </c>
      <c r="BD286">
        <f t="shared" si="78"/>
        <v>281000</v>
      </c>
      <c r="BE286" s="171">
        <f t="shared" si="69"/>
        <v>320482.05812574143</v>
      </c>
    </row>
    <row r="287" spans="39:57" x14ac:dyDescent="0.2">
      <c r="AM287" s="171">
        <f t="shared" si="64"/>
        <v>3936720.0000000005</v>
      </c>
      <c r="AN287" s="171">
        <f t="shared" si="70"/>
        <v>17342.640182027524</v>
      </c>
      <c r="AO287">
        <f t="shared" si="76"/>
        <v>282000</v>
      </c>
      <c r="AP287" s="171">
        <f t="shared" si="65"/>
        <v>3954062.6401820281</v>
      </c>
      <c r="AR287" s="171">
        <f t="shared" si="66"/>
        <v>1198382.4999999998</v>
      </c>
      <c r="AS287" s="171">
        <f t="shared" si="71"/>
        <v>7482.2695035460993</v>
      </c>
      <c r="AT287">
        <f t="shared" si="79"/>
        <v>282000</v>
      </c>
      <c r="AU287" s="171">
        <f t="shared" si="67"/>
        <v>1205864.7695035459</v>
      </c>
      <c r="AW287" s="171">
        <f t="shared" si="72"/>
        <v>1081000</v>
      </c>
      <c r="AX287" s="171">
        <f t="shared" si="73"/>
        <v>358808.51063829788</v>
      </c>
      <c r="AY287">
        <f t="shared" si="77"/>
        <v>282000</v>
      </c>
      <c r="AZ287" s="171">
        <f t="shared" si="68"/>
        <v>1439808.510638298</v>
      </c>
      <c r="BB287" s="171">
        <f t="shared" si="74"/>
        <v>129250</v>
      </c>
      <c r="BC287" s="171">
        <f t="shared" si="75"/>
        <v>191010.63829787233</v>
      </c>
      <c r="BD287">
        <f t="shared" si="78"/>
        <v>282000</v>
      </c>
      <c r="BE287" s="171">
        <f t="shared" si="69"/>
        <v>320260.63829787233</v>
      </c>
    </row>
    <row r="288" spans="39:57" x14ac:dyDescent="0.2">
      <c r="AM288" s="171">
        <f t="shared" si="64"/>
        <v>3950680.0000000005</v>
      </c>
      <c r="AN288" s="171">
        <f t="shared" si="70"/>
        <v>17281.358767956754</v>
      </c>
      <c r="AO288">
        <f t="shared" si="76"/>
        <v>283000</v>
      </c>
      <c r="AP288" s="171">
        <f t="shared" si="65"/>
        <v>3967961.3587679574</v>
      </c>
      <c r="AR288" s="171">
        <f t="shared" si="66"/>
        <v>1202632.0833333333</v>
      </c>
      <c r="AS288" s="171">
        <f t="shared" si="71"/>
        <v>7455.8303886925796</v>
      </c>
      <c r="AT288">
        <f t="shared" si="79"/>
        <v>283000</v>
      </c>
      <c r="AU288" s="171">
        <f t="shared" si="67"/>
        <v>1210087.9137220259</v>
      </c>
      <c r="AW288" s="171">
        <f t="shared" si="72"/>
        <v>1084833.3333333335</v>
      </c>
      <c r="AX288" s="171">
        <f t="shared" si="73"/>
        <v>357540.63604240282</v>
      </c>
      <c r="AY288">
        <f t="shared" si="77"/>
        <v>283000</v>
      </c>
      <c r="AZ288" s="171">
        <f t="shared" si="68"/>
        <v>1442373.9693757363</v>
      </c>
      <c r="BB288" s="171">
        <f t="shared" si="74"/>
        <v>129708.33333333333</v>
      </c>
      <c r="BC288" s="171">
        <f t="shared" si="75"/>
        <v>190335.68904593639</v>
      </c>
      <c r="BD288">
        <f t="shared" si="78"/>
        <v>283000</v>
      </c>
      <c r="BE288" s="171">
        <f t="shared" si="69"/>
        <v>320044.02237926971</v>
      </c>
    </row>
    <row r="289" spans="39:57" x14ac:dyDescent="0.2">
      <c r="AM289" s="171">
        <f t="shared" si="64"/>
        <v>3964640.0000000005</v>
      </c>
      <c r="AN289" s="171">
        <f t="shared" si="70"/>
        <v>17220.508913140005</v>
      </c>
      <c r="AO289">
        <f t="shared" si="76"/>
        <v>284000</v>
      </c>
      <c r="AP289" s="171">
        <f t="shared" si="65"/>
        <v>3981860.5089131403</v>
      </c>
      <c r="AR289" s="171">
        <f t="shared" si="66"/>
        <v>1206881.6666666665</v>
      </c>
      <c r="AS289" s="171">
        <f t="shared" si="71"/>
        <v>7429.577464788732</v>
      </c>
      <c r="AT289">
        <f t="shared" si="79"/>
        <v>284000</v>
      </c>
      <c r="AU289" s="171">
        <f t="shared" si="67"/>
        <v>1214311.2441314552</v>
      </c>
      <c r="AW289" s="171">
        <f t="shared" si="72"/>
        <v>1088666.6666666667</v>
      </c>
      <c r="AX289" s="171">
        <f t="shared" si="73"/>
        <v>356281.69014084508</v>
      </c>
      <c r="AY289">
        <f t="shared" si="77"/>
        <v>284000</v>
      </c>
      <c r="AZ289" s="171">
        <f t="shared" si="68"/>
        <v>1444948.3568075118</v>
      </c>
      <c r="BB289" s="171">
        <f t="shared" si="74"/>
        <v>130166.66666666666</v>
      </c>
      <c r="BC289" s="171">
        <f t="shared" si="75"/>
        <v>189665.49295774646</v>
      </c>
      <c r="BD289">
        <f t="shared" si="78"/>
        <v>284000</v>
      </c>
      <c r="BE289" s="171">
        <f t="shared" si="69"/>
        <v>319832.15962441312</v>
      </c>
    </row>
    <row r="290" spans="39:57" x14ac:dyDescent="0.2">
      <c r="AM290" s="171">
        <f t="shared" si="64"/>
        <v>3978600.0000000005</v>
      </c>
      <c r="AN290" s="171">
        <f t="shared" si="70"/>
        <v>17160.086074848285</v>
      </c>
      <c r="AO290">
        <f t="shared" si="76"/>
        <v>285000</v>
      </c>
      <c r="AP290" s="171">
        <f t="shared" si="65"/>
        <v>3995760.0860748487</v>
      </c>
      <c r="AR290" s="171">
        <f t="shared" si="66"/>
        <v>1211131.2499999998</v>
      </c>
      <c r="AS290" s="171">
        <f t="shared" si="71"/>
        <v>7403.5087719298244</v>
      </c>
      <c r="AT290">
        <f t="shared" si="79"/>
        <v>285000</v>
      </c>
      <c r="AU290" s="171">
        <f t="shared" si="67"/>
        <v>1218534.7587719297</v>
      </c>
      <c r="AW290" s="171">
        <f t="shared" si="72"/>
        <v>1092500</v>
      </c>
      <c r="AX290" s="171">
        <f t="shared" si="73"/>
        <v>355031.57894736843</v>
      </c>
      <c r="AY290">
        <f t="shared" si="77"/>
        <v>285000</v>
      </c>
      <c r="AZ290" s="171">
        <f t="shared" si="68"/>
        <v>1447531.5789473685</v>
      </c>
      <c r="BB290" s="171">
        <f t="shared" si="74"/>
        <v>130625</v>
      </c>
      <c r="BC290" s="171">
        <f t="shared" si="75"/>
        <v>189000</v>
      </c>
      <c r="BD290">
        <f t="shared" si="78"/>
        <v>285000</v>
      </c>
      <c r="BE290" s="171">
        <f t="shared" si="69"/>
        <v>319625</v>
      </c>
    </row>
    <row r="291" spans="39:57" x14ac:dyDescent="0.2">
      <c r="AM291" s="171">
        <f t="shared" si="64"/>
        <v>3992560.0000000005</v>
      </c>
      <c r="AN291" s="171">
        <f t="shared" si="70"/>
        <v>17100.085773887276</v>
      </c>
      <c r="AO291">
        <f t="shared" si="76"/>
        <v>286000</v>
      </c>
      <c r="AP291" s="171">
        <f t="shared" si="65"/>
        <v>4009660.0857738876</v>
      </c>
      <c r="AR291" s="171">
        <f t="shared" si="66"/>
        <v>1215380.8333333333</v>
      </c>
      <c r="AS291" s="171">
        <f t="shared" si="71"/>
        <v>7377.6223776223778</v>
      </c>
      <c r="AT291">
        <f t="shared" si="79"/>
        <v>286000</v>
      </c>
      <c r="AU291" s="171">
        <f t="shared" si="67"/>
        <v>1222758.4557109557</v>
      </c>
      <c r="AW291" s="171">
        <f t="shared" si="72"/>
        <v>1096333.3333333335</v>
      </c>
      <c r="AX291" s="171">
        <f t="shared" si="73"/>
        <v>353790.20979020977</v>
      </c>
      <c r="AY291">
        <f t="shared" si="77"/>
        <v>286000</v>
      </c>
      <c r="AZ291" s="171">
        <f t="shared" si="68"/>
        <v>1450123.5431235433</v>
      </c>
      <c r="BB291" s="171">
        <f t="shared" si="74"/>
        <v>131083.33333333331</v>
      </c>
      <c r="BC291" s="171">
        <f t="shared" si="75"/>
        <v>188339.16083916085</v>
      </c>
      <c r="BD291">
        <f t="shared" si="78"/>
        <v>286000</v>
      </c>
      <c r="BE291" s="171">
        <f t="shared" si="69"/>
        <v>319422.49417249416</v>
      </c>
    </row>
    <row r="292" spans="39:57" x14ac:dyDescent="0.2">
      <c r="AM292" s="171">
        <f t="shared" si="64"/>
        <v>4006520.0000000005</v>
      </c>
      <c r="AN292" s="171">
        <f t="shared" si="70"/>
        <v>17040.503593490459</v>
      </c>
      <c r="AO292">
        <f t="shared" si="76"/>
        <v>287000</v>
      </c>
      <c r="AP292" s="171">
        <f t="shared" si="65"/>
        <v>4023560.5035934909</v>
      </c>
      <c r="AR292" s="171">
        <f t="shared" si="66"/>
        <v>1219630.4166666665</v>
      </c>
      <c r="AS292" s="171">
        <f t="shared" si="71"/>
        <v>7351.9163763066199</v>
      </c>
      <c r="AT292">
        <f t="shared" si="79"/>
        <v>287000</v>
      </c>
      <c r="AU292" s="171">
        <f t="shared" si="67"/>
        <v>1226982.3330429732</v>
      </c>
      <c r="AW292" s="171">
        <f t="shared" si="72"/>
        <v>1100166.6666666667</v>
      </c>
      <c r="AX292" s="171">
        <f t="shared" si="73"/>
        <v>352557.49128919863</v>
      </c>
      <c r="AY292">
        <f t="shared" si="77"/>
        <v>287000</v>
      </c>
      <c r="AZ292" s="171">
        <f t="shared" si="68"/>
        <v>1452724.1579558654</v>
      </c>
      <c r="BB292" s="171">
        <f t="shared" si="74"/>
        <v>131541.66666666666</v>
      </c>
      <c r="BC292" s="171">
        <f t="shared" si="75"/>
        <v>187682.92682926828</v>
      </c>
      <c r="BD292">
        <f t="shared" si="78"/>
        <v>287000</v>
      </c>
      <c r="BE292" s="171">
        <f t="shared" si="69"/>
        <v>319224.59349593497</v>
      </c>
    </row>
    <row r="293" spans="39:57" x14ac:dyDescent="0.2">
      <c r="AM293" s="171">
        <f t="shared" si="64"/>
        <v>4020480.0000000005</v>
      </c>
      <c r="AN293" s="171">
        <f t="shared" si="70"/>
        <v>16981.335178235284</v>
      </c>
      <c r="AO293">
        <f t="shared" si="76"/>
        <v>288000</v>
      </c>
      <c r="AP293" s="171">
        <f t="shared" si="65"/>
        <v>4037461.3351782355</v>
      </c>
      <c r="AR293" s="171">
        <f t="shared" si="66"/>
        <v>1223879.9999999998</v>
      </c>
      <c r="AS293" s="171">
        <f t="shared" si="71"/>
        <v>7326.3888888888887</v>
      </c>
      <c r="AT293">
        <f t="shared" si="79"/>
        <v>288000</v>
      </c>
      <c r="AU293" s="171">
        <f t="shared" si="67"/>
        <v>1231206.3888888888</v>
      </c>
      <c r="AW293" s="171">
        <f t="shared" si="72"/>
        <v>1104000</v>
      </c>
      <c r="AX293" s="171">
        <f t="shared" si="73"/>
        <v>351333.33333333331</v>
      </c>
      <c r="AY293">
        <f t="shared" si="77"/>
        <v>288000</v>
      </c>
      <c r="AZ293" s="171">
        <f t="shared" si="68"/>
        <v>1455333.3333333333</v>
      </c>
      <c r="BB293" s="171">
        <f t="shared" si="74"/>
        <v>132000</v>
      </c>
      <c r="BC293" s="171">
        <f t="shared" si="75"/>
        <v>187031.25</v>
      </c>
      <c r="BD293">
        <f t="shared" si="78"/>
        <v>288000</v>
      </c>
      <c r="BE293" s="171">
        <f t="shared" si="69"/>
        <v>319031.25</v>
      </c>
    </row>
    <row r="294" spans="39:57" x14ac:dyDescent="0.2">
      <c r="AM294" s="171">
        <f t="shared" si="64"/>
        <v>4034440.0000000005</v>
      </c>
      <c r="AN294" s="171">
        <f t="shared" si="70"/>
        <v>16922.576232981872</v>
      </c>
      <c r="AO294">
        <f t="shared" si="76"/>
        <v>289000</v>
      </c>
      <c r="AP294" s="171">
        <f t="shared" si="65"/>
        <v>4051362.5762329823</v>
      </c>
      <c r="AR294" s="171">
        <f t="shared" si="66"/>
        <v>1228129.5833333333</v>
      </c>
      <c r="AS294" s="171">
        <f t="shared" si="71"/>
        <v>7301.0380622837374</v>
      </c>
      <c r="AT294">
        <f t="shared" si="79"/>
        <v>289000</v>
      </c>
      <c r="AU294" s="171">
        <f t="shared" si="67"/>
        <v>1235430.621395617</v>
      </c>
      <c r="AW294" s="171">
        <f t="shared" si="72"/>
        <v>1107833.3333333335</v>
      </c>
      <c r="AX294" s="171">
        <f t="shared" si="73"/>
        <v>350117.64705882355</v>
      </c>
      <c r="AY294">
        <f t="shared" si="77"/>
        <v>289000</v>
      </c>
      <c r="AZ294" s="171">
        <f t="shared" si="68"/>
        <v>1457950.9803921571</v>
      </c>
      <c r="BB294" s="171">
        <f t="shared" si="74"/>
        <v>132458.33333333331</v>
      </c>
      <c r="BC294" s="171">
        <f t="shared" si="75"/>
        <v>186384.08304498269</v>
      </c>
      <c r="BD294">
        <f t="shared" si="78"/>
        <v>289000</v>
      </c>
      <c r="BE294" s="171">
        <f t="shared" si="69"/>
        <v>318842.416378316</v>
      </c>
    </row>
    <row r="295" spans="39:57" x14ac:dyDescent="0.2">
      <c r="AM295" s="171">
        <f t="shared" si="64"/>
        <v>4048400.0000000005</v>
      </c>
      <c r="AN295" s="171">
        <f t="shared" si="70"/>
        <v>16864.222521833661</v>
      </c>
      <c r="AO295">
        <f t="shared" si="76"/>
        <v>290000</v>
      </c>
      <c r="AP295" s="171">
        <f t="shared" si="65"/>
        <v>4065264.2225218341</v>
      </c>
      <c r="AR295" s="171">
        <f t="shared" si="66"/>
        <v>1232379.1666666665</v>
      </c>
      <c r="AS295" s="171">
        <f t="shared" si="71"/>
        <v>7275.8620689655172</v>
      </c>
      <c r="AT295">
        <f t="shared" si="79"/>
        <v>290000</v>
      </c>
      <c r="AU295" s="171">
        <f t="shared" si="67"/>
        <v>1239655.0287356321</v>
      </c>
      <c r="AW295" s="171">
        <f t="shared" si="72"/>
        <v>1111666.6666666667</v>
      </c>
      <c r="AX295" s="171">
        <f t="shared" si="73"/>
        <v>348910.3448275862</v>
      </c>
      <c r="AY295">
        <f t="shared" si="77"/>
        <v>290000</v>
      </c>
      <c r="AZ295" s="171">
        <f t="shared" si="68"/>
        <v>1460577.0114942528</v>
      </c>
      <c r="BB295" s="171">
        <f t="shared" si="74"/>
        <v>132916.66666666666</v>
      </c>
      <c r="BC295" s="171">
        <f t="shared" si="75"/>
        <v>185741.37931034484</v>
      </c>
      <c r="BD295">
        <f t="shared" si="78"/>
        <v>290000</v>
      </c>
      <c r="BE295" s="171">
        <f t="shared" si="69"/>
        <v>318658.0459770115</v>
      </c>
    </row>
    <row r="296" spans="39:57" x14ac:dyDescent="0.2">
      <c r="AM296" s="171">
        <f t="shared" si="64"/>
        <v>4062360.0000000005</v>
      </c>
      <c r="AN296" s="171">
        <f t="shared" si="70"/>
        <v>16806.269867119456</v>
      </c>
      <c r="AO296">
        <f t="shared" si="76"/>
        <v>291000</v>
      </c>
      <c r="AP296" s="171">
        <f t="shared" si="65"/>
        <v>4079166.2698671198</v>
      </c>
      <c r="AR296" s="171">
        <f t="shared" si="66"/>
        <v>1236628.7499999998</v>
      </c>
      <c r="AS296" s="171">
        <f t="shared" si="71"/>
        <v>7250.8591065292094</v>
      </c>
      <c r="AT296">
        <f t="shared" si="79"/>
        <v>291000</v>
      </c>
      <c r="AU296" s="171">
        <f t="shared" si="67"/>
        <v>1243879.609106529</v>
      </c>
      <c r="AW296" s="171">
        <f t="shared" si="72"/>
        <v>1115500</v>
      </c>
      <c r="AX296" s="171">
        <f t="shared" si="73"/>
        <v>347711.34020618559</v>
      </c>
      <c r="AY296">
        <f t="shared" si="77"/>
        <v>291000</v>
      </c>
      <c r="AZ296" s="171">
        <f t="shared" si="68"/>
        <v>1463211.3402061856</v>
      </c>
      <c r="BB296" s="171">
        <f t="shared" si="74"/>
        <v>133375</v>
      </c>
      <c r="BC296" s="171">
        <f t="shared" si="75"/>
        <v>185103.09278350516</v>
      </c>
      <c r="BD296">
        <f t="shared" si="78"/>
        <v>291000</v>
      </c>
      <c r="BE296" s="171">
        <f t="shared" si="69"/>
        <v>318478.09278350516</v>
      </c>
    </row>
    <row r="297" spans="39:57" x14ac:dyDescent="0.2">
      <c r="AM297" s="171">
        <f t="shared" si="64"/>
        <v>4076320.0000000005</v>
      </c>
      <c r="AN297" s="171">
        <f t="shared" si="70"/>
        <v>16748.714148396444</v>
      </c>
      <c r="AO297">
        <f t="shared" si="76"/>
        <v>292000</v>
      </c>
      <c r="AP297" s="171">
        <f t="shared" si="65"/>
        <v>4093068.7141483971</v>
      </c>
      <c r="AR297" s="171">
        <f t="shared" si="66"/>
        <v>1240878.3333333333</v>
      </c>
      <c r="AS297" s="171">
        <f t="shared" si="71"/>
        <v>7226.0273972602736</v>
      </c>
      <c r="AT297">
        <f t="shared" si="79"/>
        <v>292000</v>
      </c>
      <c r="AU297" s="171">
        <f t="shared" si="67"/>
        <v>1248104.3607305936</v>
      </c>
      <c r="AW297" s="171">
        <f t="shared" si="72"/>
        <v>1119333.3333333335</v>
      </c>
      <c r="AX297" s="171">
        <f t="shared" si="73"/>
        <v>346520.54794520547</v>
      </c>
      <c r="AY297">
        <f t="shared" si="77"/>
        <v>292000</v>
      </c>
      <c r="AZ297" s="171">
        <f t="shared" si="68"/>
        <v>1465853.8812785391</v>
      </c>
      <c r="BB297" s="171">
        <f t="shared" si="74"/>
        <v>133833.33333333331</v>
      </c>
      <c r="BC297" s="171">
        <f t="shared" si="75"/>
        <v>184469.17808219179</v>
      </c>
      <c r="BD297">
        <f t="shared" si="78"/>
        <v>292000</v>
      </c>
      <c r="BE297" s="171">
        <f t="shared" si="69"/>
        <v>318302.51141552511</v>
      </c>
    </row>
    <row r="298" spans="39:57" x14ac:dyDescent="0.2">
      <c r="AM298" s="171">
        <f t="shared" si="64"/>
        <v>4090280.0000000005</v>
      </c>
      <c r="AN298" s="171">
        <f t="shared" si="70"/>
        <v>16691.551301473588</v>
      </c>
      <c r="AO298">
        <f t="shared" si="76"/>
        <v>293000</v>
      </c>
      <c r="AP298" s="171">
        <f t="shared" si="65"/>
        <v>4106971.5513014742</v>
      </c>
      <c r="AR298" s="171">
        <f t="shared" si="66"/>
        <v>1245127.9166666665</v>
      </c>
      <c r="AS298" s="171">
        <f t="shared" si="71"/>
        <v>7201.3651877133107</v>
      </c>
      <c r="AT298">
        <f t="shared" si="79"/>
        <v>293000</v>
      </c>
      <c r="AU298" s="171">
        <f t="shared" si="67"/>
        <v>1252329.2818543799</v>
      </c>
      <c r="AW298" s="171">
        <f t="shared" si="72"/>
        <v>1123166.6666666667</v>
      </c>
      <c r="AX298" s="171">
        <f t="shared" si="73"/>
        <v>345337.88395904435</v>
      </c>
      <c r="AY298">
        <f t="shared" si="77"/>
        <v>293000</v>
      </c>
      <c r="AZ298" s="171">
        <f t="shared" si="68"/>
        <v>1468504.5506257112</v>
      </c>
      <c r="BB298" s="171">
        <f t="shared" si="74"/>
        <v>134291.66666666666</v>
      </c>
      <c r="BC298" s="171">
        <f t="shared" si="75"/>
        <v>183839.590443686</v>
      </c>
      <c r="BD298">
        <f t="shared" si="78"/>
        <v>293000</v>
      </c>
      <c r="BE298" s="171">
        <f t="shared" si="69"/>
        <v>318131.25711035263</v>
      </c>
    </row>
    <row r="299" spans="39:57" x14ac:dyDescent="0.2">
      <c r="AM299" s="171">
        <f t="shared" si="64"/>
        <v>4104240.0000000005</v>
      </c>
      <c r="AN299" s="171">
        <f t="shared" si="70"/>
        <v>16634.777317454969</v>
      </c>
      <c r="AO299">
        <f t="shared" si="76"/>
        <v>294000</v>
      </c>
      <c r="AP299" s="171">
        <f t="shared" si="65"/>
        <v>4120874.7773174555</v>
      </c>
      <c r="AR299" s="171">
        <f t="shared" si="66"/>
        <v>1249377.4999999998</v>
      </c>
      <c r="AS299" s="171">
        <f t="shared" si="71"/>
        <v>7176.8707482993195</v>
      </c>
      <c r="AT299">
        <f t="shared" si="79"/>
        <v>294000</v>
      </c>
      <c r="AU299" s="171">
        <f t="shared" si="67"/>
        <v>1256554.3707482992</v>
      </c>
      <c r="AW299" s="171">
        <f t="shared" si="72"/>
        <v>1127000</v>
      </c>
      <c r="AX299" s="171">
        <f t="shared" si="73"/>
        <v>344163.26530612243</v>
      </c>
      <c r="AY299">
        <f t="shared" si="77"/>
        <v>294000</v>
      </c>
      <c r="AZ299" s="171">
        <f t="shared" si="68"/>
        <v>1471163.2653061224</v>
      </c>
      <c r="BB299" s="171">
        <f t="shared" si="74"/>
        <v>134750</v>
      </c>
      <c r="BC299" s="171">
        <f t="shared" si="75"/>
        <v>183214.28571428571</v>
      </c>
      <c r="BD299">
        <f t="shared" si="78"/>
        <v>294000</v>
      </c>
      <c r="BE299" s="171">
        <f t="shared" si="69"/>
        <v>317964.28571428568</v>
      </c>
    </row>
    <row r="300" spans="39:57" x14ac:dyDescent="0.2">
      <c r="AM300" s="171">
        <f t="shared" si="64"/>
        <v>4118200.0000000005</v>
      </c>
      <c r="AN300" s="171">
        <f t="shared" si="70"/>
        <v>16578.388241802582</v>
      </c>
      <c r="AO300">
        <f t="shared" si="76"/>
        <v>295000</v>
      </c>
      <c r="AP300" s="171">
        <f t="shared" si="65"/>
        <v>4134778.3882418033</v>
      </c>
      <c r="AR300" s="171">
        <f t="shared" si="66"/>
        <v>1253627.0833333333</v>
      </c>
      <c r="AS300" s="171">
        <f t="shared" si="71"/>
        <v>7152.5423728813557</v>
      </c>
      <c r="AT300">
        <f t="shared" si="79"/>
        <v>295000</v>
      </c>
      <c r="AU300" s="171">
        <f t="shared" si="67"/>
        <v>1260779.6257062147</v>
      </c>
      <c r="AW300" s="171">
        <f t="shared" si="72"/>
        <v>1130833.3333333335</v>
      </c>
      <c r="AX300" s="171">
        <f t="shared" si="73"/>
        <v>342996.6101694915</v>
      </c>
      <c r="AY300">
        <f t="shared" si="77"/>
        <v>295000</v>
      </c>
      <c r="AZ300" s="171">
        <f t="shared" si="68"/>
        <v>1473829.943502825</v>
      </c>
      <c r="BB300" s="171">
        <f t="shared" si="74"/>
        <v>135208.33333333331</v>
      </c>
      <c r="BC300" s="171">
        <f t="shared" si="75"/>
        <v>182593.22033898305</v>
      </c>
      <c r="BD300">
        <f t="shared" si="78"/>
        <v>295000</v>
      </c>
      <c r="BE300" s="171">
        <f t="shared" si="69"/>
        <v>317801.55367231637</v>
      </c>
    </row>
    <row r="301" spans="39:57" x14ac:dyDescent="0.2">
      <c r="AM301" s="171">
        <f t="shared" si="64"/>
        <v>4132160.0000000005</v>
      </c>
      <c r="AN301" s="171">
        <f t="shared" si="70"/>
        <v>16522.380173418114</v>
      </c>
      <c r="AO301">
        <f t="shared" si="76"/>
        <v>296000</v>
      </c>
      <c r="AP301" s="171">
        <f t="shared" si="65"/>
        <v>4148682.3801734187</v>
      </c>
      <c r="AR301" s="171">
        <f t="shared" si="66"/>
        <v>1257876.6666666665</v>
      </c>
      <c r="AS301" s="171">
        <f t="shared" si="71"/>
        <v>7128.3783783783783</v>
      </c>
      <c r="AT301">
        <f t="shared" si="79"/>
        <v>296000</v>
      </c>
      <c r="AU301" s="171">
        <f t="shared" si="67"/>
        <v>1265005.045045045</v>
      </c>
      <c r="AW301" s="171">
        <f t="shared" si="72"/>
        <v>1134666.6666666667</v>
      </c>
      <c r="AX301" s="171">
        <f t="shared" si="73"/>
        <v>341837.83783783781</v>
      </c>
      <c r="AY301">
        <f t="shared" si="77"/>
        <v>296000</v>
      </c>
      <c r="AZ301" s="171">
        <f t="shared" si="68"/>
        <v>1476504.5045045046</v>
      </c>
      <c r="BB301" s="171">
        <f t="shared" si="74"/>
        <v>135666.66666666666</v>
      </c>
      <c r="BC301" s="171">
        <f t="shared" si="75"/>
        <v>181976.35135135136</v>
      </c>
      <c r="BD301">
        <f t="shared" si="78"/>
        <v>296000</v>
      </c>
      <c r="BE301" s="171">
        <f t="shared" si="69"/>
        <v>317643.01801801799</v>
      </c>
    </row>
    <row r="302" spans="39:57" x14ac:dyDescent="0.2">
      <c r="AM302" s="171">
        <f t="shared" si="64"/>
        <v>4146120.0000000005</v>
      </c>
      <c r="AN302" s="171">
        <f t="shared" si="70"/>
        <v>16466.749263743302</v>
      </c>
      <c r="AO302">
        <f t="shared" si="76"/>
        <v>297000</v>
      </c>
      <c r="AP302" s="171">
        <f t="shared" si="65"/>
        <v>4162586.7492637439</v>
      </c>
      <c r="AR302" s="171">
        <f t="shared" si="66"/>
        <v>1262126.2499999998</v>
      </c>
      <c r="AS302" s="171">
        <f t="shared" si="71"/>
        <v>7104.3771043771039</v>
      </c>
      <c r="AT302">
        <f t="shared" si="79"/>
        <v>297000</v>
      </c>
      <c r="AU302" s="171">
        <f t="shared" si="67"/>
        <v>1269230.6271043769</v>
      </c>
      <c r="AW302" s="171">
        <f t="shared" si="72"/>
        <v>1138500</v>
      </c>
      <c r="AX302" s="171">
        <f t="shared" si="73"/>
        <v>340686.86868686869</v>
      </c>
      <c r="AY302">
        <f t="shared" si="77"/>
        <v>297000</v>
      </c>
      <c r="AZ302" s="171">
        <f t="shared" si="68"/>
        <v>1479186.8686868688</v>
      </c>
      <c r="BB302" s="171">
        <f t="shared" si="74"/>
        <v>136125</v>
      </c>
      <c r="BC302" s="171">
        <f t="shared" si="75"/>
        <v>181363.63636363635</v>
      </c>
      <c r="BD302">
        <f t="shared" si="78"/>
        <v>297000</v>
      </c>
      <c r="BE302" s="171">
        <f t="shared" si="69"/>
        <v>317488.63636363635</v>
      </c>
    </row>
    <row r="303" spans="39:57" x14ac:dyDescent="0.2">
      <c r="AM303" s="171">
        <f t="shared" si="64"/>
        <v>4160080.0000000005</v>
      </c>
      <c r="AN303" s="171">
        <f t="shared" si="70"/>
        <v>16411.491715878394</v>
      </c>
      <c r="AO303">
        <f t="shared" si="76"/>
        <v>298000</v>
      </c>
      <c r="AP303" s="171">
        <f t="shared" si="65"/>
        <v>4176491.4917158787</v>
      </c>
      <c r="AR303" s="171">
        <f t="shared" si="66"/>
        <v>1266375.8333333333</v>
      </c>
      <c r="AS303" s="171">
        <f t="shared" si="71"/>
        <v>7080.5369127516778</v>
      </c>
      <c r="AT303">
        <f t="shared" si="79"/>
        <v>298000</v>
      </c>
      <c r="AU303" s="171">
        <f t="shared" si="67"/>
        <v>1273456.3702460849</v>
      </c>
      <c r="AW303" s="171">
        <f t="shared" si="72"/>
        <v>1142333.3333333335</v>
      </c>
      <c r="AX303" s="171">
        <f t="shared" si="73"/>
        <v>339543.62416107382</v>
      </c>
      <c r="AY303">
        <f t="shared" si="77"/>
        <v>298000</v>
      </c>
      <c r="AZ303" s="171">
        <f t="shared" si="68"/>
        <v>1481876.9574944074</v>
      </c>
      <c r="BB303" s="171">
        <f t="shared" si="74"/>
        <v>136583.33333333331</v>
      </c>
      <c r="BC303" s="171">
        <f t="shared" si="75"/>
        <v>180755.03355704699</v>
      </c>
      <c r="BD303">
        <f t="shared" si="78"/>
        <v>298000</v>
      </c>
      <c r="BE303" s="171">
        <f t="shared" si="69"/>
        <v>317338.36689038028</v>
      </c>
    </row>
    <row r="304" spans="39:57" x14ac:dyDescent="0.2">
      <c r="AM304" s="171">
        <f t="shared" si="64"/>
        <v>4174040.0000000005</v>
      </c>
      <c r="AN304" s="171">
        <f t="shared" si="70"/>
        <v>16356.603783718265</v>
      </c>
      <c r="AO304">
        <f t="shared" si="76"/>
        <v>299000</v>
      </c>
      <c r="AP304" s="171">
        <f t="shared" si="65"/>
        <v>4190396.6037837188</v>
      </c>
      <c r="AR304" s="171">
        <f t="shared" si="66"/>
        <v>1270625.4166666665</v>
      </c>
      <c r="AS304" s="171">
        <f t="shared" si="71"/>
        <v>7056.8561872909695</v>
      </c>
      <c r="AT304">
        <f t="shared" si="79"/>
        <v>299000</v>
      </c>
      <c r="AU304" s="171">
        <f t="shared" si="67"/>
        <v>1277682.2728539575</v>
      </c>
      <c r="AW304" s="171">
        <f t="shared" si="72"/>
        <v>1146166.6666666667</v>
      </c>
      <c r="AX304" s="171">
        <f t="shared" si="73"/>
        <v>338408.02675585286</v>
      </c>
      <c r="AY304">
        <f t="shared" si="77"/>
        <v>299000</v>
      </c>
      <c r="AZ304" s="171">
        <f t="shared" si="68"/>
        <v>1484574.6934225196</v>
      </c>
      <c r="BB304" s="171">
        <f t="shared" si="74"/>
        <v>137041.66666666666</v>
      </c>
      <c r="BC304" s="171">
        <f t="shared" si="75"/>
        <v>180150.50167224079</v>
      </c>
      <c r="BD304">
        <f t="shared" si="78"/>
        <v>299000</v>
      </c>
      <c r="BE304" s="171">
        <f t="shared" si="69"/>
        <v>317192.16833890742</v>
      </c>
    </row>
    <row r="305" spans="39:57" x14ac:dyDescent="0.2">
      <c r="AM305" s="171">
        <f t="shared" si="64"/>
        <v>4188000.0000000005</v>
      </c>
      <c r="AN305" s="171">
        <f t="shared" si="70"/>
        <v>16302.081771105872</v>
      </c>
      <c r="AO305">
        <f t="shared" si="76"/>
        <v>300000</v>
      </c>
      <c r="AP305" s="171">
        <f t="shared" si="65"/>
        <v>4204302.0817711065</v>
      </c>
      <c r="AR305" s="171">
        <f t="shared" si="66"/>
        <v>1274874.9999999998</v>
      </c>
      <c r="AS305" s="171">
        <f t="shared" si="71"/>
        <v>7033.333333333333</v>
      </c>
      <c r="AT305">
        <f t="shared" si="79"/>
        <v>300000</v>
      </c>
      <c r="AU305" s="171">
        <f t="shared" si="67"/>
        <v>1281908.333333333</v>
      </c>
      <c r="AW305" s="171">
        <f t="shared" si="72"/>
        <v>1150000</v>
      </c>
      <c r="AX305" s="171">
        <f t="shared" si="73"/>
        <v>337280</v>
      </c>
      <c r="AY305">
        <f t="shared" si="77"/>
        <v>300000</v>
      </c>
      <c r="AZ305" s="171">
        <f t="shared" si="68"/>
        <v>1487280</v>
      </c>
      <c r="BB305" s="171">
        <f t="shared" si="74"/>
        <v>137500</v>
      </c>
      <c r="BC305" s="171">
        <f t="shared" si="75"/>
        <v>179550</v>
      </c>
      <c r="BD305">
        <f t="shared" si="78"/>
        <v>300000</v>
      </c>
      <c r="BE305" s="171">
        <f t="shared" si="69"/>
        <v>317050</v>
      </c>
    </row>
    <row r="306" spans="39:57" x14ac:dyDescent="0.2">
      <c r="AM306" s="171">
        <f t="shared" si="64"/>
        <v>4201960</v>
      </c>
      <c r="AN306" s="171">
        <f t="shared" si="70"/>
        <v>16247.92203100253</v>
      </c>
      <c r="AO306">
        <f t="shared" si="76"/>
        <v>301000</v>
      </c>
      <c r="AP306" s="171">
        <f t="shared" si="65"/>
        <v>4218207.9220310021</v>
      </c>
      <c r="AR306" s="171">
        <f t="shared" si="66"/>
        <v>1279124.5833333333</v>
      </c>
      <c r="AS306" s="171">
        <f t="shared" si="71"/>
        <v>7009.9667774086374</v>
      </c>
      <c r="AT306">
        <f t="shared" si="79"/>
        <v>301000</v>
      </c>
      <c r="AU306" s="171">
        <f t="shared" si="67"/>
        <v>1286134.550110742</v>
      </c>
      <c r="AW306" s="171">
        <f t="shared" si="72"/>
        <v>1153833.3333333335</v>
      </c>
      <c r="AX306" s="171">
        <f t="shared" si="73"/>
        <v>336159.4684385382</v>
      </c>
      <c r="AY306">
        <f t="shared" si="77"/>
        <v>301000</v>
      </c>
      <c r="AZ306" s="171">
        <f t="shared" si="68"/>
        <v>1489992.8017718717</v>
      </c>
      <c r="BB306" s="171">
        <f t="shared" si="74"/>
        <v>137958.33333333331</v>
      </c>
      <c r="BC306" s="171">
        <f t="shared" si="75"/>
        <v>178953.48837209304</v>
      </c>
      <c r="BD306">
        <f t="shared" si="78"/>
        <v>301000</v>
      </c>
      <c r="BE306" s="171">
        <f t="shared" si="69"/>
        <v>316911.82170542632</v>
      </c>
    </row>
    <row r="307" spans="39:57" x14ac:dyDescent="0.2">
      <c r="AM307" s="171">
        <f t="shared" si="64"/>
        <v>4215920</v>
      </c>
      <c r="AN307" s="171">
        <f t="shared" si="70"/>
        <v>16194.120964674707</v>
      </c>
      <c r="AO307">
        <f t="shared" si="76"/>
        <v>302000</v>
      </c>
      <c r="AP307" s="171">
        <f t="shared" si="65"/>
        <v>4232114.1209646743</v>
      </c>
      <c r="AR307" s="171">
        <f t="shared" si="66"/>
        <v>1283374.1666666665</v>
      </c>
      <c r="AS307" s="171">
        <f t="shared" si="71"/>
        <v>6986.7549668874171</v>
      </c>
      <c r="AT307">
        <f t="shared" si="79"/>
        <v>302000</v>
      </c>
      <c r="AU307" s="171">
        <f t="shared" si="67"/>
        <v>1290360.9216335539</v>
      </c>
      <c r="AW307" s="171">
        <f t="shared" si="72"/>
        <v>1157666.6666666667</v>
      </c>
      <c r="AX307" s="171">
        <f t="shared" si="73"/>
        <v>335046.35761589406</v>
      </c>
      <c r="AY307">
        <f t="shared" si="77"/>
        <v>302000</v>
      </c>
      <c r="AZ307" s="171">
        <f t="shared" si="68"/>
        <v>1492713.0242825607</v>
      </c>
      <c r="BB307" s="171">
        <f t="shared" si="74"/>
        <v>138416.66666666666</v>
      </c>
      <c r="BC307" s="171">
        <f t="shared" si="75"/>
        <v>178360.92715231789</v>
      </c>
      <c r="BD307">
        <f t="shared" si="78"/>
        <v>302000</v>
      </c>
      <c r="BE307" s="171">
        <f t="shared" si="69"/>
        <v>316777.59381898458</v>
      </c>
    </row>
    <row r="308" spans="39:57" x14ac:dyDescent="0.2">
      <c r="AM308" s="171">
        <f t="shared" si="64"/>
        <v>4229880</v>
      </c>
      <c r="AN308" s="171">
        <f t="shared" si="70"/>
        <v>16140.675020896902</v>
      </c>
      <c r="AO308">
        <f t="shared" si="76"/>
        <v>303000</v>
      </c>
      <c r="AP308" s="171">
        <f t="shared" si="65"/>
        <v>4246020.6750208968</v>
      </c>
      <c r="AR308" s="171">
        <f t="shared" si="66"/>
        <v>1287623.7499999998</v>
      </c>
      <c r="AS308" s="171">
        <f t="shared" si="71"/>
        <v>6963.6963696369639</v>
      </c>
      <c r="AT308">
        <f t="shared" si="79"/>
        <v>303000</v>
      </c>
      <c r="AU308" s="171">
        <f t="shared" si="67"/>
        <v>1294587.4463696368</v>
      </c>
      <c r="AW308" s="171">
        <f t="shared" si="72"/>
        <v>1161500</v>
      </c>
      <c r="AX308" s="171">
        <f t="shared" si="73"/>
        <v>333940.59405940596</v>
      </c>
      <c r="AY308">
        <f t="shared" si="77"/>
        <v>303000</v>
      </c>
      <c r="AZ308" s="171">
        <f t="shared" si="68"/>
        <v>1495440.5940594058</v>
      </c>
      <c r="BB308" s="171">
        <f t="shared" si="74"/>
        <v>138875</v>
      </c>
      <c r="BC308" s="171">
        <f t="shared" si="75"/>
        <v>177772.27722772278</v>
      </c>
      <c r="BD308">
        <f t="shared" si="78"/>
        <v>303000</v>
      </c>
      <c r="BE308" s="171">
        <f t="shared" si="69"/>
        <v>316647.27722772281</v>
      </c>
    </row>
    <row r="309" spans="39:57" x14ac:dyDescent="0.2">
      <c r="AM309" s="171">
        <f t="shared" si="64"/>
        <v>4243840</v>
      </c>
      <c r="AN309" s="171">
        <f t="shared" si="70"/>
        <v>16087.580695170267</v>
      </c>
      <c r="AO309">
        <f t="shared" si="76"/>
        <v>304000</v>
      </c>
      <c r="AP309" s="171">
        <f t="shared" si="65"/>
        <v>4259927.58069517</v>
      </c>
      <c r="AR309" s="171">
        <f t="shared" si="66"/>
        <v>1291873.3333333333</v>
      </c>
      <c r="AS309" s="171">
        <f t="shared" si="71"/>
        <v>6940.7894736842109</v>
      </c>
      <c r="AT309">
        <f t="shared" si="79"/>
        <v>304000</v>
      </c>
      <c r="AU309" s="171">
        <f t="shared" si="67"/>
        <v>1298814.1228070175</v>
      </c>
      <c r="AW309" s="171">
        <f t="shared" si="72"/>
        <v>1165333.3333333335</v>
      </c>
      <c r="AX309" s="171">
        <f t="shared" si="73"/>
        <v>332842.10526315792</v>
      </c>
      <c r="AY309">
        <f t="shared" si="77"/>
        <v>304000</v>
      </c>
      <c r="AZ309" s="171">
        <f t="shared" si="68"/>
        <v>1498175.4385964915</v>
      </c>
      <c r="BB309" s="171">
        <f t="shared" si="74"/>
        <v>139333.33333333331</v>
      </c>
      <c r="BC309" s="171">
        <f t="shared" si="75"/>
        <v>177187.5</v>
      </c>
      <c r="BD309">
        <f t="shared" si="78"/>
        <v>304000</v>
      </c>
      <c r="BE309" s="171">
        <f t="shared" si="69"/>
        <v>316520.83333333331</v>
      </c>
    </row>
    <row r="310" spans="39:57" x14ac:dyDescent="0.2">
      <c r="AM310" s="171">
        <f t="shared" si="64"/>
        <v>4257800</v>
      </c>
      <c r="AN310" s="171">
        <f t="shared" si="70"/>
        <v>16034.834528956595</v>
      </c>
      <c r="AO310">
        <f t="shared" si="76"/>
        <v>305000</v>
      </c>
      <c r="AP310" s="171">
        <f t="shared" si="65"/>
        <v>4273834.8345289566</v>
      </c>
      <c r="AR310" s="171">
        <f t="shared" si="66"/>
        <v>1296122.9166666665</v>
      </c>
      <c r="AS310" s="171">
        <f t="shared" si="71"/>
        <v>6918.0327868852455</v>
      </c>
      <c r="AT310">
        <f t="shared" si="79"/>
        <v>305000</v>
      </c>
      <c r="AU310" s="171">
        <f t="shared" si="67"/>
        <v>1303040.9494535518</v>
      </c>
      <c r="AW310" s="171">
        <f t="shared" si="72"/>
        <v>1169166.6666666667</v>
      </c>
      <c r="AX310" s="171">
        <f t="shared" si="73"/>
        <v>331750.81967213115</v>
      </c>
      <c r="AY310">
        <f t="shared" si="77"/>
        <v>305000</v>
      </c>
      <c r="AZ310" s="171">
        <f t="shared" si="68"/>
        <v>1500917.486338798</v>
      </c>
      <c r="BB310" s="171">
        <f t="shared" si="74"/>
        <v>139791.66666666666</v>
      </c>
      <c r="BC310" s="171">
        <f t="shared" si="75"/>
        <v>176606.55737704918</v>
      </c>
      <c r="BD310">
        <f t="shared" si="78"/>
        <v>305000</v>
      </c>
      <c r="BE310" s="171">
        <f t="shared" si="69"/>
        <v>316398.22404371586</v>
      </c>
    </row>
    <row r="311" spans="39:57" x14ac:dyDescent="0.2">
      <c r="AM311" s="171">
        <f t="shared" si="64"/>
        <v>4271760</v>
      </c>
      <c r="AN311" s="171">
        <f t="shared" si="70"/>
        <v>15982.433108927326</v>
      </c>
      <c r="AO311">
        <f t="shared" si="76"/>
        <v>306000</v>
      </c>
      <c r="AP311" s="171">
        <f t="shared" si="65"/>
        <v>4287742.4331089277</v>
      </c>
      <c r="AR311" s="171">
        <f t="shared" si="66"/>
        <v>1300372.4999999998</v>
      </c>
      <c r="AS311" s="171">
        <f t="shared" si="71"/>
        <v>6895.4248366013071</v>
      </c>
      <c r="AT311">
        <f t="shared" si="79"/>
        <v>306000</v>
      </c>
      <c r="AU311" s="171">
        <f t="shared" si="67"/>
        <v>1307267.9248366011</v>
      </c>
      <c r="AW311" s="171">
        <f t="shared" si="72"/>
        <v>1173000</v>
      </c>
      <c r="AX311" s="171">
        <f t="shared" si="73"/>
        <v>330666.66666666669</v>
      </c>
      <c r="AY311">
        <f t="shared" si="77"/>
        <v>306000</v>
      </c>
      <c r="AZ311" s="171">
        <f t="shared" si="68"/>
        <v>1503666.6666666667</v>
      </c>
      <c r="BB311" s="171">
        <f t="shared" si="74"/>
        <v>140250</v>
      </c>
      <c r="BC311" s="171">
        <f t="shared" si="75"/>
        <v>176029.41176470587</v>
      </c>
      <c r="BD311">
        <f t="shared" si="78"/>
        <v>306000</v>
      </c>
      <c r="BE311" s="171">
        <f t="shared" si="69"/>
        <v>316279.4117647059</v>
      </c>
    </row>
    <row r="312" spans="39:57" x14ac:dyDescent="0.2">
      <c r="AM312" s="171">
        <f t="shared" si="64"/>
        <v>4285720</v>
      </c>
      <c r="AN312" s="171">
        <f t="shared" si="70"/>
        <v>15930.373066227236</v>
      </c>
      <c r="AO312">
        <f t="shared" si="76"/>
        <v>307000</v>
      </c>
      <c r="AP312" s="171">
        <f t="shared" si="65"/>
        <v>4301650.373066227</v>
      </c>
      <c r="AR312" s="171">
        <f t="shared" si="66"/>
        <v>1304622.0833333333</v>
      </c>
      <c r="AS312" s="171">
        <f t="shared" si="71"/>
        <v>6872.9641693811072</v>
      </c>
      <c r="AT312">
        <f t="shared" si="79"/>
        <v>307000</v>
      </c>
      <c r="AU312" s="171">
        <f t="shared" si="67"/>
        <v>1311495.0475027144</v>
      </c>
      <c r="AW312" s="171">
        <f t="shared" si="72"/>
        <v>1176833.3333333335</v>
      </c>
      <c r="AX312" s="171">
        <f t="shared" si="73"/>
        <v>329589.57654723129</v>
      </c>
      <c r="AY312">
        <f t="shared" si="77"/>
        <v>307000</v>
      </c>
      <c r="AZ312" s="171">
        <f t="shared" si="68"/>
        <v>1506422.9098805648</v>
      </c>
      <c r="BB312" s="171">
        <f t="shared" si="74"/>
        <v>140708.33333333331</v>
      </c>
      <c r="BC312" s="171">
        <f t="shared" si="75"/>
        <v>175456.02605863192</v>
      </c>
      <c r="BD312">
        <f t="shared" si="78"/>
        <v>307000</v>
      </c>
      <c r="BE312" s="171">
        <f t="shared" si="69"/>
        <v>316164.3593919652</v>
      </c>
    </row>
    <row r="313" spans="39:57" x14ac:dyDescent="0.2">
      <c r="AM313" s="171">
        <f t="shared" si="64"/>
        <v>4299680</v>
      </c>
      <c r="AN313" s="171">
        <f t="shared" si="70"/>
        <v>15878.651075752472</v>
      </c>
      <c r="AO313">
        <f t="shared" si="76"/>
        <v>308000</v>
      </c>
      <c r="AP313" s="171">
        <f t="shared" si="65"/>
        <v>4315558.6510757525</v>
      </c>
      <c r="AR313" s="171">
        <f t="shared" si="66"/>
        <v>1308871.6666666665</v>
      </c>
      <c r="AS313" s="171">
        <f t="shared" si="71"/>
        <v>6850.6493506493507</v>
      </c>
      <c r="AT313">
        <f t="shared" si="79"/>
        <v>308000</v>
      </c>
      <c r="AU313" s="171">
        <f t="shared" si="67"/>
        <v>1315722.316017316</v>
      </c>
      <c r="AW313" s="171">
        <f t="shared" si="72"/>
        <v>1180666.6666666667</v>
      </c>
      <c r="AX313" s="171">
        <f t="shared" si="73"/>
        <v>328519.48051948054</v>
      </c>
      <c r="AY313">
        <f t="shared" si="77"/>
        <v>308000</v>
      </c>
      <c r="AZ313" s="171">
        <f t="shared" si="68"/>
        <v>1509186.1471861473</v>
      </c>
      <c r="BB313" s="171">
        <f t="shared" si="74"/>
        <v>141166.66666666666</v>
      </c>
      <c r="BC313" s="171">
        <f t="shared" si="75"/>
        <v>174886.36363636365</v>
      </c>
      <c r="BD313">
        <f t="shared" si="78"/>
        <v>308000</v>
      </c>
      <c r="BE313" s="171">
        <f t="shared" si="69"/>
        <v>316053.03030303027</v>
      </c>
    </row>
    <row r="314" spans="39:57" x14ac:dyDescent="0.2">
      <c r="AM314" s="171">
        <f t="shared" si="64"/>
        <v>4313640</v>
      </c>
      <c r="AN314" s="171">
        <f t="shared" si="70"/>
        <v>15827.263855442594</v>
      </c>
      <c r="AO314">
        <f t="shared" si="76"/>
        <v>309000</v>
      </c>
      <c r="AP314" s="171">
        <f t="shared" si="65"/>
        <v>4329467.2638554424</v>
      </c>
      <c r="AR314" s="171">
        <f t="shared" si="66"/>
        <v>1313121.2499999998</v>
      </c>
      <c r="AS314" s="171">
        <f t="shared" si="71"/>
        <v>6828.4789644012944</v>
      </c>
      <c r="AT314">
        <f t="shared" si="79"/>
        <v>309000</v>
      </c>
      <c r="AU314" s="171">
        <f t="shared" si="67"/>
        <v>1319949.7289644012</v>
      </c>
      <c r="AW314" s="171">
        <f t="shared" si="72"/>
        <v>1184500</v>
      </c>
      <c r="AX314" s="171">
        <f t="shared" si="73"/>
        <v>327456.31067961163</v>
      </c>
      <c r="AY314">
        <f t="shared" si="77"/>
        <v>309000</v>
      </c>
      <c r="AZ314" s="171">
        <f t="shared" si="68"/>
        <v>1511956.3106796117</v>
      </c>
      <c r="BB314" s="171">
        <f t="shared" si="74"/>
        <v>141625</v>
      </c>
      <c r="BC314" s="171">
        <f t="shared" si="75"/>
        <v>174320.38834951457</v>
      </c>
      <c r="BD314">
        <f t="shared" si="78"/>
        <v>309000</v>
      </c>
      <c r="BE314" s="171">
        <f t="shared" si="69"/>
        <v>315945.38834951457</v>
      </c>
    </row>
    <row r="315" spans="39:57" x14ac:dyDescent="0.2">
      <c r="AM315" s="171">
        <f t="shared" si="64"/>
        <v>4327600</v>
      </c>
      <c r="AN315" s="171">
        <f t="shared" si="70"/>
        <v>15776.208165586328</v>
      </c>
      <c r="AO315">
        <f t="shared" si="76"/>
        <v>310000</v>
      </c>
      <c r="AP315" s="171">
        <f t="shared" si="65"/>
        <v>4343376.208165586</v>
      </c>
      <c r="AR315" s="171">
        <f t="shared" si="66"/>
        <v>1317370.8333333333</v>
      </c>
      <c r="AS315" s="171">
        <f t="shared" si="71"/>
        <v>6806.4516129032254</v>
      </c>
      <c r="AT315">
        <f t="shared" si="79"/>
        <v>310000</v>
      </c>
      <c r="AU315" s="171">
        <f t="shared" si="67"/>
        <v>1324177.2849462365</v>
      </c>
      <c r="AW315" s="171">
        <f t="shared" si="72"/>
        <v>1188333.3333333335</v>
      </c>
      <c r="AX315" s="171">
        <f t="shared" si="73"/>
        <v>326400</v>
      </c>
      <c r="AY315">
        <f t="shared" si="77"/>
        <v>310000</v>
      </c>
      <c r="AZ315" s="171">
        <f t="shared" si="68"/>
        <v>1514733.3333333335</v>
      </c>
      <c r="BB315" s="171">
        <f t="shared" si="74"/>
        <v>142083.33333333331</v>
      </c>
      <c r="BC315" s="171">
        <f t="shared" si="75"/>
        <v>173758.06451612903</v>
      </c>
      <c r="BD315">
        <f t="shared" si="78"/>
        <v>310000</v>
      </c>
      <c r="BE315" s="171">
        <f t="shared" si="69"/>
        <v>315841.39784946234</v>
      </c>
    </row>
    <row r="316" spans="39:57" x14ac:dyDescent="0.2">
      <c r="AM316" s="171">
        <f t="shared" si="64"/>
        <v>4341560</v>
      </c>
      <c r="AN316" s="171">
        <f t="shared" si="70"/>
        <v>15725.480808140712</v>
      </c>
      <c r="AO316">
        <f t="shared" si="76"/>
        <v>311000</v>
      </c>
      <c r="AP316" s="171">
        <f t="shared" si="65"/>
        <v>4357285.4808081407</v>
      </c>
      <c r="AR316" s="171">
        <f t="shared" si="66"/>
        <v>1321620.4166666665</v>
      </c>
      <c r="AS316" s="171">
        <f t="shared" si="71"/>
        <v>6784.5659163987139</v>
      </c>
      <c r="AT316">
        <f t="shared" si="79"/>
        <v>311000</v>
      </c>
      <c r="AU316" s="171">
        <f t="shared" si="67"/>
        <v>1328404.9825830653</v>
      </c>
      <c r="AW316" s="171">
        <f t="shared" si="72"/>
        <v>1192166.6666666667</v>
      </c>
      <c r="AX316" s="171">
        <f t="shared" si="73"/>
        <v>325350.48231511255</v>
      </c>
      <c r="AY316">
        <f t="shared" si="77"/>
        <v>311000</v>
      </c>
      <c r="AZ316" s="171">
        <f t="shared" si="68"/>
        <v>1517517.1489817793</v>
      </c>
      <c r="BB316" s="171">
        <f t="shared" si="74"/>
        <v>142541.66666666666</v>
      </c>
      <c r="BC316" s="171">
        <f t="shared" si="75"/>
        <v>173199.35691318329</v>
      </c>
      <c r="BD316">
        <f t="shared" si="78"/>
        <v>311000</v>
      </c>
      <c r="BE316" s="171">
        <f t="shared" si="69"/>
        <v>315741.02357984998</v>
      </c>
    </row>
    <row r="317" spans="39:57" x14ac:dyDescent="0.2">
      <c r="AM317" s="171">
        <f t="shared" si="64"/>
        <v>4355520</v>
      </c>
      <c r="AN317" s="171">
        <f t="shared" si="70"/>
        <v>15675.078626063338</v>
      </c>
      <c r="AO317">
        <f t="shared" si="76"/>
        <v>312000</v>
      </c>
      <c r="AP317" s="171">
        <f t="shared" si="65"/>
        <v>4371195.0786260637</v>
      </c>
      <c r="AR317" s="171">
        <f t="shared" si="66"/>
        <v>1325869.9999999998</v>
      </c>
      <c r="AS317" s="171">
        <f t="shared" si="71"/>
        <v>6762.8205128205127</v>
      </c>
      <c r="AT317">
        <f t="shared" si="79"/>
        <v>312000</v>
      </c>
      <c r="AU317" s="171">
        <f t="shared" si="67"/>
        <v>1332632.8205128203</v>
      </c>
      <c r="AW317" s="171">
        <f t="shared" si="72"/>
        <v>1196000</v>
      </c>
      <c r="AX317" s="171">
        <f t="shared" si="73"/>
        <v>324307.69230769231</v>
      </c>
      <c r="AY317">
        <f t="shared" si="77"/>
        <v>312000</v>
      </c>
      <c r="AZ317" s="171">
        <f t="shared" si="68"/>
        <v>1520307.6923076923</v>
      </c>
      <c r="BB317" s="171">
        <f t="shared" si="74"/>
        <v>143000</v>
      </c>
      <c r="BC317" s="171">
        <f t="shared" si="75"/>
        <v>172644.23076923078</v>
      </c>
      <c r="BD317">
        <f t="shared" si="78"/>
        <v>312000</v>
      </c>
      <c r="BE317" s="171">
        <f t="shared" si="69"/>
        <v>315644.23076923075</v>
      </c>
    </row>
    <row r="318" spans="39:57" x14ac:dyDescent="0.2">
      <c r="AM318" s="171">
        <f t="shared" si="64"/>
        <v>4369480</v>
      </c>
      <c r="AN318" s="171">
        <f t="shared" si="70"/>
        <v>15624.998502657385</v>
      </c>
      <c r="AO318">
        <f t="shared" si="76"/>
        <v>313000</v>
      </c>
      <c r="AP318" s="171">
        <f t="shared" si="65"/>
        <v>4385104.9985026577</v>
      </c>
      <c r="AR318" s="171">
        <f t="shared" si="66"/>
        <v>1330119.5833333333</v>
      </c>
      <c r="AS318" s="171">
        <f t="shared" si="71"/>
        <v>6741.2140575079875</v>
      </c>
      <c r="AT318">
        <f t="shared" si="79"/>
        <v>313000</v>
      </c>
      <c r="AU318" s="171">
        <f t="shared" si="67"/>
        <v>1336860.7973908412</v>
      </c>
      <c r="AW318" s="171">
        <f t="shared" si="72"/>
        <v>1199833.3333333335</v>
      </c>
      <c r="AX318" s="171">
        <f t="shared" si="73"/>
        <v>323271.56549520767</v>
      </c>
      <c r="AY318">
        <f t="shared" si="77"/>
        <v>313000</v>
      </c>
      <c r="AZ318" s="171">
        <f t="shared" si="68"/>
        <v>1523104.8988285412</v>
      </c>
      <c r="BB318" s="171">
        <f t="shared" si="74"/>
        <v>143458.33333333331</v>
      </c>
      <c r="BC318" s="171">
        <f t="shared" si="75"/>
        <v>172092.65175718849</v>
      </c>
      <c r="BD318">
        <f t="shared" si="78"/>
        <v>313000</v>
      </c>
      <c r="BE318" s="171">
        <f t="shared" si="69"/>
        <v>315550.9850905218</v>
      </c>
    </row>
    <row r="319" spans="39:57" x14ac:dyDescent="0.2">
      <c r="AM319" s="171">
        <f t="shared" si="64"/>
        <v>4383440</v>
      </c>
      <c r="AN319" s="171">
        <f t="shared" si="70"/>
        <v>15575.237360929177</v>
      </c>
      <c r="AO319">
        <f t="shared" si="76"/>
        <v>314000</v>
      </c>
      <c r="AP319" s="171">
        <f t="shared" si="65"/>
        <v>4399015.2373609291</v>
      </c>
      <c r="AR319" s="171">
        <f t="shared" si="66"/>
        <v>1334369.1666666665</v>
      </c>
      <c r="AS319" s="171">
        <f t="shared" si="71"/>
        <v>6719.7452229299361</v>
      </c>
      <c r="AT319">
        <f t="shared" si="79"/>
        <v>314000</v>
      </c>
      <c r="AU319" s="171">
        <f t="shared" si="67"/>
        <v>1341088.9118895964</v>
      </c>
      <c r="AW319" s="171">
        <f t="shared" si="72"/>
        <v>1203666.6666666667</v>
      </c>
      <c r="AX319" s="171">
        <f t="shared" si="73"/>
        <v>322242.0382165605</v>
      </c>
      <c r="AY319">
        <f t="shared" si="77"/>
        <v>314000</v>
      </c>
      <c r="AZ319" s="171">
        <f t="shared" si="68"/>
        <v>1525908.7048832271</v>
      </c>
      <c r="BB319" s="171">
        <f t="shared" si="74"/>
        <v>143916.66666666666</v>
      </c>
      <c r="BC319" s="171">
        <f t="shared" si="75"/>
        <v>171544.58598726115</v>
      </c>
      <c r="BD319">
        <f t="shared" si="78"/>
        <v>314000</v>
      </c>
      <c r="BE319" s="171">
        <f t="shared" si="69"/>
        <v>315461.25265392778</v>
      </c>
    </row>
    <row r="320" spans="39:57" x14ac:dyDescent="0.2">
      <c r="AM320" s="171">
        <f t="shared" si="64"/>
        <v>4397400</v>
      </c>
      <c r="AN320" s="171">
        <f t="shared" si="70"/>
        <v>15525.792162957972</v>
      </c>
      <c r="AO320">
        <f t="shared" si="76"/>
        <v>315000</v>
      </c>
      <c r="AP320" s="171">
        <f t="shared" si="65"/>
        <v>4412925.7921629576</v>
      </c>
      <c r="AR320" s="171">
        <f t="shared" si="66"/>
        <v>1338618.7499999998</v>
      </c>
      <c r="AS320" s="171">
        <f t="shared" si="71"/>
        <v>6698.4126984126988</v>
      </c>
      <c r="AT320">
        <f t="shared" si="79"/>
        <v>315000</v>
      </c>
      <c r="AU320" s="171">
        <f t="shared" si="67"/>
        <v>1345317.1626984125</v>
      </c>
      <c r="AW320" s="171">
        <f t="shared" si="72"/>
        <v>1207500</v>
      </c>
      <c r="AX320" s="171">
        <f t="shared" si="73"/>
        <v>321219.04761904763</v>
      </c>
      <c r="AY320">
        <f t="shared" si="77"/>
        <v>315000</v>
      </c>
      <c r="AZ320" s="171">
        <f t="shared" si="68"/>
        <v>1528719.0476190476</v>
      </c>
      <c r="BB320" s="171">
        <f t="shared" si="74"/>
        <v>144375</v>
      </c>
      <c r="BC320" s="171">
        <f t="shared" si="75"/>
        <v>171000</v>
      </c>
      <c r="BD320">
        <f t="shared" si="78"/>
        <v>315000</v>
      </c>
      <c r="BE320" s="171">
        <f t="shared" si="69"/>
        <v>315375</v>
      </c>
    </row>
    <row r="321" spans="39:57" x14ac:dyDescent="0.2">
      <c r="AM321" s="171">
        <f t="shared" si="64"/>
        <v>4411360</v>
      </c>
      <c r="AN321" s="171">
        <f t="shared" si="70"/>
        <v>15476.659909277725</v>
      </c>
      <c r="AO321">
        <f t="shared" si="76"/>
        <v>316000</v>
      </c>
      <c r="AP321" s="171">
        <f t="shared" si="65"/>
        <v>4426836.6599092782</v>
      </c>
      <c r="AR321" s="171">
        <f t="shared" si="66"/>
        <v>1342868.3333333333</v>
      </c>
      <c r="AS321" s="171">
        <f t="shared" si="71"/>
        <v>6677.2151898734173</v>
      </c>
      <c r="AT321">
        <f t="shared" si="79"/>
        <v>316000</v>
      </c>
      <c r="AU321" s="171">
        <f t="shared" si="67"/>
        <v>1349545.5485232067</v>
      </c>
      <c r="AW321" s="171">
        <f t="shared" si="72"/>
        <v>1211333.3333333335</v>
      </c>
      <c r="AX321" s="171">
        <f t="shared" si="73"/>
        <v>320202.5316455696</v>
      </c>
      <c r="AY321">
        <f t="shared" si="77"/>
        <v>316000</v>
      </c>
      <c r="AZ321" s="171">
        <f t="shared" si="68"/>
        <v>1531535.864978903</v>
      </c>
      <c r="BB321" s="171">
        <f t="shared" si="74"/>
        <v>144833.33333333331</v>
      </c>
      <c r="BC321" s="171">
        <f t="shared" si="75"/>
        <v>170458.86075949366</v>
      </c>
      <c r="BD321">
        <f t="shared" si="78"/>
        <v>316000</v>
      </c>
      <c r="BE321" s="171">
        <f t="shared" si="69"/>
        <v>315292.19409282698</v>
      </c>
    </row>
    <row r="322" spans="39:57" x14ac:dyDescent="0.2">
      <c r="AM322" s="171">
        <f t="shared" si="64"/>
        <v>4425320</v>
      </c>
      <c r="AN322" s="171">
        <f t="shared" si="70"/>
        <v>15427.837638270541</v>
      </c>
      <c r="AO322">
        <f t="shared" si="76"/>
        <v>317000</v>
      </c>
      <c r="AP322" s="171">
        <f t="shared" si="65"/>
        <v>4440747.8376382701</v>
      </c>
      <c r="AR322" s="171">
        <f t="shared" si="66"/>
        <v>1347117.9166666665</v>
      </c>
      <c r="AS322" s="171">
        <f t="shared" si="71"/>
        <v>6656.1514195583595</v>
      </c>
      <c r="AT322">
        <f t="shared" si="79"/>
        <v>317000</v>
      </c>
      <c r="AU322" s="171">
        <f t="shared" si="67"/>
        <v>1353774.0680862248</v>
      </c>
      <c r="AW322" s="171">
        <f t="shared" si="72"/>
        <v>1215166.6666666667</v>
      </c>
      <c r="AX322" s="171">
        <f t="shared" si="73"/>
        <v>319192.42902208201</v>
      </c>
      <c r="AY322">
        <f t="shared" si="77"/>
        <v>317000</v>
      </c>
      <c r="AZ322" s="171">
        <f t="shared" si="68"/>
        <v>1534359.0956887486</v>
      </c>
      <c r="BB322" s="171">
        <f t="shared" si="74"/>
        <v>145291.66666666666</v>
      </c>
      <c r="BC322" s="171">
        <f t="shared" si="75"/>
        <v>169921.1356466877</v>
      </c>
      <c r="BD322">
        <f t="shared" si="78"/>
        <v>317000</v>
      </c>
      <c r="BE322" s="171">
        <f t="shared" si="69"/>
        <v>315212.80231335433</v>
      </c>
    </row>
    <row r="323" spans="39:57" x14ac:dyDescent="0.2">
      <c r="AM323" s="171">
        <f t="shared" si="64"/>
        <v>4439280</v>
      </c>
      <c r="AN323" s="171">
        <f t="shared" si="70"/>
        <v>15379.322425571576</v>
      </c>
      <c r="AO323">
        <f t="shared" si="76"/>
        <v>318000</v>
      </c>
      <c r="AP323" s="171">
        <f t="shared" si="65"/>
        <v>4454659.3224255713</v>
      </c>
      <c r="AR323" s="171">
        <f t="shared" si="66"/>
        <v>1351367.4999999998</v>
      </c>
      <c r="AS323" s="171">
        <f t="shared" si="71"/>
        <v>6635.2201257861634</v>
      </c>
      <c r="AT323">
        <f t="shared" si="79"/>
        <v>318000</v>
      </c>
      <c r="AU323" s="171">
        <f t="shared" si="67"/>
        <v>1358002.720125786</v>
      </c>
      <c r="AW323" s="171">
        <f t="shared" si="72"/>
        <v>1219000</v>
      </c>
      <c r="AX323" s="171">
        <f t="shared" si="73"/>
        <v>318188.67924528301</v>
      </c>
      <c r="AY323">
        <f t="shared" si="77"/>
        <v>318000</v>
      </c>
      <c r="AZ323" s="171">
        <f t="shared" si="68"/>
        <v>1537188.6792452829</v>
      </c>
      <c r="BB323" s="171">
        <f t="shared" si="74"/>
        <v>145750</v>
      </c>
      <c r="BC323" s="171">
        <f t="shared" si="75"/>
        <v>169386.79245283018</v>
      </c>
      <c r="BD323">
        <f t="shared" si="78"/>
        <v>318000</v>
      </c>
      <c r="BE323" s="171">
        <f t="shared" si="69"/>
        <v>315136.79245283018</v>
      </c>
    </row>
    <row r="324" spans="39:57" x14ac:dyDescent="0.2">
      <c r="AM324" s="171">
        <f t="shared" si="64"/>
        <v>4453240</v>
      </c>
      <c r="AN324" s="171">
        <f t="shared" si="70"/>
        <v>15331.111383485146</v>
      </c>
      <c r="AO324">
        <f t="shared" si="76"/>
        <v>319000</v>
      </c>
      <c r="AP324" s="171">
        <f t="shared" si="65"/>
        <v>4468571.1113834856</v>
      </c>
      <c r="AR324" s="171">
        <f t="shared" si="66"/>
        <v>1355617.0833333333</v>
      </c>
      <c r="AS324" s="171">
        <f t="shared" si="71"/>
        <v>6614.4200626959246</v>
      </c>
      <c r="AT324">
        <f t="shared" si="79"/>
        <v>319000</v>
      </c>
      <c r="AU324" s="171">
        <f t="shared" si="67"/>
        <v>1362231.5033960291</v>
      </c>
      <c r="AW324" s="171">
        <f t="shared" si="72"/>
        <v>1222833.3333333335</v>
      </c>
      <c r="AX324" s="171">
        <f t="shared" si="73"/>
        <v>317191.22257053293</v>
      </c>
      <c r="AY324">
        <f t="shared" si="77"/>
        <v>319000</v>
      </c>
      <c r="AZ324" s="171">
        <f t="shared" si="68"/>
        <v>1540024.5559038664</v>
      </c>
      <c r="BB324" s="171">
        <f t="shared" si="74"/>
        <v>146208.33333333331</v>
      </c>
      <c r="BC324" s="171">
        <f t="shared" si="75"/>
        <v>168855.79937304076</v>
      </c>
      <c r="BD324">
        <f t="shared" si="78"/>
        <v>319000</v>
      </c>
      <c r="BE324" s="171">
        <f t="shared" si="69"/>
        <v>315064.13270637405</v>
      </c>
    </row>
    <row r="325" spans="39:57" x14ac:dyDescent="0.2">
      <c r="AM325" s="171">
        <f t="shared" ref="AM325:AM388" si="80">AO325/2*$C$17</f>
        <v>4467200</v>
      </c>
      <c r="AN325" s="171">
        <f t="shared" si="70"/>
        <v>15283.201660411754</v>
      </c>
      <c r="AO325">
        <f t="shared" si="76"/>
        <v>320000</v>
      </c>
      <c r="AP325" s="171">
        <f t="shared" ref="AP325:AP388" si="81">AM325+AN325</f>
        <v>4482483.2016604114</v>
      </c>
      <c r="AR325" s="171">
        <f t="shared" ref="AR325:AR388" si="82">AT325/2*$C$46</f>
        <v>1359866.6666666665</v>
      </c>
      <c r="AS325" s="171">
        <f t="shared" si="71"/>
        <v>6593.75</v>
      </c>
      <c r="AT325">
        <f t="shared" si="79"/>
        <v>320000</v>
      </c>
      <c r="AU325" s="171">
        <f t="shared" ref="AU325:AU388" si="83">AR325+AS325</f>
        <v>1366460.4166666665</v>
      </c>
      <c r="AW325" s="171">
        <f t="shared" si="72"/>
        <v>1226666.6666666667</v>
      </c>
      <c r="AX325" s="171">
        <f t="shared" si="73"/>
        <v>316200</v>
      </c>
      <c r="AY325">
        <f t="shared" si="77"/>
        <v>320000</v>
      </c>
      <c r="AZ325" s="171">
        <f t="shared" ref="AZ325:AZ388" si="84">AW325+AX325</f>
        <v>1542866.6666666667</v>
      </c>
      <c r="BB325" s="171">
        <f t="shared" si="74"/>
        <v>146666.66666666666</v>
      </c>
      <c r="BC325" s="171">
        <f t="shared" si="75"/>
        <v>168328.125</v>
      </c>
      <c r="BD325">
        <f t="shared" si="78"/>
        <v>320000</v>
      </c>
      <c r="BE325" s="171">
        <f t="shared" ref="BE325:BE388" si="85">BB325+BC325</f>
        <v>314994.79166666663</v>
      </c>
    </row>
    <row r="326" spans="39:57" x14ac:dyDescent="0.2">
      <c r="AM326" s="171">
        <f t="shared" si="80"/>
        <v>4481160</v>
      </c>
      <c r="AN326" s="171">
        <f t="shared" ref="AN326:AN389" si="86">$C$16*$C$15/AO326</f>
        <v>15235.590440285861</v>
      </c>
      <c r="AO326">
        <f t="shared" si="76"/>
        <v>321000</v>
      </c>
      <c r="AP326" s="171">
        <f t="shared" si="81"/>
        <v>4496395.5904402863</v>
      </c>
      <c r="AR326" s="171">
        <f t="shared" si="82"/>
        <v>1364116.2499999998</v>
      </c>
      <c r="AS326" s="171">
        <f t="shared" ref="AS326:AS389" si="87">$C$44*$C$45/AT326</f>
        <v>6573.2087227414331</v>
      </c>
      <c r="AT326">
        <f t="shared" si="79"/>
        <v>321000</v>
      </c>
      <c r="AU326" s="171">
        <f t="shared" si="83"/>
        <v>1370689.4587227411</v>
      </c>
      <c r="AW326" s="171">
        <f t="shared" ref="AW326:AW389" si="88">AY326/2*$C$73</f>
        <v>1230500</v>
      </c>
      <c r="AX326" s="171">
        <f t="shared" ref="AX326:AX389" si="89">$C$72*$C$71/AY326</f>
        <v>315214.95327102806</v>
      </c>
      <c r="AY326">
        <f t="shared" si="77"/>
        <v>321000</v>
      </c>
      <c r="AZ326" s="171">
        <f t="shared" si="84"/>
        <v>1545714.9532710281</v>
      </c>
      <c r="BB326" s="171">
        <f t="shared" ref="BB326:BB389" si="90">BD326/2*$C$107</f>
        <v>147125</v>
      </c>
      <c r="BC326" s="171">
        <f t="shared" ref="BC326:BC389" si="91">$C$105*$C$106/BD326</f>
        <v>167803.738317757</v>
      </c>
      <c r="BD326">
        <f t="shared" si="78"/>
        <v>321000</v>
      </c>
      <c r="BE326" s="171">
        <f t="shared" si="85"/>
        <v>314928.73831775703</v>
      </c>
    </row>
    <row r="327" spans="39:57" x14ac:dyDescent="0.2">
      <c r="AM327" s="171">
        <f t="shared" si="80"/>
        <v>4495120</v>
      </c>
      <c r="AN327" s="171">
        <f t="shared" si="86"/>
        <v>15188.274942024103</v>
      </c>
      <c r="AO327">
        <f t="shared" ref="AO327:AO390" si="92">1000+AO326</f>
        <v>322000</v>
      </c>
      <c r="AP327" s="171">
        <f t="shared" si="81"/>
        <v>4510308.2749420237</v>
      </c>
      <c r="AR327" s="171">
        <f t="shared" si="82"/>
        <v>1368365.8333333333</v>
      </c>
      <c r="AS327" s="171">
        <f t="shared" si="87"/>
        <v>6552.7950310559008</v>
      </c>
      <c r="AT327">
        <f t="shared" si="79"/>
        <v>322000</v>
      </c>
      <c r="AU327" s="171">
        <f t="shared" si="83"/>
        <v>1374918.6283643891</v>
      </c>
      <c r="AW327" s="171">
        <f t="shared" si="88"/>
        <v>1234333.3333333335</v>
      </c>
      <c r="AX327" s="171">
        <f t="shared" si="89"/>
        <v>314236.02484472049</v>
      </c>
      <c r="AY327">
        <f t="shared" ref="AY327:AY390" si="93">1000+AY326</f>
        <v>322000</v>
      </c>
      <c r="AZ327" s="171">
        <f t="shared" si="84"/>
        <v>1548569.358178054</v>
      </c>
      <c r="BB327" s="171">
        <f t="shared" si="90"/>
        <v>147583.33333333331</v>
      </c>
      <c r="BC327" s="171">
        <f t="shared" si="91"/>
        <v>167282.60869565216</v>
      </c>
      <c r="BD327">
        <f t="shared" ref="BD327:BD390" si="94">1000+BD326</f>
        <v>322000</v>
      </c>
      <c r="BE327" s="171">
        <f t="shared" si="85"/>
        <v>314865.94202898548</v>
      </c>
    </row>
    <row r="328" spans="39:57" x14ac:dyDescent="0.2">
      <c r="AM328" s="171">
        <f t="shared" si="80"/>
        <v>4509080</v>
      </c>
      <c r="AN328" s="171">
        <f t="shared" si="86"/>
        <v>15141.25241898378</v>
      </c>
      <c r="AO328">
        <f t="shared" si="92"/>
        <v>323000</v>
      </c>
      <c r="AP328" s="171">
        <f t="shared" si="81"/>
        <v>4524221.2524189837</v>
      </c>
      <c r="AR328" s="171">
        <f t="shared" si="82"/>
        <v>1372615.4166666665</v>
      </c>
      <c r="AS328" s="171">
        <f t="shared" si="87"/>
        <v>6532.5077399380807</v>
      </c>
      <c r="AT328">
        <f t="shared" ref="AT328:AT391" si="95">AT327+1000</f>
        <v>323000</v>
      </c>
      <c r="AU328" s="171">
        <f t="shared" si="83"/>
        <v>1379147.9244066046</v>
      </c>
      <c r="AW328" s="171">
        <f t="shared" si="88"/>
        <v>1238166.6666666667</v>
      </c>
      <c r="AX328" s="171">
        <f t="shared" si="89"/>
        <v>313263.15789473685</v>
      </c>
      <c r="AY328">
        <f t="shared" si="93"/>
        <v>323000</v>
      </c>
      <c r="AZ328" s="171">
        <f t="shared" si="84"/>
        <v>1551429.8245614036</v>
      </c>
      <c r="BB328" s="171">
        <f t="shared" si="90"/>
        <v>148041.66666666666</v>
      </c>
      <c r="BC328" s="171">
        <f t="shared" si="91"/>
        <v>166764.70588235295</v>
      </c>
      <c r="BD328">
        <f t="shared" si="94"/>
        <v>323000</v>
      </c>
      <c r="BE328" s="171">
        <f t="shared" si="85"/>
        <v>314806.37254901964</v>
      </c>
    </row>
    <row r="329" spans="39:57" x14ac:dyDescent="0.2">
      <c r="AM329" s="171">
        <f t="shared" si="80"/>
        <v>4523040</v>
      </c>
      <c r="AN329" s="171">
        <f t="shared" si="86"/>
        <v>15094.520158431362</v>
      </c>
      <c r="AO329">
        <f t="shared" si="92"/>
        <v>324000</v>
      </c>
      <c r="AP329" s="171">
        <f t="shared" si="81"/>
        <v>4538134.5201584315</v>
      </c>
      <c r="AR329" s="171">
        <f t="shared" si="82"/>
        <v>1376864.9999999998</v>
      </c>
      <c r="AS329" s="171">
        <f t="shared" si="87"/>
        <v>6512.3456790123455</v>
      </c>
      <c r="AT329">
        <f t="shared" si="95"/>
        <v>324000</v>
      </c>
      <c r="AU329" s="171">
        <f t="shared" si="83"/>
        <v>1383377.3456790121</v>
      </c>
      <c r="AW329" s="171">
        <f t="shared" si="88"/>
        <v>1242000</v>
      </c>
      <c r="AX329" s="171">
        <f t="shared" si="89"/>
        <v>312296.29629629629</v>
      </c>
      <c r="AY329">
        <f t="shared" si="93"/>
        <v>324000</v>
      </c>
      <c r="AZ329" s="171">
        <f t="shared" si="84"/>
        <v>1554296.2962962962</v>
      </c>
      <c r="BB329" s="171">
        <f t="shared" si="90"/>
        <v>148500</v>
      </c>
      <c r="BC329" s="171">
        <f t="shared" si="91"/>
        <v>166250</v>
      </c>
      <c r="BD329">
        <f t="shared" si="94"/>
        <v>324000</v>
      </c>
      <c r="BE329" s="171">
        <f t="shared" si="85"/>
        <v>314750</v>
      </c>
    </row>
    <row r="330" spans="39:57" x14ac:dyDescent="0.2">
      <c r="AM330" s="171">
        <f t="shared" si="80"/>
        <v>4537000</v>
      </c>
      <c r="AN330" s="171">
        <f t="shared" si="86"/>
        <v>15048.075481020804</v>
      </c>
      <c r="AO330">
        <f t="shared" si="92"/>
        <v>325000</v>
      </c>
      <c r="AP330" s="171">
        <f t="shared" si="81"/>
        <v>4552048.0754810208</v>
      </c>
      <c r="AR330" s="171">
        <f t="shared" si="82"/>
        <v>1381114.5833333333</v>
      </c>
      <c r="AS330" s="171">
        <f t="shared" si="87"/>
        <v>6492.3076923076924</v>
      </c>
      <c r="AT330">
        <f t="shared" si="95"/>
        <v>325000</v>
      </c>
      <c r="AU330" s="171">
        <f t="shared" si="83"/>
        <v>1387606.891025641</v>
      </c>
      <c r="AW330" s="171">
        <f t="shared" si="88"/>
        <v>1245833.3333333335</v>
      </c>
      <c r="AX330" s="171">
        <f t="shared" si="89"/>
        <v>311335.38461538462</v>
      </c>
      <c r="AY330">
        <f t="shared" si="93"/>
        <v>325000</v>
      </c>
      <c r="AZ330" s="171">
        <f t="shared" si="84"/>
        <v>1557168.717948718</v>
      </c>
      <c r="BB330" s="171">
        <f t="shared" si="90"/>
        <v>148958.33333333331</v>
      </c>
      <c r="BC330" s="171">
        <f t="shared" si="91"/>
        <v>165738.46153846153</v>
      </c>
      <c r="BD330">
        <f t="shared" si="94"/>
        <v>325000</v>
      </c>
      <c r="BE330" s="171">
        <f t="shared" si="85"/>
        <v>314696.79487179487</v>
      </c>
    </row>
    <row r="331" spans="39:57" x14ac:dyDescent="0.2">
      <c r="AM331" s="171">
        <f t="shared" si="80"/>
        <v>4550960</v>
      </c>
      <c r="AN331" s="171">
        <f t="shared" si="86"/>
        <v>15001.915740281476</v>
      </c>
      <c r="AO331">
        <f t="shared" si="92"/>
        <v>326000</v>
      </c>
      <c r="AP331" s="171">
        <f t="shared" si="81"/>
        <v>4565961.9157402813</v>
      </c>
      <c r="AR331" s="171">
        <f t="shared" si="82"/>
        <v>1385364.1666666665</v>
      </c>
      <c r="AS331" s="171">
        <f t="shared" si="87"/>
        <v>6472.3926380368102</v>
      </c>
      <c r="AT331">
        <f t="shared" si="95"/>
        <v>326000</v>
      </c>
      <c r="AU331" s="171">
        <f t="shared" si="83"/>
        <v>1391836.5593047033</v>
      </c>
      <c r="AW331" s="171">
        <f t="shared" si="88"/>
        <v>1249666.6666666667</v>
      </c>
      <c r="AX331" s="171">
        <f t="shared" si="89"/>
        <v>310380.3680981595</v>
      </c>
      <c r="AY331">
        <f t="shared" si="93"/>
        <v>326000</v>
      </c>
      <c r="AZ331" s="171">
        <f t="shared" si="84"/>
        <v>1560047.0347648263</v>
      </c>
      <c r="BB331" s="171">
        <f t="shared" si="90"/>
        <v>149416.66666666666</v>
      </c>
      <c r="BC331" s="171">
        <f t="shared" si="91"/>
        <v>165230.06134969325</v>
      </c>
      <c r="BD331">
        <f t="shared" si="94"/>
        <v>326000</v>
      </c>
      <c r="BE331" s="171">
        <f t="shared" si="85"/>
        <v>314646.72801635991</v>
      </c>
    </row>
    <row r="332" spans="39:57" x14ac:dyDescent="0.2">
      <c r="AM332" s="171">
        <f t="shared" si="80"/>
        <v>4564920</v>
      </c>
      <c r="AN332" s="171">
        <f t="shared" si="86"/>
        <v>14956.038322115479</v>
      </c>
      <c r="AO332">
        <f t="shared" si="92"/>
        <v>327000</v>
      </c>
      <c r="AP332" s="171">
        <f t="shared" si="81"/>
        <v>4579876.0383221153</v>
      </c>
      <c r="AR332" s="171">
        <f t="shared" si="82"/>
        <v>1389613.7499999998</v>
      </c>
      <c r="AS332" s="171">
        <f t="shared" si="87"/>
        <v>6452.5993883792053</v>
      </c>
      <c r="AT332">
        <f t="shared" si="95"/>
        <v>327000</v>
      </c>
      <c r="AU332" s="171">
        <f t="shared" si="83"/>
        <v>1396066.3493883789</v>
      </c>
      <c r="AW332" s="171">
        <f t="shared" si="88"/>
        <v>1253500</v>
      </c>
      <c r="AX332" s="171">
        <f t="shared" si="89"/>
        <v>309431.19266055047</v>
      </c>
      <c r="AY332">
        <f t="shared" si="93"/>
        <v>327000</v>
      </c>
      <c r="AZ332" s="171">
        <f t="shared" si="84"/>
        <v>1562931.1926605506</v>
      </c>
      <c r="BB332" s="171">
        <f t="shared" si="90"/>
        <v>149875</v>
      </c>
      <c r="BC332" s="171">
        <f t="shared" si="91"/>
        <v>164724.77064220182</v>
      </c>
      <c r="BD332">
        <f t="shared" si="94"/>
        <v>327000</v>
      </c>
      <c r="BE332" s="171">
        <f t="shared" si="85"/>
        <v>314599.77064220182</v>
      </c>
    </row>
    <row r="333" spans="39:57" x14ac:dyDescent="0.2">
      <c r="AM333" s="171">
        <f t="shared" si="80"/>
        <v>4578880</v>
      </c>
      <c r="AN333" s="171">
        <f t="shared" si="86"/>
        <v>14910.44064430415</v>
      </c>
      <c r="AO333">
        <f t="shared" si="92"/>
        <v>328000</v>
      </c>
      <c r="AP333" s="171">
        <f t="shared" si="81"/>
        <v>4593790.4406443043</v>
      </c>
      <c r="AR333" s="171">
        <f t="shared" si="82"/>
        <v>1393863.3333333333</v>
      </c>
      <c r="AS333" s="171">
        <f t="shared" si="87"/>
        <v>6432.9268292682927</v>
      </c>
      <c r="AT333">
        <f t="shared" si="95"/>
        <v>328000</v>
      </c>
      <c r="AU333" s="171">
        <f t="shared" si="83"/>
        <v>1400296.2601626015</v>
      </c>
      <c r="AW333" s="171">
        <f t="shared" si="88"/>
        <v>1257333.3333333335</v>
      </c>
      <c r="AX333" s="171">
        <f t="shared" si="89"/>
        <v>308487.80487804877</v>
      </c>
      <c r="AY333">
        <f t="shared" si="93"/>
        <v>328000</v>
      </c>
      <c r="AZ333" s="171">
        <f t="shared" si="84"/>
        <v>1565821.1382113823</v>
      </c>
      <c r="BB333" s="171">
        <f t="shared" si="90"/>
        <v>150333.33333333331</v>
      </c>
      <c r="BC333" s="171">
        <f t="shared" si="91"/>
        <v>164222.56097560975</v>
      </c>
      <c r="BD333">
        <f t="shared" si="94"/>
        <v>328000</v>
      </c>
      <c r="BE333" s="171">
        <f t="shared" si="85"/>
        <v>314555.89430894307</v>
      </c>
    </row>
    <row r="334" spans="39:57" x14ac:dyDescent="0.2">
      <c r="AM334" s="171">
        <f t="shared" si="80"/>
        <v>4592840</v>
      </c>
      <c r="AN334" s="171">
        <f t="shared" si="86"/>
        <v>14865.120156023591</v>
      </c>
      <c r="AO334">
        <f t="shared" si="92"/>
        <v>329000</v>
      </c>
      <c r="AP334" s="171">
        <f t="shared" si="81"/>
        <v>4607705.1201560237</v>
      </c>
      <c r="AR334" s="171">
        <f t="shared" si="82"/>
        <v>1398112.9166666665</v>
      </c>
      <c r="AS334" s="171">
        <f t="shared" si="87"/>
        <v>6413.3738601823707</v>
      </c>
      <c r="AT334">
        <f t="shared" si="95"/>
        <v>329000</v>
      </c>
      <c r="AU334" s="171">
        <f t="shared" si="83"/>
        <v>1404526.290526849</v>
      </c>
      <c r="AW334" s="171">
        <f t="shared" si="88"/>
        <v>1261166.6666666667</v>
      </c>
      <c r="AX334" s="171">
        <f t="shared" si="89"/>
        <v>307550.15197568387</v>
      </c>
      <c r="AY334">
        <f t="shared" si="93"/>
        <v>329000</v>
      </c>
      <c r="AZ334" s="171">
        <f t="shared" si="84"/>
        <v>1568716.8186423506</v>
      </c>
      <c r="BB334" s="171">
        <f t="shared" si="90"/>
        <v>150791.66666666666</v>
      </c>
      <c r="BC334" s="171">
        <f t="shared" si="91"/>
        <v>163723.40425531915</v>
      </c>
      <c r="BD334">
        <f t="shared" si="94"/>
        <v>329000</v>
      </c>
      <c r="BE334" s="171">
        <f t="shared" si="85"/>
        <v>314515.07092198578</v>
      </c>
    </row>
    <row r="335" spans="39:57" x14ac:dyDescent="0.2">
      <c r="AM335" s="171">
        <f t="shared" si="80"/>
        <v>4606800</v>
      </c>
      <c r="AN335" s="171">
        <f t="shared" si="86"/>
        <v>14820.074337368973</v>
      </c>
      <c r="AO335">
        <f t="shared" si="92"/>
        <v>330000</v>
      </c>
      <c r="AP335" s="171">
        <f t="shared" si="81"/>
        <v>4621620.0743373688</v>
      </c>
      <c r="AR335" s="171">
        <f t="shared" si="82"/>
        <v>1402362.4999999998</v>
      </c>
      <c r="AS335" s="171">
        <f t="shared" si="87"/>
        <v>6393.939393939394</v>
      </c>
      <c r="AT335">
        <f t="shared" si="95"/>
        <v>330000</v>
      </c>
      <c r="AU335" s="171">
        <f t="shared" si="83"/>
        <v>1408756.4393939392</v>
      </c>
      <c r="AW335" s="171">
        <f t="shared" si="88"/>
        <v>1265000</v>
      </c>
      <c r="AX335" s="171">
        <f t="shared" si="89"/>
        <v>306618.18181818182</v>
      </c>
      <c r="AY335">
        <f t="shared" si="93"/>
        <v>330000</v>
      </c>
      <c r="AZ335" s="171">
        <f t="shared" si="84"/>
        <v>1571618.1818181819</v>
      </c>
      <c r="BB335" s="171">
        <f t="shared" si="90"/>
        <v>151250</v>
      </c>
      <c r="BC335" s="171">
        <f t="shared" si="91"/>
        <v>163227.27272727274</v>
      </c>
      <c r="BD335">
        <f t="shared" si="94"/>
        <v>330000</v>
      </c>
      <c r="BE335" s="171">
        <f t="shared" si="85"/>
        <v>314477.27272727271</v>
      </c>
    </row>
    <row r="336" spans="39:57" x14ac:dyDescent="0.2">
      <c r="AM336" s="171">
        <f t="shared" si="80"/>
        <v>4620760</v>
      </c>
      <c r="AN336" s="171">
        <f t="shared" si="86"/>
        <v>14775.300698887497</v>
      </c>
      <c r="AO336">
        <f t="shared" si="92"/>
        <v>331000</v>
      </c>
      <c r="AP336" s="171">
        <f t="shared" si="81"/>
        <v>4635535.3006988876</v>
      </c>
      <c r="AR336" s="171">
        <f t="shared" si="82"/>
        <v>1406612.0833333333</v>
      </c>
      <c r="AS336" s="171">
        <f t="shared" si="87"/>
        <v>6374.622356495468</v>
      </c>
      <c r="AT336">
        <f t="shared" si="95"/>
        <v>331000</v>
      </c>
      <c r="AU336" s="171">
        <f t="shared" si="83"/>
        <v>1412986.7056898286</v>
      </c>
      <c r="AW336" s="171">
        <f t="shared" si="88"/>
        <v>1268833.3333333335</v>
      </c>
      <c r="AX336" s="171">
        <f t="shared" si="89"/>
        <v>305691.84290030209</v>
      </c>
      <c r="AY336">
        <f t="shared" si="93"/>
        <v>331000</v>
      </c>
      <c r="AZ336" s="171">
        <f t="shared" si="84"/>
        <v>1574525.1762336355</v>
      </c>
      <c r="BB336" s="171">
        <f t="shared" si="90"/>
        <v>151708.33333333331</v>
      </c>
      <c r="BC336" s="171">
        <f t="shared" si="91"/>
        <v>162734.13897280965</v>
      </c>
      <c r="BD336">
        <f t="shared" si="94"/>
        <v>331000</v>
      </c>
      <c r="BE336" s="171">
        <f t="shared" si="85"/>
        <v>314442.47230614297</v>
      </c>
    </row>
    <row r="337" spans="39:57" x14ac:dyDescent="0.2">
      <c r="AM337" s="171">
        <f t="shared" si="80"/>
        <v>4634720</v>
      </c>
      <c r="AN337" s="171">
        <f t="shared" si="86"/>
        <v>14730.796781119763</v>
      </c>
      <c r="AO337">
        <f t="shared" si="92"/>
        <v>332000</v>
      </c>
      <c r="AP337" s="171">
        <f t="shared" si="81"/>
        <v>4649450.7967811199</v>
      </c>
      <c r="AR337" s="171">
        <f t="shared" si="82"/>
        <v>1410861.6666666665</v>
      </c>
      <c r="AS337" s="171">
        <f t="shared" si="87"/>
        <v>6355.4216867469877</v>
      </c>
      <c r="AT337">
        <f t="shared" si="95"/>
        <v>332000</v>
      </c>
      <c r="AU337" s="171">
        <f t="shared" si="83"/>
        <v>1417217.0883534134</v>
      </c>
      <c r="AW337" s="171">
        <f t="shared" si="88"/>
        <v>1272666.6666666667</v>
      </c>
      <c r="AX337" s="171">
        <f t="shared" si="89"/>
        <v>304771.0843373494</v>
      </c>
      <c r="AY337">
        <f t="shared" si="93"/>
        <v>332000</v>
      </c>
      <c r="AZ337" s="171">
        <f t="shared" si="84"/>
        <v>1577437.751004016</v>
      </c>
      <c r="BB337" s="171">
        <f t="shared" si="90"/>
        <v>152166.66666666666</v>
      </c>
      <c r="BC337" s="171">
        <f t="shared" si="91"/>
        <v>162243.97590361445</v>
      </c>
      <c r="BD337">
        <f t="shared" si="94"/>
        <v>332000</v>
      </c>
      <c r="BE337" s="171">
        <f t="shared" si="85"/>
        <v>314410.64257028111</v>
      </c>
    </row>
    <row r="338" spans="39:57" x14ac:dyDescent="0.2">
      <c r="AM338" s="171">
        <f t="shared" si="80"/>
        <v>4648680</v>
      </c>
      <c r="AN338" s="171">
        <f t="shared" si="86"/>
        <v>14686.560154149434</v>
      </c>
      <c r="AO338">
        <f t="shared" si="92"/>
        <v>333000</v>
      </c>
      <c r="AP338" s="171">
        <f t="shared" si="81"/>
        <v>4663366.5601541493</v>
      </c>
      <c r="AR338" s="171">
        <f t="shared" si="82"/>
        <v>1415111.2499999998</v>
      </c>
      <c r="AS338" s="171">
        <f t="shared" si="87"/>
        <v>6336.336336336336</v>
      </c>
      <c r="AT338">
        <f t="shared" si="95"/>
        <v>333000</v>
      </c>
      <c r="AU338" s="171">
        <f t="shared" si="83"/>
        <v>1421447.5863363361</v>
      </c>
      <c r="AW338" s="171">
        <f t="shared" si="88"/>
        <v>1276500</v>
      </c>
      <c r="AX338" s="171">
        <f t="shared" si="89"/>
        <v>303855.85585585586</v>
      </c>
      <c r="AY338">
        <f t="shared" si="93"/>
        <v>333000</v>
      </c>
      <c r="AZ338" s="171">
        <f t="shared" si="84"/>
        <v>1580355.8558558559</v>
      </c>
      <c r="BB338" s="171">
        <f t="shared" si="90"/>
        <v>152625</v>
      </c>
      <c r="BC338" s="171">
        <f t="shared" si="91"/>
        <v>161756.75675675675</v>
      </c>
      <c r="BD338">
        <f t="shared" si="94"/>
        <v>333000</v>
      </c>
      <c r="BE338" s="171">
        <f t="shared" si="85"/>
        <v>314381.75675675675</v>
      </c>
    </row>
    <row r="339" spans="39:57" x14ac:dyDescent="0.2">
      <c r="AM339" s="171">
        <f t="shared" si="80"/>
        <v>4662640</v>
      </c>
      <c r="AN339" s="171">
        <f t="shared" si="86"/>
        <v>14642.588417160961</v>
      </c>
      <c r="AO339">
        <f t="shared" si="92"/>
        <v>334000</v>
      </c>
      <c r="AP339" s="171">
        <f t="shared" si="81"/>
        <v>4677282.5884171613</v>
      </c>
      <c r="AR339" s="171">
        <f t="shared" si="82"/>
        <v>1419360.8333333333</v>
      </c>
      <c r="AS339" s="171">
        <f t="shared" si="87"/>
        <v>6317.3652694610782</v>
      </c>
      <c r="AT339">
        <f t="shared" si="95"/>
        <v>334000</v>
      </c>
      <c r="AU339" s="171">
        <f t="shared" si="83"/>
        <v>1425678.1986027944</v>
      </c>
      <c r="AW339" s="171">
        <f t="shared" si="88"/>
        <v>1280333.3333333335</v>
      </c>
      <c r="AX339" s="171">
        <f t="shared" si="89"/>
        <v>302946.10778443114</v>
      </c>
      <c r="AY339">
        <f t="shared" si="93"/>
        <v>334000</v>
      </c>
      <c r="AZ339" s="171">
        <f t="shared" si="84"/>
        <v>1583279.4411177647</v>
      </c>
      <c r="BB339" s="171">
        <f t="shared" si="90"/>
        <v>153083.33333333331</v>
      </c>
      <c r="BC339" s="171">
        <f t="shared" si="91"/>
        <v>161272.45508982035</v>
      </c>
      <c r="BD339">
        <f t="shared" si="94"/>
        <v>334000</v>
      </c>
      <c r="BE339" s="171">
        <f t="shared" si="85"/>
        <v>314355.78842315369</v>
      </c>
    </row>
    <row r="340" spans="39:57" x14ac:dyDescent="0.2">
      <c r="AM340" s="171">
        <f t="shared" si="80"/>
        <v>4676600</v>
      </c>
      <c r="AN340" s="171">
        <f t="shared" si="86"/>
        <v>14598.879198005257</v>
      </c>
      <c r="AO340">
        <f t="shared" si="92"/>
        <v>335000</v>
      </c>
      <c r="AP340" s="171">
        <f t="shared" si="81"/>
        <v>4691198.8791980054</v>
      </c>
      <c r="AR340" s="171">
        <f t="shared" si="82"/>
        <v>1423610.4166666665</v>
      </c>
      <c r="AS340" s="171">
        <f t="shared" si="87"/>
        <v>6298.5074626865671</v>
      </c>
      <c r="AT340">
        <f t="shared" si="95"/>
        <v>335000</v>
      </c>
      <c r="AU340" s="171">
        <f t="shared" si="83"/>
        <v>1429908.9241293531</v>
      </c>
      <c r="AW340" s="171">
        <f t="shared" si="88"/>
        <v>1284166.6666666667</v>
      </c>
      <c r="AX340" s="171">
        <f t="shared" si="89"/>
        <v>302041.7910447761</v>
      </c>
      <c r="AY340">
        <f t="shared" si="93"/>
        <v>335000</v>
      </c>
      <c r="AZ340" s="171">
        <f t="shared" si="84"/>
        <v>1586208.4577114428</v>
      </c>
      <c r="BB340" s="171">
        <f t="shared" si="90"/>
        <v>153541.66666666666</v>
      </c>
      <c r="BC340" s="171">
        <f t="shared" si="91"/>
        <v>160791.04477611941</v>
      </c>
      <c r="BD340">
        <f t="shared" si="94"/>
        <v>335000</v>
      </c>
      <c r="BE340" s="171">
        <f t="shared" si="85"/>
        <v>314332.71144278604</v>
      </c>
    </row>
    <row r="341" spans="39:57" x14ac:dyDescent="0.2">
      <c r="AM341" s="171">
        <f t="shared" si="80"/>
        <v>4690560</v>
      </c>
      <c r="AN341" s="171">
        <f t="shared" si="86"/>
        <v>14555.430152773099</v>
      </c>
      <c r="AO341">
        <f t="shared" si="92"/>
        <v>336000</v>
      </c>
      <c r="AP341" s="171">
        <f t="shared" si="81"/>
        <v>4705115.4301527729</v>
      </c>
      <c r="AR341" s="171">
        <f t="shared" si="82"/>
        <v>1427859.9999999998</v>
      </c>
      <c r="AS341" s="171">
        <f t="shared" si="87"/>
        <v>6279.7619047619046</v>
      </c>
      <c r="AT341">
        <f t="shared" si="95"/>
        <v>336000</v>
      </c>
      <c r="AU341" s="171">
        <f t="shared" si="83"/>
        <v>1434139.7619047617</v>
      </c>
      <c r="AW341" s="171">
        <f t="shared" si="88"/>
        <v>1288000</v>
      </c>
      <c r="AX341" s="171">
        <f t="shared" si="89"/>
        <v>301142.85714285716</v>
      </c>
      <c r="AY341">
        <f t="shared" si="93"/>
        <v>336000</v>
      </c>
      <c r="AZ341" s="171">
        <f t="shared" si="84"/>
        <v>1589142.8571428573</v>
      </c>
      <c r="BB341" s="171">
        <f t="shared" si="90"/>
        <v>154000</v>
      </c>
      <c r="BC341" s="171">
        <f t="shared" si="91"/>
        <v>160312.5</v>
      </c>
      <c r="BD341">
        <f t="shared" si="94"/>
        <v>336000</v>
      </c>
      <c r="BE341" s="171">
        <f t="shared" si="85"/>
        <v>314312.5</v>
      </c>
    </row>
    <row r="342" spans="39:57" x14ac:dyDescent="0.2">
      <c r="AM342" s="171">
        <f t="shared" si="80"/>
        <v>4704520</v>
      </c>
      <c r="AN342" s="171">
        <f t="shared" si="86"/>
        <v>14512.238965376146</v>
      </c>
      <c r="AO342">
        <f t="shared" si="92"/>
        <v>337000</v>
      </c>
      <c r="AP342" s="171">
        <f t="shared" si="81"/>
        <v>4719032.2389653763</v>
      </c>
      <c r="AR342" s="171">
        <f t="shared" si="82"/>
        <v>1432109.5833333333</v>
      </c>
      <c r="AS342" s="171">
        <f t="shared" si="87"/>
        <v>6261.1275964391689</v>
      </c>
      <c r="AT342">
        <f t="shared" si="95"/>
        <v>337000</v>
      </c>
      <c r="AU342" s="171">
        <f t="shared" si="83"/>
        <v>1438370.7109297724</v>
      </c>
      <c r="AW342" s="171">
        <f t="shared" si="88"/>
        <v>1291833.3333333335</v>
      </c>
      <c r="AX342" s="171">
        <f t="shared" si="89"/>
        <v>300249.2581602374</v>
      </c>
      <c r="AY342">
        <f t="shared" si="93"/>
        <v>337000</v>
      </c>
      <c r="AZ342" s="171">
        <f t="shared" si="84"/>
        <v>1592082.5914935709</v>
      </c>
      <c r="BB342" s="171">
        <f t="shared" si="90"/>
        <v>154458.33333333331</v>
      </c>
      <c r="BC342" s="171">
        <f t="shared" si="91"/>
        <v>159836.79525222551</v>
      </c>
      <c r="BD342">
        <f t="shared" si="94"/>
        <v>337000</v>
      </c>
      <c r="BE342" s="171">
        <f t="shared" si="85"/>
        <v>314295.12858555885</v>
      </c>
    </row>
    <row r="343" spans="39:57" x14ac:dyDescent="0.2">
      <c r="AM343" s="171">
        <f t="shared" si="80"/>
        <v>4718480</v>
      </c>
      <c r="AN343" s="171">
        <f t="shared" si="86"/>
        <v>14469.303347135388</v>
      </c>
      <c r="AO343">
        <f t="shared" si="92"/>
        <v>338000</v>
      </c>
      <c r="AP343" s="171">
        <f t="shared" si="81"/>
        <v>4732949.303347135</v>
      </c>
      <c r="AR343" s="171">
        <f t="shared" si="82"/>
        <v>1436359.1666666665</v>
      </c>
      <c r="AS343" s="171">
        <f t="shared" si="87"/>
        <v>6242.6035502958584</v>
      </c>
      <c r="AT343">
        <f t="shared" si="95"/>
        <v>338000</v>
      </c>
      <c r="AU343" s="171">
        <f t="shared" si="83"/>
        <v>1442601.7702169623</v>
      </c>
      <c r="AW343" s="171">
        <f t="shared" si="88"/>
        <v>1295666.6666666667</v>
      </c>
      <c r="AX343" s="171">
        <f t="shared" si="89"/>
        <v>299360.94674556213</v>
      </c>
      <c r="AY343">
        <f t="shared" si="93"/>
        <v>338000</v>
      </c>
      <c r="AZ343" s="171">
        <f t="shared" si="84"/>
        <v>1595027.6134122289</v>
      </c>
      <c r="BB343" s="171">
        <f t="shared" si="90"/>
        <v>154916.66666666666</v>
      </c>
      <c r="BC343" s="171">
        <f t="shared" si="91"/>
        <v>159363.90532544377</v>
      </c>
      <c r="BD343">
        <f t="shared" si="94"/>
        <v>338000</v>
      </c>
      <c r="BE343" s="171">
        <f t="shared" si="85"/>
        <v>314280.57199211046</v>
      </c>
    </row>
    <row r="344" spans="39:57" x14ac:dyDescent="0.2">
      <c r="AM344" s="171">
        <f t="shared" si="80"/>
        <v>4732440</v>
      </c>
      <c r="AN344" s="171">
        <f t="shared" si="86"/>
        <v>14426.621036376877</v>
      </c>
      <c r="AO344">
        <f t="shared" si="92"/>
        <v>339000</v>
      </c>
      <c r="AP344" s="171">
        <f t="shared" si="81"/>
        <v>4746866.6210363768</v>
      </c>
      <c r="AR344" s="171">
        <f t="shared" si="82"/>
        <v>1440608.7499999998</v>
      </c>
      <c r="AS344" s="171">
        <f t="shared" si="87"/>
        <v>6224.1887905604717</v>
      </c>
      <c r="AT344">
        <f t="shared" si="95"/>
        <v>339000</v>
      </c>
      <c r="AU344" s="171">
        <f t="shared" si="83"/>
        <v>1446832.9387905602</v>
      </c>
      <c r="AW344" s="171">
        <f t="shared" si="88"/>
        <v>1299500</v>
      </c>
      <c r="AX344" s="171">
        <f t="shared" si="89"/>
        <v>298477.87610619469</v>
      </c>
      <c r="AY344">
        <f t="shared" si="93"/>
        <v>339000</v>
      </c>
      <c r="AZ344" s="171">
        <f t="shared" si="84"/>
        <v>1597977.8761061947</v>
      </c>
      <c r="BB344" s="171">
        <f t="shared" si="90"/>
        <v>155375</v>
      </c>
      <c r="BC344" s="171">
        <f t="shared" si="91"/>
        <v>158893.80530973451</v>
      </c>
      <c r="BD344">
        <f t="shared" si="94"/>
        <v>339000</v>
      </c>
      <c r="BE344" s="171">
        <f t="shared" si="85"/>
        <v>314268.80530973454</v>
      </c>
    </row>
    <row r="345" spans="39:57" x14ac:dyDescent="0.2">
      <c r="AM345" s="171">
        <f t="shared" si="80"/>
        <v>4746400</v>
      </c>
      <c r="AN345" s="171">
        <f t="shared" si="86"/>
        <v>14384.189798034593</v>
      </c>
      <c r="AO345">
        <f t="shared" si="92"/>
        <v>340000</v>
      </c>
      <c r="AP345" s="171">
        <f t="shared" si="81"/>
        <v>4760784.1897980347</v>
      </c>
      <c r="AR345" s="171">
        <f t="shared" si="82"/>
        <v>1444858.3333333333</v>
      </c>
      <c r="AS345" s="171">
        <f t="shared" si="87"/>
        <v>6205.8823529411766</v>
      </c>
      <c r="AT345">
        <f t="shared" si="95"/>
        <v>340000</v>
      </c>
      <c r="AU345" s="171">
        <f t="shared" si="83"/>
        <v>1451064.2156862745</v>
      </c>
      <c r="AW345" s="171">
        <f t="shared" si="88"/>
        <v>1303333.3333333335</v>
      </c>
      <c r="AX345" s="171">
        <f t="shared" si="89"/>
        <v>297600</v>
      </c>
      <c r="AY345">
        <f t="shared" si="93"/>
        <v>340000</v>
      </c>
      <c r="AZ345" s="171">
        <f t="shared" si="84"/>
        <v>1600933.3333333335</v>
      </c>
      <c r="BB345" s="171">
        <f t="shared" si="90"/>
        <v>155833.33333333331</v>
      </c>
      <c r="BC345" s="171">
        <f t="shared" si="91"/>
        <v>158426.4705882353</v>
      </c>
      <c r="BD345">
        <f t="shared" si="94"/>
        <v>340000</v>
      </c>
      <c r="BE345" s="171">
        <f t="shared" si="85"/>
        <v>314259.80392156861</v>
      </c>
    </row>
    <row r="346" spans="39:57" x14ac:dyDescent="0.2">
      <c r="AM346" s="171">
        <f t="shared" si="80"/>
        <v>4760360</v>
      </c>
      <c r="AN346" s="171">
        <f t="shared" si="86"/>
        <v>14342.007423260296</v>
      </c>
      <c r="AO346">
        <f t="shared" si="92"/>
        <v>341000</v>
      </c>
      <c r="AP346" s="171">
        <f t="shared" si="81"/>
        <v>4774702.0074232602</v>
      </c>
      <c r="AR346" s="171">
        <f t="shared" si="82"/>
        <v>1449107.9166666665</v>
      </c>
      <c r="AS346" s="171">
        <f t="shared" si="87"/>
        <v>6187.6832844574783</v>
      </c>
      <c r="AT346">
        <f t="shared" si="95"/>
        <v>341000</v>
      </c>
      <c r="AU346" s="171">
        <f t="shared" si="83"/>
        <v>1455295.5999511241</v>
      </c>
      <c r="AW346" s="171">
        <f t="shared" si="88"/>
        <v>1307166.6666666667</v>
      </c>
      <c r="AX346" s="171">
        <f t="shared" si="89"/>
        <v>296727.27272727271</v>
      </c>
      <c r="AY346">
        <f t="shared" si="93"/>
        <v>341000</v>
      </c>
      <c r="AZ346" s="171">
        <f t="shared" si="84"/>
        <v>1603893.9393939395</v>
      </c>
      <c r="BB346" s="171">
        <f t="shared" si="90"/>
        <v>156291.66666666666</v>
      </c>
      <c r="BC346" s="171">
        <f t="shared" si="91"/>
        <v>157961.87683284457</v>
      </c>
      <c r="BD346">
        <f t="shared" si="94"/>
        <v>341000</v>
      </c>
      <c r="BE346" s="171">
        <f t="shared" si="85"/>
        <v>314253.5434995112</v>
      </c>
    </row>
    <row r="347" spans="39:57" x14ac:dyDescent="0.2">
      <c r="AM347" s="171">
        <f t="shared" si="80"/>
        <v>4774320</v>
      </c>
      <c r="AN347" s="171">
        <f t="shared" si="86"/>
        <v>14300.071729040237</v>
      </c>
      <c r="AO347">
        <f t="shared" si="92"/>
        <v>342000</v>
      </c>
      <c r="AP347" s="171">
        <f t="shared" si="81"/>
        <v>4788620.0717290398</v>
      </c>
      <c r="AR347" s="171">
        <f t="shared" si="82"/>
        <v>1453357.4999999998</v>
      </c>
      <c r="AS347" s="171">
        <f t="shared" si="87"/>
        <v>6169.5906432748534</v>
      </c>
      <c r="AT347">
        <f t="shared" si="95"/>
        <v>342000</v>
      </c>
      <c r="AU347" s="171">
        <f t="shared" si="83"/>
        <v>1459527.0906432746</v>
      </c>
      <c r="AW347" s="171">
        <f t="shared" si="88"/>
        <v>1311000</v>
      </c>
      <c r="AX347" s="171">
        <f t="shared" si="89"/>
        <v>295859.64912280702</v>
      </c>
      <c r="AY347">
        <f t="shared" si="93"/>
        <v>342000</v>
      </c>
      <c r="AZ347" s="171">
        <f t="shared" si="84"/>
        <v>1606859.649122807</v>
      </c>
      <c r="BB347" s="171">
        <f t="shared" si="90"/>
        <v>156750</v>
      </c>
      <c r="BC347" s="171">
        <f t="shared" si="91"/>
        <v>157500</v>
      </c>
      <c r="BD347">
        <f t="shared" si="94"/>
        <v>342000</v>
      </c>
      <c r="BE347" s="171">
        <f t="shared" si="85"/>
        <v>314250</v>
      </c>
    </row>
    <row r="348" spans="39:57" x14ac:dyDescent="0.2">
      <c r="AM348" s="171">
        <f t="shared" si="80"/>
        <v>4788280</v>
      </c>
      <c r="AN348" s="171">
        <f t="shared" si="86"/>
        <v>14258.380557818546</v>
      </c>
      <c r="AO348">
        <f t="shared" si="92"/>
        <v>343000</v>
      </c>
      <c r="AP348" s="171">
        <f t="shared" si="81"/>
        <v>4802538.3805578183</v>
      </c>
      <c r="AR348" s="171">
        <f t="shared" si="82"/>
        <v>1457607.0833333333</v>
      </c>
      <c r="AS348" s="171">
        <f t="shared" si="87"/>
        <v>6151.6034985422739</v>
      </c>
      <c r="AT348">
        <f t="shared" si="95"/>
        <v>343000</v>
      </c>
      <c r="AU348" s="171">
        <f t="shared" si="83"/>
        <v>1463758.6868318755</v>
      </c>
      <c r="AW348" s="171">
        <f t="shared" si="88"/>
        <v>1314833.3333333335</v>
      </c>
      <c r="AX348" s="171">
        <f t="shared" si="89"/>
        <v>294997.08454810496</v>
      </c>
      <c r="AY348">
        <f t="shared" si="93"/>
        <v>343000</v>
      </c>
      <c r="AZ348" s="171">
        <f t="shared" si="84"/>
        <v>1609830.4178814385</v>
      </c>
      <c r="BB348" s="171">
        <f t="shared" si="90"/>
        <v>157208.33333333331</v>
      </c>
      <c r="BC348" s="171">
        <f t="shared" si="91"/>
        <v>157040.81632653062</v>
      </c>
      <c r="BD348">
        <f t="shared" si="94"/>
        <v>343000</v>
      </c>
      <c r="BE348" s="171">
        <f t="shared" si="85"/>
        <v>314249.14965986391</v>
      </c>
    </row>
    <row r="349" spans="39:57" x14ac:dyDescent="0.2">
      <c r="AM349" s="171">
        <f t="shared" si="80"/>
        <v>4802240</v>
      </c>
      <c r="AN349" s="171">
        <f t="shared" si="86"/>
        <v>14216.931777127213</v>
      </c>
      <c r="AO349">
        <f t="shared" si="92"/>
        <v>344000</v>
      </c>
      <c r="AP349" s="171">
        <f t="shared" si="81"/>
        <v>4816456.9317771271</v>
      </c>
      <c r="AR349" s="171">
        <f t="shared" si="82"/>
        <v>1461856.6666666665</v>
      </c>
      <c r="AS349" s="171">
        <f t="shared" si="87"/>
        <v>6133.7209302325582</v>
      </c>
      <c r="AT349">
        <f t="shared" si="95"/>
        <v>344000</v>
      </c>
      <c r="AU349" s="171">
        <f t="shared" si="83"/>
        <v>1467990.3875968992</v>
      </c>
      <c r="AW349" s="171">
        <f t="shared" si="88"/>
        <v>1318666.6666666667</v>
      </c>
      <c r="AX349" s="171">
        <f t="shared" si="89"/>
        <v>294139.53488372092</v>
      </c>
      <c r="AY349">
        <f t="shared" si="93"/>
        <v>344000</v>
      </c>
      <c r="AZ349" s="171">
        <f t="shared" si="84"/>
        <v>1612806.2015503878</v>
      </c>
      <c r="BB349" s="171">
        <f t="shared" si="90"/>
        <v>157666.66666666666</v>
      </c>
      <c r="BC349" s="171">
        <f t="shared" si="91"/>
        <v>156584.3023255814</v>
      </c>
      <c r="BD349">
        <f t="shared" si="94"/>
        <v>344000</v>
      </c>
      <c r="BE349" s="171">
        <f t="shared" si="85"/>
        <v>314250.96899224806</v>
      </c>
    </row>
    <row r="350" spans="39:57" x14ac:dyDescent="0.2">
      <c r="AM350" s="171">
        <f t="shared" si="80"/>
        <v>4816200</v>
      </c>
      <c r="AN350" s="171">
        <f t="shared" si="86"/>
        <v>14175.723279222497</v>
      </c>
      <c r="AO350">
        <f t="shared" si="92"/>
        <v>345000</v>
      </c>
      <c r="AP350" s="171">
        <f t="shared" si="81"/>
        <v>4830375.7232792228</v>
      </c>
      <c r="AR350" s="171">
        <f t="shared" si="82"/>
        <v>1466106.2499999998</v>
      </c>
      <c r="AS350" s="171">
        <f t="shared" si="87"/>
        <v>6115.942028985507</v>
      </c>
      <c r="AT350">
        <f t="shared" si="95"/>
        <v>345000</v>
      </c>
      <c r="AU350" s="171">
        <f t="shared" si="83"/>
        <v>1472222.1920289854</v>
      </c>
      <c r="AW350" s="171">
        <f t="shared" si="88"/>
        <v>1322500</v>
      </c>
      <c r="AX350" s="171">
        <f t="shared" si="89"/>
        <v>293286.95652173914</v>
      </c>
      <c r="AY350">
        <f t="shared" si="93"/>
        <v>345000</v>
      </c>
      <c r="AZ350" s="171">
        <f t="shared" si="84"/>
        <v>1615786.9565217393</v>
      </c>
      <c r="BB350" s="171">
        <f t="shared" si="90"/>
        <v>158125</v>
      </c>
      <c r="BC350" s="171">
        <f t="shared" si="91"/>
        <v>156130.4347826087</v>
      </c>
      <c r="BD350">
        <f t="shared" si="94"/>
        <v>345000</v>
      </c>
      <c r="BE350" s="171">
        <f t="shared" si="85"/>
        <v>314255.4347826087</v>
      </c>
    </row>
    <row r="351" spans="39:57" x14ac:dyDescent="0.2">
      <c r="AM351" s="171">
        <f t="shared" si="80"/>
        <v>4830160</v>
      </c>
      <c r="AN351" s="171">
        <f t="shared" si="86"/>
        <v>14134.752980727633</v>
      </c>
      <c r="AO351">
        <f t="shared" si="92"/>
        <v>346000</v>
      </c>
      <c r="AP351" s="171">
        <f t="shared" si="81"/>
        <v>4844294.7529807277</v>
      </c>
      <c r="AR351" s="171">
        <f t="shared" si="82"/>
        <v>1470355.8333333333</v>
      </c>
      <c r="AS351" s="171">
        <f t="shared" si="87"/>
        <v>6098.2658959537575</v>
      </c>
      <c r="AT351">
        <f t="shared" si="95"/>
        <v>346000</v>
      </c>
      <c r="AU351" s="171">
        <f t="shared" si="83"/>
        <v>1476454.0992292871</v>
      </c>
      <c r="AW351" s="171">
        <f t="shared" si="88"/>
        <v>1326333.3333333335</v>
      </c>
      <c r="AX351" s="171">
        <f t="shared" si="89"/>
        <v>292439.30635838152</v>
      </c>
      <c r="AY351">
        <f t="shared" si="93"/>
        <v>346000</v>
      </c>
      <c r="AZ351" s="171">
        <f t="shared" si="84"/>
        <v>1618772.6396917151</v>
      </c>
      <c r="BB351" s="171">
        <f t="shared" si="90"/>
        <v>158583.33333333331</v>
      </c>
      <c r="BC351" s="171">
        <f t="shared" si="91"/>
        <v>155679.19075144507</v>
      </c>
      <c r="BD351">
        <f t="shared" si="94"/>
        <v>346000</v>
      </c>
      <c r="BE351" s="171">
        <f t="shared" si="85"/>
        <v>314262.52408477839</v>
      </c>
    </row>
    <row r="352" spans="39:57" x14ac:dyDescent="0.2">
      <c r="AM352" s="171">
        <f t="shared" si="80"/>
        <v>4844120</v>
      </c>
      <c r="AN352" s="171">
        <f t="shared" si="86"/>
        <v>14094.018822281732</v>
      </c>
      <c r="AO352">
        <f t="shared" si="92"/>
        <v>347000</v>
      </c>
      <c r="AP352" s="171">
        <f t="shared" si="81"/>
        <v>4858214.0188222816</v>
      </c>
      <c r="AR352" s="171">
        <f t="shared" si="82"/>
        <v>1474605.4166666665</v>
      </c>
      <c r="AS352" s="171">
        <f t="shared" si="87"/>
        <v>6080.6916426512971</v>
      </c>
      <c r="AT352">
        <f t="shared" si="95"/>
        <v>347000</v>
      </c>
      <c r="AU352" s="171">
        <f t="shared" si="83"/>
        <v>1480686.1083093178</v>
      </c>
      <c r="AW352" s="171">
        <f t="shared" si="88"/>
        <v>1330166.6666666667</v>
      </c>
      <c r="AX352" s="171">
        <f t="shared" si="89"/>
        <v>291596.5417867435</v>
      </c>
      <c r="AY352">
        <f t="shared" si="93"/>
        <v>347000</v>
      </c>
      <c r="AZ352" s="171">
        <f t="shared" si="84"/>
        <v>1621763.2084534103</v>
      </c>
      <c r="BB352" s="171">
        <f t="shared" si="90"/>
        <v>159041.66666666666</v>
      </c>
      <c r="BC352" s="171">
        <f t="shared" si="91"/>
        <v>155230.54755043227</v>
      </c>
      <c r="BD352">
        <f t="shared" si="94"/>
        <v>347000</v>
      </c>
      <c r="BE352" s="171">
        <f t="shared" si="85"/>
        <v>314272.2142170989</v>
      </c>
    </row>
    <row r="353" spans="39:57" x14ac:dyDescent="0.2">
      <c r="AM353" s="171">
        <f t="shared" si="80"/>
        <v>4858080</v>
      </c>
      <c r="AN353" s="171">
        <f t="shared" si="86"/>
        <v>14053.518768194717</v>
      </c>
      <c r="AO353">
        <f t="shared" si="92"/>
        <v>348000</v>
      </c>
      <c r="AP353" s="171">
        <f t="shared" si="81"/>
        <v>4872133.5187681951</v>
      </c>
      <c r="AR353" s="171">
        <f t="shared" si="82"/>
        <v>1478854.9999999998</v>
      </c>
      <c r="AS353" s="171">
        <f t="shared" si="87"/>
        <v>6063.2183908045981</v>
      </c>
      <c r="AT353">
        <f t="shared" si="95"/>
        <v>348000</v>
      </c>
      <c r="AU353" s="171">
        <f t="shared" si="83"/>
        <v>1484918.2183908042</v>
      </c>
      <c r="AW353" s="171">
        <f t="shared" si="88"/>
        <v>1334000</v>
      </c>
      <c r="AX353" s="171">
        <f t="shared" si="89"/>
        <v>290758.62068965519</v>
      </c>
      <c r="AY353">
        <f t="shared" si="93"/>
        <v>348000</v>
      </c>
      <c r="AZ353" s="171">
        <f t="shared" si="84"/>
        <v>1624758.6206896552</v>
      </c>
      <c r="BB353" s="171">
        <f t="shared" si="90"/>
        <v>159500</v>
      </c>
      <c r="BC353" s="171">
        <f t="shared" si="91"/>
        <v>154784.4827586207</v>
      </c>
      <c r="BD353">
        <f t="shared" si="94"/>
        <v>348000</v>
      </c>
      <c r="BE353" s="171">
        <f t="shared" si="85"/>
        <v>314284.4827586207</v>
      </c>
    </row>
    <row r="354" spans="39:57" x14ac:dyDescent="0.2">
      <c r="AM354" s="171">
        <f t="shared" si="80"/>
        <v>4872040</v>
      </c>
      <c r="AN354" s="171">
        <f t="shared" si="86"/>
        <v>14013.250806108199</v>
      </c>
      <c r="AO354">
        <f t="shared" si="92"/>
        <v>349000</v>
      </c>
      <c r="AP354" s="171">
        <f t="shared" si="81"/>
        <v>4886053.2508061081</v>
      </c>
      <c r="AR354" s="171">
        <f t="shared" si="82"/>
        <v>1483104.5833333333</v>
      </c>
      <c r="AS354" s="171">
        <f t="shared" si="87"/>
        <v>6045.8452722063039</v>
      </c>
      <c r="AT354">
        <f t="shared" si="95"/>
        <v>349000</v>
      </c>
      <c r="AU354" s="171">
        <f t="shared" si="83"/>
        <v>1489150.4286055395</v>
      </c>
      <c r="AW354" s="171">
        <f t="shared" si="88"/>
        <v>1337833.3333333335</v>
      </c>
      <c r="AX354" s="171">
        <f t="shared" si="89"/>
        <v>289925.50143266475</v>
      </c>
      <c r="AY354">
        <f t="shared" si="93"/>
        <v>349000</v>
      </c>
      <c r="AZ354" s="171">
        <f t="shared" si="84"/>
        <v>1627758.8347659982</v>
      </c>
      <c r="BB354" s="171">
        <f t="shared" si="90"/>
        <v>159958.33333333331</v>
      </c>
      <c r="BC354" s="171">
        <f t="shared" si="91"/>
        <v>154340.97421203437</v>
      </c>
      <c r="BD354">
        <f t="shared" si="94"/>
        <v>349000</v>
      </c>
      <c r="BE354" s="171">
        <f t="shared" si="85"/>
        <v>314299.30754536769</v>
      </c>
    </row>
    <row r="355" spans="39:57" x14ac:dyDescent="0.2">
      <c r="AM355" s="171">
        <f t="shared" si="80"/>
        <v>4886000</v>
      </c>
      <c r="AN355" s="171">
        <f t="shared" si="86"/>
        <v>13973.212946662175</v>
      </c>
      <c r="AO355">
        <f t="shared" si="92"/>
        <v>350000</v>
      </c>
      <c r="AP355" s="171">
        <f t="shared" si="81"/>
        <v>4899973.2129466617</v>
      </c>
      <c r="AR355" s="171">
        <f t="shared" si="82"/>
        <v>1487354.1666666665</v>
      </c>
      <c r="AS355" s="171">
        <f t="shared" si="87"/>
        <v>6028.5714285714284</v>
      </c>
      <c r="AT355">
        <f t="shared" si="95"/>
        <v>350000</v>
      </c>
      <c r="AU355" s="171">
        <f t="shared" si="83"/>
        <v>1493382.7380952379</v>
      </c>
      <c r="AW355" s="171">
        <f t="shared" si="88"/>
        <v>1341666.6666666667</v>
      </c>
      <c r="AX355" s="171">
        <f t="shared" si="89"/>
        <v>289097.14285714284</v>
      </c>
      <c r="AY355">
        <f t="shared" si="93"/>
        <v>350000</v>
      </c>
      <c r="AZ355" s="171">
        <f t="shared" si="84"/>
        <v>1630763.8095238097</v>
      </c>
      <c r="BB355" s="171">
        <f t="shared" si="90"/>
        <v>160416.66666666666</v>
      </c>
      <c r="BC355" s="171">
        <f t="shared" si="91"/>
        <v>153900</v>
      </c>
      <c r="BD355">
        <f t="shared" si="94"/>
        <v>350000</v>
      </c>
      <c r="BE355" s="171">
        <f t="shared" si="85"/>
        <v>314316.66666666663</v>
      </c>
    </row>
    <row r="356" spans="39:57" x14ac:dyDescent="0.2">
      <c r="AM356" s="171">
        <f t="shared" si="80"/>
        <v>4899960</v>
      </c>
      <c r="AN356" s="171">
        <f t="shared" si="86"/>
        <v>13933.403223167412</v>
      </c>
      <c r="AO356">
        <f t="shared" si="92"/>
        <v>351000</v>
      </c>
      <c r="AP356" s="171">
        <f t="shared" si="81"/>
        <v>4913893.4032231672</v>
      </c>
      <c r="AR356" s="171">
        <f t="shared" si="82"/>
        <v>1491603.7499999998</v>
      </c>
      <c r="AS356" s="171">
        <f t="shared" si="87"/>
        <v>6011.3960113960111</v>
      </c>
      <c r="AT356">
        <f t="shared" si="95"/>
        <v>351000</v>
      </c>
      <c r="AU356" s="171">
        <f t="shared" si="83"/>
        <v>1497615.1460113958</v>
      </c>
      <c r="AW356" s="171">
        <f t="shared" si="88"/>
        <v>1345500</v>
      </c>
      <c r="AX356" s="171">
        <f t="shared" si="89"/>
        <v>288273.50427350425</v>
      </c>
      <c r="AY356">
        <f t="shared" si="93"/>
        <v>351000</v>
      </c>
      <c r="AZ356" s="171">
        <f t="shared" si="84"/>
        <v>1633773.5042735043</v>
      </c>
      <c r="BB356" s="171">
        <f t="shared" si="90"/>
        <v>160875</v>
      </c>
      <c r="BC356" s="171">
        <f t="shared" si="91"/>
        <v>153461.53846153847</v>
      </c>
      <c r="BD356">
        <f t="shared" si="94"/>
        <v>351000</v>
      </c>
      <c r="BE356" s="171">
        <f t="shared" si="85"/>
        <v>314336.5384615385</v>
      </c>
    </row>
    <row r="357" spans="39:57" x14ac:dyDescent="0.2">
      <c r="AM357" s="171">
        <f t="shared" si="80"/>
        <v>4913920</v>
      </c>
      <c r="AN357" s="171">
        <f t="shared" si="86"/>
        <v>13893.819691283414</v>
      </c>
      <c r="AO357">
        <f t="shared" si="92"/>
        <v>352000</v>
      </c>
      <c r="AP357" s="171">
        <f t="shared" si="81"/>
        <v>4927813.8196912836</v>
      </c>
      <c r="AR357" s="171">
        <f t="shared" si="82"/>
        <v>1495853.3333333333</v>
      </c>
      <c r="AS357" s="171">
        <f t="shared" si="87"/>
        <v>5994.318181818182</v>
      </c>
      <c r="AT357">
        <f t="shared" si="95"/>
        <v>352000</v>
      </c>
      <c r="AU357" s="171">
        <f t="shared" si="83"/>
        <v>1501847.6515151514</v>
      </c>
      <c r="AW357" s="171">
        <f t="shared" si="88"/>
        <v>1349333.3333333335</v>
      </c>
      <c r="AX357" s="171">
        <f t="shared" si="89"/>
        <v>287454.54545454547</v>
      </c>
      <c r="AY357">
        <f t="shared" si="93"/>
        <v>352000</v>
      </c>
      <c r="AZ357" s="171">
        <f t="shared" si="84"/>
        <v>1636787.8787878789</v>
      </c>
      <c r="BB357" s="171">
        <f t="shared" si="90"/>
        <v>161333.33333333331</v>
      </c>
      <c r="BC357" s="171">
        <f t="shared" si="91"/>
        <v>153025.56818181818</v>
      </c>
      <c r="BD357">
        <f t="shared" si="94"/>
        <v>352000</v>
      </c>
      <c r="BE357" s="171">
        <f t="shared" si="85"/>
        <v>314358.90151515149</v>
      </c>
    </row>
    <row r="358" spans="39:57" x14ac:dyDescent="0.2">
      <c r="AM358" s="171">
        <f t="shared" si="80"/>
        <v>4927880</v>
      </c>
      <c r="AN358" s="171">
        <f t="shared" si="86"/>
        <v>13854.460428701874</v>
      </c>
      <c r="AO358">
        <f t="shared" si="92"/>
        <v>353000</v>
      </c>
      <c r="AP358" s="171">
        <f t="shared" si="81"/>
        <v>4941734.4604287017</v>
      </c>
      <c r="AR358" s="171">
        <f t="shared" si="82"/>
        <v>1500102.9166666665</v>
      </c>
      <c r="AS358" s="171">
        <f t="shared" si="87"/>
        <v>5977.337110481586</v>
      </c>
      <c r="AT358">
        <f t="shared" si="95"/>
        <v>353000</v>
      </c>
      <c r="AU358" s="171">
        <f t="shared" si="83"/>
        <v>1506080.2537771482</v>
      </c>
      <c r="AW358" s="171">
        <f t="shared" si="88"/>
        <v>1353166.6666666667</v>
      </c>
      <c r="AX358" s="171">
        <f t="shared" si="89"/>
        <v>286640.22662889521</v>
      </c>
      <c r="AY358">
        <f t="shared" si="93"/>
        <v>353000</v>
      </c>
      <c r="AZ358" s="171">
        <f t="shared" si="84"/>
        <v>1639806.8932955619</v>
      </c>
      <c r="BB358" s="171">
        <f t="shared" si="90"/>
        <v>161791.66666666666</v>
      </c>
      <c r="BC358" s="171">
        <f t="shared" si="91"/>
        <v>152592.06798866857</v>
      </c>
      <c r="BD358">
        <f t="shared" si="94"/>
        <v>353000</v>
      </c>
      <c r="BE358" s="171">
        <f t="shared" si="85"/>
        <v>314383.7346553352</v>
      </c>
    </row>
    <row r="359" spans="39:57" x14ac:dyDescent="0.2">
      <c r="AM359" s="171">
        <f t="shared" si="80"/>
        <v>4941840</v>
      </c>
      <c r="AN359" s="171">
        <f t="shared" si="86"/>
        <v>13815.323534835485</v>
      </c>
      <c r="AO359">
        <f t="shared" si="92"/>
        <v>354000</v>
      </c>
      <c r="AP359" s="171">
        <f t="shared" si="81"/>
        <v>4955655.3235348351</v>
      </c>
      <c r="AR359" s="171">
        <f t="shared" si="82"/>
        <v>1504352.4999999998</v>
      </c>
      <c r="AS359" s="171">
        <f t="shared" si="87"/>
        <v>5960.4519774011296</v>
      </c>
      <c r="AT359">
        <f t="shared" si="95"/>
        <v>354000</v>
      </c>
      <c r="AU359" s="171">
        <f t="shared" si="83"/>
        <v>1510312.9519774008</v>
      </c>
      <c r="AW359" s="171">
        <f t="shared" si="88"/>
        <v>1357000</v>
      </c>
      <c r="AX359" s="171">
        <f t="shared" si="89"/>
        <v>285830.50847457629</v>
      </c>
      <c r="AY359">
        <f t="shared" si="93"/>
        <v>354000</v>
      </c>
      <c r="AZ359" s="171">
        <f t="shared" si="84"/>
        <v>1642830.5084745763</v>
      </c>
      <c r="BB359" s="171">
        <f t="shared" si="90"/>
        <v>162250</v>
      </c>
      <c r="BC359" s="171">
        <f t="shared" si="91"/>
        <v>152161.01694915254</v>
      </c>
      <c r="BD359">
        <f t="shared" si="94"/>
        <v>354000</v>
      </c>
      <c r="BE359" s="171">
        <f t="shared" si="85"/>
        <v>314411.01694915257</v>
      </c>
    </row>
    <row r="360" spans="39:57" x14ac:dyDescent="0.2">
      <c r="AM360" s="171">
        <f t="shared" si="80"/>
        <v>4955800</v>
      </c>
      <c r="AN360" s="171">
        <f t="shared" si="86"/>
        <v>13776.407130512003</v>
      </c>
      <c r="AO360">
        <f t="shared" si="92"/>
        <v>355000</v>
      </c>
      <c r="AP360" s="171">
        <f t="shared" si="81"/>
        <v>4969576.4071305124</v>
      </c>
      <c r="AR360" s="171">
        <f t="shared" si="82"/>
        <v>1508602.0833333333</v>
      </c>
      <c r="AS360" s="171">
        <f t="shared" si="87"/>
        <v>5943.6619718309857</v>
      </c>
      <c r="AT360">
        <f t="shared" si="95"/>
        <v>355000</v>
      </c>
      <c r="AU360" s="171">
        <f t="shared" si="83"/>
        <v>1514545.7453051643</v>
      </c>
      <c r="AW360" s="171">
        <f t="shared" si="88"/>
        <v>1360833.3333333335</v>
      </c>
      <c r="AX360" s="171">
        <f t="shared" si="89"/>
        <v>285025.35211267608</v>
      </c>
      <c r="AY360">
        <f t="shared" si="93"/>
        <v>355000</v>
      </c>
      <c r="AZ360" s="171">
        <f t="shared" si="84"/>
        <v>1645858.6854460095</v>
      </c>
      <c r="BB360" s="171">
        <f t="shared" si="90"/>
        <v>162708.33333333331</v>
      </c>
      <c r="BC360" s="171">
        <f t="shared" si="91"/>
        <v>151732.39436619717</v>
      </c>
      <c r="BD360">
        <f t="shared" si="94"/>
        <v>355000</v>
      </c>
      <c r="BE360" s="171">
        <f t="shared" si="85"/>
        <v>314440.72769953049</v>
      </c>
    </row>
    <row r="361" spans="39:57" x14ac:dyDescent="0.2">
      <c r="AM361" s="171">
        <f t="shared" si="80"/>
        <v>4969760</v>
      </c>
      <c r="AN361" s="171">
        <f t="shared" si="86"/>
        <v>13737.709357673488</v>
      </c>
      <c r="AO361">
        <f t="shared" si="92"/>
        <v>356000</v>
      </c>
      <c r="AP361" s="171">
        <f t="shared" si="81"/>
        <v>4983497.7093576733</v>
      </c>
      <c r="AR361" s="171">
        <f t="shared" si="82"/>
        <v>1512851.6666666665</v>
      </c>
      <c r="AS361" s="171">
        <f t="shared" si="87"/>
        <v>5926.9662921348317</v>
      </c>
      <c r="AT361">
        <f t="shared" si="95"/>
        <v>356000</v>
      </c>
      <c r="AU361" s="171">
        <f t="shared" si="83"/>
        <v>1518778.6329588012</v>
      </c>
      <c r="AW361" s="171">
        <f t="shared" si="88"/>
        <v>1364666.6666666667</v>
      </c>
      <c r="AX361" s="171">
        <f t="shared" si="89"/>
        <v>284224.71910112357</v>
      </c>
      <c r="AY361">
        <f t="shared" si="93"/>
        <v>356000</v>
      </c>
      <c r="AZ361" s="171">
        <f t="shared" si="84"/>
        <v>1648891.3857677903</v>
      </c>
      <c r="BB361" s="171">
        <f t="shared" si="90"/>
        <v>163166.66666666666</v>
      </c>
      <c r="BC361" s="171">
        <f t="shared" si="91"/>
        <v>151306.17977528091</v>
      </c>
      <c r="BD361">
        <f t="shared" si="94"/>
        <v>356000</v>
      </c>
      <c r="BE361" s="171">
        <f t="shared" si="85"/>
        <v>314472.84644194756</v>
      </c>
    </row>
    <row r="362" spans="39:57" x14ac:dyDescent="0.2">
      <c r="AM362" s="171">
        <f t="shared" si="80"/>
        <v>4983720</v>
      </c>
      <c r="AN362" s="171">
        <f t="shared" si="86"/>
        <v>13699.228379080563</v>
      </c>
      <c r="AO362">
        <f t="shared" si="92"/>
        <v>357000</v>
      </c>
      <c r="AP362" s="171">
        <f t="shared" si="81"/>
        <v>4997419.228379081</v>
      </c>
      <c r="AR362" s="171">
        <f t="shared" si="82"/>
        <v>1517101.2499999998</v>
      </c>
      <c r="AS362" s="171">
        <f t="shared" si="87"/>
        <v>5910.3641456582636</v>
      </c>
      <c r="AT362">
        <f t="shared" si="95"/>
        <v>357000</v>
      </c>
      <c r="AU362" s="171">
        <f t="shared" si="83"/>
        <v>1523011.614145658</v>
      </c>
      <c r="AW362" s="171">
        <f t="shared" si="88"/>
        <v>1368500</v>
      </c>
      <c r="AX362" s="171">
        <f t="shared" si="89"/>
        <v>283428.57142857142</v>
      </c>
      <c r="AY362">
        <f t="shared" si="93"/>
        <v>357000</v>
      </c>
      <c r="AZ362" s="171">
        <f t="shared" si="84"/>
        <v>1651928.5714285714</v>
      </c>
      <c r="BB362" s="171">
        <f t="shared" si="90"/>
        <v>163625</v>
      </c>
      <c r="BC362" s="171">
        <f t="shared" si="91"/>
        <v>150882.35294117648</v>
      </c>
      <c r="BD362">
        <f t="shared" si="94"/>
        <v>357000</v>
      </c>
      <c r="BE362" s="171">
        <f t="shared" si="85"/>
        <v>314507.3529411765</v>
      </c>
    </row>
    <row r="363" spans="39:57" x14ac:dyDescent="0.2">
      <c r="AM363" s="171">
        <f t="shared" si="80"/>
        <v>4997680</v>
      </c>
      <c r="AN363" s="171">
        <f t="shared" si="86"/>
        <v>13660.962378021679</v>
      </c>
      <c r="AO363">
        <f t="shared" si="92"/>
        <v>358000</v>
      </c>
      <c r="AP363" s="171">
        <f t="shared" si="81"/>
        <v>5011340.9623780213</v>
      </c>
      <c r="AR363" s="171">
        <f t="shared" si="82"/>
        <v>1521350.8333333333</v>
      </c>
      <c r="AS363" s="171">
        <f t="shared" si="87"/>
        <v>5893.8547486033522</v>
      </c>
      <c r="AT363">
        <f t="shared" si="95"/>
        <v>358000</v>
      </c>
      <c r="AU363" s="171">
        <f t="shared" si="83"/>
        <v>1527244.6880819367</v>
      </c>
      <c r="AW363" s="171">
        <f t="shared" si="88"/>
        <v>1372333.3333333335</v>
      </c>
      <c r="AX363" s="171">
        <f t="shared" si="89"/>
        <v>282636.87150837987</v>
      </c>
      <c r="AY363">
        <f t="shared" si="93"/>
        <v>358000</v>
      </c>
      <c r="AZ363" s="171">
        <f t="shared" si="84"/>
        <v>1654970.2048417134</v>
      </c>
      <c r="BB363" s="171">
        <f t="shared" si="90"/>
        <v>164083.33333333331</v>
      </c>
      <c r="BC363" s="171">
        <f t="shared" si="91"/>
        <v>150460.8938547486</v>
      </c>
      <c r="BD363">
        <f t="shared" si="94"/>
        <v>358000</v>
      </c>
      <c r="BE363" s="171">
        <f t="shared" si="85"/>
        <v>314544.22718808195</v>
      </c>
    </row>
    <row r="364" spans="39:57" x14ac:dyDescent="0.2">
      <c r="AM364" s="171">
        <f t="shared" si="80"/>
        <v>5011640</v>
      </c>
      <c r="AN364" s="171">
        <f t="shared" si="86"/>
        <v>13622.90955802719</v>
      </c>
      <c r="AO364">
        <f t="shared" si="92"/>
        <v>359000</v>
      </c>
      <c r="AP364" s="171">
        <f t="shared" si="81"/>
        <v>5025262.9095580271</v>
      </c>
      <c r="AR364" s="171">
        <f t="shared" si="82"/>
        <v>1525600.4166666665</v>
      </c>
      <c r="AS364" s="171">
        <f t="shared" si="87"/>
        <v>5877.4373259052927</v>
      </c>
      <c r="AT364">
        <f t="shared" si="95"/>
        <v>359000</v>
      </c>
      <c r="AU364" s="171">
        <f t="shared" si="83"/>
        <v>1531477.8539925718</v>
      </c>
      <c r="AW364" s="171">
        <f t="shared" si="88"/>
        <v>1376166.6666666667</v>
      </c>
      <c r="AX364" s="171">
        <f t="shared" si="89"/>
        <v>281849.58217270195</v>
      </c>
      <c r="AY364">
        <f t="shared" si="93"/>
        <v>359000</v>
      </c>
      <c r="AZ364" s="171">
        <f t="shared" si="84"/>
        <v>1658016.2488393686</v>
      </c>
      <c r="BB364" s="171">
        <f t="shared" si="90"/>
        <v>164541.66666666666</v>
      </c>
      <c r="BC364" s="171">
        <f t="shared" si="91"/>
        <v>150041.78272980501</v>
      </c>
      <c r="BD364">
        <f t="shared" si="94"/>
        <v>359000</v>
      </c>
      <c r="BE364" s="171">
        <f t="shared" si="85"/>
        <v>314583.44939647167</v>
      </c>
    </row>
    <row r="365" spans="39:57" x14ac:dyDescent="0.2">
      <c r="AM365" s="171">
        <f t="shared" si="80"/>
        <v>5025600</v>
      </c>
      <c r="AN365" s="171">
        <f t="shared" si="86"/>
        <v>13585.068142588227</v>
      </c>
      <c r="AO365">
        <f t="shared" si="92"/>
        <v>360000</v>
      </c>
      <c r="AP365" s="171">
        <f t="shared" si="81"/>
        <v>5039185.0681425883</v>
      </c>
      <c r="AR365" s="171">
        <f t="shared" si="82"/>
        <v>1529849.9999999998</v>
      </c>
      <c r="AS365" s="171">
        <f t="shared" si="87"/>
        <v>5861.1111111111113</v>
      </c>
      <c r="AT365">
        <f t="shared" si="95"/>
        <v>360000</v>
      </c>
      <c r="AU365" s="171">
        <f t="shared" si="83"/>
        <v>1535711.1111111108</v>
      </c>
      <c r="AW365" s="171">
        <f t="shared" si="88"/>
        <v>1380000</v>
      </c>
      <c r="AX365" s="171">
        <f t="shared" si="89"/>
        <v>281066.66666666669</v>
      </c>
      <c r="AY365">
        <f t="shared" si="93"/>
        <v>360000</v>
      </c>
      <c r="AZ365" s="171">
        <f t="shared" si="84"/>
        <v>1661066.6666666667</v>
      </c>
      <c r="BB365" s="171">
        <f t="shared" si="90"/>
        <v>165000</v>
      </c>
      <c r="BC365" s="171">
        <f t="shared" si="91"/>
        <v>149625</v>
      </c>
      <c r="BD365">
        <f t="shared" si="94"/>
        <v>360000</v>
      </c>
      <c r="BE365" s="171">
        <f t="shared" si="85"/>
        <v>314625</v>
      </c>
    </row>
    <row r="366" spans="39:57" x14ac:dyDescent="0.2">
      <c r="AM366" s="171">
        <f t="shared" si="80"/>
        <v>5039560</v>
      </c>
      <c r="AN366" s="171">
        <f t="shared" si="86"/>
        <v>13547.436374880226</v>
      </c>
      <c r="AO366">
        <f t="shared" si="92"/>
        <v>361000</v>
      </c>
      <c r="AP366" s="171">
        <f t="shared" si="81"/>
        <v>5053107.4363748804</v>
      </c>
      <c r="AR366" s="171">
        <f t="shared" si="82"/>
        <v>1534099.5833333333</v>
      </c>
      <c r="AS366" s="171">
        <f t="shared" si="87"/>
        <v>5844.8753462603881</v>
      </c>
      <c r="AT366">
        <f t="shared" si="95"/>
        <v>361000</v>
      </c>
      <c r="AU366" s="171">
        <f t="shared" si="83"/>
        <v>1539944.4586795936</v>
      </c>
      <c r="AW366" s="171">
        <f t="shared" si="88"/>
        <v>1383833.3333333335</v>
      </c>
      <c r="AX366" s="171">
        <f t="shared" si="89"/>
        <v>280288.08864265931</v>
      </c>
      <c r="AY366">
        <f t="shared" si="93"/>
        <v>361000</v>
      </c>
      <c r="AZ366" s="171">
        <f t="shared" si="84"/>
        <v>1664121.4219759929</v>
      </c>
      <c r="BB366" s="171">
        <f t="shared" si="90"/>
        <v>165458.33333333331</v>
      </c>
      <c r="BC366" s="171">
        <f t="shared" si="91"/>
        <v>149210.52631578947</v>
      </c>
      <c r="BD366">
        <f t="shared" si="94"/>
        <v>361000</v>
      </c>
      <c r="BE366" s="171">
        <f t="shared" si="85"/>
        <v>314668.85964912281</v>
      </c>
    </row>
    <row r="367" spans="39:57" x14ac:dyDescent="0.2">
      <c r="AM367" s="171">
        <f t="shared" si="80"/>
        <v>5053520</v>
      </c>
      <c r="AN367" s="171">
        <f t="shared" si="86"/>
        <v>13510.012517491054</v>
      </c>
      <c r="AO367">
        <f t="shared" si="92"/>
        <v>362000</v>
      </c>
      <c r="AP367" s="171">
        <f t="shared" si="81"/>
        <v>5067030.0125174914</v>
      </c>
      <c r="AR367" s="171">
        <f t="shared" si="82"/>
        <v>1538349.1666666665</v>
      </c>
      <c r="AS367" s="171">
        <f t="shared" si="87"/>
        <v>5828.7292817679554</v>
      </c>
      <c r="AT367">
        <f t="shared" si="95"/>
        <v>362000</v>
      </c>
      <c r="AU367" s="171">
        <f t="shared" si="83"/>
        <v>1544177.8959484345</v>
      </c>
      <c r="AW367" s="171">
        <f t="shared" si="88"/>
        <v>1387666.6666666667</v>
      </c>
      <c r="AX367" s="171">
        <f t="shared" si="89"/>
        <v>279513.81215469615</v>
      </c>
      <c r="AY367">
        <f t="shared" si="93"/>
        <v>362000</v>
      </c>
      <c r="AZ367" s="171">
        <f t="shared" si="84"/>
        <v>1667180.4788213628</v>
      </c>
      <c r="BB367" s="171">
        <f t="shared" si="90"/>
        <v>165916.66666666666</v>
      </c>
      <c r="BC367" s="171">
        <f t="shared" si="91"/>
        <v>148798.34254143646</v>
      </c>
      <c r="BD367">
        <f t="shared" si="94"/>
        <v>362000</v>
      </c>
      <c r="BE367" s="171">
        <f t="shared" si="85"/>
        <v>314715.00920810312</v>
      </c>
    </row>
    <row r="368" spans="39:57" x14ac:dyDescent="0.2">
      <c r="AM368" s="171">
        <f t="shared" si="80"/>
        <v>5067480</v>
      </c>
      <c r="AN368" s="171">
        <f t="shared" si="86"/>
        <v>13472.794852153613</v>
      </c>
      <c r="AO368">
        <f t="shared" si="92"/>
        <v>363000</v>
      </c>
      <c r="AP368" s="171">
        <f t="shared" si="81"/>
        <v>5080952.7948521534</v>
      </c>
      <c r="AR368" s="171">
        <f t="shared" si="82"/>
        <v>1542598.7499999998</v>
      </c>
      <c r="AS368" s="171">
        <f t="shared" si="87"/>
        <v>5812.6721763085397</v>
      </c>
      <c r="AT368">
        <f t="shared" si="95"/>
        <v>363000</v>
      </c>
      <c r="AU368" s="171">
        <f t="shared" si="83"/>
        <v>1548411.4221763082</v>
      </c>
      <c r="AW368" s="171">
        <f t="shared" si="88"/>
        <v>1391500</v>
      </c>
      <c r="AX368" s="171">
        <f t="shared" si="89"/>
        <v>278743.80165289255</v>
      </c>
      <c r="AY368">
        <f t="shared" si="93"/>
        <v>363000</v>
      </c>
      <c r="AZ368" s="171">
        <f t="shared" si="84"/>
        <v>1670243.8016528925</v>
      </c>
      <c r="BB368" s="171">
        <f t="shared" si="90"/>
        <v>166375</v>
      </c>
      <c r="BC368" s="171">
        <f t="shared" si="91"/>
        <v>148388.42975206612</v>
      </c>
      <c r="BD368">
        <f t="shared" si="94"/>
        <v>363000</v>
      </c>
      <c r="BE368" s="171">
        <f t="shared" si="85"/>
        <v>314763.42975206615</v>
      </c>
    </row>
    <row r="369" spans="39:57" x14ac:dyDescent="0.2">
      <c r="AM369" s="171">
        <f t="shared" si="80"/>
        <v>5081440</v>
      </c>
      <c r="AN369" s="171">
        <f t="shared" si="86"/>
        <v>13435.781679482861</v>
      </c>
      <c r="AO369">
        <f t="shared" si="92"/>
        <v>364000</v>
      </c>
      <c r="AP369" s="171">
        <f t="shared" si="81"/>
        <v>5094875.7816794831</v>
      </c>
      <c r="AR369" s="171">
        <f t="shared" si="82"/>
        <v>1546848.3333333333</v>
      </c>
      <c r="AS369" s="171">
        <f t="shared" si="87"/>
        <v>5796.7032967032965</v>
      </c>
      <c r="AT369">
        <f t="shared" si="95"/>
        <v>364000</v>
      </c>
      <c r="AU369" s="171">
        <f t="shared" si="83"/>
        <v>1552645.0366300365</v>
      </c>
      <c r="AW369" s="171">
        <f t="shared" si="88"/>
        <v>1395333.3333333335</v>
      </c>
      <c r="AX369" s="171">
        <f t="shared" si="89"/>
        <v>277978.02197802201</v>
      </c>
      <c r="AY369">
        <f t="shared" si="93"/>
        <v>364000</v>
      </c>
      <c r="AZ369" s="171">
        <f t="shared" si="84"/>
        <v>1673311.3553113556</v>
      </c>
      <c r="BB369" s="171">
        <f t="shared" si="90"/>
        <v>166833.33333333331</v>
      </c>
      <c r="BC369" s="171">
        <f t="shared" si="91"/>
        <v>147980.76923076922</v>
      </c>
      <c r="BD369">
        <f t="shared" si="94"/>
        <v>364000</v>
      </c>
      <c r="BE369" s="171">
        <f t="shared" si="85"/>
        <v>314814.1025641025</v>
      </c>
    </row>
    <row r="370" spans="39:57" x14ac:dyDescent="0.2">
      <c r="AM370" s="171">
        <f t="shared" si="80"/>
        <v>5095400</v>
      </c>
      <c r="AN370" s="171">
        <f t="shared" si="86"/>
        <v>13398.971318717155</v>
      </c>
      <c r="AO370">
        <f t="shared" si="92"/>
        <v>365000</v>
      </c>
      <c r="AP370" s="171">
        <f t="shared" si="81"/>
        <v>5108798.9713187171</v>
      </c>
      <c r="AR370" s="171">
        <f t="shared" si="82"/>
        <v>1551097.9166666665</v>
      </c>
      <c r="AS370" s="171">
        <f t="shared" si="87"/>
        <v>5780.821917808219</v>
      </c>
      <c r="AT370">
        <f t="shared" si="95"/>
        <v>365000</v>
      </c>
      <c r="AU370" s="171">
        <f t="shared" si="83"/>
        <v>1556878.7385844747</v>
      </c>
      <c r="AW370" s="171">
        <f t="shared" si="88"/>
        <v>1399166.6666666667</v>
      </c>
      <c r="AX370" s="171">
        <f t="shared" si="89"/>
        <v>277216.43835616438</v>
      </c>
      <c r="AY370">
        <f t="shared" si="93"/>
        <v>365000</v>
      </c>
      <c r="AZ370" s="171">
        <f t="shared" si="84"/>
        <v>1676383.1050228311</v>
      </c>
      <c r="BB370" s="171">
        <f t="shared" si="90"/>
        <v>167291.66666666666</v>
      </c>
      <c r="BC370" s="171">
        <f t="shared" si="91"/>
        <v>147575.34246575343</v>
      </c>
      <c r="BD370">
        <f t="shared" si="94"/>
        <v>365000</v>
      </c>
      <c r="BE370" s="171">
        <f t="shared" si="85"/>
        <v>314867.00913242006</v>
      </c>
    </row>
    <row r="371" spans="39:57" x14ac:dyDescent="0.2">
      <c r="AM371" s="171">
        <f t="shared" si="80"/>
        <v>5109360</v>
      </c>
      <c r="AN371" s="171">
        <f t="shared" si="86"/>
        <v>13362.362107463829</v>
      </c>
      <c r="AO371">
        <f t="shared" si="92"/>
        <v>366000</v>
      </c>
      <c r="AP371" s="171">
        <f t="shared" si="81"/>
        <v>5122722.3621074641</v>
      </c>
      <c r="AR371" s="171">
        <f t="shared" si="82"/>
        <v>1555347.4999999998</v>
      </c>
      <c r="AS371" s="171">
        <f t="shared" si="87"/>
        <v>5765.0273224043713</v>
      </c>
      <c r="AT371">
        <f t="shared" si="95"/>
        <v>366000</v>
      </c>
      <c r="AU371" s="171">
        <f t="shared" si="83"/>
        <v>1561112.5273224041</v>
      </c>
      <c r="AW371" s="171">
        <f t="shared" si="88"/>
        <v>1403000</v>
      </c>
      <c r="AX371" s="171">
        <f t="shared" si="89"/>
        <v>276459.01639344264</v>
      </c>
      <c r="AY371">
        <f t="shared" si="93"/>
        <v>366000</v>
      </c>
      <c r="AZ371" s="171">
        <f t="shared" si="84"/>
        <v>1679459.0163934426</v>
      </c>
      <c r="BB371" s="171">
        <f t="shared" si="90"/>
        <v>167750</v>
      </c>
      <c r="BC371" s="171">
        <f t="shared" si="91"/>
        <v>147172.13114754099</v>
      </c>
      <c r="BD371">
        <f t="shared" si="94"/>
        <v>366000</v>
      </c>
      <c r="BE371" s="171">
        <f t="shared" si="85"/>
        <v>314922.13114754099</v>
      </c>
    </row>
    <row r="372" spans="39:57" x14ac:dyDescent="0.2">
      <c r="AM372" s="171">
        <f t="shared" si="80"/>
        <v>5123320</v>
      </c>
      <c r="AN372" s="171">
        <f t="shared" si="86"/>
        <v>13325.952401448942</v>
      </c>
      <c r="AO372">
        <f t="shared" si="92"/>
        <v>367000</v>
      </c>
      <c r="AP372" s="171">
        <f t="shared" si="81"/>
        <v>5136645.952401449</v>
      </c>
      <c r="AR372" s="171">
        <f t="shared" si="82"/>
        <v>1559597.0833333333</v>
      </c>
      <c r="AS372" s="171">
        <f t="shared" si="87"/>
        <v>5749.3188010899185</v>
      </c>
      <c r="AT372">
        <f t="shared" si="95"/>
        <v>367000</v>
      </c>
      <c r="AU372" s="171">
        <f t="shared" si="83"/>
        <v>1565346.4021344231</v>
      </c>
      <c r="AW372" s="171">
        <f t="shared" si="88"/>
        <v>1406833.3333333335</v>
      </c>
      <c r="AX372" s="171">
        <f t="shared" si="89"/>
        <v>275705.72207084467</v>
      </c>
      <c r="AY372">
        <f t="shared" si="93"/>
        <v>367000</v>
      </c>
      <c r="AZ372" s="171">
        <f t="shared" si="84"/>
        <v>1682539.0554041781</v>
      </c>
      <c r="BB372" s="171">
        <f t="shared" si="90"/>
        <v>168208.33333333331</v>
      </c>
      <c r="BC372" s="171">
        <f t="shared" si="91"/>
        <v>146771.11716621253</v>
      </c>
      <c r="BD372">
        <f t="shared" si="94"/>
        <v>367000</v>
      </c>
      <c r="BE372" s="171">
        <f t="shared" si="85"/>
        <v>314979.45049954584</v>
      </c>
    </row>
    <row r="373" spans="39:57" x14ac:dyDescent="0.2">
      <c r="AM373" s="171">
        <f t="shared" si="80"/>
        <v>5137280</v>
      </c>
      <c r="AN373" s="171">
        <f t="shared" si="86"/>
        <v>13289.740574271091</v>
      </c>
      <c r="AO373">
        <f t="shared" si="92"/>
        <v>368000</v>
      </c>
      <c r="AP373" s="171">
        <f t="shared" si="81"/>
        <v>5150569.7405742714</v>
      </c>
      <c r="AR373" s="171">
        <f t="shared" si="82"/>
        <v>1563846.6666666665</v>
      </c>
      <c r="AS373" s="171">
        <f t="shared" si="87"/>
        <v>5733.695652173913</v>
      </c>
      <c r="AT373">
        <f t="shared" si="95"/>
        <v>368000</v>
      </c>
      <c r="AU373" s="171">
        <f t="shared" si="83"/>
        <v>1569580.3623188403</v>
      </c>
      <c r="AW373" s="171">
        <f t="shared" si="88"/>
        <v>1410666.6666666667</v>
      </c>
      <c r="AX373" s="171">
        <f t="shared" si="89"/>
        <v>274956.52173913043</v>
      </c>
      <c r="AY373">
        <f t="shared" si="93"/>
        <v>368000</v>
      </c>
      <c r="AZ373" s="171">
        <f t="shared" si="84"/>
        <v>1685623.1884057971</v>
      </c>
      <c r="BB373" s="171">
        <f t="shared" si="90"/>
        <v>168666.66666666666</v>
      </c>
      <c r="BC373" s="171">
        <f t="shared" si="91"/>
        <v>146372.28260869565</v>
      </c>
      <c r="BD373">
        <f t="shared" si="94"/>
        <v>368000</v>
      </c>
      <c r="BE373" s="171">
        <f t="shared" si="85"/>
        <v>315038.94927536231</v>
      </c>
    </row>
    <row r="374" spans="39:57" x14ac:dyDescent="0.2">
      <c r="AM374" s="171">
        <f t="shared" si="80"/>
        <v>5151240</v>
      </c>
      <c r="AN374" s="171">
        <f t="shared" si="86"/>
        <v>13253.725017159244</v>
      </c>
      <c r="AO374">
        <f t="shared" si="92"/>
        <v>369000</v>
      </c>
      <c r="AP374" s="171">
        <f t="shared" si="81"/>
        <v>5164493.7250171592</v>
      </c>
      <c r="AR374" s="171">
        <f t="shared" si="82"/>
        <v>1568096.2499999998</v>
      </c>
      <c r="AS374" s="171">
        <f t="shared" si="87"/>
        <v>5718.1571815718153</v>
      </c>
      <c r="AT374">
        <f t="shared" si="95"/>
        <v>369000</v>
      </c>
      <c r="AU374" s="171">
        <f t="shared" si="83"/>
        <v>1573814.4071815715</v>
      </c>
      <c r="AW374" s="171">
        <f t="shared" si="88"/>
        <v>1414500</v>
      </c>
      <c r="AX374" s="171">
        <f t="shared" si="89"/>
        <v>274211.38211382116</v>
      </c>
      <c r="AY374">
        <f t="shared" si="93"/>
        <v>369000</v>
      </c>
      <c r="AZ374" s="171">
        <f t="shared" si="84"/>
        <v>1688711.3821138211</v>
      </c>
      <c r="BB374" s="171">
        <f t="shared" si="90"/>
        <v>169125</v>
      </c>
      <c r="BC374" s="171">
        <f t="shared" si="91"/>
        <v>145975.60975609755</v>
      </c>
      <c r="BD374">
        <f t="shared" si="94"/>
        <v>369000</v>
      </c>
      <c r="BE374" s="171">
        <f t="shared" si="85"/>
        <v>315100.60975609755</v>
      </c>
    </row>
    <row r="375" spans="39:57" x14ac:dyDescent="0.2">
      <c r="AM375" s="171">
        <f t="shared" si="80"/>
        <v>5165200</v>
      </c>
      <c r="AN375" s="171">
        <f t="shared" si="86"/>
        <v>13217.90413873449</v>
      </c>
      <c r="AO375">
        <f t="shared" si="92"/>
        <v>370000</v>
      </c>
      <c r="AP375" s="171">
        <f t="shared" si="81"/>
        <v>5178417.9041387346</v>
      </c>
      <c r="AR375" s="171">
        <f t="shared" si="82"/>
        <v>1572345.8333333333</v>
      </c>
      <c r="AS375" s="171">
        <f t="shared" si="87"/>
        <v>5702.7027027027025</v>
      </c>
      <c r="AT375">
        <f t="shared" si="95"/>
        <v>370000</v>
      </c>
      <c r="AU375" s="171">
        <f t="shared" si="83"/>
        <v>1578048.536036036</v>
      </c>
      <c r="AW375" s="171">
        <f t="shared" si="88"/>
        <v>1418333.3333333335</v>
      </c>
      <c r="AX375" s="171">
        <f t="shared" si="89"/>
        <v>273470.2702702703</v>
      </c>
      <c r="AY375">
        <f t="shared" si="93"/>
        <v>370000</v>
      </c>
      <c r="AZ375" s="171">
        <f t="shared" si="84"/>
        <v>1691803.6036036038</v>
      </c>
      <c r="BB375" s="171">
        <f t="shared" si="90"/>
        <v>169583.33333333331</v>
      </c>
      <c r="BC375" s="171">
        <f t="shared" si="91"/>
        <v>145581.08108108109</v>
      </c>
      <c r="BD375">
        <f t="shared" si="94"/>
        <v>370000</v>
      </c>
      <c r="BE375" s="171">
        <f t="shared" si="85"/>
        <v>315164.41441441444</v>
      </c>
    </row>
    <row r="376" spans="39:57" x14ac:dyDescent="0.2">
      <c r="AM376" s="171">
        <f t="shared" si="80"/>
        <v>5179160</v>
      </c>
      <c r="AN376" s="171">
        <f t="shared" si="86"/>
        <v>13182.276364775636</v>
      </c>
      <c r="AO376">
        <f t="shared" si="92"/>
        <v>371000</v>
      </c>
      <c r="AP376" s="171">
        <f t="shared" si="81"/>
        <v>5192342.2763647754</v>
      </c>
      <c r="AR376" s="171">
        <f t="shared" si="82"/>
        <v>1576595.4166666665</v>
      </c>
      <c r="AS376" s="171">
        <f t="shared" si="87"/>
        <v>5687.3315363881402</v>
      </c>
      <c r="AT376">
        <f t="shared" si="95"/>
        <v>371000</v>
      </c>
      <c r="AU376" s="171">
        <f t="shared" si="83"/>
        <v>1582282.7482030545</v>
      </c>
      <c r="AW376" s="171">
        <f t="shared" si="88"/>
        <v>1422166.6666666667</v>
      </c>
      <c r="AX376" s="171">
        <f t="shared" si="89"/>
        <v>272733.15363881399</v>
      </c>
      <c r="AY376">
        <f t="shared" si="93"/>
        <v>371000</v>
      </c>
      <c r="AZ376" s="171">
        <f t="shared" si="84"/>
        <v>1694899.8203054806</v>
      </c>
      <c r="BB376" s="171">
        <f t="shared" si="90"/>
        <v>170041.66666666666</v>
      </c>
      <c r="BC376" s="171">
        <f t="shared" si="91"/>
        <v>145188.67924528301</v>
      </c>
      <c r="BD376">
        <f t="shared" si="94"/>
        <v>371000</v>
      </c>
      <c r="BE376" s="171">
        <f t="shared" si="85"/>
        <v>315230.34591194964</v>
      </c>
    </row>
    <row r="377" spans="39:57" x14ac:dyDescent="0.2">
      <c r="AM377" s="171">
        <f t="shared" si="80"/>
        <v>5193120</v>
      </c>
      <c r="AN377" s="171">
        <f t="shared" si="86"/>
        <v>13146.840137988605</v>
      </c>
      <c r="AO377">
        <f t="shared" si="92"/>
        <v>372000</v>
      </c>
      <c r="AP377" s="171">
        <f t="shared" si="81"/>
        <v>5206266.8401379883</v>
      </c>
      <c r="AR377" s="171">
        <f t="shared" si="82"/>
        <v>1580844.9999999998</v>
      </c>
      <c r="AS377" s="171">
        <f t="shared" si="87"/>
        <v>5672.0430107526881</v>
      </c>
      <c r="AT377">
        <f t="shared" si="95"/>
        <v>372000</v>
      </c>
      <c r="AU377" s="171">
        <f t="shared" si="83"/>
        <v>1586517.0430107524</v>
      </c>
      <c r="AW377" s="171">
        <f t="shared" si="88"/>
        <v>1426000</v>
      </c>
      <c r="AX377" s="171">
        <f t="shared" si="89"/>
        <v>272000</v>
      </c>
      <c r="AY377">
        <f t="shared" si="93"/>
        <v>372000</v>
      </c>
      <c r="AZ377" s="171">
        <f t="shared" si="84"/>
        <v>1698000</v>
      </c>
      <c r="BB377" s="171">
        <f t="shared" si="90"/>
        <v>170500</v>
      </c>
      <c r="BC377" s="171">
        <f t="shared" si="91"/>
        <v>144798.38709677418</v>
      </c>
      <c r="BD377">
        <f t="shared" si="94"/>
        <v>372000</v>
      </c>
      <c r="BE377" s="171">
        <f t="shared" si="85"/>
        <v>315298.38709677418</v>
      </c>
    </row>
    <row r="378" spans="39:57" x14ac:dyDescent="0.2">
      <c r="AM378" s="171">
        <f t="shared" si="80"/>
        <v>5207080</v>
      </c>
      <c r="AN378" s="171">
        <f t="shared" si="86"/>
        <v>13111.593917779521</v>
      </c>
      <c r="AO378">
        <f t="shared" si="92"/>
        <v>373000</v>
      </c>
      <c r="AP378" s="171">
        <f t="shared" si="81"/>
        <v>5220191.5939177796</v>
      </c>
      <c r="AR378" s="171">
        <f t="shared" si="82"/>
        <v>1585094.5833333333</v>
      </c>
      <c r="AS378" s="171">
        <f t="shared" si="87"/>
        <v>5656.8364611260058</v>
      </c>
      <c r="AT378">
        <f t="shared" si="95"/>
        <v>373000</v>
      </c>
      <c r="AU378" s="171">
        <f t="shared" si="83"/>
        <v>1590751.4197944594</v>
      </c>
      <c r="AW378" s="171">
        <f t="shared" si="88"/>
        <v>1429833.3333333335</v>
      </c>
      <c r="AX378" s="171">
        <f t="shared" si="89"/>
        <v>271270.77747989277</v>
      </c>
      <c r="AY378">
        <f t="shared" si="93"/>
        <v>373000</v>
      </c>
      <c r="AZ378" s="171">
        <f t="shared" si="84"/>
        <v>1701104.1108132263</v>
      </c>
      <c r="BB378" s="171">
        <f t="shared" si="90"/>
        <v>170958.33333333331</v>
      </c>
      <c r="BC378" s="171">
        <f t="shared" si="91"/>
        <v>144410.18766756033</v>
      </c>
      <c r="BD378">
        <f t="shared" si="94"/>
        <v>373000</v>
      </c>
      <c r="BE378" s="171">
        <f t="shared" si="85"/>
        <v>315368.52100089367</v>
      </c>
    </row>
    <row r="379" spans="39:57" x14ac:dyDescent="0.2">
      <c r="AM379" s="171">
        <f t="shared" si="80"/>
        <v>5221040</v>
      </c>
      <c r="AN379" s="171">
        <f t="shared" si="86"/>
        <v>13076.536180031448</v>
      </c>
      <c r="AO379">
        <f t="shared" si="92"/>
        <v>374000</v>
      </c>
      <c r="AP379" s="171">
        <f t="shared" si="81"/>
        <v>5234116.5361800315</v>
      </c>
      <c r="AR379" s="171">
        <f t="shared" si="82"/>
        <v>1589344.1666666665</v>
      </c>
      <c r="AS379" s="171">
        <f t="shared" si="87"/>
        <v>5641.7112299465243</v>
      </c>
      <c r="AT379">
        <f t="shared" si="95"/>
        <v>374000</v>
      </c>
      <c r="AU379" s="171">
        <f t="shared" si="83"/>
        <v>1594985.877896613</v>
      </c>
      <c r="AW379" s="171">
        <f t="shared" si="88"/>
        <v>1433666.6666666667</v>
      </c>
      <c r="AX379" s="171">
        <f t="shared" si="89"/>
        <v>270545.45454545453</v>
      </c>
      <c r="AY379">
        <f t="shared" si="93"/>
        <v>374000</v>
      </c>
      <c r="AZ379" s="171">
        <f t="shared" si="84"/>
        <v>1704212.1212121213</v>
      </c>
      <c r="BB379" s="171">
        <f t="shared" si="90"/>
        <v>171416.66666666666</v>
      </c>
      <c r="BC379" s="171">
        <f t="shared" si="91"/>
        <v>144024.064171123</v>
      </c>
      <c r="BD379">
        <f t="shared" si="94"/>
        <v>374000</v>
      </c>
      <c r="BE379" s="171">
        <f t="shared" si="85"/>
        <v>315440.73083778966</v>
      </c>
    </row>
    <row r="380" spans="39:57" x14ac:dyDescent="0.2">
      <c r="AM380" s="171">
        <f t="shared" si="80"/>
        <v>5235000</v>
      </c>
      <c r="AN380" s="171">
        <f t="shared" si="86"/>
        <v>13041.665416884696</v>
      </c>
      <c r="AO380">
        <f t="shared" si="92"/>
        <v>375000</v>
      </c>
      <c r="AP380" s="171">
        <f t="shared" si="81"/>
        <v>5248041.6654168842</v>
      </c>
      <c r="AR380" s="171">
        <f t="shared" si="82"/>
        <v>1593593.7499999998</v>
      </c>
      <c r="AS380" s="171">
        <f t="shared" si="87"/>
        <v>5626.666666666667</v>
      </c>
      <c r="AT380">
        <f t="shared" si="95"/>
        <v>375000</v>
      </c>
      <c r="AU380" s="171">
        <f t="shared" si="83"/>
        <v>1599220.4166666665</v>
      </c>
      <c r="AW380" s="171">
        <f t="shared" si="88"/>
        <v>1437500</v>
      </c>
      <c r="AX380" s="171">
        <f t="shared" si="89"/>
        <v>269824</v>
      </c>
      <c r="AY380">
        <f t="shared" si="93"/>
        <v>375000</v>
      </c>
      <c r="AZ380" s="171">
        <f t="shared" si="84"/>
        <v>1707324</v>
      </c>
      <c r="BB380" s="171">
        <f t="shared" si="90"/>
        <v>171875</v>
      </c>
      <c r="BC380" s="171">
        <f t="shared" si="91"/>
        <v>143640</v>
      </c>
      <c r="BD380">
        <f t="shared" si="94"/>
        <v>375000</v>
      </c>
      <c r="BE380" s="171">
        <f t="shared" si="85"/>
        <v>315515</v>
      </c>
    </row>
    <row r="381" spans="39:57" x14ac:dyDescent="0.2">
      <c r="AM381" s="171">
        <f t="shared" si="80"/>
        <v>5248960</v>
      </c>
      <c r="AN381" s="171">
        <f t="shared" si="86"/>
        <v>13006.980136520642</v>
      </c>
      <c r="AO381">
        <f t="shared" si="92"/>
        <v>376000</v>
      </c>
      <c r="AP381" s="171">
        <f t="shared" si="81"/>
        <v>5261966.9801365202</v>
      </c>
      <c r="AR381" s="171">
        <f t="shared" si="82"/>
        <v>1597843.3333333333</v>
      </c>
      <c r="AS381" s="171">
        <f t="shared" si="87"/>
        <v>5611.7021276595742</v>
      </c>
      <c r="AT381">
        <f t="shared" si="95"/>
        <v>376000</v>
      </c>
      <c r="AU381" s="171">
        <f t="shared" si="83"/>
        <v>1603455.0354609927</v>
      </c>
      <c r="AW381" s="171">
        <f t="shared" si="88"/>
        <v>1441333.3333333335</v>
      </c>
      <c r="AX381" s="171">
        <f t="shared" si="89"/>
        <v>269106.38297872338</v>
      </c>
      <c r="AY381">
        <f t="shared" si="93"/>
        <v>376000</v>
      </c>
      <c r="AZ381" s="171">
        <f t="shared" si="84"/>
        <v>1710439.7163120569</v>
      </c>
      <c r="BB381" s="171">
        <f t="shared" si="90"/>
        <v>172333.33333333331</v>
      </c>
      <c r="BC381" s="171">
        <f t="shared" si="91"/>
        <v>143257.97872340426</v>
      </c>
      <c r="BD381">
        <f t="shared" si="94"/>
        <v>376000</v>
      </c>
      <c r="BE381" s="171">
        <f t="shared" si="85"/>
        <v>315591.3120567376</v>
      </c>
    </row>
    <row r="382" spans="39:57" x14ac:dyDescent="0.2">
      <c r="AM382" s="171">
        <f t="shared" si="80"/>
        <v>5262920</v>
      </c>
      <c r="AN382" s="171">
        <f t="shared" si="86"/>
        <v>12972.478862948969</v>
      </c>
      <c r="AO382">
        <f t="shared" si="92"/>
        <v>377000</v>
      </c>
      <c r="AP382" s="171">
        <f t="shared" si="81"/>
        <v>5275892.4788629487</v>
      </c>
      <c r="AR382" s="171">
        <f t="shared" si="82"/>
        <v>1602092.9166666665</v>
      </c>
      <c r="AS382" s="171">
        <f t="shared" si="87"/>
        <v>5596.8169761273211</v>
      </c>
      <c r="AT382">
        <f t="shared" si="95"/>
        <v>377000</v>
      </c>
      <c r="AU382" s="171">
        <f t="shared" si="83"/>
        <v>1607689.7336427937</v>
      </c>
      <c r="AW382" s="171">
        <f t="shared" si="88"/>
        <v>1445166.6666666667</v>
      </c>
      <c r="AX382" s="171">
        <f t="shared" si="89"/>
        <v>268392.57294429711</v>
      </c>
      <c r="AY382">
        <f t="shared" si="93"/>
        <v>377000</v>
      </c>
      <c r="AZ382" s="171">
        <f t="shared" si="84"/>
        <v>1713559.239610964</v>
      </c>
      <c r="BB382" s="171">
        <f t="shared" si="90"/>
        <v>172791.66666666666</v>
      </c>
      <c r="BC382" s="171">
        <f t="shared" si="91"/>
        <v>142877.98408488065</v>
      </c>
      <c r="BD382">
        <f t="shared" si="94"/>
        <v>377000</v>
      </c>
      <c r="BE382" s="171">
        <f t="shared" si="85"/>
        <v>315669.65075154731</v>
      </c>
    </row>
    <row r="383" spans="39:57" x14ac:dyDescent="0.2">
      <c r="AM383" s="171">
        <f t="shared" si="80"/>
        <v>5276880</v>
      </c>
      <c r="AN383" s="171">
        <f t="shared" si="86"/>
        <v>12938.160135798311</v>
      </c>
      <c r="AO383">
        <f t="shared" si="92"/>
        <v>378000</v>
      </c>
      <c r="AP383" s="171">
        <f t="shared" si="81"/>
        <v>5289818.1601357982</v>
      </c>
      <c r="AR383" s="171">
        <f t="shared" si="82"/>
        <v>1606342.4999999998</v>
      </c>
      <c r="AS383" s="171">
        <f t="shared" si="87"/>
        <v>5582.0105820105819</v>
      </c>
      <c r="AT383">
        <f t="shared" si="95"/>
        <v>378000</v>
      </c>
      <c r="AU383" s="171">
        <f t="shared" si="83"/>
        <v>1611924.5105820103</v>
      </c>
      <c r="AW383" s="171">
        <f t="shared" si="88"/>
        <v>1449000</v>
      </c>
      <c r="AX383" s="171">
        <f t="shared" si="89"/>
        <v>267682.5396825397</v>
      </c>
      <c r="AY383">
        <f t="shared" si="93"/>
        <v>378000</v>
      </c>
      <c r="AZ383" s="171">
        <f t="shared" si="84"/>
        <v>1716682.5396825396</v>
      </c>
      <c r="BB383" s="171">
        <f t="shared" si="90"/>
        <v>173250</v>
      </c>
      <c r="BC383" s="171">
        <f t="shared" si="91"/>
        <v>142500</v>
      </c>
      <c r="BD383">
        <f t="shared" si="94"/>
        <v>378000</v>
      </c>
      <c r="BE383" s="171">
        <f t="shared" si="85"/>
        <v>315750</v>
      </c>
    </row>
    <row r="384" spans="39:57" x14ac:dyDescent="0.2">
      <c r="AM384" s="171">
        <f t="shared" si="80"/>
        <v>5290840</v>
      </c>
      <c r="AN384" s="171">
        <f t="shared" si="86"/>
        <v>12904.022510110188</v>
      </c>
      <c r="AO384">
        <f t="shared" si="92"/>
        <v>379000</v>
      </c>
      <c r="AP384" s="171">
        <f t="shared" si="81"/>
        <v>5303744.0225101104</v>
      </c>
      <c r="AR384" s="171">
        <f t="shared" si="82"/>
        <v>1610592.0833333333</v>
      </c>
      <c r="AS384" s="171">
        <f t="shared" si="87"/>
        <v>5567.2823218997364</v>
      </c>
      <c r="AT384">
        <f t="shared" si="95"/>
        <v>379000</v>
      </c>
      <c r="AU384" s="171">
        <f t="shared" si="83"/>
        <v>1616159.3656552329</v>
      </c>
      <c r="AW384" s="171">
        <f t="shared" si="88"/>
        <v>1452833.3333333335</v>
      </c>
      <c r="AX384" s="171">
        <f t="shared" si="89"/>
        <v>266976.25329815305</v>
      </c>
      <c r="AY384">
        <f t="shared" si="93"/>
        <v>379000</v>
      </c>
      <c r="AZ384" s="171">
        <f t="shared" si="84"/>
        <v>1719809.5866314867</v>
      </c>
      <c r="BB384" s="171">
        <f t="shared" si="90"/>
        <v>173708.33333333331</v>
      </c>
      <c r="BC384" s="171">
        <f t="shared" si="91"/>
        <v>142124.01055408971</v>
      </c>
      <c r="BD384">
        <f t="shared" si="94"/>
        <v>379000</v>
      </c>
      <c r="BE384" s="171">
        <f t="shared" si="85"/>
        <v>315832.34388742305</v>
      </c>
    </row>
    <row r="385" spans="39:57" x14ac:dyDescent="0.2">
      <c r="AM385" s="171">
        <f t="shared" si="80"/>
        <v>5304800</v>
      </c>
      <c r="AN385" s="171">
        <f t="shared" si="86"/>
        <v>12870.064556136214</v>
      </c>
      <c r="AO385">
        <f t="shared" si="92"/>
        <v>380000</v>
      </c>
      <c r="AP385" s="171">
        <f t="shared" si="81"/>
        <v>5317670.0645561358</v>
      </c>
      <c r="AR385" s="171">
        <f t="shared" si="82"/>
        <v>1614841.6666666665</v>
      </c>
      <c r="AS385" s="171">
        <f t="shared" si="87"/>
        <v>5552.6315789473683</v>
      </c>
      <c r="AT385">
        <f t="shared" si="95"/>
        <v>380000</v>
      </c>
      <c r="AU385" s="171">
        <f t="shared" si="83"/>
        <v>1620394.2982456139</v>
      </c>
      <c r="AW385" s="171">
        <f t="shared" si="88"/>
        <v>1456666.6666666667</v>
      </c>
      <c r="AX385" s="171">
        <f t="shared" si="89"/>
        <v>266273.68421052629</v>
      </c>
      <c r="AY385">
        <f t="shared" si="93"/>
        <v>380000</v>
      </c>
      <c r="AZ385" s="171">
        <f t="shared" si="84"/>
        <v>1722940.350877193</v>
      </c>
      <c r="BB385" s="171">
        <f t="shared" si="90"/>
        <v>174166.66666666666</v>
      </c>
      <c r="BC385" s="171">
        <f t="shared" si="91"/>
        <v>141750</v>
      </c>
      <c r="BD385">
        <f t="shared" si="94"/>
        <v>380000</v>
      </c>
      <c r="BE385" s="171">
        <f t="shared" si="85"/>
        <v>315916.66666666663</v>
      </c>
    </row>
    <row r="386" spans="39:57" x14ac:dyDescent="0.2">
      <c r="AM386" s="171">
        <f t="shared" si="80"/>
        <v>5318760</v>
      </c>
      <c r="AN386" s="171">
        <f t="shared" si="86"/>
        <v>12836.284859138481</v>
      </c>
      <c r="AO386">
        <f t="shared" si="92"/>
        <v>381000</v>
      </c>
      <c r="AP386" s="171">
        <f t="shared" si="81"/>
        <v>5331596.2848591385</v>
      </c>
      <c r="AR386" s="171">
        <f t="shared" si="82"/>
        <v>1619091.2499999998</v>
      </c>
      <c r="AS386" s="171">
        <f t="shared" si="87"/>
        <v>5538.0577427821527</v>
      </c>
      <c r="AT386">
        <f t="shared" si="95"/>
        <v>381000</v>
      </c>
      <c r="AU386" s="171">
        <f t="shared" si="83"/>
        <v>1624629.3077427819</v>
      </c>
      <c r="AW386" s="171">
        <f t="shared" si="88"/>
        <v>1460500</v>
      </c>
      <c r="AX386" s="171">
        <f t="shared" si="89"/>
        <v>265574.80314960628</v>
      </c>
      <c r="AY386">
        <f t="shared" si="93"/>
        <v>381000</v>
      </c>
      <c r="AZ386" s="171">
        <f t="shared" si="84"/>
        <v>1726074.8031496063</v>
      </c>
      <c r="BB386" s="171">
        <f t="shared" si="90"/>
        <v>174625</v>
      </c>
      <c r="BC386" s="171">
        <f t="shared" si="91"/>
        <v>141377.95275590551</v>
      </c>
      <c r="BD386">
        <f t="shared" si="94"/>
        <v>381000</v>
      </c>
      <c r="BE386" s="171">
        <f t="shared" si="85"/>
        <v>316002.95275590551</v>
      </c>
    </row>
    <row r="387" spans="39:57" x14ac:dyDescent="0.2">
      <c r="AM387" s="171">
        <f t="shared" si="80"/>
        <v>5332720</v>
      </c>
      <c r="AN387" s="171">
        <f t="shared" si="86"/>
        <v>12802.682019193093</v>
      </c>
      <c r="AO387">
        <f t="shared" si="92"/>
        <v>382000</v>
      </c>
      <c r="AP387" s="171">
        <f t="shared" si="81"/>
        <v>5345522.6820191927</v>
      </c>
      <c r="AR387" s="171">
        <f t="shared" si="82"/>
        <v>1623340.833333333</v>
      </c>
      <c r="AS387" s="171">
        <f t="shared" si="87"/>
        <v>5523.560209424084</v>
      </c>
      <c r="AT387">
        <f t="shared" si="95"/>
        <v>382000</v>
      </c>
      <c r="AU387" s="171">
        <f t="shared" si="83"/>
        <v>1628864.393542757</v>
      </c>
      <c r="AW387" s="171">
        <f t="shared" si="88"/>
        <v>1464333.3333333335</v>
      </c>
      <c r="AX387" s="171">
        <f t="shared" si="89"/>
        <v>264879.58115183248</v>
      </c>
      <c r="AY387">
        <f t="shared" si="93"/>
        <v>382000</v>
      </c>
      <c r="AZ387" s="171">
        <f t="shared" si="84"/>
        <v>1729212.9144851658</v>
      </c>
      <c r="BB387" s="171">
        <f t="shared" si="90"/>
        <v>175083.33333333331</v>
      </c>
      <c r="BC387" s="171">
        <f t="shared" si="91"/>
        <v>141007.85340314137</v>
      </c>
      <c r="BD387">
        <f t="shared" si="94"/>
        <v>382000</v>
      </c>
      <c r="BE387" s="171">
        <f t="shared" si="85"/>
        <v>316091.18673647469</v>
      </c>
    </row>
    <row r="388" spans="39:57" x14ac:dyDescent="0.2">
      <c r="AM388" s="171">
        <f t="shared" si="80"/>
        <v>5346680</v>
      </c>
      <c r="AN388" s="171">
        <f t="shared" si="86"/>
        <v>12769.254650996765</v>
      </c>
      <c r="AO388">
        <f t="shared" si="92"/>
        <v>383000</v>
      </c>
      <c r="AP388" s="171">
        <f t="shared" si="81"/>
        <v>5359449.254650997</v>
      </c>
      <c r="AR388" s="171">
        <f t="shared" si="82"/>
        <v>1627590.4166666665</v>
      </c>
      <c r="AS388" s="171">
        <f t="shared" si="87"/>
        <v>5509.1383812010445</v>
      </c>
      <c r="AT388">
        <f t="shared" si="95"/>
        <v>383000</v>
      </c>
      <c r="AU388" s="171">
        <f t="shared" si="83"/>
        <v>1633099.5550478676</v>
      </c>
      <c r="AW388" s="171">
        <f t="shared" si="88"/>
        <v>1468166.6666666667</v>
      </c>
      <c r="AX388" s="171">
        <f t="shared" si="89"/>
        <v>264187.98955613578</v>
      </c>
      <c r="AY388">
        <f t="shared" si="93"/>
        <v>383000</v>
      </c>
      <c r="AZ388" s="171">
        <f t="shared" si="84"/>
        <v>1732354.6562228026</v>
      </c>
      <c r="BB388" s="171">
        <f t="shared" si="90"/>
        <v>175541.66666666666</v>
      </c>
      <c r="BC388" s="171">
        <f t="shared" si="91"/>
        <v>140639.68668407309</v>
      </c>
      <c r="BD388">
        <f t="shared" si="94"/>
        <v>383000</v>
      </c>
      <c r="BE388" s="171">
        <f t="shared" si="85"/>
        <v>316181.35335073975</v>
      </c>
    </row>
    <row r="389" spans="39:57" x14ac:dyDescent="0.2">
      <c r="AM389" s="171">
        <f t="shared" ref="AM389:AM452" si="96">AO389/2*$C$17</f>
        <v>5360640</v>
      </c>
      <c r="AN389" s="171">
        <f t="shared" si="86"/>
        <v>12736.001383676461</v>
      </c>
      <c r="AO389">
        <f t="shared" si="92"/>
        <v>384000</v>
      </c>
      <c r="AP389" s="171">
        <f t="shared" ref="AP389:AP452" si="97">AM389+AN389</f>
        <v>5373376.0013836762</v>
      </c>
      <c r="AR389" s="171">
        <f t="shared" ref="AR389:AR452" si="98">AT389/2*$C$46</f>
        <v>1631839.9999999998</v>
      </c>
      <c r="AS389" s="171">
        <f t="shared" si="87"/>
        <v>5494.791666666667</v>
      </c>
      <c r="AT389">
        <f t="shared" si="95"/>
        <v>384000</v>
      </c>
      <c r="AU389" s="171">
        <f t="shared" ref="AU389:AU452" si="99">AR389+AS389</f>
        <v>1637334.7916666665</v>
      </c>
      <c r="AW389" s="171">
        <f t="shared" si="88"/>
        <v>1472000</v>
      </c>
      <c r="AX389" s="171">
        <f t="shared" si="89"/>
        <v>263500</v>
      </c>
      <c r="AY389">
        <f t="shared" si="93"/>
        <v>384000</v>
      </c>
      <c r="AZ389" s="171">
        <f t="shared" ref="AZ389:AZ452" si="100">AW389+AX389</f>
        <v>1735500</v>
      </c>
      <c r="BB389" s="171">
        <f t="shared" si="90"/>
        <v>176000</v>
      </c>
      <c r="BC389" s="171">
        <f t="shared" si="91"/>
        <v>140273.4375</v>
      </c>
      <c r="BD389">
        <f t="shared" si="94"/>
        <v>384000</v>
      </c>
      <c r="BE389" s="171">
        <f t="shared" ref="BE389:BE452" si="101">BB389+BC389</f>
        <v>316273.4375</v>
      </c>
    </row>
    <row r="390" spans="39:57" x14ac:dyDescent="0.2">
      <c r="AM390" s="171">
        <f t="shared" si="96"/>
        <v>5374600</v>
      </c>
      <c r="AN390" s="171">
        <f t="shared" ref="AN390:AN453" si="102">$C$16*$C$15/AO390</f>
        <v>12702.920860601978</v>
      </c>
      <c r="AO390">
        <f t="shared" si="92"/>
        <v>385000</v>
      </c>
      <c r="AP390" s="171">
        <f t="shared" si="97"/>
        <v>5387302.9208606016</v>
      </c>
      <c r="AR390" s="171">
        <f t="shared" si="98"/>
        <v>1636089.583333333</v>
      </c>
      <c r="AS390" s="171">
        <f t="shared" ref="AS390:AS453" si="103">$C$44*$C$45/AT390</f>
        <v>5480.5194805194806</v>
      </c>
      <c r="AT390">
        <f t="shared" si="95"/>
        <v>385000</v>
      </c>
      <c r="AU390" s="171">
        <f t="shared" si="99"/>
        <v>1641570.1028138525</v>
      </c>
      <c r="AW390" s="171">
        <f t="shared" ref="AW390:AW453" si="104">AY390/2*$C$73</f>
        <v>1475833.3333333335</v>
      </c>
      <c r="AX390" s="171">
        <f t="shared" ref="AX390:AX453" si="105">$C$72*$C$71/AY390</f>
        <v>262815.5844155844</v>
      </c>
      <c r="AY390">
        <f t="shared" si="93"/>
        <v>385000</v>
      </c>
      <c r="AZ390" s="171">
        <f t="shared" si="100"/>
        <v>1738648.9177489178</v>
      </c>
      <c r="BB390" s="171">
        <f t="shared" ref="BB390:BB453" si="106">BD390/2*$C$107</f>
        <v>176458.33333333331</v>
      </c>
      <c r="BC390" s="171">
        <f t="shared" ref="BC390:BC453" si="107">$C$105*$C$106/BD390</f>
        <v>139909.09090909091</v>
      </c>
      <c r="BD390">
        <f t="shared" si="94"/>
        <v>385000</v>
      </c>
      <c r="BE390" s="171">
        <f t="shared" si="101"/>
        <v>316367.4242424242</v>
      </c>
    </row>
    <row r="391" spans="39:57" x14ac:dyDescent="0.2">
      <c r="AM391" s="171">
        <f t="shared" si="96"/>
        <v>5388560</v>
      </c>
      <c r="AN391" s="171">
        <f t="shared" si="102"/>
        <v>12670.011739201454</v>
      </c>
      <c r="AO391">
        <f t="shared" ref="AO391:AO454" si="108">1000+AO390</f>
        <v>386000</v>
      </c>
      <c r="AP391" s="171">
        <f t="shared" si="97"/>
        <v>5401230.0117392018</v>
      </c>
      <c r="AR391" s="171">
        <f t="shared" si="98"/>
        <v>1640339.1666666665</v>
      </c>
      <c r="AS391" s="171">
        <f t="shared" si="103"/>
        <v>5466.3212435233163</v>
      </c>
      <c r="AT391">
        <f t="shared" si="95"/>
        <v>386000</v>
      </c>
      <c r="AU391" s="171">
        <f t="shared" si="99"/>
        <v>1645805.4879101899</v>
      </c>
      <c r="AW391" s="171">
        <f t="shared" si="104"/>
        <v>1479666.6666666667</v>
      </c>
      <c r="AX391" s="171">
        <f t="shared" si="105"/>
        <v>262134.71502590674</v>
      </c>
      <c r="AY391">
        <f t="shared" ref="AY391:AY454" si="109">1000+AY390</f>
        <v>386000</v>
      </c>
      <c r="AZ391" s="171">
        <f t="shared" si="100"/>
        <v>1741801.3816925734</v>
      </c>
      <c r="BB391" s="171">
        <f t="shared" si="106"/>
        <v>176916.66666666666</v>
      </c>
      <c r="BC391" s="171">
        <f t="shared" si="107"/>
        <v>139546.63212435233</v>
      </c>
      <c r="BD391">
        <f t="shared" ref="BD391:BD454" si="110">1000+BD390</f>
        <v>386000</v>
      </c>
      <c r="BE391" s="171">
        <f t="shared" si="101"/>
        <v>316463.29879101901</v>
      </c>
    </row>
    <row r="392" spans="39:57" x14ac:dyDescent="0.2">
      <c r="AM392" s="171">
        <f t="shared" si="96"/>
        <v>5402520</v>
      </c>
      <c r="AN392" s="171">
        <f t="shared" si="102"/>
        <v>12637.272690779746</v>
      </c>
      <c r="AO392">
        <f t="shared" si="108"/>
        <v>387000</v>
      </c>
      <c r="AP392" s="171">
        <f t="shared" si="97"/>
        <v>5415157.2726907795</v>
      </c>
      <c r="AR392" s="171">
        <f t="shared" si="98"/>
        <v>1644588.7499999998</v>
      </c>
      <c r="AS392" s="171">
        <f t="shared" si="103"/>
        <v>5452.1963824289405</v>
      </c>
      <c r="AT392">
        <f t="shared" ref="AT392:AT455" si="111">AT391+1000</f>
        <v>387000</v>
      </c>
      <c r="AU392" s="171">
        <f t="shared" si="99"/>
        <v>1650040.9463824288</v>
      </c>
      <c r="AW392" s="171">
        <f t="shared" si="104"/>
        <v>1483500</v>
      </c>
      <c r="AX392" s="171">
        <f t="shared" si="105"/>
        <v>261457.36434108528</v>
      </c>
      <c r="AY392">
        <f t="shared" si="109"/>
        <v>387000</v>
      </c>
      <c r="AZ392" s="171">
        <f t="shared" si="100"/>
        <v>1744957.3643410853</v>
      </c>
      <c r="BB392" s="171">
        <f t="shared" si="106"/>
        <v>177375</v>
      </c>
      <c r="BC392" s="171">
        <f t="shared" si="107"/>
        <v>139186.04651162791</v>
      </c>
      <c r="BD392">
        <f t="shared" si="110"/>
        <v>387000</v>
      </c>
      <c r="BE392" s="171">
        <f t="shared" si="101"/>
        <v>316561.04651162791</v>
      </c>
    </row>
    <row r="393" spans="39:57" x14ac:dyDescent="0.2">
      <c r="AM393" s="171">
        <f t="shared" si="96"/>
        <v>5416480</v>
      </c>
      <c r="AN393" s="171">
        <f t="shared" si="102"/>
        <v>12604.702400339591</v>
      </c>
      <c r="AO393">
        <f t="shared" si="108"/>
        <v>388000</v>
      </c>
      <c r="AP393" s="171">
        <f t="shared" si="97"/>
        <v>5429084.7024003398</v>
      </c>
      <c r="AR393" s="171">
        <f t="shared" si="98"/>
        <v>1648838.333333333</v>
      </c>
      <c r="AS393" s="171">
        <f t="shared" si="103"/>
        <v>5438.144329896907</v>
      </c>
      <c r="AT393">
        <f t="shared" si="111"/>
        <v>388000</v>
      </c>
      <c r="AU393" s="171">
        <f t="shared" si="99"/>
        <v>1654276.4776632299</v>
      </c>
      <c r="AW393" s="171">
        <f t="shared" si="104"/>
        <v>1487333.3333333335</v>
      </c>
      <c r="AX393" s="171">
        <f t="shared" si="105"/>
        <v>260783.50515463916</v>
      </c>
      <c r="AY393">
        <f t="shared" si="109"/>
        <v>388000</v>
      </c>
      <c r="AZ393" s="171">
        <f t="shared" si="100"/>
        <v>1748116.8384879727</v>
      </c>
      <c r="BB393" s="171">
        <f t="shared" si="106"/>
        <v>177833.33333333331</v>
      </c>
      <c r="BC393" s="171">
        <f t="shared" si="107"/>
        <v>138827.31958762885</v>
      </c>
      <c r="BD393">
        <f t="shared" si="110"/>
        <v>388000</v>
      </c>
      <c r="BE393" s="171">
        <f t="shared" si="101"/>
        <v>316660.65292096219</v>
      </c>
    </row>
    <row r="394" spans="39:57" x14ac:dyDescent="0.2">
      <c r="AM394" s="171">
        <f t="shared" si="96"/>
        <v>5430440</v>
      </c>
      <c r="AN394" s="171">
        <f t="shared" si="102"/>
        <v>12572.299566405556</v>
      </c>
      <c r="AO394">
        <f t="shared" si="108"/>
        <v>389000</v>
      </c>
      <c r="AP394" s="171">
        <f t="shared" si="97"/>
        <v>5443012.2995664058</v>
      </c>
      <c r="AR394" s="171">
        <f t="shared" si="98"/>
        <v>1653087.9166666665</v>
      </c>
      <c r="AS394" s="171">
        <f t="shared" si="103"/>
        <v>5424.1645244215943</v>
      </c>
      <c r="AT394">
        <f t="shared" si="111"/>
        <v>389000</v>
      </c>
      <c r="AU394" s="171">
        <f t="shared" si="99"/>
        <v>1658512.0811910881</v>
      </c>
      <c r="AW394" s="171">
        <f t="shared" si="104"/>
        <v>1491166.6666666667</v>
      </c>
      <c r="AX394" s="171">
        <f t="shared" si="105"/>
        <v>260113.11053984574</v>
      </c>
      <c r="AY394">
        <f t="shared" si="109"/>
        <v>389000</v>
      </c>
      <c r="AZ394" s="171">
        <f t="shared" si="100"/>
        <v>1751279.7772065124</v>
      </c>
      <c r="BB394" s="171">
        <f t="shared" si="106"/>
        <v>178291.66666666666</v>
      </c>
      <c r="BC394" s="171">
        <f t="shared" si="107"/>
        <v>138470.43701799485</v>
      </c>
      <c r="BD394">
        <f t="shared" si="110"/>
        <v>389000</v>
      </c>
      <c r="BE394" s="171">
        <f t="shared" si="101"/>
        <v>316762.1036846615</v>
      </c>
    </row>
    <row r="395" spans="39:57" x14ac:dyDescent="0.2">
      <c r="AM395" s="171">
        <f t="shared" si="96"/>
        <v>5444400</v>
      </c>
      <c r="AN395" s="171">
        <f t="shared" si="102"/>
        <v>12540.062900850669</v>
      </c>
      <c r="AO395">
        <f t="shared" si="108"/>
        <v>390000</v>
      </c>
      <c r="AP395" s="171">
        <f t="shared" si="97"/>
        <v>5456940.0629008505</v>
      </c>
      <c r="AR395" s="171">
        <f t="shared" si="98"/>
        <v>1657337.4999999998</v>
      </c>
      <c r="AS395" s="171">
        <f t="shared" si="103"/>
        <v>5410.2564102564102</v>
      </c>
      <c r="AT395">
        <f t="shared" si="111"/>
        <v>390000</v>
      </c>
      <c r="AU395" s="171">
        <f t="shared" si="99"/>
        <v>1662747.7564102563</v>
      </c>
      <c r="AW395" s="171">
        <f t="shared" si="104"/>
        <v>1495000</v>
      </c>
      <c r="AX395" s="171">
        <f t="shared" si="105"/>
        <v>259446.15384615384</v>
      </c>
      <c r="AY395">
        <f t="shared" si="109"/>
        <v>390000</v>
      </c>
      <c r="AZ395" s="171">
        <f t="shared" si="100"/>
        <v>1754446.1538461538</v>
      </c>
      <c r="BB395" s="171">
        <f t="shared" si="106"/>
        <v>178750</v>
      </c>
      <c r="BC395" s="171">
        <f t="shared" si="107"/>
        <v>138115.38461538462</v>
      </c>
      <c r="BD395">
        <f t="shared" si="110"/>
        <v>390000</v>
      </c>
      <c r="BE395" s="171">
        <f t="shared" si="101"/>
        <v>316865.38461538462</v>
      </c>
    </row>
    <row r="396" spans="39:57" x14ac:dyDescent="0.2">
      <c r="AM396" s="171">
        <f t="shared" si="96"/>
        <v>5458360</v>
      </c>
      <c r="AN396" s="171">
        <f t="shared" si="102"/>
        <v>12507.991128725733</v>
      </c>
      <c r="AO396">
        <f t="shared" si="108"/>
        <v>391000</v>
      </c>
      <c r="AP396" s="171">
        <f t="shared" si="97"/>
        <v>5470867.9911287259</v>
      </c>
      <c r="AR396" s="171">
        <f t="shared" si="98"/>
        <v>1661587.083333333</v>
      </c>
      <c r="AS396" s="171">
        <f t="shared" si="103"/>
        <v>5396.4194373401533</v>
      </c>
      <c r="AT396">
        <f t="shared" si="111"/>
        <v>391000</v>
      </c>
      <c r="AU396" s="171">
        <f t="shared" si="99"/>
        <v>1666983.5027706733</v>
      </c>
      <c r="AW396" s="171">
        <f t="shared" si="104"/>
        <v>1498833.3333333335</v>
      </c>
      <c r="AX396" s="171">
        <f t="shared" si="105"/>
        <v>258782.60869565216</v>
      </c>
      <c r="AY396">
        <f t="shared" si="109"/>
        <v>391000</v>
      </c>
      <c r="AZ396" s="171">
        <f t="shared" si="100"/>
        <v>1757615.9420289856</v>
      </c>
      <c r="BB396" s="171">
        <f t="shared" si="106"/>
        <v>179208.33333333331</v>
      </c>
      <c r="BC396" s="171">
        <f t="shared" si="107"/>
        <v>137762.14833759592</v>
      </c>
      <c r="BD396">
        <f t="shared" si="110"/>
        <v>391000</v>
      </c>
      <c r="BE396" s="171">
        <f t="shared" si="101"/>
        <v>316970.48167092924</v>
      </c>
    </row>
    <row r="397" spans="39:57" x14ac:dyDescent="0.2">
      <c r="AM397" s="171">
        <f t="shared" si="96"/>
        <v>5472320</v>
      </c>
      <c r="AN397" s="171">
        <f t="shared" si="102"/>
        <v>12476.082988091228</v>
      </c>
      <c r="AO397">
        <f t="shared" si="108"/>
        <v>392000</v>
      </c>
      <c r="AP397" s="171">
        <f t="shared" si="97"/>
        <v>5484796.0829880908</v>
      </c>
      <c r="AR397" s="171">
        <f t="shared" si="98"/>
        <v>1665836.6666666665</v>
      </c>
      <c r="AS397" s="171">
        <f t="shared" si="103"/>
        <v>5382.6530612244896</v>
      </c>
      <c r="AT397">
        <f t="shared" si="111"/>
        <v>392000</v>
      </c>
      <c r="AU397" s="171">
        <f t="shared" si="99"/>
        <v>1671219.3197278909</v>
      </c>
      <c r="AW397" s="171">
        <f t="shared" si="104"/>
        <v>1502666.6666666667</v>
      </c>
      <c r="AX397" s="171">
        <f t="shared" si="105"/>
        <v>258122.44897959183</v>
      </c>
      <c r="AY397">
        <f t="shared" si="109"/>
        <v>392000</v>
      </c>
      <c r="AZ397" s="171">
        <f t="shared" si="100"/>
        <v>1760789.1156462585</v>
      </c>
      <c r="BB397" s="171">
        <f t="shared" si="106"/>
        <v>179666.66666666666</v>
      </c>
      <c r="BC397" s="171">
        <f t="shared" si="107"/>
        <v>137410.71428571429</v>
      </c>
      <c r="BD397">
        <f t="shared" si="110"/>
        <v>392000</v>
      </c>
      <c r="BE397" s="171">
        <f t="shared" si="101"/>
        <v>317077.38095238095</v>
      </c>
    </row>
    <row r="398" spans="39:57" x14ac:dyDescent="0.2">
      <c r="AM398" s="171">
        <f t="shared" si="96"/>
        <v>5486280</v>
      </c>
      <c r="AN398" s="171">
        <f t="shared" si="102"/>
        <v>12444.33722985181</v>
      </c>
      <c r="AO398">
        <f t="shared" si="108"/>
        <v>393000</v>
      </c>
      <c r="AP398" s="171">
        <f t="shared" si="97"/>
        <v>5498724.3372298516</v>
      </c>
      <c r="AR398" s="171">
        <f t="shared" si="98"/>
        <v>1670086.2499999998</v>
      </c>
      <c r="AS398" s="171">
        <f t="shared" si="103"/>
        <v>5368.9567430025445</v>
      </c>
      <c r="AT398">
        <f t="shared" si="111"/>
        <v>393000</v>
      </c>
      <c r="AU398" s="171">
        <f t="shared" si="99"/>
        <v>1675455.2067430024</v>
      </c>
      <c r="AW398" s="171">
        <f t="shared" si="104"/>
        <v>1506500</v>
      </c>
      <c r="AX398" s="171">
        <f t="shared" si="105"/>
        <v>257465.64885496182</v>
      </c>
      <c r="AY398">
        <f t="shared" si="109"/>
        <v>393000</v>
      </c>
      <c r="AZ398" s="171">
        <f t="shared" si="100"/>
        <v>1763965.6488549619</v>
      </c>
      <c r="BB398" s="171">
        <f t="shared" si="106"/>
        <v>180125</v>
      </c>
      <c r="BC398" s="171">
        <f t="shared" si="107"/>
        <v>137061.06870229007</v>
      </c>
      <c r="BD398">
        <f t="shared" si="110"/>
        <v>393000</v>
      </c>
      <c r="BE398" s="171">
        <f t="shared" si="101"/>
        <v>317186.06870229007</v>
      </c>
    </row>
    <row r="399" spans="39:57" x14ac:dyDescent="0.2">
      <c r="AM399" s="171">
        <f t="shared" si="96"/>
        <v>5500240</v>
      </c>
      <c r="AN399" s="171">
        <f t="shared" si="102"/>
        <v>12412.752617593304</v>
      </c>
      <c r="AO399">
        <f t="shared" si="108"/>
        <v>394000</v>
      </c>
      <c r="AP399" s="171">
        <f t="shared" si="97"/>
        <v>5512652.7526175929</v>
      </c>
      <c r="AR399" s="171">
        <f t="shared" si="98"/>
        <v>1674335.833333333</v>
      </c>
      <c r="AS399" s="171">
        <f t="shared" si="103"/>
        <v>5355.3299492385786</v>
      </c>
      <c r="AT399">
        <f t="shared" si="111"/>
        <v>394000</v>
      </c>
      <c r="AU399" s="171">
        <f t="shared" si="99"/>
        <v>1679691.1632825716</v>
      </c>
      <c r="AW399" s="171">
        <f t="shared" si="104"/>
        <v>1510333.3333333335</v>
      </c>
      <c r="AX399" s="171">
        <f t="shared" si="105"/>
        <v>256812.18274111676</v>
      </c>
      <c r="AY399">
        <f t="shared" si="109"/>
        <v>394000</v>
      </c>
      <c r="AZ399" s="171">
        <f t="shared" si="100"/>
        <v>1767145.5160744502</v>
      </c>
      <c r="BB399" s="171">
        <f t="shared" si="106"/>
        <v>180583.33333333331</v>
      </c>
      <c r="BC399" s="171">
        <f t="shared" si="107"/>
        <v>136713.19796954314</v>
      </c>
      <c r="BD399">
        <f t="shared" si="110"/>
        <v>394000</v>
      </c>
      <c r="BE399" s="171">
        <f t="shared" si="101"/>
        <v>317296.53130287642</v>
      </c>
    </row>
    <row r="400" spans="39:57" x14ac:dyDescent="0.2">
      <c r="AM400" s="171">
        <f t="shared" si="96"/>
        <v>5514200</v>
      </c>
      <c r="AN400" s="171">
        <f t="shared" si="102"/>
        <v>12381.32792742218</v>
      </c>
      <c r="AO400">
        <f t="shared" si="108"/>
        <v>395000</v>
      </c>
      <c r="AP400" s="171">
        <f t="shared" si="97"/>
        <v>5526581.3279274218</v>
      </c>
      <c r="AR400" s="171">
        <f t="shared" si="98"/>
        <v>1678585.4166666665</v>
      </c>
      <c r="AS400" s="171">
        <f t="shared" si="103"/>
        <v>5341.7721518987346</v>
      </c>
      <c r="AT400">
        <f t="shared" si="111"/>
        <v>395000</v>
      </c>
      <c r="AU400" s="171">
        <f t="shared" si="99"/>
        <v>1683927.1888185653</v>
      </c>
      <c r="AW400" s="171">
        <f t="shared" si="104"/>
        <v>1514166.6666666667</v>
      </c>
      <c r="AX400" s="171">
        <f t="shared" si="105"/>
        <v>256162.02531645569</v>
      </c>
      <c r="AY400">
        <f t="shared" si="109"/>
        <v>395000</v>
      </c>
      <c r="AZ400" s="171">
        <f t="shared" si="100"/>
        <v>1770328.6919831224</v>
      </c>
      <c r="BB400" s="171">
        <f t="shared" si="106"/>
        <v>181041.66666666666</v>
      </c>
      <c r="BC400" s="171">
        <f t="shared" si="107"/>
        <v>136367.08860759492</v>
      </c>
      <c r="BD400">
        <f t="shared" si="110"/>
        <v>395000</v>
      </c>
      <c r="BE400" s="171">
        <f t="shared" si="101"/>
        <v>317408.75527426158</v>
      </c>
    </row>
    <row r="401" spans="39:57" x14ac:dyDescent="0.2">
      <c r="AM401" s="171">
        <f t="shared" si="96"/>
        <v>5528160</v>
      </c>
      <c r="AN401" s="171">
        <f t="shared" si="102"/>
        <v>12350.061947807479</v>
      </c>
      <c r="AO401">
        <f t="shared" si="108"/>
        <v>396000</v>
      </c>
      <c r="AP401" s="171">
        <f t="shared" si="97"/>
        <v>5540510.0619478077</v>
      </c>
      <c r="AR401" s="171">
        <f t="shared" si="98"/>
        <v>1682834.9999999998</v>
      </c>
      <c r="AS401" s="171">
        <f t="shared" si="103"/>
        <v>5328.2828282828286</v>
      </c>
      <c r="AT401">
        <f t="shared" si="111"/>
        <v>396000</v>
      </c>
      <c r="AU401" s="171">
        <f t="shared" si="99"/>
        <v>1688163.2828282826</v>
      </c>
      <c r="AW401" s="171">
        <f t="shared" si="104"/>
        <v>1518000</v>
      </c>
      <c r="AX401" s="171">
        <f t="shared" si="105"/>
        <v>255515.15151515152</v>
      </c>
      <c r="AY401">
        <f t="shared" si="109"/>
        <v>396000</v>
      </c>
      <c r="AZ401" s="171">
        <f t="shared" si="100"/>
        <v>1773515.1515151516</v>
      </c>
      <c r="BB401" s="171">
        <f t="shared" si="106"/>
        <v>181500</v>
      </c>
      <c r="BC401" s="171">
        <f t="shared" si="107"/>
        <v>136022.72727272726</v>
      </c>
      <c r="BD401">
        <f t="shared" si="110"/>
        <v>396000</v>
      </c>
      <c r="BE401" s="171">
        <f t="shared" si="101"/>
        <v>317522.72727272729</v>
      </c>
    </row>
    <row r="402" spans="39:57" x14ac:dyDescent="0.2">
      <c r="AM402" s="171">
        <f t="shared" si="96"/>
        <v>5542120</v>
      </c>
      <c r="AN402" s="171">
        <f t="shared" si="102"/>
        <v>12318.953479425092</v>
      </c>
      <c r="AO402">
        <f t="shared" si="108"/>
        <v>397000</v>
      </c>
      <c r="AP402" s="171">
        <f t="shared" si="97"/>
        <v>5554438.9534794251</v>
      </c>
      <c r="AR402" s="171">
        <f t="shared" si="98"/>
        <v>1687084.583333333</v>
      </c>
      <c r="AS402" s="171">
        <f t="shared" si="103"/>
        <v>5314.8614609571787</v>
      </c>
      <c r="AT402">
        <f t="shared" si="111"/>
        <v>397000</v>
      </c>
      <c r="AU402" s="171">
        <f t="shared" si="99"/>
        <v>1692399.4447942902</v>
      </c>
      <c r="AW402" s="171">
        <f t="shared" si="104"/>
        <v>1521833.3333333335</v>
      </c>
      <c r="AX402" s="171">
        <f t="shared" si="105"/>
        <v>254871.53652392948</v>
      </c>
      <c r="AY402">
        <f t="shared" si="109"/>
        <v>397000</v>
      </c>
      <c r="AZ402" s="171">
        <f t="shared" si="100"/>
        <v>1776704.8698572631</v>
      </c>
      <c r="BB402" s="171">
        <f t="shared" si="106"/>
        <v>181958.33333333331</v>
      </c>
      <c r="BC402" s="171">
        <f t="shared" si="107"/>
        <v>135680.10075566752</v>
      </c>
      <c r="BD402">
        <f t="shared" si="110"/>
        <v>397000</v>
      </c>
      <c r="BE402" s="171">
        <f t="shared" si="101"/>
        <v>317638.4340890008</v>
      </c>
    </row>
    <row r="403" spans="39:57" x14ac:dyDescent="0.2">
      <c r="AM403" s="171">
        <f t="shared" si="96"/>
        <v>5556080</v>
      </c>
      <c r="AN403" s="171">
        <f t="shared" si="102"/>
        <v>12288.001335004426</v>
      </c>
      <c r="AO403">
        <f t="shared" si="108"/>
        <v>398000</v>
      </c>
      <c r="AP403" s="171">
        <f t="shared" si="97"/>
        <v>5568368.0013350043</v>
      </c>
      <c r="AR403" s="171">
        <f t="shared" si="98"/>
        <v>1691334.1666666665</v>
      </c>
      <c r="AS403" s="171">
        <f t="shared" si="103"/>
        <v>5301.5075376884424</v>
      </c>
      <c r="AT403">
        <f t="shared" si="111"/>
        <v>398000</v>
      </c>
      <c r="AU403" s="171">
        <f t="shared" si="99"/>
        <v>1696635.6742043549</v>
      </c>
      <c r="AW403" s="171">
        <f t="shared" si="104"/>
        <v>1525666.6666666667</v>
      </c>
      <c r="AX403" s="171">
        <f t="shared" si="105"/>
        <v>254231.15577889446</v>
      </c>
      <c r="AY403">
        <f t="shared" si="109"/>
        <v>398000</v>
      </c>
      <c r="AZ403" s="171">
        <f t="shared" si="100"/>
        <v>1779897.8224455612</v>
      </c>
      <c r="BB403" s="171">
        <f t="shared" si="106"/>
        <v>182416.66666666666</v>
      </c>
      <c r="BC403" s="171">
        <f t="shared" si="107"/>
        <v>135339.19597989949</v>
      </c>
      <c r="BD403">
        <f t="shared" si="110"/>
        <v>398000</v>
      </c>
      <c r="BE403" s="171">
        <f t="shared" si="101"/>
        <v>317755.86264656612</v>
      </c>
    </row>
    <row r="404" spans="39:57" x14ac:dyDescent="0.2">
      <c r="AM404" s="171">
        <f t="shared" si="96"/>
        <v>5570040</v>
      </c>
      <c r="AN404" s="171">
        <f t="shared" si="102"/>
        <v>12257.204339177346</v>
      </c>
      <c r="AO404">
        <f t="shared" si="108"/>
        <v>399000</v>
      </c>
      <c r="AP404" s="171">
        <f t="shared" si="97"/>
        <v>5582297.2043391773</v>
      </c>
      <c r="AR404" s="171">
        <f t="shared" si="98"/>
        <v>1695583.7499999998</v>
      </c>
      <c r="AS404" s="171">
        <f t="shared" si="103"/>
        <v>5288.2205513784465</v>
      </c>
      <c r="AT404">
        <f t="shared" si="111"/>
        <v>399000</v>
      </c>
      <c r="AU404" s="171">
        <f t="shared" si="99"/>
        <v>1700871.9705513783</v>
      </c>
      <c r="AW404" s="171">
        <f t="shared" si="104"/>
        <v>1529500</v>
      </c>
      <c r="AX404" s="171">
        <f t="shared" si="105"/>
        <v>253593.98496240602</v>
      </c>
      <c r="AY404">
        <f t="shared" si="109"/>
        <v>399000</v>
      </c>
      <c r="AZ404" s="171">
        <f t="shared" si="100"/>
        <v>1783093.9849624061</v>
      </c>
      <c r="BB404" s="171">
        <f t="shared" si="106"/>
        <v>182875</v>
      </c>
      <c r="BC404" s="171">
        <f t="shared" si="107"/>
        <v>135000</v>
      </c>
      <c r="BD404">
        <f t="shared" si="110"/>
        <v>399000</v>
      </c>
      <c r="BE404" s="171">
        <f t="shared" si="101"/>
        <v>317875</v>
      </c>
    </row>
    <row r="405" spans="39:57" x14ac:dyDescent="0.2">
      <c r="AM405" s="171">
        <f t="shared" si="96"/>
        <v>5584000</v>
      </c>
      <c r="AN405" s="171">
        <f t="shared" si="102"/>
        <v>12226.561328329404</v>
      </c>
      <c r="AO405">
        <f t="shared" si="108"/>
        <v>400000</v>
      </c>
      <c r="AP405" s="171">
        <f t="shared" si="97"/>
        <v>5596226.5613283291</v>
      </c>
      <c r="AR405" s="171">
        <f t="shared" si="98"/>
        <v>1699833.333333333</v>
      </c>
      <c r="AS405" s="171">
        <f t="shared" si="103"/>
        <v>5275</v>
      </c>
      <c r="AT405">
        <f t="shared" si="111"/>
        <v>400000</v>
      </c>
      <c r="AU405" s="171">
        <f t="shared" si="99"/>
        <v>1705108.333333333</v>
      </c>
      <c r="AW405" s="171">
        <f t="shared" si="104"/>
        <v>1533333.3333333335</v>
      </c>
      <c r="AX405" s="171">
        <f t="shared" si="105"/>
        <v>252960</v>
      </c>
      <c r="AY405">
        <f t="shared" si="109"/>
        <v>400000</v>
      </c>
      <c r="AZ405" s="171">
        <f t="shared" si="100"/>
        <v>1786293.3333333335</v>
      </c>
      <c r="BB405" s="171">
        <f t="shared" si="106"/>
        <v>183333.33333333331</v>
      </c>
      <c r="BC405" s="171">
        <f t="shared" si="107"/>
        <v>134662.5</v>
      </c>
      <c r="BD405">
        <f t="shared" si="110"/>
        <v>400000</v>
      </c>
      <c r="BE405" s="171">
        <f t="shared" si="101"/>
        <v>317995.83333333331</v>
      </c>
    </row>
    <row r="406" spans="39:57" x14ac:dyDescent="0.2">
      <c r="AM406" s="171">
        <f t="shared" si="96"/>
        <v>5597960</v>
      </c>
      <c r="AN406" s="171">
        <f t="shared" si="102"/>
        <v>12196.07115045327</v>
      </c>
      <c r="AO406">
        <f t="shared" si="108"/>
        <v>401000</v>
      </c>
      <c r="AP406" s="171">
        <f t="shared" si="97"/>
        <v>5610156.0711504528</v>
      </c>
      <c r="AR406" s="171">
        <f t="shared" si="98"/>
        <v>1704082.9166666665</v>
      </c>
      <c r="AS406" s="171">
        <f t="shared" si="103"/>
        <v>5261.845386533666</v>
      </c>
      <c r="AT406">
        <f t="shared" si="111"/>
        <v>401000</v>
      </c>
      <c r="AU406" s="171">
        <f t="shared" si="99"/>
        <v>1709344.7620532003</v>
      </c>
      <c r="AW406" s="171">
        <f t="shared" si="104"/>
        <v>1537166.6666666667</v>
      </c>
      <c r="AX406" s="171">
        <f t="shared" si="105"/>
        <v>252329.1770573566</v>
      </c>
      <c r="AY406">
        <f t="shared" si="109"/>
        <v>401000</v>
      </c>
      <c r="AZ406" s="171">
        <f t="shared" si="100"/>
        <v>1789495.8437240233</v>
      </c>
      <c r="BB406" s="171">
        <f t="shared" si="106"/>
        <v>183791.66666666666</v>
      </c>
      <c r="BC406" s="171">
        <f t="shared" si="107"/>
        <v>134326.68329177058</v>
      </c>
      <c r="BD406">
        <f t="shared" si="110"/>
        <v>401000</v>
      </c>
      <c r="BE406" s="171">
        <f t="shared" si="101"/>
        <v>318118.34995843726</v>
      </c>
    </row>
    <row r="407" spans="39:57" x14ac:dyDescent="0.2">
      <c r="AM407" s="171">
        <f t="shared" si="96"/>
        <v>5611920</v>
      </c>
      <c r="AN407" s="171">
        <f t="shared" si="102"/>
        <v>12165.732665004381</v>
      </c>
      <c r="AO407">
        <f t="shared" si="108"/>
        <v>402000</v>
      </c>
      <c r="AP407" s="171">
        <f t="shared" si="97"/>
        <v>5624085.7326650042</v>
      </c>
      <c r="AR407" s="171">
        <f t="shared" si="98"/>
        <v>1708332.4999999998</v>
      </c>
      <c r="AS407" s="171">
        <f t="shared" si="103"/>
        <v>5248.7562189054725</v>
      </c>
      <c r="AT407">
        <f t="shared" si="111"/>
        <v>402000</v>
      </c>
      <c r="AU407" s="171">
        <f t="shared" si="99"/>
        <v>1713581.2562189053</v>
      </c>
      <c r="AW407" s="171">
        <f t="shared" si="104"/>
        <v>1541000</v>
      </c>
      <c r="AX407" s="171">
        <f t="shared" si="105"/>
        <v>251701.49253731343</v>
      </c>
      <c r="AY407">
        <f t="shared" si="109"/>
        <v>402000</v>
      </c>
      <c r="AZ407" s="171">
        <f t="shared" si="100"/>
        <v>1792701.4925373134</v>
      </c>
      <c r="BB407" s="171">
        <f t="shared" si="106"/>
        <v>184250</v>
      </c>
      <c r="BC407" s="171">
        <f t="shared" si="107"/>
        <v>133992.53731343284</v>
      </c>
      <c r="BD407">
        <f t="shared" si="110"/>
        <v>402000</v>
      </c>
      <c r="BE407" s="171">
        <f t="shared" si="101"/>
        <v>318242.53731343284</v>
      </c>
    </row>
    <row r="408" spans="39:57" x14ac:dyDescent="0.2">
      <c r="AM408" s="171">
        <f t="shared" si="96"/>
        <v>5625880</v>
      </c>
      <c r="AN408" s="171">
        <f t="shared" si="102"/>
        <v>12135.544742758713</v>
      </c>
      <c r="AO408">
        <f t="shared" si="108"/>
        <v>403000</v>
      </c>
      <c r="AP408" s="171">
        <f t="shared" si="97"/>
        <v>5638015.5447427584</v>
      </c>
      <c r="AR408" s="171">
        <f t="shared" si="98"/>
        <v>1712582.083333333</v>
      </c>
      <c r="AS408" s="171">
        <f t="shared" si="103"/>
        <v>5235.7320099255585</v>
      </c>
      <c r="AT408">
        <f t="shared" si="111"/>
        <v>403000</v>
      </c>
      <c r="AU408" s="171">
        <f t="shared" si="99"/>
        <v>1717817.8153432587</v>
      </c>
      <c r="AW408" s="171">
        <f t="shared" si="104"/>
        <v>1544833.3333333335</v>
      </c>
      <c r="AX408" s="171">
        <f t="shared" si="105"/>
        <v>251076.92307692306</v>
      </c>
      <c r="AY408">
        <f t="shared" si="109"/>
        <v>403000</v>
      </c>
      <c r="AZ408" s="171">
        <f t="shared" si="100"/>
        <v>1795910.2564102565</v>
      </c>
      <c r="BB408" s="171">
        <f t="shared" si="106"/>
        <v>184708.33333333331</v>
      </c>
      <c r="BC408" s="171">
        <f t="shared" si="107"/>
        <v>133660.04962779157</v>
      </c>
      <c r="BD408">
        <f t="shared" si="110"/>
        <v>403000</v>
      </c>
      <c r="BE408" s="171">
        <f t="shared" si="101"/>
        <v>318368.38296112488</v>
      </c>
    </row>
    <row r="409" spans="39:57" x14ac:dyDescent="0.2">
      <c r="AM409" s="171">
        <f t="shared" si="96"/>
        <v>5639840</v>
      </c>
      <c r="AN409" s="171">
        <f t="shared" si="102"/>
        <v>12105.506265672677</v>
      </c>
      <c r="AO409">
        <f t="shared" si="108"/>
        <v>404000</v>
      </c>
      <c r="AP409" s="171">
        <f t="shared" si="97"/>
        <v>5651945.5062656729</v>
      </c>
      <c r="AR409" s="171">
        <f t="shared" si="98"/>
        <v>1716831.6666666665</v>
      </c>
      <c r="AS409" s="171">
        <f t="shared" si="103"/>
        <v>5222.772277227723</v>
      </c>
      <c r="AT409">
        <f t="shared" si="111"/>
        <v>404000</v>
      </c>
      <c r="AU409" s="171">
        <f t="shared" si="99"/>
        <v>1722054.4389438943</v>
      </c>
      <c r="AW409" s="171">
        <f t="shared" si="104"/>
        <v>1548666.6666666667</v>
      </c>
      <c r="AX409" s="171">
        <f t="shared" si="105"/>
        <v>250455.44554455444</v>
      </c>
      <c r="AY409">
        <f t="shared" si="109"/>
        <v>404000</v>
      </c>
      <c r="AZ409" s="171">
        <f t="shared" si="100"/>
        <v>1799122.1122112211</v>
      </c>
      <c r="BB409" s="171">
        <f t="shared" si="106"/>
        <v>185166.66666666666</v>
      </c>
      <c r="BC409" s="171">
        <f t="shared" si="107"/>
        <v>133329.20792079208</v>
      </c>
      <c r="BD409">
        <f t="shared" si="110"/>
        <v>404000</v>
      </c>
      <c r="BE409" s="171">
        <f t="shared" si="101"/>
        <v>318495.87458745873</v>
      </c>
    </row>
    <row r="410" spans="39:57" x14ac:dyDescent="0.2">
      <c r="AM410" s="171">
        <f t="shared" si="96"/>
        <v>5653800</v>
      </c>
      <c r="AN410" s="171">
        <f t="shared" si="102"/>
        <v>12075.61612674509</v>
      </c>
      <c r="AO410">
        <f t="shared" si="108"/>
        <v>405000</v>
      </c>
      <c r="AP410" s="171">
        <f t="shared" si="97"/>
        <v>5665875.616126745</v>
      </c>
      <c r="AR410" s="171">
        <f t="shared" si="98"/>
        <v>1721081.2499999998</v>
      </c>
      <c r="AS410" s="171">
        <f t="shared" si="103"/>
        <v>5209.8765432098762</v>
      </c>
      <c r="AT410">
        <f t="shared" si="111"/>
        <v>405000</v>
      </c>
      <c r="AU410" s="171">
        <f t="shared" si="99"/>
        <v>1726291.1265432097</v>
      </c>
      <c r="AW410" s="171">
        <f t="shared" si="104"/>
        <v>1552500</v>
      </c>
      <c r="AX410" s="171">
        <f t="shared" si="105"/>
        <v>249837.03703703705</v>
      </c>
      <c r="AY410">
        <f t="shared" si="109"/>
        <v>405000</v>
      </c>
      <c r="AZ410" s="171">
        <f t="shared" si="100"/>
        <v>1802337.0370370371</v>
      </c>
      <c r="BB410" s="171">
        <f t="shared" si="106"/>
        <v>185625</v>
      </c>
      <c r="BC410" s="171">
        <f t="shared" si="107"/>
        <v>133000</v>
      </c>
      <c r="BD410">
        <f t="shared" si="110"/>
        <v>405000</v>
      </c>
      <c r="BE410" s="171">
        <f t="shared" si="101"/>
        <v>318625</v>
      </c>
    </row>
    <row r="411" spans="39:57" x14ac:dyDescent="0.2">
      <c r="AM411" s="171">
        <f t="shared" si="96"/>
        <v>5667760</v>
      </c>
      <c r="AN411" s="171">
        <f t="shared" si="102"/>
        <v>12045.873229881186</v>
      </c>
      <c r="AO411">
        <f t="shared" si="108"/>
        <v>406000</v>
      </c>
      <c r="AP411" s="171">
        <f t="shared" si="97"/>
        <v>5679805.8732298808</v>
      </c>
      <c r="AR411" s="171">
        <f t="shared" si="98"/>
        <v>1725330.833333333</v>
      </c>
      <c r="AS411" s="171">
        <f t="shared" si="103"/>
        <v>5197.0443349753696</v>
      </c>
      <c r="AT411">
        <f t="shared" si="111"/>
        <v>406000</v>
      </c>
      <c r="AU411" s="171">
        <f t="shared" si="99"/>
        <v>1730527.8776683083</v>
      </c>
      <c r="AW411" s="171">
        <f t="shared" si="104"/>
        <v>1556333.3333333335</v>
      </c>
      <c r="AX411" s="171">
        <f t="shared" si="105"/>
        <v>249221.6748768473</v>
      </c>
      <c r="AY411">
        <f t="shared" si="109"/>
        <v>406000</v>
      </c>
      <c r="AZ411" s="171">
        <f t="shared" si="100"/>
        <v>1805555.0082101808</v>
      </c>
      <c r="BB411" s="171">
        <f t="shared" si="106"/>
        <v>186083.33333333331</v>
      </c>
      <c r="BC411" s="171">
        <f t="shared" si="107"/>
        <v>132672.41379310345</v>
      </c>
      <c r="BD411">
        <f t="shared" si="110"/>
        <v>406000</v>
      </c>
      <c r="BE411" s="171">
        <f t="shared" si="101"/>
        <v>318755.74712643679</v>
      </c>
    </row>
    <row r="412" spans="39:57" x14ac:dyDescent="0.2">
      <c r="AM412" s="171">
        <f t="shared" si="96"/>
        <v>5681720</v>
      </c>
      <c r="AN412" s="171">
        <f t="shared" si="102"/>
        <v>12016.276489758628</v>
      </c>
      <c r="AO412">
        <f t="shared" si="108"/>
        <v>407000</v>
      </c>
      <c r="AP412" s="171">
        <f t="shared" si="97"/>
        <v>5693736.2764897589</v>
      </c>
      <c r="AR412" s="171">
        <f t="shared" si="98"/>
        <v>1729580.4166666665</v>
      </c>
      <c r="AS412" s="171">
        <f t="shared" si="103"/>
        <v>5184.2751842751841</v>
      </c>
      <c r="AT412">
        <f t="shared" si="111"/>
        <v>407000</v>
      </c>
      <c r="AU412" s="171">
        <f t="shared" si="99"/>
        <v>1734764.6918509416</v>
      </c>
      <c r="AW412" s="171">
        <f t="shared" si="104"/>
        <v>1560166.6666666667</v>
      </c>
      <c r="AX412" s="171">
        <f t="shared" si="105"/>
        <v>248609.33660933661</v>
      </c>
      <c r="AY412">
        <f t="shared" si="109"/>
        <v>407000</v>
      </c>
      <c r="AZ412" s="171">
        <f t="shared" si="100"/>
        <v>1808776.0032760033</v>
      </c>
      <c r="BB412" s="171">
        <f t="shared" si="106"/>
        <v>186541.66666666666</v>
      </c>
      <c r="BC412" s="171">
        <f t="shared" si="107"/>
        <v>132346.43734643733</v>
      </c>
      <c r="BD412">
        <f t="shared" si="110"/>
        <v>407000</v>
      </c>
      <c r="BE412" s="171">
        <f t="shared" si="101"/>
        <v>318888.10401310399</v>
      </c>
    </row>
    <row r="413" spans="39:57" x14ac:dyDescent="0.2">
      <c r="AM413" s="171">
        <f t="shared" si="96"/>
        <v>5695680</v>
      </c>
      <c r="AN413" s="171">
        <f t="shared" si="102"/>
        <v>11986.824831695494</v>
      </c>
      <c r="AO413">
        <f t="shared" si="108"/>
        <v>408000</v>
      </c>
      <c r="AP413" s="171">
        <f t="shared" si="97"/>
        <v>5707666.8248316953</v>
      </c>
      <c r="AR413" s="171">
        <f t="shared" si="98"/>
        <v>1733829.9999999998</v>
      </c>
      <c r="AS413" s="171">
        <f t="shared" si="103"/>
        <v>5171.5686274509808</v>
      </c>
      <c r="AT413">
        <f t="shared" si="111"/>
        <v>408000</v>
      </c>
      <c r="AU413" s="171">
        <f t="shared" si="99"/>
        <v>1739001.5686274508</v>
      </c>
      <c r="AW413" s="171">
        <f t="shared" si="104"/>
        <v>1564000</v>
      </c>
      <c r="AX413" s="171">
        <f t="shared" si="105"/>
        <v>248000</v>
      </c>
      <c r="AY413">
        <f t="shared" si="109"/>
        <v>408000</v>
      </c>
      <c r="AZ413" s="171">
        <f t="shared" si="100"/>
        <v>1812000</v>
      </c>
      <c r="BB413" s="171">
        <f t="shared" si="106"/>
        <v>187000</v>
      </c>
      <c r="BC413" s="171">
        <f t="shared" si="107"/>
        <v>132022.0588235294</v>
      </c>
      <c r="BD413">
        <f t="shared" si="110"/>
        <v>408000</v>
      </c>
      <c r="BE413" s="171">
        <f t="shared" si="101"/>
        <v>319022.0588235294</v>
      </c>
    </row>
    <row r="414" spans="39:57" x14ac:dyDescent="0.2">
      <c r="AM414" s="171">
        <f t="shared" si="96"/>
        <v>5709640</v>
      </c>
      <c r="AN414" s="171">
        <f t="shared" si="102"/>
        <v>11957.517191520199</v>
      </c>
      <c r="AO414">
        <f t="shared" si="108"/>
        <v>409000</v>
      </c>
      <c r="AP414" s="171">
        <f t="shared" si="97"/>
        <v>5721597.51719152</v>
      </c>
      <c r="AR414" s="171">
        <f t="shared" si="98"/>
        <v>1738079.583333333</v>
      </c>
      <c r="AS414" s="171">
        <f t="shared" si="103"/>
        <v>5158.9242053789731</v>
      </c>
      <c r="AT414">
        <f t="shared" si="111"/>
        <v>409000</v>
      </c>
      <c r="AU414" s="171">
        <f t="shared" si="99"/>
        <v>1743238.5075387119</v>
      </c>
      <c r="AW414" s="171">
        <f t="shared" si="104"/>
        <v>1567833.3333333335</v>
      </c>
      <c r="AX414" s="171">
        <f t="shared" si="105"/>
        <v>247393.64303178483</v>
      </c>
      <c r="AY414">
        <f t="shared" si="109"/>
        <v>409000</v>
      </c>
      <c r="AZ414" s="171">
        <f t="shared" si="100"/>
        <v>1815226.9763651183</v>
      </c>
      <c r="BB414" s="171">
        <f t="shared" si="106"/>
        <v>187458.33333333331</v>
      </c>
      <c r="BC414" s="171">
        <f t="shared" si="107"/>
        <v>131699.26650366749</v>
      </c>
      <c r="BD414">
        <f t="shared" si="110"/>
        <v>409000</v>
      </c>
      <c r="BE414" s="171">
        <f t="shared" si="101"/>
        <v>319157.59983700083</v>
      </c>
    </row>
    <row r="415" spans="39:57" x14ac:dyDescent="0.2">
      <c r="AM415" s="171">
        <f t="shared" si="96"/>
        <v>5723600</v>
      </c>
      <c r="AN415" s="171">
        <f t="shared" si="102"/>
        <v>11928.352515443321</v>
      </c>
      <c r="AO415">
        <f t="shared" si="108"/>
        <v>410000</v>
      </c>
      <c r="AP415" s="171">
        <f t="shared" si="97"/>
        <v>5735528.3525154432</v>
      </c>
      <c r="AR415" s="171">
        <f t="shared" si="98"/>
        <v>1742329.1666666665</v>
      </c>
      <c r="AS415" s="171">
        <f t="shared" si="103"/>
        <v>5146.3414634146338</v>
      </c>
      <c r="AT415">
        <f t="shared" si="111"/>
        <v>410000</v>
      </c>
      <c r="AU415" s="171">
        <f t="shared" si="99"/>
        <v>1747475.5081300812</v>
      </c>
      <c r="AW415" s="171">
        <f t="shared" si="104"/>
        <v>1571666.6666666667</v>
      </c>
      <c r="AX415" s="171">
        <f t="shared" si="105"/>
        <v>246790.24390243902</v>
      </c>
      <c r="AY415">
        <f t="shared" si="109"/>
        <v>410000</v>
      </c>
      <c r="AZ415" s="171">
        <f t="shared" si="100"/>
        <v>1818456.9105691058</v>
      </c>
      <c r="BB415" s="171">
        <f t="shared" si="106"/>
        <v>187916.66666666666</v>
      </c>
      <c r="BC415" s="171">
        <f t="shared" si="107"/>
        <v>131378.04878048779</v>
      </c>
      <c r="BD415">
        <f t="shared" si="110"/>
        <v>410000</v>
      </c>
      <c r="BE415" s="171">
        <f t="shared" si="101"/>
        <v>319294.71544715448</v>
      </c>
    </row>
    <row r="416" spans="39:57" x14ac:dyDescent="0.2">
      <c r="AM416" s="171">
        <f t="shared" si="96"/>
        <v>5737560</v>
      </c>
      <c r="AN416" s="171">
        <f t="shared" si="102"/>
        <v>11899.329759931294</v>
      </c>
      <c r="AO416">
        <f t="shared" si="108"/>
        <v>411000</v>
      </c>
      <c r="AP416" s="171">
        <f t="shared" si="97"/>
        <v>5749459.3297599312</v>
      </c>
      <c r="AR416" s="171">
        <f t="shared" si="98"/>
        <v>1746578.7499999998</v>
      </c>
      <c r="AS416" s="171">
        <f t="shared" si="103"/>
        <v>5133.8199513381996</v>
      </c>
      <c r="AT416">
        <f t="shared" si="111"/>
        <v>411000</v>
      </c>
      <c r="AU416" s="171">
        <f t="shared" si="99"/>
        <v>1751712.569951338</v>
      </c>
      <c r="AW416" s="171">
        <f t="shared" si="104"/>
        <v>1575500</v>
      </c>
      <c r="AX416" s="171">
        <f t="shared" si="105"/>
        <v>246189.7810218978</v>
      </c>
      <c r="AY416">
        <f t="shared" si="109"/>
        <v>411000</v>
      </c>
      <c r="AZ416" s="171">
        <f t="shared" si="100"/>
        <v>1821689.7810218977</v>
      </c>
      <c r="BB416" s="171">
        <f t="shared" si="106"/>
        <v>188375</v>
      </c>
      <c r="BC416" s="171">
        <f t="shared" si="107"/>
        <v>131058.39416058394</v>
      </c>
      <c r="BD416">
        <f t="shared" si="110"/>
        <v>411000</v>
      </c>
      <c r="BE416" s="171">
        <f t="shared" si="101"/>
        <v>319433.39416058396</v>
      </c>
    </row>
    <row r="417" spans="39:57" x14ac:dyDescent="0.2">
      <c r="AM417" s="171">
        <f t="shared" si="96"/>
        <v>5751520</v>
      </c>
      <c r="AN417" s="171">
        <f t="shared" si="102"/>
        <v>11870.447891581945</v>
      </c>
      <c r="AO417">
        <f t="shared" si="108"/>
        <v>412000</v>
      </c>
      <c r="AP417" s="171">
        <f t="shared" si="97"/>
        <v>5763390.4478915818</v>
      </c>
      <c r="AR417" s="171">
        <f t="shared" si="98"/>
        <v>1750828.333333333</v>
      </c>
      <c r="AS417" s="171">
        <f t="shared" si="103"/>
        <v>5121.3592233009713</v>
      </c>
      <c r="AT417">
        <f t="shared" si="111"/>
        <v>412000</v>
      </c>
      <c r="AU417" s="171">
        <f t="shared" si="99"/>
        <v>1755949.6925566341</v>
      </c>
      <c r="AW417" s="171">
        <f t="shared" si="104"/>
        <v>1579333.3333333335</v>
      </c>
      <c r="AX417" s="171">
        <f t="shared" si="105"/>
        <v>245592.23300970873</v>
      </c>
      <c r="AY417">
        <f t="shared" si="109"/>
        <v>412000</v>
      </c>
      <c r="AZ417" s="171">
        <f t="shared" si="100"/>
        <v>1824925.5663430423</v>
      </c>
      <c r="BB417" s="171">
        <f t="shared" si="106"/>
        <v>188833.33333333331</v>
      </c>
      <c r="BC417" s="171">
        <f t="shared" si="107"/>
        <v>130740.29126213593</v>
      </c>
      <c r="BD417">
        <f t="shared" si="110"/>
        <v>412000</v>
      </c>
      <c r="BE417" s="171">
        <f t="shared" si="101"/>
        <v>319573.62459546921</v>
      </c>
    </row>
    <row r="418" spans="39:57" x14ac:dyDescent="0.2">
      <c r="AM418" s="171">
        <f t="shared" si="96"/>
        <v>5765480</v>
      </c>
      <c r="AN418" s="171">
        <f t="shared" si="102"/>
        <v>11841.705887001843</v>
      </c>
      <c r="AO418">
        <f t="shared" si="108"/>
        <v>413000</v>
      </c>
      <c r="AP418" s="171">
        <f t="shared" si="97"/>
        <v>5777321.7058870019</v>
      </c>
      <c r="AR418" s="171">
        <f t="shared" si="98"/>
        <v>1755077.9166666665</v>
      </c>
      <c r="AS418" s="171">
        <f t="shared" si="103"/>
        <v>5108.9588377723967</v>
      </c>
      <c r="AT418">
        <f t="shared" si="111"/>
        <v>413000</v>
      </c>
      <c r="AU418" s="171">
        <f t="shared" si="99"/>
        <v>1760186.875504439</v>
      </c>
      <c r="AW418" s="171">
        <f t="shared" si="104"/>
        <v>1583166.6666666667</v>
      </c>
      <c r="AX418" s="171">
        <f t="shared" si="105"/>
        <v>244997.57869249396</v>
      </c>
      <c r="AY418">
        <f t="shared" si="109"/>
        <v>413000</v>
      </c>
      <c r="AZ418" s="171">
        <f t="shared" si="100"/>
        <v>1828164.2453591607</v>
      </c>
      <c r="BB418" s="171">
        <f t="shared" si="106"/>
        <v>189291.66666666666</v>
      </c>
      <c r="BC418" s="171">
        <f t="shared" si="107"/>
        <v>130423.72881355933</v>
      </c>
      <c r="BD418">
        <f t="shared" si="110"/>
        <v>413000</v>
      </c>
      <c r="BE418" s="171">
        <f t="shared" si="101"/>
        <v>319715.39548022597</v>
      </c>
    </row>
    <row r="419" spans="39:57" x14ac:dyDescent="0.2">
      <c r="AM419" s="171">
        <f t="shared" si="96"/>
        <v>5779440</v>
      </c>
      <c r="AN419" s="171">
        <f t="shared" si="102"/>
        <v>11813.102732685415</v>
      </c>
      <c r="AO419">
        <f t="shared" si="108"/>
        <v>414000</v>
      </c>
      <c r="AP419" s="171">
        <f t="shared" si="97"/>
        <v>5791253.1027326854</v>
      </c>
      <c r="AR419" s="171">
        <f t="shared" si="98"/>
        <v>1759327.4999999998</v>
      </c>
      <c r="AS419" s="171">
        <f t="shared" si="103"/>
        <v>5096.6183574879224</v>
      </c>
      <c r="AT419">
        <f t="shared" si="111"/>
        <v>414000</v>
      </c>
      <c r="AU419" s="171">
        <f t="shared" si="99"/>
        <v>1764424.1183574877</v>
      </c>
      <c r="AW419" s="171">
        <f t="shared" si="104"/>
        <v>1587000</v>
      </c>
      <c r="AX419" s="171">
        <f t="shared" si="105"/>
        <v>244405.79710144928</v>
      </c>
      <c r="AY419">
        <f t="shared" si="109"/>
        <v>414000</v>
      </c>
      <c r="AZ419" s="171">
        <f t="shared" si="100"/>
        <v>1831405.7971014492</v>
      </c>
      <c r="BB419" s="171">
        <f t="shared" si="106"/>
        <v>189750</v>
      </c>
      <c r="BC419" s="171">
        <f t="shared" si="107"/>
        <v>130108.69565217392</v>
      </c>
      <c r="BD419">
        <f t="shared" si="110"/>
        <v>414000</v>
      </c>
      <c r="BE419" s="171">
        <f t="shared" si="101"/>
        <v>319858.69565217395</v>
      </c>
    </row>
    <row r="420" spans="39:57" x14ac:dyDescent="0.2">
      <c r="AM420" s="171">
        <f t="shared" si="96"/>
        <v>5793400</v>
      </c>
      <c r="AN420" s="171">
        <f t="shared" si="102"/>
        <v>11784.637424895811</v>
      </c>
      <c r="AO420">
        <f t="shared" si="108"/>
        <v>415000</v>
      </c>
      <c r="AP420" s="171">
        <f t="shared" si="97"/>
        <v>5805184.6374248955</v>
      </c>
      <c r="AR420" s="171">
        <f t="shared" si="98"/>
        <v>1763577.083333333</v>
      </c>
      <c r="AS420" s="171">
        <f t="shared" si="103"/>
        <v>5084.3373493975905</v>
      </c>
      <c r="AT420">
        <f t="shared" si="111"/>
        <v>415000</v>
      </c>
      <c r="AU420" s="171">
        <f t="shared" si="99"/>
        <v>1768661.4206827306</v>
      </c>
      <c r="AW420" s="171">
        <f t="shared" si="104"/>
        <v>1590833.3333333335</v>
      </c>
      <c r="AX420" s="171">
        <f t="shared" si="105"/>
        <v>243816.86746987951</v>
      </c>
      <c r="AY420">
        <f t="shared" si="109"/>
        <v>415000</v>
      </c>
      <c r="AZ420" s="171">
        <f t="shared" si="100"/>
        <v>1834650.2008032131</v>
      </c>
      <c r="BB420" s="171">
        <f t="shared" si="106"/>
        <v>190208.33333333331</v>
      </c>
      <c r="BC420" s="171">
        <f t="shared" si="107"/>
        <v>129795.18072289157</v>
      </c>
      <c r="BD420">
        <f t="shared" si="110"/>
        <v>415000</v>
      </c>
      <c r="BE420" s="171">
        <f t="shared" si="101"/>
        <v>320003.5140562249</v>
      </c>
    </row>
    <row r="421" spans="39:57" x14ac:dyDescent="0.2">
      <c r="AM421" s="171">
        <f t="shared" si="96"/>
        <v>5807360</v>
      </c>
      <c r="AN421" s="171">
        <f t="shared" si="102"/>
        <v>11756.308969547503</v>
      </c>
      <c r="AO421">
        <f t="shared" si="108"/>
        <v>416000</v>
      </c>
      <c r="AP421" s="171">
        <f t="shared" si="97"/>
        <v>5819116.308969547</v>
      </c>
      <c r="AR421" s="171">
        <f t="shared" si="98"/>
        <v>1767826.6666666665</v>
      </c>
      <c r="AS421" s="171">
        <f t="shared" si="103"/>
        <v>5072.1153846153848</v>
      </c>
      <c r="AT421">
        <f t="shared" si="111"/>
        <v>416000</v>
      </c>
      <c r="AU421" s="171">
        <f t="shared" si="99"/>
        <v>1772898.782051282</v>
      </c>
      <c r="AW421" s="171">
        <f t="shared" si="104"/>
        <v>1594666.6666666667</v>
      </c>
      <c r="AX421" s="171">
        <f t="shared" si="105"/>
        <v>243230.76923076922</v>
      </c>
      <c r="AY421">
        <f t="shared" si="109"/>
        <v>416000</v>
      </c>
      <c r="AZ421" s="171">
        <f t="shared" si="100"/>
        <v>1837897.435897436</v>
      </c>
      <c r="BB421" s="171">
        <f t="shared" si="106"/>
        <v>190666.66666666666</v>
      </c>
      <c r="BC421" s="171">
        <f t="shared" si="107"/>
        <v>129483.17307692308</v>
      </c>
      <c r="BD421">
        <f t="shared" si="110"/>
        <v>416000</v>
      </c>
      <c r="BE421" s="171">
        <f t="shared" si="101"/>
        <v>320149.83974358975</v>
      </c>
    </row>
    <row r="422" spans="39:57" x14ac:dyDescent="0.2">
      <c r="AM422" s="171">
        <f t="shared" si="96"/>
        <v>5821320</v>
      </c>
      <c r="AN422" s="171">
        <f t="shared" si="102"/>
        <v>11728.116382090555</v>
      </c>
      <c r="AO422">
        <f t="shared" si="108"/>
        <v>417000</v>
      </c>
      <c r="AP422" s="171">
        <f t="shared" si="97"/>
        <v>5833048.1163820904</v>
      </c>
      <c r="AR422" s="171">
        <f t="shared" si="98"/>
        <v>1772076.2499999998</v>
      </c>
      <c r="AS422" s="171">
        <f t="shared" si="103"/>
        <v>5059.9520383693043</v>
      </c>
      <c r="AT422">
        <f t="shared" si="111"/>
        <v>417000</v>
      </c>
      <c r="AU422" s="171">
        <f t="shared" si="99"/>
        <v>1777136.2020383691</v>
      </c>
      <c r="AW422" s="171">
        <f t="shared" si="104"/>
        <v>1598500</v>
      </c>
      <c r="AX422" s="171">
        <f t="shared" si="105"/>
        <v>242647.48201438849</v>
      </c>
      <c r="AY422">
        <f t="shared" si="109"/>
        <v>417000</v>
      </c>
      <c r="AZ422" s="171">
        <f t="shared" si="100"/>
        <v>1841147.4820143885</v>
      </c>
      <c r="BB422" s="171">
        <f t="shared" si="106"/>
        <v>191125</v>
      </c>
      <c r="BC422" s="171">
        <f t="shared" si="107"/>
        <v>129172.66187050359</v>
      </c>
      <c r="BD422">
        <f t="shared" si="110"/>
        <v>417000</v>
      </c>
      <c r="BE422" s="171">
        <f t="shared" si="101"/>
        <v>320297.66187050357</v>
      </c>
    </row>
    <row r="423" spans="39:57" x14ac:dyDescent="0.2">
      <c r="AM423" s="171">
        <f t="shared" si="96"/>
        <v>5835280</v>
      </c>
      <c r="AN423" s="171">
        <f t="shared" si="102"/>
        <v>11700.058687396559</v>
      </c>
      <c r="AO423">
        <f t="shared" si="108"/>
        <v>418000</v>
      </c>
      <c r="AP423" s="171">
        <f t="shared" si="97"/>
        <v>5846980.0586873963</v>
      </c>
      <c r="AR423" s="171">
        <f t="shared" si="98"/>
        <v>1776325.833333333</v>
      </c>
      <c r="AS423" s="171">
        <f t="shared" si="103"/>
        <v>5047.8468899521531</v>
      </c>
      <c r="AT423">
        <f t="shared" si="111"/>
        <v>418000</v>
      </c>
      <c r="AU423" s="171">
        <f t="shared" si="99"/>
        <v>1781373.6802232852</v>
      </c>
      <c r="AW423" s="171">
        <f t="shared" si="104"/>
        <v>1602333.3333333335</v>
      </c>
      <c r="AX423" s="171">
        <f t="shared" si="105"/>
        <v>242066.98564593302</v>
      </c>
      <c r="AY423">
        <f t="shared" si="109"/>
        <v>418000</v>
      </c>
      <c r="AZ423" s="171">
        <f t="shared" si="100"/>
        <v>1844400.3189792666</v>
      </c>
      <c r="BB423" s="171">
        <f t="shared" si="106"/>
        <v>191583.33333333331</v>
      </c>
      <c r="BC423" s="171">
        <f t="shared" si="107"/>
        <v>128863.63636363637</v>
      </c>
      <c r="BD423">
        <f t="shared" si="110"/>
        <v>418000</v>
      </c>
      <c r="BE423" s="171">
        <f t="shared" si="101"/>
        <v>320446.96969696967</v>
      </c>
    </row>
    <row r="424" spans="39:57" x14ac:dyDescent="0.2">
      <c r="AM424" s="171">
        <f t="shared" si="96"/>
        <v>5849240</v>
      </c>
      <c r="AN424" s="171">
        <f t="shared" si="102"/>
        <v>11672.134919646209</v>
      </c>
      <c r="AO424">
        <f t="shared" si="108"/>
        <v>419000</v>
      </c>
      <c r="AP424" s="171">
        <f t="shared" si="97"/>
        <v>5860912.1349196462</v>
      </c>
      <c r="AR424" s="171">
        <f t="shared" si="98"/>
        <v>1780575.4166666665</v>
      </c>
      <c r="AS424" s="171">
        <f t="shared" si="103"/>
        <v>5035.7995226730309</v>
      </c>
      <c r="AT424">
        <f t="shared" si="111"/>
        <v>419000</v>
      </c>
      <c r="AU424" s="171">
        <f t="shared" si="99"/>
        <v>1785611.2161893395</v>
      </c>
      <c r="AW424" s="171">
        <f t="shared" si="104"/>
        <v>1606166.6666666667</v>
      </c>
      <c r="AX424" s="171">
        <f t="shared" si="105"/>
        <v>241489.2601431981</v>
      </c>
      <c r="AY424">
        <f t="shared" si="109"/>
        <v>419000</v>
      </c>
      <c r="AZ424" s="171">
        <f t="shared" si="100"/>
        <v>1847655.9268098648</v>
      </c>
      <c r="BB424" s="171">
        <f t="shared" si="106"/>
        <v>192041.66666666666</v>
      </c>
      <c r="BC424" s="171">
        <f t="shared" si="107"/>
        <v>128556.08591885441</v>
      </c>
      <c r="BD424">
        <f t="shared" si="110"/>
        <v>419000</v>
      </c>
      <c r="BE424" s="171">
        <f t="shared" si="101"/>
        <v>320597.75258552108</v>
      </c>
    </row>
    <row r="425" spans="39:57" x14ac:dyDescent="0.2">
      <c r="AM425" s="171">
        <f t="shared" si="96"/>
        <v>5863200</v>
      </c>
      <c r="AN425" s="171">
        <f t="shared" si="102"/>
        <v>11644.344122218479</v>
      </c>
      <c r="AO425">
        <f t="shared" si="108"/>
        <v>420000</v>
      </c>
      <c r="AP425" s="171">
        <f t="shared" si="97"/>
        <v>5874844.3441222189</v>
      </c>
      <c r="AR425" s="171">
        <f t="shared" si="98"/>
        <v>1784824.9999999998</v>
      </c>
      <c r="AS425" s="171">
        <f t="shared" si="103"/>
        <v>5023.8095238095239</v>
      </c>
      <c r="AT425">
        <f t="shared" si="111"/>
        <v>420000</v>
      </c>
      <c r="AU425" s="171">
        <f t="shared" si="99"/>
        <v>1789848.8095238092</v>
      </c>
      <c r="AW425" s="171">
        <f t="shared" si="104"/>
        <v>1610000</v>
      </c>
      <c r="AX425" s="171">
        <f t="shared" si="105"/>
        <v>240914.28571428571</v>
      </c>
      <c r="AY425">
        <f t="shared" si="109"/>
        <v>420000</v>
      </c>
      <c r="AZ425" s="171">
        <f t="shared" si="100"/>
        <v>1850914.2857142857</v>
      </c>
      <c r="BB425" s="171">
        <f t="shared" si="106"/>
        <v>192500</v>
      </c>
      <c r="BC425" s="171">
        <f t="shared" si="107"/>
        <v>128250</v>
      </c>
      <c r="BD425">
        <f t="shared" si="110"/>
        <v>420000</v>
      </c>
      <c r="BE425" s="171">
        <f t="shared" si="101"/>
        <v>320750</v>
      </c>
    </row>
    <row r="426" spans="39:57" x14ac:dyDescent="0.2">
      <c r="AM426" s="171">
        <f t="shared" si="96"/>
        <v>5877160</v>
      </c>
      <c r="AN426" s="171">
        <f t="shared" si="102"/>
        <v>11616.68534758138</v>
      </c>
      <c r="AO426">
        <f t="shared" si="108"/>
        <v>421000</v>
      </c>
      <c r="AP426" s="171">
        <f t="shared" si="97"/>
        <v>5888776.6853475813</v>
      </c>
      <c r="AR426" s="171">
        <f t="shared" si="98"/>
        <v>1789074.583333333</v>
      </c>
      <c r="AS426" s="171">
        <f t="shared" si="103"/>
        <v>5011.8764845605701</v>
      </c>
      <c r="AT426">
        <f t="shared" si="111"/>
        <v>421000</v>
      </c>
      <c r="AU426" s="171">
        <f t="shared" si="99"/>
        <v>1794086.4598178936</v>
      </c>
      <c r="AW426" s="171">
        <f t="shared" si="104"/>
        <v>1613833.3333333335</v>
      </c>
      <c r="AX426" s="171">
        <f t="shared" si="105"/>
        <v>240342.04275534442</v>
      </c>
      <c r="AY426">
        <f t="shared" si="109"/>
        <v>421000</v>
      </c>
      <c r="AZ426" s="171">
        <f t="shared" si="100"/>
        <v>1854175.3760886779</v>
      </c>
      <c r="BB426" s="171">
        <f t="shared" si="106"/>
        <v>192958.33333333331</v>
      </c>
      <c r="BC426" s="171">
        <f t="shared" si="107"/>
        <v>127945.36817102137</v>
      </c>
      <c r="BD426">
        <f t="shared" si="110"/>
        <v>421000</v>
      </c>
      <c r="BE426" s="171">
        <f t="shared" si="101"/>
        <v>320903.70150435471</v>
      </c>
    </row>
    <row r="427" spans="39:57" x14ac:dyDescent="0.2">
      <c r="AM427" s="171">
        <f t="shared" si="96"/>
        <v>5891120</v>
      </c>
      <c r="AN427" s="171">
        <f t="shared" si="102"/>
        <v>11589.157657184269</v>
      </c>
      <c r="AO427">
        <f t="shared" si="108"/>
        <v>422000</v>
      </c>
      <c r="AP427" s="171">
        <f t="shared" si="97"/>
        <v>5902709.1576571846</v>
      </c>
      <c r="AR427" s="171">
        <f t="shared" si="98"/>
        <v>1793324.1666666665</v>
      </c>
      <c r="AS427" s="171">
        <f t="shared" si="103"/>
        <v>5000</v>
      </c>
      <c r="AT427">
        <f t="shared" si="111"/>
        <v>422000</v>
      </c>
      <c r="AU427" s="171">
        <f t="shared" si="99"/>
        <v>1798324.1666666665</v>
      </c>
      <c r="AW427" s="171">
        <f t="shared" si="104"/>
        <v>1617666.6666666667</v>
      </c>
      <c r="AX427" s="171">
        <f t="shared" si="105"/>
        <v>239772.51184834124</v>
      </c>
      <c r="AY427">
        <f t="shared" si="109"/>
        <v>422000</v>
      </c>
      <c r="AZ427" s="171">
        <f t="shared" si="100"/>
        <v>1857439.178515008</v>
      </c>
      <c r="BB427" s="171">
        <f t="shared" si="106"/>
        <v>193416.66666666666</v>
      </c>
      <c r="BC427" s="171">
        <f t="shared" si="107"/>
        <v>127642.18009478673</v>
      </c>
      <c r="BD427">
        <f t="shared" si="110"/>
        <v>422000</v>
      </c>
      <c r="BE427" s="171">
        <f t="shared" si="101"/>
        <v>321058.84676145337</v>
      </c>
    </row>
    <row r="428" spans="39:57" x14ac:dyDescent="0.2">
      <c r="AM428" s="171">
        <f t="shared" si="96"/>
        <v>5905080</v>
      </c>
      <c r="AN428" s="171">
        <f t="shared" si="102"/>
        <v>11561.760121351681</v>
      </c>
      <c r="AO428">
        <f t="shared" si="108"/>
        <v>423000</v>
      </c>
      <c r="AP428" s="171">
        <f t="shared" si="97"/>
        <v>5916641.760121352</v>
      </c>
      <c r="AR428" s="171">
        <f t="shared" si="98"/>
        <v>1797573.7499999998</v>
      </c>
      <c r="AS428" s="171">
        <f t="shared" si="103"/>
        <v>4988.1796690307328</v>
      </c>
      <c r="AT428">
        <f t="shared" si="111"/>
        <v>423000</v>
      </c>
      <c r="AU428" s="171">
        <f t="shared" si="99"/>
        <v>1802561.9296690305</v>
      </c>
      <c r="AW428" s="171">
        <f t="shared" si="104"/>
        <v>1621500</v>
      </c>
      <c r="AX428" s="171">
        <f t="shared" si="105"/>
        <v>239205.67375886525</v>
      </c>
      <c r="AY428">
        <f t="shared" si="109"/>
        <v>423000</v>
      </c>
      <c r="AZ428" s="171">
        <f t="shared" si="100"/>
        <v>1860705.6737588653</v>
      </c>
      <c r="BB428" s="171">
        <f t="shared" si="106"/>
        <v>193875</v>
      </c>
      <c r="BC428" s="171">
        <f t="shared" si="107"/>
        <v>127340.42553191489</v>
      </c>
      <c r="BD428">
        <f t="shared" si="110"/>
        <v>423000</v>
      </c>
      <c r="BE428" s="171">
        <f t="shared" si="101"/>
        <v>321215.42553191492</v>
      </c>
    </row>
    <row r="429" spans="39:57" x14ac:dyDescent="0.2">
      <c r="AM429" s="171">
        <f t="shared" si="96"/>
        <v>5919040</v>
      </c>
      <c r="AN429" s="171">
        <f t="shared" si="102"/>
        <v>11534.491819178682</v>
      </c>
      <c r="AO429">
        <f t="shared" si="108"/>
        <v>424000</v>
      </c>
      <c r="AP429" s="171">
        <f t="shared" si="97"/>
        <v>5930574.4918191787</v>
      </c>
      <c r="AR429" s="171">
        <f t="shared" si="98"/>
        <v>1801823.333333333</v>
      </c>
      <c r="AS429" s="171">
        <f t="shared" si="103"/>
        <v>4976.4150943396226</v>
      </c>
      <c r="AT429">
        <f t="shared" si="111"/>
        <v>424000</v>
      </c>
      <c r="AU429" s="171">
        <f t="shared" si="99"/>
        <v>1806799.7484276725</v>
      </c>
      <c r="AW429" s="171">
        <f t="shared" si="104"/>
        <v>1625333.3333333335</v>
      </c>
      <c r="AX429" s="171">
        <f t="shared" si="105"/>
        <v>238641.50943396226</v>
      </c>
      <c r="AY429">
        <f t="shared" si="109"/>
        <v>424000</v>
      </c>
      <c r="AZ429" s="171">
        <f t="shared" si="100"/>
        <v>1863974.8427672957</v>
      </c>
      <c r="BB429" s="171">
        <f t="shared" si="106"/>
        <v>194333.33333333331</v>
      </c>
      <c r="BC429" s="171">
        <f t="shared" si="107"/>
        <v>127040.09433962264</v>
      </c>
      <c r="BD429">
        <f t="shared" si="110"/>
        <v>424000</v>
      </c>
      <c r="BE429" s="171">
        <f t="shared" si="101"/>
        <v>321373.42767295596</v>
      </c>
    </row>
    <row r="430" spans="39:57" x14ac:dyDescent="0.2">
      <c r="AM430" s="171">
        <f t="shared" si="96"/>
        <v>5933000</v>
      </c>
      <c r="AN430" s="171">
        <f t="shared" si="102"/>
        <v>11507.351838427674</v>
      </c>
      <c r="AO430">
        <f t="shared" si="108"/>
        <v>425000</v>
      </c>
      <c r="AP430" s="171">
        <f t="shared" si="97"/>
        <v>5944507.3518384276</v>
      </c>
      <c r="AR430" s="171">
        <f t="shared" si="98"/>
        <v>1806072.9166666665</v>
      </c>
      <c r="AS430" s="171">
        <f t="shared" si="103"/>
        <v>4964.7058823529414</v>
      </c>
      <c r="AT430">
        <f t="shared" si="111"/>
        <v>425000</v>
      </c>
      <c r="AU430" s="171">
        <f t="shared" si="99"/>
        <v>1811037.6225490195</v>
      </c>
      <c r="AW430" s="171">
        <f t="shared" si="104"/>
        <v>1629166.6666666667</v>
      </c>
      <c r="AX430" s="171">
        <f t="shared" si="105"/>
        <v>238080</v>
      </c>
      <c r="AY430">
        <f t="shared" si="109"/>
        <v>425000</v>
      </c>
      <c r="AZ430" s="171">
        <f t="shared" si="100"/>
        <v>1867246.6666666667</v>
      </c>
      <c r="BB430" s="171">
        <f t="shared" si="106"/>
        <v>194791.66666666666</v>
      </c>
      <c r="BC430" s="171">
        <f t="shared" si="107"/>
        <v>126741.17647058824</v>
      </c>
      <c r="BD430">
        <f t="shared" si="110"/>
        <v>425000</v>
      </c>
      <c r="BE430" s="171">
        <f t="shared" si="101"/>
        <v>321532.84313725488</v>
      </c>
    </row>
    <row r="431" spans="39:57" x14ac:dyDescent="0.2">
      <c r="AM431" s="171">
        <f t="shared" si="96"/>
        <v>5946960</v>
      </c>
      <c r="AN431" s="171">
        <f t="shared" si="102"/>
        <v>11480.33927542667</v>
      </c>
      <c r="AO431">
        <f t="shared" si="108"/>
        <v>426000</v>
      </c>
      <c r="AP431" s="171">
        <f t="shared" si="97"/>
        <v>5958440.3392754262</v>
      </c>
      <c r="AR431" s="171">
        <f t="shared" si="98"/>
        <v>1810322.4999999998</v>
      </c>
      <c r="AS431" s="171">
        <f t="shared" si="103"/>
        <v>4953.051643192488</v>
      </c>
      <c r="AT431">
        <f t="shared" si="111"/>
        <v>426000</v>
      </c>
      <c r="AU431" s="171">
        <f t="shared" si="99"/>
        <v>1815275.5516431923</v>
      </c>
      <c r="AW431" s="171">
        <f t="shared" si="104"/>
        <v>1633000</v>
      </c>
      <c r="AX431" s="171">
        <f t="shared" si="105"/>
        <v>237521.12676056338</v>
      </c>
      <c r="AY431">
        <f t="shared" si="109"/>
        <v>426000</v>
      </c>
      <c r="AZ431" s="171">
        <f t="shared" si="100"/>
        <v>1870521.1267605633</v>
      </c>
      <c r="BB431" s="171">
        <f t="shared" si="106"/>
        <v>195250</v>
      </c>
      <c r="BC431" s="171">
        <f t="shared" si="107"/>
        <v>126443.66197183098</v>
      </c>
      <c r="BD431">
        <f t="shared" si="110"/>
        <v>426000</v>
      </c>
      <c r="BE431" s="171">
        <f t="shared" si="101"/>
        <v>321693.661971831</v>
      </c>
    </row>
    <row r="432" spans="39:57" x14ac:dyDescent="0.2">
      <c r="AM432" s="171">
        <f t="shared" si="96"/>
        <v>5960920</v>
      </c>
      <c r="AN432" s="171">
        <f t="shared" si="102"/>
        <v>11453.453234968996</v>
      </c>
      <c r="AO432">
        <f t="shared" si="108"/>
        <v>427000</v>
      </c>
      <c r="AP432" s="171">
        <f t="shared" si="97"/>
        <v>5972373.4532349687</v>
      </c>
      <c r="AR432" s="171">
        <f t="shared" si="98"/>
        <v>1814572.083333333</v>
      </c>
      <c r="AS432" s="171">
        <f t="shared" si="103"/>
        <v>4941.4519906323185</v>
      </c>
      <c r="AT432">
        <f t="shared" si="111"/>
        <v>427000</v>
      </c>
      <c r="AU432" s="171">
        <f t="shared" si="99"/>
        <v>1819513.5353239654</v>
      </c>
      <c r="AW432" s="171">
        <f t="shared" si="104"/>
        <v>1636833.3333333335</v>
      </c>
      <c r="AX432" s="171">
        <f t="shared" si="105"/>
        <v>236964.8711943794</v>
      </c>
      <c r="AY432">
        <f t="shared" si="109"/>
        <v>427000</v>
      </c>
      <c r="AZ432" s="171">
        <f t="shared" si="100"/>
        <v>1873798.2045277129</v>
      </c>
      <c r="BB432" s="171">
        <f t="shared" si="106"/>
        <v>195708.33333333331</v>
      </c>
      <c r="BC432" s="171">
        <f t="shared" si="107"/>
        <v>126147.54098360655</v>
      </c>
      <c r="BD432">
        <f t="shared" si="110"/>
        <v>427000</v>
      </c>
      <c r="BE432" s="171">
        <f t="shared" si="101"/>
        <v>321855.87431693985</v>
      </c>
    </row>
    <row r="433" spans="39:57" x14ac:dyDescent="0.2">
      <c r="AM433" s="171">
        <f t="shared" si="96"/>
        <v>5974880</v>
      </c>
      <c r="AN433" s="171">
        <f t="shared" si="102"/>
        <v>11426.692830214395</v>
      </c>
      <c r="AO433">
        <f t="shared" si="108"/>
        <v>428000</v>
      </c>
      <c r="AP433" s="171">
        <f t="shared" si="97"/>
        <v>5986306.6928302143</v>
      </c>
      <c r="AR433" s="171">
        <f t="shared" si="98"/>
        <v>1818821.6666666665</v>
      </c>
      <c r="AS433" s="171">
        <f t="shared" si="103"/>
        <v>4929.9065420560746</v>
      </c>
      <c r="AT433">
        <f t="shared" si="111"/>
        <v>428000</v>
      </c>
      <c r="AU433" s="171">
        <f t="shared" si="99"/>
        <v>1823751.5732087225</v>
      </c>
      <c r="AW433" s="171">
        <f t="shared" si="104"/>
        <v>1640666.6666666667</v>
      </c>
      <c r="AX433" s="171">
        <f t="shared" si="105"/>
        <v>236411.21495327103</v>
      </c>
      <c r="AY433">
        <f t="shared" si="109"/>
        <v>428000</v>
      </c>
      <c r="AZ433" s="171">
        <f t="shared" si="100"/>
        <v>1877077.8816199377</v>
      </c>
      <c r="BB433" s="171">
        <f t="shared" si="106"/>
        <v>196166.66666666666</v>
      </c>
      <c r="BC433" s="171">
        <f t="shared" si="107"/>
        <v>125852.80373831776</v>
      </c>
      <c r="BD433">
        <f t="shared" si="110"/>
        <v>428000</v>
      </c>
      <c r="BE433" s="171">
        <f t="shared" si="101"/>
        <v>322019.47040498443</v>
      </c>
    </row>
    <row r="434" spans="39:57" x14ac:dyDescent="0.2">
      <c r="AM434" s="171">
        <f t="shared" si="96"/>
        <v>5988840</v>
      </c>
      <c r="AN434" s="171">
        <f t="shared" si="102"/>
        <v>11400.057182591518</v>
      </c>
      <c r="AO434">
        <f t="shared" si="108"/>
        <v>429000</v>
      </c>
      <c r="AP434" s="171">
        <f t="shared" si="97"/>
        <v>6000240.0571825914</v>
      </c>
      <c r="AR434" s="171">
        <f t="shared" si="98"/>
        <v>1823071.2499999998</v>
      </c>
      <c r="AS434" s="171">
        <f t="shared" si="103"/>
        <v>4918.4149184149182</v>
      </c>
      <c r="AT434">
        <f t="shared" si="111"/>
        <v>429000</v>
      </c>
      <c r="AU434" s="171">
        <f t="shared" si="99"/>
        <v>1827989.6649184148</v>
      </c>
      <c r="AW434" s="171">
        <f t="shared" si="104"/>
        <v>1644500</v>
      </c>
      <c r="AX434" s="171">
        <f t="shared" si="105"/>
        <v>235860.13986013987</v>
      </c>
      <c r="AY434">
        <f t="shared" si="109"/>
        <v>429000</v>
      </c>
      <c r="AZ434" s="171">
        <f t="shared" si="100"/>
        <v>1880360.1398601399</v>
      </c>
      <c r="BB434" s="171">
        <f t="shared" si="106"/>
        <v>196625</v>
      </c>
      <c r="BC434" s="171">
        <f t="shared" si="107"/>
        <v>125559.44055944055</v>
      </c>
      <c r="BD434">
        <f t="shared" si="110"/>
        <v>429000</v>
      </c>
      <c r="BE434" s="171">
        <f t="shared" si="101"/>
        <v>322184.44055944053</v>
      </c>
    </row>
    <row r="435" spans="39:57" x14ac:dyDescent="0.2">
      <c r="AM435" s="171">
        <f t="shared" si="96"/>
        <v>6002800</v>
      </c>
      <c r="AN435" s="171">
        <f t="shared" si="102"/>
        <v>11373.54542170177</v>
      </c>
      <c r="AO435">
        <f t="shared" si="108"/>
        <v>430000</v>
      </c>
      <c r="AP435" s="171">
        <f t="shared" si="97"/>
        <v>6014173.5454217019</v>
      </c>
      <c r="AR435" s="171">
        <f t="shared" si="98"/>
        <v>1827320.833333333</v>
      </c>
      <c r="AS435" s="171">
        <f t="shared" si="103"/>
        <v>4906.9767441860467</v>
      </c>
      <c r="AT435">
        <f t="shared" si="111"/>
        <v>430000</v>
      </c>
      <c r="AU435" s="171">
        <f t="shared" si="99"/>
        <v>1832227.8100775192</v>
      </c>
      <c r="AW435" s="171">
        <f t="shared" si="104"/>
        <v>1648333.3333333335</v>
      </c>
      <c r="AX435" s="171">
        <f t="shared" si="105"/>
        <v>235311.62790697673</v>
      </c>
      <c r="AY435">
        <f t="shared" si="109"/>
        <v>430000</v>
      </c>
      <c r="AZ435" s="171">
        <f t="shared" si="100"/>
        <v>1883644.9612403102</v>
      </c>
      <c r="BB435" s="171">
        <f t="shared" si="106"/>
        <v>197083.33333333331</v>
      </c>
      <c r="BC435" s="171">
        <f t="shared" si="107"/>
        <v>125267.44186046511</v>
      </c>
      <c r="BD435">
        <f t="shared" si="110"/>
        <v>430000</v>
      </c>
      <c r="BE435" s="171">
        <f t="shared" si="101"/>
        <v>322350.77519379841</v>
      </c>
    </row>
    <row r="436" spans="39:57" x14ac:dyDescent="0.2">
      <c r="AM436" s="171">
        <f t="shared" si="96"/>
        <v>6016760</v>
      </c>
      <c r="AN436" s="171">
        <f t="shared" si="102"/>
        <v>11347.156685224505</v>
      </c>
      <c r="AO436">
        <f t="shared" si="108"/>
        <v>431000</v>
      </c>
      <c r="AP436" s="171">
        <f t="shared" si="97"/>
        <v>6028107.1566852247</v>
      </c>
      <c r="AR436" s="171">
        <f t="shared" si="98"/>
        <v>1831570.4166666665</v>
      </c>
      <c r="AS436" s="171">
        <f t="shared" si="103"/>
        <v>4895.5916473317866</v>
      </c>
      <c r="AT436">
        <f t="shared" si="111"/>
        <v>431000</v>
      </c>
      <c r="AU436" s="171">
        <f t="shared" si="99"/>
        <v>1836466.0083139983</v>
      </c>
      <c r="AW436" s="171">
        <f t="shared" si="104"/>
        <v>1652166.6666666667</v>
      </c>
      <c r="AX436" s="171">
        <f t="shared" si="105"/>
        <v>234765.66125290023</v>
      </c>
      <c r="AY436">
        <f t="shared" si="109"/>
        <v>431000</v>
      </c>
      <c r="AZ436" s="171">
        <f t="shared" si="100"/>
        <v>1886932.327919567</v>
      </c>
      <c r="BB436" s="171">
        <f t="shared" si="106"/>
        <v>197541.66666666666</v>
      </c>
      <c r="BC436" s="171">
        <f t="shared" si="107"/>
        <v>124976.79814385151</v>
      </c>
      <c r="BD436">
        <f t="shared" si="110"/>
        <v>431000</v>
      </c>
      <c r="BE436" s="171">
        <f t="shared" si="101"/>
        <v>322518.4648105182</v>
      </c>
    </row>
    <row r="437" spans="39:57" x14ac:dyDescent="0.2">
      <c r="AM437" s="171">
        <f t="shared" si="96"/>
        <v>6030720</v>
      </c>
      <c r="AN437" s="171">
        <f t="shared" si="102"/>
        <v>11320.890118823521</v>
      </c>
      <c r="AO437">
        <f t="shared" si="108"/>
        <v>432000</v>
      </c>
      <c r="AP437" s="171">
        <f t="shared" si="97"/>
        <v>6042040.8901188234</v>
      </c>
      <c r="AR437" s="171">
        <f t="shared" si="98"/>
        <v>1835819.9999999998</v>
      </c>
      <c r="AS437" s="171">
        <f t="shared" si="103"/>
        <v>4884.2592592592591</v>
      </c>
      <c r="AT437">
        <f t="shared" si="111"/>
        <v>432000</v>
      </c>
      <c r="AU437" s="171">
        <f t="shared" si="99"/>
        <v>1840704.2592592591</v>
      </c>
      <c r="AW437" s="171">
        <f t="shared" si="104"/>
        <v>1656000</v>
      </c>
      <c r="AX437" s="171">
        <f t="shared" si="105"/>
        <v>234222.22222222222</v>
      </c>
      <c r="AY437">
        <f t="shared" si="109"/>
        <v>432000</v>
      </c>
      <c r="AZ437" s="171">
        <f t="shared" si="100"/>
        <v>1890222.2222222222</v>
      </c>
      <c r="BB437" s="171">
        <f t="shared" si="106"/>
        <v>198000</v>
      </c>
      <c r="BC437" s="171">
        <f t="shared" si="107"/>
        <v>124687.5</v>
      </c>
      <c r="BD437">
        <f t="shared" si="110"/>
        <v>432000</v>
      </c>
      <c r="BE437" s="171">
        <f t="shared" si="101"/>
        <v>322687.5</v>
      </c>
    </row>
    <row r="438" spans="39:57" x14ac:dyDescent="0.2">
      <c r="AM438" s="171">
        <f t="shared" si="96"/>
        <v>6044680</v>
      </c>
      <c r="AN438" s="171">
        <f t="shared" si="102"/>
        <v>11294.744876054876</v>
      </c>
      <c r="AO438">
        <f t="shared" si="108"/>
        <v>433000</v>
      </c>
      <c r="AP438" s="171">
        <f t="shared" si="97"/>
        <v>6055974.744876055</v>
      </c>
      <c r="AR438" s="171">
        <f t="shared" si="98"/>
        <v>1840069.583333333</v>
      </c>
      <c r="AS438" s="171">
        <f t="shared" si="103"/>
        <v>4872.9792147806002</v>
      </c>
      <c r="AT438">
        <f t="shared" si="111"/>
        <v>433000</v>
      </c>
      <c r="AU438" s="171">
        <f t="shared" si="99"/>
        <v>1844942.5625481135</v>
      </c>
      <c r="AW438" s="171">
        <f t="shared" si="104"/>
        <v>1659833.3333333335</v>
      </c>
      <c r="AX438" s="171">
        <f t="shared" si="105"/>
        <v>233681.29330254041</v>
      </c>
      <c r="AY438">
        <f t="shared" si="109"/>
        <v>433000</v>
      </c>
      <c r="AZ438" s="171">
        <f t="shared" si="100"/>
        <v>1893514.6266358739</v>
      </c>
      <c r="BB438" s="171">
        <f t="shared" si="106"/>
        <v>198458.33333333331</v>
      </c>
      <c r="BC438" s="171">
        <f t="shared" si="107"/>
        <v>124399.53810623556</v>
      </c>
      <c r="BD438">
        <f t="shared" si="110"/>
        <v>433000</v>
      </c>
      <c r="BE438" s="171">
        <f t="shared" si="101"/>
        <v>322857.87143956887</v>
      </c>
    </row>
    <row r="439" spans="39:57" x14ac:dyDescent="0.2">
      <c r="AM439" s="171">
        <f t="shared" si="96"/>
        <v>6058640</v>
      </c>
      <c r="AN439" s="171">
        <f t="shared" si="102"/>
        <v>11268.720118275947</v>
      </c>
      <c r="AO439">
        <f t="shared" si="108"/>
        <v>434000</v>
      </c>
      <c r="AP439" s="171">
        <f t="shared" si="97"/>
        <v>6069908.7201182758</v>
      </c>
      <c r="AR439" s="171">
        <f t="shared" si="98"/>
        <v>1844319.1666666665</v>
      </c>
      <c r="AS439" s="171">
        <f t="shared" si="103"/>
        <v>4861.7511520737326</v>
      </c>
      <c r="AT439">
        <f t="shared" si="111"/>
        <v>434000</v>
      </c>
      <c r="AU439" s="171">
        <f t="shared" si="99"/>
        <v>1849180.9178187402</v>
      </c>
      <c r="AW439" s="171">
        <f t="shared" si="104"/>
        <v>1663666.6666666667</v>
      </c>
      <c r="AX439" s="171">
        <f t="shared" si="105"/>
        <v>233142.85714285713</v>
      </c>
      <c r="AY439">
        <f t="shared" si="109"/>
        <v>434000</v>
      </c>
      <c r="AZ439" s="171">
        <f t="shared" si="100"/>
        <v>1896809.5238095238</v>
      </c>
      <c r="BB439" s="171">
        <f t="shared" si="106"/>
        <v>198916.66666666666</v>
      </c>
      <c r="BC439" s="171">
        <f t="shared" si="107"/>
        <v>124112.90322580645</v>
      </c>
      <c r="BD439">
        <f t="shared" si="110"/>
        <v>434000</v>
      </c>
      <c r="BE439" s="171">
        <f t="shared" si="101"/>
        <v>323029.56989247311</v>
      </c>
    </row>
    <row r="440" spans="39:57" x14ac:dyDescent="0.2">
      <c r="AM440" s="171">
        <f t="shared" si="96"/>
        <v>6072600</v>
      </c>
      <c r="AN440" s="171">
        <f t="shared" si="102"/>
        <v>11242.815014555774</v>
      </c>
      <c r="AO440">
        <f t="shared" si="108"/>
        <v>435000</v>
      </c>
      <c r="AP440" s="171">
        <f t="shared" si="97"/>
        <v>6083842.8150145561</v>
      </c>
      <c r="AR440" s="171">
        <f t="shared" si="98"/>
        <v>1848568.7499999998</v>
      </c>
      <c r="AS440" s="171">
        <f t="shared" si="103"/>
        <v>4850.5747126436781</v>
      </c>
      <c r="AT440">
        <f t="shared" si="111"/>
        <v>435000</v>
      </c>
      <c r="AU440" s="171">
        <f t="shared" si="99"/>
        <v>1853419.3247126434</v>
      </c>
      <c r="AW440" s="171">
        <f t="shared" si="104"/>
        <v>1667500</v>
      </c>
      <c r="AX440" s="171">
        <f t="shared" si="105"/>
        <v>232606.89655172414</v>
      </c>
      <c r="AY440">
        <f t="shared" si="109"/>
        <v>435000</v>
      </c>
      <c r="AZ440" s="171">
        <f t="shared" si="100"/>
        <v>1900106.8965517241</v>
      </c>
      <c r="BB440" s="171">
        <f t="shared" si="106"/>
        <v>199375</v>
      </c>
      <c r="BC440" s="171">
        <f t="shared" si="107"/>
        <v>123827.58620689655</v>
      </c>
      <c r="BD440">
        <f t="shared" si="110"/>
        <v>435000</v>
      </c>
      <c r="BE440" s="171">
        <f t="shared" si="101"/>
        <v>323202.58620689658</v>
      </c>
    </row>
    <row r="441" spans="39:57" x14ac:dyDescent="0.2">
      <c r="AM441" s="171">
        <f t="shared" si="96"/>
        <v>6086560</v>
      </c>
      <c r="AN441" s="171">
        <f t="shared" si="102"/>
        <v>11217.028741586608</v>
      </c>
      <c r="AO441">
        <f t="shared" si="108"/>
        <v>436000</v>
      </c>
      <c r="AP441" s="171">
        <f t="shared" si="97"/>
        <v>6097777.028741587</v>
      </c>
      <c r="AR441" s="171">
        <f t="shared" si="98"/>
        <v>1852818.333333333</v>
      </c>
      <c r="AS441" s="171">
        <f t="shared" si="103"/>
        <v>4839.4495412844035</v>
      </c>
      <c r="AT441">
        <f t="shared" si="111"/>
        <v>436000</v>
      </c>
      <c r="AU441" s="171">
        <f t="shared" si="99"/>
        <v>1857657.7828746175</v>
      </c>
      <c r="AW441" s="171">
        <f t="shared" si="104"/>
        <v>1671333.3333333335</v>
      </c>
      <c r="AX441" s="171">
        <f t="shared" si="105"/>
        <v>232073.39449541285</v>
      </c>
      <c r="AY441">
        <f t="shared" si="109"/>
        <v>436000</v>
      </c>
      <c r="AZ441" s="171">
        <f t="shared" si="100"/>
        <v>1903406.7278287464</v>
      </c>
      <c r="BB441" s="171">
        <f t="shared" si="106"/>
        <v>199833.33333333331</v>
      </c>
      <c r="BC441" s="171">
        <f t="shared" si="107"/>
        <v>123543.57798165138</v>
      </c>
      <c r="BD441">
        <f t="shared" si="110"/>
        <v>436000</v>
      </c>
      <c r="BE441" s="171">
        <f t="shared" si="101"/>
        <v>323376.91131498467</v>
      </c>
    </row>
    <row r="442" spans="39:57" x14ac:dyDescent="0.2">
      <c r="AM442" s="171">
        <f t="shared" si="96"/>
        <v>6100520</v>
      </c>
      <c r="AN442" s="171">
        <f t="shared" si="102"/>
        <v>11191.360483596707</v>
      </c>
      <c r="AO442">
        <f t="shared" si="108"/>
        <v>437000</v>
      </c>
      <c r="AP442" s="171">
        <f t="shared" si="97"/>
        <v>6111711.360483597</v>
      </c>
      <c r="AR442" s="171">
        <f t="shared" si="98"/>
        <v>1857067.9166666665</v>
      </c>
      <c r="AS442" s="171">
        <f t="shared" si="103"/>
        <v>4828.3752860411896</v>
      </c>
      <c r="AT442">
        <f t="shared" si="111"/>
        <v>437000</v>
      </c>
      <c r="AU442" s="171">
        <f t="shared" si="99"/>
        <v>1861896.2919527078</v>
      </c>
      <c r="AW442" s="171">
        <f t="shared" si="104"/>
        <v>1675166.6666666667</v>
      </c>
      <c r="AX442" s="171">
        <f t="shared" si="105"/>
        <v>231542.33409610984</v>
      </c>
      <c r="AY442">
        <f t="shared" si="109"/>
        <v>437000</v>
      </c>
      <c r="AZ442" s="171">
        <f t="shared" si="100"/>
        <v>1906709.0007627765</v>
      </c>
      <c r="BB442" s="171">
        <f t="shared" si="106"/>
        <v>200291.66666666666</v>
      </c>
      <c r="BC442" s="171">
        <f t="shared" si="107"/>
        <v>123260.86956521739</v>
      </c>
      <c r="BD442">
        <f t="shared" si="110"/>
        <v>437000</v>
      </c>
      <c r="BE442" s="171">
        <f t="shared" si="101"/>
        <v>323552.53623188403</v>
      </c>
    </row>
    <row r="443" spans="39:57" x14ac:dyDescent="0.2">
      <c r="AM443" s="171">
        <f t="shared" si="96"/>
        <v>6114480</v>
      </c>
      <c r="AN443" s="171">
        <f t="shared" si="102"/>
        <v>11165.809432264296</v>
      </c>
      <c r="AO443">
        <f t="shared" si="108"/>
        <v>438000</v>
      </c>
      <c r="AP443" s="171">
        <f t="shared" si="97"/>
        <v>6125645.8094322644</v>
      </c>
      <c r="AR443" s="171">
        <f t="shared" si="98"/>
        <v>1861317.4999999998</v>
      </c>
      <c r="AS443" s="171">
        <f t="shared" si="103"/>
        <v>4817.3515981735163</v>
      </c>
      <c r="AT443">
        <f t="shared" si="111"/>
        <v>438000</v>
      </c>
      <c r="AU443" s="171">
        <f t="shared" si="99"/>
        <v>1866134.8515981734</v>
      </c>
      <c r="AW443" s="171">
        <f t="shared" si="104"/>
        <v>1679000</v>
      </c>
      <c r="AX443" s="171">
        <f t="shared" si="105"/>
        <v>231013.69863013699</v>
      </c>
      <c r="AY443">
        <f t="shared" si="109"/>
        <v>438000</v>
      </c>
      <c r="AZ443" s="171">
        <f t="shared" si="100"/>
        <v>1910013.6986301369</v>
      </c>
      <c r="BB443" s="171">
        <f t="shared" si="106"/>
        <v>200750</v>
      </c>
      <c r="BC443" s="171">
        <f t="shared" si="107"/>
        <v>122979.45205479451</v>
      </c>
      <c r="BD443">
        <f t="shared" si="110"/>
        <v>438000</v>
      </c>
      <c r="BE443" s="171">
        <f t="shared" si="101"/>
        <v>323729.45205479453</v>
      </c>
    </row>
    <row r="444" spans="39:57" x14ac:dyDescent="0.2">
      <c r="AM444" s="171">
        <f t="shared" si="96"/>
        <v>6128440</v>
      </c>
      <c r="AN444" s="171">
        <f t="shared" si="102"/>
        <v>11140.374786632714</v>
      </c>
      <c r="AO444">
        <f t="shared" si="108"/>
        <v>439000</v>
      </c>
      <c r="AP444" s="171">
        <f t="shared" si="97"/>
        <v>6139580.3747866331</v>
      </c>
      <c r="AR444" s="171">
        <f t="shared" si="98"/>
        <v>1865567.083333333</v>
      </c>
      <c r="AS444" s="171">
        <f t="shared" si="103"/>
        <v>4806.3781321184506</v>
      </c>
      <c r="AT444">
        <f t="shared" si="111"/>
        <v>439000</v>
      </c>
      <c r="AU444" s="171">
        <f t="shared" si="99"/>
        <v>1870373.4614654514</v>
      </c>
      <c r="AW444" s="171">
        <f t="shared" si="104"/>
        <v>1682833.3333333335</v>
      </c>
      <c r="AX444" s="171">
        <f t="shared" si="105"/>
        <v>230487.47152619591</v>
      </c>
      <c r="AY444">
        <f t="shared" si="109"/>
        <v>439000</v>
      </c>
      <c r="AZ444" s="171">
        <f t="shared" si="100"/>
        <v>1913320.8048595295</v>
      </c>
      <c r="BB444" s="171">
        <f t="shared" si="106"/>
        <v>201208.33333333331</v>
      </c>
      <c r="BC444" s="171">
        <f t="shared" si="107"/>
        <v>122699.31662870159</v>
      </c>
      <c r="BD444">
        <f t="shared" si="110"/>
        <v>439000</v>
      </c>
      <c r="BE444" s="171">
        <f t="shared" si="101"/>
        <v>323907.64996203489</v>
      </c>
    </row>
    <row r="445" spans="39:57" x14ac:dyDescent="0.2">
      <c r="AM445" s="171">
        <f t="shared" si="96"/>
        <v>6142400</v>
      </c>
      <c r="AN445" s="171">
        <f t="shared" si="102"/>
        <v>11115.055753026731</v>
      </c>
      <c r="AO445">
        <f t="shared" si="108"/>
        <v>440000</v>
      </c>
      <c r="AP445" s="171">
        <f t="shared" si="97"/>
        <v>6153515.0557530271</v>
      </c>
      <c r="AR445" s="171">
        <f t="shared" si="98"/>
        <v>1869816.6666666665</v>
      </c>
      <c r="AS445" s="171">
        <f t="shared" si="103"/>
        <v>4795.454545454545</v>
      </c>
      <c r="AT445">
        <f t="shared" si="111"/>
        <v>440000</v>
      </c>
      <c r="AU445" s="171">
        <f t="shared" si="99"/>
        <v>1874612.1212121211</v>
      </c>
      <c r="AW445" s="171">
        <f t="shared" si="104"/>
        <v>1686666.6666666667</v>
      </c>
      <c r="AX445" s="171">
        <f t="shared" si="105"/>
        <v>229963.63636363635</v>
      </c>
      <c r="AY445">
        <f t="shared" si="109"/>
        <v>440000</v>
      </c>
      <c r="AZ445" s="171">
        <f t="shared" si="100"/>
        <v>1916630.3030303032</v>
      </c>
      <c r="BB445" s="171">
        <f t="shared" si="106"/>
        <v>201666.66666666666</v>
      </c>
      <c r="BC445" s="171">
        <f t="shared" si="107"/>
        <v>122420.45454545454</v>
      </c>
      <c r="BD445">
        <f t="shared" si="110"/>
        <v>440000</v>
      </c>
      <c r="BE445" s="171">
        <f t="shared" si="101"/>
        <v>324087.12121212122</v>
      </c>
    </row>
    <row r="446" spans="39:57" x14ac:dyDescent="0.2">
      <c r="AM446" s="171">
        <f t="shared" si="96"/>
        <v>6156360</v>
      </c>
      <c r="AN446" s="171">
        <f t="shared" si="102"/>
        <v>11089.851544969981</v>
      </c>
      <c r="AO446">
        <f t="shared" si="108"/>
        <v>441000</v>
      </c>
      <c r="AP446" s="171">
        <f t="shared" si="97"/>
        <v>6167449.8515449697</v>
      </c>
      <c r="AR446" s="171">
        <f t="shared" si="98"/>
        <v>1874066.2499999998</v>
      </c>
      <c r="AS446" s="171">
        <f t="shared" si="103"/>
        <v>4784.580498866213</v>
      </c>
      <c r="AT446">
        <f t="shared" si="111"/>
        <v>441000</v>
      </c>
      <c r="AU446" s="171">
        <f t="shared" si="99"/>
        <v>1878850.830498866</v>
      </c>
      <c r="AW446" s="171">
        <f t="shared" si="104"/>
        <v>1690500</v>
      </c>
      <c r="AX446" s="171">
        <f t="shared" si="105"/>
        <v>229442.17687074831</v>
      </c>
      <c r="AY446">
        <f t="shared" si="109"/>
        <v>441000</v>
      </c>
      <c r="AZ446" s="171">
        <f t="shared" si="100"/>
        <v>1919942.1768707484</v>
      </c>
      <c r="BB446" s="171">
        <f t="shared" si="106"/>
        <v>202125</v>
      </c>
      <c r="BC446" s="171">
        <f t="shared" si="107"/>
        <v>122142.85714285714</v>
      </c>
      <c r="BD446">
        <f t="shared" si="110"/>
        <v>441000</v>
      </c>
      <c r="BE446" s="171">
        <f t="shared" si="101"/>
        <v>324267.85714285716</v>
      </c>
    </row>
    <row r="447" spans="39:57" x14ac:dyDescent="0.2">
      <c r="AM447" s="171">
        <f t="shared" si="96"/>
        <v>6170320</v>
      </c>
      <c r="AN447" s="171">
        <f t="shared" si="102"/>
        <v>11064.761383103532</v>
      </c>
      <c r="AO447">
        <f t="shared" si="108"/>
        <v>442000</v>
      </c>
      <c r="AP447" s="171">
        <f t="shared" si="97"/>
        <v>6181384.7613831032</v>
      </c>
      <c r="AR447" s="171">
        <f t="shared" si="98"/>
        <v>1878315.833333333</v>
      </c>
      <c r="AS447" s="171">
        <f t="shared" si="103"/>
        <v>4773.7556561085976</v>
      </c>
      <c r="AT447">
        <f t="shared" si="111"/>
        <v>442000</v>
      </c>
      <c r="AU447" s="171">
        <f t="shared" si="99"/>
        <v>1883089.5889894415</v>
      </c>
      <c r="AW447" s="171">
        <f t="shared" si="104"/>
        <v>1694333.3333333335</v>
      </c>
      <c r="AX447" s="171">
        <f t="shared" si="105"/>
        <v>228923.07692307694</v>
      </c>
      <c r="AY447">
        <f t="shared" si="109"/>
        <v>442000</v>
      </c>
      <c r="AZ447" s="171">
        <f t="shared" si="100"/>
        <v>1923256.4102564105</v>
      </c>
      <c r="BB447" s="171">
        <f t="shared" si="106"/>
        <v>202583.33333333331</v>
      </c>
      <c r="BC447" s="171">
        <f t="shared" si="107"/>
        <v>121866.51583710407</v>
      </c>
      <c r="BD447">
        <f t="shared" si="110"/>
        <v>442000</v>
      </c>
      <c r="BE447" s="171">
        <f t="shared" si="101"/>
        <v>324449.84917043737</v>
      </c>
    </row>
    <row r="448" spans="39:57" x14ac:dyDescent="0.2">
      <c r="AM448" s="171">
        <f t="shared" si="96"/>
        <v>6184280</v>
      </c>
      <c r="AN448" s="171">
        <f t="shared" si="102"/>
        <v>11039.784495105556</v>
      </c>
      <c r="AO448">
        <f t="shared" si="108"/>
        <v>443000</v>
      </c>
      <c r="AP448" s="171">
        <f t="shared" si="97"/>
        <v>6195319.784495106</v>
      </c>
      <c r="AR448" s="171">
        <f t="shared" si="98"/>
        <v>1882565.4166666665</v>
      </c>
      <c r="AS448" s="171">
        <f t="shared" si="103"/>
        <v>4762.9796839729115</v>
      </c>
      <c r="AT448">
        <f t="shared" si="111"/>
        <v>443000</v>
      </c>
      <c r="AU448" s="171">
        <f t="shared" si="99"/>
        <v>1887328.3963506394</v>
      </c>
      <c r="AW448" s="171">
        <f t="shared" si="104"/>
        <v>1698166.6666666667</v>
      </c>
      <c r="AX448" s="171">
        <f t="shared" si="105"/>
        <v>228406.32054176071</v>
      </c>
      <c r="AY448">
        <f t="shared" si="109"/>
        <v>443000</v>
      </c>
      <c r="AZ448" s="171">
        <f t="shared" si="100"/>
        <v>1926572.9872084274</v>
      </c>
      <c r="BB448" s="171">
        <f t="shared" si="106"/>
        <v>203041.66666666666</v>
      </c>
      <c r="BC448" s="171">
        <f t="shared" si="107"/>
        <v>121591.42212189616</v>
      </c>
      <c r="BD448">
        <f t="shared" si="110"/>
        <v>443000</v>
      </c>
      <c r="BE448" s="171">
        <f t="shared" si="101"/>
        <v>324633.0887885628</v>
      </c>
    </row>
    <row r="449" spans="39:57" x14ac:dyDescent="0.2">
      <c r="AM449" s="171">
        <f t="shared" si="96"/>
        <v>6198240</v>
      </c>
      <c r="AN449" s="171">
        <f t="shared" si="102"/>
        <v>11014.920115612074</v>
      </c>
      <c r="AO449">
        <f t="shared" si="108"/>
        <v>444000</v>
      </c>
      <c r="AP449" s="171">
        <f t="shared" si="97"/>
        <v>6209254.9201156124</v>
      </c>
      <c r="AR449" s="171">
        <f t="shared" si="98"/>
        <v>1886814.9999999998</v>
      </c>
      <c r="AS449" s="171">
        <f t="shared" si="103"/>
        <v>4752.2522522522522</v>
      </c>
      <c r="AT449">
        <f t="shared" si="111"/>
        <v>444000</v>
      </c>
      <c r="AU449" s="171">
        <f t="shared" si="99"/>
        <v>1891567.2522522521</v>
      </c>
      <c r="AW449" s="171">
        <f t="shared" si="104"/>
        <v>1702000</v>
      </c>
      <c r="AX449" s="171">
        <f t="shared" si="105"/>
        <v>227891.89189189189</v>
      </c>
      <c r="AY449">
        <f t="shared" si="109"/>
        <v>444000</v>
      </c>
      <c r="AZ449" s="171">
        <f t="shared" si="100"/>
        <v>1929891.8918918918</v>
      </c>
      <c r="BB449" s="171">
        <f t="shared" si="106"/>
        <v>203500</v>
      </c>
      <c r="BC449" s="171">
        <f t="shared" si="107"/>
        <v>121317.56756756757</v>
      </c>
      <c r="BD449">
        <f t="shared" si="110"/>
        <v>444000</v>
      </c>
      <c r="BE449" s="171">
        <f t="shared" si="101"/>
        <v>324817.56756756757</v>
      </c>
    </row>
    <row r="450" spans="39:57" x14ac:dyDescent="0.2">
      <c r="AM450" s="171">
        <f t="shared" si="96"/>
        <v>6212200</v>
      </c>
      <c r="AN450" s="171">
        <f t="shared" si="102"/>
        <v>10990.167486138789</v>
      </c>
      <c r="AO450">
        <f t="shared" si="108"/>
        <v>445000</v>
      </c>
      <c r="AP450" s="171">
        <f t="shared" si="97"/>
        <v>6223190.1674861386</v>
      </c>
      <c r="AR450" s="171">
        <f t="shared" si="98"/>
        <v>1891064.583333333</v>
      </c>
      <c r="AS450" s="171">
        <f t="shared" si="103"/>
        <v>4741.5730337078649</v>
      </c>
      <c r="AT450">
        <f t="shared" si="111"/>
        <v>445000</v>
      </c>
      <c r="AU450" s="171">
        <f t="shared" si="99"/>
        <v>1895806.1563670409</v>
      </c>
      <c r="AW450" s="171">
        <f t="shared" si="104"/>
        <v>1705833.3333333335</v>
      </c>
      <c r="AX450" s="171">
        <f t="shared" si="105"/>
        <v>227379.77528089887</v>
      </c>
      <c r="AY450">
        <f t="shared" si="109"/>
        <v>445000</v>
      </c>
      <c r="AZ450" s="171">
        <f t="shared" si="100"/>
        <v>1933213.1086142324</v>
      </c>
      <c r="BB450" s="171">
        <f t="shared" si="106"/>
        <v>203958.33333333331</v>
      </c>
      <c r="BC450" s="171">
        <f t="shared" si="107"/>
        <v>121044.94382022473</v>
      </c>
      <c r="BD450">
        <f t="shared" si="110"/>
        <v>445000</v>
      </c>
      <c r="BE450" s="171">
        <f t="shared" si="101"/>
        <v>325003.27715355804</v>
      </c>
    </row>
    <row r="451" spans="39:57" x14ac:dyDescent="0.2">
      <c r="AM451" s="171">
        <f t="shared" si="96"/>
        <v>6226160</v>
      </c>
      <c r="AN451" s="171">
        <f t="shared" si="102"/>
        <v>10965.525855003949</v>
      </c>
      <c r="AO451">
        <f t="shared" si="108"/>
        <v>446000</v>
      </c>
      <c r="AP451" s="171">
        <f t="shared" si="97"/>
        <v>6237125.5258550039</v>
      </c>
      <c r="AR451" s="171">
        <f t="shared" si="98"/>
        <v>1895314.1666666665</v>
      </c>
      <c r="AS451" s="171">
        <f t="shared" si="103"/>
        <v>4730.9417040358749</v>
      </c>
      <c r="AT451">
        <f t="shared" si="111"/>
        <v>446000</v>
      </c>
      <c r="AU451" s="171">
        <f t="shared" si="99"/>
        <v>1900045.1083707025</v>
      </c>
      <c r="AW451" s="171">
        <f t="shared" si="104"/>
        <v>1709666.6666666667</v>
      </c>
      <c r="AX451" s="171">
        <f t="shared" si="105"/>
        <v>226869.95515695066</v>
      </c>
      <c r="AY451">
        <f t="shared" si="109"/>
        <v>446000</v>
      </c>
      <c r="AZ451" s="171">
        <f t="shared" si="100"/>
        <v>1936536.6218236175</v>
      </c>
      <c r="BB451" s="171">
        <f t="shared" si="106"/>
        <v>204416.66666666666</v>
      </c>
      <c r="BC451" s="171">
        <f t="shared" si="107"/>
        <v>120773.54260089686</v>
      </c>
      <c r="BD451">
        <f t="shared" si="110"/>
        <v>446000</v>
      </c>
      <c r="BE451" s="171">
        <f t="shared" si="101"/>
        <v>325190.20926756354</v>
      </c>
    </row>
    <row r="452" spans="39:57" x14ac:dyDescent="0.2">
      <c r="AM452" s="171">
        <f t="shared" si="96"/>
        <v>6240120</v>
      </c>
      <c r="AN452" s="171">
        <f t="shared" si="102"/>
        <v>10940.994477252263</v>
      </c>
      <c r="AO452">
        <f t="shared" si="108"/>
        <v>447000</v>
      </c>
      <c r="AP452" s="171">
        <f t="shared" si="97"/>
        <v>6251060.9944772525</v>
      </c>
      <c r="AR452" s="171">
        <f t="shared" si="98"/>
        <v>1899563.7499999998</v>
      </c>
      <c r="AS452" s="171">
        <f t="shared" si="103"/>
        <v>4720.3579418344516</v>
      </c>
      <c r="AT452">
        <f t="shared" si="111"/>
        <v>447000</v>
      </c>
      <c r="AU452" s="171">
        <f t="shared" si="99"/>
        <v>1904284.1079418343</v>
      </c>
      <c r="AW452" s="171">
        <f t="shared" si="104"/>
        <v>1713500</v>
      </c>
      <c r="AX452" s="171">
        <f t="shared" si="105"/>
        <v>226362.41610738254</v>
      </c>
      <c r="AY452">
        <f t="shared" si="109"/>
        <v>447000</v>
      </c>
      <c r="AZ452" s="171">
        <f t="shared" si="100"/>
        <v>1939862.4161073826</v>
      </c>
      <c r="BB452" s="171">
        <f t="shared" si="106"/>
        <v>204875</v>
      </c>
      <c r="BC452" s="171">
        <f t="shared" si="107"/>
        <v>120503.35570469798</v>
      </c>
      <c r="BD452">
        <f t="shared" si="110"/>
        <v>447000</v>
      </c>
      <c r="BE452" s="171">
        <f t="shared" si="101"/>
        <v>325378.35570469801</v>
      </c>
    </row>
    <row r="453" spans="39:57" x14ac:dyDescent="0.2">
      <c r="AM453" s="171">
        <f t="shared" ref="AM453:AM516" si="112">AO453/2*$C$17</f>
        <v>6254080</v>
      </c>
      <c r="AN453" s="171">
        <f t="shared" si="102"/>
        <v>10916.572614579825</v>
      </c>
      <c r="AO453">
        <f t="shared" si="108"/>
        <v>448000</v>
      </c>
      <c r="AP453" s="171">
        <f t="shared" ref="AP453:AP516" si="113">AM453+AN453</f>
        <v>6264996.5726145795</v>
      </c>
      <c r="AR453" s="171">
        <f t="shared" ref="AR453:AR516" si="114">AT453/2*$C$46</f>
        <v>1903813.333333333</v>
      </c>
      <c r="AS453" s="171">
        <f t="shared" si="103"/>
        <v>4709.8214285714284</v>
      </c>
      <c r="AT453">
        <f t="shared" si="111"/>
        <v>448000</v>
      </c>
      <c r="AU453" s="171">
        <f t="shared" ref="AU453:AU516" si="115">AR453+AS453</f>
        <v>1908523.1547619044</v>
      </c>
      <c r="AW453" s="171">
        <f t="shared" si="104"/>
        <v>1717333.3333333335</v>
      </c>
      <c r="AX453" s="171">
        <f t="shared" si="105"/>
        <v>225857.14285714287</v>
      </c>
      <c r="AY453">
        <f t="shared" si="109"/>
        <v>448000</v>
      </c>
      <c r="AZ453" s="171">
        <f t="shared" ref="AZ453:AZ516" si="116">AW453+AX453</f>
        <v>1943190.4761904764</v>
      </c>
      <c r="BB453" s="171">
        <f t="shared" si="106"/>
        <v>205333.33333333331</v>
      </c>
      <c r="BC453" s="171">
        <f t="shared" si="107"/>
        <v>120234.375</v>
      </c>
      <c r="BD453">
        <f t="shared" si="110"/>
        <v>448000</v>
      </c>
      <c r="BE453" s="171">
        <f t="shared" ref="BE453:BE516" si="117">BB453+BC453</f>
        <v>325567.70833333331</v>
      </c>
    </row>
    <row r="454" spans="39:57" x14ac:dyDescent="0.2">
      <c r="AM454" s="171">
        <f t="shared" si="112"/>
        <v>6268040</v>
      </c>
      <c r="AN454" s="171">
        <f t="shared" ref="AN454:AN517" si="118">$C$16*$C$15/AO454</f>
        <v>10892.259535260047</v>
      </c>
      <c r="AO454">
        <f t="shared" si="108"/>
        <v>449000</v>
      </c>
      <c r="AP454" s="171">
        <f t="shared" si="113"/>
        <v>6278932.2595352605</v>
      </c>
      <c r="AR454" s="171">
        <f t="shared" si="114"/>
        <v>1908062.9166666665</v>
      </c>
      <c r="AS454" s="171">
        <f t="shared" ref="AS454:AS517" si="119">$C$44*$C$45/AT454</f>
        <v>4699.3318485523387</v>
      </c>
      <c r="AT454">
        <f t="shared" si="111"/>
        <v>449000</v>
      </c>
      <c r="AU454" s="171">
        <f t="shared" si="115"/>
        <v>1912762.248515219</v>
      </c>
      <c r="AW454" s="171">
        <f t="shared" ref="AW454:AW517" si="120">AY454/2*$C$73</f>
        <v>1721166.6666666667</v>
      </c>
      <c r="AX454" s="171">
        <f t="shared" ref="AX454:AX517" si="121">$C$72*$C$71/AY454</f>
        <v>225354.12026726059</v>
      </c>
      <c r="AY454">
        <f t="shared" si="109"/>
        <v>449000</v>
      </c>
      <c r="AZ454" s="171">
        <f t="shared" si="116"/>
        <v>1946520.7869339273</v>
      </c>
      <c r="BB454" s="171">
        <f t="shared" ref="BB454:BB517" si="122">BD454/2*$C$107</f>
        <v>205791.66666666666</v>
      </c>
      <c r="BC454" s="171">
        <f t="shared" ref="BC454:BC517" si="123">$C$105*$C$106/BD454</f>
        <v>119966.59242761692</v>
      </c>
      <c r="BD454">
        <f t="shared" si="110"/>
        <v>449000</v>
      </c>
      <c r="BE454" s="171">
        <f t="shared" si="117"/>
        <v>325758.25909428357</v>
      </c>
    </row>
    <row r="455" spans="39:57" x14ac:dyDescent="0.2">
      <c r="AM455" s="171">
        <f t="shared" si="112"/>
        <v>6282000</v>
      </c>
      <c r="AN455" s="171">
        <f t="shared" si="118"/>
        <v>10868.05451407058</v>
      </c>
      <c r="AO455">
        <f t="shared" ref="AO455:AO518" si="124">1000+AO454</f>
        <v>450000</v>
      </c>
      <c r="AP455" s="171">
        <f t="shared" si="113"/>
        <v>6292868.054514071</v>
      </c>
      <c r="AR455" s="171">
        <f t="shared" si="114"/>
        <v>1912312.4999999998</v>
      </c>
      <c r="AS455" s="171">
        <f t="shared" si="119"/>
        <v>4688.8888888888887</v>
      </c>
      <c r="AT455">
        <f t="shared" si="111"/>
        <v>450000</v>
      </c>
      <c r="AU455" s="171">
        <f t="shared" si="115"/>
        <v>1917001.3888888888</v>
      </c>
      <c r="AW455" s="171">
        <f t="shared" si="120"/>
        <v>1725000</v>
      </c>
      <c r="AX455" s="171">
        <f t="shared" si="121"/>
        <v>224853.33333333334</v>
      </c>
      <c r="AY455">
        <f t="shared" ref="AY455:AY518" si="125">1000+AY454</f>
        <v>450000</v>
      </c>
      <c r="AZ455" s="171">
        <f t="shared" si="116"/>
        <v>1949853.3333333333</v>
      </c>
      <c r="BB455" s="171">
        <f t="shared" si="122"/>
        <v>206250</v>
      </c>
      <c r="BC455" s="171">
        <f t="shared" si="123"/>
        <v>119700</v>
      </c>
      <c r="BD455">
        <f t="shared" ref="BD455:BD518" si="126">1000+BD454</f>
        <v>450000</v>
      </c>
      <c r="BE455" s="171">
        <f t="shared" si="117"/>
        <v>325950</v>
      </c>
    </row>
    <row r="456" spans="39:57" x14ac:dyDescent="0.2">
      <c r="AM456" s="171">
        <f t="shared" si="112"/>
        <v>6295960</v>
      </c>
      <c r="AN456" s="171">
        <f t="shared" si="118"/>
        <v>10843.9568322212</v>
      </c>
      <c r="AO456">
        <f t="shared" si="124"/>
        <v>451000</v>
      </c>
      <c r="AP456" s="171">
        <f t="shared" si="113"/>
        <v>6306803.9568322208</v>
      </c>
      <c r="AR456" s="171">
        <f t="shared" si="114"/>
        <v>1916562.083333333</v>
      </c>
      <c r="AS456" s="171">
        <f t="shared" si="119"/>
        <v>4678.4922394678488</v>
      </c>
      <c r="AT456">
        <f t="shared" ref="AT456:AT519" si="127">AT455+1000</f>
        <v>451000</v>
      </c>
      <c r="AU456" s="171">
        <f t="shared" si="115"/>
        <v>1921240.5755728008</v>
      </c>
      <c r="AW456" s="171">
        <f t="shared" si="120"/>
        <v>1728833.3333333335</v>
      </c>
      <c r="AX456" s="171">
        <f t="shared" si="121"/>
        <v>224354.76718403547</v>
      </c>
      <c r="AY456">
        <f t="shared" si="125"/>
        <v>451000</v>
      </c>
      <c r="AZ456" s="171">
        <f t="shared" si="116"/>
        <v>1953188.1005173689</v>
      </c>
      <c r="BB456" s="171">
        <f t="shared" si="122"/>
        <v>206708.33333333331</v>
      </c>
      <c r="BC456" s="171">
        <f t="shared" si="123"/>
        <v>119434.58980044346</v>
      </c>
      <c r="BD456">
        <f t="shared" si="126"/>
        <v>451000</v>
      </c>
      <c r="BE456" s="171">
        <f t="shared" si="117"/>
        <v>326142.92313377676</v>
      </c>
    </row>
    <row r="457" spans="39:57" x14ac:dyDescent="0.2">
      <c r="AM457" s="171">
        <f t="shared" si="112"/>
        <v>6309920</v>
      </c>
      <c r="AN457" s="171">
        <f t="shared" si="118"/>
        <v>10819.965777282658</v>
      </c>
      <c r="AO457">
        <f t="shared" si="124"/>
        <v>452000</v>
      </c>
      <c r="AP457" s="171">
        <f t="shared" si="113"/>
        <v>6320739.9657772826</v>
      </c>
      <c r="AR457" s="171">
        <f t="shared" si="114"/>
        <v>1920811.6666666665</v>
      </c>
      <c r="AS457" s="171">
        <f t="shared" si="119"/>
        <v>4668.141592920354</v>
      </c>
      <c r="AT457">
        <f t="shared" si="127"/>
        <v>452000</v>
      </c>
      <c r="AU457" s="171">
        <f t="shared" si="115"/>
        <v>1925479.8082595868</v>
      </c>
      <c r="AW457" s="171">
        <f t="shared" si="120"/>
        <v>1732666.6666666667</v>
      </c>
      <c r="AX457" s="171">
        <f t="shared" si="121"/>
        <v>223858.40707964601</v>
      </c>
      <c r="AY457">
        <f t="shared" si="125"/>
        <v>452000</v>
      </c>
      <c r="AZ457" s="171">
        <f t="shared" si="116"/>
        <v>1956525.0737463129</v>
      </c>
      <c r="BB457" s="171">
        <f t="shared" si="122"/>
        <v>207166.66666666666</v>
      </c>
      <c r="BC457" s="171">
        <f t="shared" si="123"/>
        <v>119170.35398230089</v>
      </c>
      <c r="BD457">
        <f t="shared" si="126"/>
        <v>452000</v>
      </c>
      <c r="BE457" s="171">
        <f t="shared" si="117"/>
        <v>326337.02064896753</v>
      </c>
    </row>
    <row r="458" spans="39:57" x14ac:dyDescent="0.2">
      <c r="AM458" s="171">
        <f t="shared" si="112"/>
        <v>6323880</v>
      </c>
      <c r="AN458" s="171">
        <f t="shared" si="118"/>
        <v>10796.080643116471</v>
      </c>
      <c r="AO458">
        <f t="shared" si="124"/>
        <v>453000</v>
      </c>
      <c r="AP458" s="171">
        <f t="shared" si="113"/>
        <v>6334676.0806431165</v>
      </c>
      <c r="AR458" s="171">
        <f t="shared" si="114"/>
        <v>1925061.2499999998</v>
      </c>
      <c r="AS458" s="171">
        <f t="shared" si="119"/>
        <v>4657.8366445916117</v>
      </c>
      <c r="AT458">
        <f t="shared" si="127"/>
        <v>453000</v>
      </c>
      <c r="AU458" s="171">
        <f t="shared" si="115"/>
        <v>1929719.0866445913</v>
      </c>
      <c r="AW458" s="171">
        <f t="shared" si="120"/>
        <v>1736500</v>
      </c>
      <c r="AX458" s="171">
        <f t="shared" si="121"/>
        <v>223364.23841059604</v>
      </c>
      <c r="AY458">
        <f t="shared" si="125"/>
        <v>453000</v>
      </c>
      <c r="AZ458" s="171">
        <f t="shared" si="116"/>
        <v>1959864.238410596</v>
      </c>
      <c r="BB458" s="171">
        <f t="shared" si="122"/>
        <v>207625</v>
      </c>
      <c r="BC458" s="171">
        <f t="shared" si="123"/>
        <v>118907.28476821192</v>
      </c>
      <c r="BD458">
        <f t="shared" si="126"/>
        <v>453000</v>
      </c>
      <c r="BE458" s="171">
        <f t="shared" si="117"/>
        <v>326532.28476821189</v>
      </c>
    </row>
    <row r="459" spans="39:57" x14ac:dyDescent="0.2">
      <c r="AM459" s="171">
        <f t="shared" si="112"/>
        <v>6337840</v>
      </c>
      <c r="AN459" s="171">
        <f t="shared" si="118"/>
        <v>10772.300729805642</v>
      </c>
      <c r="AO459">
        <f t="shared" si="124"/>
        <v>454000</v>
      </c>
      <c r="AP459" s="171">
        <f t="shared" si="113"/>
        <v>6348612.3007298056</v>
      </c>
      <c r="AR459" s="171">
        <f t="shared" si="114"/>
        <v>1929310.833333333</v>
      </c>
      <c r="AS459" s="171">
        <f t="shared" si="119"/>
        <v>4647.5770925110128</v>
      </c>
      <c r="AT459">
        <f t="shared" si="127"/>
        <v>454000</v>
      </c>
      <c r="AU459" s="171">
        <f t="shared" si="115"/>
        <v>1933958.4104258441</v>
      </c>
      <c r="AW459" s="171">
        <f t="shared" si="120"/>
        <v>1740333.3333333335</v>
      </c>
      <c r="AX459" s="171">
        <f t="shared" si="121"/>
        <v>222872.24669603523</v>
      </c>
      <c r="AY459">
        <f t="shared" si="125"/>
        <v>454000</v>
      </c>
      <c r="AZ459" s="171">
        <f t="shared" si="116"/>
        <v>1963205.5800293686</v>
      </c>
      <c r="BB459" s="171">
        <f t="shared" si="122"/>
        <v>208083.33333333331</v>
      </c>
      <c r="BC459" s="171">
        <f t="shared" si="123"/>
        <v>118645.3744493392</v>
      </c>
      <c r="BD459">
        <f t="shared" si="126"/>
        <v>454000</v>
      </c>
      <c r="BE459" s="171">
        <f t="shared" si="117"/>
        <v>326728.70778267249</v>
      </c>
    </row>
    <row r="460" spans="39:57" x14ac:dyDescent="0.2">
      <c r="AM460" s="171">
        <f t="shared" si="112"/>
        <v>6351800</v>
      </c>
      <c r="AN460" s="171">
        <f t="shared" si="118"/>
        <v>10748.625343586289</v>
      </c>
      <c r="AO460">
        <f t="shared" si="124"/>
        <v>455000</v>
      </c>
      <c r="AP460" s="171">
        <f t="shared" si="113"/>
        <v>6362548.6253435863</v>
      </c>
      <c r="AR460" s="171">
        <f t="shared" si="114"/>
        <v>1933560.4166666665</v>
      </c>
      <c r="AS460" s="171">
        <f t="shared" si="119"/>
        <v>4637.3626373626375</v>
      </c>
      <c r="AT460">
        <f t="shared" si="127"/>
        <v>455000</v>
      </c>
      <c r="AU460" s="171">
        <f t="shared" si="115"/>
        <v>1938197.7793040292</v>
      </c>
      <c r="AW460" s="171">
        <f t="shared" si="120"/>
        <v>1744166.6666666667</v>
      </c>
      <c r="AX460" s="171">
        <f t="shared" si="121"/>
        <v>222382.41758241758</v>
      </c>
      <c r="AY460">
        <f t="shared" si="125"/>
        <v>455000</v>
      </c>
      <c r="AZ460" s="171">
        <f t="shared" si="116"/>
        <v>1966549.0842490843</v>
      </c>
      <c r="BB460" s="171">
        <f t="shared" si="122"/>
        <v>208541.66666666666</v>
      </c>
      <c r="BC460" s="171">
        <f t="shared" si="123"/>
        <v>118384.61538461539</v>
      </c>
      <c r="BD460">
        <f t="shared" si="126"/>
        <v>455000</v>
      </c>
      <c r="BE460" s="171">
        <f t="shared" si="117"/>
        <v>326926.28205128206</v>
      </c>
    </row>
    <row r="461" spans="39:57" x14ac:dyDescent="0.2">
      <c r="AM461" s="171">
        <f t="shared" si="112"/>
        <v>6365760</v>
      </c>
      <c r="AN461" s="171">
        <f t="shared" si="118"/>
        <v>10725.053796780179</v>
      </c>
      <c r="AO461">
        <f t="shared" si="124"/>
        <v>456000</v>
      </c>
      <c r="AP461" s="171">
        <f t="shared" si="113"/>
        <v>6376485.0537967803</v>
      </c>
      <c r="AR461" s="171">
        <f t="shared" si="114"/>
        <v>1937809.9999999998</v>
      </c>
      <c r="AS461" s="171">
        <f t="shared" si="119"/>
        <v>4627.1929824561403</v>
      </c>
      <c r="AT461">
        <f t="shared" si="127"/>
        <v>456000</v>
      </c>
      <c r="AU461" s="171">
        <f t="shared" si="115"/>
        <v>1942437.1929824559</v>
      </c>
      <c r="AW461" s="171">
        <f t="shared" si="120"/>
        <v>1748000</v>
      </c>
      <c r="AX461" s="171">
        <f t="shared" si="121"/>
        <v>221894.73684210525</v>
      </c>
      <c r="AY461">
        <f t="shared" si="125"/>
        <v>456000</v>
      </c>
      <c r="AZ461" s="171">
        <f t="shared" si="116"/>
        <v>1969894.7368421052</v>
      </c>
      <c r="BB461" s="171">
        <f t="shared" si="122"/>
        <v>209000</v>
      </c>
      <c r="BC461" s="171">
        <f t="shared" si="123"/>
        <v>118125</v>
      </c>
      <c r="BD461">
        <f t="shared" si="126"/>
        <v>456000</v>
      </c>
      <c r="BE461" s="171">
        <f t="shared" si="117"/>
        <v>327125</v>
      </c>
    </row>
    <row r="462" spans="39:57" x14ac:dyDescent="0.2">
      <c r="AM462" s="171">
        <f t="shared" si="112"/>
        <v>6379720</v>
      </c>
      <c r="AN462" s="171">
        <f t="shared" si="118"/>
        <v>10701.585407728144</v>
      </c>
      <c r="AO462">
        <f t="shared" si="124"/>
        <v>457000</v>
      </c>
      <c r="AP462" s="171">
        <f t="shared" si="113"/>
        <v>6390421.5854077283</v>
      </c>
      <c r="AR462" s="171">
        <f t="shared" si="114"/>
        <v>1942059.583333333</v>
      </c>
      <c r="AS462" s="171">
        <f t="shared" si="119"/>
        <v>4617.0678336980309</v>
      </c>
      <c r="AT462">
        <f t="shared" si="127"/>
        <v>457000</v>
      </c>
      <c r="AU462" s="171">
        <f t="shared" si="115"/>
        <v>1946676.6511670311</v>
      </c>
      <c r="AW462" s="171">
        <f t="shared" si="120"/>
        <v>1751833.3333333335</v>
      </c>
      <c r="AX462" s="171">
        <f t="shared" si="121"/>
        <v>221409.19037199125</v>
      </c>
      <c r="AY462">
        <f t="shared" si="125"/>
        <v>457000</v>
      </c>
      <c r="AZ462" s="171">
        <f t="shared" si="116"/>
        <v>1973242.5237053246</v>
      </c>
      <c r="BB462" s="171">
        <f t="shared" si="122"/>
        <v>209458.33333333331</v>
      </c>
      <c r="BC462" s="171">
        <f t="shared" si="123"/>
        <v>117866.52078774617</v>
      </c>
      <c r="BD462">
        <f t="shared" si="126"/>
        <v>457000</v>
      </c>
      <c r="BE462" s="171">
        <f t="shared" si="117"/>
        <v>327324.85412107949</v>
      </c>
    </row>
    <row r="463" spans="39:57" x14ac:dyDescent="0.2">
      <c r="AM463" s="171">
        <f t="shared" si="112"/>
        <v>6393680</v>
      </c>
      <c r="AN463" s="171">
        <f t="shared" si="118"/>
        <v>10678.21950072437</v>
      </c>
      <c r="AO463">
        <f t="shared" si="124"/>
        <v>458000</v>
      </c>
      <c r="AP463" s="171">
        <f t="shared" si="113"/>
        <v>6404358.2195007242</v>
      </c>
      <c r="AR463" s="171">
        <f t="shared" si="114"/>
        <v>1946309.1666666665</v>
      </c>
      <c r="AS463" s="171">
        <f t="shared" si="119"/>
        <v>4606.9868995633187</v>
      </c>
      <c r="AT463">
        <f t="shared" si="127"/>
        <v>458000</v>
      </c>
      <c r="AU463" s="171">
        <f t="shared" si="115"/>
        <v>1950916.1535662299</v>
      </c>
      <c r="AW463" s="171">
        <f t="shared" si="120"/>
        <v>1755666.6666666667</v>
      </c>
      <c r="AX463" s="171">
        <f t="shared" si="121"/>
        <v>220925.76419213973</v>
      </c>
      <c r="AY463">
        <f t="shared" si="125"/>
        <v>458000</v>
      </c>
      <c r="AZ463" s="171">
        <f t="shared" si="116"/>
        <v>1976592.4308588065</v>
      </c>
      <c r="BB463" s="171">
        <f t="shared" si="122"/>
        <v>209916.66666666666</v>
      </c>
      <c r="BC463" s="171">
        <f t="shared" si="123"/>
        <v>117609.17030567686</v>
      </c>
      <c r="BD463">
        <f t="shared" si="126"/>
        <v>458000</v>
      </c>
      <c r="BE463" s="171">
        <f t="shared" si="117"/>
        <v>327525.8369723435</v>
      </c>
    </row>
    <row r="464" spans="39:57" x14ac:dyDescent="0.2">
      <c r="AM464" s="171">
        <f t="shared" si="112"/>
        <v>6407640</v>
      </c>
      <c r="AN464" s="171">
        <f t="shared" si="118"/>
        <v>10654.95540595155</v>
      </c>
      <c r="AO464">
        <f t="shared" si="124"/>
        <v>459000</v>
      </c>
      <c r="AP464" s="171">
        <f t="shared" si="113"/>
        <v>6418294.9554059515</v>
      </c>
      <c r="AR464" s="171">
        <f t="shared" si="114"/>
        <v>1950558.7499999998</v>
      </c>
      <c r="AS464" s="171">
        <f t="shared" si="119"/>
        <v>4596.9498910675384</v>
      </c>
      <c r="AT464">
        <f t="shared" si="127"/>
        <v>459000</v>
      </c>
      <c r="AU464" s="171">
        <f t="shared" si="115"/>
        <v>1955155.6998910673</v>
      </c>
      <c r="AW464" s="171">
        <f t="shared" si="120"/>
        <v>1759500</v>
      </c>
      <c r="AX464" s="171">
        <f t="shared" si="121"/>
        <v>220444.44444444444</v>
      </c>
      <c r="AY464">
        <f t="shared" si="125"/>
        <v>459000</v>
      </c>
      <c r="AZ464" s="171">
        <f t="shared" si="116"/>
        <v>1979944.4444444445</v>
      </c>
      <c r="BB464" s="171">
        <f t="shared" si="122"/>
        <v>210375</v>
      </c>
      <c r="BC464" s="171">
        <f t="shared" si="123"/>
        <v>117352.94117647059</v>
      </c>
      <c r="BD464">
        <f t="shared" si="126"/>
        <v>459000</v>
      </c>
      <c r="BE464" s="171">
        <f t="shared" si="117"/>
        <v>327727.9411764706</v>
      </c>
    </row>
    <row r="465" spans="39:57" x14ac:dyDescent="0.2">
      <c r="AM465" s="171">
        <f t="shared" si="112"/>
        <v>6421600</v>
      </c>
      <c r="AN465" s="171">
        <f t="shared" si="118"/>
        <v>10631.792459416873</v>
      </c>
      <c r="AO465">
        <f t="shared" si="124"/>
        <v>460000</v>
      </c>
      <c r="AP465" s="171">
        <f t="shared" si="113"/>
        <v>6432231.7924594171</v>
      </c>
      <c r="AR465" s="171">
        <f t="shared" si="114"/>
        <v>1954808.333333333</v>
      </c>
      <c r="AS465" s="171">
        <f t="shared" si="119"/>
        <v>4586.95652173913</v>
      </c>
      <c r="AT465">
        <f t="shared" si="127"/>
        <v>460000</v>
      </c>
      <c r="AU465" s="171">
        <f t="shared" si="115"/>
        <v>1959395.289855072</v>
      </c>
      <c r="AW465" s="171">
        <f t="shared" si="120"/>
        <v>1763333.3333333335</v>
      </c>
      <c r="AX465" s="171">
        <f t="shared" si="121"/>
        <v>219965.21739130435</v>
      </c>
      <c r="AY465">
        <f t="shared" si="125"/>
        <v>460000</v>
      </c>
      <c r="AZ465" s="171">
        <f t="shared" si="116"/>
        <v>1983298.5507246379</v>
      </c>
      <c r="BB465" s="171">
        <f t="shared" si="122"/>
        <v>210833.33333333331</v>
      </c>
      <c r="BC465" s="171">
        <f t="shared" si="123"/>
        <v>117097.82608695653</v>
      </c>
      <c r="BD465">
        <f t="shared" si="126"/>
        <v>460000</v>
      </c>
      <c r="BE465" s="171">
        <f t="shared" si="117"/>
        <v>327931.15942028986</v>
      </c>
    </row>
    <row r="466" spans="39:57" x14ac:dyDescent="0.2">
      <c r="AM466" s="171">
        <f t="shared" si="112"/>
        <v>6435560</v>
      </c>
      <c r="AN466" s="171">
        <f t="shared" si="118"/>
        <v>10608.730002888853</v>
      </c>
      <c r="AO466">
        <f t="shared" si="124"/>
        <v>461000</v>
      </c>
      <c r="AP466" s="171">
        <f t="shared" si="113"/>
        <v>6446168.7300028885</v>
      </c>
      <c r="AR466" s="171">
        <f t="shared" si="114"/>
        <v>1959057.9166666665</v>
      </c>
      <c r="AS466" s="171">
        <f t="shared" si="119"/>
        <v>4577.0065075921912</v>
      </c>
      <c r="AT466">
        <f t="shared" si="127"/>
        <v>461000</v>
      </c>
      <c r="AU466" s="171">
        <f t="shared" si="115"/>
        <v>1963634.9231742588</v>
      </c>
      <c r="AW466" s="171">
        <f t="shared" si="120"/>
        <v>1767166.6666666667</v>
      </c>
      <c r="AX466" s="171">
        <f t="shared" si="121"/>
        <v>219488.06941431671</v>
      </c>
      <c r="AY466">
        <f t="shared" si="125"/>
        <v>461000</v>
      </c>
      <c r="AZ466" s="171">
        <f t="shared" si="116"/>
        <v>1986654.7360809834</v>
      </c>
      <c r="BB466" s="171">
        <f t="shared" si="122"/>
        <v>211291.66666666666</v>
      </c>
      <c r="BC466" s="171">
        <f t="shared" si="123"/>
        <v>116843.81778741865</v>
      </c>
      <c r="BD466">
        <f t="shared" si="126"/>
        <v>461000</v>
      </c>
      <c r="BE466" s="171">
        <f t="shared" si="117"/>
        <v>328135.48445408529</v>
      </c>
    </row>
    <row r="467" spans="39:57" x14ac:dyDescent="0.2">
      <c r="AM467" s="171">
        <f t="shared" si="112"/>
        <v>6449520</v>
      </c>
      <c r="AN467" s="171">
        <f t="shared" si="118"/>
        <v>10585.767383834982</v>
      </c>
      <c r="AO467">
        <f t="shared" si="124"/>
        <v>462000</v>
      </c>
      <c r="AP467" s="171">
        <f t="shared" si="113"/>
        <v>6460105.7673838353</v>
      </c>
      <c r="AR467" s="171">
        <f t="shared" si="114"/>
        <v>1963307.4999999998</v>
      </c>
      <c r="AS467" s="171">
        <f t="shared" si="119"/>
        <v>4567.0995670995671</v>
      </c>
      <c r="AT467">
        <f t="shared" si="127"/>
        <v>462000</v>
      </c>
      <c r="AU467" s="171">
        <f t="shared" si="115"/>
        <v>1967874.5995670992</v>
      </c>
      <c r="AW467" s="171">
        <f t="shared" si="120"/>
        <v>1771000</v>
      </c>
      <c r="AX467" s="171">
        <f t="shared" si="121"/>
        <v>219012.98701298703</v>
      </c>
      <c r="AY467">
        <f t="shared" si="125"/>
        <v>462000</v>
      </c>
      <c r="AZ467" s="171">
        <f t="shared" si="116"/>
        <v>1990012.987012987</v>
      </c>
      <c r="BB467" s="171">
        <f t="shared" si="122"/>
        <v>211750</v>
      </c>
      <c r="BC467" s="171">
        <f t="shared" si="123"/>
        <v>116590.90909090909</v>
      </c>
      <c r="BD467">
        <f t="shared" si="126"/>
        <v>462000</v>
      </c>
      <c r="BE467" s="171">
        <f t="shared" si="117"/>
        <v>328340.90909090906</v>
      </c>
    </row>
    <row r="468" spans="39:57" x14ac:dyDescent="0.2">
      <c r="AM468" s="171">
        <f t="shared" si="112"/>
        <v>6463480</v>
      </c>
      <c r="AN468" s="171">
        <f t="shared" si="118"/>
        <v>10562.903955360176</v>
      </c>
      <c r="AO468">
        <f t="shared" si="124"/>
        <v>463000</v>
      </c>
      <c r="AP468" s="171">
        <f t="shared" si="113"/>
        <v>6474042.9039553599</v>
      </c>
      <c r="AR468" s="171">
        <f t="shared" si="114"/>
        <v>1967557.083333333</v>
      </c>
      <c r="AS468" s="171">
        <f t="shared" si="119"/>
        <v>4557.2354211663069</v>
      </c>
      <c r="AT468">
        <f t="shared" si="127"/>
        <v>463000</v>
      </c>
      <c r="AU468" s="171">
        <f t="shared" si="115"/>
        <v>1972114.3187544993</v>
      </c>
      <c r="AW468" s="171">
        <f t="shared" si="120"/>
        <v>1774833.3333333335</v>
      </c>
      <c r="AX468" s="171">
        <f t="shared" si="121"/>
        <v>218539.95680345572</v>
      </c>
      <c r="AY468">
        <f t="shared" si="125"/>
        <v>463000</v>
      </c>
      <c r="AZ468" s="171">
        <f t="shared" si="116"/>
        <v>1993373.2901367892</v>
      </c>
      <c r="BB468" s="171">
        <f t="shared" si="122"/>
        <v>212208.33333333331</v>
      </c>
      <c r="BC468" s="171">
        <f t="shared" si="123"/>
        <v>116339.0928725702</v>
      </c>
      <c r="BD468">
        <f t="shared" si="126"/>
        <v>463000</v>
      </c>
      <c r="BE468" s="171">
        <f t="shared" si="117"/>
        <v>328547.42620590352</v>
      </c>
    </row>
    <row r="469" spans="39:57" x14ac:dyDescent="0.2">
      <c r="AM469" s="171">
        <f t="shared" si="112"/>
        <v>6477440</v>
      </c>
      <c r="AN469" s="171">
        <f t="shared" si="118"/>
        <v>10540.139076146037</v>
      </c>
      <c r="AO469">
        <f t="shared" si="124"/>
        <v>464000</v>
      </c>
      <c r="AP469" s="171">
        <f t="shared" si="113"/>
        <v>6487980.1390761463</v>
      </c>
      <c r="AR469" s="171">
        <f t="shared" si="114"/>
        <v>1971806.6666666665</v>
      </c>
      <c r="AS469" s="171">
        <f t="shared" si="119"/>
        <v>4547.4137931034484</v>
      </c>
      <c r="AT469">
        <f t="shared" si="127"/>
        <v>464000</v>
      </c>
      <c r="AU469" s="171">
        <f t="shared" si="115"/>
        <v>1976354.08045977</v>
      </c>
      <c r="AW469" s="171">
        <f t="shared" si="120"/>
        <v>1778666.6666666667</v>
      </c>
      <c r="AX469" s="171">
        <f t="shared" si="121"/>
        <v>218068.96551724139</v>
      </c>
      <c r="AY469">
        <f t="shared" si="125"/>
        <v>464000</v>
      </c>
      <c r="AZ469" s="171">
        <f t="shared" si="116"/>
        <v>1996735.632183908</v>
      </c>
      <c r="BB469" s="171">
        <f t="shared" si="122"/>
        <v>212666.66666666666</v>
      </c>
      <c r="BC469" s="171">
        <f t="shared" si="123"/>
        <v>116088.36206896552</v>
      </c>
      <c r="BD469">
        <f t="shared" si="126"/>
        <v>464000</v>
      </c>
      <c r="BE469" s="171">
        <f t="shared" si="117"/>
        <v>328755.02873563219</v>
      </c>
    </row>
    <row r="470" spans="39:57" x14ac:dyDescent="0.2">
      <c r="AM470" s="171">
        <f t="shared" si="112"/>
        <v>6491400</v>
      </c>
      <c r="AN470" s="171">
        <f t="shared" si="118"/>
        <v>10517.472110390885</v>
      </c>
      <c r="AO470">
        <f t="shared" si="124"/>
        <v>465000</v>
      </c>
      <c r="AP470" s="171">
        <f t="shared" si="113"/>
        <v>6501917.4721103907</v>
      </c>
      <c r="AR470" s="171">
        <f t="shared" si="114"/>
        <v>1976056.2499999998</v>
      </c>
      <c r="AS470" s="171">
        <f t="shared" si="119"/>
        <v>4537.6344086021509</v>
      </c>
      <c r="AT470">
        <f t="shared" si="127"/>
        <v>465000</v>
      </c>
      <c r="AU470" s="171">
        <f t="shared" si="115"/>
        <v>1980593.884408602</v>
      </c>
      <c r="AW470" s="171">
        <f t="shared" si="120"/>
        <v>1782500</v>
      </c>
      <c r="AX470" s="171">
        <f t="shared" si="121"/>
        <v>217600</v>
      </c>
      <c r="AY470">
        <f t="shared" si="125"/>
        <v>465000</v>
      </c>
      <c r="AZ470" s="171">
        <f t="shared" si="116"/>
        <v>2000100</v>
      </c>
      <c r="BB470" s="171">
        <f t="shared" si="122"/>
        <v>213125</v>
      </c>
      <c r="BC470" s="171">
        <f t="shared" si="123"/>
        <v>115838.70967741935</v>
      </c>
      <c r="BD470">
        <f t="shared" si="126"/>
        <v>465000</v>
      </c>
      <c r="BE470" s="171">
        <f t="shared" si="117"/>
        <v>328963.70967741933</v>
      </c>
    </row>
    <row r="471" spans="39:57" x14ac:dyDescent="0.2">
      <c r="AM471" s="171">
        <f t="shared" si="112"/>
        <v>6505360</v>
      </c>
      <c r="AN471" s="171">
        <f t="shared" si="118"/>
        <v>10494.902427750561</v>
      </c>
      <c r="AO471">
        <f t="shared" si="124"/>
        <v>466000</v>
      </c>
      <c r="AP471" s="171">
        <f t="shared" si="113"/>
        <v>6515854.9024277506</v>
      </c>
      <c r="AR471" s="171">
        <f t="shared" si="114"/>
        <v>1980305.833333333</v>
      </c>
      <c r="AS471" s="171">
        <f t="shared" si="119"/>
        <v>4527.8969957081545</v>
      </c>
      <c r="AT471">
        <f t="shared" si="127"/>
        <v>466000</v>
      </c>
      <c r="AU471" s="171">
        <f t="shared" si="115"/>
        <v>1984833.7303290411</v>
      </c>
      <c r="AW471" s="171">
        <f t="shared" si="120"/>
        <v>1786333.3333333335</v>
      </c>
      <c r="AX471" s="171">
        <f t="shared" si="121"/>
        <v>217133.04721030043</v>
      </c>
      <c r="AY471">
        <f t="shared" si="125"/>
        <v>466000</v>
      </c>
      <c r="AZ471" s="171">
        <f t="shared" si="116"/>
        <v>2003466.3805436338</v>
      </c>
      <c r="BB471" s="171">
        <f t="shared" si="122"/>
        <v>213583.33333333331</v>
      </c>
      <c r="BC471" s="171">
        <f t="shared" si="123"/>
        <v>115590.1287553648</v>
      </c>
      <c r="BD471">
        <f t="shared" si="126"/>
        <v>466000</v>
      </c>
      <c r="BE471" s="171">
        <f t="shared" si="117"/>
        <v>329173.46208869811</v>
      </c>
    </row>
    <row r="472" spans="39:57" x14ac:dyDescent="0.2">
      <c r="AM472" s="171">
        <f t="shared" si="112"/>
        <v>6519320</v>
      </c>
      <c r="AN472" s="171">
        <f t="shared" si="118"/>
        <v>10472.429403280003</v>
      </c>
      <c r="AO472">
        <f t="shared" si="124"/>
        <v>467000</v>
      </c>
      <c r="AP472" s="171">
        <f t="shared" si="113"/>
        <v>6529792.4294032799</v>
      </c>
      <c r="AR472" s="171">
        <f t="shared" si="114"/>
        <v>1984555.4166666665</v>
      </c>
      <c r="AS472" s="171">
        <f t="shared" si="119"/>
        <v>4518.2012847965743</v>
      </c>
      <c r="AT472">
        <f t="shared" si="127"/>
        <v>467000</v>
      </c>
      <c r="AU472" s="171">
        <f t="shared" si="115"/>
        <v>1989073.617951463</v>
      </c>
      <c r="AW472" s="171">
        <f t="shared" si="120"/>
        <v>1790166.6666666667</v>
      </c>
      <c r="AX472" s="171">
        <f t="shared" si="121"/>
        <v>216668.09421841541</v>
      </c>
      <c r="AY472">
        <f t="shared" si="125"/>
        <v>467000</v>
      </c>
      <c r="AZ472" s="171">
        <f t="shared" si="116"/>
        <v>2006834.7608850822</v>
      </c>
      <c r="BB472" s="171">
        <f t="shared" si="122"/>
        <v>214041.66666666666</v>
      </c>
      <c r="BC472" s="171">
        <f t="shared" si="123"/>
        <v>115342.61241970022</v>
      </c>
      <c r="BD472">
        <f t="shared" si="126"/>
        <v>467000</v>
      </c>
      <c r="BE472" s="171">
        <f t="shared" si="117"/>
        <v>329384.27908636688</v>
      </c>
    </row>
    <row r="473" spans="39:57" x14ac:dyDescent="0.2">
      <c r="AM473" s="171">
        <f t="shared" si="112"/>
        <v>6533280</v>
      </c>
      <c r="AN473" s="171">
        <f t="shared" si="118"/>
        <v>10450.052417375558</v>
      </c>
      <c r="AO473">
        <f t="shared" si="124"/>
        <v>468000</v>
      </c>
      <c r="AP473" s="171">
        <f t="shared" si="113"/>
        <v>6543730.0524173751</v>
      </c>
      <c r="AR473" s="171">
        <f t="shared" si="114"/>
        <v>1988804.9999999998</v>
      </c>
      <c r="AS473" s="171">
        <f t="shared" si="119"/>
        <v>4508.5470085470088</v>
      </c>
      <c r="AT473">
        <f t="shared" si="127"/>
        <v>468000</v>
      </c>
      <c r="AU473" s="171">
        <f t="shared" si="115"/>
        <v>1993313.5470085468</v>
      </c>
      <c r="AW473" s="171">
        <f t="shared" si="120"/>
        <v>1794000</v>
      </c>
      <c r="AX473" s="171">
        <f t="shared" si="121"/>
        <v>216205.12820512822</v>
      </c>
      <c r="AY473">
        <f t="shared" si="125"/>
        <v>468000</v>
      </c>
      <c r="AZ473" s="171">
        <f t="shared" si="116"/>
        <v>2010205.1282051282</v>
      </c>
      <c r="BB473" s="171">
        <f t="shared" si="122"/>
        <v>214500</v>
      </c>
      <c r="BC473" s="171">
        <f t="shared" si="123"/>
        <v>115096.15384615384</v>
      </c>
      <c r="BD473">
        <f t="shared" si="126"/>
        <v>468000</v>
      </c>
      <c r="BE473" s="171">
        <f t="shared" si="117"/>
        <v>329596.15384615387</v>
      </c>
    </row>
    <row r="474" spans="39:57" x14ac:dyDescent="0.2">
      <c r="AM474" s="171">
        <f t="shared" si="112"/>
        <v>6547240</v>
      </c>
      <c r="AN474" s="171">
        <f t="shared" si="118"/>
        <v>10427.770855718041</v>
      </c>
      <c r="AO474">
        <f t="shared" si="124"/>
        <v>469000</v>
      </c>
      <c r="AP474" s="171">
        <f t="shared" si="113"/>
        <v>6557667.7708557183</v>
      </c>
      <c r="AR474" s="171">
        <f t="shared" si="114"/>
        <v>1993054.583333333</v>
      </c>
      <c r="AS474" s="171">
        <f t="shared" si="119"/>
        <v>4498.9339019189765</v>
      </c>
      <c r="AT474">
        <f t="shared" si="127"/>
        <v>469000</v>
      </c>
      <c r="AU474" s="171">
        <f t="shared" si="115"/>
        <v>1997553.5172352521</v>
      </c>
      <c r="AW474" s="171">
        <f t="shared" si="120"/>
        <v>1797833.3333333335</v>
      </c>
      <c r="AX474" s="171">
        <f t="shared" si="121"/>
        <v>215744.13646055438</v>
      </c>
      <c r="AY474">
        <f t="shared" si="125"/>
        <v>469000</v>
      </c>
      <c r="AZ474" s="171">
        <f t="shared" si="116"/>
        <v>2013577.4697938878</v>
      </c>
      <c r="BB474" s="171">
        <f t="shared" si="122"/>
        <v>214958.33333333331</v>
      </c>
      <c r="BC474" s="171">
        <f t="shared" si="123"/>
        <v>114850.74626865672</v>
      </c>
      <c r="BD474">
        <f t="shared" si="126"/>
        <v>469000</v>
      </c>
      <c r="BE474" s="171">
        <f t="shared" si="117"/>
        <v>329809.07960199006</v>
      </c>
    </row>
    <row r="475" spans="39:57" x14ac:dyDescent="0.2">
      <c r="AM475" s="171">
        <f t="shared" si="112"/>
        <v>6561200</v>
      </c>
      <c r="AN475" s="171">
        <f t="shared" si="118"/>
        <v>10405.584109216514</v>
      </c>
      <c r="AO475">
        <f t="shared" si="124"/>
        <v>470000</v>
      </c>
      <c r="AP475" s="171">
        <f t="shared" si="113"/>
        <v>6571605.5841092169</v>
      </c>
      <c r="AR475" s="171">
        <f t="shared" si="114"/>
        <v>1997304.1666666665</v>
      </c>
      <c r="AS475" s="171">
        <f t="shared" si="119"/>
        <v>4489.3617021276596</v>
      </c>
      <c r="AT475">
        <f t="shared" si="127"/>
        <v>470000</v>
      </c>
      <c r="AU475" s="171">
        <f t="shared" si="115"/>
        <v>2001793.5283687941</v>
      </c>
      <c r="AW475" s="171">
        <f t="shared" si="120"/>
        <v>1801666.6666666667</v>
      </c>
      <c r="AX475" s="171">
        <f t="shared" si="121"/>
        <v>215285.10638297873</v>
      </c>
      <c r="AY475">
        <f t="shared" si="125"/>
        <v>470000</v>
      </c>
      <c r="AZ475" s="171">
        <f t="shared" si="116"/>
        <v>2016951.7730496456</v>
      </c>
      <c r="BB475" s="171">
        <f t="shared" si="122"/>
        <v>215416.66666666666</v>
      </c>
      <c r="BC475" s="171">
        <f t="shared" si="123"/>
        <v>114606.3829787234</v>
      </c>
      <c r="BD475">
        <f t="shared" si="126"/>
        <v>470000</v>
      </c>
      <c r="BE475" s="171">
        <f t="shared" si="117"/>
        <v>330023.04964539007</v>
      </c>
    </row>
    <row r="476" spans="39:57" x14ac:dyDescent="0.2">
      <c r="AM476" s="171">
        <f t="shared" si="112"/>
        <v>6575160</v>
      </c>
      <c r="AN476" s="171">
        <f t="shared" si="118"/>
        <v>10383.491573952784</v>
      </c>
      <c r="AO476">
        <f t="shared" si="124"/>
        <v>471000</v>
      </c>
      <c r="AP476" s="171">
        <f t="shared" si="113"/>
        <v>6585543.4915739531</v>
      </c>
      <c r="AR476" s="171">
        <f t="shared" si="114"/>
        <v>2001553.7499999998</v>
      </c>
      <c r="AS476" s="171">
        <f t="shared" si="119"/>
        <v>4479.830148619958</v>
      </c>
      <c r="AT476">
        <f t="shared" si="127"/>
        <v>471000</v>
      </c>
      <c r="AU476" s="171">
        <f t="shared" si="115"/>
        <v>2006033.5801486198</v>
      </c>
      <c r="AW476" s="171">
        <f t="shared" si="120"/>
        <v>1805500</v>
      </c>
      <c r="AX476" s="171">
        <f t="shared" si="121"/>
        <v>214828.02547770701</v>
      </c>
      <c r="AY476">
        <f t="shared" si="125"/>
        <v>471000</v>
      </c>
      <c r="AZ476" s="171">
        <f t="shared" si="116"/>
        <v>2020328.0254777069</v>
      </c>
      <c r="BB476" s="171">
        <f t="shared" si="122"/>
        <v>215875</v>
      </c>
      <c r="BC476" s="171">
        <f t="shared" si="123"/>
        <v>114363.05732484076</v>
      </c>
      <c r="BD476">
        <f t="shared" si="126"/>
        <v>471000</v>
      </c>
      <c r="BE476" s="171">
        <f t="shared" si="117"/>
        <v>330238.05732484075</v>
      </c>
    </row>
    <row r="477" spans="39:57" x14ac:dyDescent="0.2">
      <c r="AM477" s="171">
        <f t="shared" si="112"/>
        <v>6589120</v>
      </c>
      <c r="AN477" s="171">
        <f t="shared" si="118"/>
        <v>10361.492651126613</v>
      </c>
      <c r="AO477">
        <f t="shared" si="124"/>
        <v>472000</v>
      </c>
      <c r="AP477" s="171">
        <f t="shared" si="113"/>
        <v>6599481.4926511263</v>
      </c>
      <c r="AR477" s="171">
        <f t="shared" si="114"/>
        <v>2005803.333333333</v>
      </c>
      <c r="AS477" s="171">
        <f t="shared" si="119"/>
        <v>4470.3389830508477</v>
      </c>
      <c r="AT477">
        <f t="shared" si="127"/>
        <v>472000</v>
      </c>
      <c r="AU477" s="171">
        <f t="shared" si="115"/>
        <v>2010273.6723163838</v>
      </c>
      <c r="AW477" s="171">
        <f t="shared" si="120"/>
        <v>1809333.3333333335</v>
      </c>
      <c r="AX477" s="171">
        <f t="shared" si="121"/>
        <v>214372.88135593222</v>
      </c>
      <c r="AY477">
        <f t="shared" si="125"/>
        <v>472000</v>
      </c>
      <c r="AZ477" s="171">
        <f t="shared" si="116"/>
        <v>2023706.2146892657</v>
      </c>
      <c r="BB477" s="171">
        <f t="shared" si="122"/>
        <v>216333.33333333331</v>
      </c>
      <c r="BC477" s="171">
        <f t="shared" si="123"/>
        <v>114120.7627118644</v>
      </c>
      <c r="BD477">
        <f t="shared" si="126"/>
        <v>472000</v>
      </c>
      <c r="BE477" s="171">
        <f t="shared" si="117"/>
        <v>330454.09604519769</v>
      </c>
    </row>
    <row r="478" spans="39:57" x14ac:dyDescent="0.2">
      <c r="AM478" s="171">
        <f t="shared" si="112"/>
        <v>6603080</v>
      </c>
      <c r="AN478" s="171">
        <f t="shared" si="118"/>
        <v>10339.586747001609</v>
      </c>
      <c r="AO478">
        <f t="shared" si="124"/>
        <v>473000</v>
      </c>
      <c r="AP478" s="171">
        <f t="shared" si="113"/>
        <v>6613419.5867470019</v>
      </c>
      <c r="AR478" s="171">
        <f t="shared" si="114"/>
        <v>2010052.9166666665</v>
      </c>
      <c r="AS478" s="171">
        <f t="shared" si="119"/>
        <v>4460.8879492600427</v>
      </c>
      <c r="AT478">
        <f t="shared" si="127"/>
        <v>473000</v>
      </c>
      <c r="AU478" s="171">
        <f t="shared" si="115"/>
        <v>2014513.8046159265</v>
      </c>
      <c r="AW478" s="171">
        <f t="shared" si="120"/>
        <v>1813166.6666666667</v>
      </c>
      <c r="AX478" s="171">
        <f t="shared" si="121"/>
        <v>213919.66173361521</v>
      </c>
      <c r="AY478">
        <f t="shared" si="125"/>
        <v>473000</v>
      </c>
      <c r="AZ478" s="171">
        <f t="shared" si="116"/>
        <v>2027086.328400282</v>
      </c>
      <c r="BB478" s="171">
        <f t="shared" si="122"/>
        <v>216791.66666666666</v>
      </c>
      <c r="BC478" s="171">
        <f t="shared" si="123"/>
        <v>113879.49260042283</v>
      </c>
      <c r="BD478">
        <f t="shared" si="126"/>
        <v>473000</v>
      </c>
      <c r="BE478" s="171">
        <f t="shared" si="117"/>
        <v>330671.1592670895</v>
      </c>
    </row>
    <row r="479" spans="39:57" x14ac:dyDescent="0.2">
      <c r="AM479" s="171">
        <f t="shared" si="112"/>
        <v>6617040</v>
      </c>
      <c r="AN479" s="171">
        <f t="shared" si="118"/>
        <v>10317.773272851817</v>
      </c>
      <c r="AO479">
        <f t="shared" si="124"/>
        <v>474000</v>
      </c>
      <c r="AP479" s="171">
        <f t="shared" si="113"/>
        <v>6627357.7732728515</v>
      </c>
      <c r="AR479" s="171">
        <f t="shared" si="114"/>
        <v>2014302.4999999998</v>
      </c>
      <c r="AS479" s="171">
        <f t="shared" si="119"/>
        <v>4451.4767932489449</v>
      </c>
      <c r="AT479">
        <f t="shared" si="127"/>
        <v>474000</v>
      </c>
      <c r="AU479" s="171">
        <f t="shared" si="115"/>
        <v>2018753.9767932487</v>
      </c>
      <c r="AW479" s="171">
        <f t="shared" si="120"/>
        <v>1817000</v>
      </c>
      <c r="AX479" s="171">
        <f t="shared" si="121"/>
        <v>213468.35443037975</v>
      </c>
      <c r="AY479">
        <f t="shared" si="125"/>
        <v>474000</v>
      </c>
      <c r="AZ479" s="171">
        <f t="shared" si="116"/>
        <v>2030468.3544303798</v>
      </c>
      <c r="BB479" s="171">
        <f t="shared" si="122"/>
        <v>217250</v>
      </c>
      <c r="BC479" s="171">
        <f t="shared" si="123"/>
        <v>113639.24050632911</v>
      </c>
      <c r="BD479">
        <f t="shared" si="126"/>
        <v>474000</v>
      </c>
      <c r="BE479" s="171">
        <f t="shared" si="117"/>
        <v>330889.24050632911</v>
      </c>
    </row>
    <row r="480" spans="39:57" x14ac:dyDescent="0.2">
      <c r="AM480" s="171">
        <f t="shared" si="112"/>
        <v>6631000</v>
      </c>
      <c r="AN480" s="171">
        <f t="shared" si="118"/>
        <v>10296.051644908972</v>
      </c>
      <c r="AO480">
        <f t="shared" si="124"/>
        <v>475000</v>
      </c>
      <c r="AP480" s="171">
        <f t="shared" si="113"/>
        <v>6641296.0516449092</v>
      </c>
      <c r="AR480" s="171">
        <f t="shared" si="114"/>
        <v>2018552.083333333</v>
      </c>
      <c r="AS480" s="171">
        <f t="shared" si="119"/>
        <v>4442.105263157895</v>
      </c>
      <c r="AT480">
        <f t="shared" si="127"/>
        <v>475000</v>
      </c>
      <c r="AU480" s="171">
        <f t="shared" si="115"/>
        <v>2022994.188596491</v>
      </c>
      <c r="AW480" s="171">
        <f t="shared" si="120"/>
        <v>1820833.3333333335</v>
      </c>
      <c r="AX480" s="171">
        <f t="shared" si="121"/>
        <v>213018.94736842104</v>
      </c>
      <c r="AY480">
        <f t="shared" si="125"/>
        <v>475000</v>
      </c>
      <c r="AZ480" s="171">
        <f t="shared" si="116"/>
        <v>2033852.2807017546</v>
      </c>
      <c r="BB480" s="171">
        <f t="shared" si="122"/>
        <v>217708.33333333331</v>
      </c>
      <c r="BC480" s="171">
        <f t="shared" si="123"/>
        <v>113400</v>
      </c>
      <c r="BD480">
        <f t="shared" si="126"/>
        <v>475000</v>
      </c>
      <c r="BE480" s="171">
        <f t="shared" si="117"/>
        <v>331108.33333333331</v>
      </c>
    </row>
    <row r="481" spans="39:57" x14ac:dyDescent="0.2">
      <c r="AM481" s="171">
        <f t="shared" si="112"/>
        <v>6644960</v>
      </c>
      <c r="AN481" s="171">
        <f t="shared" si="118"/>
        <v>10274.421284310423</v>
      </c>
      <c r="AO481">
        <f t="shared" si="124"/>
        <v>476000</v>
      </c>
      <c r="AP481" s="171">
        <f t="shared" si="113"/>
        <v>6655234.4212843105</v>
      </c>
      <c r="AR481" s="171">
        <f t="shared" si="114"/>
        <v>2022801.6666666665</v>
      </c>
      <c r="AS481" s="171">
        <f t="shared" si="119"/>
        <v>4432.773109243697</v>
      </c>
      <c r="AT481">
        <f t="shared" si="127"/>
        <v>476000</v>
      </c>
      <c r="AU481" s="171">
        <f t="shared" si="115"/>
        <v>2027234.4397759102</v>
      </c>
      <c r="AW481" s="171">
        <f t="shared" si="120"/>
        <v>1824666.6666666667</v>
      </c>
      <c r="AX481" s="171">
        <f t="shared" si="121"/>
        <v>212571.42857142858</v>
      </c>
      <c r="AY481">
        <f t="shared" si="125"/>
        <v>476000</v>
      </c>
      <c r="AZ481" s="171">
        <f t="shared" si="116"/>
        <v>2037238.0952380954</v>
      </c>
      <c r="BB481" s="171">
        <f t="shared" si="122"/>
        <v>218166.66666666666</v>
      </c>
      <c r="BC481" s="171">
        <f t="shared" si="123"/>
        <v>113161.76470588235</v>
      </c>
      <c r="BD481">
        <f t="shared" si="126"/>
        <v>476000</v>
      </c>
      <c r="BE481" s="171">
        <f t="shared" si="117"/>
        <v>331328.43137254904</v>
      </c>
    </row>
    <row r="482" spans="39:57" x14ac:dyDescent="0.2">
      <c r="AM482" s="171">
        <f t="shared" si="112"/>
        <v>6658920</v>
      </c>
      <c r="AN482" s="171">
        <f t="shared" si="118"/>
        <v>10252.881617047718</v>
      </c>
      <c r="AO482">
        <f t="shared" si="124"/>
        <v>477000</v>
      </c>
      <c r="AP482" s="171">
        <f t="shared" si="113"/>
        <v>6669172.8816170478</v>
      </c>
      <c r="AR482" s="171">
        <f t="shared" si="114"/>
        <v>2027051.2499999998</v>
      </c>
      <c r="AS482" s="171">
        <f t="shared" si="119"/>
        <v>4423.480083857442</v>
      </c>
      <c r="AT482">
        <f t="shared" si="127"/>
        <v>477000</v>
      </c>
      <c r="AU482" s="171">
        <f t="shared" si="115"/>
        <v>2031474.7300838572</v>
      </c>
      <c r="AW482" s="171">
        <f t="shared" si="120"/>
        <v>1828500</v>
      </c>
      <c r="AX482" s="171">
        <f t="shared" si="121"/>
        <v>212125.78616352202</v>
      </c>
      <c r="AY482">
        <f t="shared" si="125"/>
        <v>477000</v>
      </c>
      <c r="AZ482" s="171">
        <f t="shared" si="116"/>
        <v>2040625.7861635219</v>
      </c>
      <c r="BB482" s="171">
        <f t="shared" si="122"/>
        <v>218625</v>
      </c>
      <c r="BC482" s="171">
        <f t="shared" si="123"/>
        <v>112924.52830188679</v>
      </c>
      <c r="BD482">
        <f t="shared" si="126"/>
        <v>477000</v>
      </c>
      <c r="BE482" s="171">
        <f t="shared" si="117"/>
        <v>331549.52830188681</v>
      </c>
    </row>
    <row r="483" spans="39:57" x14ac:dyDescent="0.2">
      <c r="AM483" s="171">
        <f t="shared" si="112"/>
        <v>6672880</v>
      </c>
      <c r="AN483" s="171">
        <f t="shared" si="118"/>
        <v>10231.432073915819</v>
      </c>
      <c r="AO483">
        <f t="shared" si="124"/>
        <v>478000</v>
      </c>
      <c r="AP483" s="171">
        <f t="shared" si="113"/>
        <v>6683111.4320739154</v>
      </c>
      <c r="AR483" s="171">
        <f t="shared" si="114"/>
        <v>2031300.833333333</v>
      </c>
      <c r="AS483" s="171">
        <f t="shared" si="119"/>
        <v>4414.2259414225946</v>
      </c>
      <c r="AT483">
        <f t="shared" si="127"/>
        <v>478000</v>
      </c>
      <c r="AU483" s="171">
        <f t="shared" si="115"/>
        <v>2035715.0592747557</v>
      </c>
      <c r="AW483" s="171">
        <f t="shared" si="120"/>
        <v>1832333.3333333335</v>
      </c>
      <c r="AX483" s="171">
        <f t="shared" si="121"/>
        <v>211682.00836820083</v>
      </c>
      <c r="AY483">
        <f t="shared" si="125"/>
        <v>478000</v>
      </c>
      <c r="AZ483" s="171">
        <f t="shared" si="116"/>
        <v>2044015.3417015343</v>
      </c>
      <c r="BB483" s="171">
        <f t="shared" si="122"/>
        <v>219083.33333333331</v>
      </c>
      <c r="BC483" s="171">
        <f t="shared" si="123"/>
        <v>112688.28451882846</v>
      </c>
      <c r="BD483">
        <f t="shared" si="126"/>
        <v>478000</v>
      </c>
      <c r="BE483" s="171">
        <f t="shared" si="117"/>
        <v>331771.61785216175</v>
      </c>
    </row>
    <row r="484" spans="39:57" x14ac:dyDescent="0.2">
      <c r="AM484" s="171">
        <f t="shared" si="112"/>
        <v>6686840</v>
      </c>
      <c r="AN484" s="171">
        <f t="shared" si="118"/>
        <v>10210.072090462967</v>
      </c>
      <c r="AO484">
        <f t="shared" si="124"/>
        <v>479000</v>
      </c>
      <c r="AP484" s="171">
        <f t="shared" si="113"/>
        <v>6697050.0720904628</v>
      </c>
      <c r="AR484" s="171">
        <f t="shared" si="114"/>
        <v>2035550.4166666665</v>
      </c>
      <c r="AS484" s="171">
        <f t="shared" si="119"/>
        <v>4405.010438413361</v>
      </c>
      <c r="AT484">
        <f t="shared" si="127"/>
        <v>479000</v>
      </c>
      <c r="AU484" s="171">
        <f t="shared" si="115"/>
        <v>2039955.4271050799</v>
      </c>
      <c r="AW484" s="171">
        <f t="shared" si="120"/>
        <v>1836166.6666666667</v>
      </c>
      <c r="AX484" s="171">
        <f t="shared" si="121"/>
        <v>211240.0835073069</v>
      </c>
      <c r="AY484">
        <f t="shared" si="125"/>
        <v>479000</v>
      </c>
      <c r="AZ484" s="171">
        <f t="shared" si="116"/>
        <v>2047406.7501739736</v>
      </c>
      <c r="BB484" s="171">
        <f t="shared" si="122"/>
        <v>219541.66666666666</v>
      </c>
      <c r="BC484" s="171">
        <f t="shared" si="123"/>
        <v>112453.02713987474</v>
      </c>
      <c r="BD484">
        <f t="shared" si="126"/>
        <v>479000</v>
      </c>
      <c r="BE484" s="171">
        <f t="shared" si="117"/>
        <v>331994.69380654139</v>
      </c>
    </row>
    <row r="485" spans="39:57" x14ac:dyDescent="0.2">
      <c r="AM485" s="171">
        <f t="shared" si="112"/>
        <v>6700800</v>
      </c>
      <c r="AN485" s="171">
        <f t="shared" si="118"/>
        <v>10188.80110694117</v>
      </c>
      <c r="AO485">
        <f t="shared" si="124"/>
        <v>480000</v>
      </c>
      <c r="AP485" s="171">
        <f t="shared" si="113"/>
        <v>6710988.801106941</v>
      </c>
      <c r="AR485" s="171">
        <f t="shared" si="114"/>
        <v>2039799.9999999998</v>
      </c>
      <c r="AS485" s="171">
        <f t="shared" si="119"/>
        <v>4395.833333333333</v>
      </c>
      <c r="AT485">
        <f t="shared" si="127"/>
        <v>480000</v>
      </c>
      <c r="AU485" s="171">
        <f t="shared" si="115"/>
        <v>2044195.833333333</v>
      </c>
      <c r="AW485" s="171">
        <f t="shared" si="120"/>
        <v>1840000</v>
      </c>
      <c r="AX485" s="171">
        <f t="shared" si="121"/>
        <v>210800</v>
      </c>
      <c r="AY485">
        <f t="shared" si="125"/>
        <v>480000</v>
      </c>
      <c r="AZ485" s="171">
        <f t="shared" si="116"/>
        <v>2050800</v>
      </c>
      <c r="BB485" s="171">
        <f t="shared" si="122"/>
        <v>220000</v>
      </c>
      <c r="BC485" s="171">
        <f t="shared" si="123"/>
        <v>112218.75</v>
      </c>
      <c r="BD485">
        <f t="shared" si="126"/>
        <v>480000</v>
      </c>
      <c r="BE485" s="171">
        <f t="shared" si="117"/>
        <v>332218.75</v>
      </c>
    </row>
    <row r="486" spans="39:57" x14ac:dyDescent="0.2">
      <c r="AM486" s="171">
        <f t="shared" si="112"/>
        <v>6714760</v>
      </c>
      <c r="AN486" s="171">
        <f t="shared" si="118"/>
        <v>10167.6185682573</v>
      </c>
      <c r="AO486">
        <f t="shared" si="124"/>
        <v>481000</v>
      </c>
      <c r="AP486" s="171">
        <f t="shared" si="113"/>
        <v>6724927.6185682574</v>
      </c>
      <c r="AR486" s="171">
        <f t="shared" si="114"/>
        <v>2044049.583333333</v>
      </c>
      <c r="AS486" s="171">
        <f t="shared" si="119"/>
        <v>4386.6943866943866</v>
      </c>
      <c r="AT486">
        <f t="shared" si="127"/>
        <v>481000</v>
      </c>
      <c r="AU486" s="171">
        <f t="shared" si="115"/>
        <v>2048436.2777200274</v>
      </c>
      <c r="AW486" s="171">
        <f t="shared" si="120"/>
        <v>1843833.3333333335</v>
      </c>
      <c r="AX486" s="171">
        <f t="shared" si="121"/>
        <v>210361.74636174637</v>
      </c>
      <c r="AY486">
        <f t="shared" si="125"/>
        <v>481000</v>
      </c>
      <c r="AZ486" s="171">
        <f t="shared" si="116"/>
        <v>2054195.0796950799</v>
      </c>
      <c r="BB486" s="171">
        <f t="shared" si="122"/>
        <v>220458.33333333331</v>
      </c>
      <c r="BC486" s="171">
        <f t="shared" si="123"/>
        <v>111985.44698544698</v>
      </c>
      <c r="BD486">
        <f t="shared" si="126"/>
        <v>481000</v>
      </c>
      <c r="BE486" s="171">
        <f t="shared" si="117"/>
        <v>332443.78031878028</v>
      </c>
    </row>
    <row r="487" spans="39:57" x14ac:dyDescent="0.2">
      <c r="AM487" s="171">
        <f t="shared" si="112"/>
        <v>6728720</v>
      </c>
      <c r="AN487" s="171">
        <f t="shared" si="118"/>
        <v>10146.523923924817</v>
      </c>
      <c r="AO487">
        <f t="shared" si="124"/>
        <v>482000</v>
      </c>
      <c r="AP487" s="171">
        <f t="shared" si="113"/>
        <v>6738866.5239239251</v>
      </c>
      <c r="AR487" s="171">
        <f t="shared" si="114"/>
        <v>2048299.1666666665</v>
      </c>
      <c r="AS487" s="171">
        <f t="shared" si="119"/>
        <v>4377.5933609958511</v>
      </c>
      <c r="AT487">
        <f t="shared" si="127"/>
        <v>482000</v>
      </c>
      <c r="AU487" s="171">
        <f t="shared" si="115"/>
        <v>2052676.7600276624</v>
      </c>
      <c r="AW487" s="171">
        <f t="shared" si="120"/>
        <v>1847666.6666666667</v>
      </c>
      <c r="AX487" s="171">
        <f t="shared" si="121"/>
        <v>209925.31120331949</v>
      </c>
      <c r="AY487">
        <f t="shared" si="125"/>
        <v>482000</v>
      </c>
      <c r="AZ487" s="171">
        <f t="shared" si="116"/>
        <v>2057591.9778699863</v>
      </c>
      <c r="BB487" s="171">
        <f t="shared" si="122"/>
        <v>220916.66666666666</v>
      </c>
      <c r="BC487" s="171">
        <f t="shared" si="123"/>
        <v>111753.11203319502</v>
      </c>
      <c r="BD487">
        <f t="shared" si="126"/>
        <v>482000</v>
      </c>
      <c r="BE487" s="171">
        <f t="shared" si="117"/>
        <v>332669.77869986166</v>
      </c>
    </row>
    <row r="488" spans="39:57" x14ac:dyDescent="0.2">
      <c r="AM488" s="171">
        <f t="shared" si="112"/>
        <v>6742680</v>
      </c>
      <c r="AN488" s="171">
        <f t="shared" si="118"/>
        <v>10125.516628016068</v>
      </c>
      <c r="AO488">
        <f t="shared" si="124"/>
        <v>483000</v>
      </c>
      <c r="AP488" s="171">
        <f t="shared" si="113"/>
        <v>6752805.5166280158</v>
      </c>
      <c r="AR488" s="171">
        <f t="shared" si="114"/>
        <v>2052548.7499999998</v>
      </c>
      <c r="AS488" s="171">
        <f t="shared" si="119"/>
        <v>4368.5300207039336</v>
      </c>
      <c r="AT488">
        <f t="shared" si="127"/>
        <v>483000</v>
      </c>
      <c r="AU488" s="171">
        <f t="shared" si="115"/>
        <v>2056917.2800207038</v>
      </c>
      <c r="AW488" s="171">
        <f t="shared" si="120"/>
        <v>1851500</v>
      </c>
      <c r="AX488" s="171">
        <f t="shared" si="121"/>
        <v>209490.68322981367</v>
      </c>
      <c r="AY488">
        <f t="shared" si="125"/>
        <v>483000</v>
      </c>
      <c r="AZ488" s="171">
        <f t="shared" si="116"/>
        <v>2060990.6832298136</v>
      </c>
      <c r="BB488" s="171">
        <f t="shared" si="122"/>
        <v>221375</v>
      </c>
      <c r="BC488" s="171">
        <f t="shared" si="123"/>
        <v>111521.73913043478</v>
      </c>
      <c r="BD488">
        <f t="shared" si="126"/>
        <v>483000</v>
      </c>
      <c r="BE488" s="171">
        <f t="shared" si="117"/>
        <v>332896.73913043481</v>
      </c>
    </row>
    <row r="489" spans="39:57" x14ac:dyDescent="0.2">
      <c r="AM489" s="171">
        <f t="shared" si="112"/>
        <v>6756640</v>
      </c>
      <c r="AN489" s="171">
        <f t="shared" si="118"/>
        <v>10104.596139115209</v>
      </c>
      <c r="AO489">
        <f t="shared" si="124"/>
        <v>484000</v>
      </c>
      <c r="AP489" s="171">
        <f t="shared" si="113"/>
        <v>6766744.5961391153</v>
      </c>
      <c r="AR489" s="171">
        <f t="shared" si="114"/>
        <v>2056798.333333333</v>
      </c>
      <c r="AS489" s="171">
        <f t="shared" si="119"/>
        <v>4359.5041322314046</v>
      </c>
      <c r="AT489">
        <f t="shared" si="127"/>
        <v>484000</v>
      </c>
      <c r="AU489" s="171">
        <f t="shared" si="115"/>
        <v>2061157.8374655645</v>
      </c>
      <c r="AW489" s="171">
        <f t="shared" si="120"/>
        <v>1855333.3333333335</v>
      </c>
      <c r="AX489" s="171">
        <f t="shared" si="121"/>
        <v>209057.85123966943</v>
      </c>
      <c r="AY489">
        <f t="shared" si="125"/>
        <v>484000</v>
      </c>
      <c r="AZ489" s="171">
        <f t="shared" si="116"/>
        <v>2064391.1845730029</v>
      </c>
      <c r="BB489" s="171">
        <f t="shared" si="122"/>
        <v>221833.33333333331</v>
      </c>
      <c r="BC489" s="171">
        <f t="shared" si="123"/>
        <v>111291.32231404958</v>
      </c>
      <c r="BD489">
        <f t="shared" si="126"/>
        <v>484000</v>
      </c>
      <c r="BE489" s="171">
        <f t="shared" si="117"/>
        <v>333124.6556473829</v>
      </c>
    </row>
    <row r="490" spans="39:57" x14ac:dyDescent="0.2">
      <c r="AM490" s="171">
        <f t="shared" si="112"/>
        <v>6770600</v>
      </c>
      <c r="AN490" s="171">
        <f t="shared" si="118"/>
        <v>10083.761920271672</v>
      </c>
      <c r="AO490">
        <f t="shared" si="124"/>
        <v>485000</v>
      </c>
      <c r="AP490" s="171">
        <f t="shared" si="113"/>
        <v>6780683.7619202714</v>
      </c>
      <c r="AR490" s="171">
        <f t="shared" si="114"/>
        <v>2061047.9166666665</v>
      </c>
      <c r="AS490" s="171">
        <f t="shared" si="119"/>
        <v>4350.5154639175262</v>
      </c>
      <c r="AT490">
        <f t="shared" si="127"/>
        <v>485000</v>
      </c>
      <c r="AU490" s="171">
        <f t="shared" si="115"/>
        <v>2065398.432130584</v>
      </c>
      <c r="AW490" s="171">
        <f t="shared" si="120"/>
        <v>1859166.6666666667</v>
      </c>
      <c r="AX490" s="171">
        <f t="shared" si="121"/>
        <v>208626.80412371134</v>
      </c>
      <c r="AY490">
        <f t="shared" si="125"/>
        <v>485000</v>
      </c>
      <c r="AZ490" s="171">
        <f t="shared" si="116"/>
        <v>2067793.4707903781</v>
      </c>
      <c r="BB490" s="171">
        <f t="shared" si="122"/>
        <v>222291.66666666666</v>
      </c>
      <c r="BC490" s="171">
        <f t="shared" si="123"/>
        <v>111061.85567010309</v>
      </c>
      <c r="BD490">
        <f t="shared" si="126"/>
        <v>485000</v>
      </c>
      <c r="BE490" s="171">
        <f t="shared" si="117"/>
        <v>333353.52233676973</v>
      </c>
    </row>
    <row r="491" spans="39:57" x14ac:dyDescent="0.2">
      <c r="AM491" s="171">
        <f t="shared" si="112"/>
        <v>6784560</v>
      </c>
      <c r="AN491" s="171">
        <f t="shared" si="118"/>
        <v>10063.013438954242</v>
      </c>
      <c r="AO491">
        <f t="shared" si="124"/>
        <v>486000</v>
      </c>
      <c r="AP491" s="171">
        <f t="shared" si="113"/>
        <v>6794623.013438954</v>
      </c>
      <c r="AR491" s="171">
        <f t="shared" si="114"/>
        <v>2065297.4999999998</v>
      </c>
      <c r="AS491" s="171">
        <f t="shared" si="119"/>
        <v>4341.5637860082306</v>
      </c>
      <c r="AT491">
        <f t="shared" si="127"/>
        <v>486000</v>
      </c>
      <c r="AU491" s="171">
        <f t="shared" si="115"/>
        <v>2069639.0637860079</v>
      </c>
      <c r="AW491" s="171">
        <f t="shared" si="120"/>
        <v>1863000</v>
      </c>
      <c r="AX491" s="171">
        <f t="shared" si="121"/>
        <v>208197.53086419753</v>
      </c>
      <c r="AY491">
        <f t="shared" si="125"/>
        <v>486000</v>
      </c>
      <c r="AZ491" s="171">
        <f t="shared" si="116"/>
        <v>2071197.5308641975</v>
      </c>
      <c r="BB491" s="171">
        <f t="shared" si="122"/>
        <v>222750</v>
      </c>
      <c r="BC491" s="171">
        <f t="shared" si="123"/>
        <v>110833.33333333333</v>
      </c>
      <c r="BD491">
        <f t="shared" si="126"/>
        <v>486000</v>
      </c>
      <c r="BE491" s="171">
        <f t="shared" si="117"/>
        <v>333583.33333333331</v>
      </c>
    </row>
    <row r="492" spans="39:57" x14ac:dyDescent="0.2">
      <c r="AM492" s="171">
        <f t="shared" si="112"/>
        <v>6798520</v>
      </c>
      <c r="AN492" s="171">
        <f t="shared" si="118"/>
        <v>10042.35016700567</v>
      </c>
      <c r="AO492">
        <f t="shared" si="124"/>
        <v>487000</v>
      </c>
      <c r="AP492" s="171">
        <f t="shared" si="113"/>
        <v>6808562.3501670053</v>
      </c>
      <c r="AR492" s="171">
        <f t="shared" si="114"/>
        <v>2069547.083333333</v>
      </c>
      <c r="AS492" s="171">
        <f t="shared" si="119"/>
        <v>4332.6488706365499</v>
      </c>
      <c r="AT492">
        <f t="shared" si="127"/>
        <v>487000</v>
      </c>
      <c r="AU492" s="171">
        <f t="shared" si="115"/>
        <v>2073879.7322039695</v>
      </c>
      <c r="AW492" s="171">
        <f t="shared" si="120"/>
        <v>1866833.3333333335</v>
      </c>
      <c r="AX492" s="171">
        <f t="shared" si="121"/>
        <v>207770.02053388092</v>
      </c>
      <c r="AY492">
        <f t="shared" si="125"/>
        <v>487000</v>
      </c>
      <c r="AZ492" s="171">
        <f t="shared" si="116"/>
        <v>2074603.3538672144</v>
      </c>
      <c r="BB492" s="171">
        <f t="shared" si="122"/>
        <v>223208.33333333331</v>
      </c>
      <c r="BC492" s="171">
        <f t="shared" si="123"/>
        <v>110605.74948665297</v>
      </c>
      <c r="BD492">
        <f t="shared" si="126"/>
        <v>487000</v>
      </c>
      <c r="BE492" s="171">
        <f t="shared" si="117"/>
        <v>333814.08281998627</v>
      </c>
    </row>
    <row r="493" spans="39:57" x14ac:dyDescent="0.2">
      <c r="AM493" s="171">
        <f t="shared" si="112"/>
        <v>6812480</v>
      </c>
      <c r="AN493" s="171">
        <f t="shared" si="118"/>
        <v>10021.771580597871</v>
      </c>
      <c r="AO493">
        <f t="shared" si="124"/>
        <v>488000</v>
      </c>
      <c r="AP493" s="171">
        <f t="shared" si="113"/>
        <v>6822501.7715805983</v>
      </c>
      <c r="AR493" s="171">
        <f t="shared" si="114"/>
        <v>2073796.6666666665</v>
      </c>
      <c r="AS493" s="171">
        <f t="shared" si="119"/>
        <v>4323.7704918032787</v>
      </c>
      <c r="AT493">
        <f t="shared" si="127"/>
        <v>488000</v>
      </c>
      <c r="AU493" s="171">
        <f t="shared" si="115"/>
        <v>2078120.4371584698</v>
      </c>
      <c r="AW493" s="171">
        <f t="shared" si="120"/>
        <v>1870666.6666666667</v>
      </c>
      <c r="AX493" s="171">
        <f t="shared" si="121"/>
        <v>207344.26229508198</v>
      </c>
      <c r="AY493">
        <f t="shared" si="125"/>
        <v>488000</v>
      </c>
      <c r="AZ493" s="171">
        <f t="shared" si="116"/>
        <v>2078010.9289617487</v>
      </c>
      <c r="BB493" s="171">
        <f t="shared" si="122"/>
        <v>223666.66666666666</v>
      </c>
      <c r="BC493" s="171">
        <f t="shared" si="123"/>
        <v>110379.09836065574</v>
      </c>
      <c r="BD493">
        <f t="shared" si="126"/>
        <v>488000</v>
      </c>
      <c r="BE493" s="171">
        <f t="shared" si="117"/>
        <v>334045.7650273224</v>
      </c>
    </row>
    <row r="494" spans="39:57" x14ac:dyDescent="0.2">
      <c r="AM494" s="171">
        <f t="shared" si="112"/>
        <v>6826440</v>
      </c>
      <c r="AN494" s="171">
        <f t="shared" si="118"/>
        <v>10001.27716018765</v>
      </c>
      <c r="AO494">
        <f t="shared" si="124"/>
        <v>489000</v>
      </c>
      <c r="AP494" s="171">
        <f t="shared" si="113"/>
        <v>6836441.2771601873</v>
      </c>
      <c r="AR494" s="171">
        <f t="shared" si="114"/>
        <v>2078046.2499999998</v>
      </c>
      <c r="AS494" s="171">
        <f t="shared" si="119"/>
        <v>4314.9284253578735</v>
      </c>
      <c r="AT494">
        <f t="shared" si="127"/>
        <v>489000</v>
      </c>
      <c r="AU494" s="171">
        <f t="shared" si="115"/>
        <v>2082361.1784253577</v>
      </c>
      <c r="AW494" s="171">
        <f t="shared" si="120"/>
        <v>1874500</v>
      </c>
      <c r="AX494" s="171">
        <f t="shared" si="121"/>
        <v>206920.245398773</v>
      </c>
      <c r="AY494">
        <f t="shared" si="125"/>
        <v>489000</v>
      </c>
      <c r="AZ494" s="171">
        <f t="shared" si="116"/>
        <v>2081420.2453987729</v>
      </c>
      <c r="BB494" s="171">
        <f t="shared" si="122"/>
        <v>224125</v>
      </c>
      <c r="BC494" s="171">
        <f t="shared" si="123"/>
        <v>110153.37423312884</v>
      </c>
      <c r="BD494">
        <f t="shared" si="126"/>
        <v>489000</v>
      </c>
      <c r="BE494" s="171">
        <f t="shared" si="117"/>
        <v>334278.37423312885</v>
      </c>
    </row>
    <row r="495" spans="39:57" x14ac:dyDescent="0.2">
      <c r="AM495" s="171">
        <f t="shared" si="112"/>
        <v>6840400</v>
      </c>
      <c r="AN495" s="171">
        <f t="shared" si="118"/>
        <v>9980.8663904729819</v>
      </c>
      <c r="AO495">
        <f t="shared" si="124"/>
        <v>490000</v>
      </c>
      <c r="AP495" s="171">
        <f t="shared" si="113"/>
        <v>6850380.8663904732</v>
      </c>
      <c r="AR495" s="171">
        <f t="shared" si="114"/>
        <v>2082295.833333333</v>
      </c>
      <c r="AS495" s="171">
        <f t="shared" si="119"/>
        <v>4306.1224489795923</v>
      </c>
      <c r="AT495">
        <f t="shared" si="127"/>
        <v>490000</v>
      </c>
      <c r="AU495" s="171">
        <f t="shared" si="115"/>
        <v>2086601.9557823127</v>
      </c>
      <c r="AW495" s="171">
        <f t="shared" si="120"/>
        <v>1878333.3333333335</v>
      </c>
      <c r="AX495" s="171">
        <f t="shared" si="121"/>
        <v>206497.95918367346</v>
      </c>
      <c r="AY495">
        <f t="shared" si="125"/>
        <v>490000</v>
      </c>
      <c r="AZ495" s="171">
        <f t="shared" si="116"/>
        <v>2084831.2925170069</v>
      </c>
      <c r="BB495" s="171">
        <f t="shared" si="122"/>
        <v>224583.33333333331</v>
      </c>
      <c r="BC495" s="171">
        <f t="shared" si="123"/>
        <v>109928.57142857143</v>
      </c>
      <c r="BD495">
        <f t="shared" si="126"/>
        <v>490000</v>
      </c>
      <c r="BE495" s="171">
        <f t="shared" si="117"/>
        <v>334511.90476190473</v>
      </c>
    </row>
    <row r="496" spans="39:57" x14ac:dyDescent="0.2">
      <c r="AM496" s="171">
        <f t="shared" si="112"/>
        <v>6854360</v>
      </c>
      <c r="AN496" s="171">
        <f t="shared" si="118"/>
        <v>9960.5387603498202</v>
      </c>
      <c r="AO496">
        <f t="shared" si="124"/>
        <v>491000</v>
      </c>
      <c r="AP496" s="171">
        <f t="shared" si="113"/>
        <v>6864320.5387603501</v>
      </c>
      <c r="AR496" s="171">
        <f t="shared" si="114"/>
        <v>2086545.4166666665</v>
      </c>
      <c r="AS496" s="171">
        <f t="shared" si="119"/>
        <v>4297.3523421588598</v>
      </c>
      <c r="AT496">
        <f t="shared" si="127"/>
        <v>491000</v>
      </c>
      <c r="AU496" s="171">
        <f t="shared" si="115"/>
        <v>2090842.7690088253</v>
      </c>
      <c r="AW496" s="171">
        <f t="shared" si="120"/>
        <v>1882166.6666666667</v>
      </c>
      <c r="AX496" s="171">
        <f t="shared" si="121"/>
        <v>206077.39307535641</v>
      </c>
      <c r="AY496">
        <f t="shared" si="125"/>
        <v>491000</v>
      </c>
      <c r="AZ496" s="171">
        <f t="shared" si="116"/>
        <v>2088244.0597420232</v>
      </c>
      <c r="BB496" s="171">
        <f t="shared" si="122"/>
        <v>225041.66666666666</v>
      </c>
      <c r="BC496" s="171">
        <f t="shared" si="123"/>
        <v>109704.68431771894</v>
      </c>
      <c r="BD496">
        <f t="shared" si="126"/>
        <v>491000</v>
      </c>
      <c r="BE496" s="171">
        <f t="shared" si="117"/>
        <v>334746.35098438559</v>
      </c>
    </row>
    <row r="497" spans="39:57" x14ac:dyDescent="0.2">
      <c r="AM497" s="171">
        <f t="shared" si="112"/>
        <v>6868320</v>
      </c>
      <c r="AN497" s="171">
        <f t="shared" si="118"/>
        <v>9940.2937628694344</v>
      </c>
      <c r="AO497">
        <f t="shared" si="124"/>
        <v>492000</v>
      </c>
      <c r="AP497" s="171">
        <f t="shared" si="113"/>
        <v>6878260.2937628692</v>
      </c>
      <c r="AR497" s="171">
        <f t="shared" si="114"/>
        <v>2090794.9999999998</v>
      </c>
      <c r="AS497" s="171">
        <f t="shared" si="119"/>
        <v>4288.6178861788621</v>
      </c>
      <c r="AT497">
        <f t="shared" si="127"/>
        <v>492000</v>
      </c>
      <c r="AU497" s="171">
        <f t="shared" si="115"/>
        <v>2095083.6178861787</v>
      </c>
      <c r="AW497" s="171">
        <f t="shared" si="120"/>
        <v>1886000</v>
      </c>
      <c r="AX497" s="171">
        <f t="shared" si="121"/>
        <v>205658.53658536586</v>
      </c>
      <c r="AY497">
        <f t="shared" si="125"/>
        <v>492000</v>
      </c>
      <c r="AZ497" s="171">
        <f t="shared" si="116"/>
        <v>2091658.5365853659</v>
      </c>
      <c r="BB497" s="171">
        <f t="shared" si="122"/>
        <v>225500</v>
      </c>
      <c r="BC497" s="171">
        <f t="shared" si="123"/>
        <v>109481.70731707317</v>
      </c>
      <c r="BD497">
        <f t="shared" si="126"/>
        <v>492000</v>
      </c>
      <c r="BE497" s="171">
        <f t="shared" si="117"/>
        <v>334981.70731707319</v>
      </c>
    </row>
    <row r="498" spans="39:57" x14ac:dyDescent="0.2">
      <c r="AM498" s="171">
        <f t="shared" si="112"/>
        <v>6882280</v>
      </c>
      <c r="AN498" s="171">
        <f t="shared" si="118"/>
        <v>9920.130895196271</v>
      </c>
      <c r="AO498">
        <f t="shared" si="124"/>
        <v>493000</v>
      </c>
      <c r="AP498" s="171">
        <f t="shared" si="113"/>
        <v>6892200.1308951965</v>
      </c>
      <c r="AR498" s="171">
        <f t="shared" si="114"/>
        <v>2095044.583333333</v>
      </c>
      <c r="AS498" s="171">
        <f t="shared" si="119"/>
        <v>4279.9188640973634</v>
      </c>
      <c r="AT498">
        <f t="shared" si="127"/>
        <v>493000</v>
      </c>
      <c r="AU498" s="171">
        <f t="shared" si="115"/>
        <v>2099324.5021974305</v>
      </c>
      <c r="AW498" s="171">
        <f t="shared" si="120"/>
        <v>1889833.3333333335</v>
      </c>
      <c r="AX498" s="171">
        <f t="shared" si="121"/>
        <v>205241.37931034484</v>
      </c>
      <c r="AY498">
        <f t="shared" si="125"/>
        <v>493000</v>
      </c>
      <c r="AZ498" s="171">
        <f t="shared" si="116"/>
        <v>2095074.7126436783</v>
      </c>
      <c r="BB498" s="171">
        <f t="shared" si="122"/>
        <v>225958.33333333331</v>
      </c>
      <c r="BC498" s="171">
        <f t="shared" si="123"/>
        <v>109259.63488843813</v>
      </c>
      <c r="BD498">
        <f t="shared" si="126"/>
        <v>493000</v>
      </c>
      <c r="BE498" s="171">
        <f t="shared" si="117"/>
        <v>335217.96822177141</v>
      </c>
    </row>
    <row r="499" spans="39:57" x14ac:dyDescent="0.2">
      <c r="AM499" s="171">
        <f t="shared" si="112"/>
        <v>6896240</v>
      </c>
      <c r="AN499" s="171">
        <f t="shared" si="118"/>
        <v>9900.0496585663186</v>
      </c>
      <c r="AO499">
        <f t="shared" si="124"/>
        <v>494000</v>
      </c>
      <c r="AP499" s="171">
        <f t="shared" si="113"/>
        <v>6906140.0496585667</v>
      </c>
      <c r="AR499" s="171">
        <f t="shared" si="114"/>
        <v>2099294.1666666665</v>
      </c>
      <c r="AS499" s="171">
        <f t="shared" si="119"/>
        <v>4271.2550607287449</v>
      </c>
      <c r="AT499">
        <f t="shared" si="127"/>
        <v>494000</v>
      </c>
      <c r="AU499" s="171">
        <f t="shared" si="115"/>
        <v>2103565.4217273952</v>
      </c>
      <c r="AW499" s="171">
        <f t="shared" si="120"/>
        <v>1893666.6666666667</v>
      </c>
      <c r="AX499" s="171">
        <f t="shared" si="121"/>
        <v>204825.91093117409</v>
      </c>
      <c r="AY499">
        <f t="shared" si="125"/>
        <v>494000</v>
      </c>
      <c r="AZ499" s="171">
        <f t="shared" si="116"/>
        <v>2098492.5775978407</v>
      </c>
      <c r="BB499" s="171">
        <f t="shared" si="122"/>
        <v>226416.66666666666</v>
      </c>
      <c r="BC499" s="171">
        <f t="shared" si="123"/>
        <v>109038.46153846153</v>
      </c>
      <c r="BD499">
        <f t="shared" si="126"/>
        <v>494000</v>
      </c>
      <c r="BE499" s="171">
        <f t="shared" si="117"/>
        <v>335455.12820512819</v>
      </c>
    </row>
    <row r="500" spans="39:57" x14ac:dyDescent="0.2">
      <c r="AM500" s="171">
        <f t="shared" si="112"/>
        <v>6910200</v>
      </c>
      <c r="AN500" s="171">
        <f t="shared" si="118"/>
        <v>9880.0495582459826</v>
      </c>
      <c r="AO500">
        <f t="shared" si="124"/>
        <v>495000</v>
      </c>
      <c r="AP500" s="171">
        <f t="shared" si="113"/>
        <v>6920080.0495582456</v>
      </c>
      <c r="AR500" s="171">
        <f t="shared" si="114"/>
        <v>2103543.7499999995</v>
      </c>
      <c r="AS500" s="171">
        <f t="shared" si="119"/>
        <v>4262.6262626262624</v>
      </c>
      <c r="AT500">
        <f t="shared" si="127"/>
        <v>495000</v>
      </c>
      <c r="AU500" s="171">
        <f t="shared" si="115"/>
        <v>2107806.3762626257</v>
      </c>
      <c r="AW500" s="171">
        <f t="shared" si="120"/>
        <v>1897500</v>
      </c>
      <c r="AX500" s="171">
        <f t="shared" si="121"/>
        <v>204412.12121212122</v>
      </c>
      <c r="AY500">
        <f t="shared" si="125"/>
        <v>495000</v>
      </c>
      <c r="AZ500" s="171">
        <f t="shared" si="116"/>
        <v>2101912.1212121211</v>
      </c>
      <c r="BB500" s="171">
        <f t="shared" si="122"/>
        <v>226875</v>
      </c>
      <c r="BC500" s="171">
        <f t="shared" si="123"/>
        <v>108818.18181818182</v>
      </c>
      <c r="BD500">
        <f t="shared" si="126"/>
        <v>495000</v>
      </c>
      <c r="BE500" s="171">
        <f t="shared" si="117"/>
        <v>335693.18181818182</v>
      </c>
    </row>
    <row r="501" spans="39:57" x14ac:dyDescent="0.2">
      <c r="AM501" s="171">
        <f t="shared" si="112"/>
        <v>6924160</v>
      </c>
      <c r="AN501" s="171">
        <f t="shared" si="118"/>
        <v>9860.1301034914541</v>
      </c>
      <c r="AO501">
        <f t="shared" si="124"/>
        <v>496000</v>
      </c>
      <c r="AP501" s="171">
        <f t="shared" si="113"/>
        <v>6934020.1301034912</v>
      </c>
      <c r="AR501" s="171">
        <f t="shared" si="114"/>
        <v>2107793.333333333</v>
      </c>
      <c r="AS501" s="171">
        <f t="shared" si="119"/>
        <v>4254.0322580645161</v>
      </c>
      <c r="AT501">
        <f t="shared" si="127"/>
        <v>496000</v>
      </c>
      <c r="AU501" s="171">
        <f t="shared" si="115"/>
        <v>2112047.3655913975</v>
      </c>
      <c r="AW501" s="171">
        <f t="shared" si="120"/>
        <v>1901333.3333333335</v>
      </c>
      <c r="AX501" s="171">
        <f t="shared" si="121"/>
        <v>204000</v>
      </c>
      <c r="AY501">
        <f t="shared" si="125"/>
        <v>496000</v>
      </c>
      <c r="AZ501" s="171">
        <f t="shared" si="116"/>
        <v>2105333.3333333335</v>
      </c>
      <c r="BB501" s="171">
        <f t="shared" si="122"/>
        <v>227333.33333333331</v>
      </c>
      <c r="BC501" s="171">
        <f t="shared" si="123"/>
        <v>108598.79032258065</v>
      </c>
      <c r="BD501">
        <f t="shared" si="126"/>
        <v>496000</v>
      </c>
      <c r="BE501" s="171">
        <f t="shared" si="117"/>
        <v>335932.12365591398</v>
      </c>
    </row>
    <row r="502" spans="39:57" x14ac:dyDescent="0.2">
      <c r="AM502" s="171">
        <f t="shared" si="112"/>
        <v>6938120</v>
      </c>
      <c r="AN502" s="171">
        <f t="shared" si="118"/>
        <v>9840.2908075085743</v>
      </c>
      <c r="AO502">
        <f t="shared" si="124"/>
        <v>497000</v>
      </c>
      <c r="AP502" s="171">
        <f t="shared" si="113"/>
        <v>6947960.2908075089</v>
      </c>
      <c r="AR502" s="171">
        <f t="shared" si="114"/>
        <v>2112042.9166666665</v>
      </c>
      <c r="AS502" s="171">
        <f t="shared" si="119"/>
        <v>4245.4728370221328</v>
      </c>
      <c r="AT502">
        <f t="shared" si="127"/>
        <v>497000</v>
      </c>
      <c r="AU502" s="171">
        <f t="shared" si="115"/>
        <v>2116288.3895036886</v>
      </c>
      <c r="AW502" s="171">
        <f t="shared" si="120"/>
        <v>1905166.6666666667</v>
      </c>
      <c r="AX502" s="171">
        <f t="shared" si="121"/>
        <v>203589.53722334004</v>
      </c>
      <c r="AY502">
        <f t="shared" si="125"/>
        <v>497000</v>
      </c>
      <c r="AZ502" s="171">
        <f t="shared" si="116"/>
        <v>2108756.203890007</v>
      </c>
      <c r="BB502" s="171">
        <f t="shared" si="122"/>
        <v>227791.66666666666</v>
      </c>
      <c r="BC502" s="171">
        <f t="shared" si="123"/>
        <v>108380.28169014085</v>
      </c>
      <c r="BD502">
        <f t="shared" si="126"/>
        <v>497000</v>
      </c>
      <c r="BE502" s="171">
        <f t="shared" si="117"/>
        <v>336171.94835680752</v>
      </c>
    </row>
    <row r="503" spans="39:57" x14ac:dyDescent="0.2">
      <c r="AM503" s="171">
        <f t="shared" si="112"/>
        <v>6952080</v>
      </c>
      <c r="AN503" s="171">
        <f t="shared" si="118"/>
        <v>9820.5311874131748</v>
      </c>
      <c r="AO503">
        <f t="shared" si="124"/>
        <v>498000</v>
      </c>
      <c r="AP503" s="171">
        <f t="shared" si="113"/>
        <v>6961900.5311874133</v>
      </c>
      <c r="AR503" s="171">
        <f t="shared" si="114"/>
        <v>2116292.4999999995</v>
      </c>
      <c r="AS503" s="171">
        <f t="shared" si="119"/>
        <v>4236.9477911646591</v>
      </c>
      <c r="AT503">
        <f t="shared" si="127"/>
        <v>498000</v>
      </c>
      <c r="AU503" s="171">
        <f t="shared" si="115"/>
        <v>2120529.4477911643</v>
      </c>
      <c r="AW503" s="171">
        <f t="shared" si="120"/>
        <v>1909000</v>
      </c>
      <c r="AX503" s="171">
        <f t="shared" si="121"/>
        <v>203180.72289156626</v>
      </c>
      <c r="AY503">
        <f t="shared" si="125"/>
        <v>498000</v>
      </c>
      <c r="AZ503" s="171">
        <f t="shared" si="116"/>
        <v>2112180.7228915663</v>
      </c>
      <c r="BB503" s="171">
        <f t="shared" si="122"/>
        <v>228250</v>
      </c>
      <c r="BC503" s="171">
        <f t="shared" si="123"/>
        <v>108162.65060240965</v>
      </c>
      <c r="BD503">
        <f t="shared" si="126"/>
        <v>498000</v>
      </c>
      <c r="BE503" s="171">
        <f t="shared" si="117"/>
        <v>336412.65060240962</v>
      </c>
    </row>
    <row r="504" spans="39:57" x14ac:dyDescent="0.2">
      <c r="AM504" s="171">
        <f t="shared" si="112"/>
        <v>6966040</v>
      </c>
      <c r="AN504" s="171">
        <f t="shared" si="118"/>
        <v>9800.8507641919059</v>
      </c>
      <c r="AO504">
        <f t="shared" si="124"/>
        <v>499000</v>
      </c>
      <c r="AP504" s="171">
        <f t="shared" si="113"/>
        <v>6975840.8507641917</v>
      </c>
      <c r="AR504" s="171">
        <f t="shared" si="114"/>
        <v>2120542.083333333</v>
      </c>
      <c r="AS504" s="171">
        <f t="shared" si="119"/>
        <v>4228.4569138276556</v>
      </c>
      <c r="AT504">
        <f t="shared" si="127"/>
        <v>499000</v>
      </c>
      <c r="AU504" s="171">
        <f t="shared" si="115"/>
        <v>2124770.5402471605</v>
      </c>
      <c r="AW504" s="171">
        <f t="shared" si="120"/>
        <v>1912833.3333333335</v>
      </c>
      <c r="AX504" s="171">
        <f t="shared" si="121"/>
        <v>202773.54709418837</v>
      </c>
      <c r="AY504">
        <f t="shared" si="125"/>
        <v>499000</v>
      </c>
      <c r="AZ504" s="171">
        <f t="shared" si="116"/>
        <v>2115606.8804275217</v>
      </c>
      <c r="BB504" s="171">
        <f t="shared" si="122"/>
        <v>228708.33333333331</v>
      </c>
      <c r="BC504" s="171">
        <f t="shared" si="123"/>
        <v>107945.89178356713</v>
      </c>
      <c r="BD504">
        <f t="shared" si="126"/>
        <v>499000</v>
      </c>
      <c r="BE504" s="171">
        <f t="shared" si="117"/>
        <v>336654.22511690046</v>
      </c>
    </row>
    <row r="505" spans="39:57" x14ac:dyDescent="0.2">
      <c r="AM505" s="171">
        <f t="shared" si="112"/>
        <v>6980000</v>
      </c>
      <c r="AN505" s="171">
        <f t="shared" si="118"/>
        <v>9781.2490626635226</v>
      </c>
      <c r="AO505">
        <f t="shared" si="124"/>
        <v>500000</v>
      </c>
      <c r="AP505" s="171">
        <f t="shared" si="113"/>
        <v>6989781.2490626639</v>
      </c>
      <c r="AR505" s="171">
        <f t="shared" si="114"/>
        <v>2124791.6666666665</v>
      </c>
      <c r="AS505" s="171">
        <f t="shared" si="119"/>
        <v>4220</v>
      </c>
      <c r="AT505">
        <f t="shared" si="127"/>
        <v>500000</v>
      </c>
      <c r="AU505" s="171">
        <f t="shared" si="115"/>
        <v>2129011.6666666665</v>
      </c>
      <c r="AW505" s="171">
        <f t="shared" si="120"/>
        <v>1916666.6666666667</v>
      </c>
      <c r="AX505" s="171">
        <f t="shared" si="121"/>
        <v>202368</v>
      </c>
      <c r="AY505">
        <f t="shared" si="125"/>
        <v>500000</v>
      </c>
      <c r="AZ505" s="171">
        <f t="shared" si="116"/>
        <v>2119034.666666667</v>
      </c>
      <c r="BB505" s="171">
        <f t="shared" si="122"/>
        <v>229166.66666666666</v>
      </c>
      <c r="BC505" s="171">
        <f t="shared" si="123"/>
        <v>107730</v>
      </c>
      <c r="BD505">
        <f t="shared" si="126"/>
        <v>500000</v>
      </c>
      <c r="BE505" s="171">
        <f t="shared" si="117"/>
        <v>336896.66666666663</v>
      </c>
    </row>
    <row r="506" spans="39:57" x14ac:dyDescent="0.2">
      <c r="AM506" s="171">
        <f t="shared" si="112"/>
        <v>6993960</v>
      </c>
      <c r="AN506" s="171">
        <f t="shared" si="118"/>
        <v>9761.7256114406409</v>
      </c>
      <c r="AO506">
        <f t="shared" si="124"/>
        <v>501000</v>
      </c>
      <c r="AP506" s="171">
        <f t="shared" si="113"/>
        <v>7003721.7256114408</v>
      </c>
      <c r="AR506" s="171">
        <f t="shared" si="114"/>
        <v>2129041.2499999995</v>
      </c>
      <c r="AS506" s="171">
        <f t="shared" si="119"/>
        <v>4211.5768463073855</v>
      </c>
      <c r="AT506">
        <f t="shared" si="127"/>
        <v>501000</v>
      </c>
      <c r="AU506" s="171">
        <f t="shared" si="115"/>
        <v>2133252.8268463071</v>
      </c>
      <c r="AW506" s="171">
        <f t="shared" si="120"/>
        <v>1920500</v>
      </c>
      <c r="AX506" s="171">
        <f t="shared" si="121"/>
        <v>201964.07185628742</v>
      </c>
      <c r="AY506">
        <f t="shared" si="125"/>
        <v>501000</v>
      </c>
      <c r="AZ506" s="171">
        <f t="shared" si="116"/>
        <v>2122464.0718562873</v>
      </c>
      <c r="BB506" s="171">
        <f t="shared" si="122"/>
        <v>229625</v>
      </c>
      <c r="BC506" s="171">
        <f t="shared" si="123"/>
        <v>107514.97005988024</v>
      </c>
      <c r="BD506">
        <f t="shared" si="126"/>
        <v>501000</v>
      </c>
      <c r="BE506" s="171">
        <f t="shared" si="117"/>
        <v>337139.97005988023</v>
      </c>
    </row>
    <row r="507" spans="39:57" x14ac:dyDescent="0.2">
      <c r="AM507" s="171">
        <f t="shared" si="112"/>
        <v>7007920</v>
      </c>
      <c r="AN507" s="171">
        <f t="shared" si="118"/>
        <v>9742.2799428919552</v>
      </c>
      <c r="AO507">
        <f t="shared" si="124"/>
        <v>502000</v>
      </c>
      <c r="AP507" s="171">
        <f t="shared" si="113"/>
        <v>7017662.2799428916</v>
      </c>
      <c r="AR507" s="171">
        <f t="shared" si="114"/>
        <v>2133290.833333333</v>
      </c>
      <c r="AS507" s="171">
        <f t="shared" si="119"/>
        <v>4203.1872509960158</v>
      </c>
      <c r="AT507">
        <f t="shared" si="127"/>
        <v>502000</v>
      </c>
      <c r="AU507" s="171">
        <f t="shared" si="115"/>
        <v>2137494.020584329</v>
      </c>
      <c r="AW507" s="171">
        <f t="shared" si="120"/>
        <v>1924333.3333333335</v>
      </c>
      <c r="AX507" s="171">
        <f t="shared" si="121"/>
        <v>201561.75298804781</v>
      </c>
      <c r="AY507">
        <f t="shared" si="125"/>
        <v>502000</v>
      </c>
      <c r="AZ507" s="171">
        <f t="shared" si="116"/>
        <v>2125895.0863213814</v>
      </c>
      <c r="BB507" s="171">
        <f t="shared" si="122"/>
        <v>230083.33333333331</v>
      </c>
      <c r="BC507" s="171">
        <f t="shared" si="123"/>
        <v>107300.796812749</v>
      </c>
      <c r="BD507">
        <f t="shared" si="126"/>
        <v>502000</v>
      </c>
      <c r="BE507" s="171">
        <f t="shared" si="117"/>
        <v>337384.13014608232</v>
      </c>
    </row>
    <row r="508" spans="39:57" x14ac:dyDescent="0.2">
      <c r="AM508" s="171">
        <f t="shared" si="112"/>
        <v>7021880</v>
      </c>
      <c r="AN508" s="171">
        <f t="shared" si="118"/>
        <v>9722.9115931048927</v>
      </c>
      <c r="AO508">
        <f t="shared" si="124"/>
        <v>503000</v>
      </c>
      <c r="AP508" s="171">
        <f t="shared" si="113"/>
        <v>7031602.9115931047</v>
      </c>
      <c r="AR508" s="171">
        <f t="shared" si="114"/>
        <v>2137540.4166666665</v>
      </c>
      <c r="AS508" s="171">
        <f t="shared" si="119"/>
        <v>4194.8310139165014</v>
      </c>
      <c r="AT508">
        <f t="shared" si="127"/>
        <v>503000</v>
      </c>
      <c r="AU508" s="171">
        <f t="shared" si="115"/>
        <v>2141735.247680583</v>
      </c>
      <c r="AW508" s="171">
        <f t="shared" si="120"/>
        <v>1928166.6666666667</v>
      </c>
      <c r="AX508" s="171">
        <f t="shared" si="121"/>
        <v>201161.03379721669</v>
      </c>
      <c r="AY508">
        <f t="shared" si="125"/>
        <v>503000</v>
      </c>
      <c r="AZ508" s="171">
        <f t="shared" si="116"/>
        <v>2129327.7004638836</v>
      </c>
      <c r="BB508" s="171">
        <f t="shared" si="122"/>
        <v>230541.66666666666</v>
      </c>
      <c r="BC508" s="171">
        <f t="shared" si="123"/>
        <v>107087.47514910536</v>
      </c>
      <c r="BD508">
        <f t="shared" si="126"/>
        <v>503000</v>
      </c>
      <c r="BE508" s="171">
        <f t="shared" si="117"/>
        <v>337629.14181577205</v>
      </c>
    </row>
    <row r="509" spans="39:57" x14ac:dyDescent="0.2">
      <c r="AM509" s="171">
        <f t="shared" si="112"/>
        <v>7035840</v>
      </c>
      <c r="AN509" s="171">
        <f t="shared" si="118"/>
        <v>9703.6201018487336</v>
      </c>
      <c r="AO509">
        <f t="shared" si="124"/>
        <v>504000</v>
      </c>
      <c r="AP509" s="171">
        <f t="shared" si="113"/>
        <v>7045543.6201018486</v>
      </c>
      <c r="AR509" s="171">
        <f t="shared" si="114"/>
        <v>2141789.9999999995</v>
      </c>
      <c r="AS509" s="171">
        <f t="shared" si="119"/>
        <v>4186.5079365079364</v>
      </c>
      <c r="AT509">
        <f t="shared" si="127"/>
        <v>504000</v>
      </c>
      <c r="AU509" s="171">
        <f t="shared" si="115"/>
        <v>2145976.5079365075</v>
      </c>
      <c r="AW509" s="171">
        <f t="shared" si="120"/>
        <v>1932000</v>
      </c>
      <c r="AX509" s="171">
        <f t="shared" si="121"/>
        <v>200761.90476190476</v>
      </c>
      <c r="AY509">
        <f t="shared" si="125"/>
        <v>504000</v>
      </c>
      <c r="AZ509" s="171">
        <f t="shared" si="116"/>
        <v>2132761.9047619049</v>
      </c>
      <c r="BB509" s="171">
        <f t="shared" si="122"/>
        <v>231000</v>
      </c>
      <c r="BC509" s="171">
        <f t="shared" si="123"/>
        <v>106875</v>
      </c>
      <c r="BD509">
        <f t="shared" si="126"/>
        <v>504000</v>
      </c>
      <c r="BE509" s="171">
        <f t="shared" si="117"/>
        <v>337875</v>
      </c>
    </row>
    <row r="510" spans="39:57" x14ac:dyDescent="0.2">
      <c r="AM510" s="171">
        <f t="shared" si="112"/>
        <v>7049800</v>
      </c>
      <c r="AN510" s="171">
        <f t="shared" si="118"/>
        <v>9684.4050125381418</v>
      </c>
      <c r="AO510">
        <f t="shared" si="124"/>
        <v>505000</v>
      </c>
      <c r="AP510" s="171">
        <f t="shared" si="113"/>
        <v>7059484.4050125377</v>
      </c>
      <c r="AR510" s="171">
        <f t="shared" si="114"/>
        <v>2146039.583333333</v>
      </c>
      <c r="AS510" s="171">
        <f t="shared" si="119"/>
        <v>4178.2178217821784</v>
      </c>
      <c r="AT510">
        <f t="shared" si="127"/>
        <v>505000</v>
      </c>
      <c r="AU510" s="171">
        <f t="shared" si="115"/>
        <v>2150217.801155115</v>
      </c>
      <c r="AW510" s="171">
        <f t="shared" si="120"/>
        <v>1935833.3333333335</v>
      </c>
      <c r="AX510" s="171">
        <f t="shared" si="121"/>
        <v>200364.35643564357</v>
      </c>
      <c r="AY510">
        <f t="shared" si="125"/>
        <v>505000</v>
      </c>
      <c r="AZ510" s="171">
        <f t="shared" si="116"/>
        <v>2136197.689768977</v>
      </c>
      <c r="BB510" s="171">
        <f t="shared" si="122"/>
        <v>231458.33333333331</v>
      </c>
      <c r="BC510" s="171">
        <f t="shared" si="123"/>
        <v>106663.36633663367</v>
      </c>
      <c r="BD510">
        <f t="shared" si="126"/>
        <v>505000</v>
      </c>
      <c r="BE510" s="171">
        <f t="shared" si="117"/>
        <v>338121.699669967</v>
      </c>
    </row>
    <row r="511" spans="39:57" x14ac:dyDescent="0.2">
      <c r="AM511" s="171">
        <f t="shared" si="112"/>
        <v>7063760</v>
      </c>
      <c r="AN511" s="171">
        <f t="shared" si="118"/>
        <v>9665.2658721971566</v>
      </c>
      <c r="AO511">
        <f t="shared" si="124"/>
        <v>506000</v>
      </c>
      <c r="AP511" s="171">
        <f t="shared" si="113"/>
        <v>7073425.2658721972</v>
      </c>
      <c r="AR511" s="171">
        <f t="shared" si="114"/>
        <v>2150289.1666666665</v>
      </c>
      <c r="AS511" s="171">
        <f t="shared" si="119"/>
        <v>4169.9604743083</v>
      </c>
      <c r="AT511">
        <f t="shared" si="127"/>
        <v>506000</v>
      </c>
      <c r="AU511" s="171">
        <f t="shared" si="115"/>
        <v>2154459.1271409746</v>
      </c>
      <c r="AW511" s="171">
        <f t="shared" si="120"/>
        <v>1939666.6666666667</v>
      </c>
      <c r="AX511" s="171">
        <f t="shared" si="121"/>
        <v>199968.37944664032</v>
      </c>
      <c r="AY511">
        <f t="shared" si="125"/>
        <v>506000</v>
      </c>
      <c r="AZ511" s="171">
        <f t="shared" si="116"/>
        <v>2139635.0461133071</v>
      </c>
      <c r="BB511" s="171">
        <f t="shared" si="122"/>
        <v>231916.66666666666</v>
      </c>
      <c r="BC511" s="171">
        <f t="shared" si="123"/>
        <v>106452.56916996048</v>
      </c>
      <c r="BD511">
        <f t="shared" si="126"/>
        <v>506000</v>
      </c>
      <c r="BE511" s="171">
        <f t="shared" si="117"/>
        <v>338369.23583662714</v>
      </c>
    </row>
    <row r="512" spans="39:57" x14ac:dyDescent="0.2">
      <c r="AM512" s="171">
        <f t="shared" si="112"/>
        <v>7077720</v>
      </c>
      <c r="AN512" s="171">
        <f t="shared" si="118"/>
        <v>9646.2022314235928</v>
      </c>
      <c r="AO512">
        <f t="shared" si="124"/>
        <v>507000</v>
      </c>
      <c r="AP512" s="171">
        <f t="shared" si="113"/>
        <v>7087366.2022314239</v>
      </c>
      <c r="AR512" s="171">
        <f t="shared" si="114"/>
        <v>2154538.7499999995</v>
      </c>
      <c r="AS512" s="171">
        <f t="shared" si="119"/>
        <v>4161.7357001972387</v>
      </c>
      <c r="AT512">
        <f t="shared" si="127"/>
        <v>507000</v>
      </c>
      <c r="AU512" s="171">
        <f t="shared" si="115"/>
        <v>2158700.4857001966</v>
      </c>
      <c r="AW512" s="171">
        <f t="shared" si="120"/>
        <v>1943500</v>
      </c>
      <c r="AX512" s="171">
        <f t="shared" si="121"/>
        <v>199573.96449704142</v>
      </c>
      <c r="AY512">
        <f t="shared" si="125"/>
        <v>507000</v>
      </c>
      <c r="AZ512" s="171">
        <f t="shared" si="116"/>
        <v>2143073.9644970414</v>
      </c>
      <c r="BB512" s="171">
        <f t="shared" si="122"/>
        <v>232375</v>
      </c>
      <c r="BC512" s="171">
        <f t="shared" si="123"/>
        <v>106242.60355029585</v>
      </c>
      <c r="BD512">
        <f t="shared" si="126"/>
        <v>507000</v>
      </c>
      <c r="BE512" s="171">
        <f t="shared" si="117"/>
        <v>338617.60355029587</v>
      </c>
    </row>
    <row r="513" spans="39:57" x14ac:dyDescent="0.2">
      <c r="AM513" s="171">
        <f t="shared" si="112"/>
        <v>7091680</v>
      </c>
      <c r="AN513" s="171">
        <f t="shared" si="118"/>
        <v>9627.2136443538602</v>
      </c>
      <c r="AO513">
        <f t="shared" si="124"/>
        <v>508000</v>
      </c>
      <c r="AP513" s="171">
        <f t="shared" si="113"/>
        <v>7101307.2136443537</v>
      </c>
      <c r="AR513" s="171">
        <f t="shared" si="114"/>
        <v>2158788.333333333</v>
      </c>
      <c r="AS513" s="171">
        <f t="shared" si="119"/>
        <v>4153.5433070866138</v>
      </c>
      <c r="AT513">
        <f t="shared" si="127"/>
        <v>508000</v>
      </c>
      <c r="AU513" s="171">
        <f t="shared" si="115"/>
        <v>2162941.8766404195</v>
      </c>
      <c r="AW513" s="171">
        <f t="shared" si="120"/>
        <v>1947333.3333333335</v>
      </c>
      <c r="AX513" s="171">
        <f t="shared" si="121"/>
        <v>199181.10236220472</v>
      </c>
      <c r="AY513">
        <f t="shared" si="125"/>
        <v>508000</v>
      </c>
      <c r="AZ513" s="171">
        <f t="shared" si="116"/>
        <v>2146514.4356955383</v>
      </c>
      <c r="BB513" s="171">
        <f t="shared" si="122"/>
        <v>232833.33333333331</v>
      </c>
      <c r="BC513" s="171">
        <f t="shared" si="123"/>
        <v>106033.46456692913</v>
      </c>
      <c r="BD513">
        <f t="shared" si="126"/>
        <v>508000</v>
      </c>
      <c r="BE513" s="171">
        <f t="shared" si="117"/>
        <v>338866.79790026246</v>
      </c>
    </row>
    <row r="514" spans="39:57" x14ac:dyDescent="0.2">
      <c r="AM514" s="171">
        <f t="shared" si="112"/>
        <v>7105640</v>
      </c>
      <c r="AN514" s="171">
        <f t="shared" si="118"/>
        <v>9608.2996686282149</v>
      </c>
      <c r="AO514">
        <f t="shared" si="124"/>
        <v>509000</v>
      </c>
      <c r="AP514" s="171">
        <f t="shared" si="113"/>
        <v>7115248.2996686278</v>
      </c>
      <c r="AR514" s="171">
        <f t="shared" si="114"/>
        <v>2163037.9166666665</v>
      </c>
      <c r="AS514" s="171">
        <f t="shared" si="119"/>
        <v>4145.3831041257372</v>
      </c>
      <c r="AT514">
        <f t="shared" si="127"/>
        <v>509000</v>
      </c>
      <c r="AU514" s="171">
        <f t="shared" si="115"/>
        <v>2167183.2997707925</v>
      </c>
      <c r="AW514" s="171">
        <f t="shared" si="120"/>
        <v>1951166.6666666667</v>
      </c>
      <c r="AX514" s="171">
        <f t="shared" si="121"/>
        <v>198789.78388998035</v>
      </c>
      <c r="AY514">
        <f t="shared" si="125"/>
        <v>509000</v>
      </c>
      <c r="AZ514" s="171">
        <f t="shared" si="116"/>
        <v>2149956.450556647</v>
      </c>
      <c r="BB514" s="171">
        <f t="shared" si="122"/>
        <v>233291.66666666666</v>
      </c>
      <c r="BC514" s="171">
        <f t="shared" si="123"/>
        <v>105825.14734774067</v>
      </c>
      <c r="BD514">
        <f t="shared" si="126"/>
        <v>509000</v>
      </c>
      <c r="BE514" s="171">
        <f t="shared" si="117"/>
        <v>339116.81401440734</v>
      </c>
    </row>
    <row r="515" spans="39:57" x14ac:dyDescent="0.2">
      <c r="AM515" s="171">
        <f t="shared" si="112"/>
        <v>7119600</v>
      </c>
      <c r="AN515" s="171">
        <f t="shared" si="118"/>
        <v>9589.4598653563953</v>
      </c>
      <c r="AO515">
        <f t="shared" si="124"/>
        <v>510000</v>
      </c>
      <c r="AP515" s="171">
        <f t="shared" si="113"/>
        <v>7129189.4598653568</v>
      </c>
      <c r="AR515" s="171">
        <f t="shared" si="114"/>
        <v>2167287.4999999995</v>
      </c>
      <c r="AS515" s="171">
        <f t="shared" si="119"/>
        <v>4137.2549019607841</v>
      </c>
      <c r="AT515">
        <f t="shared" si="127"/>
        <v>510000</v>
      </c>
      <c r="AU515" s="171">
        <f t="shared" si="115"/>
        <v>2171424.7549019605</v>
      </c>
      <c r="AW515" s="171">
        <f t="shared" si="120"/>
        <v>1955000</v>
      </c>
      <c r="AX515" s="171">
        <f t="shared" si="121"/>
        <v>198400</v>
      </c>
      <c r="AY515">
        <f t="shared" si="125"/>
        <v>510000</v>
      </c>
      <c r="AZ515" s="171">
        <f t="shared" si="116"/>
        <v>2153400</v>
      </c>
      <c r="BB515" s="171">
        <f t="shared" si="122"/>
        <v>233750</v>
      </c>
      <c r="BC515" s="171">
        <f t="shared" si="123"/>
        <v>105617.64705882352</v>
      </c>
      <c r="BD515">
        <f t="shared" si="126"/>
        <v>510000</v>
      </c>
      <c r="BE515" s="171">
        <f t="shared" si="117"/>
        <v>339367.6470588235</v>
      </c>
    </row>
    <row r="516" spans="39:57" x14ac:dyDescent="0.2">
      <c r="AM516" s="171">
        <f t="shared" si="112"/>
        <v>7133560</v>
      </c>
      <c r="AN516" s="171">
        <f t="shared" si="118"/>
        <v>9570.6937990836814</v>
      </c>
      <c r="AO516">
        <f t="shared" si="124"/>
        <v>511000</v>
      </c>
      <c r="AP516" s="171">
        <f t="shared" si="113"/>
        <v>7143130.6937990841</v>
      </c>
      <c r="AR516" s="171">
        <f t="shared" si="114"/>
        <v>2171537.083333333</v>
      </c>
      <c r="AS516" s="171">
        <f t="shared" si="119"/>
        <v>4129.158512720157</v>
      </c>
      <c r="AT516">
        <f t="shared" si="127"/>
        <v>511000</v>
      </c>
      <c r="AU516" s="171">
        <f t="shared" si="115"/>
        <v>2175666.2418460534</v>
      </c>
      <c r="AW516" s="171">
        <f t="shared" si="120"/>
        <v>1958833.3333333335</v>
      </c>
      <c r="AX516" s="171">
        <f t="shared" si="121"/>
        <v>198011.74168297456</v>
      </c>
      <c r="AY516">
        <f t="shared" si="125"/>
        <v>511000</v>
      </c>
      <c r="AZ516" s="171">
        <f t="shared" si="116"/>
        <v>2156845.0750163081</v>
      </c>
      <c r="BB516" s="171">
        <f t="shared" si="122"/>
        <v>234208.33333333331</v>
      </c>
      <c r="BC516" s="171">
        <f t="shared" si="123"/>
        <v>105410.95890410959</v>
      </c>
      <c r="BD516">
        <f t="shared" si="126"/>
        <v>511000</v>
      </c>
      <c r="BE516" s="171">
        <f t="shared" si="117"/>
        <v>339619.29223744292</v>
      </c>
    </row>
    <row r="517" spans="39:57" x14ac:dyDescent="0.2">
      <c r="AM517" s="171">
        <f t="shared" ref="AM517:AM580" si="128">AO517/2*$C$17</f>
        <v>7147520</v>
      </c>
      <c r="AN517" s="171">
        <f t="shared" si="118"/>
        <v>9552.0010377573471</v>
      </c>
      <c r="AO517">
        <f t="shared" si="124"/>
        <v>512000</v>
      </c>
      <c r="AP517" s="171">
        <f t="shared" ref="AP517:AP580" si="129">AM517+AN517</f>
        <v>7157072.0010377569</v>
      </c>
      <c r="AR517" s="171">
        <f t="shared" ref="AR517:AR580" si="130">AT517/2*$C$46</f>
        <v>2175786.6666666665</v>
      </c>
      <c r="AS517" s="171">
        <f t="shared" si="119"/>
        <v>4121.09375</v>
      </c>
      <c r="AT517">
        <f t="shared" si="127"/>
        <v>512000</v>
      </c>
      <c r="AU517" s="171">
        <f t="shared" ref="AU517:AU580" si="131">AR517+AS517</f>
        <v>2179907.7604166665</v>
      </c>
      <c r="AW517" s="171">
        <f t="shared" si="120"/>
        <v>1962666.6666666667</v>
      </c>
      <c r="AX517" s="171">
        <f t="shared" si="121"/>
        <v>197625</v>
      </c>
      <c r="AY517">
        <f t="shared" si="125"/>
        <v>512000</v>
      </c>
      <c r="AZ517" s="171">
        <f t="shared" ref="AZ517:AZ580" si="132">AW517+AX517</f>
        <v>2160291.666666667</v>
      </c>
      <c r="BB517" s="171">
        <f t="shared" si="122"/>
        <v>234666.66666666666</v>
      </c>
      <c r="BC517" s="171">
        <f t="shared" si="123"/>
        <v>105205.078125</v>
      </c>
      <c r="BD517">
        <f t="shared" si="126"/>
        <v>512000</v>
      </c>
      <c r="BE517" s="171">
        <f t="shared" ref="BE517:BE580" si="133">BB517+BC517</f>
        <v>339871.74479166663</v>
      </c>
    </row>
    <row r="518" spans="39:57" x14ac:dyDescent="0.2">
      <c r="AM518" s="171">
        <f t="shared" si="128"/>
        <v>7161480</v>
      </c>
      <c r="AN518" s="171">
        <f t="shared" ref="AN518:AN581" si="134">$C$16*$C$15/AO518</f>
        <v>9533.3811526934915</v>
      </c>
      <c r="AO518">
        <f t="shared" si="124"/>
        <v>513000</v>
      </c>
      <c r="AP518" s="171">
        <f t="shared" si="129"/>
        <v>7171013.3811526932</v>
      </c>
      <c r="AR518" s="171">
        <f t="shared" si="130"/>
        <v>2180036.2499999995</v>
      </c>
      <c r="AS518" s="171">
        <f t="shared" ref="AS518:AS581" si="135">$C$44*$C$45/AT518</f>
        <v>4113.0604288499026</v>
      </c>
      <c r="AT518">
        <f t="shared" si="127"/>
        <v>513000</v>
      </c>
      <c r="AU518" s="171">
        <f t="shared" si="131"/>
        <v>2184149.3104288494</v>
      </c>
      <c r="AW518" s="171">
        <f t="shared" ref="AW518:AW581" si="136">AY518/2*$C$73</f>
        <v>1966500</v>
      </c>
      <c r="AX518" s="171">
        <f t="shared" ref="AX518:AX581" si="137">$C$72*$C$71/AY518</f>
        <v>197239.76608187135</v>
      </c>
      <c r="AY518">
        <f t="shared" si="125"/>
        <v>513000</v>
      </c>
      <c r="AZ518" s="171">
        <f t="shared" si="132"/>
        <v>2163739.7660818715</v>
      </c>
      <c r="BB518" s="171">
        <f t="shared" ref="BB518:BB581" si="138">BD518/2*$C$107</f>
        <v>235125</v>
      </c>
      <c r="BC518" s="171">
        <f t="shared" ref="BC518:BC581" si="139">$C$105*$C$106/BD518</f>
        <v>105000</v>
      </c>
      <c r="BD518">
        <f t="shared" si="126"/>
        <v>513000</v>
      </c>
      <c r="BE518" s="171">
        <f t="shared" si="133"/>
        <v>340125</v>
      </c>
    </row>
    <row r="519" spans="39:57" x14ac:dyDescent="0.2">
      <c r="AM519" s="171">
        <f t="shared" si="128"/>
        <v>7175440</v>
      </c>
      <c r="AN519" s="171">
        <f t="shared" si="134"/>
        <v>9514.8337185442833</v>
      </c>
      <c r="AO519">
        <f t="shared" ref="AO519:AO582" si="140">1000+AO518</f>
        <v>514000</v>
      </c>
      <c r="AP519" s="171">
        <f t="shared" si="129"/>
        <v>7184954.8337185439</v>
      </c>
      <c r="AR519" s="171">
        <f t="shared" si="130"/>
        <v>2184285.833333333</v>
      </c>
      <c r="AS519" s="171">
        <f t="shared" si="135"/>
        <v>4105.0583657587549</v>
      </c>
      <c r="AT519">
        <f t="shared" si="127"/>
        <v>514000</v>
      </c>
      <c r="AU519" s="171">
        <f t="shared" si="131"/>
        <v>2188390.891699092</v>
      </c>
      <c r="AW519" s="171">
        <f t="shared" si="136"/>
        <v>1970333.3333333335</v>
      </c>
      <c r="AX519" s="171">
        <f t="shared" si="137"/>
        <v>196856.03112840466</v>
      </c>
      <c r="AY519">
        <f t="shared" ref="AY519:AY582" si="141">1000+AY518</f>
        <v>514000</v>
      </c>
      <c r="AZ519" s="171">
        <f t="shared" si="132"/>
        <v>2167189.3644617382</v>
      </c>
      <c r="BB519" s="171">
        <f t="shared" si="138"/>
        <v>235583.33333333331</v>
      </c>
      <c r="BC519" s="171">
        <f t="shared" si="139"/>
        <v>104795.71984435798</v>
      </c>
      <c r="BD519">
        <f t="shared" ref="BD519:BD582" si="142">1000+BD518</f>
        <v>514000</v>
      </c>
      <c r="BE519" s="171">
        <f t="shared" si="133"/>
        <v>340379.0531776913</v>
      </c>
    </row>
    <row r="520" spans="39:57" x14ac:dyDescent="0.2">
      <c r="AM520" s="171">
        <f t="shared" si="128"/>
        <v>7189400</v>
      </c>
      <c r="AN520" s="171">
        <f t="shared" si="134"/>
        <v>9496.3583132655567</v>
      </c>
      <c r="AO520">
        <f t="shared" si="140"/>
        <v>515000</v>
      </c>
      <c r="AP520" s="171">
        <f t="shared" si="129"/>
        <v>7198896.3583132653</v>
      </c>
      <c r="AR520" s="171">
        <f t="shared" si="130"/>
        <v>2188535.4166666665</v>
      </c>
      <c r="AS520" s="171">
        <f t="shared" si="135"/>
        <v>4097.0873786407765</v>
      </c>
      <c r="AT520">
        <f t="shared" ref="AT520:AT583" si="143">AT519+1000</f>
        <v>515000</v>
      </c>
      <c r="AU520" s="171">
        <f t="shared" si="131"/>
        <v>2192632.5040453072</v>
      </c>
      <c r="AW520" s="171">
        <f t="shared" si="136"/>
        <v>1974166.6666666667</v>
      </c>
      <c r="AX520" s="171">
        <f t="shared" si="137"/>
        <v>196473.78640776698</v>
      </c>
      <c r="AY520">
        <f t="shared" si="141"/>
        <v>515000</v>
      </c>
      <c r="AZ520" s="171">
        <f t="shared" si="132"/>
        <v>2170640.4530744338</v>
      </c>
      <c r="BB520" s="171">
        <f t="shared" si="138"/>
        <v>236041.66666666666</v>
      </c>
      <c r="BC520" s="171">
        <f t="shared" si="139"/>
        <v>104592.23300970874</v>
      </c>
      <c r="BD520">
        <f t="shared" si="142"/>
        <v>515000</v>
      </c>
      <c r="BE520" s="171">
        <f t="shared" si="133"/>
        <v>340633.89967637538</v>
      </c>
    </row>
    <row r="521" spans="39:57" x14ac:dyDescent="0.2">
      <c r="AM521" s="171">
        <f t="shared" si="128"/>
        <v>7203360</v>
      </c>
      <c r="AN521" s="171">
        <f t="shared" si="134"/>
        <v>9477.954518084809</v>
      </c>
      <c r="AO521">
        <f t="shared" si="140"/>
        <v>516000</v>
      </c>
      <c r="AP521" s="171">
        <f t="shared" si="129"/>
        <v>7212837.9545180844</v>
      </c>
      <c r="AR521" s="171">
        <f t="shared" si="130"/>
        <v>2192784.9999999995</v>
      </c>
      <c r="AS521" s="171">
        <f t="shared" si="135"/>
        <v>4089.1472868217056</v>
      </c>
      <c r="AT521">
        <f t="shared" si="143"/>
        <v>516000</v>
      </c>
      <c r="AU521" s="171">
        <f t="shared" si="131"/>
        <v>2196874.1472868212</v>
      </c>
      <c r="AW521" s="171">
        <f t="shared" si="136"/>
        <v>1978000</v>
      </c>
      <c r="AX521" s="171">
        <f t="shared" si="137"/>
        <v>196093.02325581395</v>
      </c>
      <c r="AY521">
        <f t="shared" si="141"/>
        <v>516000</v>
      </c>
      <c r="AZ521" s="171">
        <f t="shared" si="132"/>
        <v>2174093.0232558139</v>
      </c>
      <c r="BB521" s="171">
        <f t="shared" si="138"/>
        <v>236500</v>
      </c>
      <c r="BC521" s="171">
        <f t="shared" si="139"/>
        <v>104389.53488372093</v>
      </c>
      <c r="BD521">
        <f t="shared" si="142"/>
        <v>516000</v>
      </c>
      <c r="BE521" s="171">
        <f t="shared" si="133"/>
        <v>340889.53488372092</v>
      </c>
    </row>
    <row r="522" spans="39:57" x14ac:dyDescent="0.2">
      <c r="AM522" s="171">
        <f t="shared" si="128"/>
        <v>7217320</v>
      </c>
      <c r="AN522" s="171">
        <f t="shared" si="134"/>
        <v>9459.621917469558</v>
      </c>
      <c r="AO522">
        <f t="shared" si="140"/>
        <v>517000</v>
      </c>
      <c r="AP522" s="171">
        <f t="shared" si="129"/>
        <v>7226779.6219174694</v>
      </c>
      <c r="AR522" s="171">
        <f t="shared" si="130"/>
        <v>2197034.583333333</v>
      </c>
      <c r="AS522" s="171">
        <f t="shared" si="135"/>
        <v>4081.237911025145</v>
      </c>
      <c r="AT522">
        <f t="shared" si="143"/>
        <v>517000</v>
      </c>
      <c r="AU522" s="171">
        <f t="shared" si="131"/>
        <v>2201115.8212443581</v>
      </c>
      <c r="AW522" s="171">
        <f t="shared" si="136"/>
        <v>1981833.3333333335</v>
      </c>
      <c r="AX522" s="171">
        <f t="shared" si="137"/>
        <v>195713.73307543522</v>
      </c>
      <c r="AY522">
        <f t="shared" si="141"/>
        <v>517000</v>
      </c>
      <c r="AZ522" s="171">
        <f t="shared" si="132"/>
        <v>2177547.0664087688</v>
      </c>
      <c r="BB522" s="171">
        <f t="shared" si="138"/>
        <v>236958.33333333331</v>
      </c>
      <c r="BC522" s="171">
        <f t="shared" si="139"/>
        <v>104187.62088974855</v>
      </c>
      <c r="BD522">
        <f t="shared" si="142"/>
        <v>517000</v>
      </c>
      <c r="BE522" s="171">
        <f t="shared" si="133"/>
        <v>341145.95422308188</v>
      </c>
    </row>
    <row r="523" spans="39:57" x14ac:dyDescent="0.2">
      <c r="AM523" s="171">
        <f t="shared" si="128"/>
        <v>7231280</v>
      </c>
      <c r="AN523" s="171">
        <f t="shared" si="134"/>
        <v>9441.360099096064</v>
      </c>
      <c r="AO523">
        <f t="shared" si="140"/>
        <v>518000</v>
      </c>
      <c r="AP523" s="171">
        <f t="shared" si="129"/>
        <v>7240721.3600990959</v>
      </c>
      <c r="AR523" s="171">
        <f t="shared" si="130"/>
        <v>2201284.1666666665</v>
      </c>
      <c r="AS523" s="171">
        <f t="shared" si="135"/>
        <v>4073.3590733590731</v>
      </c>
      <c r="AT523">
        <f t="shared" si="143"/>
        <v>518000</v>
      </c>
      <c r="AU523" s="171">
        <f t="shared" si="131"/>
        <v>2205357.5257400256</v>
      </c>
      <c r="AW523" s="171">
        <f t="shared" si="136"/>
        <v>1985666.6666666667</v>
      </c>
      <c r="AX523" s="171">
        <f t="shared" si="137"/>
        <v>195335.90733590734</v>
      </c>
      <c r="AY523">
        <f t="shared" si="141"/>
        <v>518000</v>
      </c>
      <c r="AZ523" s="171">
        <f t="shared" si="132"/>
        <v>2181002.5740025742</v>
      </c>
      <c r="BB523" s="171">
        <f t="shared" si="138"/>
        <v>237416.66666666666</v>
      </c>
      <c r="BC523" s="171">
        <f t="shared" si="139"/>
        <v>103986.48648648648</v>
      </c>
      <c r="BD523">
        <f t="shared" si="142"/>
        <v>518000</v>
      </c>
      <c r="BE523" s="171">
        <f t="shared" si="133"/>
        <v>341403.15315315314</v>
      </c>
    </row>
    <row r="524" spans="39:57" x14ac:dyDescent="0.2">
      <c r="AM524" s="171">
        <f t="shared" si="128"/>
        <v>7245240</v>
      </c>
      <c r="AN524" s="171">
        <f t="shared" si="134"/>
        <v>9423.1686538184222</v>
      </c>
      <c r="AO524">
        <f t="shared" si="140"/>
        <v>519000</v>
      </c>
      <c r="AP524" s="171">
        <f t="shared" si="129"/>
        <v>7254663.1686538188</v>
      </c>
      <c r="AR524" s="171">
        <f t="shared" si="130"/>
        <v>2205533.7499999995</v>
      </c>
      <c r="AS524" s="171">
        <f t="shared" si="135"/>
        <v>4065.5105973025047</v>
      </c>
      <c r="AT524">
        <f t="shared" si="143"/>
        <v>519000</v>
      </c>
      <c r="AU524" s="171">
        <f t="shared" si="131"/>
        <v>2209599.2605973021</v>
      </c>
      <c r="AW524" s="171">
        <f t="shared" si="136"/>
        <v>1989500</v>
      </c>
      <c r="AX524" s="171">
        <f t="shared" si="137"/>
        <v>194959.53757225434</v>
      </c>
      <c r="AY524">
        <f t="shared" si="141"/>
        <v>519000</v>
      </c>
      <c r="AZ524" s="171">
        <f t="shared" si="132"/>
        <v>2184459.5375722544</v>
      </c>
      <c r="BB524" s="171">
        <f t="shared" si="138"/>
        <v>237875</v>
      </c>
      <c r="BC524" s="171">
        <f t="shared" si="139"/>
        <v>103786.12716763005</v>
      </c>
      <c r="BD524">
        <f t="shared" si="142"/>
        <v>519000</v>
      </c>
      <c r="BE524" s="171">
        <f t="shared" si="133"/>
        <v>341661.12716763007</v>
      </c>
    </row>
    <row r="525" spans="39:57" x14ac:dyDescent="0.2">
      <c r="AM525" s="171">
        <f t="shared" si="128"/>
        <v>7259200</v>
      </c>
      <c r="AN525" s="171">
        <f t="shared" si="134"/>
        <v>9405.047175638003</v>
      </c>
      <c r="AO525">
        <f t="shared" si="140"/>
        <v>520000</v>
      </c>
      <c r="AP525" s="171">
        <f t="shared" si="129"/>
        <v>7268605.0471756384</v>
      </c>
      <c r="AR525" s="171">
        <f t="shared" si="130"/>
        <v>2209783.333333333</v>
      </c>
      <c r="AS525" s="171">
        <f t="shared" si="135"/>
        <v>4057.6923076923076</v>
      </c>
      <c r="AT525">
        <f t="shared" si="143"/>
        <v>520000</v>
      </c>
      <c r="AU525" s="171">
        <f t="shared" si="131"/>
        <v>2213841.0256410255</v>
      </c>
      <c r="AW525" s="171">
        <f t="shared" si="136"/>
        <v>1993333.3333333335</v>
      </c>
      <c r="AX525" s="171">
        <f t="shared" si="137"/>
        <v>194584.61538461538</v>
      </c>
      <c r="AY525">
        <f t="shared" si="141"/>
        <v>520000</v>
      </c>
      <c r="AZ525" s="171">
        <f t="shared" si="132"/>
        <v>2187917.948717949</v>
      </c>
      <c r="BB525" s="171">
        <f t="shared" si="138"/>
        <v>238333.33333333331</v>
      </c>
      <c r="BC525" s="171">
        <f t="shared" si="139"/>
        <v>103586.53846153847</v>
      </c>
      <c r="BD525">
        <f t="shared" si="142"/>
        <v>520000</v>
      </c>
      <c r="BE525" s="171">
        <f t="shared" si="133"/>
        <v>341919.87179487175</v>
      </c>
    </row>
    <row r="526" spans="39:57" x14ac:dyDescent="0.2">
      <c r="AM526" s="171">
        <f t="shared" si="128"/>
        <v>7273160</v>
      </c>
      <c r="AN526" s="171">
        <f t="shared" si="134"/>
        <v>9386.9952616732462</v>
      </c>
      <c r="AO526">
        <f t="shared" si="140"/>
        <v>521000</v>
      </c>
      <c r="AP526" s="171">
        <f t="shared" si="129"/>
        <v>7282546.9952616729</v>
      </c>
      <c r="AR526" s="171">
        <f t="shared" si="130"/>
        <v>2214032.9166666665</v>
      </c>
      <c r="AS526" s="171">
        <f t="shared" si="135"/>
        <v>4049.9040307101727</v>
      </c>
      <c r="AT526">
        <f t="shared" si="143"/>
        <v>521000</v>
      </c>
      <c r="AU526" s="171">
        <f t="shared" si="131"/>
        <v>2218082.8206973765</v>
      </c>
      <c r="AW526" s="171">
        <f t="shared" si="136"/>
        <v>1997166.6666666667</v>
      </c>
      <c r="AX526" s="171">
        <f t="shared" si="137"/>
        <v>194211.13243761996</v>
      </c>
      <c r="AY526">
        <f t="shared" si="141"/>
        <v>521000</v>
      </c>
      <c r="AZ526" s="171">
        <f t="shared" si="132"/>
        <v>2191377.7991042868</v>
      </c>
      <c r="BB526" s="171">
        <f t="shared" si="138"/>
        <v>238791.66666666666</v>
      </c>
      <c r="BC526" s="171">
        <f t="shared" si="139"/>
        <v>103387.71593090211</v>
      </c>
      <c r="BD526">
        <f t="shared" si="142"/>
        <v>521000</v>
      </c>
      <c r="BE526" s="171">
        <f t="shared" si="133"/>
        <v>342179.38259756879</v>
      </c>
    </row>
    <row r="527" spans="39:57" x14ac:dyDescent="0.2">
      <c r="AM527" s="171">
        <f t="shared" si="128"/>
        <v>7287120</v>
      </c>
      <c r="AN527" s="171">
        <f t="shared" si="134"/>
        <v>9369.0125121298115</v>
      </c>
      <c r="AO527">
        <f t="shared" si="140"/>
        <v>522000</v>
      </c>
      <c r="AP527" s="171">
        <f t="shared" si="129"/>
        <v>7296489.0125121297</v>
      </c>
      <c r="AR527" s="171">
        <f t="shared" si="130"/>
        <v>2218282.4999999995</v>
      </c>
      <c r="AS527" s="171">
        <f t="shared" si="135"/>
        <v>4042.1455938697318</v>
      </c>
      <c r="AT527">
        <f t="shared" si="143"/>
        <v>522000</v>
      </c>
      <c r="AU527" s="171">
        <f t="shared" si="131"/>
        <v>2222324.645593869</v>
      </c>
      <c r="AW527" s="171">
        <f t="shared" si="136"/>
        <v>2001000</v>
      </c>
      <c r="AX527" s="171">
        <f t="shared" si="137"/>
        <v>193839.08045977011</v>
      </c>
      <c r="AY527">
        <f t="shared" si="141"/>
        <v>522000</v>
      </c>
      <c r="AZ527" s="171">
        <f t="shared" si="132"/>
        <v>2194839.0804597703</v>
      </c>
      <c r="BB527" s="171">
        <f t="shared" si="138"/>
        <v>239250</v>
      </c>
      <c r="BC527" s="171">
        <f t="shared" si="139"/>
        <v>103189.6551724138</v>
      </c>
      <c r="BD527">
        <f t="shared" si="142"/>
        <v>522000</v>
      </c>
      <c r="BE527" s="171">
        <f t="shared" si="133"/>
        <v>342439.6551724138</v>
      </c>
    </row>
    <row r="528" spans="39:57" x14ac:dyDescent="0.2">
      <c r="AM528" s="171">
        <f t="shared" si="128"/>
        <v>7301080</v>
      </c>
      <c r="AN528" s="171">
        <f t="shared" si="134"/>
        <v>9351.0985302710542</v>
      </c>
      <c r="AO528">
        <f t="shared" si="140"/>
        <v>523000</v>
      </c>
      <c r="AP528" s="171">
        <f t="shared" si="129"/>
        <v>7310431.0985302711</v>
      </c>
      <c r="AR528" s="171">
        <f t="shared" si="130"/>
        <v>2222532.083333333</v>
      </c>
      <c r="AS528" s="171">
        <f t="shared" si="135"/>
        <v>4034.4168260038241</v>
      </c>
      <c r="AT528">
        <f t="shared" si="143"/>
        <v>523000</v>
      </c>
      <c r="AU528" s="171">
        <f t="shared" si="131"/>
        <v>2226566.5001593367</v>
      </c>
      <c r="AW528" s="171">
        <f t="shared" si="136"/>
        <v>2004833.3333333335</v>
      </c>
      <c r="AX528" s="171">
        <f t="shared" si="137"/>
        <v>193468.45124282982</v>
      </c>
      <c r="AY528">
        <f t="shared" si="141"/>
        <v>523000</v>
      </c>
      <c r="AZ528" s="171">
        <f t="shared" si="132"/>
        <v>2198301.7845761632</v>
      </c>
      <c r="BB528" s="171">
        <f t="shared" si="138"/>
        <v>239708.33333333331</v>
      </c>
      <c r="BC528" s="171">
        <f t="shared" si="139"/>
        <v>102992.3518164436</v>
      </c>
      <c r="BD528">
        <f t="shared" si="142"/>
        <v>523000</v>
      </c>
      <c r="BE528" s="171">
        <f t="shared" si="133"/>
        <v>342700.68514977692</v>
      </c>
    </row>
    <row r="529" spans="39:57" x14ac:dyDescent="0.2">
      <c r="AM529" s="171">
        <f t="shared" si="128"/>
        <v>7315040</v>
      </c>
      <c r="AN529" s="171">
        <f t="shared" si="134"/>
        <v>9333.2529223888578</v>
      </c>
      <c r="AO529">
        <f t="shared" si="140"/>
        <v>524000</v>
      </c>
      <c r="AP529" s="171">
        <f t="shared" si="129"/>
        <v>7324373.2529223887</v>
      </c>
      <c r="AR529" s="171">
        <f t="shared" si="130"/>
        <v>2226781.6666666665</v>
      </c>
      <c r="AS529" s="171">
        <f t="shared" si="135"/>
        <v>4026.7175572519086</v>
      </c>
      <c r="AT529">
        <f t="shared" si="143"/>
        <v>524000</v>
      </c>
      <c r="AU529" s="171">
        <f t="shared" si="131"/>
        <v>2230808.3842239184</v>
      </c>
      <c r="AW529" s="171">
        <f t="shared" si="136"/>
        <v>2008666.6666666667</v>
      </c>
      <c r="AX529" s="171">
        <f t="shared" si="137"/>
        <v>193099.23664122136</v>
      </c>
      <c r="AY529">
        <f t="shared" si="141"/>
        <v>524000</v>
      </c>
      <c r="AZ529" s="171">
        <f t="shared" si="132"/>
        <v>2201765.9033078882</v>
      </c>
      <c r="BB529" s="171">
        <f t="shared" si="138"/>
        <v>240166.66666666666</v>
      </c>
      <c r="BC529" s="171">
        <f t="shared" si="139"/>
        <v>102795.80152671755</v>
      </c>
      <c r="BD529">
        <f t="shared" si="142"/>
        <v>524000</v>
      </c>
      <c r="BE529" s="171">
        <f t="shared" si="133"/>
        <v>342962.46819338424</v>
      </c>
    </row>
    <row r="530" spans="39:57" x14ac:dyDescent="0.2">
      <c r="AM530" s="171">
        <f t="shared" si="128"/>
        <v>7329000</v>
      </c>
      <c r="AN530" s="171">
        <f t="shared" si="134"/>
        <v>9315.475297774783</v>
      </c>
      <c r="AO530">
        <f t="shared" si="140"/>
        <v>525000</v>
      </c>
      <c r="AP530" s="171">
        <f t="shared" si="129"/>
        <v>7338315.4752977751</v>
      </c>
      <c r="AR530" s="171">
        <f t="shared" si="130"/>
        <v>2231031.2499999995</v>
      </c>
      <c r="AS530" s="171">
        <f t="shared" si="135"/>
        <v>4019.0476190476193</v>
      </c>
      <c r="AT530">
        <f t="shared" si="143"/>
        <v>525000</v>
      </c>
      <c r="AU530" s="171">
        <f t="shared" si="131"/>
        <v>2235050.2976190471</v>
      </c>
      <c r="AW530" s="171">
        <f t="shared" si="136"/>
        <v>2012500</v>
      </c>
      <c r="AX530" s="171">
        <f t="shared" si="137"/>
        <v>192731.42857142858</v>
      </c>
      <c r="AY530">
        <f t="shared" si="141"/>
        <v>525000</v>
      </c>
      <c r="AZ530" s="171">
        <f t="shared" si="132"/>
        <v>2205231.4285714286</v>
      </c>
      <c r="BB530" s="171">
        <f t="shared" si="138"/>
        <v>240625</v>
      </c>
      <c r="BC530" s="171">
        <f t="shared" si="139"/>
        <v>102600</v>
      </c>
      <c r="BD530">
        <f t="shared" si="142"/>
        <v>525000</v>
      </c>
      <c r="BE530" s="171">
        <f t="shared" si="133"/>
        <v>343225</v>
      </c>
    </row>
    <row r="531" spans="39:57" x14ac:dyDescent="0.2">
      <c r="AM531" s="171">
        <f t="shared" si="128"/>
        <v>7342960</v>
      </c>
      <c r="AN531" s="171">
        <f t="shared" si="134"/>
        <v>9297.7652686915608</v>
      </c>
      <c r="AO531">
        <f t="shared" si="140"/>
        <v>526000</v>
      </c>
      <c r="AP531" s="171">
        <f t="shared" si="129"/>
        <v>7352257.7652686918</v>
      </c>
      <c r="AR531" s="171">
        <f t="shared" si="130"/>
        <v>2235280.833333333</v>
      </c>
      <c r="AS531" s="171">
        <f t="shared" si="135"/>
        <v>4011.4068441064637</v>
      </c>
      <c r="AT531">
        <f t="shared" si="143"/>
        <v>526000</v>
      </c>
      <c r="AU531" s="171">
        <f t="shared" si="131"/>
        <v>2239292.2401774395</v>
      </c>
      <c r="AW531" s="171">
        <f t="shared" si="136"/>
        <v>2016333.3333333335</v>
      </c>
      <c r="AX531" s="171">
        <f t="shared" si="137"/>
        <v>192365.01901140684</v>
      </c>
      <c r="AY531">
        <f t="shared" si="141"/>
        <v>526000</v>
      </c>
      <c r="AZ531" s="171">
        <f t="shared" si="132"/>
        <v>2208698.3523447402</v>
      </c>
      <c r="BB531" s="171">
        <f t="shared" si="138"/>
        <v>241083.33333333331</v>
      </c>
      <c r="BC531" s="171">
        <f t="shared" si="139"/>
        <v>102404.94296577947</v>
      </c>
      <c r="BD531">
        <f t="shared" si="142"/>
        <v>526000</v>
      </c>
      <c r="BE531" s="171">
        <f t="shared" si="133"/>
        <v>343488.27629911277</v>
      </c>
    </row>
    <row r="532" spans="39:57" x14ac:dyDescent="0.2">
      <c r="AM532" s="171">
        <f t="shared" si="128"/>
        <v>7356920</v>
      </c>
      <c r="AN532" s="171">
        <f t="shared" si="134"/>
        <v>9280.1224503448975</v>
      </c>
      <c r="AO532">
        <f t="shared" si="140"/>
        <v>527000</v>
      </c>
      <c r="AP532" s="171">
        <f t="shared" si="129"/>
        <v>7366200.1224503452</v>
      </c>
      <c r="AR532" s="171">
        <f t="shared" si="130"/>
        <v>2239530.4166666665</v>
      </c>
      <c r="AS532" s="171">
        <f t="shared" si="135"/>
        <v>4003.7950664136624</v>
      </c>
      <c r="AT532">
        <f t="shared" si="143"/>
        <v>527000</v>
      </c>
      <c r="AU532" s="171">
        <f t="shared" si="131"/>
        <v>2243534.21173308</v>
      </c>
      <c r="AW532" s="171">
        <f t="shared" si="136"/>
        <v>2020166.6666666667</v>
      </c>
      <c r="AX532" s="171">
        <f t="shared" si="137"/>
        <v>192000</v>
      </c>
      <c r="AY532">
        <f t="shared" si="141"/>
        <v>527000</v>
      </c>
      <c r="AZ532" s="171">
        <f t="shared" si="132"/>
        <v>2212166.666666667</v>
      </c>
      <c r="BB532" s="171">
        <f t="shared" si="138"/>
        <v>241541.66666666666</v>
      </c>
      <c r="BC532" s="171">
        <f t="shared" si="139"/>
        <v>102210.62618595826</v>
      </c>
      <c r="BD532">
        <f t="shared" si="142"/>
        <v>527000</v>
      </c>
      <c r="BE532" s="171">
        <f t="shared" si="133"/>
        <v>343752.2928526249</v>
      </c>
    </row>
    <row r="533" spans="39:57" x14ac:dyDescent="0.2">
      <c r="AM533" s="171">
        <f t="shared" si="128"/>
        <v>7370880</v>
      </c>
      <c r="AN533" s="171">
        <f t="shared" si="134"/>
        <v>9262.5464608556085</v>
      </c>
      <c r="AO533">
        <f t="shared" si="140"/>
        <v>528000</v>
      </c>
      <c r="AP533" s="171">
        <f t="shared" si="129"/>
        <v>7380142.5464608558</v>
      </c>
      <c r="AR533" s="171">
        <f t="shared" si="130"/>
        <v>2243779.9999999995</v>
      </c>
      <c r="AS533" s="171">
        <f t="shared" si="135"/>
        <v>3996.212121212121</v>
      </c>
      <c r="AT533">
        <f t="shared" si="143"/>
        <v>528000</v>
      </c>
      <c r="AU533" s="171">
        <f t="shared" si="131"/>
        <v>2247776.2121212115</v>
      </c>
      <c r="AW533" s="171">
        <f t="shared" si="136"/>
        <v>2024000</v>
      </c>
      <c r="AX533" s="171">
        <f t="shared" si="137"/>
        <v>191636.36363636365</v>
      </c>
      <c r="AY533">
        <f t="shared" si="141"/>
        <v>528000</v>
      </c>
      <c r="AZ533" s="171">
        <f t="shared" si="132"/>
        <v>2215636.3636363638</v>
      </c>
      <c r="BB533" s="171">
        <f t="shared" si="138"/>
        <v>242000</v>
      </c>
      <c r="BC533" s="171">
        <f t="shared" si="139"/>
        <v>102017.04545454546</v>
      </c>
      <c r="BD533">
        <f t="shared" si="142"/>
        <v>528000</v>
      </c>
      <c r="BE533" s="171">
        <f t="shared" si="133"/>
        <v>344017.04545454547</v>
      </c>
    </row>
    <row r="534" spans="39:57" x14ac:dyDescent="0.2">
      <c r="AM534" s="171">
        <f t="shared" si="128"/>
        <v>7384840</v>
      </c>
      <c r="AN534" s="171">
        <f t="shared" si="134"/>
        <v>9245.0369212320638</v>
      </c>
      <c r="AO534">
        <f t="shared" si="140"/>
        <v>529000</v>
      </c>
      <c r="AP534" s="171">
        <f t="shared" si="129"/>
        <v>7394085.036921232</v>
      </c>
      <c r="AR534" s="171">
        <f t="shared" si="130"/>
        <v>2248029.583333333</v>
      </c>
      <c r="AS534" s="171">
        <f t="shared" si="135"/>
        <v>3988.6578449905483</v>
      </c>
      <c r="AT534">
        <f t="shared" si="143"/>
        <v>529000</v>
      </c>
      <c r="AU534" s="171">
        <f t="shared" si="131"/>
        <v>2252018.2411783235</v>
      </c>
      <c r="AW534" s="171">
        <f t="shared" si="136"/>
        <v>2027833.3333333335</v>
      </c>
      <c r="AX534" s="171">
        <f t="shared" si="137"/>
        <v>191274.10207939509</v>
      </c>
      <c r="AY534">
        <f t="shared" si="141"/>
        <v>529000</v>
      </c>
      <c r="AZ534" s="171">
        <f t="shared" si="132"/>
        <v>2219107.4354127287</v>
      </c>
      <c r="BB534" s="171">
        <f t="shared" si="138"/>
        <v>242458.33333333331</v>
      </c>
      <c r="BC534" s="171">
        <f t="shared" si="139"/>
        <v>101824.1965973535</v>
      </c>
      <c r="BD534">
        <f t="shared" si="142"/>
        <v>529000</v>
      </c>
      <c r="BE534" s="171">
        <f t="shared" si="133"/>
        <v>344282.52993068681</v>
      </c>
    </row>
    <row r="535" spans="39:57" x14ac:dyDescent="0.2">
      <c r="AM535" s="171">
        <f t="shared" si="128"/>
        <v>7398800</v>
      </c>
      <c r="AN535" s="171">
        <f t="shared" si="134"/>
        <v>9227.5934553429452</v>
      </c>
      <c r="AO535">
        <f t="shared" si="140"/>
        <v>530000</v>
      </c>
      <c r="AP535" s="171">
        <f t="shared" si="129"/>
        <v>7408027.5934553426</v>
      </c>
      <c r="AR535" s="171">
        <f t="shared" si="130"/>
        <v>2252279.1666666665</v>
      </c>
      <c r="AS535" s="171">
        <f t="shared" si="135"/>
        <v>3981.132075471698</v>
      </c>
      <c r="AT535">
        <f t="shared" si="143"/>
        <v>530000</v>
      </c>
      <c r="AU535" s="171">
        <f t="shared" si="131"/>
        <v>2256260.2987421383</v>
      </c>
      <c r="AW535" s="171">
        <f t="shared" si="136"/>
        <v>2031666.6666666667</v>
      </c>
      <c r="AX535" s="171">
        <f t="shared" si="137"/>
        <v>190913.20754716982</v>
      </c>
      <c r="AY535">
        <f t="shared" si="141"/>
        <v>530000</v>
      </c>
      <c r="AZ535" s="171">
        <f t="shared" si="132"/>
        <v>2222579.8742138366</v>
      </c>
      <c r="BB535" s="171">
        <f t="shared" si="138"/>
        <v>242916.66666666666</v>
      </c>
      <c r="BC535" s="171">
        <f t="shared" si="139"/>
        <v>101632.07547169812</v>
      </c>
      <c r="BD535">
        <f t="shared" si="142"/>
        <v>530000</v>
      </c>
      <c r="BE535" s="171">
        <f t="shared" si="133"/>
        <v>344548.74213836476</v>
      </c>
    </row>
    <row r="536" spans="39:57" x14ac:dyDescent="0.2">
      <c r="AM536" s="171">
        <f t="shared" si="128"/>
        <v>7412760</v>
      </c>
      <c r="AN536" s="171">
        <f t="shared" si="134"/>
        <v>9210.2156898903231</v>
      </c>
      <c r="AO536">
        <f t="shared" si="140"/>
        <v>531000</v>
      </c>
      <c r="AP536" s="171">
        <f t="shared" si="129"/>
        <v>7421970.2156898901</v>
      </c>
      <c r="AR536" s="171">
        <f t="shared" si="130"/>
        <v>2256528.7499999995</v>
      </c>
      <c r="AS536" s="171">
        <f t="shared" si="135"/>
        <v>3973.6346516007534</v>
      </c>
      <c r="AT536">
        <f t="shared" si="143"/>
        <v>531000</v>
      </c>
      <c r="AU536" s="171">
        <f t="shared" si="131"/>
        <v>2260502.3846516004</v>
      </c>
      <c r="AW536" s="171">
        <f t="shared" si="136"/>
        <v>2035500</v>
      </c>
      <c r="AX536" s="171">
        <f t="shared" si="137"/>
        <v>190553.67231638418</v>
      </c>
      <c r="AY536">
        <f t="shared" si="141"/>
        <v>531000</v>
      </c>
      <c r="AZ536" s="171">
        <f t="shared" si="132"/>
        <v>2226053.672316384</v>
      </c>
      <c r="BB536" s="171">
        <f t="shared" si="138"/>
        <v>243375</v>
      </c>
      <c r="BC536" s="171">
        <f t="shared" si="139"/>
        <v>101440.67796610169</v>
      </c>
      <c r="BD536">
        <f t="shared" si="142"/>
        <v>531000</v>
      </c>
      <c r="BE536" s="171">
        <f t="shared" si="133"/>
        <v>344815.67796610168</v>
      </c>
    </row>
    <row r="537" spans="39:57" x14ac:dyDescent="0.2">
      <c r="AM537" s="171">
        <f t="shared" si="128"/>
        <v>7426720</v>
      </c>
      <c r="AN537" s="171">
        <f t="shared" si="134"/>
        <v>9192.9032543830108</v>
      </c>
      <c r="AO537">
        <f t="shared" si="140"/>
        <v>532000</v>
      </c>
      <c r="AP537" s="171">
        <f t="shared" si="129"/>
        <v>7435912.9032543832</v>
      </c>
      <c r="AR537" s="171">
        <f t="shared" si="130"/>
        <v>2260778.333333333</v>
      </c>
      <c r="AS537" s="171">
        <f t="shared" si="135"/>
        <v>3966.1654135338345</v>
      </c>
      <c r="AT537">
        <f t="shared" si="143"/>
        <v>532000</v>
      </c>
      <c r="AU537" s="171">
        <f t="shared" si="131"/>
        <v>2264744.4987468668</v>
      </c>
      <c r="AW537" s="171">
        <f t="shared" si="136"/>
        <v>2039333.3333333335</v>
      </c>
      <c r="AX537" s="171">
        <f t="shared" si="137"/>
        <v>190195.48872180452</v>
      </c>
      <c r="AY537">
        <f t="shared" si="141"/>
        <v>532000</v>
      </c>
      <c r="AZ537" s="171">
        <f t="shared" si="132"/>
        <v>2229528.8220551382</v>
      </c>
      <c r="BB537" s="171">
        <f t="shared" si="138"/>
        <v>243833.33333333331</v>
      </c>
      <c r="BC537" s="171">
        <f t="shared" si="139"/>
        <v>101250</v>
      </c>
      <c r="BD537">
        <f t="shared" si="142"/>
        <v>532000</v>
      </c>
      <c r="BE537" s="171">
        <f t="shared" si="133"/>
        <v>345083.33333333331</v>
      </c>
    </row>
    <row r="538" spans="39:57" x14ac:dyDescent="0.2">
      <c r="AM538" s="171">
        <f t="shared" si="128"/>
        <v>7440680</v>
      </c>
      <c r="AN538" s="171">
        <f t="shared" si="134"/>
        <v>9175.6557811102466</v>
      </c>
      <c r="AO538">
        <f t="shared" si="140"/>
        <v>533000</v>
      </c>
      <c r="AP538" s="171">
        <f t="shared" si="129"/>
        <v>7449855.6557811098</v>
      </c>
      <c r="AR538" s="171">
        <f t="shared" si="130"/>
        <v>2265027.9166666665</v>
      </c>
      <c r="AS538" s="171">
        <f t="shared" si="135"/>
        <v>3958.7242026266417</v>
      </c>
      <c r="AT538">
        <f t="shared" si="143"/>
        <v>533000</v>
      </c>
      <c r="AU538" s="171">
        <f t="shared" si="131"/>
        <v>2268986.6408692934</v>
      </c>
      <c r="AW538" s="171">
        <f t="shared" si="136"/>
        <v>2043166.6666666667</v>
      </c>
      <c r="AX538" s="171">
        <f t="shared" si="137"/>
        <v>189838.64915572232</v>
      </c>
      <c r="AY538">
        <f t="shared" si="141"/>
        <v>533000</v>
      </c>
      <c r="AZ538" s="171">
        <f t="shared" si="132"/>
        <v>2233005.315822389</v>
      </c>
      <c r="BB538" s="171">
        <f t="shared" si="138"/>
        <v>244291.66666666666</v>
      </c>
      <c r="BC538" s="171">
        <f t="shared" si="139"/>
        <v>101060.03752345216</v>
      </c>
      <c r="BD538">
        <f t="shared" si="142"/>
        <v>533000</v>
      </c>
      <c r="BE538" s="171">
        <f t="shared" si="133"/>
        <v>345351.70419011882</v>
      </c>
    </row>
    <row r="539" spans="39:57" x14ac:dyDescent="0.2">
      <c r="AM539" s="171">
        <f t="shared" si="128"/>
        <v>7454640</v>
      </c>
      <c r="AN539" s="171">
        <f t="shared" si="134"/>
        <v>9158.4729051156573</v>
      </c>
      <c r="AO539">
        <f t="shared" si="140"/>
        <v>534000</v>
      </c>
      <c r="AP539" s="171">
        <f t="shared" si="129"/>
        <v>7463798.4729051152</v>
      </c>
      <c r="AR539" s="171">
        <f t="shared" si="130"/>
        <v>2269277.4999999995</v>
      </c>
      <c r="AS539" s="171">
        <f t="shared" si="135"/>
        <v>3951.310861423221</v>
      </c>
      <c r="AT539">
        <f t="shared" si="143"/>
        <v>534000</v>
      </c>
      <c r="AU539" s="171">
        <f t="shared" si="131"/>
        <v>2273228.8108614227</v>
      </c>
      <c r="AW539" s="171">
        <f t="shared" si="136"/>
        <v>2047000</v>
      </c>
      <c r="AX539" s="171">
        <f t="shared" si="137"/>
        <v>189483.14606741574</v>
      </c>
      <c r="AY539">
        <f t="shared" si="141"/>
        <v>534000</v>
      </c>
      <c r="AZ539" s="171">
        <f t="shared" si="132"/>
        <v>2236483.1460674158</v>
      </c>
      <c r="BB539" s="171">
        <f t="shared" si="138"/>
        <v>244750</v>
      </c>
      <c r="BC539" s="171">
        <f t="shared" si="139"/>
        <v>100870.78651685393</v>
      </c>
      <c r="BD539">
        <f t="shared" si="142"/>
        <v>534000</v>
      </c>
      <c r="BE539" s="171">
        <f t="shared" si="133"/>
        <v>345620.78651685396</v>
      </c>
    </row>
    <row r="540" spans="39:57" x14ac:dyDescent="0.2">
      <c r="AM540" s="171">
        <f t="shared" si="128"/>
        <v>7468600</v>
      </c>
      <c r="AN540" s="171">
        <f t="shared" si="134"/>
        <v>9141.3542641715158</v>
      </c>
      <c r="AO540">
        <f t="shared" si="140"/>
        <v>535000</v>
      </c>
      <c r="AP540" s="171">
        <f t="shared" si="129"/>
        <v>7477741.3542641718</v>
      </c>
      <c r="AR540" s="171">
        <f t="shared" si="130"/>
        <v>2273527.083333333</v>
      </c>
      <c r="AS540" s="171">
        <f t="shared" si="135"/>
        <v>3943.9252336448599</v>
      </c>
      <c r="AT540">
        <f t="shared" si="143"/>
        <v>535000</v>
      </c>
      <c r="AU540" s="171">
        <f t="shared" si="131"/>
        <v>2277471.0085669779</v>
      </c>
      <c r="AW540" s="171">
        <f t="shared" si="136"/>
        <v>2050833.3333333335</v>
      </c>
      <c r="AX540" s="171">
        <f t="shared" si="137"/>
        <v>189128.97196261681</v>
      </c>
      <c r="AY540">
        <f t="shared" si="141"/>
        <v>535000</v>
      </c>
      <c r="AZ540" s="171">
        <f t="shared" si="132"/>
        <v>2239962.3052959503</v>
      </c>
      <c r="BB540" s="171">
        <f t="shared" si="138"/>
        <v>245208.33333333331</v>
      </c>
      <c r="BC540" s="171">
        <f t="shared" si="139"/>
        <v>100682.24299065421</v>
      </c>
      <c r="BD540">
        <f t="shared" si="142"/>
        <v>535000</v>
      </c>
      <c r="BE540" s="171">
        <f t="shared" si="133"/>
        <v>345890.57632398751</v>
      </c>
    </row>
    <row r="541" spans="39:57" x14ac:dyDescent="0.2">
      <c r="AM541" s="171">
        <f t="shared" si="128"/>
        <v>7482560</v>
      </c>
      <c r="AN541" s="171">
        <f t="shared" si="134"/>
        <v>9124.2994987532857</v>
      </c>
      <c r="AO541">
        <f t="shared" si="140"/>
        <v>536000</v>
      </c>
      <c r="AP541" s="171">
        <f t="shared" si="129"/>
        <v>7491684.2994987536</v>
      </c>
      <c r="AR541" s="171">
        <f t="shared" si="130"/>
        <v>2277776.6666666665</v>
      </c>
      <c r="AS541" s="171">
        <f t="shared" si="135"/>
        <v>3936.5671641791046</v>
      </c>
      <c r="AT541">
        <f t="shared" si="143"/>
        <v>536000</v>
      </c>
      <c r="AU541" s="171">
        <f t="shared" si="131"/>
        <v>2281713.2338308454</v>
      </c>
      <c r="AW541" s="171">
        <f t="shared" si="136"/>
        <v>2054666.6666666667</v>
      </c>
      <c r="AX541" s="171">
        <f t="shared" si="137"/>
        <v>188776.11940298509</v>
      </c>
      <c r="AY541">
        <f t="shared" si="141"/>
        <v>536000</v>
      </c>
      <c r="AZ541" s="171">
        <f t="shared" si="132"/>
        <v>2243442.7860696521</v>
      </c>
      <c r="BB541" s="171">
        <f t="shared" si="138"/>
        <v>245666.66666666666</v>
      </c>
      <c r="BC541" s="171">
        <f t="shared" si="139"/>
        <v>100494.40298507463</v>
      </c>
      <c r="BD541">
        <f t="shared" si="142"/>
        <v>536000</v>
      </c>
      <c r="BE541" s="171">
        <f t="shared" si="133"/>
        <v>346161.0696517413</v>
      </c>
    </row>
    <row r="542" spans="39:57" x14ac:dyDescent="0.2">
      <c r="AM542" s="171">
        <f t="shared" si="128"/>
        <v>7496520</v>
      </c>
      <c r="AN542" s="171">
        <f t="shared" si="134"/>
        <v>9107.3082520144526</v>
      </c>
      <c r="AO542">
        <f t="shared" si="140"/>
        <v>537000</v>
      </c>
      <c r="AP542" s="171">
        <f t="shared" si="129"/>
        <v>7505627.3082520142</v>
      </c>
      <c r="AR542" s="171">
        <f t="shared" si="130"/>
        <v>2282026.2499999995</v>
      </c>
      <c r="AS542" s="171">
        <f t="shared" si="135"/>
        <v>3929.2364990689011</v>
      </c>
      <c r="AT542">
        <f t="shared" si="143"/>
        <v>537000</v>
      </c>
      <c r="AU542" s="171">
        <f t="shared" si="131"/>
        <v>2285955.4864990683</v>
      </c>
      <c r="AW542" s="171">
        <f t="shared" si="136"/>
        <v>2058500</v>
      </c>
      <c r="AX542" s="171">
        <f t="shared" si="137"/>
        <v>188424.5810055866</v>
      </c>
      <c r="AY542">
        <f t="shared" si="141"/>
        <v>537000</v>
      </c>
      <c r="AZ542" s="171">
        <f t="shared" si="132"/>
        <v>2246924.5810055868</v>
      </c>
      <c r="BB542" s="171">
        <f t="shared" si="138"/>
        <v>246125</v>
      </c>
      <c r="BC542" s="171">
        <f t="shared" si="139"/>
        <v>100307.2625698324</v>
      </c>
      <c r="BD542">
        <f t="shared" si="142"/>
        <v>537000</v>
      </c>
      <c r="BE542" s="171">
        <f t="shared" si="133"/>
        <v>346432.26256983238</v>
      </c>
    </row>
    <row r="543" spans="39:57" x14ac:dyDescent="0.2">
      <c r="AM543" s="171">
        <f t="shared" si="128"/>
        <v>7510480</v>
      </c>
      <c r="AN543" s="171">
        <f t="shared" si="134"/>
        <v>9090.3801697616382</v>
      </c>
      <c r="AO543">
        <f t="shared" si="140"/>
        <v>538000</v>
      </c>
      <c r="AP543" s="171">
        <f t="shared" si="129"/>
        <v>7519570.3801697614</v>
      </c>
      <c r="AR543" s="171">
        <f t="shared" si="130"/>
        <v>2286275.833333333</v>
      </c>
      <c r="AS543" s="171">
        <f t="shared" si="135"/>
        <v>3921.9330855018588</v>
      </c>
      <c r="AT543">
        <f t="shared" si="143"/>
        <v>538000</v>
      </c>
      <c r="AU543" s="171">
        <f t="shared" si="131"/>
        <v>2290197.7664188347</v>
      </c>
      <c r="AW543" s="171">
        <f t="shared" si="136"/>
        <v>2062333.3333333335</v>
      </c>
      <c r="AX543" s="171">
        <f t="shared" si="137"/>
        <v>188074.34944237917</v>
      </c>
      <c r="AY543">
        <f t="shared" si="141"/>
        <v>538000</v>
      </c>
      <c r="AZ543" s="171">
        <f t="shared" si="132"/>
        <v>2250407.6827757126</v>
      </c>
      <c r="BB543" s="171">
        <f t="shared" si="138"/>
        <v>246583.33333333331</v>
      </c>
      <c r="BC543" s="171">
        <f t="shared" si="139"/>
        <v>100120.81784386617</v>
      </c>
      <c r="BD543">
        <f t="shared" si="142"/>
        <v>538000</v>
      </c>
      <c r="BE543" s="171">
        <f t="shared" si="133"/>
        <v>346704.1511771995</v>
      </c>
    </row>
    <row r="544" spans="39:57" x14ac:dyDescent="0.2">
      <c r="AM544" s="171">
        <f t="shared" si="128"/>
        <v>7524440</v>
      </c>
      <c r="AN544" s="171">
        <f t="shared" si="134"/>
        <v>9073.5149004299838</v>
      </c>
      <c r="AO544">
        <f t="shared" si="140"/>
        <v>539000</v>
      </c>
      <c r="AP544" s="171">
        <f t="shared" si="129"/>
        <v>7533513.5149004301</v>
      </c>
      <c r="AR544" s="171">
        <f t="shared" si="130"/>
        <v>2290525.4166666665</v>
      </c>
      <c r="AS544" s="171">
        <f t="shared" si="135"/>
        <v>3914.656771799629</v>
      </c>
      <c r="AT544">
        <f t="shared" si="143"/>
        <v>539000</v>
      </c>
      <c r="AU544" s="171">
        <f t="shared" si="131"/>
        <v>2294440.0734384661</v>
      </c>
      <c r="AW544" s="171">
        <f t="shared" si="136"/>
        <v>2066166.6666666667</v>
      </c>
      <c r="AX544" s="171">
        <f t="shared" si="137"/>
        <v>187725.41743970316</v>
      </c>
      <c r="AY544">
        <f t="shared" si="141"/>
        <v>539000</v>
      </c>
      <c r="AZ544" s="171">
        <f t="shared" si="132"/>
        <v>2253892.0841063699</v>
      </c>
      <c r="BB544" s="171">
        <f t="shared" si="138"/>
        <v>247041.66666666666</v>
      </c>
      <c r="BC544" s="171">
        <f t="shared" si="139"/>
        <v>99935.064935064933</v>
      </c>
      <c r="BD544">
        <f t="shared" si="142"/>
        <v>539000</v>
      </c>
      <c r="BE544" s="171">
        <f t="shared" si="133"/>
        <v>346976.73160173162</v>
      </c>
    </row>
    <row r="545" spans="39:57" x14ac:dyDescent="0.2">
      <c r="AM545" s="171">
        <f t="shared" si="128"/>
        <v>7538400</v>
      </c>
      <c r="AN545" s="171">
        <f t="shared" si="134"/>
        <v>9056.7120950588178</v>
      </c>
      <c r="AO545">
        <f t="shared" si="140"/>
        <v>540000</v>
      </c>
      <c r="AP545" s="171">
        <f t="shared" si="129"/>
        <v>7547456.7120950585</v>
      </c>
      <c r="AR545" s="171">
        <f t="shared" si="130"/>
        <v>2294774.9999999995</v>
      </c>
      <c r="AS545" s="171">
        <f t="shared" si="135"/>
        <v>3907.4074074074074</v>
      </c>
      <c r="AT545">
        <f t="shared" si="143"/>
        <v>540000</v>
      </c>
      <c r="AU545" s="171">
        <f t="shared" si="131"/>
        <v>2298682.4074074067</v>
      </c>
      <c r="AW545" s="171">
        <f t="shared" si="136"/>
        <v>2070000</v>
      </c>
      <c r="AX545" s="171">
        <f t="shared" si="137"/>
        <v>187377.77777777778</v>
      </c>
      <c r="AY545">
        <f t="shared" si="141"/>
        <v>540000</v>
      </c>
      <c r="AZ545" s="171">
        <f t="shared" si="132"/>
        <v>2257377.777777778</v>
      </c>
      <c r="BB545" s="171">
        <f t="shared" si="138"/>
        <v>247500</v>
      </c>
      <c r="BC545" s="171">
        <f t="shared" si="139"/>
        <v>99750</v>
      </c>
      <c r="BD545">
        <f t="shared" si="142"/>
        <v>540000</v>
      </c>
      <c r="BE545" s="171">
        <f t="shared" si="133"/>
        <v>347250</v>
      </c>
    </row>
    <row r="546" spans="39:57" x14ac:dyDescent="0.2">
      <c r="AM546" s="171">
        <f t="shared" si="128"/>
        <v>7552360</v>
      </c>
      <c r="AN546" s="171">
        <f t="shared" si="134"/>
        <v>9039.9714072675815</v>
      </c>
      <c r="AO546">
        <f t="shared" si="140"/>
        <v>541000</v>
      </c>
      <c r="AP546" s="171">
        <f t="shared" si="129"/>
        <v>7561399.9714072673</v>
      </c>
      <c r="AR546" s="171">
        <f t="shared" si="130"/>
        <v>2299024.583333333</v>
      </c>
      <c r="AS546" s="171">
        <f t="shared" si="135"/>
        <v>3900.1848428835492</v>
      </c>
      <c r="AT546">
        <f t="shared" si="143"/>
        <v>541000</v>
      </c>
      <c r="AU546" s="171">
        <f t="shared" si="131"/>
        <v>2302924.7681762166</v>
      </c>
      <c r="AW546" s="171">
        <f t="shared" si="136"/>
        <v>2073833.3333333335</v>
      </c>
      <c r="AX546" s="171">
        <f t="shared" si="137"/>
        <v>187031.42329020333</v>
      </c>
      <c r="AY546">
        <f t="shared" si="141"/>
        <v>541000</v>
      </c>
      <c r="AZ546" s="171">
        <f t="shared" si="132"/>
        <v>2260864.7566235368</v>
      </c>
      <c r="BB546" s="171">
        <f t="shared" si="138"/>
        <v>247958.33333333331</v>
      </c>
      <c r="BC546" s="171">
        <f t="shared" si="139"/>
        <v>99565.619223659887</v>
      </c>
      <c r="BD546">
        <f t="shared" si="142"/>
        <v>541000</v>
      </c>
      <c r="BE546" s="171">
        <f t="shared" si="133"/>
        <v>347523.95255699323</v>
      </c>
    </row>
    <row r="547" spans="39:57" x14ac:dyDescent="0.2">
      <c r="AM547" s="171">
        <f t="shared" si="128"/>
        <v>7566320</v>
      </c>
      <c r="AN547" s="171">
        <f t="shared" si="134"/>
        <v>9023.2924932320329</v>
      </c>
      <c r="AO547">
        <f t="shared" si="140"/>
        <v>542000</v>
      </c>
      <c r="AP547" s="171">
        <f t="shared" si="129"/>
        <v>7575343.2924932316</v>
      </c>
      <c r="AR547" s="171">
        <f t="shared" si="130"/>
        <v>2303274.1666666665</v>
      </c>
      <c r="AS547" s="171">
        <f t="shared" si="135"/>
        <v>3892.988929889299</v>
      </c>
      <c r="AT547">
        <f t="shared" si="143"/>
        <v>542000</v>
      </c>
      <c r="AU547" s="171">
        <f t="shared" si="131"/>
        <v>2307167.1555965557</v>
      </c>
      <c r="AW547" s="171">
        <f t="shared" si="136"/>
        <v>2077666.6666666667</v>
      </c>
      <c r="AX547" s="171">
        <f t="shared" si="137"/>
        <v>186686.34686346864</v>
      </c>
      <c r="AY547">
        <f t="shared" si="141"/>
        <v>542000</v>
      </c>
      <c r="AZ547" s="171">
        <f t="shared" si="132"/>
        <v>2264353.0135301352</v>
      </c>
      <c r="BB547" s="171">
        <f t="shared" si="138"/>
        <v>248416.66666666666</v>
      </c>
      <c r="BC547" s="171">
        <f t="shared" si="139"/>
        <v>99381.918819188199</v>
      </c>
      <c r="BD547">
        <f t="shared" si="142"/>
        <v>542000</v>
      </c>
      <c r="BE547" s="171">
        <f t="shared" si="133"/>
        <v>347798.58548585488</v>
      </c>
    </row>
    <row r="548" spans="39:57" x14ac:dyDescent="0.2">
      <c r="AM548" s="171">
        <f t="shared" si="128"/>
        <v>7580280</v>
      </c>
      <c r="AN548" s="171">
        <f t="shared" si="134"/>
        <v>9006.6750116607018</v>
      </c>
      <c r="AO548">
        <f t="shared" si="140"/>
        <v>543000</v>
      </c>
      <c r="AP548" s="171">
        <f t="shared" si="129"/>
        <v>7589286.6750116609</v>
      </c>
      <c r="AR548" s="171">
        <f t="shared" si="130"/>
        <v>2307523.7499999995</v>
      </c>
      <c r="AS548" s="171">
        <f t="shared" si="135"/>
        <v>3885.8195211786374</v>
      </c>
      <c r="AT548">
        <f t="shared" si="143"/>
        <v>543000</v>
      </c>
      <c r="AU548" s="171">
        <f t="shared" si="131"/>
        <v>2311409.569521178</v>
      </c>
      <c r="AW548" s="171">
        <f t="shared" si="136"/>
        <v>2081500</v>
      </c>
      <c r="AX548" s="171">
        <f t="shared" si="137"/>
        <v>186342.54143646409</v>
      </c>
      <c r="AY548">
        <f t="shared" si="141"/>
        <v>543000</v>
      </c>
      <c r="AZ548" s="171">
        <f t="shared" si="132"/>
        <v>2267842.5414364641</v>
      </c>
      <c r="BB548" s="171">
        <f t="shared" si="138"/>
        <v>248875</v>
      </c>
      <c r="BC548" s="171">
        <f t="shared" si="139"/>
        <v>99198.895027624312</v>
      </c>
      <c r="BD548">
        <f t="shared" si="142"/>
        <v>543000</v>
      </c>
      <c r="BE548" s="171">
        <f t="shared" si="133"/>
        <v>348073.89502762433</v>
      </c>
    </row>
    <row r="549" spans="39:57" x14ac:dyDescent="0.2">
      <c r="AM549" s="171">
        <f t="shared" si="128"/>
        <v>7594240</v>
      </c>
      <c r="AN549" s="171">
        <f t="shared" si="134"/>
        <v>8990.1186237716192</v>
      </c>
      <c r="AO549">
        <f t="shared" si="140"/>
        <v>544000</v>
      </c>
      <c r="AP549" s="171">
        <f t="shared" si="129"/>
        <v>7603230.1186237717</v>
      </c>
      <c r="AR549" s="171">
        <f t="shared" si="130"/>
        <v>2311773.333333333</v>
      </c>
      <c r="AS549" s="171">
        <f t="shared" si="135"/>
        <v>3878.6764705882351</v>
      </c>
      <c r="AT549">
        <f t="shared" si="143"/>
        <v>544000</v>
      </c>
      <c r="AU549" s="171">
        <f t="shared" si="131"/>
        <v>2315652.0098039214</v>
      </c>
      <c r="AW549" s="171">
        <f t="shared" si="136"/>
        <v>2085333.3333333335</v>
      </c>
      <c r="AX549" s="171">
        <f t="shared" si="137"/>
        <v>186000</v>
      </c>
      <c r="AY549">
        <f t="shared" si="141"/>
        <v>544000</v>
      </c>
      <c r="AZ549" s="171">
        <f t="shared" si="132"/>
        <v>2271333.3333333335</v>
      </c>
      <c r="BB549" s="171">
        <f t="shared" si="138"/>
        <v>249333.33333333331</v>
      </c>
      <c r="BC549" s="171">
        <f t="shared" si="139"/>
        <v>99016.544117647063</v>
      </c>
      <c r="BD549">
        <f t="shared" si="142"/>
        <v>544000</v>
      </c>
      <c r="BE549" s="171">
        <f t="shared" si="133"/>
        <v>348349.87745098036</v>
      </c>
    </row>
    <row r="550" spans="39:57" x14ac:dyDescent="0.2">
      <c r="AM550" s="171">
        <f t="shared" si="128"/>
        <v>7608200</v>
      </c>
      <c r="AN550" s="171">
        <f t="shared" si="134"/>
        <v>8973.6229932692877</v>
      </c>
      <c r="AO550">
        <f t="shared" si="140"/>
        <v>545000</v>
      </c>
      <c r="AP550" s="171">
        <f t="shared" si="129"/>
        <v>7617173.622993269</v>
      </c>
      <c r="AR550" s="171">
        <f t="shared" si="130"/>
        <v>2316022.9166666665</v>
      </c>
      <c r="AS550" s="171">
        <f t="shared" si="135"/>
        <v>3871.559633027523</v>
      </c>
      <c r="AT550">
        <f t="shared" si="143"/>
        <v>545000</v>
      </c>
      <c r="AU550" s="171">
        <f t="shared" si="131"/>
        <v>2319894.4762996938</v>
      </c>
      <c r="AW550" s="171">
        <f t="shared" si="136"/>
        <v>2089166.6666666667</v>
      </c>
      <c r="AX550" s="171">
        <f t="shared" si="137"/>
        <v>185658.71559633026</v>
      </c>
      <c r="AY550">
        <f t="shared" si="141"/>
        <v>545000</v>
      </c>
      <c r="AZ550" s="171">
        <f t="shared" si="132"/>
        <v>2274825.3822629969</v>
      </c>
      <c r="BB550" s="171">
        <f t="shared" si="138"/>
        <v>249791.66666666666</v>
      </c>
      <c r="BC550" s="171">
        <f t="shared" si="139"/>
        <v>98834.862385321103</v>
      </c>
      <c r="BD550">
        <f t="shared" si="142"/>
        <v>545000</v>
      </c>
      <c r="BE550" s="171">
        <f t="shared" si="133"/>
        <v>348626.52905198775</v>
      </c>
    </row>
    <row r="551" spans="39:57" x14ac:dyDescent="0.2">
      <c r="AM551" s="171">
        <f t="shared" si="128"/>
        <v>7622160</v>
      </c>
      <c r="AN551" s="171">
        <f t="shared" si="134"/>
        <v>8957.187786321907</v>
      </c>
      <c r="AO551">
        <f t="shared" si="140"/>
        <v>546000</v>
      </c>
      <c r="AP551" s="171">
        <f t="shared" si="129"/>
        <v>7631117.1877863221</v>
      </c>
      <c r="AR551" s="171">
        <f t="shared" si="130"/>
        <v>2320272.4999999995</v>
      </c>
      <c r="AS551" s="171">
        <f t="shared" si="135"/>
        <v>3864.4688644688645</v>
      </c>
      <c r="AT551">
        <f t="shared" si="143"/>
        <v>546000</v>
      </c>
      <c r="AU551" s="171">
        <f t="shared" si="131"/>
        <v>2324136.9688644684</v>
      </c>
      <c r="AW551" s="171">
        <f t="shared" si="136"/>
        <v>2093000</v>
      </c>
      <c r="AX551" s="171">
        <f t="shared" si="137"/>
        <v>185318.68131868131</v>
      </c>
      <c r="AY551">
        <f t="shared" si="141"/>
        <v>546000</v>
      </c>
      <c r="AZ551" s="171">
        <f t="shared" si="132"/>
        <v>2278318.6813186812</v>
      </c>
      <c r="BB551" s="171">
        <f t="shared" si="138"/>
        <v>250250</v>
      </c>
      <c r="BC551" s="171">
        <f t="shared" si="139"/>
        <v>98653.846153846156</v>
      </c>
      <c r="BD551">
        <f t="shared" si="142"/>
        <v>546000</v>
      </c>
      <c r="BE551" s="171">
        <f t="shared" si="133"/>
        <v>348903.84615384613</v>
      </c>
    </row>
    <row r="552" spans="39:57" x14ac:dyDescent="0.2">
      <c r="AM552" s="171">
        <f t="shared" si="128"/>
        <v>7636120.0000000009</v>
      </c>
      <c r="AN552" s="171">
        <f t="shared" si="134"/>
        <v>8940.8126715388698</v>
      </c>
      <c r="AO552">
        <f t="shared" si="140"/>
        <v>547000</v>
      </c>
      <c r="AP552" s="171">
        <f t="shared" si="129"/>
        <v>7645060.8126715394</v>
      </c>
      <c r="AR552" s="171">
        <f t="shared" si="130"/>
        <v>2324522.083333333</v>
      </c>
      <c r="AS552" s="171">
        <f t="shared" si="135"/>
        <v>3857.4040219378426</v>
      </c>
      <c r="AT552">
        <f t="shared" si="143"/>
        <v>547000</v>
      </c>
      <c r="AU552" s="171">
        <f t="shared" si="131"/>
        <v>2328379.4873552709</v>
      </c>
      <c r="AW552" s="171">
        <f t="shared" si="136"/>
        <v>2096833.3333333335</v>
      </c>
      <c r="AX552" s="171">
        <f t="shared" si="137"/>
        <v>184979.89031078611</v>
      </c>
      <c r="AY552">
        <f t="shared" si="141"/>
        <v>547000</v>
      </c>
      <c r="AZ552" s="171">
        <f t="shared" si="132"/>
        <v>2281813.2236441197</v>
      </c>
      <c r="BB552" s="171">
        <f t="shared" si="138"/>
        <v>250708.33333333331</v>
      </c>
      <c r="BC552" s="171">
        <f t="shared" si="139"/>
        <v>98473.491773308953</v>
      </c>
      <c r="BD552">
        <f t="shared" si="142"/>
        <v>547000</v>
      </c>
      <c r="BE552" s="171">
        <f t="shared" si="133"/>
        <v>349181.82510664227</v>
      </c>
    </row>
    <row r="553" spans="39:57" x14ac:dyDescent="0.2">
      <c r="AM553" s="171">
        <f t="shared" si="128"/>
        <v>7650080.0000000009</v>
      </c>
      <c r="AN553" s="171">
        <f t="shared" si="134"/>
        <v>8924.4973199484702</v>
      </c>
      <c r="AO553">
        <f t="shared" si="140"/>
        <v>548000</v>
      </c>
      <c r="AP553" s="171">
        <f t="shared" si="129"/>
        <v>7659004.4973199498</v>
      </c>
      <c r="AR553" s="171">
        <f t="shared" si="130"/>
        <v>2328771.6666666665</v>
      </c>
      <c r="AS553" s="171">
        <f t="shared" si="135"/>
        <v>3850.3649635036495</v>
      </c>
      <c r="AT553">
        <f t="shared" si="143"/>
        <v>548000</v>
      </c>
      <c r="AU553" s="171">
        <f t="shared" si="131"/>
        <v>2332622.0316301701</v>
      </c>
      <c r="AW553" s="171">
        <f t="shared" si="136"/>
        <v>2100666.666666667</v>
      </c>
      <c r="AX553" s="171">
        <f t="shared" si="137"/>
        <v>184642.33576642335</v>
      </c>
      <c r="AY553">
        <f t="shared" si="141"/>
        <v>548000</v>
      </c>
      <c r="AZ553" s="171">
        <f t="shared" si="132"/>
        <v>2285309.0024330905</v>
      </c>
      <c r="BB553" s="171">
        <f t="shared" si="138"/>
        <v>251166.66666666666</v>
      </c>
      <c r="BC553" s="171">
        <f t="shared" si="139"/>
        <v>98293.795620437959</v>
      </c>
      <c r="BD553">
        <f t="shared" si="142"/>
        <v>548000</v>
      </c>
      <c r="BE553" s="171">
        <f t="shared" si="133"/>
        <v>349460.46228710463</v>
      </c>
    </row>
    <row r="554" spans="39:57" x14ac:dyDescent="0.2">
      <c r="AM554" s="171">
        <f t="shared" si="128"/>
        <v>7664040.0000000009</v>
      </c>
      <c r="AN554" s="171">
        <f t="shared" si="134"/>
        <v>8908.2414049758863</v>
      </c>
      <c r="AO554">
        <f t="shared" si="140"/>
        <v>549000</v>
      </c>
      <c r="AP554" s="171">
        <f t="shared" si="129"/>
        <v>7672948.2414049767</v>
      </c>
      <c r="AR554" s="171">
        <f t="shared" si="130"/>
        <v>2333021.2499999995</v>
      </c>
      <c r="AS554" s="171">
        <f t="shared" si="135"/>
        <v>3843.3515482695811</v>
      </c>
      <c r="AT554">
        <f t="shared" si="143"/>
        <v>549000</v>
      </c>
      <c r="AU554" s="171">
        <f t="shared" si="131"/>
        <v>2336864.6015482689</v>
      </c>
      <c r="AW554" s="171">
        <f t="shared" si="136"/>
        <v>2104500</v>
      </c>
      <c r="AX554" s="171">
        <f t="shared" si="137"/>
        <v>184306.01092896174</v>
      </c>
      <c r="AY554">
        <f t="shared" si="141"/>
        <v>549000</v>
      </c>
      <c r="AZ554" s="171">
        <f t="shared" si="132"/>
        <v>2288806.0109289619</v>
      </c>
      <c r="BB554" s="171">
        <f t="shared" si="138"/>
        <v>251625</v>
      </c>
      <c r="BC554" s="171">
        <f t="shared" si="139"/>
        <v>98114.75409836066</v>
      </c>
      <c r="BD554">
        <f t="shared" si="142"/>
        <v>549000</v>
      </c>
      <c r="BE554" s="171">
        <f t="shared" si="133"/>
        <v>349739.75409836066</v>
      </c>
    </row>
    <row r="555" spans="39:57" x14ac:dyDescent="0.2">
      <c r="AM555" s="171">
        <f t="shared" si="128"/>
        <v>7678000.0000000009</v>
      </c>
      <c r="AN555" s="171">
        <f t="shared" si="134"/>
        <v>8892.0446024213834</v>
      </c>
      <c r="AO555">
        <f t="shared" si="140"/>
        <v>550000</v>
      </c>
      <c r="AP555" s="171">
        <f t="shared" si="129"/>
        <v>7686892.044602422</v>
      </c>
      <c r="AR555" s="171">
        <f t="shared" si="130"/>
        <v>2337270.833333333</v>
      </c>
      <c r="AS555" s="171">
        <f t="shared" si="135"/>
        <v>3836.3636363636365</v>
      </c>
      <c r="AT555">
        <f t="shared" si="143"/>
        <v>550000</v>
      </c>
      <c r="AU555" s="171">
        <f t="shared" si="131"/>
        <v>2341107.1969696968</v>
      </c>
      <c r="AW555" s="171">
        <f t="shared" si="136"/>
        <v>2108333.3333333335</v>
      </c>
      <c r="AX555" s="171">
        <f t="shared" si="137"/>
        <v>183970.90909090909</v>
      </c>
      <c r="AY555">
        <f t="shared" si="141"/>
        <v>550000</v>
      </c>
      <c r="AZ555" s="171">
        <f t="shared" si="132"/>
        <v>2292304.2424242427</v>
      </c>
      <c r="BB555" s="171">
        <f t="shared" si="138"/>
        <v>252083.33333333331</v>
      </c>
      <c r="BC555" s="171">
        <f t="shared" si="139"/>
        <v>97936.363636363632</v>
      </c>
      <c r="BD555">
        <f t="shared" si="142"/>
        <v>550000</v>
      </c>
      <c r="BE555" s="171">
        <f t="shared" si="133"/>
        <v>350019.69696969696</v>
      </c>
    </row>
    <row r="556" spans="39:57" x14ac:dyDescent="0.2">
      <c r="AM556" s="171">
        <f t="shared" si="128"/>
        <v>7691960.0000000009</v>
      </c>
      <c r="AN556" s="171">
        <f t="shared" si="134"/>
        <v>8875.906590438768</v>
      </c>
      <c r="AO556">
        <f t="shared" si="140"/>
        <v>551000</v>
      </c>
      <c r="AP556" s="171">
        <f t="shared" si="129"/>
        <v>7700835.9065904394</v>
      </c>
      <c r="AR556" s="171">
        <f t="shared" si="130"/>
        <v>2341520.4166666665</v>
      </c>
      <c r="AS556" s="171">
        <f t="shared" si="135"/>
        <v>3829.4010889292194</v>
      </c>
      <c r="AT556">
        <f t="shared" si="143"/>
        <v>551000</v>
      </c>
      <c r="AU556" s="171">
        <f t="shared" si="131"/>
        <v>2345349.8177555958</v>
      </c>
      <c r="AW556" s="171">
        <f t="shared" si="136"/>
        <v>2112166.666666667</v>
      </c>
      <c r="AX556" s="171">
        <f t="shared" si="137"/>
        <v>183637.02359346644</v>
      </c>
      <c r="AY556">
        <f t="shared" si="141"/>
        <v>551000</v>
      </c>
      <c r="AZ556" s="171">
        <f t="shared" si="132"/>
        <v>2295803.6902601332</v>
      </c>
      <c r="BB556" s="171">
        <f t="shared" si="138"/>
        <v>252541.66666666666</v>
      </c>
      <c r="BC556" s="171">
        <f t="shared" si="139"/>
        <v>97758.620689655174</v>
      </c>
      <c r="BD556">
        <f t="shared" si="142"/>
        <v>551000</v>
      </c>
      <c r="BE556" s="171">
        <f t="shared" si="133"/>
        <v>350300.28735632182</v>
      </c>
    </row>
    <row r="557" spans="39:57" x14ac:dyDescent="0.2">
      <c r="AM557" s="171">
        <f t="shared" si="128"/>
        <v>7705920.0000000009</v>
      </c>
      <c r="AN557" s="171">
        <f t="shared" si="134"/>
        <v>8859.8270495140605</v>
      </c>
      <c r="AO557">
        <f t="shared" si="140"/>
        <v>552000</v>
      </c>
      <c r="AP557" s="171">
        <f t="shared" si="129"/>
        <v>7714779.8270495152</v>
      </c>
      <c r="AR557" s="171">
        <f t="shared" si="130"/>
        <v>2345769.9999999995</v>
      </c>
      <c r="AS557" s="171">
        <f t="shared" si="135"/>
        <v>3822.463768115942</v>
      </c>
      <c r="AT557">
        <f t="shared" si="143"/>
        <v>552000</v>
      </c>
      <c r="AU557" s="171">
        <f t="shared" si="131"/>
        <v>2349592.4637681153</v>
      </c>
      <c r="AW557" s="171">
        <f t="shared" si="136"/>
        <v>2116000</v>
      </c>
      <c r="AX557" s="171">
        <f t="shared" si="137"/>
        <v>183304.34782608695</v>
      </c>
      <c r="AY557">
        <f t="shared" si="141"/>
        <v>552000</v>
      </c>
      <c r="AZ557" s="171">
        <f t="shared" si="132"/>
        <v>2299304.3478260869</v>
      </c>
      <c r="BB557" s="171">
        <f t="shared" si="138"/>
        <v>253000</v>
      </c>
      <c r="BC557" s="171">
        <f t="shared" si="139"/>
        <v>97581.521739130432</v>
      </c>
      <c r="BD557">
        <f t="shared" si="142"/>
        <v>552000</v>
      </c>
      <c r="BE557" s="171">
        <f t="shared" si="133"/>
        <v>350581.52173913043</v>
      </c>
    </row>
    <row r="558" spans="39:57" x14ac:dyDescent="0.2">
      <c r="AM558" s="171">
        <f t="shared" si="128"/>
        <v>7719880.0000000009</v>
      </c>
      <c r="AN558" s="171">
        <f t="shared" si="134"/>
        <v>8843.8056624444143</v>
      </c>
      <c r="AO558">
        <f t="shared" si="140"/>
        <v>553000</v>
      </c>
      <c r="AP558" s="171">
        <f t="shared" si="129"/>
        <v>7728723.8056624457</v>
      </c>
      <c r="AR558" s="171">
        <f t="shared" si="130"/>
        <v>2350019.583333333</v>
      </c>
      <c r="AS558" s="171">
        <f t="shared" si="135"/>
        <v>3815.5515370705243</v>
      </c>
      <c r="AT558">
        <f t="shared" si="143"/>
        <v>553000</v>
      </c>
      <c r="AU558" s="171">
        <f t="shared" si="131"/>
        <v>2353835.1348704034</v>
      </c>
      <c r="AW558" s="171">
        <f t="shared" si="136"/>
        <v>2119833.3333333335</v>
      </c>
      <c r="AX558" s="171">
        <f t="shared" si="137"/>
        <v>182972.87522603979</v>
      </c>
      <c r="AY558">
        <f t="shared" si="141"/>
        <v>553000</v>
      </c>
      <c r="AZ558" s="171">
        <f t="shared" si="132"/>
        <v>2302806.2085593734</v>
      </c>
      <c r="BB558" s="171">
        <f t="shared" si="138"/>
        <v>253458.33333333331</v>
      </c>
      <c r="BC558" s="171">
        <f t="shared" si="139"/>
        <v>97405.063291139246</v>
      </c>
      <c r="BD558">
        <f t="shared" si="142"/>
        <v>553000</v>
      </c>
      <c r="BE558" s="171">
        <f t="shared" si="133"/>
        <v>350863.39662447257</v>
      </c>
    </row>
    <row r="559" spans="39:57" x14ac:dyDescent="0.2">
      <c r="AM559" s="171">
        <f t="shared" si="128"/>
        <v>7733840.0000000009</v>
      </c>
      <c r="AN559" s="171">
        <f t="shared" si="134"/>
        <v>8827.8421143172582</v>
      </c>
      <c r="AO559">
        <f t="shared" si="140"/>
        <v>554000</v>
      </c>
      <c r="AP559" s="171">
        <f t="shared" si="129"/>
        <v>7742667.8421143182</v>
      </c>
      <c r="AR559" s="171">
        <f t="shared" si="130"/>
        <v>2354269.1666666665</v>
      </c>
      <c r="AS559" s="171">
        <f t="shared" si="135"/>
        <v>3808.664259927798</v>
      </c>
      <c r="AT559">
        <f t="shared" si="143"/>
        <v>554000</v>
      </c>
      <c r="AU559" s="171">
        <f t="shared" si="131"/>
        <v>2358077.8309265943</v>
      </c>
      <c r="AW559" s="171">
        <f t="shared" si="136"/>
        <v>2123666.666666667</v>
      </c>
      <c r="AX559" s="171">
        <f t="shared" si="137"/>
        <v>182642.59927797833</v>
      </c>
      <c r="AY559">
        <f t="shared" si="141"/>
        <v>554000</v>
      </c>
      <c r="AZ559" s="171">
        <f t="shared" si="132"/>
        <v>2306309.2659446453</v>
      </c>
      <c r="BB559" s="171">
        <f t="shared" si="138"/>
        <v>253916.66666666666</v>
      </c>
      <c r="BC559" s="171">
        <f t="shared" si="139"/>
        <v>97229.241877256311</v>
      </c>
      <c r="BD559">
        <f t="shared" si="142"/>
        <v>554000</v>
      </c>
      <c r="BE559" s="171">
        <f t="shared" si="133"/>
        <v>351145.90854392294</v>
      </c>
    </row>
    <row r="560" spans="39:57" x14ac:dyDescent="0.2">
      <c r="AM560" s="171">
        <f t="shared" si="128"/>
        <v>7747800.0000000009</v>
      </c>
      <c r="AN560" s="171">
        <f t="shared" si="134"/>
        <v>8811.936092489661</v>
      </c>
      <c r="AO560">
        <f t="shared" si="140"/>
        <v>555000</v>
      </c>
      <c r="AP560" s="171">
        <f t="shared" si="129"/>
        <v>7756611.9360924903</v>
      </c>
      <c r="AR560" s="171">
        <f t="shared" si="130"/>
        <v>2358518.7499999995</v>
      </c>
      <c r="AS560" s="171">
        <f t="shared" si="135"/>
        <v>3801.801801801802</v>
      </c>
      <c r="AT560">
        <f t="shared" si="143"/>
        <v>555000</v>
      </c>
      <c r="AU560" s="171">
        <f t="shared" si="131"/>
        <v>2362320.5518018012</v>
      </c>
      <c r="AW560" s="171">
        <f t="shared" si="136"/>
        <v>2127500</v>
      </c>
      <c r="AX560" s="171">
        <f t="shared" si="137"/>
        <v>182313.51351351352</v>
      </c>
      <c r="AY560">
        <f t="shared" si="141"/>
        <v>555000</v>
      </c>
      <c r="AZ560" s="171">
        <f t="shared" si="132"/>
        <v>2309813.5135135134</v>
      </c>
      <c r="BB560" s="171">
        <f t="shared" si="138"/>
        <v>254375</v>
      </c>
      <c r="BC560" s="171">
        <f t="shared" si="139"/>
        <v>97054.054054054053</v>
      </c>
      <c r="BD560">
        <f t="shared" si="142"/>
        <v>555000</v>
      </c>
      <c r="BE560" s="171">
        <f t="shared" si="133"/>
        <v>351429.05405405408</v>
      </c>
    </row>
    <row r="561" spans="39:57" x14ac:dyDescent="0.2">
      <c r="AM561" s="171">
        <f t="shared" si="128"/>
        <v>7761760.0000000009</v>
      </c>
      <c r="AN561" s="171">
        <f t="shared" si="134"/>
        <v>8796.0872865679157</v>
      </c>
      <c r="AO561">
        <f t="shared" si="140"/>
        <v>556000</v>
      </c>
      <c r="AP561" s="171">
        <f t="shared" si="129"/>
        <v>7770556.0872865692</v>
      </c>
      <c r="AR561" s="171">
        <f t="shared" si="130"/>
        <v>2362768.333333333</v>
      </c>
      <c r="AS561" s="171">
        <f t="shared" si="135"/>
        <v>3794.9640287769785</v>
      </c>
      <c r="AT561">
        <f t="shared" si="143"/>
        <v>556000</v>
      </c>
      <c r="AU561" s="171">
        <f t="shared" si="131"/>
        <v>2366563.2973621101</v>
      </c>
      <c r="AW561" s="171">
        <f t="shared" si="136"/>
        <v>2131333.3333333335</v>
      </c>
      <c r="AX561" s="171">
        <f t="shared" si="137"/>
        <v>181985.61151079138</v>
      </c>
      <c r="AY561">
        <f t="shared" si="141"/>
        <v>556000</v>
      </c>
      <c r="AZ561" s="171">
        <f t="shared" si="132"/>
        <v>2313318.9448441248</v>
      </c>
      <c r="BB561" s="171">
        <f t="shared" si="138"/>
        <v>254833.33333333331</v>
      </c>
      <c r="BC561" s="171">
        <f t="shared" si="139"/>
        <v>96879.496402877703</v>
      </c>
      <c r="BD561">
        <f t="shared" si="142"/>
        <v>556000</v>
      </c>
      <c r="BE561" s="171">
        <f t="shared" si="133"/>
        <v>351712.82973621099</v>
      </c>
    </row>
    <row r="562" spans="39:57" x14ac:dyDescent="0.2">
      <c r="AM562" s="171">
        <f t="shared" si="128"/>
        <v>7775720.0000000009</v>
      </c>
      <c r="AN562" s="171">
        <f t="shared" si="134"/>
        <v>8780.2953883873633</v>
      </c>
      <c r="AO562">
        <f t="shared" si="140"/>
        <v>557000</v>
      </c>
      <c r="AP562" s="171">
        <f t="shared" si="129"/>
        <v>7784500.2953883884</v>
      </c>
      <c r="AR562" s="171">
        <f t="shared" si="130"/>
        <v>2367017.9166666665</v>
      </c>
      <c r="AS562" s="171">
        <f t="shared" si="135"/>
        <v>3788.1508078994616</v>
      </c>
      <c r="AT562">
        <f t="shared" si="143"/>
        <v>557000</v>
      </c>
      <c r="AU562" s="171">
        <f t="shared" si="131"/>
        <v>2370806.0674745659</v>
      </c>
      <c r="AW562" s="171">
        <f t="shared" si="136"/>
        <v>2135166.666666667</v>
      </c>
      <c r="AX562" s="171">
        <f t="shared" si="137"/>
        <v>181658.8868940754</v>
      </c>
      <c r="AY562">
        <f t="shared" si="141"/>
        <v>557000</v>
      </c>
      <c r="AZ562" s="171">
        <f t="shared" si="132"/>
        <v>2316825.5535607422</v>
      </c>
      <c r="BB562" s="171">
        <f t="shared" si="138"/>
        <v>255291.66666666666</v>
      </c>
      <c r="BC562" s="171">
        <f t="shared" si="139"/>
        <v>96705.565529622982</v>
      </c>
      <c r="BD562">
        <f t="shared" si="142"/>
        <v>557000</v>
      </c>
      <c r="BE562" s="171">
        <f t="shared" si="133"/>
        <v>351997.23219628964</v>
      </c>
    </row>
    <row r="563" spans="39:57" x14ac:dyDescent="0.2">
      <c r="AM563" s="171">
        <f t="shared" si="128"/>
        <v>7789680.0000000009</v>
      </c>
      <c r="AN563" s="171">
        <f t="shared" si="134"/>
        <v>8764.5600919924036</v>
      </c>
      <c r="AO563">
        <f t="shared" si="140"/>
        <v>558000</v>
      </c>
      <c r="AP563" s="171">
        <f t="shared" si="129"/>
        <v>7798444.5600919938</v>
      </c>
      <c r="AR563" s="171">
        <f t="shared" si="130"/>
        <v>2371267.4999999995</v>
      </c>
      <c r="AS563" s="171">
        <f t="shared" si="135"/>
        <v>3781.3620071684586</v>
      </c>
      <c r="AT563">
        <f t="shared" si="143"/>
        <v>558000</v>
      </c>
      <c r="AU563" s="171">
        <f t="shared" si="131"/>
        <v>2375048.8620071681</v>
      </c>
      <c r="AW563" s="171">
        <f t="shared" si="136"/>
        <v>2139000</v>
      </c>
      <c r="AX563" s="171">
        <f t="shared" si="137"/>
        <v>181333.33333333334</v>
      </c>
      <c r="AY563">
        <f t="shared" si="141"/>
        <v>558000</v>
      </c>
      <c r="AZ563" s="171">
        <f t="shared" si="132"/>
        <v>2320333.3333333335</v>
      </c>
      <c r="BB563" s="171">
        <f t="shared" si="138"/>
        <v>255750</v>
      </c>
      <c r="BC563" s="171">
        <f t="shared" si="139"/>
        <v>96532.258064516136</v>
      </c>
      <c r="BD563">
        <f t="shared" si="142"/>
        <v>558000</v>
      </c>
      <c r="BE563" s="171">
        <f t="shared" si="133"/>
        <v>352282.25806451612</v>
      </c>
    </row>
    <row r="564" spans="39:57" x14ac:dyDescent="0.2">
      <c r="AM564" s="171">
        <f t="shared" si="128"/>
        <v>7803640.0000000009</v>
      </c>
      <c r="AN564" s="171">
        <f t="shared" si="134"/>
        <v>8748.8810936167465</v>
      </c>
      <c r="AO564">
        <f t="shared" si="140"/>
        <v>559000</v>
      </c>
      <c r="AP564" s="171">
        <f t="shared" si="129"/>
        <v>7812388.8810936175</v>
      </c>
      <c r="AR564" s="171">
        <f t="shared" si="130"/>
        <v>2375517.083333333</v>
      </c>
      <c r="AS564" s="171">
        <f t="shared" si="135"/>
        <v>3774.5974955277279</v>
      </c>
      <c r="AT564">
        <f t="shared" si="143"/>
        <v>559000</v>
      </c>
      <c r="AU564" s="171">
        <f t="shared" si="131"/>
        <v>2379291.680828861</v>
      </c>
      <c r="AW564" s="171">
        <f t="shared" si="136"/>
        <v>2142833.3333333335</v>
      </c>
      <c r="AX564" s="171">
        <f t="shared" si="137"/>
        <v>181008.94454382826</v>
      </c>
      <c r="AY564">
        <f t="shared" si="141"/>
        <v>559000</v>
      </c>
      <c r="AZ564" s="171">
        <f t="shared" si="132"/>
        <v>2323842.2778771617</v>
      </c>
      <c r="BB564" s="171">
        <f t="shared" si="138"/>
        <v>256208.33333333331</v>
      </c>
      <c r="BC564" s="171">
        <f t="shared" si="139"/>
        <v>96359.570661896243</v>
      </c>
      <c r="BD564">
        <f t="shared" si="142"/>
        <v>559000</v>
      </c>
      <c r="BE564" s="171">
        <f t="shared" si="133"/>
        <v>352567.90399522957</v>
      </c>
    </row>
    <row r="565" spans="39:57" x14ac:dyDescent="0.2">
      <c r="AM565" s="171">
        <f t="shared" si="128"/>
        <v>7817600.0000000009</v>
      </c>
      <c r="AN565" s="171">
        <f t="shared" si="134"/>
        <v>8733.2580916638599</v>
      </c>
      <c r="AO565">
        <f t="shared" si="140"/>
        <v>560000</v>
      </c>
      <c r="AP565" s="171">
        <f t="shared" si="129"/>
        <v>7826333.2580916649</v>
      </c>
      <c r="AR565" s="171">
        <f t="shared" si="130"/>
        <v>2379766.6666666665</v>
      </c>
      <c r="AS565" s="171">
        <f t="shared" si="135"/>
        <v>3767.8571428571427</v>
      </c>
      <c r="AT565">
        <f t="shared" si="143"/>
        <v>560000</v>
      </c>
      <c r="AU565" s="171">
        <f t="shared" si="131"/>
        <v>2383534.5238095238</v>
      </c>
      <c r="AW565" s="171">
        <f t="shared" si="136"/>
        <v>2146666.666666667</v>
      </c>
      <c r="AX565" s="171">
        <f t="shared" si="137"/>
        <v>180685.71428571429</v>
      </c>
      <c r="AY565">
        <f t="shared" si="141"/>
        <v>560000</v>
      </c>
      <c r="AZ565" s="171">
        <f t="shared" si="132"/>
        <v>2327352.3809523811</v>
      </c>
      <c r="BB565" s="171">
        <f t="shared" si="138"/>
        <v>256666.66666666666</v>
      </c>
      <c r="BC565" s="171">
        <f t="shared" si="139"/>
        <v>96187.5</v>
      </c>
      <c r="BD565">
        <f t="shared" si="142"/>
        <v>560000</v>
      </c>
      <c r="BE565" s="171">
        <f t="shared" si="133"/>
        <v>352854.16666666663</v>
      </c>
    </row>
    <row r="566" spans="39:57" x14ac:dyDescent="0.2">
      <c r="AM566" s="171">
        <f t="shared" si="128"/>
        <v>7831560.0000000009</v>
      </c>
      <c r="AN566" s="171">
        <f t="shared" si="134"/>
        <v>8717.6907866876318</v>
      </c>
      <c r="AO566">
        <f t="shared" si="140"/>
        <v>561000</v>
      </c>
      <c r="AP566" s="171">
        <f t="shared" si="129"/>
        <v>7840277.6907866886</v>
      </c>
      <c r="AR566" s="171">
        <f t="shared" si="130"/>
        <v>2384016.2499999995</v>
      </c>
      <c r="AS566" s="171">
        <f t="shared" si="135"/>
        <v>3761.1408199643492</v>
      </c>
      <c r="AT566">
        <f t="shared" si="143"/>
        <v>561000</v>
      </c>
      <c r="AU566" s="171">
        <f t="shared" si="131"/>
        <v>2387777.390819964</v>
      </c>
      <c r="AW566" s="171">
        <f t="shared" si="136"/>
        <v>2150500</v>
      </c>
      <c r="AX566" s="171">
        <f t="shared" si="137"/>
        <v>180363.63636363635</v>
      </c>
      <c r="AY566">
        <f t="shared" si="141"/>
        <v>561000</v>
      </c>
      <c r="AZ566" s="171">
        <f t="shared" si="132"/>
        <v>2330863.6363636362</v>
      </c>
      <c r="BB566" s="171">
        <f t="shared" si="138"/>
        <v>257125</v>
      </c>
      <c r="BC566" s="171">
        <f t="shared" si="139"/>
        <v>96016.04278074867</v>
      </c>
      <c r="BD566">
        <f t="shared" si="142"/>
        <v>561000</v>
      </c>
      <c r="BE566" s="171">
        <f t="shared" si="133"/>
        <v>353141.04278074868</v>
      </c>
    </row>
    <row r="567" spans="39:57" x14ac:dyDescent="0.2">
      <c r="AM567" s="171">
        <f t="shared" si="128"/>
        <v>7845520.0000000009</v>
      </c>
      <c r="AN567" s="171">
        <f t="shared" si="134"/>
        <v>8702.1788813732401</v>
      </c>
      <c r="AO567">
        <f t="shared" si="140"/>
        <v>562000</v>
      </c>
      <c r="AP567" s="171">
        <f t="shared" si="129"/>
        <v>7854222.1788813742</v>
      </c>
      <c r="AR567" s="171">
        <f t="shared" si="130"/>
        <v>2388265.833333333</v>
      </c>
      <c r="AS567" s="171">
        <f t="shared" si="135"/>
        <v>3754.4483985765123</v>
      </c>
      <c r="AT567">
        <f t="shared" si="143"/>
        <v>562000</v>
      </c>
      <c r="AU567" s="171">
        <f t="shared" si="131"/>
        <v>2392020.2817319096</v>
      </c>
      <c r="AW567" s="171">
        <f t="shared" si="136"/>
        <v>2154333.3333333335</v>
      </c>
      <c r="AX567" s="171">
        <f t="shared" si="137"/>
        <v>180042.70462633451</v>
      </c>
      <c r="AY567">
        <f t="shared" si="141"/>
        <v>562000</v>
      </c>
      <c r="AZ567" s="171">
        <f t="shared" si="132"/>
        <v>2334376.0379596679</v>
      </c>
      <c r="BB567" s="171">
        <f t="shared" si="138"/>
        <v>257583.33333333331</v>
      </c>
      <c r="BC567" s="171">
        <f t="shared" si="139"/>
        <v>95845.195729537372</v>
      </c>
      <c r="BD567">
        <f t="shared" si="142"/>
        <v>562000</v>
      </c>
      <c r="BE567" s="171">
        <f t="shared" si="133"/>
        <v>353428.52906287066</v>
      </c>
    </row>
    <row r="568" spans="39:57" x14ac:dyDescent="0.2">
      <c r="AM568" s="171">
        <f t="shared" si="128"/>
        <v>7859480.0000000009</v>
      </c>
      <c r="AN568" s="171">
        <f t="shared" si="134"/>
        <v>8686.722080518226</v>
      </c>
      <c r="AO568">
        <f t="shared" si="140"/>
        <v>563000</v>
      </c>
      <c r="AP568" s="171">
        <f t="shared" si="129"/>
        <v>7868166.7220805194</v>
      </c>
      <c r="AR568" s="171">
        <f t="shared" si="130"/>
        <v>2392515.4166666665</v>
      </c>
      <c r="AS568" s="171">
        <f t="shared" si="135"/>
        <v>3747.7797513321493</v>
      </c>
      <c r="AT568">
        <f t="shared" si="143"/>
        <v>563000</v>
      </c>
      <c r="AU568" s="171">
        <f t="shared" si="131"/>
        <v>2396263.1964179985</v>
      </c>
      <c r="AW568" s="171">
        <f t="shared" si="136"/>
        <v>2158166.666666667</v>
      </c>
      <c r="AX568" s="171">
        <f t="shared" si="137"/>
        <v>179722.91296625222</v>
      </c>
      <c r="AY568">
        <f t="shared" si="141"/>
        <v>563000</v>
      </c>
      <c r="AZ568" s="171">
        <f t="shared" si="132"/>
        <v>2337889.5796329193</v>
      </c>
      <c r="BB568" s="171">
        <f t="shared" si="138"/>
        <v>258041.66666666666</v>
      </c>
      <c r="BC568" s="171">
        <f t="shared" si="139"/>
        <v>95674.955595026637</v>
      </c>
      <c r="BD568">
        <f t="shared" si="142"/>
        <v>563000</v>
      </c>
      <c r="BE568" s="171">
        <f t="shared" si="133"/>
        <v>353716.62226169329</v>
      </c>
    </row>
    <row r="569" spans="39:57" x14ac:dyDescent="0.2">
      <c r="AM569" s="171">
        <f t="shared" si="128"/>
        <v>7873440.0000000009</v>
      </c>
      <c r="AN569" s="171">
        <f t="shared" si="134"/>
        <v>8671.3200910137621</v>
      </c>
      <c r="AO569">
        <f t="shared" si="140"/>
        <v>564000</v>
      </c>
      <c r="AP569" s="171">
        <f t="shared" si="129"/>
        <v>7882111.3200910147</v>
      </c>
      <c r="AR569" s="171">
        <f t="shared" si="130"/>
        <v>2396764.9999999995</v>
      </c>
      <c r="AS569" s="171">
        <f t="shared" si="135"/>
        <v>3741.1347517730496</v>
      </c>
      <c r="AT569">
        <f t="shared" si="143"/>
        <v>564000</v>
      </c>
      <c r="AU569" s="171">
        <f t="shared" si="131"/>
        <v>2400506.1347517725</v>
      </c>
      <c r="AW569" s="171">
        <f t="shared" si="136"/>
        <v>2162000</v>
      </c>
      <c r="AX569" s="171">
        <f t="shared" si="137"/>
        <v>179404.25531914894</v>
      </c>
      <c r="AY569">
        <f t="shared" si="141"/>
        <v>564000</v>
      </c>
      <c r="AZ569" s="171">
        <f t="shared" si="132"/>
        <v>2341404.2553191488</v>
      </c>
      <c r="BB569" s="171">
        <f t="shared" si="138"/>
        <v>258500</v>
      </c>
      <c r="BC569" s="171">
        <f t="shared" si="139"/>
        <v>95505.319148936163</v>
      </c>
      <c r="BD569">
        <f t="shared" si="142"/>
        <v>564000</v>
      </c>
      <c r="BE569" s="171">
        <f t="shared" si="133"/>
        <v>354005.31914893619</v>
      </c>
    </row>
    <row r="570" spans="39:57" x14ac:dyDescent="0.2">
      <c r="AM570" s="171">
        <f t="shared" si="128"/>
        <v>7887400.0000000009</v>
      </c>
      <c r="AN570" s="171">
        <f t="shared" si="134"/>
        <v>8655.9726218261258</v>
      </c>
      <c r="AO570">
        <f t="shared" si="140"/>
        <v>565000</v>
      </c>
      <c r="AP570" s="171">
        <f t="shared" si="129"/>
        <v>7896055.9726218274</v>
      </c>
      <c r="AR570" s="171">
        <f t="shared" si="130"/>
        <v>2401014.583333333</v>
      </c>
      <c r="AS570" s="171">
        <f t="shared" si="135"/>
        <v>3734.5132743362833</v>
      </c>
      <c r="AT570">
        <f t="shared" si="143"/>
        <v>565000</v>
      </c>
      <c r="AU570" s="171">
        <f t="shared" si="131"/>
        <v>2404749.0966076693</v>
      </c>
      <c r="AW570" s="171">
        <f t="shared" si="136"/>
        <v>2165833.3333333335</v>
      </c>
      <c r="AX570" s="171">
        <f t="shared" si="137"/>
        <v>179086.72566371682</v>
      </c>
      <c r="AY570">
        <f t="shared" si="141"/>
        <v>565000</v>
      </c>
      <c r="AZ570" s="171">
        <f t="shared" si="132"/>
        <v>2344920.0589970504</v>
      </c>
      <c r="BB570" s="171">
        <f t="shared" si="138"/>
        <v>258958.33333333331</v>
      </c>
      <c r="BC570" s="171">
        <f t="shared" si="139"/>
        <v>95336.283185840701</v>
      </c>
      <c r="BD570">
        <f t="shared" si="142"/>
        <v>565000</v>
      </c>
      <c r="BE570" s="171">
        <f t="shared" si="133"/>
        <v>354294.61651917401</v>
      </c>
    </row>
    <row r="571" spans="39:57" x14ac:dyDescent="0.2">
      <c r="AM571" s="171">
        <f t="shared" si="128"/>
        <v>7901360.0000000009</v>
      </c>
      <c r="AN571" s="171">
        <f t="shared" si="134"/>
        <v>8640.6793839783768</v>
      </c>
      <c r="AO571">
        <f t="shared" si="140"/>
        <v>566000</v>
      </c>
      <c r="AP571" s="171">
        <f t="shared" si="129"/>
        <v>7910000.6793839792</v>
      </c>
      <c r="AR571" s="171">
        <f t="shared" si="130"/>
        <v>2405264.1666666665</v>
      </c>
      <c r="AS571" s="171">
        <f t="shared" si="135"/>
        <v>3727.9151943462898</v>
      </c>
      <c r="AT571">
        <f t="shared" si="143"/>
        <v>566000</v>
      </c>
      <c r="AU571" s="171">
        <f t="shared" si="131"/>
        <v>2408992.0818610126</v>
      </c>
      <c r="AW571" s="171">
        <f t="shared" si="136"/>
        <v>2169666.666666667</v>
      </c>
      <c r="AX571" s="171">
        <f t="shared" si="137"/>
        <v>178770.31802120141</v>
      </c>
      <c r="AY571">
        <f t="shared" si="141"/>
        <v>566000</v>
      </c>
      <c r="AZ571" s="171">
        <f t="shared" si="132"/>
        <v>2348436.9846878685</v>
      </c>
      <c r="BB571" s="171">
        <f t="shared" si="138"/>
        <v>259416.66666666666</v>
      </c>
      <c r="BC571" s="171">
        <f t="shared" si="139"/>
        <v>95167.844522968197</v>
      </c>
      <c r="BD571">
        <f t="shared" si="142"/>
        <v>566000</v>
      </c>
      <c r="BE571" s="171">
        <f t="shared" si="133"/>
        <v>354584.51118963485</v>
      </c>
    </row>
    <row r="572" spans="39:57" x14ac:dyDescent="0.2">
      <c r="AM572" s="171">
        <f t="shared" si="128"/>
        <v>7915320.0000000009</v>
      </c>
      <c r="AN572" s="171">
        <f t="shared" si="134"/>
        <v>8625.4400905322073</v>
      </c>
      <c r="AO572">
        <f t="shared" si="140"/>
        <v>567000</v>
      </c>
      <c r="AP572" s="171">
        <f t="shared" si="129"/>
        <v>7923945.4400905333</v>
      </c>
      <c r="AR572" s="171">
        <f t="shared" si="130"/>
        <v>2409513.7499999995</v>
      </c>
      <c r="AS572" s="171">
        <f t="shared" si="135"/>
        <v>3721.3403880070546</v>
      </c>
      <c r="AT572">
        <f t="shared" si="143"/>
        <v>567000</v>
      </c>
      <c r="AU572" s="171">
        <f t="shared" si="131"/>
        <v>2413235.0903880065</v>
      </c>
      <c r="AW572" s="171">
        <f t="shared" si="136"/>
        <v>2173500</v>
      </c>
      <c r="AX572" s="171">
        <f t="shared" si="137"/>
        <v>178455.02645502647</v>
      </c>
      <c r="AY572">
        <f t="shared" si="141"/>
        <v>567000</v>
      </c>
      <c r="AZ572" s="171">
        <f t="shared" si="132"/>
        <v>2351955.0264550266</v>
      </c>
      <c r="BB572" s="171">
        <f t="shared" si="138"/>
        <v>259875</v>
      </c>
      <c r="BC572" s="171">
        <f t="shared" si="139"/>
        <v>95000</v>
      </c>
      <c r="BD572">
        <f t="shared" si="142"/>
        <v>567000</v>
      </c>
      <c r="BE572" s="171">
        <f t="shared" si="133"/>
        <v>354875</v>
      </c>
    </row>
    <row r="573" spans="39:57" x14ac:dyDescent="0.2">
      <c r="AM573" s="171">
        <f t="shared" si="128"/>
        <v>7929280.0000000009</v>
      </c>
      <c r="AN573" s="171">
        <f t="shared" si="134"/>
        <v>8610.2544565700027</v>
      </c>
      <c r="AO573">
        <f t="shared" si="140"/>
        <v>568000</v>
      </c>
      <c r="AP573" s="171">
        <f t="shared" si="129"/>
        <v>7937890.2544565713</v>
      </c>
      <c r="AR573" s="171">
        <f t="shared" si="130"/>
        <v>2413763.333333333</v>
      </c>
      <c r="AS573" s="171">
        <f t="shared" si="135"/>
        <v>3714.788732394366</v>
      </c>
      <c r="AT573">
        <f t="shared" si="143"/>
        <v>568000</v>
      </c>
      <c r="AU573" s="171">
        <f t="shared" si="131"/>
        <v>2417478.1220657276</v>
      </c>
      <c r="AW573" s="171">
        <f t="shared" si="136"/>
        <v>2177333.3333333335</v>
      </c>
      <c r="AX573" s="171">
        <f t="shared" si="137"/>
        <v>178140.84507042254</v>
      </c>
      <c r="AY573">
        <f t="shared" si="141"/>
        <v>568000</v>
      </c>
      <c r="AZ573" s="171">
        <f t="shared" si="132"/>
        <v>2355474.1784037561</v>
      </c>
      <c r="BB573" s="171">
        <f t="shared" si="138"/>
        <v>260333.33333333331</v>
      </c>
      <c r="BC573" s="171">
        <f t="shared" si="139"/>
        <v>94832.746478873232</v>
      </c>
      <c r="BD573">
        <f t="shared" si="142"/>
        <v>568000</v>
      </c>
      <c r="BE573" s="171">
        <f t="shared" si="133"/>
        <v>355166.07981220656</v>
      </c>
    </row>
    <row r="574" spans="39:57" x14ac:dyDescent="0.2">
      <c r="AM574" s="171">
        <f t="shared" si="128"/>
        <v>7943240.0000000009</v>
      </c>
      <c r="AN574" s="171">
        <f t="shared" si="134"/>
        <v>8595.1221991770853</v>
      </c>
      <c r="AO574">
        <f t="shared" si="140"/>
        <v>569000</v>
      </c>
      <c r="AP574" s="171">
        <f t="shared" si="129"/>
        <v>7951835.1221991777</v>
      </c>
      <c r="AR574" s="171">
        <f t="shared" si="130"/>
        <v>2418012.9166666665</v>
      </c>
      <c r="AS574" s="171">
        <f t="shared" si="135"/>
        <v>3708.2601054481547</v>
      </c>
      <c r="AT574">
        <f t="shared" si="143"/>
        <v>569000</v>
      </c>
      <c r="AU574" s="171">
        <f t="shared" si="131"/>
        <v>2421721.1767721148</v>
      </c>
      <c r="AW574" s="171">
        <f t="shared" si="136"/>
        <v>2181166.666666667</v>
      </c>
      <c r="AX574" s="171">
        <f t="shared" si="137"/>
        <v>177827.76801405975</v>
      </c>
      <c r="AY574">
        <f t="shared" si="141"/>
        <v>569000</v>
      </c>
      <c r="AZ574" s="171">
        <f t="shared" si="132"/>
        <v>2358994.4346807268</v>
      </c>
      <c r="BB574" s="171">
        <f t="shared" si="138"/>
        <v>260791.66666666666</v>
      </c>
      <c r="BC574" s="171">
        <f t="shared" si="139"/>
        <v>94666.080843585238</v>
      </c>
      <c r="BD574">
        <f t="shared" si="142"/>
        <v>569000</v>
      </c>
      <c r="BE574" s="171">
        <f t="shared" si="133"/>
        <v>355457.74751025188</v>
      </c>
    </row>
    <row r="575" spans="39:57" x14ac:dyDescent="0.2">
      <c r="AM575" s="171">
        <f t="shared" si="128"/>
        <v>7957200.0000000009</v>
      </c>
      <c r="AN575" s="171">
        <f t="shared" si="134"/>
        <v>8580.0430374241423</v>
      </c>
      <c r="AO575">
        <f t="shared" si="140"/>
        <v>570000</v>
      </c>
      <c r="AP575" s="171">
        <f t="shared" si="129"/>
        <v>7965780.0430374248</v>
      </c>
      <c r="AR575" s="171">
        <f t="shared" si="130"/>
        <v>2422262.4999999995</v>
      </c>
      <c r="AS575" s="171">
        <f t="shared" si="135"/>
        <v>3701.7543859649122</v>
      </c>
      <c r="AT575">
        <f t="shared" si="143"/>
        <v>570000</v>
      </c>
      <c r="AU575" s="171">
        <f t="shared" si="131"/>
        <v>2425964.2543859645</v>
      </c>
      <c r="AW575" s="171">
        <f t="shared" si="136"/>
        <v>2185000</v>
      </c>
      <c r="AX575" s="171">
        <f t="shared" si="137"/>
        <v>177515.78947368421</v>
      </c>
      <c r="AY575">
        <f t="shared" si="141"/>
        <v>570000</v>
      </c>
      <c r="AZ575" s="171">
        <f t="shared" si="132"/>
        <v>2362515.789473684</v>
      </c>
      <c r="BB575" s="171">
        <f t="shared" si="138"/>
        <v>261250</v>
      </c>
      <c r="BC575" s="171">
        <f t="shared" si="139"/>
        <v>94500</v>
      </c>
      <c r="BD575">
        <f t="shared" si="142"/>
        <v>570000</v>
      </c>
      <c r="BE575" s="171">
        <f t="shared" si="133"/>
        <v>355750</v>
      </c>
    </row>
    <row r="576" spans="39:57" x14ac:dyDescent="0.2">
      <c r="AM576" s="171">
        <f t="shared" si="128"/>
        <v>7971160.0000000009</v>
      </c>
      <c r="AN576" s="171">
        <f t="shared" si="134"/>
        <v>8565.0166923498455</v>
      </c>
      <c r="AO576">
        <f t="shared" si="140"/>
        <v>571000</v>
      </c>
      <c r="AP576" s="171">
        <f t="shared" si="129"/>
        <v>7979725.0166923506</v>
      </c>
      <c r="AR576" s="171">
        <f t="shared" si="130"/>
        <v>2426512.083333333</v>
      </c>
      <c r="AS576" s="171">
        <f t="shared" si="135"/>
        <v>3695.2714535901928</v>
      </c>
      <c r="AT576">
        <f t="shared" si="143"/>
        <v>571000</v>
      </c>
      <c r="AU576" s="171">
        <f t="shared" si="131"/>
        <v>2430207.3547869232</v>
      </c>
      <c r="AW576" s="171">
        <f t="shared" si="136"/>
        <v>2188833.3333333335</v>
      </c>
      <c r="AX576" s="171">
        <f t="shared" si="137"/>
        <v>177204.90367775832</v>
      </c>
      <c r="AY576">
        <f t="shared" si="141"/>
        <v>571000</v>
      </c>
      <c r="AZ576" s="171">
        <f t="shared" si="132"/>
        <v>2366038.2370110918</v>
      </c>
      <c r="BB576" s="171">
        <f t="shared" si="138"/>
        <v>261708.33333333331</v>
      </c>
      <c r="BC576" s="171">
        <f t="shared" si="139"/>
        <v>94334.50087565674</v>
      </c>
      <c r="BD576">
        <f t="shared" si="142"/>
        <v>571000</v>
      </c>
      <c r="BE576" s="171">
        <f t="shared" si="133"/>
        <v>356042.83420899004</v>
      </c>
    </row>
    <row r="577" spans="39:57" x14ac:dyDescent="0.2">
      <c r="AM577" s="171">
        <f t="shared" si="128"/>
        <v>7985120.0000000009</v>
      </c>
      <c r="AN577" s="171">
        <f t="shared" si="134"/>
        <v>8550.0428869436382</v>
      </c>
      <c r="AO577">
        <f t="shared" si="140"/>
        <v>572000</v>
      </c>
      <c r="AP577" s="171">
        <f t="shared" si="129"/>
        <v>7993670.0428869445</v>
      </c>
      <c r="AR577" s="171">
        <f t="shared" si="130"/>
        <v>2430761.6666666665</v>
      </c>
      <c r="AS577" s="171">
        <f t="shared" si="135"/>
        <v>3688.8111888111889</v>
      </c>
      <c r="AT577">
        <f t="shared" si="143"/>
        <v>572000</v>
      </c>
      <c r="AU577" s="171">
        <f t="shared" si="131"/>
        <v>2434450.4778554775</v>
      </c>
      <c r="AW577" s="171">
        <f t="shared" si="136"/>
        <v>2192666.666666667</v>
      </c>
      <c r="AX577" s="171">
        <f t="shared" si="137"/>
        <v>176895.10489510489</v>
      </c>
      <c r="AY577">
        <f t="shared" si="141"/>
        <v>572000</v>
      </c>
      <c r="AZ577" s="171">
        <f t="shared" si="132"/>
        <v>2369561.7715617716</v>
      </c>
      <c r="BB577" s="171">
        <f t="shared" si="138"/>
        <v>262166.66666666663</v>
      </c>
      <c r="BC577" s="171">
        <f t="shared" si="139"/>
        <v>94169.580419580423</v>
      </c>
      <c r="BD577">
        <f t="shared" si="142"/>
        <v>572000</v>
      </c>
      <c r="BE577" s="171">
        <f t="shared" si="133"/>
        <v>356336.24708624708</v>
      </c>
    </row>
    <row r="578" spans="39:57" x14ac:dyDescent="0.2">
      <c r="AM578" s="171">
        <f t="shared" si="128"/>
        <v>7999080.0000000009</v>
      </c>
      <c r="AN578" s="171">
        <f t="shared" si="134"/>
        <v>8535.121346128728</v>
      </c>
      <c r="AO578">
        <f t="shared" si="140"/>
        <v>573000</v>
      </c>
      <c r="AP578" s="171">
        <f t="shared" si="129"/>
        <v>8007615.12134613</v>
      </c>
      <c r="AR578" s="171">
        <f t="shared" si="130"/>
        <v>2435011.2499999995</v>
      </c>
      <c r="AS578" s="171">
        <f t="shared" si="135"/>
        <v>3682.373472949389</v>
      </c>
      <c r="AT578">
        <f t="shared" si="143"/>
        <v>573000</v>
      </c>
      <c r="AU578" s="171">
        <f t="shared" si="131"/>
        <v>2438693.623472949</v>
      </c>
      <c r="AW578" s="171">
        <f t="shared" si="136"/>
        <v>2196500</v>
      </c>
      <c r="AX578" s="171">
        <f t="shared" si="137"/>
        <v>176586.38743455498</v>
      </c>
      <c r="AY578">
        <f t="shared" si="141"/>
        <v>573000</v>
      </c>
      <c r="AZ578" s="171">
        <f t="shared" si="132"/>
        <v>2373086.3874345552</v>
      </c>
      <c r="BB578" s="171">
        <f t="shared" si="138"/>
        <v>262625</v>
      </c>
      <c r="BC578" s="171">
        <f t="shared" si="139"/>
        <v>94005.235602094239</v>
      </c>
      <c r="BD578">
        <f t="shared" si="142"/>
        <v>573000</v>
      </c>
      <c r="BE578" s="171">
        <f t="shared" si="133"/>
        <v>356630.23560209421</v>
      </c>
    </row>
    <row r="579" spans="39:57" x14ac:dyDescent="0.2">
      <c r="AM579" s="171">
        <f t="shared" si="128"/>
        <v>8013040.0000000009</v>
      </c>
      <c r="AN579" s="171">
        <f t="shared" si="134"/>
        <v>8520.2517967452295</v>
      </c>
      <c r="AO579">
        <f t="shared" si="140"/>
        <v>574000</v>
      </c>
      <c r="AP579" s="171">
        <f t="shared" si="129"/>
        <v>8021560.2517967466</v>
      </c>
      <c r="AR579" s="171">
        <f t="shared" si="130"/>
        <v>2439260.833333333</v>
      </c>
      <c r="AS579" s="171">
        <f t="shared" si="135"/>
        <v>3675.9581881533099</v>
      </c>
      <c r="AT579">
        <f t="shared" si="143"/>
        <v>574000</v>
      </c>
      <c r="AU579" s="171">
        <f t="shared" si="131"/>
        <v>2442936.7915214864</v>
      </c>
      <c r="AW579" s="171">
        <f t="shared" si="136"/>
        <v>2200333.3333333335</v>
      </c>
      <c r="AX579" s="171">
        <f t="shared" si="137"/>
        <v>176278.74564459932</v>
      </c>
      <c r="AY579">
        <f t="shared" si="141"/>
        <v>574000</v>
      </c>
      <c r="AZ579" s="171">
        <f t="shared" si="132"/>
        <v>2376612.0789779327</v>
      </c>
      <c r="BB579" s="171">
        <f t="shared" si="138"/>
        <v>263083.33333333331</v>
      </c>
      <c r="BC579" s="171">
        <f t="shared" si="139"/>
        <v>93841.463414634141</v>
      </c>
      <c r="BD579">
        <f t="shared" si="142"/>
        <v>574000</v>
      </c>
      <c r="BE579" s="171">
        <f t="shared" si="133"/>
        <v>356924.79674796748</v>
      </c>
    </row>
    <row r="580" spans="39:57" x14ac:dyDescent="0.2">
      <c r="AM580" s="171">
        <f t="shared" si="128"/>
        <v>8027000.0000000009</v>
      </c>
      <c r="AN580" s="171">
        <f t="shared" si="134"/>
        <v>8505.4339675334977</v>
      </c>
      <c r="AO580">
        <f t="shared" si="140"/>
        <v>575000</v>
      </c>
      <c r="AP580" s="171">
        <f t="shared" si="129"/>
        <v>8035505.4339675345</v>
      </c>
      <c r="AR580" s="171">
        <f t="shared" si="130"/>
        <v>2443510.4166666665</v>
      </c>
      <c r="AS580" s="171">
        <f t="shared" si="135"/>
        <v>3669.5652173913045</v>
      </c>
      <c r="AT580">
        <f t="shared" si="143"/>
        <v>575000</v>
      </c>
      <c r="AU580" s="171">
        <f t="shared" si="131"/>
        <v>2447179.9818840576</v>
      </c>
      <c r="AW580" s="171">
        <f t="shared" si="136"/>
        <v>2204166.666666667</v>
      </c>
      <c r="AX580" s="171">
        <f t="shared" si="137"/>
        <v>175972.17391304349</v>
      </c>
      <c r="AY580">
        <f t="shared" si="141"/>
        <v>575000</v>
      </c>
      <c r="AZ580" s="171">
        <f t="shared" si="132"/>
        <v>2380138.8405797104</v>
      </c>
      <c r="BB580" s="171">
        <f t="shared" si="138"/>
        <v>263541.66666666663</v>
      </c>
      <c r="BC580" s="171">
        <f t="shared" si="139"/>
        <v>93678.260869565216</v>
      </c>
      <c r="BD580">
        <f t="shared" si="142"/>
        <v>575000</v>
      </c>
      <c r="BE580" s="171">
        <f t="shared" si="133"/>
        <v>357219.92753623181</v>
      </c>
    </row>
    <row r="581" spans="39:57" x14ac:dyDescent="0.2">
      <c r="AM581" s="171">
        <f t="shared" ref="AM581:AM644" si="144">AO581/2*$C$17</f>
        <v>8040960.0000000009</v>
      </c>
      <c r="AN581" s="171">
        <f t="shared" si="134"/>
        <v>8490.6675891176419</v>
      </c>
      <c r="AO581">
        <f t="shared" si="140"/>
        <v>576000</v>
      </c>
      <c r="AP581" s="171">
        <f t="shared" ref="AP581:AP644" si="145">AM581+AN581</f>
        <v>8049450.6675891187</v>
      </c>
      <c r="AR581" s="171">
        <f t="shared" ref="AR581:AR644" si="146">AT581/2*$C$46</f>
        <v>2447759.9999999995</v>
      </c>
      <c r="AS581" s="171">
        <f t="shared" si="135"/>
        <v>3663.1944444444443</v>
      </c>
      <c r="AT581">
        <f t="shared" si="143"/>
        <v>576000</v>
      </c>
      <c r="AU581" s="171">
        <f t="shared" ref="AU581:AU644" si="147">AR581+AS581</f>
        <v>2451423.194444444</v>
      </c>
      <c r="AW581" s="171">
        <f t="shared" si="136"/>
        <v>2208000</v>
      </c>
      <c r="AX581" s="171">
        <f t="shared" si="137"/>
        <v>175666.66666666666</v>
      </c>
      <c r="AY581">
        <f t="shared" si="141"/>
        <v>576000</v>
      </c>
      <c r="AZ581" s="171">
        <f t="shared" ref="AZ581:AZ644" si="148">AW581+AX581</f>
        <v>2383666.6666666665</v>
      </c>
      <c r="BB581" s="171">
        <f t="shared" si="138"/>
        <v>264000</v>
      </c>
      <c r="BC581" s="171">
        <f t="shared" si="139"/>
        <v>93515.625</v>
      </c>
      <c r="BD581">
        <f t="shared" si="142"/>
        <v>576000</v>
      </c>
      <c r="BE581" s="171">
        <f t="shared" ref="BE581:BE644" si="149">BB581+BC581</f>
        <v>357515.625</v>
      </c>
    </row>
    <row r="582" spans="39:57" x14ac:dyDescent="0.2">
      <c r="AM582" s="171">
        <f t="shared" si="144"/>
        <v>8054920.0000000009</v>
      </c>
      <c r="AN582" s="171">
        <f t="shared" ref="AN582:AN645" si="150">$C$16*$C$15/AO582</f>
        <v>8475.9523939891878</v>
      </c>
      <c r="AO582">
        <f t="shared" si="140"/>
        <v>577000</v>
      </c>
      <c r="AP582" s="171">
        <f t="shared" si="145"/>
        <v>8063395.95239399</v>
      </c>
      <c r="AR582" s="171">
        <f t="shared" si="146"/>
        <v>2452009.583333333</v>
      </c>
      <c r="AS582" s="171">
        <f t="shared" ref="AS582:AS645" si="151">$C$44*$C$45/AT582</f>
        <v>3656.8457538994799</v>
      </c>
      <c r="AT582">
        <f t="shared" si="143"/>
        <v>577000</v>
      </c>
      <c r="AU582" s="171">
        <f t="shared" si="147"/>
        <v>2455666.4290872323</v>
      </c>
      <c r="AW582" s="171">
        <f t="shared" ref="AW582:AW645" si="152">AY582/2*$C$73</f>
        <v>2211833.3333333335</v>
      </c>
      <c r="AX582" s="171">
        <f t="shared" ref="AX582:AX645" si="153">$C$72*$C$71/AY582</f>
        <v>175362.21837088387</v>
      </c>
      <c r="AY582">
        <f t="shared" si="141"/>
        <v>577000</v>
      </c>
      <c r="AZ582" s="171">
        <f t="shared" si="148"/>
        <v>2387195.5517042172</v>
      </c>
      <c r="BB582" s="171">
        <f t="shared" ref="BB582:BB645" si="154">BD582/2*$C$107</f>
        <v>264458.33333333331</v>
      </c>
      <c r="BC582" s="171">
        <f t="shared" ref="BC582:BC645" si="155">$C$105*$C$106/BD582</f>
        <v>93353.552859618721</v>
      </c>
      <c r="BD582">
        <f t="shared" si="142"/>
        <v>577000</v>
      </c>
      <c r="BE582" s="171">
        <f t="shared" si="149"/>
        <v>357811.88619295205</v>
      </c>
    </row>
    <row r="583" spans="39:57" x14ac:dyDescent="0.2">
      <c r="AM583" s="171">
        <f t="shared" si="144"/>
        <v>8068880.0000000009</v>
      </c>
      <c r="AN583" s="171">
        <f t="shared" si="150"/>
        <v>8461.2881164909359</v>
      </c>
      <c r="AO583">
        <f t="shared" ref="AO583:AO646" si="156">1000+AO582</f>
        <v>578000</v>
      </c>
      <c r="AP583" s="171">
        <f t="shared" si="145"/>
        <v>8077341.2881164923</v>
      </c>
      <c r="AR583" s="171">
        <f t="shared" si="146"/>
        <v>2456259.1666666665</v>
      </c>
      <c r="AS583" s="171">
        <f t="shared" si="151"/>
        <v>3650.5190311418687</v>
      </c>
      <c r="AT583">
        <f t="shared" si="143"/>
        <v>578000</v>
      </c>
      <c r="AU583" s="171">
        <f t="shared" si="147"/>
        <v>2459909.6856978084</v>
      </c>
      <c r="AW583" s="171">
        <f t="shared" si="152"/>
        <v>2215666.666666667</v>
      </c>
      <c r="AX583" s="171">
        <f t="shared" si="153"/>
        <v>175058.82352941178</v>
      </c>
      <c r="AY583">
        <f t="shared" ref="AY583:AY646" si="157">1000+AY582</f>
        <v>578000</v>
      </c>
      <c r="AZ583" s="171">
        <f t="shared" si="148"/>
        <v>2390725.4901960786</v>
      </c>
      <c r="BB583" s="171">
        <f t="shared" si="154"/>
        <v>264916.66666666663</v>
      </c>
      <c r="BC583" s="171">
        <f t="shared" si="155"/>
        <v>93192.041522491345</v>
      </c>
      <c r="BD583">
        <f t="shared" ref="BD583:BD646" si="158">1000+BD582</f>
        <v>578000</v>
      </c>
      <c r="BE583" s="171">
        <f t="shared" si="149"/>
        <v>358108.708189158</v>
      </c>
    </row>
    <row r="584" spans="39:57" x14ac:dyDescent="0.2">
      <c r="AM584" s="171">
        <f t="shared" si="144"/>
        <v>8082840.0000000009</v>
      </c>
      <c r="AN584" s="171">
        <f t="shared" si="150"/>
        <v>8446.6744928009703</v>
      </c>
      <c r="AO584">
        <f t="shared" si="156"/>
        <v>579000</v>
      </c>
      <c r="AP584" s="171">
        <f t="shared" si="145"/>
        <v>8091286.6744928015</v>
      </c>
      <c r="AR584" s="171">
        <f t="shared" si="146"/>
        <v>2460508.7499999995</v>
      </c>
      <c r="AS584" s="171">
        <f t="shared" si="151"/>
        <v>3644.2141623488774</v>
      </c>
      <c r="AT584">
        <f t="shared" ref="AT584:AT647" si="159">AT583+1000</f>
        <v>579000</v>
      </c>
      <c r="AU584" s="171">
        <f t="shared" si="147"/>
        <v>2464152.9641623483</v>
      </c>
      <c r="AW584" s="171">
        <f t="shared" si="152"/>
        <v>2219500</v>
      </c>
      <c r="AX584" s="171">
        <f t="shared" si="153"/>
        <v>174756.47668393783</v>
      </c>
      <c r="AY584">
        <f t="shared" si="157"/>
        <v>579000</v>
      </c>
      <c r="AZ584" s="171">
        <f t="shared" si="148"/>
        <v>2394256.4766839379</v>
      </c>
      <c r="BB584" s="171">
        <f t="shared" si="154"/>
        <v>265375</v>
      </c>
      <c r="BC584" s="171">
        <f t="shared" si="155"/>
        <v>93031.088082901551</v>
      </c>
      <c r="BD584">
        <f t="shared" si="158"/>
        <v>579000</v>
      </c>
      <c r="BE584" s="171">
        <f t="shared" si="149"/>
        <v>358406.08808290155</v>
      </c>
    </row>
    <row r="585" spans="39:57" x14ac:dyDescent="0.2">
      <c r="AM585" s="171">
        <f t="shared" si="144"/>
        <v>8096800.0000000009</v>
      </c>
      <c r="AN585" s="171">
        <f t="shared" si="150"/>
        <v>8432.1112609168304</v>
      </c>
      <c r="AO585">
        <f t="shared" si="156"/>
        <v>580000</v>
      </c>
      <c r="AP585" s="171">
        <f t="shared" si="145"/>
        <v>8105232.111260918</v>
      </c>
      <c r="AR585" s="171">
        <f t="shared" si="146"/>
        <v>2464758.333333333</v>
      </c>
      <c r="AS585" s="171">
        <f t="shared" si="151"/>
        <v>3637.9310344827586</v>
      </c>
      <c r="AT585">
        <f t="shared" si="159"/>
        <v>580000</v>
      </c>
      <c r="AU585" s="171">
        <f t="shared" si="147"/>
        <v>2468396.2643678156</v>
      </c>
      <c r="AW585" s="171">
        <f t="shared" si="152"/>
        <v>2223333.3333333335</v>
      </c>
      <c r="AX585" s="171">
        <f t="shared" si="153"/>
        <v>174455.1724137931</v>
      </c>
      <c r="AY585">
        <f t="shared" si="157"/>
        <v>580000</v>
      </c>
      <c r="AZ585" s="171">
        <f t="shared" si="148"/>
        <v>2397788.5057471264</v>
      </c>
      <c r="BB585" s="171">
        <f t="shared" si="154"/>
        <v>265833.33333333331</v>
      </c>
      <c r="BC585" s="171">
        <f t="shared" si="155"/>
        <v>92870.68965517242</v>
      </c>
      <c r="BD585">
        <f t="shared" si="158"/>
        <v>580000</v>
      </c>
      <c r="BE585" s="171">
        <f t="shared" si="149"/>
        <v>358704.02298850572</v>
      </c>
    </row>
    <row r="586" spans="39:57" x14ac:dyDescent="0.2">
      <c r="AM586" s="171">
        <f t="shared" si="144"/>
        <v>8110760.0000000009</v>
      </c>
      <c r="AN586" s="171">
        <f t="shared" si="150"/>
        <v>8417.5981606398655</v>
      </c>
      <c r="AO586">
        <f t="shared" si="156"/>
        <v>581000</v>
      </c>
      <c r="AP586" s="171">
        <f t="shared" si="145"/>
        <v>8119177.5981606403</v>
      </c>
      <c r="AR586" s="171">
        <f t="shared" si="146"/>
        <v>2469007.9166666665</v>
      </c>
      <c r="AS586" s="171">
        <f t="shared" si="151"/>
        <v>3631.6695352839929</v>
      </c>
      <c r="AT586">
        <f t="shared" si="159"/>
        <v>581000</v>
      </c>
      <c r="AU586" s="171">
        <f t="shared" si="147"/>
        <v>2472639.5862019504</v>
      </c>
      <c r="AW586" s="171">
        <f t="shared" si="152"/>
        <v>2227166.666666667</v>
      </c>
      <c r="AX586" s="171">
        <f t="shared" si="153"/>
        <v>174154.90533562822</v>
      </c>
      <c r="AY586">
        <f t="shared" si="157"/>
        <v>581000</v>
      </c>
      <c r="AZ586" s="171">
        <f t="shared" si="148"/>
        <v>2401321.5720022954</v>
      </c>
      <c r="BB586" s="171">
        <f t="shared" si="154"/>
        <v>266291.66666666663</v>
      </c>
      <c r="BC586" s="171">
        <f t="shared" si="155"/>
        <v>92710.843373493975</v>
      </c>
      <c r="BD586">
        <f t="shared" si="158"/>
        <v>581000</v>
      </c>
      <c r="BE586" s="171">
        <f t="shared" si="149"/>
        <v>359002.51004016062</v>
      </c>
    </row>
    <row r="587" spans="39:57" x14ac:dyDescent="0.2">
      <c r="AM587" s="171">
        <f t="shared" si="144"/>
        <v>8124720.0000000009</v>
      </c>
      <c r="AN587" s="171">
        <f t="shared" si="150"/>
        <v>8403.1349335597279</v>
      </c>
      <c r="AO587">
        <f t="shared" si="156"/>
        <v>582000</v>
      </c>
      <c r="AP587" s="171">
        <f t="shared" si="145"/>
        <v>8133123.1349335611</v>
      </c>
      <c r="AR587" s="171">
        <f t="shared" si="146"/>
        <v>2473257.4999999995</v>
      </c>
      <c r="AS587" s="171">
        <f t="shared" si="151"/>
        <v>3625.4295532646047</v>
      </c>
      <c r="AT587">
        <f t="shared" si="159"/>
        <v>582000</v>
      </c>
      <c r="AU587" s="171">
        <f t="shared" si="147"/>
        <v>2476882.9295532643</v>
      </c>
      <c r="AW587" s="171">
        <f t="shared" si="152"/>
        <v>2231000</v>
      </c>
      <c r="AX587" s="171">
        <f t="shared" si="153"/>
        <v>173855.67010309279</v>
      </c>
      <c r="AY587">
        <f t="shared" si="157"/>
        <v>582000</v>
      </c>
      <c r="AZ587" s="171">
        <f t="shared" si="148"/>
        <v>2404855.6701030927</v>
      </c>
      <c r="BB587" s="171">
        <f t="shared" si="154"/>
        <v>266750</v>
      </c>
      <c r="BC587" s="171">
        <f t="shared" si="155"/>
        <v>92551.546391752578</v>
      </c>
      <c r="BD587">
        <f t="shared" si="158"/>
        <v>582000</v>
      </c>
      <c r="BE587" s="171">
        <f t="shared" si="149"/>
        <v>359301.54639175255</v>
      </c>
    </row>
    <row r="588" spans="39:57" x14ac:dyDescent="0.2">
      <c r="AM588" s="171">
        <f t="shared" si="144"/>
        <v>8138680.0000000009</v>
      </c>
      <c r="AN588" s="171">
        <f t="shared" si="150"/>
        <v>8388.7213230390425</v>
      </c>
      <c r="AO588">
        <f t="shared" si="156"/>
        <v>583000</v>
      </c>
      <c r="AP588" s="171">
        <f t="shared" si="145"/>
        <v>8147068.7213230403</v>
      </c>
      <c r="AR588" s="171">
        <f t="shared" si="146"/>
        <v>2477507.083333333</v>
      </c>
      <c r="AS588" s="171">
        <f t="shared" si="151"/>
        <v>3619.2109777015439</v>
      </c>
      <c r="AT588">
        <f t="shared" si="159"/>
        <v>583000</v>
      </c>
      <c r="AU588" s="171">
        <f t="shared" si="147"/>
        <v>2481126.2943110345</v>
      </c>
      <c r="AW588" s="171">
        <f t="shared" si="152"/>
        <v>2234833.3333333335</v>
      </c>
      <c r="AX588" s="171">
        <f t="shared" si="153"/>
        <v>173557.46140651801</v>
      </c>
      <c r="AY588">
        <f t="shared" si="157"/>
        <v>583000</v>
      </c>
      <c r="AZ588" s="171">
        <f t="shared" si="148"/>
        <v>2408390.7947398517</v>
      </c>
      <c r="BB588" s="171">
        <f t="shared" si="154"/>
        <v>267208.33333333331</v>
      </c>
      <c r="BC588" s="171">
        <f t="shared" si="155"/>
        <v>92392.79588336192</v>
      </c>
      <c r="BD588">
        <f t="shared" si="158"/>
        <v>583000</v>
      </c>
      <c r="BE588" s="171">
        <f t="shared" si="149"/>
        <v>359601.1292166952</v>
      </c>
    </row>
    <row r="589" spans="39:57" x14ac:dyDescent="0.2">
      <c r="AM589" s="171">
        <f t="shared" si="144"/>
        <v>8152640.0000000009</v>
      </c>
      <c r="AN589" s="171">
        <f t="shared" si="150"/>
        <v>8374.3570741982221</v>
      </c>
      <c r="AO589">
        <f t="shared" si="156"/>
        <v>584000</v>
      </c>
      <c r="AP589" s="171">
        <f t="shared" si="145"/>
        <v>8161014.3570741992</v>
      </c>
      <c r="AR589" s="171">
        <f t="shared" si="146"/>
        <v>2481756.6666666665</v>
      </c>
      <c r="AS589" s="171">
        <f t="shared" si="151"/>
        <v>3613.0136986301368</v>
      </c>
      <c r="AT589">
        <f t="shared" si="159"/>
        <v>584000</v>
      </c>
      <c r="AU589" s="171">
        <f t="shared" si="147"/>
        <v>2485369.6803652965</v>
      </c>
      <c r="AW589" s="171">
        <f t="shared" si="152"/>
        <v>2238666.666666667</v>
      </c>
      <c r="AX589" s="171">
        <f t="shared" si="153"/>
        <v>173260.27397260274</v>
      </c>
      <c r="AY589">
        <f t="shared" si="157"/>
        <v>584000</v>
      </c>
      <c r="AZ589" s="171">
        <f t="shared" si="148"/>
        <v>2411926.9406392695</v>
      </c>
      <c r="BB589" s="171">
        <f t="shared" si="154"/>
        <v>267666.66666666663</v>
      </c>
      <c r="BC589" s="171">
        <f t="shared" si="155"/>
        <v>92234.589041095896</v>
      </c>
      <c r="BD589">
        <f t="shared" si="158"/>
        <v>584000</v>
      </c>
      <c r="BE589" s="171">
        <f t="shared" si="149"/>
        <v>359901.25570776255</v>
      </c>
    </row>
    <row r="590" spans="39:57" x14ac:dyDescent="0.2">
      <c r="AM590" s="171">
        <f t="shared" si="144"/>
        <v>8166600.0000000009</v>
      </c>
      <c r="AN590" s="171">
        <f t="shared" si="150"/>
        <v>8360.0419339004475</v>
      </c>
      <c r="AO590">
        <f t="shared" si="156"/>
        <v>585000</v>
      </c>
      <c r="AP590" s="171">
        <f t="shared" si="145"/>
        <v>8174960.0419339016</v>
      </c>
      <c r="AR590" s="171">
        <f t="shared" si="146"/>
        <v>2486006.2499999995</v>
      </c>
      <c r="AS590" s="171">
        <f t="shared" si="151"/>
        <v>3606.8376068376069</v>
      </c>
      <c r="AT590">
        <f t="shared" si="159"/>
        <v>585000</v>
      </c>
      <c r="AU590" s="171">
        <f t="shared" si="147"/>
        <v>2489613.087606837</v>
      </c>
      <c r="AW590" s="171">
        <f t="shared" si="152"/>
        <v>2242500</v>
      </c>
      <c r="AX590" s="171">
        <f t="shared" si="153"/>
        <v>172964.10256410256</v>
      </c>
      <c r="AY590">
        <f t="shared" si="157"/>
        <v>585000</v>
      </c>
      <c r="AZ590" s="171">
        <f t="shared" si="148"/>
        <v>2415464.1025641025</v>
      </c>
      <c r="BB590" s="171">
        <f t="shared" si="154"/>
        <v>268125</v>
      </c>
      <c r="BC590" s="171">
        <f t="shared" si="155"/>
        <v>92076.923076923078</v>
      </c>
      <c r="BD590">
        <f t="shared" si="158"/>
        <v>585000</v>
      </c>
      <c r="BE590" s="171">
        <f t="shared" si="149"/>
        <v>360201.92307692306</v>
      </c>
    </row>
    <row r="591" spans="39:57" x14ac:dyDescent="0.2">
      <c r="AM591" s="171">
        <f t="shared" si="144"/>
        <v>8180560.0000000009</v>
      </c>
      <c r="AN591" s="171">
        <f t="shared" si="150"/>
        <v>8345.775650736794</v>
      </c>
      <c r="AO591">
        <f t="shared" si="156"/>
        <v>586000</v>
      </c>
      <c r="AP591" s="171">
        <f t="shared" si="145"/>
        <v>8188905.7756507378</v>
      </c>
      <c r="AR591" s="171">
        <f t="shared" si="146"/>
        <v>2490255.833333333</v>
      </c>
      <c r="AS591" s="171">
        <f t="shared" si="151"/>
        <v>3600.6825938566553</v>
      </c>
      <c r="AT591">
        <f t="shared" si="159"/>
        <v>586000</v>
      </c>
      <c r="AU591" s="171">
        <f t="shared" si="147"/>
        <v>2493856.5159271895</v>
      </c>
      <c r="AW591" s="171">
        <f t="shared" si="152"/>
        <v>2246333.3333333335</v>
      </c>
      <c r="AX591" s="171">
        <f t="shared" si="153"/>
        <v>172668.94197952218</v>
      </c>
      <c r="AY591">
        <f t="shared" si="157"/>
        <v>586000</v>
      </c>
      <c r="AZ591" s="171">
        <f t="shared" si="148"/>
        <v>2419002.2753128558</v>
      </c>
      <c r="BB591" s="171">
        <f t="shared" si="154"/>
        <v>268583.33333333331</v>
      </c>
      <c r="BC591" s="171">
        <f t="shared" si="155"/>
        <v>91919.795221843</v>
      </c>
      <c r="BD591">
        <f t="shared" si="158"/>
        <v>586000</v>
      </c>
      <c r="BE591" s="171">
        <f t="shared" si="149"/>
        <v>360503.12855517631</v>
      </c>
    </row>
    <row r="592" spans="39:57" x14ac:dyDescent="0.2">
      <c r="AM592" s="171">
        <f t="shared" si="144"/>
        <v>8194520.0000000009</v>
      </c>
      <c r="AN592" s="171">
        <f t="shared" si="150"/>
        <v>8331.5579750115194</v>
      </c>
      <c r="AO592">
        <f t="shared" si="156"/>
        <v>587000</v>
      </c>
      <c r="AP592" s="171">
        <f t="shared" si="145"/>
        <v>8202851.5579750128</v>
      </c>
      <c r="AR592" s="171">
        <f t="shared" si="146"/>
        <v>2494505.4166666665</v>
      </c>
      <c r="AS592" s="171">
        <f t="shared" si="151"/>
        <v>3594.5485519591143</v>
      </c>
      <c r="AT592">
        <f t="shared" si="159"/>
        <v>587000</v>
      </c>
      <c r="AU592" s="171">
        <f t="shared" si="147"/>
        <v>2498099.9652186255</v>
      </c>
      <c r="AW592" s="171">
        <f t="shared" si="152"/>
        <v>2250166.666666667</v>
      </c>
      <c r="AX592" s="171">
        <f t="shared" si="153"/>
        <v>172374.78705281089</v>
      </c>
      <c r="AY592">
        <f t="shared" si="157"/>
        <v>587000</v>
      </c>
      <c r="AZ592" s="171">
        <f t="shared" si="148"/>
        <v>2422541.4537194781</v>
      </c>
      <c r="BB592" s="171">
        <f t="shared" si="154"/>
        <v>269041.66666666663</v>
      </c>
      <c r="BC592" s="171">
        <f t="shared" si="155"/>
        <v>91763.202725724026</v>
      </c>
      <c r="BD592">
        <f t="shared" si="158"/>
        <v>587000</v>
      </c>
      <c r="BE592" s="171">
        <f t="shared" si="149"/>
        <v>360804.86939239065</v>
      </c>
    </row>
    <row r="593" spans="39:57" x14ac:dyDescent="0.2">
      <c r="AM593" s="171">
        <f t="shared" si="144"/>
        <v>8208480.0000000009</v>
      </c>
      <c r="AN593" s="171">
        <f t="shared" si="150"/>
        <v>8317.3886587274847</v>
      </c>
      <c r="AO593">
        <f t="shared" si="156"/>
        <v>588000</v>
      </c>
      <c r="AP593" s="171">
        <f t="shared" si="145"/>
        <v>8216797.3886587285</v>
      </c>
      <c r="AR593" s="171">
        <f t="shared" si="146"/>
        <v>2498754.9999999995</v>
      </c>
      <c r="AS593" s="171">
        <f t="shared" si="151"/>
        <v>3588.4353741496598</v>
      </c>
      <c r="AT593">
        <f t="shared" si="159"/>
        <v>588000</v>
      </c>
      <c r="AU593" s="171">
        <f t="shared" si="147"/>
        <v>2502343.4353741491</v>
      </c>
      <c r="AW593" s="171">
        <f t="shared" si="152"/>
        <v>2254000</v>
      </c>
      <c r="AX593" s="171">
        <f t="shared" si="153"/>
        <v>172081.63265306121</v>
      </c>
      <c r="AY593">
        <f t="shared" si="157"/>
        <v>588000</v>
      </c>
      <c r="AZ593" s="171">
        <f t="shared" si="148"/>
        <v>2426081.6326530613</v>
      </c>
      <c r="BB593" s="171">
        <f t="shared" si="154"/>
        <v>269500</v>
      </c>
      <c r="BC593" s="171">
        <f t="shared" si="155"/>
        <v>91607.142857142855</v>
      </c>
      <c r="BD593">
        <f t="shared" si="158"/>
        <v>588000</v>
      </c>
      <c r="BE593" s="171">
        <f t="shared" si="149"/>
        <v>361107.14285714284</v>
      </c>
    </row>
    <row r="594" spans="39:57" x14ac:dyDescent="0.2">
      <c r="AM594" s="171">
        <f t="shared" si="144"/>
        <v>8222440.0000000009</v>
      </c>
      <c r="AN594" s="171">
        <f t="shared" si="150"/>
        <v>8303.2674555717513</v>
      </c>
      <c r="AO594">
        <f t="shared" si="156"/>
        <v>589000</v>
      </c>
      <c r="AP594" s="171">
        <f t="shared" si="145"/>
        <v>8230743.2674555723</v>
      </c>
      <c r="AR594" s="171">
        <f t="shared" si="146"/>
        <v>2503004.583333333</v>
      </c>
      <c r="AS594" s="171">
        <f t="shared" si="151"/>
        <v>3582.3429541595924</v>
      </c>
      <c r="AT594">
        <f t="shared" si="159"/>
        <v>589000</v>
      </c>
      <c r="AU594" s="171">
        <f t="shared" si="147"/>
        <v>2506586.9262874927</v>
      </c>
      <c r="AW594" s="171">
        <f t="shared" si="152"/>
        <v>2257833.3333333335</v>
      </c>
      <c r="AX594" s="171">
        <f t="shared" si="153"/>
        <v>171789.47368421053</v>
      </c>
      <c r="AY594">
        <f t="shared" si="157"/>
        <v>589000</v>
      </c>
      <c r="AZ594" s="171">
        <f t="shared" si="148"/>
        <v>2429622.8070175438</v>
      </c>
      <c r="BB594" s="171">
        <f t="shared" si="154"/>
        <v>269958.33333333331</v>
      </c>
      <c r="BC594" s="171">
        <f t="shared" si="155"/>
        <v>91451.612903225803</v>
      </c>
      <c r="BD594">
        <f t="shared" si="158"/>
        <v>589000</v>
      </c>
      <c r="BE594" s="171">
        <f t="shared" si="149"/>
        <v>361409.94623655913</v>
      </c>
    </row>
    <row r="595" spans="39:57" x14ac:dyDescent="0.2">
      <c r="AM595" s="171">
        <f t="shared" si="144"/>
        <v>8236400.0000000009</v>
      </c>
      <c r="AN595" s="171">
        <f t="shared" si="150"/>
        <v>8289.1941209012912</v>
      </c>
      <c r="AO595">
        <f t="shared" si="156"/>
        <v>590000</v>
      </c>
      <c r="AP595" s="171">
        <f t="shared" si="145"/>
        <v>8244689.1941209026</v>
      </c>
      <c r="AR595" s="171">
        <f t="shared" si="146"/>
        <v>2507254.1666666665</v>
      </c>
      <c r="AS595" s="171">
        <f t="shared" si="151"/>
        <v>3576.2711864406779</v>
      </c>
      <c r="AT595">
        <f t="shared" si="159"/>
        <v>590000</v>
      </c>
      <c r="AU595" s="171">
        <f t="shared" si="147"/>
        <v>2510830.4378531072</v>
      </c>
      <c r="AW595" s="171">
        <f t="shared" si="152"/>
        <v>2261666.666666667</v>
      </c>
      <c r="AX595" s="171">
        <f t="shared" si="153"/>
        <v>171498.30508474575</v>
      </c>
      <c r="AY595">
        <f t="shared" si="157"/>
        <v>590000</v>
      </c>
      <c r="AZ595" s="171">
        <f t="shared" si="148"/>
        <v>2433164.9717514128</v>
      </c>
      <c r="BB595" s="171">
        <f t="shared" si="154"/>
        <v>270416.66666666663</v>
      </c>
      <c r="BC595" s="171">
        <f t="shared" si="155"/>
        <v>91296.610169491527</v>
      </c>
      <c r="BD595">
        <f t="shared" si="158"/>
        <v>590000</v>
      </c>
      <c r="BE595" s="171">
        <f t="shared" si="149"/>
        <v>361713.27683615813</v>
      </c>
    </row>
    <row r="596" spans="39:57" x14ac:dyDescent="0.2">
      <c r="AM596" s="171">
        <f t="shared" si="144"/>
        <v>8250360.0000000009</v>
      </c>
      <c r="AN596" s="171">
        <f t="shared" si="150"/>
        <v>8275.1684117288678</v>
      </c>
      <c r="AO596">
        <f t="shared" si="156"/>
        <v>591000</v>
      </c>
      <c r="AP596" s="171">
        <f t="shared" si="145"/>
        <v>8258635.1684117299</v>
      </c>
      <c r="AR596" s="171">
        <f t="shared" si="146"/>
        <v>2511503.7499999995</v>
      </c>
      <c r="AS596" s="171">
        <f t="shared" si="151"/>
        <v>3570.2199661590525</v>
      </c>
      <c r="AT596">
        <f t="shared" si="159"/>
        <v>591000</v>
      </c>
      <c r="AU596" s="171">
        <f t="shared" si="147"/>
        <v>2515073.9699661587</v>
      </c>
      <c r="AW596" s="171">
        <f t="shared" si="152"/>
        <v>2265500</v>
      </c>
      <c r="AX596" s="171">
        <f t="shared" si="153"/>
        <v>171208.12182741117</v>
      </c>
      <c r="AY596">
        <f t="shared" si="157"/>
        <v>591000</v>
      </c>
      <c r="AZ596" s="171">
        <f t="shared" si="148"/>
        <v>2436708.121827411</v>
      </c>
      <c r="BB596" s="171">
        <f t="shared" si="154"/>
        <v>270875</v>
      </c>
      <c r="BC596" s="171">
        <f t="shared" si="155"/>
        <v>91142.131979695434</v>
      </c>
      <c r="BD596">
        <f t="shared" si="158"/>
        <v>591000</v>
      </c>
      <c r="BE596" s="171">
        <f t="shared" si="149"/>
        <v>362017.1319796954</v>
      </c>
    </row>
    <row r="597" spans="39:57" x14ac:dyDescent="0.2">
      <c r="AM597" s="171">
        <f t="shared" si="144"/>
        <v>8264320.0000000009</v>
      </c>
      <c r="AN597" s="171">
        <f t="shared" si="150"/>
        <v>8261.1900867090571</v>
      </c>
      <c r="AO597">
        <f t="shared" si="156"/>
        <v>592000</v>
      </c>
      <c r="AP597" s="171">
        <f t="shared" si="145"/>
        <v>8272581.1900867103</v>
      </c>
      <c r="AR597" s="171">
        <f t="shared" si="146"/>
        <v>2515753.333333333</v>
      </c>
      <c r="AS597" s="171">
        <f t="shared" si="151"/>
        <v>3564.1891891891892</v>
      </c>
      <c r="AT597">
        <f t="shared" si="159"/>
        <v>592000</v>
      </c>
      <c r="AU597" s="171">
        <f t="shared" si="147"/>
        <v>2519317.5225225221</v>
      </c>
      <c r="AW597" s="171">
        <f t="shared" si="152"/>
        <v>2269333.3333333335</v>
      </c>
      <c r="AX597" s="171">
        <f t="shared" si="153"/>
        <v>170918.91891891891</v>
      </c>
      <c r="AY597">
        <f t="shared" si="157"/>
        <v>592000</v>
      </c>
      <c r="AZ597" s="171">
        <f t="shared" si="148"/>
        <v>2440252.2522522523</v>
      </c>
      <c r="BB597" s="171">
        <f t="shared" si="154"/>
        <v>271333.33333333331</v>
      </c>
      <c r="BC597" s="171">
        <f t="shared" si="155"/>
        <v>90988.17567567568</v>
      </c>
      <c r="BD597">
        <f t="shared" si="158"/>
        <v>592000</v>
      </c>
      <c r="BE597" s="171">
        <f t="shared" si="149"/>
        <v>362321.50900900899</v>
      </c>
    </row>
    <row r="598" spans="39:57" x14ac:dyDescent="0.2">
      <c r="AM598" s="171">
        <f t="shared" si="144"/>
        <v>8278280.0000000009</v>
      </c>
      <c r="AN598" s="171">
        <f t="shared" si="150"/>
        <v>8247.2589061243871</v>
      </c>
      <c r="AO598">
        <f t="shared" si="156"/>
        <v>593000</v>
      </c>
      <c r="AP598" s="171">
        <f t="shared" si="145"/>
        <v>8286527.2589061251</v>
      </c>
      <c r="AR598" s="171">
        <f t="shared" si="146"/>
        <v>2520002.9166666665</v>
      </c>
      <c r="AS598" s="171">
        <f t="shared" si="151"/>
        <v>3558.1787521079259</v>
      </c>
      <c r="AT598">
        <f t="shared" si="159"/>
        <v>593000</v>
      </c>
      <c r="AU598" s="171">
        <f t="shared" si="147"/>
        <v>2523561.0954187745</v>
      </c>
      <c r="AW598" s="171">
        <f t="shared" si="152"/>
        <v>2273166.666666667</v>
      </c>
      <c r="AX598" s="171">
        <f t="shared" si="153"/>
        <v>170630.69139966273</v>
      </c>
      <c r="AY598">
        <f t="shared" si="157"/>
        <v>593000</v>
      </c>
      <c r="AZ598" s="171">
        <f t="shared" si="148"/>
        <v>2443797.3580663297</v>
      </c>
      <c r="BB598" s="171">
        <f t="shared" si="154"/>
        <v>271791.66666666663</v>
      </c>
      <c r="BC598" s="171">
        <f t="shared" si="155"/>
        <v>90834.738617200681</v>
      </c>
      <c r="BD598">
        <f t="shared" si="158"/>
        <v>593000</v>
      </c>
      <c r="BE598" s="171">
        <f t="shared" si="149"/>
        <v>362626.40528386732</v>
      </c>
    </row>
    <row r="599" spans="39:57" x14ac:dyDescent="0.2">
      <c r="AM599" s="171">
        <f t="shared" si="144"/>
        <v>8292240.0000000009</v>
      </c>
      <c r="AN599" s="171">
        <f t="shared" si="150"/>
        <v>8233.3746318716512</v>
      </c>
      <c r="AO599">
        <f t="shared" si="156"/>
        <v>594000</v>
      </c>
      <c r="AP599" s="171">
        <f t="shared" si="145"/>
        <v>8300473.3746318724</v>
      </c>
      <c r="AR599" s="171">
        <f t="shared" si="146"/>
        <v>2524252.4999999995</v>
      </c>
      <c r="AS599" s="171">
        <f t="shared" si="151"/>
        <v>3552.188552188552</v>
      </c>
      <c r="AT599">
        <f t="shared" si="159"/>
        <v>594000</v>
      </c>
      <c r="AU599" s="171">
        <f t="shared" si="147"/>
        <v>2527804.6885521882</v>
      </c>
      <c r="AW599" s="171">
        <f t="shared" si="152"/>
        <v>2277000</v>
      </c>
      <c r="AX599" s="171">
        <f t="shared" si="153"/>
        <v>170343.43434343435</v>
      </c>
      <c r="AY599">
        <f t="shared" si="157"/>
        <v>594000</v>
      </c>
      <c r="AZ599" s="171">
        <f t="shared" si="148"/>
        <v>2447343.4343434344</v>
      </c>
      <c r="BB599" s="171">
        <f t="shared" si="154"/>
        <v>272250</v>
      </c>
      <c r="BC599" s="171">
        <f t="shared" si="155"/>
        <v>90681.818181818177</v>
      </c>
      <c r="BD599">
        <f t="shared" si="158"/>
        <v>594000</v>
      </c>
      <c r="BE599" s="171">
        <f t="shared" si="149"/>
        <v>362931.81818181818</v>
      </c>
    </row>
    <row r="600" spans="39:57" x14ac:dyDescent="0.2">
      <c r="AM600" s="171">
        <f t="shared" si="144"/>
        <v>8306200.0000000009</v>
      </c>
      <c r="AN600" s="171">
        <f t="shared" si="150"/>
        <v>8219.5370274483375</v>
      </c>
      <c r="AO600">
        <f t="shared" si="156"/>
        <v>595000</v>
      </c>
      <c r="AP600" s="171">
        <f t="shared" si="145"/>
        <v>8314419.5370274493</v>
      </c>
      <c r="AR600" s="171">
        <f t="shared" si="146"/>
        <v>2528502.083333333</v>
      </c>
      <c r="AS600" s="171">
        <f t="shared" si="151"/>
        <v>3546.2184873949582</v>
      </c>
      <c r="AT600">
        <f t="shared" si="159"/>
        <v>595000</v>
      </c>
      <c r="AU600" s="171">
        <f t="shared" si="147"/>
        <v>2532048.301820728</v>
      </c>
      <c r="AW600" s="171">
        <f t="shared" si="152"/>
        <v>2280833.3333333335</v>
      </c>
      <c r="AX600" s="171">
        <f t="shared" si="153"/>
        <v>170057.14285714287</v>
      </c>
      <c r="AY600">
        <f t="shared" si="157"/>
        <v>595000</v>
      </c>
      <c r="AZ600" s="171">
        <f t="shared" si="148"/>
        <v>2450890.4761904762</v>
      </c>
      <c r="BB600" s="171">
        <f t="shared" si="154"/>
        <v>272708.33333333331</v>
      </c>
      <c r="BC600" s="171">
        <f t="shared" si="155"/>
        <v>90529.411764705888</v>
      </c>
      <c r="BD600">
        <f t="shared" si="158"/>
        <v>595000</v>
      </c>
      <c r="BE600" s="171">
        <f t="shared" si="149"/>
        <v>363237.74509803922</v>
      </c>
    </row>
    <row r="601" spans="39:57" x14ac:dyDescent="0.2">
      <c r="AM601" s="171">
        <f t="shared" si="144"/>
        <v>8320160.0000000009</v>
      </c>
      <c r="AN601" s="171">
        <f t="shared" si="150"/>
        <v>8205.7458579391969</v>
      </c>
      <c r="AO601">
        <f t="shared" si="156"/>
        <v>596000</v>
      </c>
      <c r="AP601" s="171">
        <f t="shared" si="145"/>
        <v>8328365.7458579401</v>
      </c>
      <c r="AR601" s="171">
        <f t="shared" si="146"/>
        <v>2532751.6666666665</v>
      </c>
      <c r="AS601" s="171">
        <f t="shared" si="151"/>
        <v>3540.2684563758389</v>
      </c>
      <c r="AT601">
        <f t="shared" si="159"/>
        <v>596000</v>
      </c>
      <c r="AU601" s="171">
        <f t="shared" si="147"/>
        <v>2536291.9351230422</v>
      </c>
      <c r="AW601" s="171">
        <f t="shared" si="152"/>
        <v>2284666.666666667</v>
      </c>
      <c r="AX601" s="171">
        <f t="shared" si="153"/>
        <v>169771.81208053691</v>
      </c>
      <c r="AY601">
        <f t="shared" si="157"/>
        <v>596000</v>
      </c>
      <c r="AZ601" s="171">
        <f t="shared" si="148"/>
        <v>2454438.4787472039</v>
      </c>
      <c r="BB601" s="171">
        <f t="shared" si="154"/>
        <v>273166.66666666663</v>
      </c>
      <c r="BC601" s="171">
        <f t="shared" si="155"/>
        <v>90377.516778523495</v>
      </c>
      <c r="BD601">
        <f t="shared" si="158"/>
        <v>596000</v>
      </c>
      <c r="BE601" s="171">
        <f t="shared" si="149"/>
        <v>363544.18344519014</v>
      </c>
    </row>
    <row r="602" spans="39:57" x14ac:dyDescent="0.2">
      <c r="AM602" s="171">
        <f t="shared" si="144"/>
        <v>8334120.0000000009</v>
      </c>
      <c r="AN602" s="171">
        <f t="shared" si="150"/>
        <v>8192.0008900029497</v>
      </c>
      <c r="AO602">
        <f t="shared" si="156"/>
        <v>597000</v>
      </c>
      <c r="AP602" s="171">
        <f t="shared" si="145"/>
        <v>8342312.0008900035</v>
      </c>
      <c r="AR602" s="171">
        <f t="shared" si="146"/>
        <v>2537001.2499999995</v>
      </c>
      <c r="AS602" s="171">
        <f t="shared" si="151"/>
        <v>3534.3383584589615</v>
      </c>
      <c r="AT602">
        <f t="shared" si="159"/>
        <v>597000</v>
      </c>
      <c r="AU602" s="171">
        <f t="shared" si="147"/>
        <v>2540535.5883584586</v>
      </c>
      <c r="AW602" s="171">
        <f t="shared" si="152"/>
        <v>2288500</v>
      </c>
      <c r="AX602" s="171">
        <f t="shared" si="153"/>
        <v>169487.43718592965</v>
      </c>
      <c r="AY602">
        <f t="shared" si="157"/>
        <v>597000</v>
      </c>
      <c r="AZ602" s="171">
        <f t="shared" si="148"/>
        <v>2457987.4371859296</v>
      </c>
      <c r="BB602" s="171">
        <f t="shared" si="154"/>
        <v>273625</v>
      </c>
      <c r="BC602" s="171">
        <f t="shared" si="155"/>
        <v>90226.130653266329</v>
      </c>
      <c r="BD602">
        <f t="shared" si="158"/>
        <v>597000</v>
      </c>
      <c r="BE602" s="171">
        <f t="shared" si="149"/>
        <v>363851.13065326633</v>
      </c>
    </row>
    <row r="603" spans="39:57" x14ac:dyDescent="0.2">
      <c r="AM603" s="171">
        <f t="shared" si="144"/>
        <v>8348080.0000000009</v>
      </c>
      <c r="AN603" s="171">
        <f t="shared" si="150"/>
        <v>8178.3018918591324</v>
      </c>
      <c r="AO603">
        <f t="shared" si="156"/>
        <v>598000</v>
      </c>
      <c r="AP603" s="171">
        <f t="shared" si="145"/>
        <v>8356258.3018918596</v>
      </c>
      <c r="AR603" s="171">
        <f t="shared" si="146"/>
        <v>2541250.833333333</v>
      </c>
      <c r="AS603" s="171">
        <f t="shared" si="151"/>
        <v>3528.4280936454848</v>
      </c>
      <c r="AT603">
        <f t="shared" si="159"/>
        <v>598000</v>
      </c>
      <c r="AU603" s="171">
        <f t="shared" si="147"/>
        <v>2544779.2614269783</v>
      </c>
      <c r="AW603" s="171">
        <f t="shared" si="152"/>
        <v>2292333.3333333335</v>
      </c>
      <c r="AX603" s="171">
        <f t="shared" si="153"/>
        <v>169204.01337792643</v>
      </c>
      <c r="AY603">
        <f t="shared" si="157"/>
        <v>598000</v>
      </c>
      <c r="AZ603" s="171">
        <f t="shared" si="148"/>
        <v>2461537.3467112598</v>
      </c>
      <c r="BB603" s="171">
        <f t="shared" si="154"/>
        <v>274083.33333333331</v>
      </c>
      <c r="BC603" s="171">
        <f t="shared" si="155"/>
        <v>90075.250836120395</v>
      </c>
      <c r="BD603">
        <f t="shared" si="158"/>
        <v>598000</v>
      </c>
      <c r="BE603" s="171">
        <f t="shared" si="149"/>
        <v>364158.58416945371</v>
      </c>
    </row>
    <row r="604" spans="39:57" x14ac:dyDescent="0.2">
      <c r="AM604" s="171">
        <f t="shared" si="144"/>
        <v>8362040.0000000009</v>
      </c>
      <c r="AN604" s="171">
        <f t="shared" si="150"/>
        <v>8164.648633275061</v>
      </c>
      <c r="AO604">
        <f t="shared" si="156"/>
        <v>599000</v>
      </c>
      <c r="AP604" s="171">
        <f t="shared" si="145"/>
        <v>8370204.6486332761</v>
      </c>
      <c r="AR604" s="171">
        <f t="shared" si="146"/>
        <v>2545500.4166666665</v>
      </c>
      <c r="AS604" s="171">
        <f t="shared" si="151"/>
        <v>3522.5375626043406</v>
      </c>
      <c r="AT604">
        <f t="shared" si="159"/>
        <v>599000</v>
      </c>
      <c r="AU604" s="171">
        <f t="shared" si="147"/>
        <v>2549022.954229271</v>
      </c>
      <c r="AW604" s="171">
        <f t="shared" si="152"/>
        <v>2296166.666666667</v>
      </c>
      <c r="AX604" s="171">
        <f t="shared" si="153"/>
        <v>168921.53589315526</v>
      </c>
      <c r="AY604">
        <f t="shared" si="157"/>
        <v>599000</v>
      </c>
      <c r="AZ604" s="171">
        <f t="shared" si="148"/>
        <v>2465088.2025598222</v>
      </c>
      <c r="BB604" s="171">
        <f t="shared" si="154"/>
        <v>274541.66666666663</v>
      </c>
      <c r="BC604" s="171">
        <f t="shared" si="155"/>
        <v>89924.874791318871</v>
      </c>
      <c r="BD604">
        <f t="shared" si="158"/>
        <v>599000</v>
      </c>
      <c r="BE604" s="171">
        <f t="shared" si="149"/>
        <v>364466.54145798553</v>
      </c>
    </row>
    <row r="605" spans="39:57" x14ac:dyDescent="0.2">
      <c r="AM605" s="171">
        <f t="shared" si="144"/>
        <v>8376000.0000000009</v>
      </c>
      <c r="AN605" s="171">
        <f t="shared" si="150"/>
        <v>8151.0408855529358</v>
      </c>
      <c r="AO605">
        <f t="shared" si="156"/>
        <v>600000</v>
      </c>
      <c r="AP605" s="171">
        <f t="shared" si="145"/>
        <v>8384151.0408855537</v>
      </c>
      <c r="AR605" s="171">
        <f t="shared" si="146"/>
        <v>2549749.9999999995</v>
      </c>
      <c r="AS605" s="171">
        <f t="shared" si="151"/>
        <v>3516.6666666666665</v>
      </c>
      <c r="AT605">
        <f t="shared" si="159"/>
        <v>600000</v>
      </c>
      <c r="AU605" s="171">
        <f t="shared" si="147"/>
        <v>2553266.666666666</v>
      </c>
      <c r="AW605" s="171">
        <f t="shared" si="152"/>
        <v>2300000</v>
      </c>
      <c r="AX605" s="171">
        <f t="shared" si="153"/>
        <v>168640</v>
      </c>
      <c r="AY605">
        <f t="shared" si="157"/>
        <v>600000</v>
      </c>
      <c r="AZ605" s="171">
        <f t="shared" si="148"/>
        <v>2468640</v>
      </c>
      <c r="BB605" s="171">
        <f t="shared" si="154"/>
        <v>275000</v>
      </c>
      <c r="BC605" s="171">
        <f t="shared" si="155"/>
        <v>89775</v>
      </c>
      <c r="BD605">
        <f t="shared" si="158"/>
        <v>600000</v>
      </c>
      <c r="BE605" s="171">
        <f t="shared" si="149"/>
        <v>364775</v>
      </c>
    </row>
    <row r="606" spans="39:57" x14ac:dyDescent="0.2">
      <c r="AM606" s="171">
        <f t="shared" si="144"/>
        <v>8389960</v>
      </c>
      <c r="AN606" s="171">
        <f t="shared" si="150"/>
        <v>8137.4784215170739</v>
      </c>
      <c r="AO606">
        <f t="shared" si="156"/>
        <v>601000</v>
      </c>
      <c r="AP606" s="171">
        <f t="shared" si="145"/>
        <v>8398097.4784215167</v>
      </c>
      <c r="AR606" s="171">
        <f t="shared" si="146"/>
        <v>2553999.583333333</v>
      </c>
      <c r="AS606" s="171">
        <f t="shared" si="151"/>
        <v>3510.8153078202995</v>
      </c>
      <c r="AT606">
        <f t="shared" si="159"/>
        <v>601000</v>
      </c>
      <c r="AU606" s="171">
        <f t="shared" si="147"/>
        <v>2557510.3986411532</v>
      </c>
      <c r="AW606" s="171">
        <f t="shared" si="152"/>
        <v>2303833.3333333335</v>
      </c>
      <c r="AX606" s="171">
        <f t="shared" si="153"/>
        <v>168359.40099833612</v>
      </c>
      <c r="AY606">
        <f t="shared" si="157"/>
        <v>601000</v>
      </c>
      <c r="AZ606" s="171">
        <f t="shared" si="148"/>
        <v>2472192.7343316698</v>
      </c>
      <c r="BB606" s="171">
        <f t="shared" si="154"/>
        <v>275458.33333333331</v>
      </c>
      <c r="BC606" s="171">
        <f t="shared" si="155"/>
        <v>89625.623960066558</v>
      </c>
      <c r="BD606">
        <f t="shared" si="158"/>
        <v>601000</v>
      </c>
      <c r="BE606" s="171">
        <f t="shared" si="149"/>
        <v>365083.95729339984</v>
      </c>
    </row>
    <row r="607" spans="39:57" x14ac:dyDescent="0.2">
      <c r="AM607" s="171">
        <f t="shared" si="144"/>
        <v>8403920</v>
      </c>
      <c r="AN607" s="171">
        <f t="shared" si="150"/>
        <v>8123.9610155012651</v>
      </c>
      <c r="AO607">
        <f t="shared" si="156"/>
        <v>602000</v>
      </c>
      <c r="AP607" s="171">
        <f t="shared" si="145"/>
        <v>8412043.961015502</v>
      </c>
      <c r="AR607" s="171">
        <f t="shared" si="146"/>
        <v>2558249.1666666665</v>
      </c>
      <c r="AS607" s="171">
        <f t="shared" si="151"/>
        <v>3504.9833887043187</v>
      </c>
      <c r="AT607">
        <f t="shared" si="159"/>
        <v>602000</v>
      </c>
      <c r="AU607" s="171">
        <f t="shared" si="147"/>
        <v>2561754.1500553708</v>
      </c>
      <c r="AW607" s="171">
        <f t="shared" si="152"/>
        <v>2307666.666666667</v>
      </c>
      <c r="AX607" s="171">
        <f t="shared" si="153"/>
        <v>168079.7342192691</v>
      </c>
      <c r="AY607">
        <f t="shared" si="157"/>
        <v>602000</v>
      </c>
      <c r="AZ607" s="171">
        <f t="shared" si="148"/>
        <v>2475746.4008859359</v>
      </c>
      <c r="BB607" s="171">
        <f t="shared" si="154"/>
        <v>275916.66666666663</v>
      </c>
      <c r="BC607" s="171">
        <f t="shared" si="155"/>
        <v>89476.744186046519</v>
      </c>
      <c r="BD607">
        <f t="shared" si="158"/>
        <v>602000</v>
      </c>
      <c r="BE607" s="171">
        <f t="shared" si="149"/>
        <v>365393.41085271316</v>
      </c>
    </row>
    <row r="608" spans="39:57" x14ac:dyDescent="0.2">
      <c r="AM608" s="171">
        <f t="shared" si="144"/>
        <v>8417880</v>
      </c>
      <c r="AN608" s="171">
        <f t="shared" si="150"/>
        <v>8110.488443336254</v>
      </c>
      <c r="AO608">
        <f t="shared" si="156"/>
        <v>603000</v>
      </c>
      <c r="AP608" s="171">
        <f t="shared" si="145"/>
        <v>8425990.4884433355</v>
      </c>
      <c r="AR608" s="171">
        <f t="shared" si="146"/>
        <v>2562498.7499999995</v>
      </c>
      <c r="AS608" s="171">
        <f t="shared" si="151"/>
        <v>3499.1708126036483</v>
      </c>
      <c r="AT608">
        <f t="shared" si="159"/>
        <v>603000</v>
      </c>
      <c r="AU608" s="171">
        <f t="shared" si="147"/>
        <v>2565997.9208126031</v>
      </c>
      <c r="AW608" s="171">
        <f t="shared" si="152"/>
        <v>2311500</v>
      </c>
      <c r="AX608" s="171">
        <f t="shared" si="153"/>
        <v>167800.99502487562</v>
      </c>
      <c r="AY608">
        <f t="shared" si="157"/>
        <v>603000</v>
      </c>
      <c r="AZ608" s="171">
        <f t="shared" si="148"/>
        <v>2479300.9950248757</v>
      </c>
      <c r="BB608" s="171">
        <f t="shared" si="154"/>
        <v>276375</v>
      </c>
      <c r="BC608" s="171">
        <f t="shared" si="155"/>
        <v>89328.358208955222</v>
      </c>
      <c r="BD608">
        <f t="shared" si="158"/>
        <v>603000</v>
      </c>
      <c r="BE608" s="171">
        <f t="shared" si="149"/>
        <v>365703.35820895521</v>
      </c>
    </row>
    <row r="609" spans="39:57" x14ac:dyDescent="0.2">
      <c r="AM609" s="171">
        <f t="shared" si="144"/>
        <v>8431840</v>
      </c>
      <c r="AN609" s="171">
        <f t="shared" si="150"/>
        <v>8097.0604823373533</v>
      </c>
      <c r="AO609">
        <f t="shared" si="156"/>
        <v>604000</v>
      </c>
      <c r="AP609" s="171">
        <f t="shared" si="145"/>
        <v>8439937.0604823381</v>
      </c>
      <c r="AR609" s="171">
        <f t="shared" si="146"/>
        <v>2566748.333333333</v>
      </c>
      <c r="AS609" s="171">
        <f t="shared" si="151"/>
        <v>3493.3774834437086</v>
      </c>
      <c r="AT609">
        <f t="shared" si="159"/>
        <v>604000</v>
      </c>
      <c r="AU609" s="171">
        <f t="shared" si="147"/>
        <v>2570241.7108167768</v>
      </c>
      <c r="AW609" s="171">
        <f t="shared" si="152"/>
        <v>2315333.3333333335</v>
      </c>
      <c r="AX609" s="171">
        <f t="shared" si="153"/>
        <v>167523.17880794703</v>
      </c>
      <c r="AY609">
        <f t="shared" si="157"/>
        <v>604000</v>
      </c>
      <c r="AZ609" s="171">
        <f t="shared" si="148"/>
        <v>2482856.5121412803</v>
      </c>
      <c r="BB609" s="171">
        <f t="shared" si="154"/>
        <v>276833.33333333331</v>
      </c>
      <c r="BC609" s="171">
        <f t="shared" si="155"/>
        <v>89180.463576158945</v>
      </c>
      <c r="BD609">
        <f t="shared" si="158"/>
        <v>604000</v>
      </c>
      <c r="BE609" s="171">
        <f t="shared" si="149"/>
        <v>366013.79690949223</v>
      </c>
    </row>
    <row r="610" spans="39:57" x14ac:dyDescent="0.2">
      <c r="AM610" s="171">
        <f t="shared" si="144"/>
        <v>8445800</v>
      </c>
      <c r="AN610" s="171">
        <f t="shared" si="150"/>
        <v>8083.6769112921675</v>
      </c>
      <c r="AO610">
        <f t="shared" si="156"/>
        <v>605000</v>
      </c>
      <c r="AP610" s="171">
        <f t="shared" si="145"/>
        <v>8453883.6769112926</v>
      </c>
      <c r="AR610" s="171">
        <f t="shared" si="146"/>
        <v>2570997.9166666665</v>
      </c>
      <c r="AS610" s="171">
        <f t="shared" si="151"/>
        <v>3487.6033057851241</v>
      </c>
      <c r="AT610">
        <f t="shared" si="159"/>
        <v>605000</v>
      </c>
      <c r="AU610" s="171">
        <f t="shared" si="147"/>
        <v>2574485.5199724515</v>
      </c>
      <c r="AW610" s="171">
        <f t="shared" si="152"/>
        <v>2319166.666666667</v>
      </c>
      <c r="AX610" s="171">
        <f t="shared" si="153"/>
        <v>167246.28099173555</v>
      </c>
      <c r="AY610">
        <f t="shared" si="157"/>
        <v>605000</v>
      </c>
      <c r="AZ610" s="171">
        <f t="shared" si="148"/>
        <v>2486412.9476584024</v>
      </c>
      <c r="BB610" s="171">
        <f t="shared" si="154"/>
        <v>277291.66666666663</v>
      </c>
      <c r="BC610" s="171">
        <f t="shared" si="155"/>
        <v>89033.057851239675</v>
      </c>
      <c r="BD610">
        <f t="shared" si="158"/>
        <v>605000</v>
      </c>
      <c r="BE610" s="171">
        <f t="shared" si="149"/>
        <v>366324.72451790632</v>
      </c>
    </row>
    <row r="611" spans="39:57" x14ac:dyDescent="0.2">
      <c r="AM611" s="171">
        <f t="shared" si="144"/>
        <v>8459760</v>
      </c>
      <c r="AN611" s="171">
        <f t="shared" si="150"/>
        <v>8070.3375104484512</v>
      </c>
      <c r="AO611">
        <f t="shared" si="156"/>
        <v>606000</v>
      </c>
      <c r="AP611" s="171">
        <f t="shared" si="145"/>
        <v>8467830.3375104479</v>
      </c>
      <c r="AR611" s="171">
        <f t="shared" si="146"/>
        <v>2575247.4999999995</v>
      </c>
      <c r="AS611" s="171">
        <f t="shared" si="151"/>
        <v>3481.848184818482</v>
      </c>
      <c r="AT611">
        <f t="shared" si="159"/>
        <v>606000</v>
      </c>
      <c r="AU611" s="171">
        <f t="shared" si="147"/>
        <v>2578729.3481848179</v>
      </c>
      <c r="AW611" s="171">
        <f t="shared" si="152"/>
        <v>2323000</v>
      </c>
      <c r="AX611" s="171">
        <f t="shared" si="153"/>
        <v>166970.29702970298</v>
      </c>
      <c r="AY611">
        <f t="shared" si="157"/>
        <v>606000</v>
      </c>
      <c r="AZ611" s="171">
        <f t="shared" si="148"/>
        <v>2489970.2970297029</v>
      </c>
      <c r="BB611" s="171">
        <f t="shared" si="154"/>
        <v>277750</v>
      </c>
      <c r="BC611" s="171">
        <f t="shared" si="155"/>
        <v>88886.138613861389</v>
      </c>
      <c r="BD611">
        <f t="shared" si="158"/>
        <v>606000</v>
      </c>
      <c r="BE611" s="171">
        <f t="shared" si="149"/>
        <v>366636.1386138614</v>
      </c>
    </row>
    <row r="612" spans="39:57" x14ac:dyDescent="0.2">
      <c r="AM612" s="171">
        <f t="shared" si="144"/>
        <v>8473720</v>
      </c>
      <c r="AN612" s="171">
        <f t="shared" si="150"/>
        <v>8057.0420615020785</v>
      </c>
      <c r="AO612">
        <f t="shared" si="156"/>
        <v>607000</v>
      </c>
      <c r="AP612" s="171">
        <f t="shared" si="145"/>
        <v>8481777.0420615021</v>
      </c>
      <c r="AR612" s="171">
        <f t="shared" si="146"/>
        <v>2579497.083333333</v>
      </c>
      <c r="AS612" s="171">
        <f t="shared" si="151"/>
        <v>3476.1120263591433</v>
      </c>
      <c r="AT612">
        <f t="shared" si="159"/>
        <v>607000</v>
      </c>
      <c r="AU612" s="171">
        <f t="shared" si="147"/>
        <v>2582973.195359692</v>
      </c>
      <c r="AW612" s="171">
        <f t="shared" si="152"/>
        <v>2326833.3333333335</v>
      </c>
      <c r="AX612" s="171">
        <f t="shared" si="153"/>
        <v>166695.22240527184</v>
      </c>
      <c r="AY612">
        <f t="shared" si="157"/>
        <v>607000</v>
      </c>
      <c r="AZ612" s="171">
        <f t="shared" si="148"/>
        <v>2493528.5557386056</v>
      </c>
      <c r="BB612" s="171">
        <f t="shared" si="154"/>
        <v>278208.33333333331</v>
      </c>
      <c r="BC612" s="171">
        <f t="shared" si="155"/>
        <v>88739.70345963756</v>
      </c>
      <c r="BD612">
        <f t="shared" si="158"/>
        <v>607000</v>
      </c>
      <c r="BE612" s="171">
        <f t="shared" si="149"/>
        <v>366948.03679297084</v>
      </c>
    </row>
    <row r="613" spans="39:57" x14ac:dyDescent="0.2">
      <c r="AM613" s="171">
        <f t="shared" si="144"/>
        <v>8487680</v>
      </c>
      <c r="AN613" s="171">
        <f t="shared" si="150"/>
        <v>8043.7903475851335</v>
      </c>
      <c r="AO613">
        <f t="shared" si="156"/>
        <v>608000</v>
      </c>
      <c r="AP613" s="171">
        <f t="shared" si="145"/>
        <v>8495723.7903475855</v>
      </c>
      <c r="AR613" s="171">
        <f t="shared" si="146"/>
        <v>2583746.6666666665</v>
      </c>
      <c r="AS613" s="171">
        <f t="shared" si="151"/>
        <v>3470.3947368421054</v>
      </c>
      <c r="AT613">
        <f t="shared" si="159"/>
        <v>608000</v>
      </c>
      <c r="AU613" s="171">
        <f t="shared" si="147"/>
        <v>2587217.0614035088</v>
      </c>
      <c r="AW613" s="171">
        <f t="shared" si="152"/>
        <v>2330666.666666667</v>
      </c>
      <c r="AX613" s="171">
        <f t="shared" si="153"/>
        <v>166421.05263157896</v>
      </c>
      <c r="AY613">
        <f t="shared" si="157"/>
        <v>608000</v>
      </c>
      <c r="AZ613" s="171">
        <f t="shared" si="148"/>
        <v>2497087.7192982459</v>
      </c>
      <c r="BB613" s="171">
        <f t="shared" si="154"/>
        <v>278666.66666666663</v>
      </c>
      <c r="BC613" s="171">
        <f t="shared" si="155"/>
        <v>88593.75</v>
      </c>
      <c r="BD613">
        <f t="shared" si="158"/>
        <v>608000</v>
      </c>
      <c r="BE613" s="171">
        <f t="shared" si="149"/>
        <v>367260.41666666663</v>
      </c>
    </row>
    <row r="614" spans="39:57" x14ac:dyDescent="0.2">
      <c r="AM614" s="171">
        <f t="shared" si="144"/>
        <v>8501640</v>
      </c>
      <c r="AN614" s="171">
        <f t="shared" si="150"/>
        <v>8030.582153254124</v>
      </c>
      <c r="AO614">
        <f t="shared" si="156"/>
        <v>609000</v>
      </c>
      <c r="AP614" s="171">
        <f t="shared" si="145"/>
        <v>8509670.5821532533</v>
      </c>
      <c r="AR614" s="171">
        <f t="shared" si="146"/>
        <v>2587996.2499999995</v>
      </c>
      <c r="AS614" s="171">
        <f t="shared" si="151"/>
        <v>3464.6962233169129</v>
      </c>
      <c r="AT614">
        <f t="shared" si="159"/>
        <v>609000</v>
      </c>
      <c r="AU614" s="171">
        <f t="shared" si="147"/>
        <v>2591460.9462233162</v>
      </c>
      <c r="AW614" s="171">
        <f t="shared" si="152"/>
        <v>2334500</v>
      </c>
      <c r="AX614" s="171">
        <f t="shared" si="153"/>
        <v>166147.78325123154</v>
      </c>
      <c r="AY614">
        <f t="shared" si="157"/>
        <v>609000</v>
      </c>
      <c r="AZ614" s="171">
        <f t="shared" si="148"/>
        <v>2500647.7832512315</v>
      </c>
      <c r="BB614" s="171">
        <f t="shared" si="154"/>
        <v>279125</v>
      </c>
      <c r="BC614" s="171">
        <f t="shared" si="155"/>
        <v>88448.275862068971</v>
      </c>
      <c r="BD614">
        <f t="shared" si="158"/>
        <v>609000</v>
      </c>
      <c r="BE614" s="171">
        <f t="shared" si="149"/>
        <v>367573.27586206899</v>
      </c>
    </row>
    <row r="615" spans="39:57" x14ac:dyDescent="0.2">
      <c r="AM615" s="171">
        <f t="shared" si="144"/>
        <v>8515600</v>
      </c>
      <c r="AN615" s="171">
        <f t="shared" si="150"/>
        <v>8017.4172644782975</v>
      </c>
      <c r="AO615">
        <f t="shared" si="156"/>
        <v>610000</v>
      </c>
      <c r="AP615" s="171">
        <f t="shared" si="145"/>
        <v>8523617.4172644783</v>
      </c>
      <c r="AR615" s="171">
        <f t="shared" si="146"/>
        <v>2592245.833333333</v>
      </c>
      <c r="AS615" s="171">
        <f t="shared" si="151"/>
        <v>3459.0163934426228</v>
      </c>
      <c r="AT615">
        <f t="shared" si="159"/>
        <v>610000</v>
      </c>
      <c r="AU615" s="171">
        <f t="shared" si="147"/>
        <v>2595704.8497267757</v>
      </c>
      <c r="AW615" s="171">
        <f t="shared" si="152"/>
        <v>2338333.3333333335</v>
      </c>
      <c r="AX615" s="171">
        <f t="shared" si="153"/>
        <v>165875.40983606558</v>
      </c>
      <c r="AY615">
        <f t="shared" si="157"/>
        <v>610000</v>
      </c>
      <c r="AZ615" s="171">
        <f t="shared" si="148"/>
        <v>2504208.743169399</v>
      </c>
      <c r="BB615" s="171">
        <f t="shared" si="154"/>
        <v>279583.33333333331</v>
      </c>
      <c r="BC615" s="171">
        <f t="shared" si="155"/>
        <v>88303.278688524588</v>
      </c>
      <c r="BD615">
        <f t="shared" si="158"/>
        <v>610000</v>
      </c>
      <c r="BE615" s="171">
        <f t="shared" si="149"/>
        <v>367886.61202185787</v>
      </c>
    </row>
    <row r="616" spans="39:57" x14ac:dyDescent="0.2">
      <c r="AM616" s="171">
        <f t="shared" si="144"/>
        <v>8529560</v>
      </c>
      <c r="AN616" s="171">
        <f t="shared" si="150"/>
        <v>8004.2954686280873</v>
      </c>
      <c r="AO616">
        <f t="shared" si="156"/>
        <v>611000</v>
      </c>
      <c r="AP616" s="171">
        <f t="shared" si="145"/>
        <v>8537564.2954686284</v>
      </c>
      <c r="AR616" s="171">
        <f t="shared" si="146"/>
        <v>2596495.4166666665</v>
      </c>
      <c r="AS616" s="171">
        <f t="shared" si="151"/>
        <v>3453.355155482815</v>
      </c>
      <c r="AT616">
        <f t="shared" si="159"/>
        <v>611000</v>
      </c>
      <c r="AU616" s="171">
        <f t="shared" si="147"/>
        <v>2599948.7718221494</v>
      </c>
      <c r="AW616" s="171">
        <f t="shared" si="152"/>
        <v>2342166.666666667</v>
      </c>
      <c r="AX616" s="171">
        <f t="shared" si="153"/>
        <v>165603.9279869067</v>
      </c>
      <c r="AY616">
        <f t="shared" si="157"/>
        <v>611000</v>
      </c>
      <c r="AZ616" s="171">
        <f t="shared" si="148"/>
        <v>2507770.5946535738</v>
      </c>
      <c r="BB616" s="171">
        <f t="shared" si="154"/>
        <v>280041.66666666663</v>
      </c>
      <c r="BC616" s="171">
        <f t="shared" si="155"/>
        <v>88158.756137479548</v>
      </c>
      <c r="BD616">
        <f t="shared" si="158"/>
        <v>611000</v>
      </c>
      <c r="BE616" s="171">
        <f t="shared" si="149"/>
        <v>368200.42280414619</v>
      </c>
    </row>
    <row r="617" spans="39:57" x14ac:dyDescent="0.2">
      <c r="AM617" s="171">
        <f t="shared" si="144"/>
        <v>8543520</v>
      </c>
      <c r="AN617" s="171">
        <f t="shared" si="150"/>
        <v>7991.2165544636628</v>
      </c>
      <c r="AO617">
        <f t="shared" si="156"/>
        <v>612000</v>
      </c>
      <c r="AP617" s="171">
        <f t="shared" si="145"/>
        <v>8551511.2165544629</v>
      </c>
      <c r="AR617" s="171">
        <f t="shared" si="146"/>
        <v>2600744.9999999995</v>
      </c>
      <c r="AS617" s="171">
        <f t="shared" si="151"/>
        <v>3447.7124183006536</v>
      </c>
      <c r="AT617">
        <f t="shared" si="159"/>
        <v>612000</v>
      </c>
      <c r="AU617" s="171">
        <f t="shared" si="147"/>
        <v>2604192.7124183001</v>
      </c>
      <c r="AW617" s="171">
        <f t="shared" si="152"/>
        <v>2346000</v>
      </c>
      <c r="AX617" s="171">
        <f t="shared" si="153"/>
        <v>165333.33333333334</v>
      </c>
      <c r="AY617">
        <f t="shared" si="157"/>
        <v>612000</v>
      </c>
      <c r="AZ617" s="171">
        <f t="shared" si="148"/>
        <v>2511333.3333333335</v>
      </c>
      <c r="BB617" s="171">
        <f t="shared" si="154"/>
        <v>280500</v>
      </c>
      <c r="BC617" s="171">
        <f t="shared" si="155"/>
        <v>88014.705882352937</v>
      </c>
      <c r="BD617">
        <f t="shared" si="158"/>
        <v>612000</v>
      </c>
      <c r="BE617" s="171">
        <f t="shared" si="149"/>
        <v>368514.70588235295</v>
      </c>
    </row>
    <row r="618" spans="39:57" x14ac:dyDescent="0.2">
      <c r="AM618" s="171">
        <f t="shared" si="144"/>
        <v>8557480</v>
      </c>
      <c r="AN618" s="171">
        <f t="shared" si="150"/>
        <v>7978.1803121235907</v>
      </c>
      <c r="AO618">
        <f t="shared" si="156"/>
        <v>613000</v>
      </c>
      <c r="AP618" s="171">
        <f t="shared" si="145"/>
        <v>8565458.1803121231</v>
      </c>
      <c r="AR618" s="171">
        <f t="shared" si="146"/>
        <v>2604994.583333333</v>
      </c>
      <c r="AS618" s="171">
        <f t="shared" si="151"/>
        <v>3442.0880913539968</v>
      </c>
      <c r="AT618">
        <f t="shared" si="159"/>
        <v>613000</v>
      </c>
      <c r="AU618" s="171">
        <f t="shared" si="147"/>
        <v>2608436.6714246869</v>
      </c>
      <c r="AW618" s="171">
        <f t="shared" si="152"/>
        <v>2349833.3333333335</v>
      </c>
      <c r="AX618" s="171">
        <f t="shared" si="153"/>
        <v>165063.62153344208</v>
      </c>
      <c r="AY618">
        <f t="shared" si="157"/>
        <v>613000</v>
      </c>
      <c r="AZ618" s="171">
        <f t="shared" si="148"/>
        <v>2514896.9548667758</v>
      </c>
      <c r="BB618" s="171">
        <f t="shared" si="154"/>
        <v>280958.33333333331</v>
      </c>
      <c r="BC618" s="171">
        <f t="shared" si="155"/>
        <v>87871.12561174552</v>
      </c>
      <c r="BD618">
        <f t="shared" si="158"/>
        <v>613000</v>
      </c>
      <c r="BE618" s="171">
        <f t="shared" si="149"/>
        <v>368829.45894507883</v>
      </c>
    </row>
    <row r="619" spans="39:57" x14ac:dyDescent="0.2">
      <c r="AM619" s="171">
        <f t="shared" si="144"/>
        <v>8571440</v>
      </c>
      <c r="AN619" s="171">
        <f t="shared" si="150"/>
        <v>7965.1865331136178</v>
      </c>
      <c r="AO619">
        <f t="shared" si="156"/>
        <v>614000</v>
      </c>
      <c r="AP619" s="171">
        <f t="shared" si="145"/>
        <v>8579405.1865331139</v>
      </c>
      <c r="AR619" s="171">
        <f t="shared" si="146"/>
        <v>2609244.1666666665</v>
      </c>
      <c r="AS619" s="171">
        <f t="shared" si="151"/>
        <v>3436.4820846905536</v>
      </c>
      <c r="AT619">
        <f t="shared" si="159"/>
        <v>614000</v>
      </c>
      <c r="AU619" s="171">
        <f t="shared" si="147"/>
        <v>2612680.6487513571</v>
      </c>
      <c r="AW619" s="171">
        <f t="shared" si="152"/>
        <v>2353666.666666667</v>
      </c>
      <c r="AX619" s="171">
        <f t="shared" si="153"/>
        <v>164794.78827361565</v>
      </c>
      <c r="AY619">
        <f t="shared" si="157"/>
        <v>614000</v>
      </c>
      <c r="AZ619" s="171">
        <f t="shared" si="148"/>
        <v>2518461.4549402827</v>
      </c>
      <c r="BB619" s="171">
        <f t="shared" si="154"/>
        <v>281416.66666666663</v>
      </c>
      <c r="BC619" s="171">
        <f t="shared" si="155"/>
        <v>87728.01302931596</v>
      </c>
      <c r="BD619">
        <f t="shared" si="158"/>
        <v>614000</v>
      </c>
      <c r="BE619" s="171">
        <f t="shared" si="149"/>
        <v>369144.6796959826</v>
      </c>
    </row>
    <row r="620" spans="39:57" x14ac:dyDescent="0.2">
      <c r="AM620" s="171">
        <f t="shared" si="144"/>
        <v>8585400</v>
      </c>
      <c r="AN620" s="171">
        <f t="shared" si="150"/>
        <v>7952.235010295547</v>
      </c>
      <c r="AO620">
        <f t="shared" si="156"/>
        <v>615000</v>
      </c>
      <c r="AP620" s="171">
        <f t="shared" si="145"/>
        <v>8593352.2350102961</v>
      </c>
      <c r="AR620" s="171">
        <f t="shared" si="146"/>
        <v>2613493.7499999995</v>
      </c>
      <c r="AS620" s="171">
        <f t="shared" si="151"/>
        <v>3430.8943089430895</v>
      </c>
      <c r="AT620">
        <f t="shared" si="159"/>
        <v>615000</v>
      </c>
      <c r="AU620" s="171">
        <f t="shared" si="147"/>
        <v>2616924.6443089428</v>
      </c>
      <c r="AW620" s="171">
        <f t="shared" si="152"/>
        <v>2357500</v>
      </c>
      <c r="AX620" s="171">
        <f t="shared" si="153"/>
        <v>164526.82926829267</v>
      </c>
      <c r="AY620">
        <f t="shared" si="157"/>
        <v>615000</v>
      </c>
      <c r="AZ620" s="171">
        <f t="shared" si="148"/>
        <v>2522026.8292682925</v>
      </c>
      <c r="BB620" s="171">
        <f t="shared" si="154"/>
        <v>281875</v>
      </c>
      <c r="BC620" s="171">
        <f t="shared" si="155"/>
        <v>87585.365853658543</v>
      </c>
      <c r="BD620">
        <f t="shared" si="158"/>
        <v>615000</v>
      </c>
      <c r="BE620" s="171">
        <f t="shared" si="149"/>
        <v>369460.36585365853</v>
      </c>
    </row>
    <row r="621" spans="39:57" x14ac:dyDescent="0.2">
      <c r="AM621" s="171">
        <f t="shared" si="144"/>
        <v>8599360</v>
      </c>
      <c r="AN621" s="171">
        <f t="shared" si="150"/>
        <v>7939.325537876236</v>
      </c>
      <c r="AO621">
        <f t="shared" si="156"/>
        <v>616000</v>
      </c>
      <c r="AP621" s="171">
        <f t="shared" si="145"/>
        <v>8607299.3255378772</v>
      </c>
      <c r="AR621" s="171">
        <f t="shared" si="146"/>
        <v>2617743.333333333</v>
      </c>
      <c r="AS621" s="171">
        <f t="shared" si="151"/>
        <v>3425.3246753246754</v>
      </c>
      <c r="AT621">
        <f t="shared" si="159"/>
        <v>616000</v>
      </c>
      <c r="AU621" s="171">
        <f t="shared" si="147"/>
        <v>2621168.6580086579</v>
      </c>
      <c r="AW621" s="171">
        <f t="shared" si="152"/>
        <v>2361333.3333333335</v>
      </c>
      <c r="AX621" s="171">
        <f t="shared" si="153"/>
        <v>164259.74025974027</v>
      </c>
      <c r="AY621">
        <f t="shared" si="157"/>
        <v>616000</v>
      </c>
      <c r="AZ621" s="171">
        <f t="shared" si="148"/>
        <v>2525593.0735930735</v>
      </c>
      <c r="BB621" s="171">
        <f t="shared" si="154"/>
        <v>282333.33333333331</v>
      </c>
      <c r="BC621" s="171">
        <f t="shared" si="155"/>
        <v>87443.181818181823</v>
      </c>
      <c r="BD621">
        <f t="shared" si="158"/>
        <v>616000</v>
      </c>
      <c r="BE621" s="171">
        <f t="shared" si="149"/>
        <v>369776.51515151514</v>
      </c>
    </row>
    <row r="622" spans="39:57" x14ac:dyDescent="0.2">
      <c r="AM622" s="171">
        <f t="shared" si="144"/>
        <v>8613320</v>
      </c>
      <c r="AN622" s="171">
        <f t="shared" si="150"/>
        <v>7926.4579113966956</v>
      </c>
      <c r="AO622">
        <f t="shared" si="156"/>
        <v>617000</v>
      </c>
      <c r="AP622" s="171">
        <f t="shared" si="145"/>
        <v>8621246.4579113964</v>
      </c>
      <c r="AR622" s="171">
        <f t="shared" si="146"/>
        <v>2621992.9166666665</v>
      </c>
      <c r="AS622" s="171">
        <f t="shared" si="151"/>
        <v>3419.773095623987</v>
      </c>
      <c r="AT622">
        <f t="shared" si="159"/>
        <v>617000</v>
      </c>
      <c r="AU622" s="171">
        <f t="shared" si="147"/>
        <v>2625412.6897622906</v>
      </c>
      <c r="AW622" s="171">
        <f t="shared" si="152"/>
        <v>2365166.666666667</v>
      </c>
      <c r="AX622" s="171">
        <f t="shared" si="153"/>
        <v>163993.51701782821</v>
      </c>
      <c r="AY622">
        <f t="shared" si="157"/>
        <v>617000</v>
      </c>
      <c r="AZ622" s="171">
        <f t="shared" si="148"/>
        <v>2529160.1836844953</v>
      </c>
      <c r="BB622" s="171">
        <f t="shared" si="154"/>
        <v>282791.66666666663</v>
      </c>
      <c r="BC622" s="171">
        <f t="shared" si="155"/>
        <v>87301.45867098865</v>
      </c>
      <c r="BD622">
        <f t="shared" si="158"/>
        <v>617000</v>
      </c>
      <c r="BE622" s="171">
        <f t="shared" si="149"/>
        <v>370093.12533765531</v>
      </c>
    </row>
    <row r="623" spans="39:57" x14ac:dyDescent="0.2">
      <c r="AM623" s="171">
        <f t="shared" si="144"/>
        <v>8627280</v>
      </c>
      <c r="AN623" s="171">
        <f t="shared" si="150"/>
        <v>7913.631927721297</v>
      </c>
      <c r="AO623">
        <f t="shared" si="156"/>
        <v>618000</v>
      </c>
      <c r="AP623" s="171">
        <f t="shared" si="145"/>
        <v>8635193.6319277212</v>
      </c>
      <c r="AR623" s="171">
        <f t="shared" si="146"/>
        <v>2626242.4999999995</v>
      </c>
      <c r="AS623" s="171">
        <f t="shared" si="151"/>
        <v>3414.2394822006472</v>
      </c>
      <c r="AT623">
        <f t="shared" si="159"/>
        <v>618000</v>
      </c>
      <c r="AU623" s="171">
        <f t="shared" si="147"/>
        <v>2629656.7394822002</v>
      </c>
      <c r="AW623" s="171">
        <f t="shared" si="152"/>
        <v>2369000</v>
      </c>
      <c r="AX623" s="171">
        <f t="shared" si="153"/>
        <v>163728.15533980582</v>
      </c>
      <c r="AY623">
        <f t="shared" si="157"/>
        <v>618000</v>
      </c>
      <c r="AZ623" s="171">
        <f t="shared" si="148"/>
        <v>2532728.1553398059</v>
      </c>
      <c r="BB623" s="171">
        <f t="shared" si="154"/>
        <v>283250</v>
      </c>
      <c r="BC623" s="171">
        <f t="shared" si="155"/>
        <v>87160.194174757286</v>
      </c>
      <c r="BD623">
        <f t="shared" si="158"/>
        <v>618000</v>
      </c>
      <c r="BE623" s="171">
        <f t="shared" si="149"/>
        <v>370410.19417475729</v>
      </c>
    </row>
    <row r="624" spans="39:57" x14ac:dyDescent="0.2">
      <c r="AM624" s="171">
        <f t="shared" si="144"/>
        <v>8641240</v>
      </c>
      <c r="AN624" s="171">
        <f t="shared" si="150"/>
        <v>7900.8473850270784</v>
      </c>
      <c r="AO624">
        <f t="shared" si="156"/>
        <v>619000</v>
      </c>
      <c r="AP624" s="171">
        <f t="shared" si="145"/>
        <v>8649140.8473850265</v>
      </c>
      <c r="AR624" s="171">
        <f t="shared" si="146"/>
        <v>2630492.083333333</v>
      </c>
      <c r="AS624" s="171">
        <f t="shared" si="151"/>
        <v>3408.723747980614</v>
      </c>
      <c r="AT624">
        <f t="shared" si="159"/>
        <v>619000</v>
      </c>
      <c r="AU624" s="171">
        <f t="shared" si="147"/>
        <v>2633900.8070813138</v>
      </c>
      <c r="AW624" s="171">
        <f t="shared" si="152"/>
        <v>2372833.3333333335</v>
      </c>
      <c r="AX624" s="171">
        <f t="shared" si="153"/>
        <v>163463.65105008078</v>
      </c>
      <c r="AY624">
        <f t="shared" si="157"/>
        <v>619000</v>
      </c>
      <c r="AZ624" s="171">
        <f t="shared" si="148"/>
        <v>2536296.9843834145</v>
      </c>
      <c r="BB624" s="171">
        <f t="shared" si="154"/>
        <v>283708.33333333331</v>
      </c>
      <c r="BC624" s="171">
        <f t="shared" si="155"/>
        <v>87019.386106623584</v>
      </c>
      <c r="BD624">
        <f t="shared" si="158"/>
        <v>619000</v>
      </c>
      <c r="BE624" s="171">
        <f t="shared" si="149"/>
        <v>370727.71943995688</v>
      </c>
    </row>
    <row r="625" spans="39:57" x14ac:dyDescent="0.2">
      <c r="AM625" s="171">
        <f t="shared" si="144"/>
        <v>8655200</v>
      </c>
      <c r="AN625" s="171">
        <f t="shared" si="150"/>
        <v>7888.1040827931638</v>
      </c>
      <c r="AO625">
        <f t="shared" si="156"/>
        <v>620000</v>
      </c>
      <c r="AP625" s="171">
        <f t="shared" si="145"/>
        <v>8663088.104082793</v>
      </c>
      <c r="AR625" s="171">
        <f t="shared" si="146"/>
        <v>2634741.6666666665</v>
      </c>
      <c r="AS625" s="171">
        <f t="shared" si="151"/>
        <v>3403.2258064516127</v>
      </c>
      <c r="AT625">
        <f t="shared" si="159"/>
        <v>620000</v>
      </c>
      <c r="AU625" s="171">
        <f t="shared" si="147"/>
        <v>2638144.8924731179</v>
      </c>
      <c r="AW625" s="171">
        <f t="shared" si="152"/>
        <v>2376666.666666667</v>
      </c>
      <c r="AX625" s="171">
        <f t="shared" si="153"/>
        <v>163200</v>
      </c>
      <c r="AY625">
        <f t="shared" si="157"/>
        <v>620000</v>
      </c>
      <c r="AZ625" s="171">
        <f t="shared" si="148"/>
        <v>2539866.666666667</v>
      </c>
      <c r="BB625" s="171">
        <f t="shared" si="154"/>
        <v>284166.66666666663</v>
      </c>
      <c r="BC625" s="171">
        <f t="shared" si="155"/>
        <v>86879.032258064515</v>
      </c>
      <c r="BD625">
        <f t="shared" si="158"/>
        <v>620000</v>
      </c>
      <c r="BE625" s="171">
        <f t="shared" si="149"/>
        <v>371045.69892473111</v>
      </c>
    </row>
    <row r="626" spans="39:57" x14ac:dyDescent="0.2">
      <c r="AM626" s="171">
        <f t="shared" si="144"/>
        <v>8669160</v>
      </c>
      <c r="AN626" s="171">
        <f t="shared" si="150"/>
        <v>7875.4018217902758</v>
      </c>
      <c r="AO626">
        <f t="shared" si="156"/>
        <v>621000</v>
      </c>
      <c r="AP626" s="171">
        <f t="shared" si="145"/>
        <v>8677035.4018217903</v>
      </c>
      <c r="AR626" s="171">
        <f t="shared" si="146"/>
        <v>2638991.2499999995</v>
      </c>
      <c r="AS626" s="171">
        <f t="shared" si="151"/>
        <v>3397.7455716586151</v>
      </c>
      <c r="AT626">
        <f t="shared" si="159"/>
        <v>621000</v>
      </c>
      <c r="AU626" s="171">
        <f t="shared" si="147"/>
        <v>2642388.995571658</v>
      </c>
      <c r="AW626" s="171">
        <f t="shared" si="152"/>
        <v>2380500</v>
      </c>
      <c r="AX626" s="171">
        <f t="shared" si="153"/>
        <v>162937.19806763285</v>
      </c>
      <c r="AY626">
        <f t="shared" si="157"/>
        <v>621000</v>
      </c>
      <c r="AZ626" s="171">
        <f t="shared" si="148"/>
        <v>2543437.198067633</v>
      </c>
      <c r="BB626" s="171">
        <f t="shared" si="154"/>
        <v>284625</v>
      </c>
      <c r="BC626" s="171">
        <f t="shared" si="155"/>
        <v>86739.130434782608</v>
      </c>
      <c r="BD626">
        <f t="shared" si="158"/>
        <v>621000</v>
      </c>
      <c r="BE626" s="171">
        <f t="shared" si="149"/>
        <v>371364.13043478259</v>
      </c>
    </row>
    <row r="627" spans="39:57" x14ac:dyDescent="0.2">
      <c r="AM627" s="171">
        <f t="shared" si="144"/>
        <v>8683120</v>
      </c>
      <c r="AN627" s="171">
        <f t="shared" si="150"/>
        <v>7862.7404040703559</v>
      </c>
      <c r="AO627">
        <f t="shared" si="156"/>
        <v>622000</v>
      </c>
      <c r="AP627" s="171">
        <f t="shared" si="145"/>
        <v>8690982.7404040713</v>
      </c>
      <c r="AR627" s="171">
        <f t="shared" si="146"/>
        <v>2643240.833333333</v>
      </c>
      <c r="AS627" s="171">
        <f t="shared" si="151"/>
        <v>3392.2829581993569</v>
      </c>
      <c r="AT627">
        <f t="shared" si="159"/>
        <v>622000</v>
      </c>
      <c r="AU627" s="171">
        <f t="shared" si="147"/>
        <v>2646633.1162915323</v>
      </c>
      <c r="AW627" s="171">
        <f t="shared" si="152"/>
        <v>2384333.3333333335</v>
      </c>
      <c r="AX627" s="171">
        <f t="shared" si="153"/>
        <v>162675.24115755627</v>
      </c>
      <c r="AY627">
        <f t="shared" si="157"/>
        <v>622000</v>
      </c>
      <c r="AZ627" s="171">
        <f t="shared" si="148"/>
        <v>2547008.5744908899</v>
      </c>
      <c r="BB627" s="171">
        <f t="shared" si="154"/>
        <v>285083.33333333331</v>
      </c>
      <c r="BC627" s="171">
        <f t="shared" si="155"/>
        <v>86599.678456591646</v>
      </c>
      <c r="BD627">
        <f t="shared" si="158"/>
        <v>622000</v>
      </c>
      <c r="BE627" s="171">
        <f t="shared" si="149"/>
        <v>371683.01178992493</v>
      </c>
    </row>
    <row r="628" spans="39:57" x14ac:dyDescent="0.2">
      <c r="AM628" s="171">
        <f t="shared" si="144"/>
        <v>8697080</v>
      </c>
      <c r="AN628" s="171">
        <f t="shared" si="150"/>
        <v>7850.1196329562781</v>
      </c>
      <c r="AO628">
        <f t="shared" si="156"/>
        <v>623000</v>
      </c>
      <c r="AP628" s="171">
        <f t="shared" si="145"/>
        <v>8704930.1196329556</v>
      </c>
      <c r="AR628" s="171">
        <f t="shared" si="146"/>
        <v>2647490.4166666665</v>
      </c>
      <c r="AS628" s="171">
        <f t="shared" si="151"/>
        <v>3386.8378812199035</v>
      </c>
      <c r="AT628">
        <f t="shared" si="159"/>
        <v>623000</v>
      </c>
      <c r="AU628" s="171">
        <f t="shared" si="147"/>
        <v>2650877.2545478866</v>
      </c>
      <c r="AW628" s="171">
        <f t="shared" si="152"/>
        <v>2388166.666666667</v>
      </c>
      <c r="AX628" s="171">
        <f t="shared" si="153"/>
        <v>162414.12520064207</v>
      </c>
      <c r="AY628">
        <f t="shared" si="157"/>
        <v>623000</v>
      </c>
      <c r="AZ628" s="171">
        <f t="shared" si="148"/>
        <v>2550580.7918673092</v>
      </c>
      <c r="BB628" s="171">
        <f t="shared" si="154"/>
        <v>285541.66666666663</v>
      </c>
      <c r="BC628" s="171">
        <f t="shared" si="155"/>
        <v>86460.674157303365</v>
      </c>
      <c r="BD628">
        <f t="shared" si="158"/>
        <v>623000</v>
      </c>
      <c r="BE628" s="171">
        <f t="shared" si="149"/>
        <v>372002.34082396998</v>
      </c>
    </row>
    <row r="629" spans="39:57" x14ac:dyDescent="0.2">
      <c r="AM629" s="171">
        <f t="shared" si="144"/>
        <v>8711040</v>
      </c>
      <c r="AN629" s="171">
        <f t="shared" si="150"/>
        <v>7837.5393130316688</v>
      </c>
      <c r="AO629">
        <f t="shared" si="156"/>
        <v>624000</v>
      </c>
      <c r="AP629" s="171">
        <f t="shared" si="145"/>
        <v>8718877.5393130314</v>
      </c>
      <c r="AR629" s="171">
        <f t="shared" si="146"/>
        <v>2651739.9999999995</v>
      </c>
      <c r="AS629" s="171">
        <f t="shared" si="151"/>
        <v>3381.4102564102564</v>
      </c>
      <c r="AT629">
        <f t="shared" si="159"/>
        <v>624000</v>
      </c>
      <c r="AU629" s="171">
        <f t="shared" si="147"/>
        <v>2655121.41025641</v>
      </c>
      <c r="AW629" s="171">
        <f t="shared" si="152"/>
        <v>2392000</v>
      </c>
      <c r="AX629" s="171">
        <f t="shared" si="153"/>
        <v>162153.84615384616</v>
      </c>
      <c r="AY629">
        <f t="shared" si="157"/>
        <v>624000</v>
      </c>
      <c r="AZ629" s="171">
        <f t="shared" si="148"/>
        <v>2554153.846153846</v>
      </c>
      <c r="BB629" s="171">
        <f t="shared" si="154"/>
        <v>286000</v>
      </c>
      <c r="BC629" s="171">
        <f t="shared" si="155"/>
        <v>86322.11538461539</v>
      </c>
      <c r="BD629">
        <f t="shared" si="158"/>
        <v>624000</v>
      </c>
      <c r="BE629" s="171">
        <f t="shared" si="149"/>
        <v>372322.11538461538</v>
      </c>
    </row>
    <row r="630" spans="39:57" x14ac:dyDescent="0.2">
      <c r="AM630" s="171">
        <f t="shared" si="144"/>
        <v>8725000</v>
      </c>
      <c r="AN630" s="171">
        <f t="shared" si="150"/>
        <v>7824.9992501308179</v>
      </c>
      <c r="AO630">
        <f t="shared" si="156"/>
        <v>625000</v>
      </c>
      <c r="AP630" s="171">
        <f t="shared" si="145"/>
        <v>8732824.9992501307</v>
      </c>
      <c r="AR630" s="171">
        <f t="shared" si="146"/>
        <v>2655989.583333333</v>
      </c>
      <c r="AS630" s="171">
        <f t="shared" si="151"/>
        <v>3376</v>
      </c>
      <c r="AT630">
        <f t="shared" si="159"/>
        <v>625000</v>
      </c>
      <c r="AU630" s="171">
        <f t="shared" si="147"/>
        <v>2659365.583333333</v>
      </c>
      <c r="AW630" s="171">
        <f t="shared" si="152"/>
        <v>2395833.3333333335</v>
      </c>
      <c r="AX630" s="171">
        <f t="shared" si="153"/>
        <v>161894.39999999999</v>
      </c>
      <c r="AY630">
        <f t="shared" si="157"/>
        <v>625000</v>
      </c>
      <c r="AZ630" s="171">
        <f t="shared" si="148"/>
        <v>2557727.7333333334</v>
      </c>
      <c r="BB630" s="171">
        <f t="shared" si="154"/>
        <v>286458.33333333331</v>
      </c>
      <c r="BC630" s="171">
        <f t="shared" si="155"/>
        <v>86184</v>
      </c>
      <c r="BD630">
        <f t="shared" si="158"/>
        <v>625000</v>
      </c>
      <c r="BE630" s="171">
        <f t="shared" si="149"/>
        <v>372642.33333333331</v>
      </c>
    </row>
    <row r="631" spans="39:57" x14ac:dyDescent="0.2">
      <c r="AM631" s="171">
        <f t="shared" si="144"/>
        <v>8738960</v>
      </c>
      <c r="AN631" s="171">
        <f t="shared" si="150"/>
        <v>7812.4992513286925</v>
      </c>
      <c r="AO631">
        <f t="shared" si="156"/>
        <v>626000</v>
      </c>
      <c r="AP631" s="171">
        <f t="shared" si="145"/>
        <v>8746772.4992513284</v>
      </c>
      <c r="AR631" s="171">
        <f t="shared" si="146"/>
        <v>2660239.1666666665</v>
      </c>
      <c r="AS631" s="171">
        <f t="shared" si="151"/>
        <v>3370.6070287539937</v>
      </c>
      <c r="AT631">
        <f t="shared" si="159"/>
        <v>626000</v>
      </c>
      <c r="AU631" s="171">
        <f t="shared" si="147"/>
        <v>2663609.7736954205</v>
      </c>
      <c r="AW631" s="171">
        <f t="shared" si="152"/>
        <v>2399666.666666667</v>
      </c>
      <c r="AX631" s="171">
        <f t="shared" si="153"/>
        <v>161635.78274760384</v>
      </c>
      <c r="AY631">
        <f t="shared" si="157"/>
        <v>626000</v>
      </c>
      <c r="AZ631" s="171">
        <f t="shared" si="148"/>
        <v>2561302.4494142709</v>
      </c>
      <c r="BB631" s="171">
        <f t="shared" si="154"/>
        <v>286916.66666666663</v>
      </c>
      <c r="BC631" s="171">
        <f t="shared" si="155"/>
        <v>86046.325878594245</v>
      </c>
      <c r="BD631">
        <f t="shared" si="158"/>
        <v>626000</v>
      </c>
      <c r="BE631" s="171">
        <f t="shared" si="149"/>
        <v>372962.99254526087</v>
      </c>
    </row>
    <row r="632" spans="39:57" x14ac:dyDescent="0.2">
      <c r="AM632" s="171">
        <f t="shared" si="144"/>
        <v>8752920</v>
      </c>
      <c r="AN632" s="171">
        <f t="shared" si="150"/>
        <v>7800.0391249310387</v>
      </c>
      <c r="AO632">
        <f t="shared" si="156"/>
        <v>627000</v>
      </c>
      <c r="AP632" s="171">
        <f t="shared" si="145"/>
        <v>8760720.0391249303</v>
      </c>
      <c r="AR632" s="171">
        <f t="shared" si="146"/>
        <v>2664488.7499999995</v>
      </c>
      <c r="AS632" s="171">
        <f t="shared" si="151"/>
        <v>3365.2312599681022</v>
      </c>
      <c r="AT632">
        <f t="shared" si="159"/>
        <v>627000</v>
      </c>
      <c r="AU632" s="171">
        <f t="shared" si="147"/>
        <v>2667853.9812599677</v>
      </c>
      <c r="AW632" s="171">
        <f t="shared" si="152"/>
        <v>2403500</v>
      </c>
      <c r="AX632" s="171">
        <f t="shared" si="153"/>
        <v>161377.99043062201</v>
      </c>
      <c r="AY632">
        <f t="shared" si="157"/>
        <v>627000</v>
      </c>
      <c r="AZ632" s="171">
        <f t="shared" si="148"/>
        <v>2564877.9904306219</v>
      </c>
      <c r="BB632" s="171">
        <f t="shared" si="154"/>
        <v>287375</v>
      </c>
      <c r="BC632" s="171">
        <f t="shared" si="155"/>
        <v>85909.090909090912</v>
      </c>
      <c r="BD632">
        <f t="shared" si="158"/>
        <v>627000</v>
      </c>
      <c r="BE632" s="171">
        <f t="shared" si="149"/>
        <v>373284.09090909094</v>
      </c>
    </row>
    <row r="633" spans="39:57" x14ac:dyDescent="0.2">
      <c r="AM633" s="171">
        <f t="shared" si="144"/>
        <v>8766880</v>
      </c>
      <c r="AN633" s="171">
        <f t="shared" si="150"/>
        <v>7787.6186804645886</v>
      </c>
      <c r="AO633">
        <f t="shared" si="156"/>
        <v>628000</v>
      </c>
      <c r="AP633" s="171">
        <f t="shared" si="145"/>
        <v>8774667.6186804641</v>
      </c>
      <c r="AR633" s="171">
        <f t="shared" si="146"/>
        <v>2668738.333333333</v>
      </c>
      <c r="AS633" s="171">
        <f t="shared" si="151"/>
        <v>3359.872611464968</v>
      </c>
      <c r="AT633">
        <f t="shared" si="159"/>
        <v>628000</v>
      </c>
      <c r="AU633" s="171">
        <f t="shared" si="147"/>
        <v>2672098.205944798</v>
      </c>
      <c r="AW633" s="171">
        <f t="shared" si="152"/>
        <v>2407333.3333333335</v>
      </c>
      <c r="AX633" s="171">
        <f t="shared" si="153"/>
        <v>161121.01910828025</v>
      </c>
      <c r="AY633">
        <f t="shared" si="157"/>
        <v>628000</v>
      </c>
      <c r="AZ633" s="171">
        <f t="shared" si="148"/>
        <v>2568454.3524416136</v>
      </c>
      <c r="BB633" s="171">
        <f t="shared" si="154"/>
        <v>287833.33333333331</v>
      </c>
      <c r="BC633" s="171">
        <f t="shared" si="155"/>
        <v>85772.292993630574</v>
      </c>
      <c r="BD633">
        <f t="shared" si="158"/>
        <v>628000</v>
      </c>
      <c r="BE633" s="171">
        <f t="shared" si="149"/>
        <v>373605.62632696389</v>
      </c>
    </row>
    <row r="634" spans="39:57" x14ac:dyDescent="0.2">
      <c r="AM634" s="171">
        <f t="shared" si="144"/>
        <v>8780840</v>
      </c>
      <c r="AN634" s="171">
        <f t="shared" si="150"/>
        <v>7775.2377286673473</v>
      </c>
      <c r="AO634">
        <f t="shared" si="156"/>
        <v>629000</v>
      </c>
      <c r="AP634" s="171">
        <f t="shared" si="145"/>
        <v>8788615.2377286665</v>
      </c>
      <c r="AR634" s="171">
        <f t="shared" si="146"/>
        <v>2672987.9166666665</v>
      </c>
      <c r="AS634" s="171">
        <f t="shared" si="151"/>
        <v>3354.5310015898253</v>
      </c>
      <c r="AT634">
        <f t="shared" si="159"/>
        <v>629000</v>
      </c>
      <c r="AU634" s="171">
        <f t="shared" si="147"/>
        <v>2676342.4476682562</v>
      </c>
      <c r="AW634" s="171">
        <f t="shared" si="152"/>
        <v>2411166.666666667</v>
      </c>
      <c r="AX634" s="171">
        <f t="shared" si="153"/>
        <v>160864.86486486485</v>
      </c>
      <c r="AY634">
        <f t="shared" si="157"/>
        <v>629000</v>
      </c>
      <c r="AZ634" s="171">
        <f t="shared" si="148"/>
        <v>2572031.5315315318</v>
      </c>
      <c r="BB634" s="171">
        <f t="shared" si="154"/>
        <v>288291.66666666663</v>
      </c>
      <c r="BC634" s="171">
        <f t="shared" si="155"/>
        <v>85635.930047694754</v>
      </c>
      <c r="BD634">
        <f t="shared" si="158"/>
        <v>629000</v>
      </c>
      <c r="BE634" s="171">
        <f t="shared" si="149"/>
        <v>373927.5967143614</v>
      </c>
    </row>
    <row r="635" spans="39:57" x14ac:dyDescent="0.2">
      <c r="AM635" s="171">
        <f t="shared" si="144"/>
        <v>8794800</v>
      </c>
      <c r="AN635" s="171">
        <f t="shared" si="150"/>
        <v>7762.8960814789862</v>
      </c>
      <c r="AO635">
        <f t="shared" si="156"/>
        <v>630000</v>
      </c>
      <c r="AP635" s="171">
        <f t="shared" si="145"/>
        <v>8802562.8960814793</v>
      </c>
      <c r="AR635" s="171">
        <f t="shared" si="146"/>
        <v>2677237.4999999995</v>
      </c>
      <c r="AS635" s="171">
        <f t="shared" si="151"/>
        <v>3349.2063492063494</v>
      </c>
      <c r="AT635">
        <f t="shared" si="159"/>
        <v>630000</v>
      </c>
      <c r="AU635" s="171">
        <f t="shared" si="147"/>
        <v>2680586.7063492057</v>
      </c>
      <c r="AW635" s="171">
        <f t="shared" si="152"/>
        <v>2415000</v>
      </c>
      <c r="AX635" s="171">
        <f t="shared" si="153"/>
        <v>160609.52380952382</v>
      </c>
      <c r="AY635">
        <f t="shared" si="157"/>
        <v>630000</v>
      </c>
      <c r="AZ635" s="171">
        <f t="shared" si="148"/>
        <v>2575609.5238095238</v>
      </c>
      <c r="BB635" s="171">
        <f t="shared" si="154"/>
        <v>288750</v>
      </c>
      <c r="BC635" s="171">
        <f t="shared" si="155"/>
        <v>85500</v>
      </c>
      <c r="BD635">
        <f t="shared" si="158"/>
        <v>630000</v>
      </c>
      <c r="BE635" s="171">
        <f t="shared" si="149"/>
        <v>374250</v>
      </c>
    </row>
    <row r="636" spans="39:57" x14ac:dyDescent="0.2">
      <c r="AM636" s="171">
        <f t="shared" si="144"/>
        <v>8808760</v>
      </c>
      <c r="AN636" s="171">
        <f t="shared" si="150"/>
        <v>7750.5935520313178</v>
      </c>
      <c r="AO636">
        <f t="shared" si="156"/>
        <v>631000</v>
      </c>
      <c r="AP636" s="171">
        <f t="shared" si="145"/>
        <v>8816510.5935520306</v>
      </c>
      <c r="AR636" s="171">
        <f t="shared" si="146"/>
        <v>2681487.083333333</v>
      </c>
      <c r="AS636" s="171">
        <f t="shared" si="151"/>
        <v>3343.8985736925515</v>
      </c>
      <c r="AT636">
        <f t="shared" si="159"/>
        <v>631000</v>
      </c>
      <c r="AU636" s="171">
        <f t="shared" si="147"/>
        <v>2684830.9819070254</v>
      </c>
      <c r="AW636" s="171">
        <f t="shared" si="152"/>
        <v>2418833.3333333335</v>
      </c>
      <c r="AX636" s="171">
        <f t="shared" si="153"/>
        <v>160354.99207606973</v>
      </c>
      <c r="AY636">
        <f t="shared" si="157"/>
        <v>631000</v>
      </c>
      <c r="AZ636" s="171">
        <f t="shared" si="148"/>
        <v>2579188.3254094031</v>
      </c>
      <c r="BB636" s="171">
        <f t="shared" si="154"/>
        <v>289208.33333333331</v>
      </c>
      <c r="BC636" s="171">
        <f t="shared" si="155"/>
        <v>85364.500792393024</v>
      </c>
      <c r="BD636">
        <f t="shared" si="158"/>
        <v>631000</v>
      </c>
      <c r="BE636" s="171">
        <f t="shared" si="149"/>
        <v>374572.83412572637</v>
      </c>
    </row>
    <row r="637" spans="39:57" x14ac:dyDescent="0.2">
      <c r="AM637" s="171">
        <f t="shared" si="144"/>
        <v>8822720</v>
      </c>
      <c r="AN637" s="171">
        <f t="shared" si="150"/>
        <v>7738.3299546388625</v>
      </c>
      <c r="AO637">
        <f t="shared" si="156"/>
        <v>632000</v>
      </c>
      <c r="AP637" s="171">
        <f t="shared" si="145"/>
        <v>8830458.3299546391</v>
      </c>
      <c r="AR637" s="171">
        <f t="shared" si="146"/>
        <v>2685736.6666666665</v>
      </c>
      <c r="AS637" s="171">
        <f t="shared" si="151"/>
        <v>3338.6075949367087</v>
      </c>
      <c r="AT637">
        <f t="shared" si="159"/>
        <v>632000</v>
      </c>
      <c r="AU637" s="171">
        <f t="shared" si="147"/>
        <v>2689075.2742616031</v>
      </c>
      <c r="AW637" s="171">
        <f t="shared" si="152"/>
        <v>2422666.666666667</v>
      </c>
      <c r="AX637" s="171">
        <f t="shared" si="153"/>
        <v>160101.2658227848</v>
      </c>
      <c r="AY637">
        <f t="shared" si="157"/>
        <v>632000</v>
      </c>
      <c r="AZ637" s="171">
        <f t="shared" si="148"/>
        <v>2582767.932489452</v>
      </c>
      <c r="BB637" s="171">
        <f t="shared" si="154"/>
        <v>289666.66666666663</v>
      </c>
      <c r="BC637" s="171">
        <f t="shared" si="155"/>
        <v>85229.430379746831</v>
      </c>
      <c r="BD637">
        <f t="shared" si="158"/>
        <v>632000</v>
      </c>
      <c r="BE637" s="171">
        <f t="shared" si="149"/>
        <v>374896.09704641346</v>
      </c>
    </row>
    <row r="638" spans="39:57" x14ac:dyDescent="0.2">
      <c r="AM638" s="171">
        <f t="shared" si="144"/>
        <v>8836680</v>
      </c>
      <c r="AN638" s="171">
        <f t="shared" si="150"/>
        <v>7726.1051047895126</v>
      </c>
      <c r="AO638">
        <f t="shared" si="156"/>
        <v>633000</v>
      </c>
      <c r="AP638" s="171">
        <f t="shared" si="145"/>
        <v>8844406.1051047891</v>
      </c>
      <c r="AR638" s="171">
        <f t="shared" si="146"/>
        <v>2689986.2499999995</v>
      </c>
      <c r="AS638" s="171">
        <f t="shared" si="151"/>
        <v>3333.3333333333335</v>
      </c>
      <c r="AT638">
        <f t="shared" si="159"/>
        <v>633000</v>
      </c>
      <c r="AU638" s="171">
        <f t="shared" si="147"/>
        <v>2693319.583333333</v>
      </c>
      <c r="AW638" s="171">
        <f t="shared" si="152"/>
        <v>2426500</v>
      </c>
      <c r="AX638" s="171">
        <f t="shared" si="153"/>
        <v>159848.34123222748</v>
      </c>
      <c r="AY638">
        <f t="shared" si="157"/>
        <v>633000</v>
      </c>
      <c r="AZ638" s="171">
        <f t="shared" si="148"/>
        <v>2586348.3412322276</v>
      </c>
      <c r="BB638" s="171">
        <f t="shared" si="154"/>
        <v>290125</v>
      </c>
      <c r="BC638" s="171">
        <f t="shared" si="155"/>
        <v>85094.78672985782</v>
      </c>
      <c r="BD638">
        <f t="shared" si="158"/>
        <v>633000</v>
      </c>
      <c r="BE638" s="171">
        <f t="shared" si="149"/>
        <v>375219.78672985779</v>
      </c>
    </row>
    <row r="639" spans="39:57" x14ac:dyDescent="0.2">
      <c r="AM639" s="171">
        <f t="shared" si="144"/>
        <v>8850640</v>
      </c>
      <c r="AN639" s="171">
        <f t="shared" si="150"/>
        <v>7713.9188191352705</v>
      </c>
      <c r="AO639">
        <f t="shared" si="156"/>
        <v>634000</v>
      </c>
      <c r="AP639" s="171">
        <f t="shared" si="145"/>
        <v>8858353.9188191351</v>
      </c>
      <c r="AR639" s="171">
        <f t="shared" si="146"/>
        <v>2694235.833333333</v>
      </c>
      <c r="AS639" s="171">
        <f t="shared" si="151"/>
        <v>3328.0757097791798</v>
      </c>
      <c r="AT639">
        <f t="shared" si="159"/>
        <v>634000</v>
      </c>
      <c r="AU639" s="171">
        <f t="shared" si="147"/>
        <v>2697563.9090431123</v>
      </c>
      <c r="AW639" s="171">
        <f t="shared" si="152"/>
        <v>2430333.3333333335</v>
      </c>
      <c r="AX639" s="171">
        <f t="shared" si="153"/>
        <v>159596.21451104101</v>
      </c>
      <c r="AY639">
        <f t="shared" si="157"/>
        <v>634000</v>
      </c>
      <c r="AZ639" s="171">
        <f t="shared" si="148"/>
        <v>2589929.5478443746</v>
      </c>
      <c r="BB639" s="171">
        <f t="shared" si="154"/>
        <v>290583.33333333331</v>
      </c>
      <c r="BC639" s="171">
        <f t="shared" si="155"/>
        <v>84960.567823343852</v>
      </c>
      <c r="BD639">
        <f t="shared" si="158"/>
        <v>634000</v>
      </c>
      <c r="BE639" s="171">
        <f t="shared" si="149"/>
        <v>375543.90115667717</v>
      </c>
    </row>
    <row r="640" spans="39:57" x14ac:dyDescent="0.2">
      <c r="AM640" s="171">
        <f t="shared" si="144"/>
        <v>8864600</v>
      </c>
      <c r="AN640" s="171">
        <f t="shared" si="150"/>
        <v>7701.7709154830891</v>
      </c>
      <c r="AO640">
        <f t="shared" si="156"/>
        <v>635000</v>
      </c>
      <c r="AP640" s="171">
        <f t="shared" si="145"/>
        <v>8872301.7709154822</v>
      </c>
      <c r="AR640" s="171">
        <f t="shared" si="146"/>
        <v>2698485.4166666665</v>
      </c>
      <c r="AS640" s="171">
        <f t="shared" si="151"/>
        <v>3322.8346456692911</v>
      </c>
      <c r="AT640">
        <f t="shared" si="159"/>
        <v>635000</v>
      </c>
      <c r="AU640" s="171">
        <f t="shared" si="147"/>
        <v>2701808.251312336</v>
      </c>
      <c r="AW640" s="171">
        <f t="shared" si="152"/>
        <v>2434166.666666667</v>
      </c>
      <c r="AX640" s="171">
        <f t="shared" si="153"/>
        <v>159344.88188976378</v>
      </c>
      <c r="AY640">
        <f t="shared" si="157"/>
        <v>635000</v>
      </c>
      <c r="AZ640" s="171">
        <f t="shared" si="148"/>
        <v>2593511.5485564307</v>
      </c>
      <c r="BB640" s="171">
        <f t="shared" si="154"/>
        <v>291041.66666666663</v>
      </c>
      <c r="BC640" s="171">
        <f t="shared" si="155"/>
        <v>84826.771653543314</v>
      </c>
      <c r="BD640">
        <f t="shared" si="158"/>
        <v>635000</v>
      </c>
      <c r="BE640" s="171">
        <f t="shared" si="149"/>
        <v>375868.43832020997</v>
      </c>
    </row>
    <row r="641" spans="39:57" x14ac:dyDescent="0.2">
      <c r="AM641" s="171">
        <f t="shared" si="144"/>
        <v>8878560</v>
      </c>
      <c r="AN641" s="171">
        <f t="shared" si="150"/>
        <v>7689.6612127857879</v>
      </c>
      <c r="AO641">
        <f t="shared" si="156"/>
        <v>636000</v>
      </c>
      <c r="AP641" s="171">
        <f t="shared" si="145"/>
        <v>8886249.6612127852</v>
      </c>
      <c r="AR641" s="171">
        <f t="shared" si="146"/>
        <v>2702734.9999999995</v>
      </c>
      <c r="AS641" s="171">
        <f t="shared" si="151"/>
        <v>3317.6100628930817</v>
      </c>
      <c r="AT641">
        <f t="shared" si="159"/>
        <v>636000</v>
      </c>
      <c r="AU641" s="171">
        <f t="shared" si="147"/>
        <v>2706052.6100628925</v>
      </c>
      <c r="AW641" s="171">
        <f t="shared" si="152"/>
        <v>2438000</v>
      </c>
      <c r="AX641" s="171">
        <f t="shared" si="153"/>
        <v>159094.33962264151</v>
      </c>
      <c r="AY641">
        <f t="shared" si="157"/>
        <v>636000</v>
      </c>
      <c r="AZ641" s="171">
        <f t="shared" si="148"/>
        <v>2597094.3396226414</v>
      </c>
      <c r="BB641" s="171">
        <f t="shared" si="154"/>
        <v>291500</v>
      </c>
      <c r="BC641" s="171">
        <f t="shared" si="155"/>
        <v>84693.39622641509</v>
      </c>
      <c r="BD641">
        <f t="shared" si="158"/>
        <v>636000</v>
      </c>
      <c r="BE641" s="171">
        <f t="shared" si="149"/>
        <v>376193.39622641506</v>
      </c>
    </row>
    <row r="642" spans="39:57" x14ac:dyDescent="0.2">
      <c r="AM642" s="171">
        <f t="shared" si="144"/>
        <v>8892520</v>
      </c>
      <c r="AN642" s="171">
        <f t="shared" si="150"/>
        <v>7677.5895311330632</v>
      </c>
      <c r="AO642">
        <f t="shared" si="156"/>
        <v>637000</v>
      </c>
      <c r="AP642" s="171">
        <f t="shared" si="145"/>
        <v>8900197.589531133</v>
      </c>
      <c r="AR642" s="171">
        <f t="shared" si="146"/>
        <v>2706984.583333333</v>
      </c>
      <c r="AS642" s="171">
        <f t="shared" si="151"/>
        <v>3312.4018838304551</v>
      </c>
      <c r="AT642">
        <f t="shared" si="159"/>
        <v>637000</v>
      </c>
      <c r="AU642" s="171">
        <f t="shared" si="147"/>
        <v>2710296.9852171633</v>
      </c>
      <c r="AW642" s="171">
        <f t="shared" si="152"/>
        <v>2441833.3333333335</v>
      </c>
      <c r="AX642" s="171">
        <f t="shared" si="153"/>
        <v>158844.58398744112</v>
      </c>
      <c r="AY642">
        <f t="shared" si="157"/>
        <v>637000</v>
      </c>
      <c r="AZ642" s="171">
        <f t="shared" si="148"/>
        <v>2600677.9173207744</v>
      </c>
      <c r="BB642" s="171">
        <f t="shared" si="154"/>
        <v>291958.33333333331</v>
      </c>
      <c r="BC642" s="171">
        <f t="shared" si="155"/>
        <v>84560.439560439554</v>
      </c>
      <c r="BD642">
        <f t="shared" si="158"/>
        <v>637000</v>
      </c>
      <c r="BE642" s="171">
        <f t="shared" si="149"/>
        <v>376518.77289377287</v>
      </c>
    </row>
    <row r="643" spans="39:57" x14ac:dyDescent="0.2">
      <c r="AM643" s="171">
        <f t="shared" si="144"/>
        <v>8906480</v>
      </c>
      <c r="AN643" s="171">
        <f t="shared" si="150"/>
        <v>7665.5556917425729</v>
      </c>
      <c r="AO643">
        <f t="shared" si="156"/>
        <v>638000</v>
      </c>
      <c r="AP643" s="171">
        <f t="shared" si="145"/>
        <v>8914145.5556917433</v>
      </c>
      <c r="AR643" s="171">
        <f t="shared" si="146"/>
        <v>2711234.1666666665</v>
      </c>
      <c r="AS643" s="171">
        <f t="shared" si="151"/>
        <v>3307.2100313479623</v>
      </c>
      <c r="AT643">
        <f t="shared" si="159"/>
        <v>638000</v>
      </c>
      <c r="AU643" s="171">
        <f t="shared" si="147"/>
        <v>2714541.3766980143</v>
      </c>
      <c r="AW643" s="171">
        <f t="shared" si="152"/>
        <v>2445666.666666667</v>
      </c>
      <c r="AX643" s="171">
        <f t="shared" si="153"/>
        <v>158595.61128526647</v>
      </c>
      <c r="AY643">
        <f t="shared" si="157"/>
        <v>638000</v>
      </c>
      <c r="AZ643" s="171">
        <f t="shared" si="148"/>
        <v>2604262.2779519334</v>
      </c>
      <c r="BB643" s="171">
        <f t="shared" si="154"/>
        <v>292416.66666666663</v>
      </c>
      <c r="BC643" s="171">
        <f t="shared" si="155"/>
        <v>84427.899686520381</v>
      </c>
      <c r="BD643">
        <f t="shared" si="158"/>
        <v>638000</v>
      </c>
      <c r="BE643" s="171">
        <f t="shared" si="149"/>
        <v>376844.56635318702</v>
      </c>
    </row>
    <row r="644" spans="39:57" x14ac:dyDescent="0.2">
      <c r="AM644" s="171">
        <f t="shared" si="144"/>
        <v>8920440</v>
      </c>
      <c r="AN644" s="171">
        <f t="shared" si="150"/>
        <v>7653.5595169511134</v>
      </c>
      <c r="AO644">
        <f t="shared" si="156"/>
        <v>639000</v>
      </c>
      <c r="AP644" s="171">
        <f t="shared" si="145"/>
        <v>8928093.5595169514</v>
      </c>
      <c r="AR644" s="171">
        <f t="shared" si="146"/>
        <v>2715483.7499999995</v>
      </c>
      <c r="AS644" s="171">
        <f t="shared" si="151"/>
        <v>3302.034428794992</v>
      </c>
      <c r="AT644">
        <f t="shared" si="159"/>
        <v>639000</v>
      </c>
      <c r="AU644" s="171">
        <f t="shared" si="147"/>
        <v>2718785.7844287944</v>
      </c>
      <c r="AW644" s="171">
        <f t="shared" si="152"/>
        <v>2449500</v>
      </c>
      <c r="AX644" s="171">
        <f t="shared" si="153"/>
        <v>158347.41784037559</v>
      </c>
      <c r="AY644">
        <f t="shared" si="157"/>
        <v>639000</v>
      </c>
      <c r="AZ644" s="171">
        <f t="shared" si="148"/>
        <v>2607847.4178403756</v>
      </c>
      <c r="BB644" s="171">
        <f t="shared" si="154"/>
        <v>292875</v>
      </c>
      <c r="BC644" s="171">
        <f t="shared" si="155"/>
        <v>84295.774647887331</v>
      </c>
      <c r="BD644">
        <f t="shared" si="158"/>
        <v>639000</v>
      </c>
      <c r="BE644" s="171">
        <f t="shared" si="149"/>
        <v>377170.77464788733</v>
      </c>
    </row>
    <row r="645" spans="39:57" x14ac:dyDescent="0.2">
      <c r="AM645" s="171">
        <f t="shared" ref="AM645:AM708" si="160">AO645/2*$C$17</f>
        <v>8934400</v>
      </c>
      <c r="AN645" s="171">
        <f t="shared" si="150"/>
        <v>7641.6008302058772</v>
      </c>
      <c r="AO645">
        <f t="shared" si="156"/>
        <v>640000</v>
      </c>
      <c r="AP645" s="171">
        <f t="shared" ref="AP645:AP708" si="161">AM645+AN645</f>
        <v>8942041.6008302066</v>
      </c>
      <c r="AR645" s="171">
        <f t="shared" ref="AR645:AR708" si="162">AT645/2*$C$46</f>
        <v>2719733.333333333</v>
      </c>
      <c r="AS645" s="171">
        <f t="shared" si="151"/>
        <v>3296.875</v>
      </c>
      <c r="AT645">
        <f t="shared" si="159"/>
        <v>640000</v>
      </c>
      <c r="AU645" s="171">
        <f t="shared" ref="AU645:AU708" si="163">AR645+AS645</f>
        <v>2723030.208333333</v>
      </c>
      <c r="AW645" s="171">
        <f t="shared" si="152"/>
        <v>2453333.3333333335</v>
      </c>
      <c r="AX645" s="171">
        <f t="shared" si="153"/>
        <v>158100</v>
      </c>
      <c r="AY645">
        <f t="shared" si="157"/>
        <v>640000</v>
      </c>
      <c r="AZ645" s="171">
        <f t="shared" ref="AZ645:AZ708" si="164">AW645+AX645</f>
        <v>2611433.3333333335</v>
      </c>
      <c r="BB645" s="171">
        <f t="shared" si="154"/>
        <v>293333.33333333331</v>
      </c>
      <c r="BC645" s="171">
        <f t="shared" si="155"/>
        <v>84164.0625</v>
      </c>
      <c r="BD645">
        <f t="shared" si="158"/>
        <v>640000</v>
      </c>
      <c r="BE645" s="171">
        <f t="shared" ref="BE645:BE708" si="165">BB645+BC645</f>
        <v>377497.39583333331</v>
      </c>
    </row>
    <row r="646" spans="39:57" x14ac:dyDescent="0.2">
      <c r="AM646" s="171">
        <f t="shared" si="160"/>
        <v>8948360</v>
      </c>
      <c r="AN646" s="171">
        <f t="shared" ref="AN646:AN709" si="166">$C$16*$C$15/AO646</f>
        <v>7629.6794560557901</v>
      </c>
      <c r="AO646">
        <f t="shared" si="156"/>
        <v>641000</v>
      </c>
      <c r="AP646" s="171">
        <f t="shared" si="161"/>
        <v>8955989.6794560552</v>
      </c>
      <c r="AR646" s="171">
        <f t="shared" si="162"/>
        <v>2723982.9166666665</v>
      </c>
      <c r="AS646" s="171">
        <f t="shared" ref="AS646:AS709" si="167">$C$44*$C$45/AT646</f>
        <v>3291.7316692667705</v>
      </c>
      <c r="AT646">
        <f t="shared" si="159"/>
        <v>641000</v>
      </c>
      <c r="AU646" s="171">
        <f t="shared" si="163"/>
        <v>2727274.6483359332</v>
      </c>
      <c r="AW646" s="171">
        <f t="shared" ref="AW646:AW709" si="168">AY646/2*$C$73</f>
        <v>2457166.666666667</v>
      </c>
      <c r="AX646" s="171">
        <f t="shared" ref="AX646:AX709" si="169">$C$72*$C$71/AY646</f>
        <v>157853.35413416536</v>
      </c>
      <c r="AY646">
        <f t="shared" si="157"/>
        <v>641000</v>
      </c>
      <c r="AZ646" s="171">
        <f t="shared" si="164"/>
        <v>2615020.0208008322</v>
      </c>
      <c r="BB646" s="171">
        <f t="shared" ref="BB646:BB709" si="170">BD646/2*$C$107</f>
        <v>293791.66666666663</v>
      </c>
      <c r="BC646" s="171">
        <f t="shared" ref="BC646:BC709" si="171">$C$105*$C$106/BD646</f>
        <v>84032.761310452421</v>
      </c>
      <c r="BD646">
        <f t="shared" si="158"/>
        <v>641000</v>
      </c>
      <c r="BE646" s="171">
        <f t="shared" si="165"/>
        <v>377824.42797711905</v>
      </c>
    </row>
    <row r="647" spans="39:57" x14ac:dyDescent="0.2">
      <c r="AM647" s="171">
        <f t="shared" si="160"/>
        <v>8962320</v>
      </c>
      <c r="AN647" s="171">
        <f t="shared" si="166"/>
        <v>7617.7952201429307</v>
      </c>
      <c r="AO647">
        <f t="shared" ref="AO647:AO710" si="172">1000+AO646</f>
        <v>642000</v>
      </c>
      <c r="AP647" s="171">
        <f t="shared" si="161"/>
        <v>8969937.7952201422</v>
      </c>
      <c r="AR647" s="171">
        <f t="shared" si="162"/>
        <v>2728232.4999999995</v>
      </c>
      <c r="AS647" s="171">
        <f t="shared" si="167"/>
        <v>3286.6043613707166</v>
      </c>
      <c r="AT647">
        <f t="shared" si="159"/>
        <v>642000</v>
      </c>
      <c r="AU647" s="171">
        <f t="shared" si="163"/>
        <v>2731519.1043613702</v>
      </c>
      <c r="AW647" s="171">
        <f t="shared" si="168"/>
        <v>2461000</v>
      </c>
      <c r="AX647" s="171">
        <f t="shared" si="169"/>
        <v>157607.47663551403</v>
      </c>
      <c r="AY647">
        <f t="shared" ref="AY647:AY710" si="173">1000+AY646</f>
        <v>642000</v>
      </c>
      <c r="AZ647" s="171">
        <f t="shared" si="164"/>
        <v>2618607.4766355138</v>
      </c>
      <c r="BB647" s="171">
        <f t="shared" si="170"/>
        <v>294250</v>
      </c>
      <c r="BC647" s="171">
        <f t="shared" si="171"/>
        <v>83901.8691588785</v>
      </c>
      <c r="BD647">
        <f t="shared" ref="BD647:BD710" si="174">1000+BD646</f>
        <v>642000</v>
      </c>
      <c r="BE647" s="171">
        <f t="shared" si="165"/>
        <v>378151.86915887852</v>
      </c>
    </row>
    <row r="648" spans="39:57" x14ac:dyDescent="0.2">
      <c r="AM648" s="171">
        <f t="shared" si="160"/>
        <v>8976280</v>
      </c>
      <c r="AN648" s="171">
        <f t="shared" si="166"/>
        <v>7605.9479491940301</v>
      </c>
      <c r="AO648">
        <f t="shared" si="172"/>
        <v>643000</v>
      </c>
      <c r="AP648" s="171">
        <f t="shared" si="161"/>
        <v>8983885.9479491934</v>
      </c>
      <c r="AR648" s="171">
        <f t="shared" si="162"/>
        <v>2732482.083333333</v>
      </c>
      <c r="AS648" s="171">
        <f t="shared" si="167"/>
        <v>3281.49300155521</v>
      </c>
      <c r="AT648">
        <f t="shared" ref="AT648:AT711" si="175">AT647+1000</f>
        <v>643000</v>
      </c>
      <c r="AU648" s="171">
        <f t="shared" si="163"/>
        <v>2735763.5763348881</v>
      </c>
      <c r="AW648" s="171">
        <f t="shared" si="168"/>
        <v>2464833.3333333335</v>
      </c>
      <c r="AX648" s="171">
        <f t="shared" si="169"/>
        <v>157362.36391912907</v>
      </c>
      <c r="AY648">
        <f t="shared" si="173"/>
        <v>643000</v>
      </c>
      <c r="AZ648" s="171">
        <f t="shared" si="164"/>
        <v>2622195.6972524626</v>
      </c>
      <c r="BB648" s="171">
        <f t="shared" si="170"/>
        <v>294708.33333333331</v>
      </c>
      <c r="BC648" s="171">
        <f t="shared" si="171"/>
        <v>83771.384136858469</v>
      </c>
      <c r="BD648">
        <f t="shared" si="174"/>
        <v>643000</v>
      </c>
      <c r="BE648" s="171">
        <f t="shared" si="165"/>
        <v>378479.71747019177</v>
      </c>
    </row>
    <row r="649" spans="39:57" x14ac:dyDescent="0.2">
      <c r="AM649" s="171">
        <f t="shared" si="160"/>
        <v>8990240</v>
      </c>
      <c r="AN649" s="171">
        <f t="shared" si="166"/>
        <v>7594.1374710120517</v>
      </c>
      <c r="AO649">
        <f t="shared" si="172"/>
        <v>644000</v>
      </c>
      <c r="AP649" s="171">
        <f t="shared" si="161"/>
        <v>8997834.1374710128</v>
      </c>
      <c r="AR649" s="171">
        <f t="shared" si="162"/>
        <v>2736731.6666666665</v>
      </c>
      <c r="AS649" s="171">
        <f t="shared" si="167"/>
        <v>3276.3975155279504</v>
      </c>
      <c r="AT649">
        <f t="shared" si="175"/>
        <v>644000</v>
      </c>
      <c r="AU649" s="171">
        <f t="shared" si="163"/>
        <v>2740008.0641821944</v>
      </c>
      <c r="AW649" s="171">
        <f t="shared" si="168"/>
        <v>2468666.666666667</v>
      </c>
      <c r="AX649" s="171">
        <f t="shared" si="169"/>
        <v>157118.01242236025</v>
      </c>
      <c r="AY649">
        <f t="shared" si="173"/>
        <v>644000</v>
      </c>
      <c r="AZ649" s="171">
        <f t="shared" si="164"/>
        <v>2625784.6790890275</v>
      </c>
      <c r="BB649" s="171">
        <f t="shared" si="170"/>
        <v>295166.66666666663</v>
      </c>
      <c r="BC649" s="171">
        <f t="shared" si="171"/>
        <v>83641.304347826081</v>
      </c>
      <c r="BD649">
        <f t="shared" si="174"/>
        <v>644000</v>
      </c>
      <c r="BE649" s="171">
        <f t="shared" si="165"/>
        <v>378807.97101449268</v>
      </c>
    </row>
    <row r="650" spans="39:57" x14ac:dyDescent="0.2">
      <c r="AM650" s="171">
        <f t="shared" si="160"/>
        <v>9004200</v>
      </c>
      <c r="AN650" s="171">
        <f t="shared" si="166"/>
        <v>7582.3636144678467</v>
      </c>
      <c r="AO650">
        <f t="shared" si="172"/>
        <v>645000</v>
      </c>
      <c r="AP650" s="171">
        <f t="shared" si="161"/>
        <v>9011782.3636144679</v>
      </c>
      <c r="AR650" s="171">
        <f t="shared" si="162"/>
        <v>2740981.2499999995</v>
      </c>
      <c r="AS650" s="171">
        <f t="shared" si="167"/>
        <v>3271.3178294573645</v>
      </c>
      <c r="AT650">
        <f t="shared" si="175"/>
        <v>645000</v>
      </c>
      <c r="AU650" s="171">
        <f t="shared" si="163"/>
        <v>2744252.5678294571</v>
      </c>
      <c r="AW650" s="171">
        <f t="shared" si="168"/>
        <v>2472500</v>
      </c>
      <c r="AX650" s="171">
        <f t="shared" si="169"/>
        <v>156874.41860465117</v>
      </c>
      <c r="AY650">
        <f t="shared" si="173"/>
        <v>645000</v>
      </c>
      <c r="AZ650" s="171">
        <f t="shared" si="164"/>
        <v>2629374.418604651</v>
      </c>
      <c r="BB650" s="171">
        <f t="shared" si="170"/>
        <v>295625</v>
      </c>
      <c r="BC650" s="171">
        <f t="shared" si="171"/>
        <v>83511.627906976748</v>
      </c>
      <c r="BD650">
        <f t="shared" si="174"/>
        <v>645000</v>
      </c>
      <c r="BE650" s="171">
        <f t="shared" si="165"/>
        <v>379136.62790697673</v>
      </c>
    </row>
    <row r="651" spans="39:57" x14ac:dyDescent="0.2">
      <c r="AM651" s="171">
        <f t="shared" si="160"/>
        <v>9018160</v>
      </c>
      <c r="AN651" s="171">
        <f t="shared" si="166"/>
        <v>7570.6262094918902</v>
      </c>
      <c r="AO651">
        <f t="shared" si="172"/>
        <v>646000</v>
      </c>
      <c r="AP651" s="171">
        <f t="shared" si="161"/>
        <v>9025730.6262094919</v>
      </c>
      <c r="AR651" s="171">
        <f t="shared" si="162"/>
        <v>2745230.833333333</v>
      </c>
      <c r="AS651" s="171">
        <f t="shared" si="167"/>
        <v>3266.2538699690404</v>
      </c>
      <c r="AT651">
        <f t="shared" si="175"/>
        <v>646000</v>
      </c>
      <c r="AU651" s="171">
        <f t="shared" si="163"/>
        <v>2748497.087203302</v>
      </c>
      <c r="AW651" s="171">
        <f t="shared" si="168"/>
        <v>2476333.3333333335</v>
      </c>
      <c r="AX651" s="171">
        <f t="shared" si="169"/>
        <v>156631.57894736843</v>
      </c>
      <c r="AY651">
        <f t="shared" si="173"/>
        <v>646000</v>
      </c>
      <c r="AZ651" s="171">
        <f t="shared" si="164"/>
        <v>2632964.912280702</v>
      </c>
      <c r="BB651" s="171">
        <f t="shared" si="170"/>
        <v>296083.33333333331</v>
      </c>
      <c r="BC651" s="171">
        <f t="shared" si="171"/>
        <v>83382.352941176476</v>
      </c>
      <c r="BD651">
        <f t="shared" si="174"/>
        <v>646000</v>
      </c>
      <c r="BE651" s="171">
        <f t="shared" si="165"/>
        <v>379465.68627450976</v>
      </c>
    </row>
    <row r="652" spans="39:57" x14ac:dyDescent="0.2">
      <c r="AM652" s="171">
        <f t="shared" si="160"/>
        <v>9032120</v>
      </c>
      <c r="AN652" s="171">
        <f t="shared" si="166"/>
        <v>7558.9250870660917</v>
      </c>
      <c r="AO652">
        <f t="shared" si="172"/>
        <v>647000</v>
      </c>
      <c r="AP652" s="171">
        <f t="shared" si="161"/>
        <v>9039678.9250870664</v>
      </c>
      <c r="AR652" s="171">
        <f t="shared" si="162"/>
        <v>2749480.4166666665</v>
      </c>
      <c r="AS652" s="171">
        <f t="shared" si="167"/>
        <v>3261.2055641421948</v>
      </c>
      <c r="AT652">
        <f t="shared" si="175"/>
        <v>647000</v>
      </c>
      <c r="AU652" s="171">
        <f t="shared" si="163"/>
        <v>2752741.6222308087</v>
      </c>
      <c r="AW652" s="171">
        <f t="shared" si="168"/>
        <v>2480166.666666667</v>
      </c>
      <c r="AX652" s="171">
        <f t="shared" si="169"/>
        <v>156389.48995363215</v>
      </c>
      <c r="AY652">
        <f t="shared" si="173"/>
        <v>647000</v>
      </c>
      <c r="AZ652" s="171">
        <f t="shared" si="164"/>
        <v>2636556.156620299</v>
      </c>
      <c r="BB652" s="171">
        <f t="shared" si="170"/>
        <v>296541.66666666663</v>
      </c>
      <c r="BC652" s="171">
        <f t="shared" si="171"/>
        <v>83253.477588871712</v>
      </c>
      <c r="BD652">
        <f t="shared" si="174"/>
        <v>647000</v>
      </c>
      <c r="BE652" s="171">
        <f t="shared" si="165"/>
        <v>379795.14425553835</v>
      </c>
    </row>
    <row r="653" spans="39:57" x14ac:dyDescent="0.2">
      <c r="AM653" s="171">
        <f t="shared" si="160"/>
        <v>9046080</v>
      </c>
      <c r="AN653" s="171">
        <f t="shared" si="166"/>
        <v>7547.2600792156809</v>
      </c>
      <c r="AO653">
        <f t="shared" si="172"/>
        <v>648000</v>
      </c>
      <c r="AP653" s="171">
        <f t="shared" si="161"/>
        <v>9053627.2600792162</v>
      </c>
      <c r="AR653" s="171">
        <f t="shared" si="162"/>
        <v>2753729.9999999995</v>
      </c>
      <c r="AS653" s="171">
        <f t="shared" si="167"/>
        <v>3256.1728395061727</v>
      </c>
      <c r="AT653">
        <f t="shared" si="175"/>
        <v>648000</v>
      </c>
      <c r="AU653" s="171">
        <f t="shared" si="163"/>
        <v>2756986.1728395056</v>
      </c>
      <c r="AW653" s="171">
        <f t="shared" si="168"/>
        <v>2484000</v>
      </c>
      <c r="AX653" s="171">
        <f t="shared" si="169"/>
        <v>156148.14814814815</v>
      </c>
      <c r="AY653">
        <f t="shared" si="173"/>
        <v>648000</v>
      </c>
      <c r="AZ653" s="171">
        <f t="shared" si="164"/>
        <v>2640148.1481481483</v>
      </c>
      <c r="BB653" s="171">
        <f t="shared" si="170"/>
        <v>297000</v>
      </c>
      <c r="BC653" s="171">
        <f t="shared" si="171"/>
        <v>83125</v>
      </c>
      <c r="BD653">
        <f t="shared" si="174"/>
        <v>648000</v>
      </c>
      <c r="BE653" s="171">
        <f t="shared" si="165"/>
        <v>380125</v>
      </c>
    </row>
    <row r="654" spans="39:57" x14ac:dyDescent="0.2">
      <c r="AM654" s="171">
        <f t="shared" si="160"/>
        <v>9060040</v>
      </c>
      <c r="AN654" s="171">
        <f t="shared" si="166"/>
        <v>7535.6310190011727</v>
      </c>
      <c r="AO654">
        <f t="shared" si="172"/>
        <v>649000</v>
      </c>
      <c r="AP654" s="171">
        <f t="shared" si="161"/>
        <v>9067575.6310190018</v>
      </c>
      <c r="AR654" s="171">
        <f t="shared" si="162"/>
        <v>2757979.583333333</v>
      </c>
      <c r="AS654" s="171">
        <f t="shared" si="167"/>
        <v>3251.15562403698</v>
      </c>
      <c r="AT654">
        <f t="shared" si="175"/>
        <v>649000</v>
      </c>
      <c r="AU654" s="171">
        <f t="shared" si="163"/>
        <v>2761230.7389573702</v>
      </c>
      <c r="AW654" s="171">
        <f t="shared" si="168"/>
        <v>2487833.3333333335</v>
      </c>
      <c r="AX654" s="171">
        <f t="shared" si="169"/>
        <v>155907.55007704161</v>
      </c>
      <c r="AY654">
        <f t="shared" si="173"/>
        <v>649000</v>
      </c>
      <c r="AZ654" s="171">
        <f t="shared" si="164"/>
        <v>2643740.8834103751</v>
      </c>
      <c r="BB654" s="171">
        <f t="shared" si="170"/>
        <v>297458.33333333331</v>
      </c>
      <c r="BC654" s="171">
        <f t="shared" si="171"/>
        <v>82996.918335901384</v>
      </c>
      <c r="BD654">
        <f t="shared" si="174"/>
        <v>649000</v>
      </c>
      <c r="BE654" s="171">
        <f t="shared" si="165"/>
        <v>380455.25166923471</v>
      </c>
    </row>
    <row r="655" spans="39:57" x14ac:dyDescent="0.2">
      <c r="AM655" s="171">
        <f t="shared" si="160"/>
        <v>9074000</v>
      </c>
      <c r="AN655" s="171">
        <f t="shared" si="166"/>
        <v>7524.0377405104018</v>
      </c>
      <c r="AO655">
        <f t="shared" si="172"/>
        <v>650000</v>
      </c>
      <c r="AP655" s="171">
        <f t="shared" si="161"/>
        <v>9081524.03774051</v>
      </c>
      <c r="AR655" s="171">
        <f t="shared" si="162"/>
        <v>2762229.1666666665</v>
      </c>
      <c r="AS655" s="171">
        <f t="shared" si="167"/>
        <v>3246.1538461538462</v>
      </c>
      <c r="AT655">
        <f t="shared" si="175"/>
        <v>650000</v>
      </c>
      <c r="AU655" s="171">
        <f t="shared" si="163"/>
        <v>2765475.3205128205</v>
      </c>
      <c r="AW655" s="171">
        <f t="shared" si="168"/>
        <v>2491666.666666667</v>
      </c>
      <c r="AX655" s="171">
        <f t="shared" si="169"/>
        <v>155667.69230769231</v>
      </c>
      <c r="AY655">
        <f t="shared" si="173"/>
        <v>650000</v>
      </c>
      <c r="AZ655" s="171">
        <f t="shared" si="164"/>
        <v>2647334.3589743595</v>
      </c>
      <c r="BB655" s="171">
        <f t="shared" si="170"/>
        <v>297916.66666666663</v>
      </c>
      <c r="BC655" s="171">
        <f t="shared" si="171"/>
        <v>82869.230769230766</v>
      </c>
      <c r="BD655">
        <f t="shared" si="174"/>
        <v>650000</v>
      </c>
      <c r="BE655" s="171">
        <f t="shared" si="165"/>
        <v>380785.89743589738</v>
      </c>
    </row>
    <row r="656" spans="39:57" x14ac:dyDescent="0.2">
      <c r="AM656" s="171">
        <f t="shared" si="160"/>
        <v>9087960</v>
      </c>
      <c r="AN656" s="171">
        <f t="shared" si="166"/>
        <v>7512.4800788506318</v>
      </c>
      <c r="AO656">
        <f t="shared" si="172"/>
        <v>651000</v>
      </c>
      <c r="AP656" s="171">
        <f t="shared" si="161"/>
        <v>9095472.4800788499</v>
      </c>
      <c r="AR656" s="171">
        <f t="shared" si="162"/>
        <v>2766478.7499999995</v>
      </c>
      <c r="AS656" s="171">
        <f t="shared" si="167"/>
        <v>3241.1674347158219</v>
      </c>
      <c r="AT656">
        <f t="shared" si="175"/>
        <v>651000</v>
      </c>
      <c r="AU656" s="171">
        <f t="shared" si="163"/>
        <v>2769719.9174347152</v>
      </c>
      <c r="AW656" s="171">
        <f t="shared" si="168"/>
        <v>2495500</v>
      </c>
      <c r="AX656" s="171">
        <f t="shared" si="169"/>
        <v>155428.57142857142</v>
      </c>
      <c r="AY656">
        <f t="shared" si="173"/>
        <v>651000</v>
      </c>
      <c r="AZ656" s="171">
        <f t="shared" si="164"/>
        <v>2650928.5714285714</v>
      </c>
      <c r="BB656" s="171">
        <f t="shared" si="170"/>
        <v>298375</v>
      </c>
      <c r="BC656" s="171">
        <f t="shared" si="171"/>
        <v>82741.93548387097</v>
      </c>
      <c r="BD656">
        <f t="shared" si="174"/>
        <v>651000</v>
      </c>
      <c r="BE656" s="171">
        <f t="shared" si="165"/>
        <v>381116.93548387097</v>
      </c>
    </row>
    <row r="657" spans="39:57" x14ac:dyDescent="0.2">
      <c r="AM657" s="171">
        <f t="shared" si="160"/>
        <v>9101920</v>
      </c>
      <c r="AN657" s="171">
        <f t="shared" si="166"/>
        <v>7500.9578701407381</v>
      </c>
      <c r="AO657">
        <f t="shared" si="172"/>
        <v>652000</v>
      </c>
      <c r="AP657" s="171">
        <f t="shared" si="161"/>
        <v>9109420.9578701407</v>
      </c>
      <c r="AR657" s="171">
        <f t="shared" si="162"/>
        <v>2770728.333333333</v>
      </c>
      <c r="AS657" s="171">
        <f t="shared" si="167"/>
        <v>3236.1963190184051</v>
      </c>
      <c r="AT657">
        <f t="shared" si="175"/>
        <v>652000</v>
      </c>
      <c r="AU657" s="171">
        <f t="shared" si="163"/>
        <v>2773964.5296523515</v>
      </c>
      <c r="AW657" s="171">
        <f t="shared" si="168"/>
        <v>2499333.3333333335</v>
      </c>
      <c r="AX657" s="171">
        <f t="shared" si="169"/>
        <v>155190.18404907975</v>
      </c>
      <c r="AY657">
        <f t="shared" si="173"/>
        <v>652000</v>
      </c>
      <c r="AZ657" s="171">
        <f t="shared" si="164"/>
        <v>2654523.5173824131</v>
      </c>
      <c r="BB657" s="171">
        <f t="shared" si="170"/>
        <v>298833.33333333331</v>
      </c>
      <c r="BC657" s="171">
        <f t="shared" si="171"/>
        <v>82615.030674846625</v>
      </c>
      <c r="BD657">
        <f t="shared" si="174"/>
        <v>652000</v>
      </c>
      <c r="BE657" s="171">
        <f t="shared" si="165"/>
        <v>381448.36400817992</v>
      </c>
    </row>
    <row r="658" spans="39:57" x14ac:dyDescent="0.2">
      <c r="AM658" s="171">
        <f t="shared" si="160"/>
        <v>9115880</v>
      </c>
      <c r="AN658" s="171">
        <f t="shared" si="166"/>
        <v>7489.4709515034629</v>
      </c>
      <c r="AO658">
        <f t="shared" si="172"/>
        <v>653000</v>
      </c>
      <c r="AP658" s="171">
        <f t="shared" si="161"/>
        <v>9123369.4709515031</v>
      </c>
      <c r="AR658" s="171">
        <f t="shared" si="162"/>
        <v>2774977.9166666665</v>
      </c>
      <c r="AS658" s="171">
        <f t="shared" si="167"/>
        <v>3231.2404287901991</v>
      </c>
      <c r="AT658">
        <f t="shared" si="175"/>
        <v>653000</v>
      </c>
      <c r="AU658" s="171">
        <f t="shared" si="163"/>
        <v>2778209.1570954565</v>
      </c>
      <c r="AW658" s="171">
        <f t="shared" si="168"/>
        <v>2503166.666666667</v>
      </c>
      <c r="AX658" s="171">
        <f t="shared" si="169"/>
        <v>154952.52679938744</v>
      </c>
      <c r="AY658">
        <f t="shared" si="173"/>
        <v>653000</v>
      </c>
      <c r="AZ658" s="171">
        <f t="shared" si="164"/>
        <v>2658119.1934660543</v>
      </c>
      <c r="BB658" s="171">
        <f t="shared" si="170"/>
        <v>299291.66666666663</v>
      </c>
      <c r="BC658" s="171">
        <f t="shared" si="171"/>
        <v>82488.514548238891</v>
      </c>
      <c r="BD658">
        <f t="shared" si="174"/>
        <v>653000</v>
      </c>
      <c r="BE658" s="171">
        <f t="shared" si="165"/>
        <v>381780.18121490552</v>
      </c>
    </row>
    <row r="659" spans="39:57" x14ac:dyDescent="0.2">
      <c r="AM659" s="171">
        <f t="shared" si="160"/>
        <v>9129840</v>
      </c>
      <c r="AN659" s="171">
        <f t="shared" si="166"/>
        <v>7478.0191610577394</v>
      </c>
      <c r="AO659">
        <f t="shared" si="172"/>
        <v>654000</v>
      </c>
      <c r="AP659" s="171">
        <f t="shared" si="161"/>
        <v>9137318.0191610586</v>
      </c>
      <c r="AR659" s="171">
        <f t="shared" si="162"/>
        <v>2779227.4999999995</v>
      </c>
      <c r="AS659" s="171">
        <f t="shared" si="167"/>
        <v>3226.2996941896026</v>
      </c>
      <c r="AT659">
        <f t="shared" si="175"/>
        <v>654000</v>
      </c>
      <c r="AU659" s="171">
        <f t="shared" si="163"/>
        <v>2782453.7996941893</v>
      </c>
      <c r="AW659" s="171">
        <f t="shared" si="168"/>
        <v>2507000</v>
      </c>
      <c r="AX659" s="171">
        <f t="shared" si="169"/>
        <v>154715.59633027524</v>
      </c>
      <c r="AY659">
        <f t="shared" si="173"/>
        <v>654000</v>
      </c>
      <c r="AZ659" s="171">
        <f t="shared" si="164"/>
        <v>2661715.5963302753</v>
      </c>
      <c r="BB659" s="171">
        <f t="shared" si="170"/>
        <v>299750</v>
      </c>
      <c r="BC659" s="171">
        <f t="shared" si="171"/>
        <v>82362.385321100912</v>
      </c>
      <c r="BD659">
        <f t="shared" si="174"/>
        <v>654000</v>
      </c>
      <c r="BE659" s="171">
        <f t="shared" si="165"/>
        <v>382112.38532110094</v>
      </c>
    </row>
    <row r="660" spans="39:57" x14ac:dyDescent="0.2">
      <c r="AM660" s="171">
        <f t="shared" si="160"/>
        <v>9143800</v>
      </c>
      <c r="AN660" s="171">
        <f t="shared" si="166"/>
        <v>7466.6023379110857</v>
      </c>
      <c r="AO660">
        <f t="shared" si="172"/>
        <v>655000</v>
      </c>
      <c r="AP660" s="171">
        <f t="shared" si="161"/>
        <v>9151266.6023379117</v>
      </c>
      <c r="AR660" s="171">
        <f t="shared" si="162"/>
        <v>2783477.083333333</v>
      </c>
      <c r="AS660" s="171">
        <f t="shared" si="167"/>
        <v>3221.3740458015268</v>
      </c>
      <c r="AT660">
        <f t="shared" si="175"/>
        <v>655000</v>
      </c>
      <c r="AU660" s="171">
        <f t="shared" si="163"/>
        <v>2786698.4573791344</v>
      </c>
      <c r="AW660" s="171">
        <f t="shared" si="168"/>
        <v>2510833.3333333335</v>
      </c>
      <c r="AX660" s="171">
        <f t="shared" si="169"/>
        <v>154479.38931297709</v>
      </c>
      <c r="AY660">
        <f t="shared" si="173"/>
        <v>655000</v>
      </c>
      <c r="AZ660" s="171">
        <f t="shared" si="164"/>
        <v>2665312.7226463105</v>
      </c>
      <c r="BB660" s="171">
        <f t="shared" si="170"/>
        <v>300208.33333333331</v>
      </c>
      <c r="BC660" s="171">
        <f t="shared" si="171"/>
        <v>82236.64122137404</v>
      </c>
      <c r="BD660">
        <f t="shared" si="174"/>
        <v>655000</v>
      </c>
      <c r="BE660" s="171">
        <f t="shared" si="165"/>
        <v>382444.97455470735</v>
      </c>
    </row>
    <row r="661" spans="39:57" x14ac:dyDescent="0.2">
      <c r="AM661" s="171">
        <f t="shared" si="160"/>
        <v>9157760</v>
      </c>
      <c r="AN661" s="171">
        <f t="shared" si="166"/>
        <v>7455.2203221520749</v>
      </c>
      <c r="AO661">
        <f t="shared" si="172"/>
        <v>656000</v>
      </c>
      <c r="AP661" s="171">
        <f t="shared" si="161"/>
        <v>9165215.2203221526</v>
      </c>
      <c r="AR661" s="171">
        <f t="shared" si="162"/>
        <v>2787726.6666666665</v>
      </c>
      <c r="AS661" s="171">
        <f t="shared" si="167"/>
        <v>3216.4634146341464</v>
      </c>
      <c r="AT661">
        <f t="shared" si="175"/>
        <v>656000</v>
      </c>
      <c r="AU661" s="171">
        <f t="shared" si="163"/>
        <v>2790943.1300813006</v>
      </c>
      <c r="AW661" s="171">
        <f t="shared" si="168"/>
        <v>2514666.666666667</v>
      </c>
      <c r="AX661" s="171">
        <f t="shared" si="169"/>
        <v>154243.90243902439</v>
      </c>
      <c r="AY661">
        <f t="shared" si="173"/>
        <v>656000</v>
      </c>
      <c r="AZ661" s="171">
        <f t="shared" si="164"/>
        <v>2668910.5691056913</v>
      </c>
      <c r="BB661" s="171">
        <f t="shared" si="170"/>
        <v>300666.66666666663</v>
      </c>
      <c r="BC661" s="171">
        <f t="shared" si="171"/>
        <v>82111.280487804877</v>
      </c>
      <c r="BD661">
        <f t="shared" si="174"/>
        <v>656000</v>
      </c>
      <c r="BE661" s="171">
        <f t="shared" si="165"/>
        <v>382777.94715447153</v>
      </c>
    </row>
    <row r="662" spans="39:57" x14ac:dyDescent="0.2">
      <c r="AM662" s="171">
        <f t="shared" si="160"/>
        <v>9171720</v>
      </c>
      <c r="AN662" s="171">
        <f t="shared" si="166"/>
        <v>7443.8729548428637</v>
      </c>
      <c r="AO662">
        <f t="shared" si="172"/>
        <v>657000</v>
      </c>
      <c r="AP662" s="171">
        <f t="shared" si="161"/>
        <v>9179163.8729548436</v>
      </c>
      <c r="AR662" s="171">
        <f t="shared" si="162"/>
        <v>2791976.2499999995</v>
      </c>
      <c r="AS662" s="171">
        <f t="shared" si="167"/>
        <v>3211.5677321156772</v>
      </c>
      <c r="AT662">
        <f t="shared" si="175"/>
        <v>657000</v>
      </c>
      <c r="AU662" s="171">
        <f t="shared" si="163"/>
        <v>2795187.8177321153</v>
      </c>
      <c r="AW662" s="171">
        <f t="shared" si="168"/>
        <v>2518500</v>
      </c>
      <c r="AX662" s="171">
        <f t="shared" si="169"/>
        <v>154009.13242009134</v>
      </c>
      <c r="AY662">
        <f t="shared" si="173"/>
        <v>657000</v>
      </c>
      <c r="AZ662" s="171">
        <f t="shared" si="164"/>
        <v>2672509.1324200914</v>
      </c>
      <c r="BB662" s="171">
        <f t="shared" si="170"/>
        <v>301125</v>
      </c>
      <c r="BC662" s="171">
        <f t="shared" si="171"/>
        <v>81986.301369863009</v>
      </c>
      <c r="BD662">
        <f t="shared" si="174"/>
        <v>657000</v>
      </c>
      <c r="BE662" s="171">
        <f t="shared" si="165"/>
        <v>383111.30136986298</v>
      </c>
    </row>
    <row r="663" spans="39:57" x14ac:dyDescent="0.2">
      <c r="AM663" s="171">
        <f t="shared" si="160"/>
        <v>9185680</v>
      </c>
      <c r="AN663" s="171">
        <f t="shared" si="166"/>
        <v>7432.5600780117957</v>
      </c>
      <c r="AO663">
        <f t="shared" si="172"/>
        <v>658000</v>
      </c>
      <c r="AP663" s="171">
        <f t="shared" si="161"/>
        <v>9193112.5600780118</v>
      </c>
      <c r="AR663" s="171">
        <f t="shared" si="162"/>
        <v>2796225.833333333</v>
      </c>
      <c r="AS663" s="171">
        <f t="shared" si="167"/>
        <v>3206.6869300911853</v>
      </c>
      <c r="AT663">
        <f t="shared" si="175"/>
        <v>658000</v>
      </c>
      <c r="AU663" s="171">
        <f t="shared" si="163"/>
        <v>2799432.5202634241</v>
      </c>
      <c r="AW663" s="171">
        <f t="shared" si="168"/>
        <v>2522333.3333333335</v>
      </c>
      <c r="AX663" s="171">
        <f t="shared" si="169"/>
        <v>153775.07598784193</v>
      </c>
      <c r="AY663">
        <f t="shared" si="173"/>
        <v>658000</v>
      </c>
      <c r="AZ663" s="171">
        <f t="shared" si="164"/>
        <v>2676108.4093211754</v>
      </c>
      <c r="BB663" s="171">
        <f t="shared" si="170"/>
        <v>301583.33333333331</v>
      </c>
      <c r="BC663" s="171">
        <f t="shared" si="171"/>
        <v>81861.702127659577</v>
      </c>
      <c r="BD663">
        <f t="shared" si="174"/>
        <v>658000</v>
      </c>
      <c r="BE663" s="171">
        <f t="shared" si="165"/>
        <v>383445.03546099289</v>
      </c>
    </row>
    <row r="664" spans="39:57" x14ac:dyDescent="0.2">
      <c r="AM664" s="171">
        <f t="shared" si="160"/>
        <v>9199640</v>
      </c>
      <c r="AN664" s="171">
        <f t="shared" si="166"/>
        <v>7421.281534646072</v>
      </c>
      <c r="AO664">
        <f t="shared" si="172"/>
        <v>659000</v>
      </c>
      <c r="AP664" s="171">
        <f t="shared" si="161"/>
        <v>9207061.2815346457</v>
      </c>
      <c r="AR664" s="171">
        <f t="shared" si="162"/>
        <v>2800475.4166666665</v>
      </c>
      <c r="AS664" s="171">
        <f t="shared" si="167"/>
        <v>3201.8209408194234</v>
      </c>
      <c r="AT664">
        <f t="shared" si="175"/>
        <v>659000</v>
      </c>
      <c r="AU664" s="171">
        <f t="shared" si="163"/>
        <v>2803677.2376074861</v>
      </c>
      <c r="AW664" s="171">
        <f t="shared" si="168"/>
        <v>2526166.666666667</v>
      </c>
      <c r="AX664" s="171">
        <f t="shared" si="169"/>
        <v>153541.72989377845</v>
      </c>
      <c r="AY664">
        <f t="shared" si="173"/>
        <v>659000</v>
      </c>
      <c r="AZ664" s="171">
        <f t="shared" si="164"/>
        <v>2679708.3965604454</v>
      </c>
      <c r="BB664" s="171">
        <f t="shared" si="170"/>
        <v>302041.66666666663</v>
      </c>
      <c r="BC664" s="171">
        <f t="shared" si="171"/>
        <v>81737.481031866468</v>
      </c>
      <c r="BD664">
        <f t="shared" si="174"/>
        <v>659000</v>
      </c>
      <c r="BE664" s="171">
        <f t="shared" si="165"/>
        <v>383779.14769853308</v>
      </c>
    </row>
    <row r="665" spans="39:57" x14ac:dyDescent="0.2">
      <c r="AM665" s="171">
        <f t="shared" si="160"/>
        <v>9213600</v>
      </c>
      <c r="AN665" s="171">
        <f t="shared" si="166"/>
        <v>7410.0371686844865</v>
      </c>
      <c r="AO665">
        <f t="shared" si="172"/>
        <v>660000</v>
      </c>
      <c r="AP665" s="171">
        <f t="shared" si="161"/>
        <v>9221010.0371686853</v>
      </c>
      <c r="AR665" s="171">
        <f t="shared" si="162"/>
        <v>2804724.9999999995</v>
      </c>
      <c r="AS665" s="171">
        <f t="shared" si="167"/>
        <v>3196.969696969697</v>
      </c>
      <c r="AT665">
        <f t="shared" si="175"/>
        <v>660000</v>
      </c>
      <c r="AU665" s="171">
        <f t="shared" si="163"/>
        <v>2807921.9696969693</v>
      </c>
      <c r="AW665" s="171">
        <f t="shared" si="168"/>
        <v>2530000</v>
      </c>
      <c r="AX665" s="171">
        <f t="shared" si="169"/>
        <v>153309.09090909091</v>
      </c>
      <c r="AY665">
        <f t="shared" si="173"/>
        <v>660000</v>
      </c>
      <c r="AZ665" s="171">
        <f t="shared" si="164"/>
        <v>2683309.0909090908</v>
      </c>
      <c r="BB665" s="171">
        <f t="shared" si="170"/>
        <v>302500</v>
      </c>
      <c r="BC665" s="171">
        <f t="shared" si="171"/>
        <v>81613.636363636368</v>
      </c>
      <c r="BD665">
        <f t="shared" si="174"/>
        <v>660000</v>
      </c>
      <c r="BE665" s="171">
        <f t="shared" si="165"/>
        <v>384113.63636363635</v>
      </c>
    </row>
    <row r="666" spans="39:57" x14ac:dyDescent="0.2">
      <c r="AM666" s="171">
        <f t="shared" si="160"/>
        <v>9227560</v>
      </c>
      <c r="AN666" s="171">
        <f t="shared" si="166"/>
        <v>7398.8268250102292</v>
      </c>
      <c r="AO666">
        <f t="shared" si="172"/>
        <v>661000</v>
      </c>
      <c r="AP666" s="171">
        <f t="shared" si="161"/>
        <v>9234958.8268250097</v>
      </c>
      <c r="AR666" s="171">
        <f t="shared" si="162"/>
        <v>2808974.583333333</v>
      </c>
      <c r="AS666" s="171">
        <f t="shared" si="167"/>
        <v>3192.1331316187593</v>
      </c>
      <c r="AT666">
        <f t="shared" si="175"/>
        <v>661000</v>
      </c>
      <c r="AU666" s="171">
        <f t="shared" si="163"/>
        <v>2812166.7164649516</v>
      </c>
      <c r="AW666" s="171">
        <f t="shared" si="168"/>
        <v>2533833.3333333335</v>
      </c>
      <c r="AX666" s="171">
        <f t="shared" si="169"/>
        <v>153077.15582450831</v>
      </c>
      <c r="AY666">
        <f t="shared" si="173"/>
        <v>661000</v>
      </c>
      <c r="AZ666" s="171">
        <f t="shared" si="164"/>
        <v>2686910.489157842</v>
      </c>
      <c r="BB666" s="171">
        <f t="shared" si="170"/>
        <v>302958.33333333331</v>
      </c>
      <c r="BC666" s="171">
        <f t="shared" si="171"/>
        <v>81490.166414523454</v>
      </c>
      <c r="BD666">
        <f t="shared" si="174"/>
        <v>661000</v>
      </c>
      <c r="BE666" s="171">
        <f t="shared" si="165"/>
        <v>384448.49974785675</v>
      </c>
    </row>
    <row r="667" spans="39:57" x14ac:dyDescent="0.2">
      <c r="AM667" s="171">
        <f t="shared" si="160"/>
        <v>9241520</v>
      </c>
      <c r="AN667" s="171">
        <f t="shared" si="166"/>
        <v>7387.6503494437484</v>
      </c>
      <c r="AO667">
        <f t="shared" si="172"/>
        <v>662000</v>
      </c>
      <c r="AP667" s="171">
        <f t="shared" si="161"/>
        <v>9248907.6503494438</v>
      </c>
      <c r="AR667" s="171">
        <f t="shared" si="162"/>
        <v>2813224.1666666665</v>
      </c>
      <c r="AS667" s="171">
        <f t="shared" si="167"/>
        <v>3187.311178247734</v>
      </c>
      <c r="AT667">
        <f t="shared" si="175"/>
        <v>662000</v>
      </c>
      <c r="AU667" s="171">
        <f t="shared" si="163"/>
        <v>2816411.4778449144</v>
      </c>
      <c r="AW667" s="171">
        <f t="shared" si="168"/>
        <v>2537666.666666667</v>
      </c>
      <c r="AX667" s="171">
        <f t="shared" si="169"/>
        <v>152845.92145015104</v>
      </c>
      <c r="AY667">
        <f t="shared" si="173"/>
        <v>662000</v>
      </c>
      <c r="AZ667" s="171">
        <f t="shared" si="164"/>
        <v>2690512.5881168181</v>
      </c>
      <c r="BB667" s="171">
        <f t="shared" si="170"/>
        <v>303416.66666666663</v>
      </c>
      <c r="BC667" s="171">
        <f t="shared" si="171"/>
        <v>81367.069486404827</v>
      </c>
      <c r="BD667">
        <f t="shared" si="174"/>
        <v>662000</v>
      </c>
      <c r="BE667" s="171">
        <f t="shared" si="165"/>
        <v>384783.73615307146</v>
      </c>
    </row>
    <row r="668" spans="39:57" x14ac:dyDescent="0.2">
      <c r="AM668" s="171">
        <f t="shared" si="160"/>
        <v>9255480</v>
      </c>
      <c r="AN668" s="171">
        <f t="shared" si="166"/>
        <v>7376.5075887356879</v>
      </c>
      <c r="AO668">
        <f t="shared" si="172"/>
        <v>663000</v>
      </c>
      <c r="AP668" s="171">
        <f t="shared" si="161"/>
        <v>9262856.5075887349</v>
      </c>
      <c r="AR668" s="171">
        <f t="shared" si="162"/>
        <v>2817473.7499999995</v>
      </c>
      <c r="AS668" s="171">
        <f t="shared" si="167"/>
        <v>3182.5037707390647</v>
      </c>
      <c r="AT668">
        <f t="shared" si="175"/>
        <v>663000</v>
      </c>
      <c r="AU668" s="171">
        <f t="shared" si="163"/>
        <v>2820656.2537707384</v>
      </c>
      <c r="AW668" s="171">
        <f t="shared" si="168"/>
        <v>2541500</v>
      </c>
      <c r="AX668" s="171">
        <f t="shared" si="169"/>
        <v>152615.38461538462</v>
      </c>
      <c r="AY668">
        <f t="shared" si="173"/>
        <v>663000</v>
      </c>
      <c r="AZ668" s="171">
        <f t="shared" si="164"/>
        <v>2694115.3846153845</v>
      </c>
      <c r="BB668" s="171">
        <f t="shared" si="170"/>
        <v>303875</v>
      </c>
      <c r="BC668" s="171">
        <f t="shared" si="171"/>
        <v>81244.343891402721</v>
      </c>
      <c r="BD668">
        <f t="shared" si="174"/>
        <v>663000</v>
      </c>
      <c r="BE668" s="171">
        <f t="shared" si="165"/>
        <v>385119.34389140271</v>
      </c>
    </row>
    <row r="669" spans="39:57" x14ac:dyDescent="0.2">
      <c r="AM669" s="171">
        <f t="shared" si="160"/>
        <v>9269440</v>
      </c>
      <c r="AN669" s="171">
        <f t="shared" si="166"/>
        <v>7365.3983905598816</v>
      </c>
      <c r="AO669">
        <f t="shared" si="172"/>
        <v>664000</v>
      </c>
      <c r="AP669" s="171">
        <f t="shared" si="161"/>
        <v>9276805.3983905595</v>
      </c>
      <c r="AR669" s="171">
        <f t="shared" si="162"/>
        <v>2821723.333333333</v>
      </c>
      <c r="AS669" s="171">
        <f t="shared" si="167"/>
        <v>3177.7108433734938</v>
      </c>
      <c r="AT669">
        <f t="shared" si="175"/>
        <v>664000</v>
      </c>
      <c r="AU669" s="171">
        <f t="shared" si="163"/>
        <v>2824901.0441767066</v>
      </c>
      <c r="AW669" s="171">
        <f t="shared" si="168"/>
        <v>2545333.3333333335</v>
      </c>
      <c r="AX669" s="171">
        <f t="shared" si="169"/>
        <v>152385.5421686747</v>
      </c>
      <c r="AY669">
        <f t="shared" si="173"/>
        <v>664000</v>
      </c>
      <c r="AZ669" s="171">
        <f t="shared" si="164"/>
        <v>2697718.875502008</v>
      </c>
      <c r="BB669" s="171">
        <f t="shared" si="170"/>
        <v>304333.33333333331</v>
      </c>
      <c r="BC669" s="171">
        <f t="shared" si="171"/>
        <v>81121.987951807227</v>
      </c>
      <c r="BD669">
        <f t="shared" si="174"/>
        <v>664000</v>
      </c>
      <c r="BE669" s="171">
        <f t="shared" si="165"/>
        <v>385455.32128514053</v>
      </c>
    </row>
    <row r="670" spans="39:57" x14ac:dyDescent="0.2">
      <c r="AM670" s="171">
        <f t="shared" si="160"/>
        <v>9283400</v>
      </c>
      <c r="AN670" s="171">
        <f t="shared" si="166"/>
        <v>7354.3226035064081</v>
      </c>
      <c r="AO670">
        <f t="shared" si="172"/>
        <v>665000</v>
      </c>
      <c r="AP670" s="171">
        <f t="shared" si="161"/>
        <v>9290754.322603507</v>
      </c>
      <c r="AR670" s="171">
        <f t="shared" si="162"/>
        <v>2825972.9166666665</v>
      </c>
      <c r="AS670" s="171">
        <f t="shared" si="167"/>
        <v>3172.9323308270677</v>
      </c>
      <c r="AT670">
        <f t="shared" si="175"/>
        <v>665000</v>
      </c>
      <c r="AU670" s="171">
        <f t="shared" si="163"/>
        <v>2829145.8489974937</v>
      </c>
      <c r="AW670" s="171">
        <f t="shared" si="168"/>
        <v>2549166.666666667</v>
      </c>
      <c r="AX670" s="171">
        <f t="shared" si="169"/>
        <v>152156.3909774436</v>
      </c>
      <c r="AY670">
        <f t="shared" si="173"/>
        <v>665000</v>
      </c>
      <c r="AZ670" s="171">
        <f t="shared" si="164"/>
        <v>2701323.0576441106</v>
      </c>
      <c r="BB670" s="171">
        <f t="shared" si="170"/>
        <v>304791.66666666663</v>
      </c>
      <c r="BC670" s="171">
        <f t="shared" si="171"/>
        <v>81000</v>
      </c>
      <c r="BD670">
        <f t="shared" si="174"/>
        <v>665000</v>
      </c>
      <c r="BE670" s="171">
        <f t="shared" si="165"/>
        <v>385791.66666666663</v>
      </c>
    </row>
    <row r="671" spans="39:57" x14ac:dyDescent="0.2">
      <c r="AM671" s="171">
        <f t="shared" si="160"/>
        <v>9297360</v>
      </c>
      <c r="AN671" s="171">
        <f t="shared" si="166"/>
        <v>7343.2800770747172</v>
      </c>
      <c r="AO671">
        <f t="shared" si="172"/>
        <v>666000</v>
      </c>
      <c r="AP671" s="171">
        <f t="shared" si="161"/>
        <v>9304703.2800770756</v>
      </c>
      <c r="AR671" s="171">
        <f t="shared" si="162"/>
        <v>2830222.4999999995</v>
      </c>
      <c r="AS671" s="171">
        <f t="shared" si="167"/>
        <v>3168.168168168168</v>
      </c>
      <c r="AT671">
        <f t="shared" si="175"/>
        <v>666000</v>
      </c>
      <c r="AU671" s="171">
        <f t="shared" si="163"/>
        <v>2833390.6681681676</v>
      </c>
      <c r="AW671" s="171">
        <f t="shared" si="168"/>
        <v>2553000</v>
      </c>
      <c r="AX671" s="171">
        <f t="shared" si="169"/>
        <v>151927.92792792793</v>
      </c>
      <c r="AY671">
        <f t="shared" si="173"/>
        <v>666000</v>
      </c>
      <c r="AZ671" s="171">
        <f t="shared" si="164"/>
        <v>2704927.927927928</v>
      </c>
      <c r="BB671" s="171">
        <f t="shared" si="170"/>
        <v>305250</v>
      </c>
      <c r="BC671" s="171">
        <f t="shared" si="171"/>
        <v>80878.378378378373</v>
      </c>
      <c r="BD671">
        <f t="shared" si="174"/>
        <v>666000</v>
      </c>
      <c r="BE671" s="171">
        <f t="shared" si="165"/>
        <v>386128.37837837834</v>
      </c>
    </row>
    <row r="672" spans="39:57" x14ac:dyDescent="0.2">
      <c r="AM672" s="171">
        <f t="shared" si="160"/>
        <v>9311320</v>
      </c>
      <c r="AN672" s="171">
        <f t="shared" si="166"/>
        <v>7332.2706616668083</v>
      </c>
      <c r="AO672">
        <f t="shared" si="172"/>
        <v>667000</v>
      </c>
      <c r="AP672" s="171">
        <f t="shared" si="161"/>
        <v>9318652.270661667</v>
      </c>
      <c r="AR672" s="171">
        <f t="shared" si="162"/>
        <v>2834472.083333333</v>
      </c>
      <c r="AS672" s="171">
        <f t="shared" si="167"/>
        <v>3163.4182908545727</v>
      </c>
      <c r="AT672">
        <f t="shared" si="175"/>
        <v>667000</v>
      </c>
      <c r="AU672" s="171">
        <f t="shared" si="163"/>
        <v>2837635.5016241875</v>
      </c>
      <c r="AW672" s="171">
        <f t="shared" si="168"/>
        <v>2556833.3333333335</v>
      </c>
      <c r="AX672" s="171">
        <f t="shared" si="169"/>
        <v>151700.14992503749</v>
      </c>
      <c r="AY672">
        <f t="shared" si="173"/>
        <v>667000</v>
      </c>
      <c r="AZ672" s="171">
        <f t="shared" si="164"/>
        <v>2708533.4832583708</v>
      </c>
      <c r="BB672" s="171">
        <f t="shared" si="170"/>
        <v>305708.33333333331</v>
      </c>
      <c r="BC672" s="171">
        <f t="shared" si="171"/>
        <v>80757.121439280367</v>
      </c>
      <c r="BD672">
        <f t="shared" si="174"/>
        <v>667000</v>
      </c>
      <c r="BE672" s="171">
        <f t="shared" si="165"/>
        <v>386465.45477261371</v>
      </c>
    </row>
    <row r="673" spans="39:57" x14ac:dyDescent="0.2">
      <c r="AM673" s="171">
        <f t="shared" si="160"/>
        <v>9325280</v>
      </c>
      <c r="AN673" s="171">
        <f t="shared" si="166"/>
        <v>7321.2942085804807</v>
      </c>
      <c r="AO673">
        <f t="shared" si="172"/>
        <v>668000</v>
      </c>
      <c r="AP673" s="171">
        <f t="shared" si="161"/>
        <v>9332601.2942085806</v>
      </c>
      <c r="AR673" s="171">
        <f t="shared" si="162"/>
        <v>2838721.6666666665</v>
      </c>
      <c r="AS673" s="171">
        <f t="shared" si="167"/>
        <v>3158.6826347305391</v>
      </c>
      <c r="AT673">
        <f t="shared" si="175"/>
        <v>668000</v>
      </c>
      <c r="AU673" s="171">
        <f t="shared" si="163"/>
        <v>2841880.3493013969</v>
      </c>
      <c r="AW673" s="171">
        <f t="shared" si="168"/>
        <v>2560666.666666667</v>
      </c>
      <c r="AX673" s="171">
        <f t="shared" si="169"/>
        <v>151473.05389221557</v>
      </c>
      <c r="AY673">
        <f t="shared" si="173"/>
        <v>668000</v>
      </c>
      <c r="AZ673" s="171">
        <f t="shared" si="164"/>
        <v>2712139.7205588827</v>
      </c>
      <c r="BB673" s="171">
        <f t="shared" si="170"/>
        <v>306166.66666666663</v>
      </c>
      <c r="BC673" s="171">
        <f t="shared" si="171"/>
        <v>80636.227544910173</v>
      </c>
      <c r="BD673">
        <f t="shared" si="174"/>
        <v>668000</v>
      </c>
      <c r="BE673" s="171">
        <f t="shared" si="165"/>
        <v>386802.89421157679</v>
      </c>
    </row>
    <row r="674" spans="39:57" x14ac:dyDescent="0.2">
      <c r="AM674" s="171">
        <f t="shared" si="160"/>
        <v>9339240</v>
      </c>
      <c r="AN674" s="171">
        <f t="shared" si="166"/>
        <v>7310.3505700026326</v>
      </c>
      <c r="AO674">
        <f t="shared" si="172"/>
        <v>669000</v>
      </c>
      <c r="AP674" s="171">
        <f t="shared" si="161"/>
        <v>9346550.3505700026</v>
      </c>
      <c r="AR674" s="171">
        <f t="shared" si="162"/>
        <v>2842971.2499999995</v>
      </c>
      <c r="AS674" s="171">
        <f t="shared" si="167"/>
        <v>3153.9611360239164</v>
      </c>
      <c r="AT674">
        <f t="shared" si="175"/>
        <v>669000</v>
      </c>
      <c r="AU674" s="171">
        <f t="shared" si="163"/>
        <v>2846125.2111360235</v>
      </c>
      <c r="AW674" s="171">
        <f t="shared" si="168"/>
        <v>2564500</v>
      </c>
      <c r="AX674" s="171">
        <f t="shared" si="169"/>
        <v>151246.63677130046</v>
      </c>
      <c r="AY674">
        <f t="shared" si="173"/>
        <v>669000</v>
      </c>
      <c r="AZ674" s="171">
        <f t="shared" si="164"/>
        <v>2715746.6367713003</v>
      </c>
      <c r="BB674" s="171">
        <f t="shared" si="170"/>
        <v>306625</v>
      </c>
      <c r="BC674" s="171">
        <f t="shared" si="171"/>
        <v>80515.695067264576</v>
      </c>
      <c r="BD674">
        <f t="shared" si="174"/>
        <v>669000</v>
      </c>
      <c r="BE674" s="171">
        <f t="shared" si="165"/>
        <v>387140.69506726461</v>
      </c>
    </row>
    <row r="675" spans="39:57" x14ac:dyDescent="0.2">
      <c r="AM675" s="171">
        <f t="shared" si="160"/>
        <v>9353200</v>
      </c>
      <c r="AN675" s="171">
        <f t="shared" si="166"/>
        <v>7299.4395990026287</v>
      </c>
      <c r="AO675">
        <f t="shared" si="172"/>
        <v>670000</v>
      </c>
      <c r="AP675" s="171">
        <f t="shared" si="161"/>
        <v>9360499.4395990018</v>
      </c>
      <c r="AR675" s="171">
        <f t="shared" si="162"/>
        <v>2847220.833333333</v>
      </c>
      <c r="AS675" s="171">
        <f t="shared" si="167"/>
        <v>3149.2537313432836</v>
      </c>
      <c r="AT675">
        <f t="shared" si="175"/>
        <v>670000</v>
      </c>
      <c r="AU675" s="171">
        <f t="shared" si="163"/>
        <v>2850370.0870646765</v>
      </c>
      <c r="AW675" s="171">
        <f t="shared" si="168"/>
        <v>2568333.3333333335</v>
      </c>
      <c r="AX675" s="171">
        <f t="shared" si="169"/>
        <v>151020.89552238805</v>
      </c>
      <c r="AY675">
        <f t="shared" si="173"/>
        <v>670000</v>
      </c>
      <c r="AZ675" s="171">
        <f t="shared" si="164"/>
        <v>2719354.2288557217</v>
      </c>
      <c r="BB675" s="171">
        <f t="shared" si="170"/>
        <v>307083.33333333331</v>
      </c>
      <c r="BC675" s="171">
        <f t="shared" si="171"/>
        <v>80395.522388059704</v>
      </c>
      <c r="BD675">
        <f t="shared" si="174"/>
        <v>670000</v>
      </c>
      <c r="BE675" s="171">
        <f t="shared" si="165"/>
        <v>387478.85572139302</v>
      </c>
    </row>
    <row r="676" spans="39:57" x14ac:dyDescent="0.2">
      <c r="AM676" s="171">
        <f t="shared" si="160"/>
        <v>9367160</v>
      </c>
      <c r="AN676" s="171">
        <f t="shared" si="166"/>
        <v>7288.5611495257244</v>
      </c>
      <c r="AO676">
        <f t="shared" si="172"/>
        <v>671000</v>
      </c>
      <c r="AP676" s="171">
        <f t="shared" si="161"/>
        <v>9374448.5611495264</v>
      </c>
      <c r="AR676" s="171">
        <f t="shared" si="162"/>
        <v>2851470.4166666665</v>
      </c>
      <c r="AS676" s="171">
        <f t="shared" si="167"/>
        <v>3144.5603576751118</v>
      </c>
      <c r="AT676">
        <f t="shared" si="175"/>
        <v>671000</v>
      </c>
      <c r="AU676" s="171">
        <f t="shared" si="163"/>
        <v>2854614.9770243415</v>
      </c>
      <c r="AW676" s="171">
        <f t="shared" si="168"/>
        <v>2572166.666666667</v>
      </c>
      <c r="AX676" s="171">
        <f t="shared" si="169"/>
        <v>150795.82712369598</v>
      </c>
      <c r="AY676">
        <f t="shared" si="173"/>
        <v>671000</v>
      </c>
      <c r="AZ676" s="171">
        <f t="shared" si="164"/>
        <v>2722962.493790363</v>
      </c>
      <c r="BB676" s="171">
        <f t="shared" si="170"/>
        <v>307541.66666666663</v>
      </c>
      <c r="BC676" s="171">
        <f t="shared" si="171"/>
        <v>80275.707898658715</v>
      </c>
      <c r="BD676">
        <f t="shared" si="174"/>
        <v>671000</v>
      </c>
      <c r="BE676" s="171">
        <f t="shared" si="165"/>
        <v>387817.37456532533</v>
      </c>
    </row>
    <row r="677" spans="39:57" x14ac:dyDescent="0.2">
      <c r="AM677" s="171">
        <f t="shared" si="160"/>
        <v>9381120</v>
      </c>
      <c r="AN677" s="171">
        <f t="shared" si="166"/>
        <v>7277.7150763865493</v>
      </c>
      <c r="AO677">
        <f t="shared" si="172"/>
        <v>672000</v>
      </c>
      <c r="AP677" s="171">
        <f t="shared" si="161"/>
        <v>9388397.7150763869</v>
      </c>
      <c r="AR677" s="171">
        <f t="shared" si="162"/>
        <v>2855719.9999999995</v>
      </c>
      <c r="AS677" s="171">
        <f t="shared" si="167"/>
        <v>3139.8809523809523</v>
      </c>
      <c r="AT677">
        <f t="shared" si="175"/>
        <v>672000</v>
      </c>
      <c r="AU677" s="171">
        <f t="shared" si="163"/>
        <v>2858859.8809523806</v>
      </c>
      <c r="AW677" s="171">
        <f t="shared" si="168"/>
        <v>2576000</v>
      </c>
      <c r="AX677" s="171">
        <f t="shared" si="169"/>
        <v>150571.42857142858</v>
      </c>
      <c r="AY677">
        <f t="shared" si="173"/>
        <v>672000</v>
      </c>
      <c r="AZ677" s="171">
        <f t="shared" si="164"/>
        <v>2726571.4285714286</v>
      </c>
      <c r="BB677" s="171">
        <f t="shared" si="170"/>
        <v>308000</v>
      </c>
      <c r="BC677" s="171">
        <f t="shared" si="171"/>
        <v>80156.25</v>
      </c>
      <c r="BD677">
        <f t="shared" si="174"/>
        <v>672000</v>
      </c>
      <c r="BE677" s="171">
        <f t="shared" si="165"/>
        <v>388156.25</v>
      </c>
    </row>
    <row r="678" spans="39:57" x14ac:dyDescent="0.2">
      <c r="AM678" s="171">
        <f t="shared" si="160"/>
        <v>9395080</v>
      </c>
      <c r="AN678" s="171">
        <f t="shared" si="166"/>
        <v>7266.9012352626469</v>
      </c>
      <c r="AO678">
        <f t="shared" si="172"/>
        <v>673000</v>
      </c>
      <c r="AP678" s="171">
        <f t="shared" si="161"/>
        <v>9402346.9012352619</v>
      </c>
      <c r="AR678" s="171">
        <f t="shared" si="162"/>
        <v>2859969.583333333</v>
      </c>
      <c r="AS678" s="171">
        <f t="shared" si="167"/>
        <v>3135.2154531946508</v>
      </c>
      <c r="AT678">
        <f t="shared" si="175"/>
        <v>673000</v>
      </c>
      <c r="AU678" s="171">
        <f t="shared" si="163"/>
        <v>2863104.7987865275</v>
      </c>
      <c r="AW678" s="171">
        <f t="shared" si="168"/>
        <v>2579833.3333333335</v>
      </c>
      <c r="AX678" s="171">
        <f t="shared" si="169"/>
        <v>150347.69687964339</v>
      </c>
      <c r="AY678">
        <f t="shared" si="173"/>
        <v>673000</v>
      </c>
      <c r="AZ678" s="171">
        <f t="shared" si="164"/>
        <v>2730181.030212977</v>
      </c>
      <c r="BB678" s="171">
        <f t="shared" si="170"/>
        <v>308458.33333333331</v>
      </c>
      <c r="BC678" s="171">
        <f t="shared" si="171"/>
        <v>80037.147102525996</v>
      </c>
      <c r="BD678">
        <f t="shared" si="174"/>
        <v>673000</v>
      </c>
      <c r="BE678" s="171">
        <f t="shared" si="165"/>
        <v>388495.4804358593</v>
      </c>
    </row>
    <row r="679" spans="39:57" x14ac:dyDescent="0.2">
      <c r="AM679" s="171">
        <f t="shared" si="160"/>
        <v>9409040</v>
      </c>
      <c r="AN679" s="171">
        <f t="shared" si="166"/>
        <v>7256.1194826880728</v>
      </c>
      <c r="AO679">
        <f t="shared" si="172"/>
        <v>674000</v>
      </c>
      <c r="AP679" s="171">
        <f t="shared" si="161"/>
        <v>9416296.1194826886</v>
      </c>
      <c r="AR679" s="171">
        <f t="shared" si="162"/>
        <v>2864219.1666666665</v>
      </c>
      <c r="AS679" s="171">
        <f t="shared" si="167"/>
        <v>3130.5637982195844</v>
      </c>
      <c r="AT679">
        <f t="shared" si="175"/>
        <v>674000</v>
      </c>
      <c r="AU679" s="171">
        <f t="shared" si="163"/>
        <v>2867349.7304648859</v>
      </c>
      <c r="AW679" s="171">
        <f t="shared" si="168"/>
        <v>2583666.666666667</v>
      </c>
      <c r="AX679" s="171">
        <f t="shared" si="169"/>
        <v>150124.6290801187</v>
      </c>
      <c r="AY679">
        <f t="shared" si="173"/>
        <v>674000</v>
      </c>
      <c r="AZ679" s="171">
        <f t="shared" si="164"/>
        <v>2733791.2957467856</v>
      </c>
      <c r="BB679" s="171">
        <f t="shared" si="170"/>
        <v>308916.66666666663</v>
      </c>
      <c r="BC679" s="171">
        <f t="shared" si="171"/>
        <v>79918.397626112754</v>
      </c>
      <c r="BD679">
        <f t="shared" si="174"/>
        <v>674000</v>
      </c>
      <c r="BE679" s="171">
        <f t="shared" si="165"/>
        <v>388835.06429277937</v>
      </c>
    </row>
    <row r="680" spans="39:57" x14ac:dyDescent="0.2">
      <c r="AM680" s="171">
        <f t="shared" si="160"/>
        <v>9423000</v>
      </c>
      <c r="AN680" s="171">
        <f t="shared" si="166"/>
        <v>7245.3696760470539</v>
      </c>
      <c r="AO680">
        <f t="shared" si="172"/>
        <v>675000</v>
      </c>
      <c r="AP680" s="171">
        <f t="shared" si="161"/>
        <v>9430245.3696760479</v>
      </c>
      <c r="AR680" s="171">
        <f t="shared" si="162"/>
        <v>2868468.7499999995</v>
      </c>
      <c r="AS680" s="171">
        <f t="shared" si="167"/>
        <v>3125.9259259259261</v>
      </c>
      <c r="AT680">
        <f t="shared" si="175"/>
        <v>675000</v>
      </c>
      <c r="AU680" s="171">
        <f t="shared" si="163"/>
        <v>2871594.6759259254</v>
      </c>
      <c r="AW680" s="171">
        <f t="shared" si="168"/>
        <v>2587500</v>
      </c>
      <c r="AX680" s="171">
        <f t="shared" si="169"/>
        <v>149902.22222222222</v>
      </c>
      <c r="AY680">
        <f t="shared" si="173"/>
        <v>675000</v>
      </c>
      <c r="AZ680" s="171">
        <f t="shared" si="164"/>
        <v>2737402.222222222</v>
      </c>
      <c r="BB680" s="171">
        <f t="shared" si="170"/>
        <v>309375</v>
      </c>
      <c r="BC680" s="171">
        <f t="shared" si="171"/>
        <v>79800</v>
      </c>
      <c r="BD680">
        <f t="shared" si="174"/>
        <v>675000</v>
      </c>
      <c r="BE680" s="171">
        <f t="shared" si="165"/>
        <v>389175</v>
      </c>
    </row>
    <row r="681" spans="39:57" x14ac:dyDescent="0.2">
      <c r="AM681" s="171">
        <f t="shared" si="160"/>
        <v>9436960</v>
      </c>
      <c r="AN681" s="171">
        <f t="shared" si="166"/>
        <v>7234.6516735676942</v>
      </c>
      <c r="AO681">
        <f t="shared" si="172"/>
        <v>676000</v>
      </c>
      <c r="AP681" s="171">
        <f t="shared" si="161"/>
        <v>9444194.6516735684</v>
      </c>
      <c r="AR681" s="171">
        <f t="shared" si="162"/>
        <v>2872718.333333333</v>
      </c>
      <c r="AS681" s="171">
        <f t="shared" si="167"/>
        <v>3121.3017751479292</v>
      </c>
      <c r="AT681">
        <f t="shared" si="175"/>
        <v>676000</v>
      </c>
      <c r="AU681" s="171">
        <f t="shared" si="163"/>
        <v>2875839.6351084812</v>
      </c>
      <c r="AW681" s="171">
        <f t="shared" si="168"/>
        <v>2591333.3333333335</v>
      </c>
      <c r="AX681" s="171">
        <f t="shared" si="169"/>
        <v>149680.47337278107</v>
      </c>
      <c r="AY681">
        <f t="shared" si="173"/>
        <v>676000</v>
      </c>
      <c r="AZ681" s="171">
        <f t="shared" si="164"/>
        <v>2741013.8067061147</v>
      </c>
      <c r="BB681" s="171">
        <f t="shared" si="170"/>
        <v>309833.33333333331</v>
      </c>
      <c r="BC681" s="171">
        <f t="shared" si="171"/>
        <v>79681.952662721887</v>
      </c>
      <c r="BD681">
        <f t="shared" si="174"/>
        <v>676000</v>
      </c>
      <c r="BE681" s="171">
        <f t="shared" si="165"/>
        <v>389515.28599605523</v>
      </c>
    </row>
    <row r="682" spans="39:57" x14ac:dyDescent="0.2">
      <c r="AM682" s="171">
        <f t="shared" si="160"/>
        <v>9450920</v>
      </c>
      <c r="AN682" s="171">
        <f t="shared" si="166"/>
        <v>7223.9653343157479</v>
      </c>
      <c r="AO682">
        <f t="shared" si="172"/>
        <v>677000</v>
      </c>
      <c r="AP682" s="171">
        <f t="shared" si="161"/>
        <v>9458143.9653343149</v>
      </c>
      <c r="AR682" s="171">
        <f t="shared" si="162"/>
        <v>2876967.9166666665</v>
      </c>
      <c r="AS682" s="171">
        <f t="shared" si="167"/>
        <v>3116.6912850812409</v>
      </c>
      <c r="AT682">
        <f t="shared" si="175"/>
        <v>677000</v>
      </c>
      <c r="AU682" s="171">
        <f t="shared" si="163"/>
        <v>2880084.6079517477</v>
      </c>
      <c r="AW682" s="171">
        <f t="shared" si="168"/>
        <v>2595166.666666667</v>
      </c>
      <c r="AX682" s="171">
        <f t="shared" si="169"/>
        <v>149459.37961595273</v>
      </c>
      <c r="AY682">
        <f t="shared" si="173"/>
        <v>677000</v>
      </c>
      <c r="AZ682" s="171">
        <f t="shared" si="164"/>
        <v>2744626.0462826197</v>
      </c>
      <c r="BB682" s="171">
        <f t="shared" si="170"/>
        <v>310291.66666666663</v>
      </c>
      <c r="BC682" s="171">
        <f t="shared" si="171"/>
        <v>79564.25406203841</v>
      </c>
      <c r="BD682">
        <f t="shared" si="174"/>
        <v>677000</v>
      </c>
      <c r="BE682" s="171">
        <f t="shared" si="165"/>
        <v>389855.92072870501</v>
      </c>
    </row>
    <row r="683" spans="39:57" x14ac:dyDescent="0.2">
      <c r="AM683" s="171">
        <f t="shared" si="160"/>
        <v>9464880</v>
      </c>
      <c r="AN683" s="171">
        <f t="shared" si="166"/>
        <v>7213.3105181884384</v>
      </c>
      <c r="AO683">
        <f t="shared" si="172"/>
        <v>678000</v>
      </c>
      <c r="AP683" s="171">
        <f t="shared" si="161"/>
        <v>9472093.3105181884</v>
      </c>
      <c r="AR683" s="171">
        <f t="shared" si="162"/>
        <v>2881217.4999999995</v>
      </c>
      <c r="AS683" s="171">
        <f t="shared" si="167"/>
        <v>3112.0943952802359</v>
      </c>
      <c r="AT683">
        <f t="shared" si="175"/>
        <v>678000</v>
      </c>
      <c r="AU683" s="171">
        <f t="shared" si="163"/>
        <v>2884329.5943952799</v>
      </c>
      <c r="AW683" s="171">
        <f t="shared" si="168"/>
        <v>2599000</v>
      </c>
      <c r="AX683" s="171">
        <f t="shared" si="169"/>
        <v>149238.93805309734</v>
      </c>
      <c r="AY683">
        <f t="shared" si="173"/>
        <v>678000</v>
      </c>
      <c r="AZ683" s="171">
        <f t="shared" si="164"/>
        <v>2748238.9380530976</v>
      </c>
      <c r="BB683" s="171">
        <f t="shared" si="170"/>
        <v>310750</v>
      </c>
      <c r="BC683" s="171">
        <f t="shared" si="171"/>
        <v>79446.902654867255</v>
      </c>
      <c r="BD683">
        <f t="shared" si="174"/>
        <v>678000</v>
      </c>
      <c r="BE683" s="171">
        <f t="shared" si="165"/>
        <v>390196.90265486727</v>
      </c>
    </row>
    <row r="684" spans="39:57" x14ac:dyDescent="0.2">
      <c r="AM684" s="171">
        <f t="shared" si="160"/>
        <v>9478840</v>
      </c>
      <c r="AN684" s="171">
        <f t="shared" si="166"/>
        <v>7202.6870859083374</v>
      </c>
      <c r="AO684">
        <f t="shared" si="172"/>
        <v>679000</v>
      </c>
      <c r="AP684" s="171">
        <f t="shared" si="161"/>
        <v>9486042.6870859079</v>
      </c>
      <c r="AR684" s="171">
        <f t="shared" si="162"/>
        <v>2885467.083333333</v>
      </c>
      <c r="AS684" s="171">
        <f t="shared" si="167"/>
        <v>3107.5110456553757</v>
      </c>
      <c r="AT684">
        <f t="shared" si="175"/>
        <v>679000</v>
      </c>
      <c r="AU684" s="171">
        <f t="shared" si="163"/>
        <v>2888574.5943789883</v>
      </c>
      <c r="AW684" s="171">
        <f t="shared" si="168"/>
        <v>2602833.3333333335</v>
      </c>
      <c r="AX684" s="171">
        <f t="shared" si="169"/>
        <v>149019.14580265095</v>
      </c>
      <c r="AY684">
        <f t="shared" si="173"/>
        <v>679000</v>
      </c>
      <c r="AZ684" s="171">
        <f t="shared" si="164"/>
        <v>2751852.4791359846</v>
      </c>
      <c r="BB684" s="171">
        <f t="shared" si="170"/>
        <v>311208.33333333331</v>
      </c>
      <c r="BC684" s="171">
        <f t="shared" si="171"/>
        <v>79329.896907216491</v>
      </c>
      <c r="BD684">
        <f t="shared" si="174"/>
        <v>679000</v>
      </c>
      <c r="BE684" s="171">
        <f t="shared" si="165"/>
        <v>390538.23024054978</v>
      </c>
    </row>
    <row r="685" spans="39:57" x14ac:dyDescent="0.2">
      <c r="AM685" s="171">
        <f t="shared" si="160"/>
        <v>9492800</v>
      </c>
      <c r="AN685" s="171">
        <f t="shared" si="166"/>
        <v>7192.0948990172965</v>
      </c>
      <c r="AO685">
        <f t="shared" si="172"/>
        <v>680000</v>
      </c>
      <c r="AP685" s="171">
        <f t="shared" si="161"/>
        <v>9499992.0948990174</v>
      </c>
      <c r="AR685" s="171">
        <f t="shared" si="162"/>
        <v>2889716.6666666665</v>
      </c>
      <c r="AS685" s="171">
        <f t="shared" si="167"/>
        <v>3102.9411764705883</v>
      </c>
      <c r="AT685">
        <f t="shared" si="175"/>
        <v>680000</v>
      </c>
      <c r="AU685" s="171">
        <f t="shared" si="163"/>
        <v>2892819.6078431369</v>
      </c>
      <c r="AW685" s="171">
        <f t="shared" si="168"/>
        <v>2606666.666666667</v>
      </c>
      <c r="AX685" s="171">
        <f t="shared" si="169"/>
        <v>148800</v>
      </c>
      <c r="AY685">
        <f t="shared" si="173"/>
        <v>680000</v>
      </c>
      <c r="AZ685" s="171">
        <f t="shared" si="164"/>
        <v>2755466.666666667</v>
      </c>
      <c r="BB685" s="171">
        <f t="shared" si="170"/>
        <v>311666.66666666663</v>
      </c>
      <c r="BC685" s="171">
        <f t="shared" si="171"/>
        <v>79213.23529411765</v>
      </c>
      <c r="BD685">
        <f t="shared" si="174"/>
        <v>680000</v>
      </c>
      <c r="BE685" s="171">
        <f t="shared" si="165"/>
        <v>390879.90196078428</v>
      </c>
    </row>
    <row r="686" spans="39:57" x14ac:dyDescent="0.2">
      <c r="AM686" s="171">
        <f t="shared" si="160"/>
        <v>9506760</v>
      </c>
      <c r="AN686" s="171">
        <f t="shared" si="166"/>
        <v>7181.5338198704276</v>
      </c>
      <c r="AO686">
        <f t="shared" si="172"/>
        <v>681000</v>
      </c>
      <c r="AP686" s="171">
        <f t="shared" si="161"/>
        <v>9513941.533819871</v>
      </c>
      <c r="AR686" s="171">
        <f t="shared" si="162"/>
        <v>2893966.2499999995</v>
      </c>
      <c r="AS686" s="171">
        <f t="shared" si="167"/>
        <v>3098.3847283406753</v>
      </c>
      <c r="AT686">
        <f t="shared" si="175"/>
        <v>681000</v>
      </c>
      <c r="AU686" s="171">
        <f t="shared" si="163"/>
        <v>2897064.6347283404</v>
      </c>
      <c r="AW686" s="171">
        <f t="shared" si="168"/>
        <v>2610500</v>
      </c>
      <c r="AX686" s="171">
        <f t="shared" si="169"/>
        <v>148581.49779735683</v>
      </c>
      <c r="AY686">
        <f t="shared" si="173"/>
        <v>681000</v>
      </c>
      <c r="AZ686" s="171">
        <f t="shared" si="164"/>
        <v>2759081.4977973569</v>
      </c>
      <c r="BB686" s="171">
        <f t="shared" si="170"/>
        <v>312125</v>
      </c>
      <c r="BC686" s="171">
        <f t="shared" si="171"/>
        <v>79096.916299559467</v>
      </c>
      <c r="BD686">
        <f t="shared" si="174"/>
        <v>681000</v>
      </c>
      <c r="BE686" s="171">
        <f t="shared" si="165"/>
        <v>391221.91629955947</v>
      </c>
    </row>
    <row r="687" spans="39:57" x14ac:dyDescent="0.2">
      <c r="AM687" s="171">
        <f t="shared" si="160"/>
        <v>9520720</v>
      </c>
      <c r="AN687" s="171">
        <f t="shared" si="166"/>
        <v>7171.0037116301482</v>
      </c>
      <c r="AO687">
        <f t="shared" si="172"/>
        <v>682000</v>
      </c>
      <c r="AP687" s="171">
        <f t="shared" si="161"/>
        <v>9527891.0037116297</v>
      </c>
      <c r="AR687" s="171">
        <f t="shared" si="162"/>
        <v>2898215.833333333</v>
      </c>
      <c r="AS687" s="171">
        <f t="shared" si="167"/>
        <v>3093.8416422287391</v>
      </c>
      <c r="AT687">
        <f t="shared" si="175"/>
        <v>682000</v>
      </c>
      <c r="AU687" s="171">
        <f t="shared" si="163"/>
        <v>2901309.6749755619</v>
      </c>
      <c r="AW687" s="171">
        <f t="shared" si="168"/>
        <v>2614333.3333333335</v>
      </c>
      <c r="AX687" s="171">
        <f t="shared" si="169"/>
        <v>148363.63636363635</v>
      </c>
      <c r="AY687">
        <f t="shared" si="173"/>
        <v>682000</v>
      </c>
      <c r="AZ687" s="171">
        <f t="shared" si="164"/>
        <v>2762696.9696969697</v>
      </c>
      <c r="BB687" s="171">
        <f t="shared" si="170"/>
        <v>312583.33333333331</v>
      </c>
      <c r="BC687" s="171">
        <f t="shared" si="171"/>
        <v>78980.938416422287</v>
      </c>
      <c r="BD687">
        <f t="shared" si="174"/>
        <v>682000</v>
      </c>
      <c r="BE687" s="171">
        <f t="shared" si="165"/>
        <v>391564.2717497556</v>
      </c>
    </row>
    <row r="688" spans="39:57" x14ac:dyDescent="0.2">
      <c r="AM688" s="171">
        <f t="shared" si="160"/>
        <v>9534680</v>
      </c>
      <c r="AN688" s="171">
        <f t="shared" si="166"/>
        <v>7160.5044382602655</v>
      </c>
      <c r="AO688">
        <f t="shared" si="172"/>
        <v>683000</v>
      </c>
      <c r="AP688" s="171">
        <f t="shared" si="161"/>
        <v>9541840.5044382606</v>
      </c>
      <c r="AR688" s="171">
        <f t="shared" si="162"/>
        <v>2902465.4166666665</v>
      </c>
      <c r="AS688" s="171">
        <f t="shared" si="167"/>
        <v>3089.311859443631</v>
      </c>
      <c r="AT688">
        <f t="shared" si="175"/>
        <v>683000</v>
      </c>
      <c r="AU688" s="171">
        <f t="shared" si="163"/>
        <v>2905554.7285261103</v>
      </c>
      <c r="AW688" s="171">
        <f t="shared" si="168"/>
        <v>2618166.666666667</v>
      </c>
      <c r="AX688" s="171">
        <f t="shared" si="169"/>
        <v>148146.41288433381</v>
      </c>
      <c r="AY688">
        <f t="shared" si="173"/>
        <v>683000</v>
      </c>
      <c r="AZ688" s="171">
        <f t="shared" si="164"/>
        <v>2766313.0795510006</v>
      </c>
      <c r="BB688" s="171">
        <f t="shared" si="170"/>
        <v>313041.66666666663</v>
      </c>
      <c r="BC688" s="171">
        <f t="shared" si="171"/>
        <v>78865.30014641289</v>
      </c>
      <c r="BD688">
        <f t="shared" si="174"/>
        <v>683000</v>
      </c>
      <c r="BE688" s="171">
        <f t="shared" si="165"/>
        <v>391906.96681307955</v>
      </c>
    </row>
    <row r="689" spans="39:57" x14ac:dyDescent="0.2">
      <c r="AM689" s="171">
        <f t="shared" si="160"/>
        <v>9548640</v>
      </c>
      <c r="AN689" s="171">
        <f t="shared" si="166"/>
        <v>7150.0358645201186</v>
      </c>
      <c r="AO689">
        <f t="shared" si="172"/>
        <v>684000</v>
      </c>
      <c r="AP689" s="171">
        <f t="shared" si="161"/>
        <v>9555790.0358645208</v>
      </c>
      <c r="AR689" s="171">
        <f t="shared" si="162"/>
        <v>2906714.9999999995</v>
      </c>
      <c r="AS689" s="171">
        <f t="shared" si="167"/>
        <v>3084.7953216374267</v>
      </c>
      <c r="AT689">
        <f t="shared" si="175"/>
        <v>684000</v>
      </c>
      <c r="AU689" s="171">
        <f t="shared" si="163"/>
        <v>2909799.7953216368</v>
      </c>
      <c r="AW689" s="171">
        <f t="shared" si="168"/>
        <v>2622000</v>
      </c>
      <c r="AX689" s="171">
        <f t="shared" si="169"/>
        <v>147929.82456140351</v>
      </c>
      <c r="AY689">
        <f t="shared" si="173"/>
        <v>684000</v>
      </c>
      <c r="AZ689" s="171">
        <f t="shared" si="164"/>
        <v>2769929.8245614036</v>
      </c>
      <c r="BB689" s="171">
        <f t="shared" si="170"/>
        <v>313500</v>
      </c>
      <c r="BC689" s="171">
        <f t="shared" si="171"/>
        <v>78750</v>
      </c>
      <c r="BD689">
        <f t="shared" si="174"/>
        <v>684000</v>
      </c>
      <c r="BE689" s="171">
        <f t="shared" si="165"/>
        <v>392250</v>
      </c>
    </row>
    <row r="690" spans="39:57" x14ac:dyDescent="0.2">
      <c r="AM690" s="171">
        <f t="shared" si="160"/>
        <v>9562600</v>
      </c>
      <c r="AN690" s="171">
        <f t="shared" si="166"/>
        <v>7139.5978559587757</v>
      </c>
      <c r="AO690">
        <f t="shared" si="172"/>
        <v>685000</v>
      </c>
      <c r="AP690" s="171">
        <f t="shared" si="161"/>
        <v>9569739.5978559591</v>
      </c>
      <c r="AR690" s="171">
        <f t="shared" si="162"/>
        <v>2910964.583333333</v>
      </c>
      <c r="AS690" s="171">
        <f t="shared" si="167"/>
        <v>3080.2919708029199</v>
      </c>
      <c r="AT690">
        <f t="shared" si="175"/>
        <v>685000</v>
      </c>
      <c r="AU690" s="171">
        <f t="shared" si="163"/>
        <v>2914044.875304136</v>
      </c>
      <c r="AW690" s="171">
        <f t="shared" si="168"/>
        <v>2625833.3333333335</v>
      </c>
      <c r="AX690" s="171">
        <f t="shared" si="169"/>
        <v>147713.86861313868</v>
      </c>
      <c r="AY690">
        <f t="shared" si="173"/>
        <v>685000</v>
      </c>
      <c r="AZ690" s="171">
        <f t="shared" si="164"/>
        <v>2773547.2019464723</v>
      </c>
      <c r="BB690" s="171">
        <f t="shared" si="170"/>
        <v>313958.33333333331</v>
      </c>
      <c r="BC690" s="171">
        <f t="shared" si="171"/>
        <v>78635.036496350367</v>
      </c>
      <c r="BD690">
        <f t="shared" si="174"/>
        <v>685000</v>
      </c>
      <c r="BE690" s="171">
        <f t="shared" si="165"/>
        <v>392593.36982968368</v>
      </c>
    </row>
    <row r="691" spans="39:57" x14ac:dyDescent="0.2">
      <c r="AM691" s="171">
        <f t="shared" si="160"/>
        <v>9576560</v>
      </c>
      <c r="AN691" s="171">
        <f t="shared" si="166"/>
        <v>7129.1902789092728</v>
      </c>
      <c r="AO691">
        <f t="shared" si="172"/>
        <v>686000</v>
      </c>
      <c r="AP691" s="171">
        <f t="shared" si="161"/>
        <v>9583689.1902789101</v>
      </c>
      <c r="AR691" s="171">
        <f t="shared" si="162"/>
        <v>2915214.1666666665</v>
      </c>
      <c r="AS691" s="171">
        <f t="shared" si="167"/>
        <v>3075.8017492711369</v>
      </c>
      <c r="AT691">
        <f t="shared" si="175"/>
        <v>686000</v>
      </c>
      <c r="AU691" s="171">
        <f t="shared" si="163"/>
        <v>2918289.9684159379</v>
      </c>
      <c r="AW691" s="171">
        <f t="shared" si="168"/>
        <v>2629666.666666667</v>
      </c>
      <c r="AX691" s="171">
        <f t="shared" si="169"/>
        <v>147498.54227405248</v>
      </c>
      <c r="AY691">
        <f t="shared" si="173"/>
        <v>686000</v>
      </c>
      <c r="AZ691" s="171">
        <f t="shared" si="164"/>
        <v>2777165.2089407193</v>
      </c>
      <c r="BB691" s="171">
        <f t="shared" si="170"/>
        <v>314416.66666666663</v>
      </c>
      <c r="BC691" s="171">
        <f t="shared" si="171"/>
        <v>78520.408163265311</v>
      </c>
      <c r="BD691">
        <f t="shared" si="174"/>
        <v>686000</v>
      </c>
      <c r="BE691" s="171">
        <f t="shared" si="165"/>
        <v>392937.07482993195</v>
      </c>
    </row>
    <row r="692" spans="39:57" x14ac:dyDescent="0.2">
      <c r="AM692" s="171">
        <f t="shared" si="160"/>
        <v>9590520</v>
      </c>
      <c r="AN692" s="171">
        <f t="shared" si="166"/>
        <v>7118.8130004829136</v>
      </c>
      <c r="AO692">
        <f t="shared" si="172"/>
        <v>687000</v>
      </c>
      <c r="AP692" s="171">
        <f t="shared" si="161"/>
        <v>9597638.8130004834</v>
      </c>
      <c r="AR692" s="171">
        <f t="shared" si="162"/>
        <v>2919463.7499999995</v>
      </c>
      <c r="AS692" s="171">
        <f t="shared" si="167"/>
        <v>3071.3245997088793</v>
      </c>
      <c r="AT692">
        <f t="shared" si="175"/>
        <v>687000</v>
      </c>
      <c r="AU692" s="171">
        <f t="shared" si="163"/>
        <v>2922535.0745997084</v>
      </c>
      <c r="AW692" s="171">
        <f t="shared" si="168"/>
        <v>2633500</v>
      </c>
      <c r="AX692" s="171">
        <f t="shared" si="169"/>
        <v>147283.84279475984</v>
      </c>
      <c r="AY692">
        <f t="shared" si="173"/>
        <v>687000</v>
      </c>
      <c r="AZ692" s="171">
        <f t="shared" si="164"/>
        <v>2780783.8427947597</v>
      </c>
      <c r="BB692" s="171">
        <f t="shared" si="170"/>
        <v>314875</v>
      </c>
      <c r="BC692" s="171">
        <f t="shared" si="171"/>
        <v>78406.113537117897</v>
      </c>
      <c r="BD692">
        <f t="shared" si="174"/>
        <v>687000</v>
      </c>
      <c r="BE692" s="171">
        <f t="shared" si="165"/>
        <v>393281.1135371179</v>
      </c>
    </row>
    <row r="693" spans="39:57" x14ac:dyDescent="0.2">
      <c r="AM693" s="171">
        <f t="shared" si="160"/>
        <v>9604480</v>
      </c>
      <c r="AN693" s="171">
        <f t="shared" si="166"/>
        <v>7108.4658885636063</v>
      </c>
      <c r="AO693">
        <f t="shared" si="172"/>
        <v>688000</v>
      </c>
      <c r="AP693" s="171">
        <f t="shared" si="161"/>
        <v>9611588.4658885635</v>
      </c>
      <c r="AR693" s="171">
        <f t="shared" si="162"/>
        <v>2923713.333333333</v>
      </c>
      <c r="AS693" s="171">
        <f t="shared" si="167"/>
        <v>3066.8604651162791</v>
      </c>
      <c r="AT693">
        <f t="shared" si="175"/>
        <v>688000</v>
      </c>
      <c r="AU693" s="171">
        <f t="shared" si="163"/>
        <v>2926780.1937984494</v>
      </c>
      <c r="AW693" s="171">
        <f t="shared" si="168"/>
        <v>2637333.3333333335</v>
      </c>
      <c r="AX693" s="171">
        <f t="shared" si="169"/>
        <v>147069.76744186046</v>
      </c>
      <c r="AY693">
        <f t="shared" si="173"/>
        <v>688000</v>
      </c>
      <c r="AZ693" s="171">
        <f t="shared" si="164"/>
        <v>2784403.1007751939</v>
      </c>
      <c r="BB693" s="171">
        <f t="shared" si="170"/>
        <v>315333.33333333331</v>
      </c>
      <c r="BC693" s="171">
        <f t="shared" si="171"/>
        <v>78292.151162790702</v>
      </c>
      <c r="BD693">
        <f t="shared" si="174"/>
        <v>688000</v>
      </c>
      <c r="BE693" s="171">
        <f t="shared" si="165"/>
        <v>393625.48449612403</v>
      </c>
    </row>
    <row r="694" spans="39:57" x14ac:dyDescent="0.2">
      <c r="AM694" s="171">
        <f t="shared" si="160"/>
        <v>9618440</v>
      </c>
      <c r="AN694" s="171">
        <f t="shared" si="166"/>
        <v>7098.1488118022662</v>
      </c>
      <c r="AO694">
        <f t="shared" si="172"/>
        <v>689000</v>
      </c>
      <c r="AP694" s="171">
        <f t="shared" si="161"/>
        <v>9625538.1488118023</v>
      </c>
      <c r="AR694" s="171">
        <f t="shared" si="162"/>
        <v>2927962.9166666665</v>
      </c>
      <c r="AS694" s="171">
        <f t="shared" si="167"/>
        <v>3062.4092888243831</v>
      </c>
      <c r="AT694">
        <f t="shared" si="175"/>
        <v>689000</v>
      </c>
      <c r="AU694" s="171">
        <f t="shared" si="163"/>
        <v>2931025.325955491</v>
      </c>
      <c r="AW694" s="171">
        <f t="shared" si="168"/>
        <v>2641166.666666667</v>
      </c>
      <c r="AX694" s="171">
        <f t="shared" si="169"/>
        <v>146856.31349782294</v>
      </c>
      <c r="AY694">
        <f t="shared" si="173"/>
        <v>689000</v>
      </c>
      <c r="AZ694" s="171">
        <f t="shared" si="164"/>
        <v>2788022.9801644897</v>
      </c>
      <c r="BB694" s="171">
        <f t="shared" si="170"/>
        <v>315791.66666666663</v>
      </c>
      <c r="BC694" s="171">
        <f t="shared" si="171"/>
        <v>78178.519593613935</v>
      </c>
      <c r="BD694">
        <f t="shared" si="174"/>
        <v>689000</v>
      </c>
      <c r="BE694" s="171">
        <f t="shared" si="165"/>
        <v>393970.18626028055</v>
      </c>
    </row>
    <row r="695" spans="39:57" x14ac:dyDescent="0.2">
      <c r="AM695" s="171">
        <f t="shared" si="160"/>
        <v>9632400</v>
      </c>
      <c r="AN695" s="171">
        <f t="shared" si="166"/>
        <v>7087.8616396112484</v>
      </c>
      <c r="AO695">
        <f t="shared" si="172"/>
        <v>690000</v>
      </c>
      <c r="AP695" s="171">
        <f t="shared" si="161"/>
        <v>9639487.8616396114</v>
      </c>
      <c r="AR695" s="171">
        <f t="shared" si="162"/>
        <v>2932212.4999999995</v>
      </c>
      <c r="AS695" s="171">
        <f t="shared" si="167"/>
        <v>3057.9710144927535</v>
      </c>
      <c r="AT695">
        <f t="shared" si="175"/>
        <v>690000</v>
      </c>
      <c r="AU695" s="171">
        <f t="shared" si="163"/>
        <v>2935270.4710144922</v>
      </c>
      <c r="AW695" s="171">
        <f t="shared" si="168"/>
        <v>2645000</v>
      </c>
      <c r="AX695" s="171">
        <f t="shared" si="169"/>
        <v>146643.47826086957</v>
      </c>
      <c r="AY695">
        <f t="shared" si="173"/>
        <v>690000</v>
      </c>
      <c r="AZ695" s="171">
        <f t="shared" si="164"/>
        <v>2791643.4782608696</v>
      </c>
      <c r="BB695" s="171">
        <f t="shared" si="170"/>
        <v>316250</v>
      </c>
      <c r="BC695" s="171">
        <f t="shared" si="171"/>
        <v>78065.217391304352</v>
      </c>
      <c r="BD695">
        <f t="shared" si="174"/>
        <v>690000</v>
      </c>
      <c r="BE695" s="171">
        <f t="shared" si="165"/>
        <v>394315.21739130432</v>
      </c>
    </row>
    <row r="696" spans="39:57" x14ac:dyDescent="0.2">
      <c r="AM696" s="171">
        <f t="shared" si="160"/>
        <v>9646360</v>
      </c>
      <c r="AN696" s="171">
        <f t="shared" si="166"/>
        <v>7077.6042421588445</v>
      </c>
      <c r="AO696">
        <f t="shared" si="172"/>
        <v>691000</v>
      </c>
      <c r="AP696" s="171">
        <f t="shared" si="161"/>
        <v>9653437.6042421591</v>
      </c>
      <c r="AR696" s="171">
        <f t="shared" si="162"/>
        <v>2936462.083333333</v>
      </c>
      <c r="AS696" s="171">
        <f t="shared" si="167"/>
        <v>3053.5455861070914</v>
      </c>
      <c r="AT696">
        <f t="shared" si="175"/>
        <v>691000</v>
      </c>
      <c r="AU696" s="171">
        <f t="shared" si="163"/>
        <v>2939515.6289194403</v>
      </c>
      <c r="AW696" s="171">
        <f t="shared" si="168"/>
        <v>2648833.3333333335</v>
      </c>
      <c r="AX696" s="171">
        <f t="shared" si="169"/>
        <v>146431.25904486253</v>
      </c>
      <c r="AY696">
        <f t="shared" si="173"/>
        <v>691000</v>
      </c>
      <c r="AZ696" s="171">
        <f t="shared" si="164"/>
        <v>2795264.5923781958</v>
      </c>
      <c r="BB696" s="171">
        <f t="shared" si="170"/>
        <v>316708.33333333331</v>
      </c>
      <c r="BC696" s="171">
        <f t="shared" si="171"/>
        <v>77952.243125904482</v>
      </c>
      <c r="BD696">
        <f t="shared" si="174"/>
        <v>691000</v>
      </c>
      <c r="BE696" s="171">
        <f t="shared" si="165"/>
        <v>394660.57645923778</v>
      </c>
    </row>
    <row r="697" spans="39:57" x14ac:dyDescent="0.2">
      <c r="AM697" s="171">
        <f t="shared" si="160"/>
        <v>9660320</v>
      </c>
      <c r="AN697" s="171">
        <f t="shared" si="166"/>
        <v>7067.3764903638166</v>
      </c>
      <c r="AO697">
        <f t="shared" si="172"/>
        <v>692000</v>
      </c>
      <c r="AP697" s="171">
        <f t="shared" si="161"/>
        <v>9667387.3764903639</v>
      </c>
      <c r="AR697" s="171">
        <f t="shared" si="162"/>
        <v>2940711.6666666665</v>
      </c>
      <c r="AS697" s="171">
        <f t="shared" si="167"/>
        <v>3049.1329479768788</v>
      </c>
      <c r="AT697">
        <f t="shared" si="175"/>
        <v>692000</v>
      </c>
      <c r="AU697" s="171">
        <f t="shared" si="163"/>
        <v>2943760.7996146432</v>
      </c>
      <c r="AW697" s="171">
        <f t="shared" si="168"/>
        <v>2652666.666666667</v>
      </c>
      <c r="AX697" s="171">
        <f t="shared" si="169"/>
        <v>146219.65317919076</v>
      </c>
      <c r="AY697">
        <f t="shared" si="173"/>
        <v>692000</v>
      </c>
      <c r="AZ697" s="171">
        <f t="shared" si="164"/>
        <v>2798886.3198458576</v>
      </c>
      <c r="BB697" s="171">
        <f t="shared" si="170"/>
        <v>317166.66666666663</v>
      </c>
      <c r="BC697" s="171">
        <f t="shared" si="171"/>
        <v>77839.595375722536</v>
      </c>
      <c r="BD697">
        <f t="shared" si="174"/>
        <v>692000</v>
      </c>
      <c r="BE697" s="171">
        <f t="shared" si="165"/>
        <v>395006.26204238913</v>
      </c>
    </row>
    <row r="698" spans="39:57" x14ac:dyDescent="0.2">
      <c r="AM698" s="171">
        <f t="shared" si="160"/>
        <v>9674280</v>
      </c>
      <c r="AN698" s="171">
        <f t="shared" si="166"/>
        <v>7057.1782558899877</v>
      </c>
      <c r="AO698">
        <f t="shared" si="172"/>
        <v>693000</v>
      </c>
      <c r="AP698" s="171">
        <f t="shared" si="161"/>
        <v>9681337.1782558896</v>
      </c>
      <c r="AR698" s="171">
        <f t="shared" si="162"/>
        <v>2944961.2499999995</v>
      </c>
      <c r="AS698" s="171">
        <f t="shared" si="167"/>
        <v>3044.7330447330446</v>
      </c>
      <c r="AT698">
        <f t="shared" si="175"/>
        <v>693000</v>
      </c>
      <c r="AU698" s="171">
        <f t="shared" si="163"/>
        <v>2948005.9830447324</v>
      </c>
      <c r="AW698" s="171">
        <f t="shared" si="168"/>
        <v>2656500</v>
      </c>
      <c r="AX698" s="171">
        <f t="shared" si="169"/>
        <v>146008.65800865801</v>
      </c>
      <c r="AY698">
        <f t="shared" si="173"/>
        <v>693000</v>
      </c>
      <c r="AZ698" s="171">
        <f t="shared" si="164"/>
        <v>2802508.6580086579</v>
      </c>
      <c r="BB698" s="171">
        <f t="shared" si="170"/>
        <v>317625</v>
      </c>
      <c r="BC698" s="171">
        <f t="shared" si="171"/>
        <v>77727.272727272721</v>
      </c>
      <c r="BD698">
        <f t="shared" si="174"/>
        <v>693000</v>
      </c>
      <c r="BE698" s="171">
        <f t="shared" si="165"/>
        <v>395352.27272727271</v>
      </c>
    </row>
    <row r="699" spans="39:57" x14ac:dyDescent="0.2">
      <c r="AM699" s="171">
        <f t="shared" si="160"/>
        <v>9688240</v>
      </c>
      <c r="AN699" s="171">
        <f t="shared" si="166"/>
        <v>7047.0094111408662</v>
      </c>
      <c r="AO699">
        <f t="shared" si="172"/>
        <v>694000</v>
      </c>
      <c r="AP699" s="171">
        <f t="shared" si="161"/>
        <v>9695287.0094111413</v>
      </c>
      <c r="AR699" s="171">
        <f t="shared" si="162"/>
        <v>2949210.833333333</v>
      </c>
      <c r="AS699" s="171">
        <f t="shared" si="167"/>
        <v>3040.3458213256486</v>
      </c>
      <c r="AT699">
        <f t="shared" si="175"/>
        <v>694000</v>
      </c>
      <c r="AU699" s="171">
        <f t="shared" si="163"/>
        <v>2952251.1791546587</v>
      </c>
      <c r="AW699" s="171">
        <f t="shared" si="168"/>
        <v>2660333.3333333335</v>
      </c>
      <c r="AX699" s="171">
        <f t="shared" si="169"/>
        <v>145798.27089337175</v>
      </c>
      <c r="AY699">
        <f t="shared" si="173"/>
        <v>694000</v>
      </c>
      <c r="AZ699" s="171">
        <f t="shared" si="164"/>
        <v>2806131.6042267052</v>
      </c>
      <c r="BB699" s="171">
        <f t="shared" si="170"/>
        <v>318083.33333333331</v>
      </c>
      <c r="BC699" s="171">
        <f t="shared" si="171"/>
        <v>77615.273775216134</v>
      </c>
      <c r="BD699">
        <f t="shared" si="174"/>
        <v>694000</v>
      </c>
      <c r="BE699" s="171">
        <f t="shared" si="165"/>
        <v>395698.60710854945</v>
      </c>
    </row>
    <row r="700" spans="39:57" x14ac:dyDescent="0.2">
      <c r="AM700" s="171">
        <f t="shared" si="160"/>
        <v>9702200</v>
      </c>
      <c r="AN700" s="171">
        <f t="shared" si="166"/>
        <v>7036.8698292543331</v>
      </c>
      <c r="AO700">
        <f t="shared" si="172"/>
        <v>695000</v>
      </c>
      <c r="AP700" s="171">
        <f t="shared" si="161"/>
        <v>9709236.8698292542</v>
      </c>
      <c r="AR700" s="171">
        <f t="shared" si="162"/>
        <v>2953460.4166666665</v>
      </c>
      <c r="AS700" s="171">
        <f t="shared" si="167"/>
        <v>3035.9712230215828</v>
      </c>
      <c r="AT700">
        <f t="shared" si="175"/>
        <v>695000</v>
      </c>
      <c r="AU700" s="171">
        <f t="shared" si="163"/>
        <v>2956496.3878896879</v>
      </c>
      <c r="AW700" s="171">
        <f t="shared" si="168"/>
        <v>2664166.666666667</v>
      </c>
      <c r="AX700" s="171">
        <f t="shared" si="169"/>
        <v>145588.48920863308</v>
      </c>
      <c r="AY700">
        <f t="shared" si="173"/>
        <v>695000</v>
      </c>
      <c r="AZ700" s="171">
        <f t="shared" si="164"/>
        <v>2809755.1558753001</v>
      </c>
      <c r="BB700" s="171">
        <f t="shared" si="170"/>
        <v>318541.66666666663</v>
      </c>
      <c r="BC700" s="171">
        <f t="shared" si="171"/>
        <v>77503.597122302162</v>
      </c>
      <c r="BD700">
        <f t="shared" si="174"/>
        <v>695000</v>
      </c>
      <c r="BE700" s="171">
        <f t="shared" si="165"/>
        <v>396045.26378896879</v>
      </c>
    </row>
    <row r="701" spans="39:57" x14ac:dyDescent="0.2">
      <c r="AM701" s="171">
        <f t="shared" si="160"/>
        <v>9716160</v>
      </c>
      <c r="AN701" s="171">
        <f t="shared" si="166"/>
        <v>7026.7593840973586</v>
      </c>
      <c r="AO701">
        <f t="shared" si="172"/>
        <v>696000</v>
      </c>
      <c r="AP701" s="171">
        <f t="shared" si="161"/>
        <v>9723186.7593840975</v>
      </c>
      <c r="AR701" s="171">
        <f t="shared" si="162"/>
        <v>2957709.9999999995</v>
      </c>
      <c r="AS701" s="171">
        <f t="shared" si="167"/>
        <v>3031.6091954022991</v>
      </c>
      <c r="AT701">
        <f t="shared" si="175"/>
        <v>696000</v>
      </c>
      <c r="AU701" s="171">
        <f t="shared" si="163"/>
        <v>2960741.6091954019</v>
      </c>
      <c r="AW701" s="171">
        <f t="shared" si="168"/>
        <v>2668000</v>
      </c>
      <c r="AX701" s="171">
        <f t="shared" si="169"/>
        <v>145379.31034482759</v>
      </c>
      <c r="AY701">
        <f t="shared" si="173"/>
        <v>696000</v>
      </c>
      <c r="AZ701" s="171">
        <f t="shared" si="164"/>
        <v>2813379.3103448274</v>
      </c>
      <c r="BB701" s="171">
        <f t="shared" si="170"/>
        <v>319000</v>
      </c>
      <c r="BC701" s="171">
        <f t="shared" si="171"/>
        <v>77392.241379310348</v>
      </c>
      <c r="BD701">
        <f t="shared" si="174"/>
        <v>696000</v>
      </c>
      <c r="BE701" s="171">
        <f t="shared" si="165"/>
        <v>396392.24137931038</v>
      </c>
    </row>
    <row r="702" spans="39:57" x14ac:dyDescent="0.2">
      <c r="AM702" s="171">
        <f t="shared" si="160"/>
        <v>9730120</v>
      </c>
      <c r="AN702" s="171">
        <f t="shared" si="166"/>
        <v>7016.6779502607769</v>
      </c>
      <c r="AO702">
        <f t="shared" si="172"/>
        <v>697000</v>
      </c>
      <c r="AP702" s="171">
        <f t="shared" si="161"/>
        <v>9737136.6779502612</v>
      </c>
      <c r="AR702" s="171">
        <f t="shared" si="162"/>
        <v>2961959.583333333</v>
      </c>
      <c r="AS702" s="171">
        <f t="shared" si="167"/>
        <v>3027.2596843615497</v>
      </c>
      <c r="AT702">
        <f t="shared" si="175"/>
        <v>697000</v>
      </c>
      <c r="AU702" s="171">
        <f t="shared" si="163"/>
        <v>2964986.8430176945</v>
      </c>
      <c r="AW702" s="171">
        <f t="shared" si="168"/>
        <v>2671833.3333333335</v>
      </c>
      <c r="AX702" s="171">
        <f t="shared" si="169"/>
        <v>145170.73170731709</v>
      </c>
      <c r="AY702">
        <f t="shared" si="173"/>
        <v>697000</v>
      </c>
      <c r="AZ702" s="171">
        <f t="shared" si="164"/>
        <v>2817004.0650406508</v>
      </c>
      <c r="BB702" s="171">
        <f t="shared" si="170"/>
        <v>319458.33333333331</v>
      </c>
      <c r="BC702" s="171">
        <f t="shared" si="171"/>
        <v>77281.205164992833</v>
      </c>
      <c r="BD702">
        <f t="shared" si="174"/>
        <v>697000</v>
      </c>
      <c r="BE702" s="171">
        <f t="shared" si="165"/>
        <v>396739.53849832615</v>
      </c>
    </row>
    <row r="703" spans="39:57" x14ac:dyDescent="0.2">
      <c r="AM703" s="171">
        <f t="shared" si="160"/>
        <v>9744080</v>
      </c>
      <c r="AN703" s="171">
        <f t="shared" si="166"/>
        <v>7006.6254030540995</v>
      </c>
      <c r="AO703">
        <f t="shared" si="172"/>
        <v>698000</v>
      </c>
      <c r="AP703" s="171">
        <f t="shared" si="161"/>
        <v>9751086.6254030541</v>
      </c>
      <c r="AR703" s="171">
        <f t="shared" si="162"/>
        <v>2966209.1666666665</v>
      </c>
      <c r="AS703" s="171">
        <f t="shared" si="167"/>
        <v>3022.9226361031519</v>
      </c>
      <c r="AT703">
        <f t="shared" si="175"/>
        <v>698000</v>
      </c>
      <c r="AU703" s="171">
        <f t="shared" si="163"/>
        <v>2969232.0893027699</v>
      </c>
      <c r="AW703" s="171">
        <f t="shared" si="168"/>
        <v>2675666.666666667</v>
      </c>
      <c r="AX703" s="171">
        <f t="shared" si="169"/>
        <v>144962.75071633238</v>
      </c>
      <c r="AY703">
        <f t="shared" si="173"/>
        <v>698000</v>
      </c>
      <c r="AZ703" s="171">
        <f t="shared" si="164"/>
        <v>2820629.4173829993</v>
      </c>
      <c r="BB703" s="171">
        <f t="shared" si="170"/>
        <v>319916.66666666663</v>
      </c>
      <c r="BC703" s="171">
        <f t="shared" si="171"/>
        <v>77170.487106017186</v>
      </c>
      <c r="BD703">
        <f t="shared" si="174"/>
        <v>698000</v>
      </c>
      <c r="BE703" s="171">
        <f t="shared" si="165"/>
        <v>397087.15377268381</v>
      </c>
    </row>
    <row r="704" spans="39:57" x14ac:dyDescent="0.2">
      <c r="AM704" s="171">
        <f t="shared" si="160"/>
        <v>9758040</v>
      </c>
      <c r="AN704" s="171">
        <f t="shared" si="166"/>
        <v>6996.6016185003737</v>
      </c>
      <c r="AO704">
        <f t="shared" si="172"/>
        <v>699000</v>
      </c>
      <c r="AP704" s="171">
        <f t="shared" si="161"/>
        <v>9765036.6016185004</v>
      </c>
      <c r="AR704" s="171">
        <f t="shared" si="162"/>
        <v>2970458.7499999995</v>
      </c>
      <c r="AS704" s="171">
        <f t="shared" si="167"/>
        <v>3018.5979971387696</v>
      </c>
      <c r="AT704">
        <f t="shared" si="175"/>
        <v>699000</v>
      </c>
      <c r="AU704" s="171">
        <f t="shared" si="163"/>
        <v>2973477.3479971383</v>
      </c>
      <c r="AW704" s="171">
        <f t="shared" si="168"/>
        <v>2679500</v>
      </c>
      <c r="AX704" s="171">
        <f t="shared" si="169"/>
        <v>144755.36480686694</v>
      </c>
      <c r="AY704">
        <f t="shared" si="173"/>
        <v>699000</v>
      </c>
      <c r="AZ704" s="171">
        <f t="shared" si="164"/>
        <v>2824255.3648068667</v>
      </c>
      <c r="BB704" s="171">
        <f t="shared" si="170"/>
        <v>320375</v>
      </c>
      <c r="BC704" s="171">
        <f t="shared" si="171"/>
        <v>77060.085836909871</v>
      </c>
      <c r="BD704">
        <f t="shared" si="174"/>
        <v>699000</v>
      </c>
      <c r="BE704" s="171">
        <f t="shared" si="165"/>
        <v>397435.08583690989</v>
      </c>
    </row>
    <row r="705" spans="39:57" x14ac:dyDescent="0.2">
      <c r="AM705" s="171">
        <f t="shared" si="160"/>
        <v>9772000</v>
      </c>
      <c r="AN705" s="171">
        <f t="shared" si="166"/>
        <v>6986.6064733310877</v>
      </c>
      <c r="AO705">
        <f t="shared" si="172"/>
        <v>700000</v>
      </c>
      <c r="AP705" s="171">
        <f t="shared" si="161"/>
        <v>9778986.6064733304</v>
      </c>
      <c r="AR705" s="171">
        <f t="shared" si="162"/>
        <v>2974708.333333333</v>
      </c>
      <c r="AS705" s="171">
        <f t="shared" si="167"/>
        <v>3014.2857142857142</v>
      </c>
      <c r="AT705">
        <f t="shared" si="175"/>
        <v>700000</v>
      </c>
      <c r="AU705" s="171">
        <f t="shared" si="163"/>
        <v>2977722.6190476189</v>
      </c>
      <c r="AW705" s="171">
        <f t="shared" si="168"/>
        <v>2683333.3333333335</v>
      </c>
      <c r="AX705" s="171">
        <f t="shared" si="169"/>
        <v>144548.57142857142</v>
      </c>
      <c r="AY705">
        <f t="shared" si="173"/>
        <v>700000</v>
      </c>
      <c r="AZ705" s="171">
        <f t="shared" si="164"/>
        <v>2827881.9047619049</v>
      </c>
      <c r="BB705" s="171">
        <f t="shared" si="170"/>
        <v>320833.33333333331</v>
      </c>
      <c r="BC705" s="171">
        <f t="shared" si="171"/>
        <v>76950</v>
      </c>
      <c r="BD705">
        <f t="shared" si="174"/>
        <v>700000</v>
      </c>
      <c r="BE705" s="171">
        <f t="shared" si="165"/>
        <v>397783.33333333331</v>
      </c>
    </row>
    <row r="706" spans="39:57" x14ac:dyDescent="0.2">
      <c r="AM706" s="171">
        <f t="shared" si="160"/>
        <v>9785960</v>
      </c>
      <c r="AN706" s="171">
        <f t="shared" si="166"/>
        <v>6976.6398449811149</v>
      </c>
      <c r="AO706">
        <f t="shared" si="172"/>
        <v>701000</v>
      </c>
      <c r="AP706" s="171">
        <f t="shared" si="161"/>
        <v>9792936.639844982</v>
      </c>
      <c r="AR706" s="171">
        <f t="shared" si="162"/>
        <v>2978957.9166666665</v>
      </c>
      <c r="AS706" s="171">
        <f t="shared" si="167"/>
        <v>3009.9857346647645</v>
      </c>
      <c r="AT706">
        <f t="shared" si="175"/>
        <v>701000</v>
      </c>
      <c r="AU706" s="171">
        <f t="shared" si="163"/>
        <v>2981967.9024013313</v>
      </c>
      <c r="AW706" s="171">
        <f t="shared" si="168"/>
        <v>2687166.666666667</v>
      </c>
      <c r="AX706" s="171">
        <f t="shared" si="169"/>
        <v>144342.36804564908</v>
      </c>
      <c r="AY706">
        <f t="shared" si="173"/>
        <v>701000</v>
      </c>
      <c r="AZ706" s="171">
        <f t="shared" si="164"/>
        <v>2831509.034712316</v>
      </c>
      <c r="BB706" s="171">
        <f t="shared" si="170"/>
        <v>321291.66666666663</v>
      </c>
      <c r="BC706" s="171">
        <f t="shared" si="171"/>
        <v>76840.22824536376</v>
      </c>
      <c r="BD706">
        <f t="shared" si="174"/>
        <v>701000</v>
      </c>
      <c r="BE706" s="171">
        <f t="shared" si="165"/>
        <v>398131.89491203037</v>
      </c>
    </row>
    <row r="707" spans="39:57" x14ac:dyDescent="0.2">
      <c r="AM707" s="171">
        <f t="shared" si="160"/>
        <v>9799920</v>
      </c>
      <c r="AN707" s="171">
        <f t="shared" si="166"/>
        <v>6966.7016115837059</v>
      </c>
      <c r="AO707">
        <f t="shared" si="172"/>
        <v>702000</v>
      </c>
      <c r="AP707" s="171">
        <f t="shared" si="161"/>
        <v>9806886.7016115841</v>
      </c>
      <c r="AR707" s="171">
        <f t="shared" si="162"/>
        <v>2983207.4999999995</v>
      </c>
      <c r="AS707" s="171">
        <f t="shared" si="167"/>
        <v>3005.6980056980055</v>
      </c>
      <c r="AT707">
        <f t="shared" si="175"/>
        <v>702000</v>
      </c>
      <c r="AU707" s="171">
        <f t="shared" si="163"/>
        <v>2986213.1980056977</v>
      </c>
      <c r="AW707" s="171">
        <f t="shared" si="168"/>
        <v>2691000</v>
      </c>
      <c r="AX707" s="171">
        <f t="shared" si="169"/>
        <v>144136.75213675213</v>
      </c>
      <c r="AY707">
        <f t="shared" si="173"/>
        <v>702000</v>
      </c>
      <c r="AZ707" s="171">
        <f t="shared" si="164"/>
        <v>2835136.752136752</v>
      </c>
      <c r="BB707" s="171">
        <f t="shared" si="170"/>
        <v>321750</v>
      </c>
      <c r="BC707" s="171">
        <f t="shared" si="171"/>
        <v>76730.769230769234</v>
      </c>
      <c r="BD707">
        <f t="shared" si="174"/>
        <v>702000</v>
      </c>
      <c r="BE707" s="171">
        <f t="shared" si="165"/>
        <v>398480.76923076925</v>
      </c>
    </row>
    <row r="708" spans="39:57" x14ac:dyDescent="0.2">
      <c r="AM708" s="171">
        <f t="shared" si="160"/>
        <v>9813880</v>
      </c>
      <c r="AN708" s="171">
        <f t="shared" si="166"/>
        <v>6956.7916519655209</v>
      </c>
      <c r="AO708">
        <f t="shared" si="172"/>
        <v>703000</v>
      </c>
      <c r="AP708" s="171">
        <f t="shared" si="161"/>
        <v>9820836.7916519661</v>
      </c>
      <c r="AR708" s="171">
        <f t="shared" si="162"/>
        <v>2987457.083333333</v>
      </c>
      <c r="AS708" s="171">
        <f t="shared" si="167"/>
        <v>3001.4224751066859</v>
      </c>
      <c r="AT708">
        <f t="shared" si="175"/>
        <v>703000</v>
      </c>
      <c r="AU708" s="171">
        <f t="shared" si="163"/>
        <v>2990458.5058084396</v>
      </c>
      <c r="AW708" s="171">
        <f t="shared" si="168"/>
        <v>2694833.3333333335</v>
      </c>
      <c r="AX708" s="171">
        <f t="shared" si="169"/>
        <v>143931.72119487909</v>
      </c>
      <c r="AY708">
        <f t="shared" si="173"/>
        <v>703000</v>
      </c>
      <c r="AZ708" s="171">
        <f t="shared" si="164"/>
        <v>2838765.0545282126</v>
      </c>
      <c r="BB708" s="171">
        <f t="shared" si="170"/>
        <v>322208.33333333331</v>
      </c>
      <c r="BC708" s="171">
        <f t="shared" si="171"/>
        <v>76621.621621621627</v>
      </c>
      <c r="BD708">
        <f t="shared" si="174"/>
        <v>703000</v>
      </c>
      <c r="BE708" s="171">
        <f t="shared" si="165"/>
        <v>398829.95495495491</v>
      </c>
    </row>
    <row r="709" spans="39:57" x14ac:dyDescent="0.2">
      <c r="AM709" s="171">
        <f t="shared" ref="AM709:AM772" si="176">AO709/2*$C$17</f>
        <v>9827840</v>
      </c>
      <c r="AN709" s="171">
        <f t="shared" si="166"/>
        <v>6946.9098456417069</v>
      </c>
      <c r="AO709">
        <f t="shared" si="172"/>
        <v>704000</v>
      </c>
      <c r="AP709" s="171">
        <f t="shared" ref="AP709:AP772" si="177">AM709+AN709</f>
        <v>9834786.9098456409</v>
      </c>
      <c r="AR709" s="171">
        <f t="shared" ref="AR709:AR772" si="178">AT709/2*$C$46</f>
        <v>2991706.6666666665</v>
      </c>
      <c r="AS709" s="171">
        <f t="shared" si="167"/>
        <v>2997.159090909091</v>
      </c>
      <c r="AT709">
        <f t="shared" si="175"/>
        <v>704000</v>
      </c>
      <c r="AU709" s="171">
        <f t="shared" ref="AU709:AU772" si="179">AR709+AS709</f>
        <v>2994703.8257575757</v>
      </c>
      <c r="AW709" s="171">
        <f t="shared" si="168"/>
        <v>2698666.666666667</v>
      </c>
      <c r="AX709" s="171">
        <f t="shared" si="169"/>
        <v>143727.27272727274</v>
      </c>
      <c r="AY709">
        <f t="shared" si="173"/>
        <v>704000</v>
      </c>
      <c r="AZ709" s="171">
        <f t="shared" ref="AZ709:AZ772" si="180">AW709+AX709</f>
        <v>2842393.9393939399</v>
      </c>
      <c r="BB709" s="171">
        <f t="shared" si="170"/>
        <v>322666.66666666663</v>
      </c>
      <c r="BC709" s="171">
        <f t="shared" si="171"/>
        <v>76512.784090909088</v>
      </c>
      <c r="BD709">
        <f t="shared" si="174"/>
        <v>704000</v>
      </c>
      <c r="BE709" s="171">
        <f t="shared" ref="BE709:BE772" si="181">BB709+BC709</f>
        <v>399179.45075757569</v>
      </c>
    </row>
    <row r="710" spans="39:57" x14ac:dyDescent="0.2">
      <c r="AM710" s="171">
        <f t="shared" si="176"/>
        <v>9841800</v>
      </c>
      <c r="AN710" s="171">
        <f t="shared" ref="AN710:AN773" si="182">$C$16*$C$15/AO710</f>
        <v>6937.0560728110095</v>
      </c>
      <c r="AO710">
        <f t="shared" si="172"/>
        <v>705000</v>
      </c>
      <c r="AP710" s="171">
        <f t="shared" si="177"/>
        <v>9848737.0560728107</v>
      </c>
      <c r="AR710" s="171">
        <f t="shared" si="178"/>
        <v>2995956.2499999995</v>
      </c>
      <c r="AS710" s="171">
        <f t="shared" ref="AS710:AS773" si="183">$C$44*$C$45/AT710</f>
        <v>2992.9078014184397</v>
      </c>
      <c r="AT710">
        <f t="shared" si="175"/>
        <v>705000</v>
      </c>
      <c r="AU710" s="171">
        <f t="shared" si="179"/>
        <v>2998949.1578014181</v>
      </c>
      <c r="AW710" s="171">
        <f t="shared" ref="AW710:AW773" si="184">AY710/2*$C$73</f>
        <v>2702500</v>
      </c>
      <c r="AX710" s="171">
        <f t="shared" ref="AX710:AX773" si="185">$C$72*$C$71/AY710</f>
        <v>143523.40425531915</v>
      </c>
      <c r="AY710">
        <f t="shared" si="173"/>
        <v>705000</v>
      </c>
      <c r="AZ710" s="171">
        <f t="shared" si="180"/>
        <v>2846023.4042553194</v>
      </c>
      <c r="BB710" s="171">
        <f t="shared" ref="BB710:BB773" si="186">BD710/2*$C$107</f>
        <v>323125</v>
      </c>
      <c r="BC710" s="171">
        <f t="shared" ref="BC710:BC773" si="187">$C$105*$C$106/BD710</f>
        <v>76404.255319148942</v>
      </c>
      <c r="BD710">
        <f t="shared" si="174"/>
        <v>705000</v>
      </c>
      <c r="BE710" s="171">
        <f t="shared" si="181"/>
        <v>399529.25531914894</v>
      </c>
    </row>
    <row r="711" spans="39:57" x14ac:dyDescent="0.2">
      <c r="AM711" s="171">
        <f t="shared" si="176"/>
        <v>9855760</v>
      </c>
      <c r="AN711" s="171">
        <f t="shared" si="182"/>
        <v>6927.2302143509369</v>
      </c>
      <c r="AO711">
        <f t="shared" ref="AO711:AO774" si="188">1000+AO710</f>
        <v>706000</v>
      </c>
      <c r="AP711" s="171">
        <f t="shared" si="177"/>
        <v>9862687.2302143518</v>
      </c>
      <c r="AR711" s="171">
        <f t="shared" si="178"/>
        <v>3000205.833333333</v>
      </c>
      <c r="AS711" s="171">
        <f t="shared" si="183"/>
        <v>2988.668555240793</v>
      </c>
      <c r="AT711">
        <f t="shared" si="175"/>
        <v>706000</v>
      </c>
      <c r="AU711" s="171">
        <f t="shared" si="179"/>
        <v>3003194.5018885736</v>
      </c>
      <c r="AW711" s="171">
        <f t="shared" si="184"/>
        <v>2706333.3333333335</v>
      </c>
      <c r="AX711" s="171">
        <f t="shared" si="185"/>
        <v>143320.1133144476</v>
      </c>
      <c r="AY711">
        <f t="shared" ref="AY711:AY774" si="189">1000+AY710</f>
        <v>706000</v>
      </c>
      <c r="AZ711" s="171">
        <f t="shared" si="180"/>
        <v>2849653.4466477809</v>
      </c>
      <c r="BB711" s="171">
        <f t="shared" si="186"/>
        <v>323583.33333333331</v>
      </c>
      <c r="BC711" s="171">
        <f t="shared" si="187"/>
        <v>76296.033994334284</v>
      </c>
      <c r="BD711">
        <f t="shared" ref="BD711:BD774" si="190">1000+BD710</f>
        <v>706000</v>
      </c>
      <c r="BE711" s="171">
        <f t="shared" si="181"/>
        <v>399879.3673276676</v>
      </c>
    </row>
    <row r="712" spans="39:57" x14ac:dyDescent="0.2">
      <c r="AM712" s="171">
        <f t="shared" si="176"/>
        <v>9869720</v>
      </c>
      <c r="AN712" s="171">
        <f t="shared" si="182"/>
        <v>6917.4321518129582</v>
      </c>
      <c r="AO712">
        <f t="shared" si="188"/>
        <v>707000</v>
      </c>
      <c r="AP712" s="171">
        <f t="shared" si="177"/>
        <v>9876637.4321518131</v>
      </c>
      <c r="AR712" s="171">
        <f t="shared" si="178"/>
        <v>3004455.4166666665</v>
      </c>
      <c r="AS712" s="171">
        <f t="shared" si="183"/>
        <v>2984.4413012729842</v>
      </c>
      <c r="AT712">
        <f t="shared" ref="AT712:AT775" si="191">AT711+1000</f>
        <v>707000</v>
      </c>
      <c r="AU712" s="171">
        <f t="shared" si="179"/>
        <v>3007439.8579679397</v>
      </c>
      <c r="AW712" s="171">
        <f t="shared" si="184"/>
        <v>2710166.666666667</v>
      </c>
      <c r="AX712" s="171">
        <f t="shared" si="185"/>
        <v>143117.39745403113</v>
      </c>
      <c r="AY712">
        <f t="shared" si="189"/>
        <v>707000</v>
      </c>
      <c r="AZ712" s="171">
        <f t="shared" si="180"/>
        <v>2853284.0641206983</v>
      </c>
      <c r="BB712" s="171">
        <f t="shared" si="186"/>
        <v>324041.66666666663</v>
      </c>
      <c r="BC712" s="171">
        <f t="shared" si="187"/>
        <v>76188.118811881184</v>
      </c>
      <c r="BD712">
        <f t="shared" si="190"/>
        <v>707000</v>
      </c>
      <c r="BE712" s="171">
        <f t="shared" si="181"/>
        <v>400229.7854785478</v>
      </c>
    </row>
    <row r="713" spans="39:57" x14ac:dyDescent="0.2">
      <c r="AM713" s="171">
        <f t="shared" si="176"/>
        <v>9883680</v>
      </c>
      <c r="AN713" s="171">
        <f t="shared" si="182"/>
        <v>6907.6617674177423</v>
      </c>
      <c r="AO713">
        <f t="shared" si="188"/>
        <v>708000</v>
      </c>
      <c r="AP713" s="171">
        <f t="shared" si="177"/>
        <v>9890587.6617674176</v>
      </c>
      <c r="AR713" s="171">
        <f t="shared" si="178"/>
        <v>3008704.9999999995</v>
      </c>
      <c r="AS713" s="171">
        <f t="shared" si="183"/>
        <v>2980.2259887005648</v>
      </c>
      <c r="AT713">
        <f t="shared" si="191"/>
        <v>708000</v>
      </c>
      <c r="AU713" s="171">
        <f t="shared" si="179"/>
        <v>3011685.2259887001</v>
      </c>
      <c r="AW713" s="171">
        <f t="shared" si="184"/>
        <v>2714000</v>
      </c>
      <c r="AX713" s="171">
        <f t="shared" si="185"/>
        <v>142915.25423728814</v>
      </c>
      <c r="AY713">
        <f t="shared" si="189"/>
        <v>708000</v>
      </c>
      <c r="AZ713" s="171">
        <f t="shared" si="180"/>
        <v>2856915.2542372881</v>
      </c>
      <c r="BB713" s="171">
        <f t="shared" si="186"/>
        <v>324500</v>
      </c>
      <c r="BC713" s="171">
        <f t="shared" si="187"/>
        <v>76080.508474576272</v>
      </c>
      <c r="BD713">
        <f t="shared" si="190"/>
        <v>708000</v>
      </c>
      <c r="BE713" s="171">
        <f t="shared" si="181"/>
        <v>400580.50847457629</v>
      </c>
    </row>
    <row r="714" spans="39:57" x14ac:dyDescent="0.2">
      <c r="AM714" s="171">
        <f t="shared" si="176"/>
        <v>9897640</v>
      </c>
      <c r="AN714" s="171">
        <f t="shared" si="182"/>
        <v>6897.9189440504388</v>
      </c>
      <c r="AO714">
        <f t="shared" si="188"/>
        <v>709000</v>
      </c>
      <c r="AP714" s="171">
        <f t="shared" si="177"/>
        <v>9904537.9189440496</v>
      </c>
      <c r="AR714" s="171">
        <f t="shared" si="178"/>
        <v>3012954.583333333</v>
      </c>
      <c r="AS714" s="171">
        <f t="shared" si="183"/>
        <v>2976.0225669957686</v>
      </c>
      <c r="AT714">
        <f t="shared" si="191"/>
        <v>709000</v>
      </c>
      <c r="AU714" s="171">
        <f t="shared" si="179"/>
        <v>3015930.6059003286</v>
      </c>
      <c r="AW714" s="171">
        <f t="shared" si="184"/>
        <v>2717833.3333333335</v>
      </c>
      <c r="AX714" s="171">
        <f t="shared" si="185"/>
        <v>142713.68124118476</v>
      </c>
      <c r="AY714">
        <f t="shared" si="189"/>
        <v>709000</v>
      </c>
      <c r="AZ714" s="171">
        <f t="shared" si="180"/>
        <v>2860547.0145745184</v>
      </c>
      <c r="BB714" s="171">
        <f t="shared" si="186"/>
        <v>324958.33333333331</v>
      </c>
      <c r="BC714" s="171">
        <f t="shared" si="187"/>
        <v>75973.201692524686</v>
      </c>
      <c r="BD714">
        <f t="shared" si="190"/>
        <v>709000</v>
      </c>
      <c r="BE714" s="171">
        <f t="shared" si="181"/>
        <v>400931.53502585797</v>
      </c>
    </row>
    <row r="715" spans="39:57" x14ac:dyDescent="0.2">
      <c r="AM715" s="171">
        <f t="shared" si="176"/>
        <v>9911600</v>
      </c>
      <c r="AN715" s="171">
        <f t="shared" si="182"/>
        <v>6888.2035652560016</v>
      </c>
      <c r="AO715">
        <f t="shared" si="188"/>
        <v>710000</v>
      </c>
      <c r="AP715" s="171">
        <f t="shared" si="177"/>
        <v>9918488.2035652567</v>
      </c>
      <c r="AR715" s="171">
        <f t="shared" si="178"/>
        <v>3017204.1666666665</v>
      </c>
      <c r="AS715" s="171">
        <f t="shared" si="183"/>
        <v>2971.8309859154929</v>
      </c>
      <c r="AT715">
        <f t="shared" si="191"/>
        <v>710000</v>
      </c>
      <c r="AU715" s="171">
        <f t="shared" si="179"/>
        <v>3020175.9976525819</v>
      </c>
      <c r="AW715" s="171">
        <f t="shared" si="184"/>
        <v>2721666.666666667</v>
      </c>
      <c r="AX715" s="171">
        <f t="shared" si="185"/>
        <v>142512.67605633804</v>
      </c>
      <c r="AY715">
        <f t="shared" si="189"/>
        <v>710000</v>
      </c>
      <c r="AZ715" s="171">
        <f t="shared" si="180"/>
        <v>2864179.342723005</v>
      </c>
      <c r="BB715" s="171">
        <f t="shared" si="186"/>
        <v>325416.66666666663</v>
      </c>
      <c r="BC715" s="171">
        <f t="shared" si="187"/>
        <v>75866.197183098586</v>
      </c>
      <c r="BD715">
        <f t="shared" si="190"/>
        <v>710000</v>
      </c>
      <c r="BE715" s="171">
        <f t="shared" si="181"/>
        <v>401282.86384976521</v>
      </c>
    </row>
    <row r="716" spans="39:57" x14ac:dyDescent="0.2">
      <c r="AM716" s="171">
        <f t="shared" si="176"/>
        <v>9925560</v>
      </c>
      <c r="AN716" s="171">
        <f t="shared" si="182"/>
        <v>6878.5155152345451</v>
      </c>
      <c r="AO716">
        <f t="shared" si="188"/>
        <v>711000</v>
      </c>
      <c r="AP716" s="171">
        <f t="shared" si="177"/>
        <v>9932438.5155152343</v>
      </c>
      <c r="AR716" s="171">
        <f t="shared" si="178"/>
        <v>3021453.7499999995</v>
      </c>
      <c r="AS716" s="171">
        <f t="shared" si="183"/>
        <v>2967.6511954992966</v>
      </c>
      <c r="AT716">
        <f t="shared" si="191"/>
        <v>711000</v>
      </c>
      <c r="AU716" s="171">
        <f t="shared" si="179"/>
        <v>3024421.4011954986</v>
      </c>
      <c r="AW716" s="171">
        <f t="shared" si="184"/>
        <v>2725500</v>
      </c>
      <c r="AX716" s="171">
        <f t="shared" si="185"/>
        <v>142312.23628691983</v>
      </c>
      <c r="AY716">
        <f t="shared" si="189"/>
        <v>711000</v>
      </c>
      <c r="AZ716" s="171">
        <f t="shared" si="180"/>
        <v>2867812.23628692</v>
      </c>
      <c r="BB716" s="171">
        <f t="shared" si="186"/>
        <v>325875</v>
      </c>
      <c r="BC716" s="171">
        <f t="shared" si="187"/>
        <v>75759.493670886077</v>
      </c>
      <c r="BD716">
        <f t="shared" si="190"/>
        <v>711000</v>
      </c>
      <c r="BE716" s="171">
        <f t="shared" si="181"/>
        <v>401634.49367088609</v>
      </c>
    </row>
    <row r="717" spans="39:57" x14ac:dyDescent="0.2">
      <c r="AM717" s="171">
        <f t="shared" si="176"/>
        <v>9939520</v>
      </c>
      <c r="AN717" s="171">
        <f t="shared" si="182"/>
        <v>6868.8546788367439</v>
      </c>
      <c r="AO717">
        <f t="shared" si="188"/>
        <v>712000</v>
      </c>
      <c r="AP717" s="171">
        <f t="shared" si="177"/>
        <v>9946388.8546788376</v>
      </c>
      <c r="AR717" s="171">
        <f t="shared" si="178"/>
        <v>3025703.333333333</v>
      </c>
      <c r="AS717" s="171">
        <f t="shared" si="183"/>
        <v>2963.4831460674159</v>
      </c>
      <c r="AT717">
        <f t="shared" si="191"/>
        <v>712000</v>
      </c>
      <c r="AU717" s="171">
        <f t="shared" si="179"/>
        <v>3028666.8164794003</v>
      </c>
      <c r="AW717" s="171">
        <f t="shared" si="184"/>
        <v>2729333.3333333335</v>
      </c>
      <c r="AX717" s="171">
        <f t="shared" si="185"/>
        <v>142112.35955056178</v>
      </c>
      <c r="AY717">
        <f t="shared" si="189"/>
        <v>712000</v>
      </c>
      <c r="AZ717" s="171">
        <f t="shared" si="180"/>
        <v>2871445.6928838952</v>
      </c>
      <c r="BB717" s="171">
        <f t="shared" si="186"/>
        <v>326333.33333333331</v>
      </c>
      <c r="BC717" s="171">
        <f t="shared" si="187"/>
        <v>75653.089887640454</v>
      </c>
      <c r="BD717">
        <f t="shared" si="190"/>
        <v>712000</v>
      </c>
      <c r="BE717" s="171">
        <f t="shared" si="181"/>
        <v>401986.42322097375</v>
      </c>
    </row>
    <row r="718" spans="39:57" x14ac:dyDescent="0.2">
      <c r="AM718" s="171">
        <f t="shared" si="176"/>
        <v>9953480</v>
      </c>
      <c r="AN718" s="171">
        <f t="shared" si="182"/>
        <v>6859.2209415592724</v>
      </c>
      <c r="AO718">
        <f t="shared" si="188"/>
        <v>713000</v>
      </c>
      <c r="AP718" s="171">
        <f t="shared" si="177"/>
        <v>9960339.2209415585</v>
      </c>
      <c r="AR718" s="171">
        <f t="shared" si="178"/>
        <v>3029952.9166666665</v>
      </c>
      <c r="AS718" s="171">
        <f t="shared" si="183"/>
        <v>2959.3267882187938</v>
      </c>
      <c r="AT718">
        <f t="shared" si="191"/>
        <v>713000</v>
      </c>
      <c r="AU718" s="171">
        <f t="shared" si="179"/>
        <v>3032912.2434548852</v>
      </c>
      <c r="AW718" s="171">
        <f t="shared" si="184"/>
        <v>2733166.666666667</v>
      </c>
      <c r="AX718" s="171">
        <f t="shared" si="185"/>
        <v>141913.04347826086</v>
      </c>
      <c r="AY718">
        <f t="shared" si="189"/>
        <v>713000</v>
      </c>
      <c r="AZ718" s="171">
        <f t="shared" si="180"/>
        <v>2875079.7101449277</v>
      </c>
      <c r="BB718" s="171">
        <f t="shared" si="186"/>
        <v>326791.66666666663</v>
      </c>
      <c r="BC718" s="171">
        <f t="shared" si="187"/>
        <v>75546.984572230009</v>
      </c>
      <c r="BD718">
        <f t="shared" si="190"/>
        <v>713000</v>
      </c>
      <c r="BE718" s="171">
        <f t="shared" si="181"/>
        <v>402338.65123889665</v>
      </c>
    </row>
    <row r="719" spans="39:57" x14ac:dyDescent="0.2">
      <c r="AM719" s="171">
        <f t="shared" si="176"/>
        <v>9967440</v>
      </c>
      <c r="AN719" s="171">
        <f t="shared" si="182"/>
        <v>6849.6141895402816</v>
      </c>
      <c r="AO719">
        <f t="shared" si="188"/>
        <v>714000</v>
      </c>
      <c r="AP719" s="171">
        <f t="shared" si="177"/>
        <v>9974289.614189541</v>
      </c>
      <c r="AR719" s="171">
        <f t="shared" si="178"/>
        <v>3034202.4999999995</v>
      </c>
      <c r="AS719" s="171">
        <f t="shared" si="183"/>
        <v>2955.1820728291318</v>
      </c>
      <c r="AT719">
        <f t="shared" si="191"/>
        <v>714000</v>
      </c>
      <c r="AU719" s="171">
        <f t="shared" si="179"/>
        <v>3037157.6820728285</v>
      </c>
      <c r="AW719" s="171">
        <f t="shared" si="184"/>
        <v>2737000</v>
      </c>
      <c r="AX719" s="171">
        <f t="shared" si="185"/>
        <v>141714.28571428571</v>
      </c>
      <c r="AY719">
        <f t="shared" si="189"/>
        <v>714000</v>
      </c>
      <c r="AZ719" s="171">
        <f t="shared" si="180"/>
        <v>2878714.2857142859</v>
      </c>
      <c r="BB719" s="171">
        <f t="shared" si="186"/>
        <v>327250</v>
      </c>
      <c r="BC719" s="171">
        <f t="shared" si="187"/>
        <v>75441.176470588238</v>
      </c>
      <c r="BD719">
        <f t="shared" si="190"/>
        <v>714000</v>
      </c>
      <c r="BE719" s="171">
        <f t="shared" si="181"/>
        <v>402691.17647058825</v>
      </c>
    </row>
    <row r="720" spans="39:57" x14ac:dyDescent="0.2">
      <c r="AM720" s="171">
        <f t="shared" si="176"/>
        <v>9981400</v>
      </c>
      <c r="AN720" s="171">
        <f t="shared" si="182"/>
        <v>6840.0343095549106</v>
      </c>
      <c r="AO720">
        <f t="shared" si="188"/>
        <v>715000</v>
      </c>
      <c r="AP720" s="171">
        <f t="shared" si="177"/>
        <v>9988240.0343095548</v>
      </c>
      <c r="AR720" s="171">
        <f t="shared" si="178"/>
        <v>3038452.083333333</v>
      </c>
      <c r="AS720" s="171">
        <f t="shared" si="183"/>
        <v>2951.048951048951</v>
      </c>
      <c r="AT720">
        <f t="shared" si="191"/>
        <v>715000</v>
      </c>
      <c r="AU720" s="171">
        <f t="shared" si="179"/>
        <v>3041403.1322843819</v>
      </c>
      <c r="AW720" s="171">
        <f t="shared" si="184"/>
        <v>2740833.3333333335</v>
      </c>
      <c r="AX720" s="171">
        <f t="shared" si="185"/>
        <v>141516.08391608391</v>
      </c>
      <c r="AY720">
        <f t="shared" si="189"/>
        <v>715000</v>
      </c>
      <c r="AZ720" s="171">
        <f t="shared" si="180"/>
        <v>2882349.4172494174</v>
      </c>
      <c r="BB720" s="171">
        <f t="shared" si="186"/>
        <v>327708.33333333331</v>
      </c>
      <c r="BC720" s="171">
        <f t="shared" si="187"/>
        <v>75335.664335664333</v>
      </c>
      <c r="BD720">
        <f t="shared" si="190"/>
        <v>715000</v>
      </c>
      <c r="BE720" s="171">
        <f t="shared" si="181"/>
        <v>403043.99766899762</v>
      </c>
    </row>
    <row r="721" spans="39:57" x14ac:dyDescent="0.2">
      <c r="AM721" s="171">
        <f t="shared" si="176"/>
        <v>9995360</v>
      </c>
      <c r="AN721" s="171">
        <f t="shared" si="182"/>
        <v>6830.4811890108394</v>
      </c>
      <c r="AO721">
        <f t="shared" si="188"/>
        <v>716000</v>
      </c>
      <c r="AP721" s="171">
        <f t="shared" si="177"/>
        <v>10002190.481189011</v>
      </c>
      <c r="AR721" s="171">
        <f t="shared" si="178"/>
        <v>3042701.6666666665</v>
      </c>
      <c r="AS721" s="171">
        <f t="shared" si="183"/>
        <v>2946.9273743016761</v>
      </c>
      <c r="AT721">
        <f t="shared" si="191"/>
        <v>716000</v>
      </c>
      <c r="AU721" s="171">
        <f t="shared" si="179"/>
        <v>3045648.594040968</v>
      </c>
      <c r="AW721" s="171">
        <f t="shared" si="184"/>
        <v>2744666.666666667</v>
      </c>
      <c r="AX721" s="171">
        <f t="shared" si="185"/>
        <v>141318.43575418994</v>
      </c>
      <c r="AY721">
        <f t="shared" si="189"/>
        <v>716000</v>
      </c>
      <c r="AZ721" s="171">
        <f t="shared" si="180"/>
        <v>2885985.1024208567</v>
      </c>
      <c r="BB721" s="171">
        <f t="shared" si="186"/>
        <v>328166.66666666663</v>
      </c>
      <c r="BC721" s="171">
        <f t="shared" si="187"/>
        <v>75230.446927374302</v>
      </c>
      <c r="BD721">
        <f t="shared" si="190"/>
        <v>716000</v>
      </c>
      <c r="BE721" s="171">
        <f t="shared" si="181"/>
        <v>403397.11359404091</v>
      </c>
    </row>
    <row r="722" spans="39:57" x14ac:dyDescent="0.2">
      <c r="AM722" s="171">
        <f t="shared" si="176"/>
        <v>10009320</v>
      </c>
      <c r="AN722" s="171">
        <f t="shared" si="182"/>
        <v>6820.9547159438789</v>
      </c>
      <c r="AO722">
        <f t="shared" si="188"/>
        <v>717000</v>
      </c>
      <c r="AP722" s="171">
        <f t="shared" si="177"/>
        <v>10016140.954715943</v>
      </c>
      <c r="AR722" s="171">
        <f t="shared" si="178"/>
        <v>3046951.2499999995</v>
      </c>
      <c r="AS722" s="171">
        <f t="shared" si="183"/>
        <v>2942.8172942817296</v>
      </c>
      <c r="AT722">
        <f t="shared" si="191"/>
        <v>717000</v>
      </c>
      <c r="AU722" s="171">
        <f t="shared" si="179"/>
        <v>3049894.0672942814</v>
      </c>
      <c r="AW722" s="171">
        <f t="shared" si="184"/>
        <v>2748500</v>
      </c>
      <c r="AX722" s="171">
        <f t="shared" si="185"/>
        <v>141121.33891213388</v>
      </c>
      <c r="AY722">
        <f t="shared" si="189"/>
        <v>717000</v>
      </c>
      <c r="AZ722" s="171">
        <f t="shared" si="180"/>
        <v>2889621.3389121341</v>
      </c>
      <c r="BB722" s="171">
        <f t="shared" si="186"/>
        <v>328625</v>
      </c>
      <c r="BC722" s="171">
        <f t="shared" si="187"/>
        <v>75125.523012552309</v>
      </c>
      <c r="BD722">
        <f t="shared" si="190"/>
        <v>717000</v>
      </c>
      <c r="BE722" s="171">
        <f t="shared" si="181"/>
        <v>403750.52301255229</v>
      </c>
    </row>
    <row r="723" spans="39:57" x14ac:dyDescent="0.2">
      <c r="AM723" s="171">
        <f t="shared" si="176"/>
        <v>10023280</v>
      </c>
      <c r="AN723" s="171">
        <f t="shared" si="182"/>
        <v>6811.4547790135948</v>
      </c>
      <c r="AO723">
        <f t="shared" si="188"/>
        <v>718000</v>
      </c>
      <c r="AP723" s="171">
        <f t="shared" si="177"/>
        <v>10030091.454779014</v>
      </c>
      <c r="AR723" s="171">
        <f t="shared" si="178"/>
        <v>3051200.833333333</v>
      </c>
      <c r="AS723" s="171">
        <f t="shared" si="183"/>
        <v>2938.7186629526464</v>
      </c>
      <c r="AT723">
        <f t="shared" si="191"/>
        <v>718000</v>
      </c>
      <c r="AU723" s="171">
        <f t="shared" si="179"/>
        <v>3054139.5519962856</v>
      </c>
      <c r="AW723" s="171">
        <f t="shared" si="184"/>
        <v>2752333.3333333335</v>
      </c>
      <c r="AX723" s="171">
        <f t="shared" si="185"/>
        <v>140924.79108635098</v>
      </c>
      <c r="AY723">
        <f t="shared" si="189"/>
        <v>718000</v>
      </c>
      <c r="AZ723" s="171">
        <f t="shared" si="180"/>
        <v>2893258.1244196845</v>
      </c>
      <c r="BB723" s="171">
        <f t="shared" si="186"/>
        <v>329083.33333333331</v>
      </c>
      <c r="BC723" s="171">
        <f t="shared" si="187"/>
        <v>75020.891364902505</v>
      </c>
      <c r="BD723">
        <f t="shared" si="190"/>
        <v>718000</v>
      </c>
      <c r="BE723" s="171">
        <f t="shared" si="181"/>
        <v>404104.2246982358</v>
      </c>
    </row>
    <row r="724" spans="39:57" x14ac:dyDescent="0.2">
      <c r="AM724" s="171">
        <f t="shared" si="176"/>
        <v>10037240</v>
      </c>
      <c r="AN724" s="171">
        <f t="shared" si="182"/>
        <v>6801.9812674989726</v>
      </c>
      <c r="AO724">
        <f t="shared" si="188"/>
        <v>719000</v>
      </c>
      <c r="AP724" s="171">
        <f t="shared" si="177"/>
        <v>10044041.981267499</v>
      </c>
      <c r="AR724" s="171">
        <f t="shared" si="178"/>
        <v>3055450.4166666665</v>
      </c>
      <c r="AS724" s="171">
        <f t="shared" si="183"/>
        <v>2934.6314325452017</v>
      </c>
      <c r="AT724">
        <f t="shared" si="191"/>
        <v>719000</v>
      </c>
      <c r="AU724" s="171">
        <f t="shared" si="179"/>
        <v>3058385.0480992119</v>
      </c>
      <c r="AW724" s="171">
        <f t="shared" si="184"/>
        <v>2756166.666666667</v>
      </c>
      <c r="AX724" s="171">
        <f t="shared" si="185"/>
        <v>140728.78998609178</v>
      </c>
      <c r="AY724">
        <f t="shared" si="189"/>
        <v>719000</v>
      </c>
      <c r="AZ724" s="171">
        <f t="shared" si="180"/>
        <v>2896895.4566527586</v>
      </c>
      <c r="BB724" s="171">
        <f t="shared" si="186"/>
        <v>329541.66666666663</v>
      </c>
      <c r="BC724" s="171">
        <f t="shared" si="187"/>
        <v>74916.550764951317</v>
      </c>
      <c r="BD724">
        <f t="shared" si="190"/>
        <v>719000</v>
      </c>
      <c r="BE724" s="171">
        <f t="shared" si="181"/>
        <v>404458.21743161796</v>
      </c>
    </row>
    <row r="725" spans="39:57" x14ac:dyDescent="0.2">
      <c r="AM725" s="171">
        <f t="shared" si="176"/>
        <v>10051200</v>
      </c>
      <c r="AN725" s="171">
        <f t="shared" si="182"/>
        <v>6792.5340712941133</v>
      </c>
      <c r="AO725">
        <f t="shared" si="188"/>
        <v>720000</v>
      </c>
      <c r="AP725" s="171">
        <f t="shared" si="177"/>
        <v>10057992.534071295</v>
      </c>
      <c r="AR725" s="171">
        <f t="shared" si="178"/>
        <v>3059699.9999999995</v>
      </c>
      <c r="AS725" s="171">
        <f t="shared" si="183"/>
        <v>2930.5555555555557</v>
      </c>
      <c r="AT725">
        <f t="shared" si="191"/>
        <v>720000</v>
      </c>
      <c r="AU725" s="171">
        <f t="shared" si="179"/>
        <v>3062630.555555555</v>
      </c>
      <c r="AW725" s="171">
        <f t="shared" si="184"/>
        <v>2760000</v>
      </c>
      <c r="AX725" s="171">
        <f t="shared" si="185"/>
        <v>140533.33333333334</v>
      </c>
      <c r="AY725">
        <f t="shared" si="189"/>
        <v>720000</v>
      </c>
      <c r="AZ725" s="171">
        <f t="shared" si="180"/>
        <v>2900533.3333333335</v>
      </c>
      <c r="BB725" s="171">
        <f t="shared" si="186"/>
        <v>330000</v>
      </c>
      <c r="BC725" s="171">
        <f t="shared" si="187"/>
        <v>74812.5</v>
      </c>
      <c r="BD725">
        <f t="shared" si="190"/>
        <v>720000</v>
      </c>
      <c r="BE725" s="171">
        <f t="shared" si="181"/>
        <v>404812.5</v>
      </c>
    </row>
    <row r="726" spans="39:57" x14ac:dyDescent="0.2">
      <c r="AM726" s="171">
        <f t="shared" si="176"/>
        <v>10065160</v>
      </c>
      <c r="AN726" s="171">
        <f t="shared" si="182"/>
        <v>6783.1130809039687</v>
      </c>
      <c r="AO726">
        <f t="shared" si="188"/>
        <v>721000</v>
      </c>
      <c r="AP726" s="171">
        <f t="shared" si="177"/>
        <v>10071943.113080904</v>
      </c>
      <c r="AR726" s="171">
        <f t="shared" si="178"/>
        <v>3063949.583333333</v>
      </c>
      <c r="AS726" s="171">
        <f t="shared" si="183"/>
        <v>2926.4909847434119</v>
      </c>
      <c r="AT726">
        <f t="shared" si="191"/>
        <v>721000</v>
      </c>
      <c r="AU726" s="171">
        <f t="shared" si="179"/>
        <v>3066876.0743180765</v>
      </c>
      <c r="AW726" s="171">
        <f t="shared" si="184"/>
        <v>2763833.3333333335</v>
      </c>
      <c r="AX726" s="171">
        <f t="shared" si="185"/>
        <v>140338.41886269071</v>
      </c>
      <c r="AY726">
        <f t="shared" si="189"/>
        <v>721000</v>
      </c>
      <c r="AZ726" s="171">
        <f t="shared" si="180"/>
        <v>2904171.7521960242</v>
      </c>
      <c r="BB726" s="171">
        <f t="shared" si="186"/>
        <v>330458.33333333331</v>
      </c>
      <c r="BC726" s="171">
        <f t="shared" si="187"/>
        <v>74708.737864077673</v>
      </c>
      <c r="BD726">
        <f t="shared" si="190"/>
        <v>721000</v>
      </c>
      <c r="BE726" s="171">
        <f t="shared" si="181"/>
        <v>405167.07119741099</v>
      </c>
    </row>
    <row r="727" spans="39:57" x14ac:dyDescent="0.2">
      <c r="AM727" s="171">
        <f t="shared" si="176"/>
        <v>10079120</v>
      </c>
      <c r="AN727" s="171">
        <f t="shared" si="182"/>
        <v>6773.7181874401131</v>
      </c>
      <c r="AO727">
        <f t="shared" si="188"/>
        <v>722000</v>
      </c>
      <c r="AP727" s="171">
        <f t="shared" si="177"/>
        <v>10085893.71818744</v>
      </c>
      <c r="AR727" s="171">
        <f t="shared" si="178"/>
        <v>3068199.1666666665</v>
      </c>
      <c r="AS727" s="171">
        <f t="shared" si="183"/>
        <v>2922.4376731301941</v>
      </c>
      <c r="AT727">
        <f t="shared" si="191"/>
        <v>722000</v>
      </c>
      <c r="AU727" s="171">
        <f t="shared" si="179"/>
        <v>3071121.6043397966</v>
      </c>
      <c r="AW727" s="171">
        <f t="shared" si="184"/>
        <v>2767666.666666667</v>
      </c>
      <c r="AX727" s="171">
        <f t="shared" si="185"/>
        <v>140144.04432132965</v>
      </c>
      <c r="AY727">
        <f t="shared" si="189"/>
        <v>722000</v>
      </c>
      <c r="AZ727" s="171">
        <f t="shared" si="180"/>
        <v>2907810.7109879968</v>
      </c>
      <c r="BB727" s="171">
        <f t="shared" si="186"/>
        <v>330916.66666666663</v>
      </c>
      <c r="BC727" s="171">
        <f t="shared" si="187"/>
        <v>74605.263157894733</v>
      </c>
      <c r="BD727">
        <f t="shared" si="190"/>
        <v>722000</v>
      </c>
      <c r="BE727" s="171">
        <f t="shared" si="181"/>
        <v>405521.92982456135</v>
      </c>
    </row>
    <row r="728" spans="39:57" x14ac:dyDescent="0.2">
      <c r="AM728" s="171">
        <f t="shared" si="176"/>
        <v>10093080</v>
      </c>
      <c r="AN728" s="171">
        <f t="shared" si="182"/>
        <v>6764.3492826165439</v>
      </c>
      <c r="AO728">
        <f t="shared" si="188"/>
        <v>723000</v>
      </c>
      <c r="AP728" s="171">
        <f t="shared" si="177"/>
        <v>10099844.349282617</v>
      </c>
      <c r="AR728" s="171">
        <f t="shared" si="178"/>
        <v>3072448.7499999995</v>
      </c>
      <c r="AS728" s="171">
        <f t="shared" si="183"/>
        <v>2918.3955739972339</v>
      </c>
      <c r="AT728">
        <f t="shared" si="191"/>
        <v>723000</v>
      </c>
      <c r="AU728" s="171">
        <f t="shared" si="179"/>
        <v>3075367.1455739969</v>
      </c>
      <c r="AW728" s="171">
        <f t="shared" si="184"/>
        <v>2771500</v>
      </c>
      <c r="AX728" s="171">
        <f t="shared" si="185"/>
        <v>139950.20746887967</v>
      </c>
      <c r="AY728">
        <f t="shared" si="189"/>
        <v>723000</v>
      </c>
      <c r="AZ728" s="171">
        <f t="shared" si="180"/>
        <v>2911450.2074688799</v>
      </c>
      <c r="BB728" s="171">
        <f t="shared" si="186"/>
        <v>331375</v>
      </c>
      <c r="BC728" s="171">
        <f t="shared" si="187"/>
        <v>74502.074688796682</v>
      </c>
      <c r="BD728">
        <f t="shared" si="190"/>
        <v>723000</v>
      </c>
      <c r="BE728" s="171">
        <f t="shared" si="181"/>
        <v>405877.07468879665</v>
      </c>
    </row>
    <row r="729" spans="39:57" x14ac:dyDescent="0.2">
      <c r="AM729" s="171">
        <f t="shared" si="176"/>
        <v>10107040</v>
      </c>
      <c r="AN729" s="171">
        <f t="shared" si="182"/>
        <v>6755.0062587455268</v>
      </c>
      <c r="AO729">
        <f t="shared" si="188"/>
        <v>724000</v>
      </c>
      <c r="AP729" s="171">
        <f t="shared" si="177"/>
        <v>10113795.006258745</v>
      </c>
      <c r="AR729" s="171">
        <f t="shared" si="178"/>
        <v>3076698.333333333</v>
      </c>
      <c r="AS729" s="171">
        <f t="shared" si="183"/>
        <v>2914.3646408839777</v>
      </c>
      <c r="AT729">
        <f t="shared" si="191"/>
        <v>724000</v>
      </c>
      <c r="AU729" s="171">
        <f t="shared" si="179"/>
        <v>3079612.6979742171</v>
      </c>
      <c r="AW729" s="171">
        <f t="shared" si="184"/>
        <v>2775333.3333333335</v>
      </c>
      <c r="AX729" s="171">
        <f t="shared" si="185"/>
        <v>139756.90607734807</v>
      </c>
      <c r="AY729">
        <f t="shared" si="189"/>
        <v>724000</v>
      </c>
      <c r="AZ729" s="171">
        <f t="shared" si="180"/>
        <v>2915090.2394106817</v>
      </c>
      <c r="BB729" s="171">
        <f t="shared" si="186"/>
        <v>331833.33333333331</v>
      </c>
      <c r="BC729" s="171">
        <f t="shared" si="187"/>
        <v>74399.171270718231</v>
      </c>
      <c r="BD729">
        <f t="shared" si="190"/>
        <v>724000</v>
      </c>
      <c r="BE729" s="171">
        <f t="shared" si="181"/>
        <v>406232.50460405153</v>
      </c>
    </row>
    <row r="730" spans="39:57" x14ac:dyDescent="0.2">
      <c r="AM730" s="171">
        <f t="shared" si="176"/>
        <v>10121000</v>
      </c>
      <c r="AN730" s="171">
        <f t="shared" si="182"/>
        <v>6745.6890087334641</v>
      </c>
      <c r="AO730">
        <f t="shared" si="188"/>
        <v>725000</v>
      </c>
      <c r="AP730" s="171">
        <f t="shared" si="177"/>
        <v>10127745.689008733</v>
      </c>
      <c r="AR730" s="171">
        <f t="shared" si="178"/>
        <v>3080947.9166666665</v>
      </c>
      <c r="AS730" s="171">
        <f t="shared" si="183"/>
        <v>2910.344827586207</v>
      </c>
      <c r="AT730">
        <f t="shared" si="191"/>
        <v>725000</v>
      </c>
      <c r="AU730" s="171">
        <f t="shared" si="179"/>
        <v>3083858.2614942528</v>
      </c>
      <c r="AW730" s="171">
        <f t="shared" si="184"/>
        <v>2779166.666666667</v>
      </c>
      <c r="AX730" s="171">
        <f t="shared" si="185"/>
        <v>139564.13793103449</v>
      </c>
      <c r="AY730">
        <f t="shared" si="189"/>
        <v>725000</v>
      </c>
      <c r="AZ730" s="171">
        <f t="shared" si="180"/>
        <v>2918730.8045977014</v>
      </c>
      <c r="BB730" s="171">
        <f t="shared" si="186"/>
        <v>332291.66666666663</v>
      </c>
      <c r="BC730" s="171">
        <f t="shared" si="187"/>
        <v>74296.551724137928</v>
      </c>
      <c r="BD730">
        <f t="shared" si="190"/>
        <v>725000</v>
      </c>
      <c r="BE730" s="171">
        <f t="shared" si="181"/>
        <v>406588.21839080454</v>
      </c>
    </row>
    <row r="731" spans="39:57" x14ac:dyDescent="0.2">
      <c r="AM731" s="171">
        <f t="shared" si="176"/>
        <v>10134960</v>
      </c>
      <c r="AN731" s="171">
        <f t="shared" si="182"/>
        <v>6736.3974260768064</v>
      </c>
      <c r="AO731">
        <f t="shared" si="188"/>
        <v>726000</v>
      </c>
      <c r="AP731" s="171">
        <f t="shared" si="177"/>
        <v>10141696.397426076</v>
      </c>
      <c r="AR731" s="171">
        <f t="shared" si="178"/>
        <v>3085197.4999999995</v>
      </c>
      <c r="AS731" s="171">
        <f t="shared" si="183"/>
        <v>2906.3360881542699</v>
      </c>
      <c r="AT731">
        <f t="shared" si="191"/>
        <v>726000</v>
      </c>
      <c r="AU731" s="171">
        <f t="shared" si="179"/>
        <v>3088103.836088154</v>
      </c>
      <c r="AW731" s="171">
        <f t="shared" si="184"/>
        <v>2783000</v>
      </c>
      <c r="AX731" s="171">
        <f t="shared" si="185"/>
        <v>139371.90082644628</v>
      </c>
      <c r="AY731">
        <f t="shared" si="189"/>
        <v>726000</v>
      </c>
      <c r="AZ731" s="171">
        <f t="shared" si="180"/>
        <v>2922371.9008264462</v>
      </c>
      <c r="BB731" s="171">
        <f t="shared" si="186"/>
        <v>332750</v>
      </c>
      <c r="BC731" s="171">
        <f t="shared" si="187"/>
        <v>74194.21487603306</v>
      </c>
      <c r="BD731">
        <f t="shared" si="190"/>
        <v>726000</v>
      </c>
      <c r="BE731" s="171">
        <f t="shared" si="181"/>
        <v>406944.21487603307</v>
      </c>
    </row>
    <row r="732" spans="39:57" x14ac:dyDescent="0.2">
      <c r="AM732" s="171">
        <f t="shared" si="176"/>
        <v>10148920</v>
      </c>
      <c r="AN732" s="171">
        <f t="shared" si="182"/>
        <v>6727.1314048579934</v>
      </c>
      <c r="AO732">
        <f t="shared" si="188"/>
        <v>727000</v>
      </c>
      <c r="AP732" s="171">
        <f t="shared" si="177"/>
        <v>10155647.131404858</v>
      </c>
      <c r="AR732" s="171">
        <f t="shared" si="178"/>
        <v>3089447.083333333</v>
      </c>
      <c r="AS732" s="171">
        <f t="shared" si="183"/>
        <v>2902.3383768913341</v>
      </c>
      <c r="AT732">
        <f t="shared" si="191"/>
        <v>727000</v>
      </c>
      <c r="AU732" s="171">
        <f t="shared" si="179"/>
        <v>3092349.4217102244</v>
      </c>
      <c r="AW732" s="171">
        <f t="shared" si="184"/>
        <v>2786833.3333333335</v>
      </c>
      <c r="AX732" s="171">
        <f t="shared" si="185"/>
        <v>139180.19257221458</v>
      </c>
      <c r="AY732">
        <f t="shared" si="189"/>
        <v>727000</v>
      </c>
      <c r="AZ732" s="171">
        <f t="shared" si="180"/>
        <v>2926013.5259055481</v>
      </c>
      <c r="BB732" s="171">
        <f t="shared" si="186"/>
        <v>333208.33333333331</v>
      </c>
      <c r="BC732" s="171">
        <f t="shared" si="187"/>
        <v>74092.159559834938</v>
      </c>
      <c r="BD732">
        <f t="shared" si="190"/>
        <v>727000</v>
      </c>
      <c r="BE732" s="171">
        <f t="shared" si="181"/>
        <v>407300.49289316824</v>
      </c>
    </row>
    <row r="733" spans="39:57" x14ac:dyDescent="0.2">
      <c r="AM733" s="171">
        <f t="shared" si="176"/>
        <v>10162880</v>
      </c>
      <c r="AN733" s="171">
        <f t="shared" si="182"/>
        <v>6717.8908397414307</v>
      </c>
      <c r="AO733">
        <f t="shared" si="188"/>
        <v>728000</v>
      </c>
      <c r="AP733" s="171">
        <f t="shared" si="177"/>
        <v>10169597.890839741</v>
      </c>
      <c r="AR733" s="171">
        <f t="shared" si="178"/>
        <v>3093696.6666666665</v>
      </c>
      <c r="AS733" s="171">
        <f t="shared" si="183"/>
        <v>2898.3516483516482</v>
      </c>
      <c r="AT733">
        <f t="shared" si="191"/>
        <v>728000</v>
      </c>
      <c r="AU733" s="171">
        <f t="shared" si="179"/>
        <v>3096595.0183150182</v>
      </c>
      <c r="AW733" s="171">
        <f t="shared" si="184"/>
        <v>2790666.666666667</v>
      </c>
      <c r="AX733" s="171">
        <f t="shared" si="185"/>
        <v>138989.010989011</v>
      </c>
      <c r="AY733">
        <f t="shared" si="189"/>
        <v>728000</v>
      </c>
      <c r="AZ733" s="171">
        <f t="shared" si="180"/>
        <v>2929655.6776556778</v>
      </c>
      <c r="BB733" s="171">
        <f t="shared" si="186"/>
        <v>333666.66666666663</v>
      </c>
      <c r="BC733" s="171">
        <f t="shared" si="187"/>
        <v>73990.38461538461</v>
      </c>
      <c r="BD733">
        <f t="shared" si="190"/>
        <v>728000</v>
      </c>
      <c r="BE733" s="171">
        <f t="shared" si="181"/>
        <v>407657.05128205125</v>
      </c>
    </row>
    <row r="734" spans="39:57" x14ac:dyDescent="0.2">
      <c r="AM734" s="171">
        <f t="shared" si="176"/>
        <v>10176840</v>
      </c>
      <c r="AN734" s="171">
        <f t="shared" si="182"/>
        <v>6708.6756259694939</v>
      </c>
      <c r="AO734">
        <f t="shared" si="188"/>
        <v>729000</v>
      </c>
      <c r="AP734" s="171">
        <f t="shared" si="177"/>
        <v>10183548.675625969</v>
      </c>
      <c r="AR734" s="171">
        <f t="shared" si="178"/>
        <v>3097946.2499999995</v>
      </c>
      <c r="AS734" s="171">
        <f t="shared" si="183"/>
        <v>2894.3758573388204</v>
      </c>
      <c r="AT734">
        <f t="shared" si="191"/>
        <v>729000</v>
      </c>
      <c r="AU734" s="171">
        <f t="shared" si="179"/>
        <v>3100840.6258573383</v>
      </c>
      <c r="AW734" s="171">
        <f t="shared" si="184"/>
        <v>2794500</v>
      </c>
      <c r="AX734" s="171">
        <f t="shared" si="185"/>
        <v>138798.35390946502</v>
      </c>
      <c r="AY734">
        <f t="shared" si="189"/>
        <v>729000</v>
      </c>
      <c r="AZ734" s="171">
        <f t="shared" si="180"/>
        <v>2933298.353909465</v>
      </c>
      <c r="BB734" s="171">
        <f t="shared" si="186"/>
        <v>334125</v>
      </c>
      <c r="BC734" s="171">
        <f t="shared" si="187"/>
        <v>73888.888888888891</v>
      </c>
      <c r="BD734">
        <f t="shared" si="190"/>
        <v>729000</v>
      </c>
      <c r="BE734" s="171">
        <f t="shared" si="181"/>
        <v>408013.88888888888</v>
      </c>
    </row>
    <row r="735" spans="39:57" x14ac:dyDescent="0.2">
      <c r="AM735" s="171">
        <f t="shared" si="176"/>
        <v>10190800</v>
      </c>
      <c r="AN735" s="171">
        <f t="shared" si="182"/>
        <v>6699.4856593585773</v>
      </c>
      <c r="AO735">
        <f t="shared" si="188"/>
        <v>730000</v>
      </c>
      <c r="AP735" s="171">
        <f t="shared" si="177"/>
        <v>10197499.485659359</v>
      </c>
      <c r="AR735" s="171">
        <f t="shared" si="178"/>
        <v>3102195.833333333</v>
      </c>
      <c r="AS735" s="171">
        <f t="shared" si="183"/>
        <v>2890.4109589041095</v>
      </c>
      <c r="AT735">
        <f t="shared" si="191"/>
        <v>730000</v>
      </c>
      <c r="AU735" s="171">
        <f t="shared" si="179"/>
        <v>3105086.2442922373</v>
      </c>
      <c r="AW735" s="171">
        <f t="shared" si="184"/>
        <v>2798333.3333333335</v>
      </c>
      <c r="AX735" s="171">
        <f t="shared" si="185"/>
        <v>138608.21917808219</v>
      </c>
      <c r="AY735">
        <f t="shared" si="189"/>
        <v>730000</v>
      </c>
      <c r="AZ735" s="171">
        <f t="shared" si="180"/>
        <v>2936941.5525114154</v>
      </c>
      <c r="BB735" s="171">
        <f t="shared" si="186"/>
        <v>334583.33333333331</v>
      </c>
      <c r="BC735" s="171">
        <f t="shared" si="187"/>
        <v>73787.671232876717</v>
      </c>
      <c r="BD735">
        <f t="shared" si="190"/>
        <v>730000</v>
      </c>
      <c r="BE735" s="171">
        <f t="shared" si="181"/>
        <v>408371.00456621003</v>
      </c>
    </row>
    <row r="736" spans="39:57" x14ac:dyDescent="0.2">
      <c r="AM736" s="171">
        <f t="shared" si="176"/>
        <v>10204760</v>
      </c>
      <c r="AN736" s="171">
        <f t="shared" si="182"/>
        <v>6690.3208362951591</v>
      </c>
      <c r="AO736">
        <f t="shared" si="188"/>
        <v>731000</v>
      </c>
      <c r="AP736" s="171">
        <f t="shared" si="177"/>
        <v>10211450.320836294</v>
      </c>
      <c r="AR736" s="171">
        <f t="shared" si="178"/>
        <v>3106445.4166666665</v>
      </c>
      <c r="AS736" s="171">
        <f t="shared" si="183"/>
        <v>2886.4569083447332</v>
      </c>
      <c r="AT736">
        <f t="shared" si="191"/>
        <v>731000</v>
      </c>
      <c r="AU736" s="171">
        <f t="shared" si="179"/>
        <v>3109331.8735750113</v>
      </c>
      <c r="AW736" s="171">
        <f t="shared" si="184"/>
        <v>2802166.666666667</v>
      </c>
      <c r="AX736" s="171">
        <f t="shared" si="185"/>
        <v>138418.60465116278</v>
      </c>
      <c r="AY736">
        <f t="shared" si="189"/>
        <v>731000</v>
      </c>
      <c r="AZ736" s="171">
        <f t="shared" si="180"/>
        <v>2940585.2713178298</v>
      </c>
      <c r="BB736" s="171">
        <f t="shared" si="186"/>
        <v>335041.66666666663</v>
      </c>
      <c r="BC736" s="171">
        <f t="shared" si="187"/>
        <v>73686.730506155945</v>
      </c>
      <c r="BD736">
        <f t="shared" si="190"/>
        <v>731000</v>
      </c>
      <c r="BE736" s="171">
        <f t="shared" si="181"/>
        <v>408728.39717282256</v>
      </c>
    </row>
    <row r="737" spans="39:57" x14ac:dyDescent="0.2">
      <c r="AM737" s="171">
        <f t="shared" si="176"/>
        <v>10218720</v>
      </c>
      <c r="AN737" s="171">
        <f t="shared" si="182"/>
        <v>6681.1810537319143</v>
      </c>
      <c r="AO737">
        <f t="shared" si="188"/>
        <v>732000</v>
      </c>
      <c r="AP737" s="171">
        <f t="shared" si="177"/>
        <v>10225401.181053732</v>
      </c>
      <c r="AR737" s="171">
        <f t="shared" si="178"/>
        <v>3110694.9999999995</v>
      </c>
      <c r="AS737" s="171">
        <f t="shared" si="183"/>
        <v>2882.5136612021856</v>
      </c>
      <c r="AT737">
        <f t="shared" si="191"/>
        <v>732000</v>
      </c>
      <c r="AU737" s="171">
        <f t="shared" si="179"/>
        <v>3113577.5136612016</v>
      </c>
      <c r="AW737" s="171">
        <f t="shared" si="184"/>
        <v>2806000</v>
      </c>
      <c r="AX737" s="171">
        <f t="shared" si="185"/>
        <v>138229.50819672132</v>
      </c>
      <c r="AY737">
        <f t="shared" si="189"/>
        <v>732000</v>
      </c>
      <c r="AZ737" s="171">
        <f t="shared" si="180"/>
        <v>2944229.5081967213</v>
      </c>
      <c r="BB737" s="171">
        <f t="shared" si="186"/>
        <v>335500</v>
      </c>
      <c r="BC737" s="171">
        <f t="shared" si="187"/>
        <v>73586.065573770495</v>
      </c>
      <c r="BD737">
        <f t="shared" si="190"/>
        <v>732000</v>
      </c>
      <c r="BE737" s="171">
        <f t="shared" si="181"/>
        <v>409086.06557377049</v>
      </c>
    </row>
    <row r="738" spans="39:57" x14ac:dyDescent="0.2">
      <c r="AM738" s="171">
        <f t="shared" si="176"/>
        <v>10232680</v>
      </c>
      <c r="AN738" s="171">
        <f t="shared" si="182"/>
        <v>6672.0662091838494</v>
      </c>
      <c r="AO738">
        <f t="shared" si="188"/>
        <v>733000</v>
      </c>
      <c r="AP738" s="171">
        <f t="shared" si="177"/>
        <v>10239352.066209184</v>
      </c>
      <c r="AR738" s="171">
        <f t="shared" si="178"/>
        <v>3114944.583333333</v>
      </c>
      <c r="AS738" s="171">
        <f t="shared" si="183"/>
        <v>2878.581173260573</v>
      </c>
      <c r="AT738">
        <f t="shared" si="191"/>
        <v>733000</v>
      </c>
      <c r="AU738" s="171">
        <f t="shared" si="179"/>
        <v>3117823.1645065937</v>
      </c>
      <c r="AW738" s="171">
        <f t="shared" si="184"/>
        <v>2809833.3333333335</v>
      </c>
      <c r="AX738" s="171">
        <f t="shared" si="185"/>
        <v>138040.92769440654</v>
      </c>
      <c r="AY738">
        <f t="shared" si="189"/>
        <v>733000</v>
      </c>
      <c r="AZ738" s="171">
        <f t="shared" si="180"/>
        <v>2947874.2610277398</v>
      </c>
      <c r="BB738" s="171">
        <f t="shared" si="186"/>
        <v>335958.33333333331</v>
      </c>
      <c r="BC738" s="171">
        <f t="shared" si="187"/>
        <v>73485.67530695771</v>
      </c>
      <c r="BD738">
        <f t="shared" si="190"/>
        <v>733000</v>
      </c>
      <c r="BE738" s="171">
        <f t="shared" si="181"/>
        <v>409444.00864029105</v>
      </c>
    </row>
    <row r="739" spans="39:57" x14ac:dyDescent="0.2">
      <c r="AM739" s="171">
        <f t="shared" si="176"/>
        <v>10246640</v>
      </c>
      <c r="AN739" s="171">
        <f t="shared" si="182"/>
        <v>6662.9762007244708</v>
      </c>
      <c r="AO739">
        <f t="shared" si="188"/>
        <v>734000</v>
      </c>
      <c r="AP739" s="171">
        <f t="shared" si="177"/>
        <v>10253302.976200724</v>
      </c>
      <c r="AR739" s="171">
        <f t="shared" si="178"/>
        <v>3119194.1666666665</v>
      </c>
      <c r="AS739" s="171">
        <f t="shared" si="183"/>
        <v>2874.6594005449592</v>
      </c>
      <c r="AT739">
        <f t="shared" si="191"/>
        <v>734000</v>
      </c>
      <c r="AU739" s="171">
        <f t="shared" si="179"/>
        <v>3122068.8260672116</v>
      </c>
      <c r="AW739" s="171">
        <f t="shared" si="184"/>
        <v>2813666.666666667</v>
      </c>
      <c r="AX739" s="171">
        <f t="shared" si="185"/>
        <v>137852.86103542233</v>
      </c>
      <c r="AY739">
        <f t="shared" si="189"/>
        <v>734000</v>
      </c>
      <c r="AZ739" s="171">
        <f t="shared" si="180"/>
        <v>2951519.5277020894</v>
      </c>
      <c r="BB739" s="171">
        <f t="shared" si="186"/>
        <v>336416.66666666663</v>
      </c>
      <c r="BC739" s="171">
        <f t="shared" si="187"/>
        <v>73385.558583106264</v>
      </c>
      <c r="BD739">
        <f t="shared" si="190"/>
        <v>734000</v>
      </c>
      <c r="BE739" s="171">
        <f t="shared" si="181"/>
        <v>409802.22524977289</v>
      </c>
    </row>
    <row r="740" spans="39:57" x14ac:dyDescent="0.2">
      <c r="AM740" s="171">
        <f t="shared" si="176"/>
        <v>10260600</v>
      </c>
      <c r="AN740" s="171">
        <f t="shared" si="182"/>
        <v>6653.9109269819883</v>
      </c>
      <c r="AO740">
        <f t="shared" si="188"/>
        <v>735000</v>
      </c>
      <c r="AP740" s="171">
        <f t="shared" si="177"/>
        <v>10267253.910926983</v>
      </c>
      <c r="AR740" s="171">
        <f t="shared" si="178"/>
        <v>3123443.7499999995</v>
      </c>
      <c r="AS740" s="171">
        <f t="shared" si="183"/>
        <v>2870.7482993197277</v>
      </c>
      <c r="AT740">
        <f t="shared" si="191"/>
        <v>735000</v>
      </c>
      <c r="AU740" s="171">
        <f t="shared" si="179"/>
        <v>3126314.4982993193</v>
      </c>
      <c r="AW740" s="171">
        <f t="shared" si="184"/>
        <v>2817500</v>
      </c>
      <c r="AX740" s="171">
        <f t="shared" si="185"/>
        <v>137665.30612244899</v>
      </c>
      <c r="AY740">
        <f t="shared" si="189"/>
        <v>735000</v>
      </c>
      <c r="AZ740" s="171">
        <f t="shared" si="180"/>
        <v>2955165.3061224492</v>
      </c>
      <c r="BB740" s="171">
        <f t="shared" si="186"/>
        <v>336875</v>
      </c>
      <c r="BC740" s="171">
        <f t="shared" si="187"/>
        <v>73285.71428571429</v>
      </c>
      <c r="BD740">
        <f t="shared" si="190"/>
        <v>735000</v>
      </c>
      <c r="BE740" s="171">
        <f t="shared" si="181"/>
        <v>410160.71428571432</v>
      </c>
    </row>
    <row r="741" spans="39:57" x14ac:dyDescent="0.2">
      <c r="AM741" s="171">
        <f t="shared" si="176"/>
        <v>10274560</v>
      </c>
      <c r="AN741" s="171">
        <f t="shared" si="182"/>
        <v>6644.8702871355454</v>
      </c>
      <c r="AO741">
        <f t="shared" si="188"/>
        <v>736000</v>
      </c>
      <c r="AP741" s="171">
        <f t="shared" si="177"/>
        <v>10281204.870287135</v>
      </c>
      <c r="AR741" s="171">
        <f t="shared" si="178"/>
        <v>3127693.333333333</v>
      </c>
      <c r="AS741" s="171">
        <f t="shared" si="183"/>
        <v>2866.8478260869565</v>
      </c>
      <c r="AT741">
        <f t="shared" si="191"/>
        <v>736000</v>
      </c>
      <c r="AU741" s="171">
        <f t="shared" si="179"/>
        <v>3130560.1811594199</v>
      </c>
      <c r="AW741" s="171">
        <f t="shared" si="184"/>
        <v>2821333.3333333335</v>
      </c>
      <c r="AX741" s="171">
        <f t="shared" si="185"/>
        <v>137478.26086956522</v>
      </c>
      <c r="AY741">
        <f t="shared" si="189"/>
        <v>736000</v>
      </c>
      <c r="AZ741" s="171">
        <f t="shared" si="180"/>
        <v>2958811.5942028989</v>
      </c>
      <c r="BB741" s="171">
        <f t="shared" si="186"/>
        <v>337333.33333333331</v>
      </c>
      <c r="BC741" s="171">
        <f t="shared" si="187"/>
        <v>73186.141304347824</v>
      </c>
      <c r="BD741">
        <f t="shared" si="190"/>
        <v>736000</v>
      </c>
      <c r="BE741" s="171">
        <f t="shared" si="181"/>
        <v>410519.47463768115</v>
      </c>
    </row>
    <row r="742" spans="39:57" x14ac:dyDescent="0.2">
      <c r="AM742" s="171">
        <f t="shared" si="176"/>
        <v>10288520</v>
      </c>
      <c r="AN742" s="171">
        <f t="shared" si="182"/>
        <v>6635.8541809114804</v>
      </c>
      <c r="AO742">
        <f t="shared" si="188"/>
        <v>737000</v>
      </c>
      <c r="AP742" s="171">
        <f t="shared" si="177"/>
        <v>10295155.854180912</v>
      </c>
      <c r="AR742" s="171">
        <f t="shared" si="178"/>
        <v>3131942.9166666665</v>
      </c>
      <c r="AS742" s="171">
        <f t="shared" si="183"/>
        <v>2862.9579375848034</v>
      </c>
      <c r="AT742">
        <f t="shared" si="191"/>
        <v>737000</v>
      </c>
      <c r="AU742" s="171">
        <f t="shared" si="179"/>
        <v>3134805.8746042512</v>
      </c>
      <c r="AW742" s="171">
        <f t="shared" si="184"/>
        <v>2825166.666666667</v>
      </c>
      <c r="AX742" s="171">
        <f t="shared" si="185"/>
        <v>137291.72320217095</v>
      </c>
      <c r="AY742">
        <f t="shared" si="189"/>
        <v>737000</v>
      </c>
      <c r="AZ742" s="171">
        <f t="shared" si="180"/>
        <v>2962458.3898688378</v>
      </c>
      <c r="BB742" s="171">
        <f t="shared" si="186"/>
        <v>337791.66666666663</v>
      </c>
      <c r="BC742" s="171">
        <f t="shared" si="187"/>
        <v>73086.838534599723</v>
      </c>
      <c r="BD742">
        <f t="shared" si="190"/>
        <v>737000</v>
      </c>
      <c r="BE742" s="171">
        <f t="shared" si="181"/>
        <v>410878.50520126638</v>
      </c>
    </row>
    <row r="743" spans="39:57" x14ac:dyDescent="0.2">
      <c r="AM743" s="171">
        <f t="shared" si="176"/>
        <v>10302480</v>
      </c>
      <c r="AN743" s="171">
        <f t="shared" si="182"/>
        <v>6626.862508579622</v>
      </c>
      <c r="AO743">
        <f t="shared" si="188"/>
        <v>738000</v>
      </c>
      <c r="AP743" s="171">
        <f t="shared" si="177"/>
        <v>10309106.86250858</v>
      </c>
      <c r="AR743" s="171">
        <f t="shared" si="178"/>
        <v>3136192.4999999995</v>
      </c>
      <c r="AS743" s="171">
        <f t="shared" si="183"/>
        <v>2859.0785907859076</v>
      </c>
      <c r="AT743">
        <f t="shared" si="191"/>
        <v>738000</v>
      </c>
      <c r="AU743" s="171">
        <f t="shared" si="179"/>
        <v>3139051.5785907856</v>
      </c>
      <c r="AW743" s="171">
        <f t="shared" si="184"/>
        <v>2829000</v>
      </c>
      <c r="AX743" s="171">
        <f t="shared" si="185"/>
        <v>137105.69105691058</v>
      </c>
      <c r="AY743">
        <f t="shared" si="189"/>
        <v>738000</v>
      </c>
      <c r="AZ743" s="171">
        <f t="shared" si="180"/>
        <v>2966105.6910569104</v>
      </c>
      <c r="BB743" s="171">
        <f t="shared" si="186"/>
        <v>338250</v>
      </c>
      <c r="BC743" s="171">
        <f t="shared" si="187"/>
        <v>72987.804878048773</v>
      </c>
      <c r="BD743">
        <f t="shared" si="190"/>
        <v>738000</v>
      </c>
      <c r="BE743" s="171">
        <f t="shared" si="181"/>
        <v>411237.80487804877</v>
      </c>
    </row>
    <row r="744" spans="39:57" x14ac:dyDescent="0.2">
      <c r="AM744" s="171">
        <f t="shared" si="176"/>
        <v>10316440</v>
      </c>
      <c r="AN744" s="171">
        <f t="shared" si="182"/>
        <v>6617.8951709496096</v>
      </c>
      <c r="AO744">
        <f t="shared" si="188"/>
        <v>739000</v>
      </c>
      <c r="AP744" s="171">
        <f t="shared" si="177"/>
        <v>10323057.895170949</v>
      </c>
      <c r="AR744" s="171">
        <f t="shared" si="178"/>
        <v>3140442.083333333</v>
      </c>
      <c r="AS744" s="171">
        <f t="shared" si="183"/>
        <v>2855.209742895805</v>
      </c>
      <c r="AT744">
        <f t="shared" si="191"/>
        <v>739000</v>
      </c>
      <c r="AU744" s="171">
        <f t="shared" si="179"/>
        <v>3143297.2930762288</v>
      </c>
      <c r="AW744" s="171">
        <f t="shared" si="184"/>
        <v>2832833.3333333335</v>
      </c>
      <c r="AX744" s="171">
        <f t="shared" si="185"/>
        <v>136920.16238159675</v>
      </c>
      <c r="AY744">
        <f t="shared" si="189"/>
        <v>739000</v>
      </c>
      <c r="AZ744" s="171">
        <f t="shared" si="180"/>
        <v>2969753.4957149304</v>
      </c>
      <c r="BB744" s="171">
        <f t="shared" si="186"/>
        <v>338708.33333333331</v>
      </c>
      <c r="BC744" s="171">
        <f t="shared" si="187"/>
        <v>72889.039242219209</v>
      </c>
      <c r="BD744">
        <f t="shared" si="190"/>
        <v>739000</v>
      </c>
      <c r="BE744" s="171">
        <f t="shared" si="181"/>
        <v>411597.37257555255</v>
      </c>
    </row>
    <row r="745" spans="39:57" x14ac:dyDescent="0.2">
      <c r="AM745" s="171">
        <f t="shared" si="176"/>
        <v>10330400</v>
      </c>
      <c r="AN745" s="171">
        <f t="shared" si="182"/>
        <v>6608.9520693672448</v>
      </c>
      <c r="AO745">
        <f t="shared" si="188"/>
        <v>740000</v>
      </c>
      <c r="AP745" s="171">
        <f t="shared" si="177"/>
        <v>10337008.952069366</v>
      </c>
      <c r="AR745" s="171">
        <f t="shared" si="178"/>
        <v>3144691.6666666665</v>
      </c>
      <c r="AS745" s="171">
        <f t="shared" si="183"/>
        <v>2851.3513513513512</v>
      </c>
      <c r="AT745">
        <f t="shared" si="191"/>
        <v>740000</v>
      </c>
      <c r="AU745" s="171">
        <f t="shared" si="179"/>
        <v>3147543.018018018</v>
      </c>
      <c r="AW745" s="171">
        <f t="shared" si="184"/>
        <v>2836666.666666667</v>
      </c>
      <c r="AX745" s="171">
        <f t="shared" si="185"/>
        <v>136735.13513513515</v>
      </c>
      <c r="AY745">
        <f t="shared" si="189"/>
        <v>740000</v>
      </c>
      <c r="AZ745" s="171">
        <f t="shared" si="180"/>
        <v>2973401.8018018021</v>
      </c>
      <c r="BB745" s="171">
        <f t="shared" si="186"/>
        <v>339166.66666666663</v>
      </c>
      <c r="BC745" s="171">
        <f t="shared" si="187"/>
        <v>72790.540540540547</v>
      </c>
      <c r="BD745">
        <f t="shared" si="190"/>
        <v>740000</v>
      </c>
      <c r="BE745" s="171">
        <f t="shared" si="181"/>
        <v>411957.20720720716</v>
      </c>
    </row>
    <row r="746" spans="39:57" x14ac:dyDescent="0.2">
      <c r="AM746" s="171">
        <f t="shared" si="176"/>
        <v>10344360</v>
      </c>
      <c r="AN746" s="171">
        <f t="shared" si="182"/>
        <v>6600.0331057108788</v>
      </c>
      <c r="AO746">
        <f t="shared" si="188"/>
        <v>741000</v>
      </c>
      <c r="AP746" s="171">
        <f t="shared" si="177"/>
        <v>10350960.033105711</v>
      </c>
      <c r="AR746" s="171">
        <f t="shared" si="178"/>
        <v>3148941.2499999995</v>
      </c>
      <c r="AS746" s="171">
        <f t="shared" si="183"/>
        <v>2847.5033738191632</v>
      </c>
      <c r="AT746">
        <f t="shared" si="191"/>
        <v>741000</v>
      </c>
      <c r="AU746" s="171">
        <f t="shared" si="179"/>
        <v>3151788.7533738185</v>
      </c>
      <c r="AW746" s="171">
        <f t="shared" si="184"/>
        <v>2840500</v>
      </c>
      <c r="AX746" s="171">
        <f t="shared" si="185"/>
        <v>136550.60728744938</v>
      </c>
      <c r="AY746">
        <f t="shared" si="189"/>
        <v>741000</v>
      </c>
      <c r="AZ746" s="171">
        <f t="shared" si="180"/>
        <v>2977050.6072874493</v>
      </c>
      <c r="BB746" s="171">
        <f t="shared" si="186"/>
        <v>339625</v>
      </c>
      <c r="BC746" s="171">
        <f t="shared" si="187"/>
        <v>72692.307692307688</v>
      </c>
      <c r="BD746">
        <f t="shared" si="190"/>
        <v>741000</v>
      </c>
      <c r="BE746" s="171">
        <f t="shared" si="181"/>
        <v>412317.30769230769</v>
      </c>
    </row>
    <row r="747" spans="39:57" x14ac:dyDescent="0.2">
      <c r="AM747" s="171">
        <f t="shared" si="176"/>
        <v>10358320</v>
      </c>
      <c r="AN747" s="171">
        <f t="shared" si="182"/>
        <v>6591.1381823878182</v>
      </c>
      <c r="AO747">
        <f t="shared" si="188"/>
        <v>742000</v>
      </c>
      <c r="AP747" s="171">
        <f t="shared" si="177"/>
        <v>10364911.138182389</v>
      </c>
      <c r="AR747" s="171">
        <f t="shared" si="178"/>
        <v>3153190.833333333</v>
      </c>
      <c r="AS747" s="171">
        <f t="shared" si="183"/>
        <v>2843.6657681940701</v>
      </c>
      <c r="AT747">
        <f t="shared" si="191"/>
        <v>742000</v>
      </c>
      <c r="AU747" s="171">
        <f t="shared" si="179"/>
        <v>3156034.499101527</v>
      </c>
      <c r="AW747" s="171">
        <f t="shared" si="184"/>
        <v>2844333.3333333335</v>
      </c>
      <c r="AX747" s="171">
        <f t="shared" si="185"/>
        <v>136366.576819407</v>
      </c>
      <c r="AY747">
        <f t="shared" si="189"/>
        <v>742000</v>
      </c>
      <c r="AZ747" s="171">
        <f t="shared" si="180"/>
        <v>2980699.9101527403</v>
      </c>
      <c r="BB747" s="171">
        <f t="shared" si="186"/>
        <v>340083.33333333331</v>
      </c>
      <c r="BC747" s="171">
        <f t="shared" si="187"/>
        <v>72594.339622641506</v>
      </c>
      <c r="BD747">
        <f t="shared" si="190"/>
        <v>742000</v>
      </c>
      <c r="BE747" s="171">
        <f t="shared" si="181"/>
        <v>412677.67295597482</v>
      </c>
    </row>
    <row r="748" spans="39:57" x14ac:dyDescent="0.2">
      <c r="AM748" s="171">
        <f t="shared" si="176"/>
        <v>10372280</v>
      </c>
      <c r="AN748" s="171">
        <f t="shared" si="182"/>
        <v>6582.2672023307687</v>
      </c>
      <c r="AO748">
        <f t="shared" si="188"/>
        <v>743000</v>
      </c>
      <c r="AP748" s="171">
        <f t="shared" si="177"/>
        <v>10378862.267202331</v>
      </c>
      <c r="AR748" s="171">
        <f t="shared" si="178"/>
        <v>3157440.4166666665</v>
      </c>
      <c r="AS748" s="171">
        <f t="shared" si="183"/>
        <v>2839.8384925975774</v>
      </c>
      <c r="AT748">
        <f t="shared" si="191"/>
        <v>743000</v>
      </c>
      <c r="AU748" s="171">
        <f t="shared" si="179"/>
        <v>3160280.255159264</v>
      </c>
      <c r="AW748" s="171">
        <f t="shared" si="184"/>
        <v>2848166.666666667</v>
      </c>
      <c r="AX748" s="171">
        <f t="shared" si="185"/>
        <v>136183.04172274563</v>
      </c>
      <c r="AY748">
        <f t="shared" si="189"/>
        <v>743000</v>
      </c>
      <c r="AZ748" s="171">
        <f t="shared" si="180"/>
        <v>2984349.7083894126</v>
      </c>
      <c r="BB748" s="171">
        <f t="shared" si="186"/>
        <v>340541.66666666663</v>
      </c>
      <c r="BC748" s="171">
        <f t="shared" si="187"/>
        <v>72496.635262449534</v>
      </c>
      <c r="BD748">
        <f t="shared" si="190"/>
        <v>743000</v>
      </c>
      <c r="BE748" s="171">
        <f t="shared" si="181"/>
        <v>413038.30192911613</v>
      </c>
    </row>
    <row r="749" spans="39:57" x14ac:dyDescent="0.2">
      <c r="AM749" s="171">
        <f t="shared" si="176"/>
        <v>10386240</v>
      </c>
      <c r="AN749" s="171">
        <f t="shared" si="182"/>
        <v>6573.4200689943027</v>
      </c>
      <c r="AO749">
        <f t="shared" si="188"/>
        <v>744000</v>
      </c>
      <c r="AP749" s="171">
        <f t="shared" si="177"/>
        <v>10392813.420068994</v>
      </c>
      <c r="AR749" s="171">
        <f t="shared" si="178"/>
        <v>3161689.9999999995</v>
      </c>
      <c r="AS749" s="171">
        <f t="shared" si="183"/>
        <v>2836.0215053763441</v>
      </c>
      <c r="AT749">
        <f t="shared" si="191"/>
        <v>744000</v>
      </c>
      <c r="AU749" s="171">
        <f t="shared" si="179"/>
        <v>3164526.0215053759</v>
      </c>
      <c r="AW749" s="171">
        <f t="shared" si="184"/>
        <v>2852000</v>
      </c>
      <c r="AX749" s="171">
        <f t="shared" si="185"/>
        <v>136000</v>
      </c>
      <c r="AY749">
        <f t="shared" si="189"/>
        <v>744000</v>
      </c>
      <c r="AZ749" s="171">
        <f t="shared" si="180"/>
        <v>2988000</v>
      </c>
      <c r="BB749" s="171">
        <f t="shared" si="186"/>
        <v>341000</v>
      </c>
      <c r="BC749" s="171">
        <f t="shared" si="187"/>
        <v>72399.193548387091</v>
      </c>
      <c r="BD749">
        <f t="shared" si="190"/>
        <v>744000</v>
      </c>
      <c r="BE749" s="171">
        <f t="shared" si="181"/>
        <v>413399.19354838709</v>
      </c>
    </row>
    <row r="750" spans="39:57" x14ac:dyDescent="0.2">
      <c r="AM750" s="171">
        <f t="shared" si="176"/>
        <v>10400200</v>
      </c>
      <c r="AN750" s="171">
        <f t="shared" si="182"/>
        <v>6564.5966863513577</v>
      </c>
      <c r="AO750">
        <f t="shared" si="188"/>
        <v>745000</v>
      </c>
      <c r="AP750" s="171">
        <f t="shared" si="177"/>
        <v>10406764.596686352</v>
      </c>
      <c r="AR750" s="171">
        <f t="shared" si="178"/>
        <v>3165939.583333333</v>
      </c>
      <c r="AS750" s="171">
        <f t="shared" si="183"/>
        <v>2832.2147651006712</v>
      </c>
      <c r="AT750">
        <f t="shared" si="191"/>
        <v>745000</v>
      </c>
      <c r="AU750" s="171">
        <f t="shared" si="179"/>
        <v>3168771.7980984338</v>
      </c>
      <c r="AW750" s="171">
        <f t="shared" si="184"/>
        <v>2855833.3333333335</v>
      </c>
      <c r="AX750" s="171">
        <f t="shared" si="185"/>
        <v>135817.44966442953</v>
      </c>
      <c r="AY750">
        <f t="shared" si="189"/>
        <v>745000</v>
      </c>
      <c r="AZ750" s="171">
        <f t="shared" si="180"/>
        <v>2991650.7829977628</v>
      </c>
      <c r="BB750" s="171">
        <f t="shared" si="186"/>
        <v>341458.33333333331</v>
      </c>
      <c r="BC750" s="171">
        <f t="shared" si="187"/>
        <v>72302.013422818796</v>
      </c>
      <c r="BD750">
        <f t="shared" si="190"/>
        <v>745000</v>
      </c>
      <c r="BE750" s="171">
        <f t="shared" si="181"/>
        <v>413760.34675615211</v>
      </c>
    </row>
    <row r="751" spans="39:57" x14ac:dyDescent="0.2">
      <c r="AM751" s="171">
        <f t="shared" si="176"/>
        <v>10414160</v>
      </c>
      <c r="AN751" s="171">
        <f t="shared" si="182"/>
        <v>6555.7969588897604</v>
      </c>
      <c r="AO751">
        <f t="shared" si="188"/>
        <v>746000</v>
      </c>
      <c r="AP751" s="171">
        <f t="shared" si="177"/>
        <v>10420715.79695889</v>
      </c>
      <c r="AR751" s="171">
        <f t="shared" si="178"/>
        <v>3170189.1666666665</v>
      </c>
      <c r="AS751" s="171">
        <f t="shared" si="183"/>
        <v>2828.4182305630029</v>
      </c>
      <c r="AT751">
        <f t="shared" si="191"/>
        <v>746000</v>
      </c>
      <c r="AU751" s="171">
        <f t="shared" si="179"/>
        <v>3173017.5848972294</v>
      </c>
      <c r="AW751" s="171">
        <f t="shared" si="184"/>
        <v>2859666.666666667</v>
      </c>
      <c r="AX751" s="171">
        <f t="shared" si="185"/>
        <v>135635.38873994639</v>
      </c>
      <c r="AY751">
        <f t="shared" si="189"/>
        <v>746000</v>
      </c>
      <c r="AZ751" s="171">
        <f t="shared" si="180"/>
        <v>2995302.0554066133</v>
      </c>
      <c r="BB751" s="171">
        <f t="shared" si="186"/>
        <v>341916.66666666663</v>
      </c>
      <c r="BC751" s="171">
        <f t="shared" si="187"/>
        <v>72205.093833780164</v>
      </c>
      <c r="BD751">
        <f t="shared" si="190"/>
        <v>746000</v>
      </c>
      <c r="BE751" s="171">
        <f t="shared" si="181"/>
        <v>414121.76050044678</v>
      </c>
    </row>
    <row r="752" spans="39:57" x14ac:dyDescent="0.2">
      <c r="AM752" s="171">
        <f t="shared" si="176"/>
        <v>10428120</v>
      </c>
      <c r="AN752" s="171">
        <f t="shared" si="182"/>
        <v>6547.0207916087838</v>
      </c>
      <c r="AO752">
        <f t="shared" si="188"/>
        <v>747000</v>
      </c>
      <c r="AP752" s="171">
        <f t="shared" si="177"/>
        <v>10434667.020791609</v>
      </c>
      <c r="AR752" s="171">
        <f t="shared" si="178"/>
        <v>3174438.7499999995</v>
      </c>
      <c r="AS752" s="171">
        <f t="shared" si="183"/>
        <v>2824.6318607764392</v>
      </c>
      <c r="AT752">
        <f t="shared" si="191"/>
        <v>747000</v>
      </c>
      <c r="AU752" s="171">
        <f t="shared" si="179"/>
        <v>3177263.3818607759</v>
      </c>
      <c r="AW752" s="171">
        <f t="shared" si="184"/>
        <v>2863500</v>
      </c>
      <c r="AX752" s="171">
        <f t="shared" si="185"/>
        <v>135453.81526104419</v>
      </c>
      <c r="AY752">
        <f t="shared" si="189"/>
        <v>747000</v>
      </c>
      <c r="AZ752" s="171">
        <f t="shared" si="180"/>
        <v>2998953.8152610441</v>
      </c>
      <c r="BB752" s="171">
        <f t="shared" si="186"/>
        <v>342375</v>
      </c>
      <c r="BC752" s="171">
        <f t="shared" si="187"/>
        <v>72108.433734939754</v>
      </c>
      <c r="BD752">
        <f t="shared" si="190"/>
        <v>747000</v>
      </c>
      <c r="BE752" s="171">
        <f t="shared" si="181"/>
        <v>414483.43373493978</v>
      </c>
    </row>
    <row r="753" spans="39:57" x14ac:dyDescent="0.2">
      <c r="AM753" s="171">
        <f t="shared" si="176"/>
        <v>10442080</v>
      </c>
      <c r="AN753" s="171">
        <f t="shared" si="182"/>
        <v>6538.2680900157238</v>
      </c>
      <c r="AO753">
        <f t="shared" si="188"/>
        <v>748000</v>
      </c>
      <c r="AP753" s="171">
        <f t="shared" si="177"/>
        <v>10448618.268090015</v>
      </c>
      <c r="AR753" s="171">
        <f t="shared" si="178"/>
        <v>3178688.333333333</v>
      </c>
      <c r="AS753" s="171">
        <f t="shared" si="183"/>
        <v>2820.8556149732622</v>
      </c>
      <c r="AT753">
        <f t="shared" si="191"/>
        <v>748000</v>
      </c>
      <c r="AU753" s="171">
        <f t="shared" si="179"/>
        <v>3181509.1889483063</v>
      </c>
      <c r="AW753" s="171">
        <f t="shared" si="184"/>
        <v>2867333.3333333335</v>
      </c>
      <c r="AX753" s="171">
        <f t="shared" si="185"/>
        <v>135272.72727272726</v>
      </c>
      <c r="AY753">
        <f t="shared" si="189"/>
        <v>748000</v>
      </c>
      <c r="AZ753" s="171">
        <f t="shared" si="180"/>
        <v>3002606.0606060605</v>
      </c>
      <c r="BB753" s="171">
        <f t="shared" si="186"/>
        <v>342833.33333333331</v>
      </c>
      <c r="BC753" s="171">
        <f t="shared" si="187"/>
        <v>72012.032085561499</v>
      </c>
      <c r="BD753">
        <f t="shared" si="190"/>
        <v>748000</v>
      </c>
      <c r="BE753" s="171">
        <f t="shared" si="181"/>
        <v>414845.3654188948</v>
      </c>
    </row>
    <row r="754" spans="39:57" x14ac:dyDescent="0.2">
      <c r="AM754" s="171">
        <f t="shared" si="176"/>
        <v>10456040</v>
      </c>
      <c r="AN754" s="171">
        <f t="shared" si="182"/>
        <v>6529.538760122512</v>
      </c>
      <c r="AO754">
        <f t="shared" si="188"/>
        <v>749000</v>
      </c>
      <c r="AP754" s="171">
        <f t="shared" si="177"/>
        <v>10462569.538760122</v>
      </c>
      <c r="AR754" s="171">
        <f t="shared" si="178"/>
        <v>3182937.9166666665</v>
      </c>
      <c r="AS754" s="171">
        <f t="shared" si="183"/>
        <v>2817.0894526034713</v>
      </c>
      <c r="AT754">
        <f t="shared" si="191"/>
        <v>749000</v>
      </c>
      <c r="AU754" s="171">
        <f t="shared" si="179"/>
        <v>3185755.0061192699</v>
      </c>
      <c r="AW754" s="171">
        <f t="shared" si="184"/>
        <v>2871166.666666667</v>
      </c>
      <c r="AX754" s="171">
        <f t="shared" si="185"/>
        <v>135092.12283044058</v>
      </c>
      <c r="AY754">
        <f t="shared" si="189"/>
        <v>749000</v>
      </c>
      <c r="AZ754" s="171">
        <f t="shared" si="180"/>
        <v>3006258.7894971077</v>
      </c>
      <c r="BB754" s="171">
        <f t="shared" si="186"/>
        <v>343291.66666666663</v>
      </c>
      <c r="BC754" s="171">
        <f t="shared" si="187"/>
        <v>71915.88785046729</v>
      </c>
      <c r="BD754">
        <f t="shared" si="190"/>
        <v>749000</v>
      </c>
      <c r="BE754" s="171">
        <f t="shared" si="181"/>
        <v>415207.55451713392</v>
      </c>
    </row>
    <row r="755" spans="39:57" x14ac:dyDescent="0.2">
      <c r="AM755" s="171">
        <f t="shared" si="176"/>
        <v>10470000</v>
      </c>
      <c r="AN755" s="171">
        <f t="shared" si="182"/>
        <v>6520.8327084423481</v>
      </c>
      <c r="AO755">
        <f t="shared" si="188"/>
        <v>750000</v>
      </c>
      <c r="AP755" s="171">
        <f t="shared" si="177"/>
        <v>10476520.832708443</v>
      </c>
      <c r="AR755" s="171">
        <f t="shared" si="178"/>
        <v>3187187.4999999995</v>
      </c>
      <c r="AS755" s="171">
        <f t="shared" si="183"/>
        <v>2813.3333333333335</v>
      </c>
      <c r="AT755">
        <f t="shared" si="191"/>
        <v>750000</v>
      </c>
      <c r="AU755" s="171">
        <f t="shared" si="179"/>
        <v>3190000.833333333</v>
      </c>
      <c r="AW755" s="171">
        <f t="shared" si="184"/>
        <v>2875000</v>
      </c>
      <c r="AX755" s="171">
        <f t="shared" si="185"/>
        <v>134912</v>
      </c>
      <c r="AY755">
        <f t="shared" si="189"/>
        <v>750000</v>
      </c>
      <c r="AZ755" s="171">
        <f t="shared" si="180"/>
        <v>3009912</v>
      </c>
      <c r="BB755" s="171">
        <f t="shared" si="186"/>
        <v>343750</v>
      </c>
      <c r="BC755" s="171">
        <f t="shared" si="187"/>
        <v>71820</v>
      </c>
      <c r="BD755">
        <f t="shared" si="190"/>
        <v>750000</v>
      </c>
      <c r="BE755" s="171">
        <f t="shared" si="181"/>
        <v>415570</v>
      </c>
    </row>
    <row r="756" spans="39:57" x14ac:dyDescent="0.2">
      <c r="AM756" s="171">
        <f t="shared" si="176"/>
        <v>10483960</v>
      </c>
      <c r="AN756" s="171">
        <f t="shared" si="182"/>
        <v>6512.1498419863665</v>
      </c>
      <c r="AO756">
        <f t="shared" si="188"/>
        <v>751000</v>
      </c>
      <c r="AP756" s="171">
        <f t="shared" si="177"/>
        <v>10490472.149841987</v>
      </c>
      <c r="AR756" s="171">
        <f t="shared" si="178"/>
        <v>3191437.083333333</v>
      </c>
      <c r="AS756" s="171">
        <f t="shared" si="183"/>
        <v>2809.5872170439416</v>
      </c>
      <c r="AT756">
        <f t="shared" si="191"/>
        <v>751000</v>
      </c>
      <c r="AU756" s="171">
        <f t="shared" si="179"/>
        <v>3194246.6705503771</v>
      </c>
      <c r="AW756" s="171">
        <f t="shared" si="184"/>
        <v>2878833.3333333335</v>
      </c>
      <c r="AX756" s="171">
        <f t="shared" si="185"/>
        <v>134732.35685752329</v>
      </c>
      <c r="AY756">
        <f t="shared" si="189"/>
        <v>751000</v>
      </c>
      <c r="AZ756" s="171">
        <f t="shared" si="180"/>
        <v>3013565.6901908568</v>
      </c>
      <c r="BB756" s="171">
        <f t="shared" si="186"/>
        <v>344208.33333333331</v>
      </c>
      <c r="BC756" s="171">
        <f t="shared" si="187"/>
        <v>71724.367509986681</v>
      </c>
      <c r="BD756">
        <f t="shared" si="190"/>
        <v>751000</v>
      </c>
      <c r="BE756" s="171">
        <f t="shared" si="181"/>
        <v>415932.70084332</v>
      </c>
    </row>
    <row r="757" spans="39:57" x14ac:dyDescent="0.2">
      <c r="AM757" s="171">
        <f t="shared" si="176"/>
        <v>10497920</v>
      </c>
      <c r="AN757" s="171">
        <f t="shared" si="182"/>
        <v>6503.4900682603211</v>
      </c>
      <c r="AO757">
        <f t="shared" si="188"/>
        <v>752000</v>
      </c>
      <c r="AP757" s="171">
        <f t="shared" si="177"/>
        <v>10504423.490068261</v>
      </c>
      <c r="AR757" s="171">
        <f t="shared" si="178"/>
        <v>3195686.6666666665</v>
      </c>
      <c r="AS757" s="171">
        <f t="shared" si="183"/>
        <v>2805.8510638297871</v>
      </c>
      <c r="AT757">
        <f t="shared" si="191"/>
        <v>752000</v>
      </c>
      <c r="AU757" s="171">
        <f t="shared" si="179"/>
        <v>3198492.5177304964</v>
      </c>
      <c r="AW757" s="171">
        <f t="shared" si="184"/>
        <v>2882666.666666667</v>
      </c>
      <c r="AX757" s="171">
        <f t="shared" si="185"/>
        <v>134553.19148936169</v>
      </c>
      <c r="AY757">
        <f t="shared" si="189"/>
        <v>752000</v>
      </c>
      <c r="AZ757" s="171">
        <f t="shared" si="180"/>
        <v>3017219.8581560287</v>
      </c>
      <c r="BB757" s="171">
        <f t="shared" si="186"/>
        <v>344666.66666666663</v>
      </c>
      <c r="BC757" s="171">
        <f t="shared" si="187"/>
        <v>71628.98936170213</v>
      </c>
      <c r="BD757">
        <f t="shared" si="190"/>
        <v>752000</v>
      </c>
      <c r="BE757" s="171">
        <f t="shared" si="181"/>
        <v>416295.65602836874</v>
      </c>
    </row>
    <row r="758" spans="39:57" x14ac:dyDescent="0.2">
      <c r="AM758" s="171">
        <f t="shared" si="176"/>
        <v>10511880</v>
      </c>
      <c r="AN758" s="171">
        <f t="shared" si="182"/>
        <v>6494.8532952613032</v>
      </c>
      <c r="AO758">
        <f t="shared" si="188"/>
        <v>753000</v>
      </c>
      <c r="AP758" s="171">
        <f t="shared" si="177"/>
        <v>10518374.853295261</v>
      </c>
      <c r="AR758" s="171">
        <f t="shared" si="178"/>
        <v>3199936.2499999995</v>
      </c>
      <c r="AS758" s="171">
        <f t="shared" si="183"/>
        <v>2802.124833997344</v>
      </c>
      <c r="AT758">
        <f t="shared" si="191"/>
        <v>753000</v>
      </c>
      <c r="AU758" s="171">
        <f t="shared" si="179"/>
        <v>3202738.3748339969</v>
      </c>
      <c r="AW758" s="171">
        <f t="shared" si="184"/>
        <v>2886500</v>
      </c>
      <c r="AX758" s="171">
        <f t="shared" si="185"/>
        <v>134374.50199203187</v>
      </c>
      <c r="AY758">
        <f t="shared" si="189"/>
        <v>753000</v>
      </c>
      <c r="AZ758" s="171">
        <f t="shared" si="180"/>
        <v>3020874.5019920319</v>
      </c>
      <c r="BB758" s="171">
        <f t="shared" si="186"/>
        <v>345125</v>
      </c>
      <c r="BC758" s="171">
        <f t="shared" si="187"/>
        <v>71533.864541832663</v>
      </c>
      <c r="BD758">
        <f t="shared" si="190"/>
        <v>753000</v>
      </c>
      <c r="BE758" s="171">
        <f t="shared" si="181"/>
        <v>416658.86454183265</v>
      </c>
    </row>
    <row r="759" spans="39:57" x14ac:dyDescent="0.2">
      <c r="AM759" s="171">
        <f t="shared" si="176"/>
        <v>10525840</v>
      </c>
      <c r="AN759" s="171">
        <f t="shared" si="182"/>
        <v>6486.2394314744843</v>
      </c>
      <c r="AO759">
        <f t="shared" si="188"/>
        <v>754000</v>
      </c>
      <c r="AP759" s="171">
        <f t="shared" si="177"/>
        <v>10532326.239431474</v>
      </c>
      <c r="AR759" s="171">
        <f t="shared" si="178"/>
        <v>3204185.833333333</v>
      </c>
      <c r="AS759" s="171">
        <f t="shared" si="183"/>
        <v>2798.4084880636606</v>
      </c>
      <c r="AT759">
        <f t="shared" si="191"/>
        <v>754000</v>
      </c>
      <c r="AU759" s="171">
        <f t="shared" si="179"/>
        <v>3206984.2418213966</v>
      </c>
      <c r="AW759" s="171">
        <f t="shared" si="184"/>
        <v>2890333.3333333335</v>
      </c>
      <c r="AX759" s="171">
        <f t="shared" si="185"/>
        <v>134196.28647214855</v>
      </c>
      <c r="AY759">
        <f t="shared" si="189"/>
        <v>754000</v>
      </c>
      <c r="AZ759" s="171">
        <f t="shared" si="180"/>
        <v>3024529.6198054822</v>
      </c>
      <c r="BB759" s="171">
        <f t="shared" si="186"/>
        <v>345583.33333333331</v>
      </c>
      <c r="BC759" s="171">
        <f t="shared" si="187"/>
        <v>71438.992042440324</v>
      </c>
      <c r="BD759">
        <f t="shared" si="190"/>
        <v>754000</v>
      </c>
      <c r="BE759" s="171">
        <f t="shared" si="181"/>
        <v>417022.32537577365</v>
      </c>
    </row>
    <row r="760" spans="39:57" x14ac:dyDescent="0.2">
      <c r="AM760" s="171">
        <f t="shared" si="176"/>
        <v>10539800</v>
      </c>
      <c r="AN760" s="171">
        <f t="shared" si="182"/>
        <v>6477.648385869883</v>
      </c>
      <c r="AO760">
        <f t="shared" si="188"/>
        <v>755000</v>
      </c>
      <c r="AP760" s="171">
        <f t="shared" si="177"/>
        <v>10546277.648385869</v>
      </c>
      <c r="AR760" s="171">
        <f t="shared" si="178"/>
        <v>3208435.4166666665</v>
      </c>
      <c r="AS760" s="171">
        <f t="shared" si="183"/>
        <v>2794.701986754967</v>
      </c>
      <c r="AT760">
        <f t="shared" si="191"/>
        <v>755000</v>
      </c>
      <c r="AU760" s="171">
        <f t="shared" si="179"/>
        <v>3211230.1186534213</v>
      </c>
      <c r="AW760" s="171">
        <f t="shared" si="184"/>
        <v>2894166.666666667</v>
      </c>
      <c r="AX760" s="171">
        <f t="shared" si="185"/>
        <v>134018.5430463576</v>
      </c>
      <c r="AY760">
        <f t="shared" si="189"/>
        <v>755000</v>
      </c>
      <c r="AZ760" s="171">
        <f t="shared" si="180"/>
        <v>3028185.2097130246</v>
      </c>
      <c r="BB760" s="171">
        <f t="shared" si="186"/>
        <v>346041.66666666663</v>
      </c>
      <c r="BC760" s="171">
        <f t="shared" si="187"/>
        <v>71344.370860927156</v>
      </c>
      <c r="BD760">
        <f t="shared" si="190"/>
        <v>755000</v>
      </c>
      <c r="BE760" s="171">
        <f t="shared" si="181"/>
        <v>417386.03752759378</v>
      </c>
    </row>
    <row r="761" spans="39:57" x14ac:dyDescent="0.2">
      <c r="AM761" s="171">
        <f t="shared" si="176"/>
        <v>10553760</v>
      </c>
      <c r="AN761" s="171">
        <f t="shared" si="182"/>
        <v>6469.0800678991554</v>
      </c>
      <c r="AO761">
        <f t="shared" si="188"/>
        <v>756000</v>
      </c>
      <c r="AP761" s="171">
        <f t="shared" si="177"/>
        <v>10560229.080067899</v>
      </c>
      <c r="AR761" s="171">
        <f t="shared" si="178"/>
        <v>3212684.9999999995</v>
      </c>
      <c r="AS761" s="171">
        <f t="shared" si="183"/>
        <v>2791.0052910052909</v>
      </c>
      <c r="AT761">
        <f t="shared" si="191"/>
        <v>756000</v>
      </c>
      <c r="AU761" s="171">
        <f t="shared" si="179"/>
        <v>3215476.0052910047</v>
      </c>
      <c r="AW761" s="171">
        <f t="shared" si="184"/>
        <v>2898000</v>
      </c>
      <c r="AX761" s="171">
        <f t="shared" si="185"/>
        <v>133841.26984126985</v>
      </c>
      <c r="AY761">
        <f t="shared" si="189"/>
        <v>756000</v>
      </c>
      <c r="AZ761" s="171">
        <f t="shared" si="180"/>
        <v>3031841.2698412701</v>
      </c>
      <c r="BB761" s="171">
        <f t="shared" si="186"/>
        <v>346500</v>
      </c>
      <c r="BC761" s="171">
        <f t="shared" si="187"/>
        <v>71250</v>
      </c>
      <c r="BD761">
        <f t="shared" si="190"/>
        <v>756000</v>
      </c>
      <c r="BE761" s="171">
        <f t="shared" si="181"/>
        <v>417750</v>
      </c>
    </row>
    <row r="762" spans="39:57" x14ac:dyDescent="0.2">
      <c r="AM762" s="171">
        <f t="shared" si="176"/>
        <v>10567720</v>
      </c>
      <c r="AN762" s="171">
        <f t="shared" si="182"/>
        <v>6460.5343874924192</v>
      </c>
      <c r="AO762">
        <f t="shared" si="188"/>
        <v>757000</v>
      </c>
      <c r="AP762" s="171">
        <f t="shared" si="177"/>
        <v>10574180.534387492</v>
      </c>
      <c r="AR762" s="171">
        <f t="shared" si="178"/>
        <v>3216934.583333333</v>
      </c>
      <c r="AS762" s="171">
        <f t="shared" si="183"/>
        <v>2787.3183619550859</v>
      </c>
      <c r="AT762">
        <f t="shared" si="191"/>
        <v>757000</v>
      </c>
      <c r="AU762" s="171">
        <f t="shared" si="179"/>
        <v>3219721.9016952883</v>
      </c>
      <c r="AW762" s="171">
        <f t="shared" si="184"/>
        <v>2901833.3333333335</v>
      </c>
      <c r="AX762" s="171">
        <f t="shared" si="185"/>
        <v>133664.46499339497</v>
      </c>
      <c r="AY762">
        <f t="shared" si="189"/>
        <v>757000</v>
      </c>
      <c r="AZ762" s="171">
        <f t="shared" si="180"/>
        <v>3035497.7983267284</v>
      </c>
      <c r="BB762" s="171">
        <f t="shared" si="186"/>
        <v>346958.33333333331</v>
      </c>
      <c r="BC762" s="171">
        <f t="shared" si="187"/>
        <v>71155.878467635397</v>
      </c>
      <c r="BD762">
        <f t="shared" si="190"/>
        <v>757000</v>
      </c>
      <c r="BE762" s="171">
        <f t="shared" si="181"/>
        <v>418114.21180096874</v>
      </c>
    </row>
    <row r="763" spans="39:57" x14ac:dyDescent="0.2">
      <c r="AM763" s="171">
        <f t="shared" si="176"/>
        <v>10581680</v>
      </c>
      <c r="AN763" s="171">
        <f t="shared" si="182"/>
        <v>6452.0112550550939</v>
      </c>
      <c r="AO763">
        <f t="shared" si="188"/>
        <v>758000</v>
      </c>
      <c r="AP763" s="171">
        <f t="shared" si="177"/>
        <v>10588132.011255056</v>
      </c>
      <c r="AR763" s="171">
        <f t="shared" si="178"/>
        <v>3221184.1666666665</v>
      </c>
      <c r="AS763" s="171">
        <f t="shared" si="183"/>
        <v>2783.6411609498682</v>
      </c>
      <c r="AT763">
        <f t="shared" si="191"/>
        <v>758000</v>
      </c>
      <c r="AU763" s="171">
        <f t="shared" si="179"/>
        <v>3223967.8078276166</v>
      </c>
      <c r="AW763" s="171">
        <f t="shared" si="184"/>
        <v>2905666.666666667</v>
      </c>
      <c r="AX763" s="171">
        <f t="shared" si="185"/>
        <v>133488.12664907653</v>
      </c>
      <c r="AY763">
        <f t="shared" si="189"/>
        <v>758000</v>
      </c>
      <c r="AZ763" s="171">
        <f t="shared" si="180"/>
        <v>3039154.7933157436</v>
      </c>
      <c r="BB763" s="171">
        <f t="shared" si="186"/>
        <v>347416.66666666663</v>
      </c>
      <c r="BC763" s="171">
        <f t="shared" si="187"/>
        <v>71062.005277044853</v>
      </c>
      <c r="BD763">
        <f t="shared" si="190"/>
        <v>758000</v>
      </c>
      <c r="BE763" s="171">
        <f t="shared" si="181"/>
        <v>418478.67194371147</v>
      </c>
    </row>
    <row r="764" spans="39:57" x14ac:dyDescent="0.2">
      <c r="AM764" s="171">
        <f t="shared" si="176"/>
        <v>10595640</v>
      </c>
      <c r="AN764" s="171">
        <f t="shared" si="182"/>
        <v>6443.5105814647713</v>
      </c>
      <c r="AO764">
        <f t="shared" si="188"/>
        <v>759000</v>
      </c>
      <c r="AP764" s="171">
        <f t="shared" si="177"/>
        <v>10602083.510581465</v>
      </c>
      <c r="AR764" s="171">
        <f t="shared" si="178"/>
        <v>3225433.7499999995</v>
      </c>
      <c r="AS764" s="171">
        <f t="shared" si="183"/>
        <v>2779.973649538867</v>
      </c>
      <c r="AT764">
        <f t="shared" si="191"/>
        <v>759000</v>
      </c>
      <c r="AU764" s="171">
        <f t="shared" si="179"/>
        <v>3228213.7236495386</v>
      </c>
      <c r="AW764" s="171">
        <f t="shared" si="184"/>
        <v>2909500</v>
      </c>
      <c r="AX764" s="171">
        <f t="shared" si="185"/>
        <v>133312.25296442688</v>
      </c>
      <c r="AY764">
        <f t="shared" si="189"/>
        <v>759000</v>
      </c>
      <c r="AZ764" s="171">
        <f t="shared" si="180"/>
        <v>3042812.2529644268</v>
      </c>
      <c r="BB764" s="171">
        <f t="shared" si="186"/>
        <v>347875</v>
      </c>
      <c r="BC764" s="171">
        <f t="shared" si="187"/>
        <v>70968.37944664032</v>
      </c>
      <c r="BD764">
        <f t="shared" si="190"/>
        <v>759000</v>
      </c>
      <c r="BE764" s="171">
        <f t="shared" si="181"/>
        <v>418843.37944664032</v>
      </c>
    </row>
    <row r="765" spans="39:57" x14ac:dyDescent="0.2">
      <c r="AM765" s="171">
        <f t="shared" si="176"/>
        <v>10609600</v>
      </c>
      <c r="AN765" s="171">
        <f t="shared" si="182"/>
        <v>6435.0322780681072</v>
      </c>
      <c r="AO765">
        <f t="shared" si="188"/>
        <v>760000</v>
      </c>
      <c r="AP765" s="171">
        <f t="shared" si="177"/>
        <v>10616035.032278068</v>
      </c>
      <c r="AR765" s="171">
        <f t="shared" si="178"/>
        <v>3229683.333333333</v>
      </c>
      <c r="AS765" s="171">
        <f t="shared" si="183"/>
        <v>2776.3157894736842</v>
      </c>
      <c r="AT765">
        <f t="shared" si="191"/>
        <v>760000</v>
      </c>
      <c r="AU765" s="171">
        <f t="shared" si="179"/>
        <v>3232459.6491228067</v>
      </c>
      <c r="AW765" s="171">
        <f t="shared" si="184"/>
        <v>2913333.3333333335</v>
      </c>
      <c r="AX765" s="171">
        <f t="shared" si="185"/>
        <v>133136.84210526315</v>
      </c>
      <c r="AY765">
        <f t="shared" si="189"/>
        <v>760000</v>
      </c>
      <c r="AZ765" s="171">
        <f t="shared" si="180"/>
        <v>3046470.1754385969</v>
      </c>
      <c r="BB765" s="171">
        <f t="shared" si="186"/>
        <v>348333.33333333331</v>
      </c>
      <c r="BC765" s="171">
        <f t="shared" si="187"/>
        <v>70875</v>
      </c>
      <c r="BD765">
        <f t="shared" si="190"/>
        <v>760000</v>
      </c>
      <c r="BE765" s="171">
        <f t="shared" si="181"/>
        <v>419208.33333333331</v>
      </c>
    </row>
    <row r="766" spans="39:57" x14ac:dyDescent="0.2">
      <c r="AM766" s="171">
        <f t="shared" si="176"/>
        <v>10623560</v>
      </c>
      <c r="AN766" s="171">
        <f t="shared" si="182"/>
        <v>6426.5762566777412</v>
      </c>
      <c r="AO766">
        <f t="shared" si="188"/>
        <v>761000</v>
      </c>
      <c r="AP766" s="171">
        <f t="shared" si="177"/>
        <v>10629986.576256678</v>
      </c>
      <c r="AR766" s="171">
        <f t="shared" si="178"/>
        <v>3233932.9166666665</v>
      </c>
      <c r="AS766" s="171">
        <f t="shared" si="183"/>
        <v>2772.6675427069645</v>
      </c>
      <c r="AT766">
        <f t="shared" si="191"/>
        <v>761000</v>
      </c>
      <c r="AU766" s="171">
        <f t="shared" si="179"/>
        <v>3236705.5842093737</v>
      </c>
      <c r="AW766" s="171">
        <f t="shared" si="184"/>
        <v>2917166.666666667</v>
      </c>
      <c r="AX766" s="171">
        <f t="shared" si="185"/>
        <v>132961.89224704338</v>
      </c>
      <c r="AY766">
        <f t="shared" si="189"/>
        <v>761000</v>
      </c>
      <c r="AZ766" s="171">
        <f t="shared" si="180"/>
        <v>3050128.5589137105</v>
      </c>
      <c r="BB766" s="171">
        <f t="shared" si="186"/>
        <v>348791.66666666663</v>
      </c>
      <c r="BC766" s="171">
        <f t="shared" si="187"/>
        <v>70781.865965834426</v>
      </c>
      <c r="BD766">
        <f t="shared" si="190"/>
        <v>761000</v>
      </c>
      <c r="BE766" s="171">
        <f t="shared" si="181"/>
        <v>419573.53263250104</v>
      </c>
    </row>
    <row r="767" spans="39:57" x14ac:dyDescent="0.2">
      <c r="AM767" s="171">
        <f t="shared" si="176"/>
        <v>10637520</v>
      </c>
      <c r="AN767" s="171">
        <f t="shared" si="182"/>
        <v>6418.1424295692404</v>
      </c>
      <c r="AO767">
        <f t="shared" si="188"/>
        <v>762000</v>
      </c>
      <c r="AP767" s="171">
        <f t="shared" si="177"/>
        <v>10643938.14242957</v>
      </c>
      <c r="AR767" s="171">
        <f t="shared" si="178"/>
        <v>3238182.4999999995</v>
      </c>
      <c r="AS767" s="171">
        <f t="shared" si="183"/>
        <v>2769.0288713910763</v>
      </c>
      <c r="AT767">
        <f t="shared" si="191"/>
        <v>762000</v>
      </c>
      <c r="AU767" s="171">
        <f t="shared" si="179"/>
        <v>3240951.5288713905</v>
      </c>
      <c r="AW767" s="171">
        <f t="shared" si="184"/>
        <v>2921000</v>
      </c>
      <c r="AX767" s="171">
        <f t="shared" si="185"/>
        <v>132787.40157480314</v>
      </c>
      <c r="AY767">
        <f t="shared" si="189"/>
        <v>762000</v>
      </c>
      <c r="AZ767" s="171">
        <f t="shared" si="180"/>
        <v>3053787.4015748031</v>
      </c>
      <c r="BB767" s="171">
        <f t="shared" si="186"/>
        <v>349250</v>
      </c>
      <c r="BC767" s="171">
        <f t="shared" si="187"/>
        <v>70688.976377952757</v>
      </c>
      <c r="BD767">
        <f t="shared" si="190"/>
        <v>762000</v>
      </c>
      <c r="BE767" s="171">
        <f t="shared" si="181"/>
        <v>419938.97637795273</v>
      </c>
    </row>
    <row r="768" spans="39:57" x14ac:dyDescent="0.2">
      <c r="AM768" s="171">
        <f t="shared" si="176"/>
        <v>10651480</v>
      </c>
      <c r="AN768" s="171">
        <f t="shared" si="182"/>
        <v>6409.7307094780617</v>
      </c>
      <c r="AO768">
        <f t="shared" si="188"/>
        <v>763000</v>
      </c>
      <c r="AP768" s="171">
        <f t="shared" si="177"/>
        <v>10657889.730709478</v>
      </c>
      <c r="AR768" s="171">
        <f t="shared" si="178"/>
        <v>3242432.083333333</v>
      </c>
      <c r="AS768" s="171">
        <f t="shared" si="183"/>
        <v>2765.3997378768022</v>
      </c>
      <c r="AT768">
        <f t="shared" si="191"/>
        <v>763000</v>
      </c>
      <c r="AU768" s="171">
        <f t="shared" si="179"/>
        <v>3245197.4830712099</v>
      </c>
      <c r="AW768" s="171">
        <f t="shared" si="184"/>
        <v>2924833.3333333335</v>
      </c>
      <c r="AX768" s="171">
        <f t="shared" si="185"/>
        <v>132613.36828309306</v>
      </c>
      <c r="AY768">
        <f t="shared" si="189"/>
        <v>763000</v>
      </c>
      <c r="AZ768" s="171">
        <f t="shared" si="180"/>
        <v>3057446.7016164265</v>
      </c>
      <c r="BB768" s="171">
        <f t="shared" si="186"/>
        <v>349708.33333333331</v>
      </c>
      <c r="BC768" s="171">
        <f t="shared" si="187"/>
        <v>70596.330275229353</v>
      </c>
      <c r="BD768">
        <f t="shared" si="190"/>
        <v>763000</v>
      </c>
      <c r="BE768" s="171">
        <f t="shared" si="181"/>
        <v>420304.66360856267</v>
      </c>
    </row>
    <row r="769" spans="39:57" x14ac:dyDescent="0.2">
      <c r="AM769" s="171">
        <f t="shared" si="176"/>
        <v>10665440</v>
      </c>
      <c r="AN769" s="171">
        <f t="shared" si="182"/>
        <v>6401.3410095965464</v>
      </c>
      <c r="AO769">
        <f t="shared" si="188"/>
        <v>764000</v>
      </c>
      <c r="AP769" s="171">
        <f t="shared" si="177"/>
        <v>10671841.341009596</v>
      </c>
      <c r="AR769" s="171">
        <f t="shared" si="178"/>
        <v>3246681.666666666</v>
      </c>
      <c r="AS769" s="171">
        <f t="shared" si="183"/>
        <v>2761.780104712042</v>
      </c>
      <c r="AT769">
        <f t="shared" si="191"/>
        <v>764000</v>
      </c>
      <c r="AU769" s="171">
        <f t="shared" si="179"/>
        <v>3249443.4467713782</v>
      </c>
      <c r="AW769" s="171">
        <f t="shared" si="184"/>
        <v>2928666.666666667</v>
      </c>
      <c r="AX769" s="171">
        <f t="shared" si="185"/>
        <v>132439.79057591624</v>
      </c>
      <c r="AY769">
        <f t="shared" si="189"/>
        <v>764000</v>
      </c>
      <c r="AZ769" s="171">
        <f t="shared" si="180"/>
        <v>3061106.4572425834</v>
      </c>
      <c r="BB769" s="171">
        <f t="shared" si="186"/>
        <v>350166.66666666663</v>
      </c>
      <c r="BC769" s="171">
        <f t="shared" si="187"/>
        <v>70503.926701570686</v>
      </c>
      <c r="BD769">
        <f t="shared" si="190"/>
        <v>764000</v>
      </c>
      <c r="BE769" s="171">
        <f t="shared" si="181"/>
        <v>420670.59336823731</v>
      </c>
    </row>
    <row r="770" spans="39:57" x14ac:dyDescent="0.2">
      <c r="AM770" s="171">
        <f t="shared" si="176"/>
        <v>10679400</v>
      </c>
      <c r="AN770" s="171">
        <f t="shared" si="182"/>
        <v>6392.9732435709302</v>
      </c>
      <c r="AO770">
        <f t="shared" si="188"/>
        <v>765000</v>
      </c>
      <c r="AP770" s="171">
        <f t="shared" si="177"/>
        <v>10685792.973243572</v>
      </c>
      <c r="AR770" s="171">
        <f t="shared" si="178"/>
        <v>3250931.2499999995</v>
      </c>
      <c r="AS770" s="171">
        <f t="shared" si="183"/>
        <v>2758.169934640523</v>
      </c>
      <c r="AT770">
        <f t="shared" si="191"/>
        <v>765000</v>
      </c>
      <c r="AU770" s="171">
        <f t="shared" si="179"/>
        <v>3253689.4199346402</v>
      </c>
      <c r="AW770" s="171">
        <f t="shared" si="184"/>
        <v>2932500</v>
      </c>
      <c r="AX770" s="171">
        <f t="shared" si="185"/>
        <v>132266.66666666666</v>
      </c>
      <c r="AY770">
        <f t="shared" si="189"/>
        <v>765000</v>
      </c>
      <c r="AZ770" s="171">
        <f t="shared" si="180"/>
        <v>3064766.6666666665</v>
      </c>
      <c r="BB770" s="171">
        <f t="shared" si="186"/>
        <v>350625</v>
      </c>
      <c r="BC770" s="171">
        <f t="shared" si="187"/>
        <v>70411.76470588235</v>
      </c>
      <c r="BD770">
        <f t="shared" si="190"/>
        <v>765000</v>
      </c>
      <c r="BE770" s="171">
        <f t="shared" si="181"/>
        <v>421036.76470588235</v>
      </c>
    </row>
    <row r="771" spans="39:57" x14ac:dyDescent="0.2">
      <c r="AM771" s="171">
        <f t="shared" si="176"/>
        <v>10693360</v>
      </c>
      <c r="AN771" s="171">
        <f t="shared" si="182"/>
        <v>6384.6273254983826</v>
      </c>
      <c r="AO771">
        <f t="shared" si="188"/>
        <v>766000</v>
      </c>
      <c r="AP771" s="171">
        <f t="shared" si="177"/>
        <v>10699744.627325498</v>
      </c>
      <c r="AR771" s="171">
        <f t="shared" si="178"/>
        <v>3255180.833333333</v>
      </c>
      <c r="AS771" s="171">
        <f t="shared" si="183"/>
        <v>2754.5691906005222</v>
      </c>
      <c r="AT771">
        <f t="shared" si="191"/>
        <v>766000</v>
      </c>
      <c r="AU771" s="171">
        <f t="shared" si="179"/>
        <v>3257935.4025239334</v>
      </c>
      <c r="AW771" s="171">
        <f t="shared" si="184"/>
        <v>2936333.3333333335</v>
      </c>
      <c r="AX771" s="171">
        <f t="shared" si="185"/>
        <v>132093.99477806789</v>
      </c>
      <c r="AY771">
        <f t="shared" si="189"/>
        <v>766000</v>
      </c>
      <c r="AZ771" s="171">
        <f t="shared" si="180"/>
        <v>3068427.3281114013</v>
      </c>
      <c r="BB771" s="171">
        <f t="shared" si="186"/>
        <v>351083.33333333331</v>
      </c>
      <c r="BC771" s="171">
        <f t="shared" si="187"/>
        <v>70319.843342036547</v>
      </c>
      <c r="BD771">
        <f t="shared" si="190"/>
        <v>766000</v>
      </c>
      <c r="BE771" s="171">
        <f t="shared" si="181"/>
        <v>421403.17667536985</v>
      </c>
    </row>
    <row r="772" spans="39:57" x14ac:dyDescent="0.2">
      <c r="AM772" s="171">
        <f t="shared" si="176"/>
        <v>10707320</v>
      </c>
      <c r="AN772" s="171">
        <f t="shared" si="182"/>
        <v>6376.3031699240692</v>
      </c>
      <c r="AO772">
        <f t="shared" si="188"/>
        <v>767000</v>
      </c>
      <c r="AP772" s="171">
        <f t="shared" si="177"/>
        <v>10713696.303169925</v>
      </c>
      <c r="AR772" s="171">
        <f t="shared" si="178"/>
        <v>3259430.416666666</v>
      </c>
      <c r="AS772" s="171">
        <f t="shared" si="183"/>
        <v>2750.9778357235982</v>
      </c>
      <c r="AT772">
        <f t="shared" si="191"/>
        <v>767000</v>
      </c>
      <c r="AU772" s="171">
        <f t="shared" si="179"/>
        <v>3262181.3945023897</v>
      </c>
      <c r="AW772" s="171">
        <f t="shared" si="184"/>
        <v>2940166.666666667</v>
      </c>
      <c r="AX772" s="171">
        <f t="shared" si="185"/>
        <v>131921.77314211213</v>
      </c>
      <c r="AY772">
        <f t="shared" si="189"/>
        <v>767000</v>
      </c>
      <c r="AZ772" s="171">
        <f t="shared" si="180"/>
        <v>3072088.4398087789</v>
      </c>
      <c r="BB772" s="171">
        <f t="shared" si="186"/>
        <v>351541.66666666663</v>
      </c>
      <c r="BC772" s="171">
        <f t="shared" si="187"/>
        <v>70228.161668839632</v>
      </c>
      <c r="BD772">
        <f t="shared" si="190"/>
        <v>767000</v>
      </c>
      <c r="BE772" s="171">
        <f t="shared" si="181"/>
        <v>421769.82833550626</v>
      </c>
    </row>
    <row r="773" spans="39:57" x14ac:dyDescent="0.2">
      <c r="AM773" s="171">
        <f t="shared" ref="AM773:AM836" si="192">AO773/2*$C$17</f>
        <v>10721280</v>
      </c>
      <c r="AN773" s="171">
        <f t="shared" si="182"/>
        <v>6368.0006918382305</v>
      </c>
      <c r="AO773">
        <f t="shared" si="188"/>
        <v>768000</v>
      </c>
      <c r="AP773" s="171">
        <f t="shared" ref="AP773:AP836" si="193">AM773+AN773</f>
        <v>10727648.000691839</v>
      </c>
      <c r="AR773" s="171">
        <f t="shared" ref="AR773:AR836" si="194">AT773/2*$C$46</f>
        <v>3263679.9999999995</v>
      </c>
      <c r="AS773" s="171">
        <f t="shared" si="183"/>
        <v>2747.3958333333335</v>
      </c>
      <c r="AT773">
        <f t="shared" si="191"/>
        <v>768000</v>
      </c>
      <c r="AU773" s="171">
        <f t="shared" ref="AU773:AU836" si="195">AR773+AS773</f>
        <v>3266427.395833333</v>
      </c>
      <c r="AW773" s="171">
        <f t="shared" si="184"/>
        <v>2944000</v>
      </c>
      <c r="AX773" s="171">
        <f t="shared" si="185"/>
        <v>131750</v>
      </c>
      <c r="AY773">
        <f t="shared" si="189"/>
        <v>768000</v>
      </c>
      <c r="AZ773" s="171">
        <f t="shared" ref="AZ773:AZ836" si="196">AW773+AX773</f>
        <v>3075750</v>
      </c>
      <c r="BB773" s="171">
        <f t="shared" si="186"/>
        <v>352000</v>
      </c>
      <c r="BC773" s="171">
        <f t="shared" si="187"/>
        <v>70136.71875</v>
      </c>
      <c r="BD773">
        <f t="shared" si="190"/>
        <v>768000</v>
      </c>
      <c r="BE773" s="171">
        <f t="shared" ref="BE773:BE836" si="197">BB773+BC773</f>
        <v>422136.71875</v>
      </c>
    </row>
    <row r="774" spans="39:57" x14ac:dyDescent="0.2">
      <c r="AM774" s="171">
        <f t="shared" si="192"/>
        <v>10735240</v>
      </c>
      <c r="AN774" s="171">
        <f t="shared" ref="AN774:AN837" si="198">$C$16*$C$15/AO774</f>
        <v>6359.7198066732917</v>
      </c>
      <c r="AO774">
        <f t="shared" si="188"/>
        <v>769000</v>
      </c>
      <c r="AP774" s="171">
        <f t="shared" si="193"/>
        <v>10741599.719806673</v>
      </c>
      <c r="AR774" s="171">
        <f t="shared" si="194"/>
        <v>3267929.583333333</v>
      </c>
      <c r="AS774" s="171">
        <f t="shared" ref="AS774:AS837" si="199">$C$44*$C$45/AT774</f>
        <v>2743.8231469440834</v>
      </c>
      <c r="AT774">
        <f t="shared" si="191"/>
        <v>769000</v>
      </c>
      <c r="AU774" s="171">
        <f t="shared" si="195"/>
        <v>3270673.406480277</v>
      </c>
      <c r="AW774" s="171">
        <f t="shared" ref="AW774:AW837" si="200">AY774/2*$C$73</f>
        <v>2947833.3333333335</v>
      </c>
      <c r="AX774" s="171">
        <f t="shared" ref="AX774:AX837" si="201">$C$72*$C$71/AY774</f>
        <v>131578.67360208061</v>
      </c>
      <c r="AY774">
        <f t="shared" si="189"/>
        <v>769000</v>
      </c>
      <c r="AZ774" s="171">
        <f t="shared" si="196"/>
        <v>3079412.0069354139</v>
      </c>
      <c r="BB774" s="171">
        <f t="shared" ref="BB774:BB837" si="202">BD774/2*$C$107</f>
        <v>352458.33333333331</v>
      </c>
      <c r="BC774" s="171">
        <f t="shared" ref="BC774:BC837" si="203">$C$105*$C$106/BD774</f>
        <v>70045.513654096227</v>
      </c>
      <c r="BD774">
        <f t="shared" si="190"/>
        <v>769000</v>
      </c>
      <c r="BE774" s="171">
        <f t="shared" si="197"/>
        <v>422503.84698742954</v>
      </c>
    </row>
    <row r="775" spans="39:57" x14ac:dyDescent="0.2">
      <c r="AM775" s="171">
        <f t="shared" si="192"/>
        <v>10749200</v>
      </c>
      <c r="AN775" s="171">
        <f t="shared" si="198"/>
        <v>6351.4604303009892</v>
      </c>
      <c r="AO775">
        <f t="shared" ref="AO775:AO838" si="204">1000+AO774</f>
        <v>770000</v>
      </c>
      <c r="AP775" s="171">
        <f t="shared" si="193"/>
        <v>10755551.460430302</v>
      </c>
      <c r="AR775" s="171">
        <f t="shared" si="194"/>
        <v>3272179.166666666</v>
      </c>
      <c r="AS775" s="171">
        <f t="shared" si="199"/>
        <v>2740.2597402597403</v>
      </c>
      <c r="AT775">
        <f t="shared" si="191"/>
        <v>770000</v>
      </c>
      <c r="AU775" s="171">
        <f t="shared" si="195"/>
        <v>3274919.426406926</v>
      </c>
      <c r="AW775" s="171">
        <f t="shared" si="200"/>
        <v>2951666.666666667</v>
      </c>
      <c r="AX775" s="171">
        <f t="shared" si="201"/>
        <v>131407.7922077922</v>
      </c>
      <c r="AY775">
        <f t="shared" ref="AY775:AY838" si="205">1000+AY774</f>
        <v>770000</v>
      </c>
      <c r="AZ775" s="171">
        <f t="shared" si="196"/>
        <v>3083074.4588744594</v>
      </c>
      <c r="BB775" s="171">
        <f t="shared" si="202"/>
        <v>352916.66666666663</v>
      </c>
      <c r="BC775" s="171">
        <f t="shared" si="203"/>
        <v>69954.545454545456</v>
      </c>
      <c r="BD775">
        <f t="shared" ref="BD775:BD838" si="206">1000+BD774</f>
        <v>770000</v>
      </c>
      <c r="BE775" s="171">
        <f t="shared" si="197"/>
        <v>422871.2121212121</v>
      </c>
    </row>
    <row r="776" spans="39:57" x14ac:dyDescent="0.2">
      <c r="AM776" s="171">
        <f t="shared" si="192"/>
        <v>10763160</v>
      </c>
      <c r="AN776" s="171">
        <f t="shared" si="198"/>
        <v>6343.2224790295222</v>
      </c>
      <c r="AO776">
        <f t="shared" si="204"/>
        <v>771000</v>
      </c>
      <c r="AP776" s="171">
        <f t="shared" si="193"/>
        <v>10769503.222479029</v>
      </c>
      <c r="AR776" s="171">
        <f t="shared" si="194"/>
        <v>3276428.7499999995</v>
      </c>
      <c r="AS776" s="171">
        <f t="shared" si="199"/>
        <v>2736.7055771725031</v>
      </c>
      <c r="AT776">
        <f t="shared" ref="AT776:AT839" si="207">AT775+1000</f>
        <v>771000</v>
      </c>
      <c r="AU776" s="171">
        <f t="shared" si="195"/>
        <v>3279165.4555771719</v>
      </c>
      <c r="AW776" s="171">
        <f t="shared" si="200"/>
        <v>2955500</v>
      </c>
      <c r="AX776" s="171">
        <f t="shared" si="201"/>
        <v>131237.35408560312</v>
      </c>
      <c r="AY776">
        <f t="shared" si="205"/>
        <v>771000</v>
      </c>
      <c r="AZ776" s="171">
        <f t="shared" si="196"/>
        <v>3086737.3540856033</v>
      </c>
      <c r="BB776" s="171">
        <f t="shared" si="202"/>
        <v>353375</v>
      </c>
      <c r="BC776" s="171">
        <f t="shared" si="203"/>
        <v>69863.813229571984</v>
      </c>
      <c r="BD776">
        <f t="shared" si="206"/>
        <v>771000</v>
      </c>
      <c r="BE776" s="171">
        <f t="shared" si="197"/>
        <v>423238.81322957197</v>
      </c>
    </row>
    <row r="777" spans="39:57" x14ac:dyDescent="0.2">
      <c r="AM777" s="171">
        <f t="shared" si="192"/>
        <v>10777120</v>
      </c>
      <c r="AN777" s="171">
        <f t="shared" si="198"/>
        <v>6335.0058696007272</v>
      </c>
      <c r="AO777">
        <f t="shared" si="204"/>
        <v>772000</v>
      </c>
      <c r="AP777" s="171">
        <f t="shared" si="193"/>
        <v>10783455.005869601</v>
      </c>
      <c r="AR777" s="171">
        <f t="shared" si="194"/>
        <v>3280678.333333333</v>
      </c>
      <c r="AS777" s="171">
        <f t="shared" si="199"/>
        <v>2733.1606217616581</v>
      </c>
      <c r="AT777">
        <f t="shared" si="207"/>
        <v>772000</v>
      </c>
      <c r="AU777" s="171">
        <f t="shared" si="195"/>
        <v>3283411.4939550948</v>
      </c>
      <c r="AW777" s="171">
        <f t="shared" si="200"/>
        <v>2959333.3333333335</v>
      </c>
      <c r="AX777" s="171">
        <f t="shared" si="201"/>
        <v>131067.35751295337</v>
      </c>
      <c r="AY777">
        <f t="shared" si="205"/>
        <v>772000</v>
      </c>
      <c r="AZ777" s="171">
        <f t="shared" si="196"/>
        <v>3090400.6908462867</v>
      </c>
      <c r="BB777" s="171">
        <f t="shared" si="202"/>
        <v>353833.33333333331</v>
      </c>
      <c r="BC777" s="171">
        <f t="shared" si="203"/>
        <v>69773.316062176164</v>
      </c>
      <c r="BD777">
        <f t="shared" si="206"/>
        <v>772000</v>
      </c>
      <c r="BE777" s="171">
        <f t="shared" si="197"/>
        <v>423606.64939550951</v>
      </c>
    </row>
    <row r="778" spans="39:57" x14ac:dyDescent="0.2">
      <c r="AM778" s="171">
        <f t="shared" si="192"/>
        <v>10791080</v>
      </c>
      <c r="AN778" s="171">
        <f t="shared" si="198"/>
        <v>6326.8105191872719</v>
      </c>
      <c r="AO778">
        <f t="shared" si="204"/>
        <v>773000</v>
      </c>
      <c r="AP778" s="171">
        <f t="shared" si="193"/>
        <v>10797406.810519187</v>
      </c>
      <c r="AR778" s="171">
        <f t="shared" si="194"/>
        <v>3284927.916666666</v>
      </c>
      <c r="AS778" s="171">
        <f t="shared" si="199"/>
        <v>2729.6248382923673</v>
      </c>
      <c r="AT778">
        <f t="shared" si="207"/>
        <v>773000</v>
      </c>
      <c r="AU778" s="171">
        <f t="shared" si="195"/>
        <v>3287657.5415049586</v>
      </c>
      <c r="AW778" s="171">
        <f t="shared" si="200"/>
        <v>2963166.666666667</v>
      </c>
      <c r="AX778" s="171">
        <f t="shared" si="201"/>
        <v>130897.80077619664</v>
      </c>
      <c r="AY778">
        <f t="shared" si="205"/>
        <v>773000</v>
      </c>
      <c r="AZ778" s="171">
        <f t="shared" si="196"/>
        <v>3094064.4674428636</v>
      </c>
      <c r="BB778" s="171">
        <f t="shared" si="202"/>
        <v>354291.66666666663</v>
      </c>
      <c r="BC778" s="171">
        <f t="shared" si="203"/>
        <v>69683.053040103492</v>
      </c>
      <c r="BD778">
        <f t="shared" si="206"/>
        <v>773000</v>
      </c>
      <c r="BE778" s="171">
        <f t="shared" si="197"/>
        <v>423974.71970677015</v>
      </c>
    </row>
    <row r="779" spans="39:57" x14ac:dyDescent="0.2">
      <c r="AM779" s="171">
        <f t="shared" si="192"/>
        <v>10805040</v>
      </c>
      <c r="AN779" s="171">
        <f t="shared" si="198"/>
        <v>6318.636345389873</v>
      </c>
      <c r="AO779">
        <f t="shared" si="204"/>
        <v>774000</v>
      </c>
      <c r="AP779" s="171">
        <f t="shared" si="193"/>
        <v>10811358.63634539</v>
      </c>
      <c r="AR779" s="171">
        <f t="shared" si="194"/>
        <v>3289177.4999999995</v>
      </c>
      <c r="AS779" s="171">
        <f t="shared" si="199"/>
        <v>2726.0981912144703</v>
      </c>
      <c r="AT779">
        <f t="shared" si="207"/>
        <v>774000</v>
      </c>
      <c r="AU779" s="171">
        <f t="shared" si="195"/>
        <v>3291903.5981912138</v>
      </c>
      <c r="AW779" s="171">
        <f t="shared" si="200"/>
        <v>2967000</v>
      </c>
      <c r="AX779" s="171">
        <f t="shared" si="201"/>
        <v>130728.68217054264</v>
      </c>
      <c r="AY779">
        <f t="shared" si="205"/>
        <v>774000</v>
      </c>
      <c r="AZ779" s="171">
        <f t="shared" si="196"/>
        <v>3097728.6821705424</v>
      </c>
      <c r="BB779" s="171">
        <f t="shared" si="202"/>
        <v>354750</v>
      </c>
      <c r="BC779" s="171">
        <f t="shared" si="203"/>
        <v>69593.023255813954</v>
      </c>
      <c r="BD779">
        <f t="shared" si="206"/>
        <v>774000</v>
      </c>
      <c r="BE779" s="171">
        <f t="shared" si="197"/>
        <v>424343.02325581398</v>
      </c>
    </row>
    <row r="780" spans="39:57" x14ac:dyDescent="0.2">
      <c r="AM780" s="171">
        <f t="shared" si="192"/>
        <v>10819000</v>
      </c>
      <c r="AN780" s="171">
        <f t="shared" si="198"/>
        <v>6310.4832662345307</v>
      </c>
      <c r="AO780">
        <f t="shared" si="204"/>
        <v>775000</v>
      </c>
      <c r="AP780" s="171">
        <f t="shared" si="193"/>
        <v>10825310.483266234</v>
      </c>
      <c r="AR780" s="171">
        <f t="shared" si="194"/>
        <v>3293427.083333333</v>
      </c>
      <c r="AS780" s="171">
        <f t="shared" si="199"/>
        <v>2722.5806451612902</v>
      </c>
      <c r="AT780">
        <f t="shared" si="207"/>
        <v>775000</v>
      </c>
      <c r="AU780" s="171">
        <f t="shared" si="195"/>
        <v>3296149.6639784942</v>
      </c>
      <c r="AW780" s="171">
        <f t="shared" si="200"/>
        <v>2970833.3333333335</v>
      </c>
      <c r="AX780" s="171">
        <f t="shared" si="201"/>
        <v>130560</v>
      </c>
      <c r="AY780">
        <f t="shared" si="205"/>
        <v>775000</v>
      </c>
      <c r="AZ780" s="171">
        <f t="shared" si="196"/>
        <v>3101393.3333333335</v>
      </c>
      <c r="BB780" s="171">
        <f t="shared" si="202"/>
        <v>355208.33333333331</v>
      </c>
      <c r="BC780" s="171">
        <f t="shared" si="203"/>
        <v>69503.225806451606</v>
      </c>
      <c r="BD780">
        <f t="shared" si="206"/>
        <v>775000</v>
      </c>
      <c r="BE780" s="171">
        <f t="shared" si="197"/>
        <v>424711.55913978489</v>
      </c>
    </row>
    <row r="781" spans="39:57" x14ac:dyDescent="0.2">
      <c r="AM781" s="171">
        <f t="shared" si="192"/>
        <v>10832960</v>
      </c>
      <c r="AN781" s="171">
        <f t="shared" si="198"/>
        <v>6302.3512001697954</v>
      </c>
      <c r="AO781">
        <f t="shared" si="204"/>
        <v>776000</v>
      </c>
      <c r="AP781" s="171">
        <f t="shared" si="193"/>
        <v>10839262.351200169</v>
      </c>
      <c r="AR781" s="171">
        <f t="shared" si="194"/>
        <v>3297676.666666666</v>
      </c>
      <c r="AS781" s="171">
        <f t="shared" si="199"/>
        <v>2719.0721649484535</v>
      </c>
      <c r="AT781">
        <f t="shared" si="207"/>
        <v>776000</v>
      </c>
      <c r="AU781" s="171">
        <f t="shared" si="195"/>
        <v>3300395.7388316146</v>
      </c>
      <c r="AW781" s="171">
        <f t="shared" si="200"/>
        <v>2974666.666666667</v>
      </c>
      <c r="AX781" s="171">
        <f t="shared" si="201"/>
        <v>130391.75257731958</v>
      </c>
      <c r="AY781">
        <f t="shared" si="205"/>
        <v>776000</v>
      </c>
      <c r="AZ781" s="171">
        <f t="shared" si="196"/>
        <v>3105058.4192439867</v>
      </c>
      <c r="BB781" s="171">
        <f t="shared" si="202"/>
        <v>355666.66666666663</v>
      </c>
      <c r="BC781" s="171">
        <f t="shared" si="203"/>
        <v>69413.659793814426</v>
      </c>
      <c r="BD781">
        <f t="shared" si="206"/>
        <v>776000</v>
      </c>
      <c r="BE781" s="171">
        <f t="shared" si="197"/>
        <v>425080.32646048104</v>
      </c>
    </row>
    <row r="782" spans="39:57" x14ac:dyDescent="0.2">
      <c r="AM782" s="171">
        <f t="shared" si="192"/>
        <v>10846920</v>
      </c>
      <c r="AN782" s="171">
        <f t="shared" si="198"/>
        <v>6294.2400660640433</v>
      </c>
      <c r="AO782">
        <f t="shared" si="204"/>
        <v>777000</v>
      </c>
      <c r="AP782" s="171">
        <f t="shared" si="193"/>
        <v>10853214.240066065</v>
      </c>
      <c r="AR782" s="171">
        <f t="shared" si="194"/>
        <v>3301926.2499999995</v>
      </c>
      <c r="AS782" s="171">
        <f t="shared" si="199"/>
        <v>2715.5727155727154</v>
      </c>
      <c r="AT782">
        <f t="shared" si="207"/>
        <v>777000</v>
      </c>
      <c r="AU782" s="171">
        <f t="shared" si="195"/>
        <v>3304641.8227155721</v>
      </c>
      <c r="AW782" s="171">
        <f t="shared" si="200"/>
        <v>2978500</v>
      </c>
      <c r="AX782" s="171">
        <f t="shared" si="201"/>
        <v>130223.93822393822</v>
      </c>
      <c r="AY782">
        <f t="shared" si="205"/>
        <v>777000</v>
      </c>
      <c r="AZ782" s="171">
        <f t="shared" si="196"/>
        <v>3108723.9382239385</v>
      </c>
      <c r="BB782" s="171">
        <f t="shared" si="202"/>
        <v>356125</v>
      </c>
      <c r="BC782" s="171">
        <f t="shared" si="203"/>
        <v>69324.32432432432</v>
      </c>
      <c r="BD782">
        <f t="shared" si="206"/>
        <v>777000</v>
      </c>
      <c r="BE782" s="171">
        <f t="shared" si="197"/>
        <v>425449.32432432432</v>
      </c>
    </row>
    <row r="783" spans="39:57" x14ac:dyDescent="0.2">
      <c r="AM783" s="171">
        <f t="shared" si="192"/>
        <v>10860880</v>
      </c>
      <c r="AN783" s="171">
        <f t="shared" si="198"/>
        <v>6286.1497832027781</v>
      </c>
      <c r="AO783">
        <f t="shared" si="204"/>
        <v>778000</v>
      </c>
      <c r="AP783" s="171">
        <f t="shared" si="193"/>
        <v>10867166.149783203</v>
      </c>
      <c r="AR783" s="171">
        <f t="shared" si="194"/>
        <v>3306175.833333333</v>
      </c>
      <c r="AS783" s="171">
        <f t="shared" si="199"/>
        <v>2712.0822622107971</v>
      </c>
      <c r="AT783">
        <f t="shared" si="207"/>
        <v>778000</v>
      </c>
      <c r="AU783" s="171">
        <f t="shared" si="195"/>
        <v>3308887.915595544</v>
      </c>
      <c r="AW783" s="171">
        <f t="shared" si="200"/>
        <v>2982333.3333333335</v>
      </c>
      <c r="AX783" s="171">
        <f t="shared" si="201"/>
        <v>130056.55526992287</v>
      </c>
      <c r="AY783">
        <f t="shared" si="205"/>
        <v>778000</v>
      </c>
      <c r="AZ783" s="171">
        <f t="shared" si="196"/>
        <v>3112389.8886032565</v>
      </c>
      <c r="BB783" s="171">
        <f t="shared" si="202"/>
        <v>356583.33333333331</v>
      </c>
      <c r="BC783" s="171">
        <f t="shared" si="203"/>
        <v>69235.218508997423</v>
      </c>
      <c r="BD783">
        <f t="shared" si="206"/>
        <v>778000</v>
      </c>
      <c r="BE783" s="171">
        <f t="shared" si="197"/>
        <v>425818.55184233072</v>
      </c>
    </row>
    <row r="784" spans="39:57" x14ac:dyDescent="0.2">
      <c r="AM784" s="171">
        <f t="shared" si="192"/>
        <v>10874840</v>
      </c>
      <c r="AN784" s="171">
        <f t="shared" si="198"/>
        <v>6278.0802712859577</v>
      </c>
      <c r="AO784">
        <f t="shared" si="204"/>
        <v>779000</v>
      </c>
      <c r="AP784" s="171">
        <f t="shared" si="193"/>
        <v>10881118.080271285</v>
      </c>
      <c r="AR784" s="171">
        <f t="shared" si="194"/>
        <v>3310425.416666666</v>
      </c>
      <c r="AS784" s="171">
        <f t="shared" si="199"/>
        <v>2708.6007702182287</v>
      </c>
      <c r="AT784">
        <f t="shared" si="207"/>
        <v>779000</v>
      </c>
      <c r="AU784" s="171">
        <f t="shared" si="195"/>
        <v>3313134.0174368843</v>
      </c>
      <c r="AW784" s="171">
        <f t="shared" si="200"/>
        <v>2986166.666666667</v>
      </c>
      <c r="AX784" s="171">
        <f t="shared" si="201"/>
        <v>129889.60205391528</v>
      </c>
      <c r="AY784">
        <f t="shared" si="205"/>
        <v>779000</v>
      </c>
      <c r="AZ784" s="171">
        <f t="shared" si="196"/>
        <v>3116056.2687205821</v>
      </c>
      <c r="BB784" s="171">
        <f t="shared" si="202"/>
        <v>357041.66666666663</v>
      </c>
      <c r="BC784" s="171">
        <f t="shared" si="203"/>
        <v>69146.341463414632</v>
      </c>
      <c r="BD784">
        <f t="shared" si="206"/>
        <v>779000</v>
      </c>
      <c r="BE784" s="171">
        <f t="shared" si="197"/>
        <v>426188.00813008123</v>
      </c>
    </row>
    <row r="785" spans="39:57" x14ac:dyDescent="0.2">
      <c r="AM785" s="171">
        <f t="shared" si="192"/>
        <v>10888800</v>
      </c>
      <c r="AN785" s="171">
        <f t="shared" si="198"/>
        <v>6270.0314504253347</v>
      </c>
      <c r="AO785">
        <f t="shared" si="204"/>
        <v>780000</v>
      </c>
      <c r="AP785" s="171">
        <f t="shared" si="193"/>
        <v>10895070.031450426</v>
      </c>
      <c r="AR785" s="171">
        <f t="shared" si="194"/>
        <v>3314674.9999999995</v>
      </c>
      <c r="AS785" s="171">
        <f t="shared" si="199"/>
        <v>2705.1282051282051</v>
      </c>
      <c r="AT785">
        <f t="shared" si="207"/>
        <v>780000</v>
      </c>
      <c r="AU785" s="171">
        <f t="shared" si="195"/>
        <v>3317380.1282051275</v>
      </c>
      <c r="AW785" s="171">
        <f t="shared" si="200"/>
        <v>2990000</v>
      </c>
      <c r="AX785" s="171">
        <f t="shared" si="201"/>
        <v>129723.07692307692</v>
      </c>
      <c r="AY785">
        <f t="shared" si="205"/>
        <v>780000</v>
      </c>
      <c r="AZ785" s="171">
        <f t="shared" si="196"/>
        <v>3119723.076923077</v>
      </c>
      <c r="BB785" s="171">
        <f t="shared" si="202"/>
        <v>357500</v>
      </c>
      <c r="BC785" s="171">
        <f t="shared" si="203"/>
        <v>69057.692307692312</v>
      </c>
      <c r="BD785">
        <f t="shared" si="206"/>
        <v>780000</v>
      </c>
      <c r="BE785" s="171">
        <f t="shared" si="197"/>
        <v>426557.69230769231</v>
      </c>
    </row>
    <row r="786" spans="39:57" x14ac:dyDescent="0.2">
      <c r="AM786" s="171">
        <f t="shared" si="192"/>
        <v>10902760</v>
      </c>
      <c r="AN786" s="171">
        <f t="shared" si="198"/>
        <v>6262.0032411418197</v>
      </c>
      <c r="AO786">
        <f t="shared" si="204"/>
        <v>781000</v>
      </c>
      <c r="AP786" s="171">
        <f t="shared" si="193"/>
        <v>10909022.003241142</v>
      </c>
      <c r="AR786" s="171">
        <f t="shared" si="194"/>
        <v>3318924.583333333</v>
      </c>
      <c r="AS786" s="171">
        <f t="shared" si="199"/>
        <v>2701.6645326504481</v>
      </c>
      <c r="AT786">
        <f t="shared" si="207"/>
        <v>781000</v>
      </c>
      <c r="AU786" s="171">
        <f t="shared" si="195"/>
        <v>3321626.2478659833</v>
      </c>
      <c r="AW786" s="171">
        <f t="shared" si="200"/>
        <v>2993833.3333333335</v>
      </c>
      <c r="AX786" s="171">
        <f t="shared" si="201"/>
        <v>129556.97823303458</v>
      </c>
      <c r="AY786">
        <f t="shared" si="205"/>
        <v>781000</v>
      </c>
      <c r="AZ786" s="171">
        <f t="shared" si="196"/>
        <v>3123390.3115663682</v>
      </c>
      <c r="BB786" s="171">
        <f t="shared" si="202"/>
        <v>357958.33333333331</v>
      </c>
      <c r="BC786" s="171">
        <f t="shared" si="203"/>
        <v>68969.270166453265</v>
      </c>
      <c r="BD786">
        <f t="shared" si="206"/>
        <v>781000</v>
      </c>
      <c r="BE786" s="171">
        <f t="shared" si="197"/>
        <v>426927.60349978658</v>
      </c>
    </row>
    <row r="787" spans="39:57" x14ac:dyDescent="0.2">
      <c r="AM787" s="171">
        <f t="shared" si="192"/>
        <v>10916720</v>
      </c>
      <c r="AN787" s="171">
        <f t="shared" si="198"/>
        <v>6253.9955643628664</v>
      </c>
      <c r="AO787">
        <f t="shared" si="204"/>
        <v>782000</v>
      </c>
      <c r="AP787" s="171">
        <f t="shared" si="193"/>
        <v>10922973.995564362</v>
      </c>
      <c r="AR787" s="171">
        <f t="shared" si="194"/>
        <v>3323174.166666666</v>
      </c>
      <c r="AS787" s="171">
        <f t="shared" si="199"/>
        <v>2698.2097186700767</v>
      </c>
      <c r="AT787">
        <f t="shared" si="207"/>
        <v>782000</v>
      </c>
      <c r="AU787" s="171">
        <f t="shared" si="195"/>
        <v>3325872.3763853363</v>
      </c>
      <c r="AW787" s="171">
        <f t="shared" si="200"/>
        <v>2997666.666666667</v>
      </c>
      <c r="AX787" s="171">
        <f t="shared" si="201"/>
        <v>129391.30434782608</v>
      </c>
      <c r="AY787">
        <f t="shared" si="205"/>
        <v>782000</v>
      </c>
      <c r="AZ787" s="171">
        <f t="shared" si="196"/>
        <v>3127057.9710144931</v>
      </c>
      <c r="BB787" s="171">
        <f t="shared" si="202"/>
        <v>358416.66666666663</v>
      </c>
      <c r="BC787" s="171">
        <f t="shared" si="203"/>
        <v>68881.074168797961</v>
      </c>
      <c r="BD787">
        <f t="shared" si="206"/>
        <v>782000</v>
      </c>
      <c r="BE787" s="171">
        <f t="shared" si="197"/>
        <v>427297.74083546456</v>
      </c>
    </row>
    <row r="788" spans="39:57" x14ac:dyDescent="0.2">
      <c r="AM788" s="171">
        <f t="shared" si="192"/>
        <v>10930680</v>
      </c>
      <c r="AN788" s="171">
        <f t="shared" si="198"/>
        <v>6246.0083414198743</v>
      </c>
      <c r="AO788">
        <f t="shared" si="204"/>
        <v>783000</v>
      </c>
      <c r="AP788" s="171">
        <f t="shared" si="193"/>
        <v>10936926.00834142</v>
      </c>
      <c r="AR788" s="171">
        <f t="shared" si="194"/>
        <v>3327423.7499999995</v>
      </c>
      <c r="AS788" s="171">
        <f t="shared" si="199"/>
        <v>2694.7637292464879</v>
      </c>
      <c r="AT788">
        <f t="shared" si="207"/>
        <v>783000</v>
      </c>
      <c r="AU788" s="171">
        <f t="shared" si="195"/>
        <v>3330118.5137292459</v>
      </c>
      <c r="AW788" s="171">
        <f t="shared" si="200"/>
        <v>3001500</v>
      </c>
      <c r="AX788" s="171">
        <f t="shared" si="201"/>
        <v>129226.05363984674</v>
      </c>
      <c r="AY788">
        <f t="shared" si="205"/>
        <v>783000</v>
      </c>
      <c r="AZ788" s="171">
        <f t="shared" si="196"/>
        <v>3130726.0536398469</v>
      </c>
      <c r="BB788" s="171">
        <f t="shared" si="202"/>
        <v>358875</v>
      </c>
      <c r="BC788" s="171">
        <f t="shared" si="203"/>
        <v>68793.103448275855</v>
      </c>
      <c r="BD788">
        <f t="shared" si="206"/>
        <v>783000</v>
      </c>
      <c r="BE788" s="171">
        <f t="shared" si="197"/>
        <v>427668.10344827583</v>
      </c>
    </row>
    <row r="789" spans="39:57" x14ac:dyDescent="0.2">
      <c r="AM789" s="171">
        <f t="shared" si="192"/>
        <v>10944640</v>
      </c>
      <c r="AN789" s="171">
        <f t="shared" si="198"/>
        <v>6238.0414940456139</v>
      </c>
      <c r="AO789">
        <f t="shared" si="204"/>
        <v>784000</v>
      </c>
      <c r="AP789" s="171">
        <f t="shared" si="193"/>
        <v>10950878.041494045</v>
      </c>
      <c r="AR789" s="171">
        <f t="shared" si="194"/>
        <v>3331673.333333333</v>
      </c>
      <c r="AS789" s="171">
        <f t="shared" si="199"/>
        <v>2691.3265306122448</v>
      </c>
      <c r="AT789">
        <f t="shared" si="207"/>
        <v>784000</v>
      </c>
      <c r="AU789" s="171">
        <f t="shared" si="195"/>
        <v>3334364.6598639451</v>
      </c>
      <c r="AW789" s="171">
        <f t="shared" si="200"/>
        <v>3005333.3333333335</v>
      </c>
      <c r="AX789" s="171">
        <f t="shared" si="201"/>
        <v>129061.22448979592</v>
      </c>
      <c r="AY789">
        <f t="shared" si="205"/>
        <v>784000</v>
      </c>
      <c r="AZ789" s="171">
        <f t="shared" si="196"/>
        <v>3134394.5578231295</v>
      </c>
      <c r="BB789" s="171">
        <f t="shared" si="202"/>
        <v>359333.33333333331</v>
      </c>
      <c r="BC789" s="171">
        <f t="shared" si="203"/>
        <v>68705.357142857145</v>
      </c>
      <c r="BD789">
        <f t="shared" si="206"/>
        <v>784000</v>
      </c>
      <c r="BE789" s="171">
        <f t="shared" si="197"/>
        <v>428038.69047619047</v>
      </c>
    </row>
    <row r="790" spans="39:57" x14ac:dyDescent="0.2">
      <c r="AM790" s="171">
        <f t="shared" si="192"/>
        <v>10958600</v>
      </c>
      <c r="AN790" s="171">
        <f t="shared" si="198"/>
        <v>6230.0949443716709</v>
      </c>
      <c r="AO790">
        <f t="shared" si="204"/>
        <v>785000</v>
      </c>
      <c r="AP790" s="171">
        <f t="shared" si="193"/>
        <v>10964830.094944371</v>
      </c>
      <c r="AR790" s="171">
        <f t="shared" si="194"/>
        <v>3335922.916666666</v>
      </c>
      <c r="AS790" s="171">
        <f t="shared" si="199"/>
        <v>2687.8980891719743</v>
      </c>
      <c r="AT790">
        <f t="shared" si="207"/>
        <v>785000</v>
      </c>
      <c r="AU790" s="171">
        <f t="shared" si="195"/>
        <v>3338610.8147558379</v>
      </c>
      <c r="AW790" s="171">
        <f t="shared" si="200"/>
        <v>3009166.666666667</v>
      </c>
      <c r="AX790" s="171">
        <f t="shared" si="201"/>
        <v>128896.8152866242</v>
      </c>
      <c r="AY790">
        <f t="shared" si="205"/>
        <v>785000</v>
      </c>
      <c r="AZ790" s="171">
        <f t="shared" si="196"/>
        <v>3138063.4819532912</v>
      </c>
      <c r="BB790" s="171">
        <f t="shared" si="202"/>
        <v>359791.66666666663</v>
      </c>
      <c r="BC790" s="171">
        <f t="shared" si="203"/>
        <v>68617.834394904465</v>
      </c>
      <c r="BD790">
        <f t="shared" si="206"/>
        <v>785000</v>
      </c>
      <c r="BE790" s="171">
        <f t="shared" si="197"/>
        <v>428409.50106157106</v>
      </c>
    </row>
    <row r="791" spans="39:57" x14ac:dyDescent="0.2">
      <c r="AM791" s="171">
        <f t="shared" si="192"/>
        <v>10972560</v>
      </c>
      <c r="AN791" s="171">
        <f t="shared" si="198"/>
        <v>6222.1686149259049</v>
      </c>
      <c r="AO791">
        <f t="shared" si="204"/>
        <v>786000</v>
      </c>
      <c r="AP791" s="171">
        <f t="shared" si="193"/>
        <v>10978782.168614926</v>
      </c>
      <c r="AR791" s="171">
        <f t="shared" si="194"/>
        <v>3340172.4999999995</v>
      </c>
      <c r="AS791" s="171">
        <f t="shared" si="199"/>
        <v>2684.4783715012722</v>
      </c>
      <c r="AT791">
        <f t="shared" si="207"/>
        <v>786000</v>
      </c>
      <c r="AU791" s="171">
        <f t="shared" si="195"/>
        <v>3342856.978371501</v>
      </c>
      <c r="AW791" s="171">
        <f t="shared" si="200"/>
        <v>3013000</v>
      </c>
      <c r="AX791" s="171">
        <f t="shared" si="201"/>
        <v>128732.82442748091</v>
      </c>
      <c r="AY791">
        <f t="shared" si="205"/>
        <v>786000</v>
      </c>
      <c r="AZ791" s="171">
        <f t="shared" si="196"/>
        <v>3141732.8244274808</v>
      </c>
      <c r="BB791" s="171">
        <f t="shared" si="202"/>
        <v>360250</v>
      </c>
      <c r="BC791" s="171">
        <f t="shared" si="203"/>
        <v>68530.534351145034</v>
      </c>
      <c r="BD791">
        <f t="shared" si="206"/>
        <v>786000</v>
      </c>
      <c r="BE791" s="171">
        <f t="shared" si="197"/>
        <v>428780.53435114503</v>
      </c>
    </row>
    <row r="792" spans="39:57" x14ac:dyDescent="0.2">
      <c r="AM792" s="171">
        <f t="shared" si="192"/>
        <v>10986520</v>
      </c>
      <c r="AN792" s="171">
        <f t="shared" si="198"/>
        <v>6214.2624286299379</v>
      </c>
      <c r="AO792">
        <f t="shared" si="204"/>
        <v>787000</v>
      </c>
      <c r="AP792" s="171">
        <f t="shared" si="193"/>
        <v>10992734.26242863</v>
      </c>
      <c r="AR792" s="171">
        <f t="shared" si="194"/>
        <v>3344422.083333333</v>
      </c>
      <c r="AS792" s="171">
        <f t="shared" si="199"/>
        <v>2681.0673443456162</v>
      </c>
      <c r="AT792">
        <f t="shared" si="207"/>
        <v>787000</v>
      </c>
      <c r="AU792" s="171">
        <f t="shared" si="195"/>
        <v>3347103.1506776786</v>
      </c>
      <c r="AW792" s="171">
        <f t="shared" si="200"/>
        <v>3016833.3333333335</v>
      </c>
      <c r="AX792" s="171">
        <f t="shared" si="201"/>
        <v>128569.25031766201</v>
      </c>
      <c r="AY792">
        <f t="shared" si="205"/>
        <v>787000</v>
      </c>
      <c r="AZ792" s="171">
        <f t="shared" si="196"/>
        <v>3145402.5836509955</v>
      </c>
      <c r="BB792" s="171">
        <f t="shared" si="202"/>
        <v>360708.33333333331</v>
      </c>
      <c r="BC792" s="171">
        <f t="shared" si="203"/>
        <v>68443.456162642949</v>
      </c>
      <c r="BD792">
        <f t="shared" si="206"/>
        <v>787000</v>
      </c>
      <c r="BE792" s="171">
        <f t="shared" si="197"/>
        <v>429151.78949597629</v>
      </c>
    </row>
    <row r="793" spans="39:57" x14ac:dyDescent="0.2">
      <c r="AM793" s="171">
        <f t="shared" si="192"/>
        <v>11000480</v>
      </c>
      <c r="AN793" s="171">
        <f t="shared" si="198"/>
        <v>6206.3763087966518</v>
      </c>
      <c r="AO793">
        <f t="shared" si="204"/>
        <v>788000</v>
      </c>
      <c r="AP793" s="171">
        <f t="shared" si="193"/>
        <v>11006686.376308797</v>
      </c>
      <c r="AR793" s="171">
        <f t="shared" si="194"/>
        <v>3348671.666666666</v>
      </c>
      <c r="AS793" s="171">
        <f t="shared" si="199"/>
        <v>2677.6649746192893</v>
      </c>
      <c r="AT793">
        <f t="shared" si="207"/>
        <v>788000</v>
      </c>
      <c r="AU793" s="171">
        <f t="shared" si="195"/>
        <v>3351349.3316412852</v>
      </c>
      <c r="AW793" s="171">
        <f t="shared" si="200"/>
        <v>3020666.666666667</v>
      </c>
      <c r="AX793" s="171">
        <f t="shared" si="201"/>
        <v>128406.09137055838</v>
      </c>
      <c r="AY793">
        <f t="shared" si="205"/>
        <v>788000</v>
      </c>
      <c r="AZ793" s="171">
        <f t="shared" si="196"/>
        <v>3149072.7580372253</v>
      </c>
      <c r="BB793" s="171">
        <f t="shared" si="202"/>
        <v>361166.66666666663</v>
      </c>
      <c r="BC793" s="171">
        <f t="shared" si="203"/>
        <v>68356.598984771568</v>
      </c>
      <c r="BD793">
        <f t="shared" si="206"/>
        <v>788000</v>
      </c>
      <c r="BE793" s="171">
        <f t="shared" si="197"/>
        <v>429523.26565143821</v>
      </c>
    </row>
    <row r="794" spans="39:57" x14ac:dyDescent="0.2">
      <c r="AM794" s="171">
        <f t="shared" si="192"/>
        <v>11014440</v>
      </c>
      <c r="AN794" s="171">
        <f t="shared" si="198"/>
        <v>6198.5101791277075</v>
      </c>
      <c r="AO794">
        <f t="shared" si="204"/>
        <v>789000</v>
      </c>
      <c r="AP794" s="171">
        <f t="shared" si="193"/>
        <v>11020638.510179128</v>
      </c>
      <c r="AR794" s="171">
        <f t="shared" si="194"/>
        <v>3352921.2499999995</v>
      </c>
      <c r="AS794" s="171">
        <f t="shared" si="199"/>
        <v>2674.2712294043095</v>
      </c>
      <c r="AT794">
        <f t="shared" si="207"/>
        <v>789000</v>
      </c>
      <c r="AU794" s="171">
        <f t="shared" si="195"/>
        <v>3355595.521229404</v>
      </c>
      <c r="AW794" s="171">
        <f t="shared" si="200"/>
        <v>3024500</v>
      </c>
      <c r="AX794" s="171">
        <f t="shared" si="201"/>
        <v>128243.34600760456</v>
      </c>
      <c r="AY794">
        <f t="shared" si="205"/>
        <v>789000</v>
      </c>
      <c r="AZ794" s="171">
        <f t="shared" si="196"/>
        <v>3152743.3460076046</v>
      </c>
      <c r="BB794" s="171">
        <f t="shared" si="202"/>
        <v>361625</v>
      </c>
      <c r="BC794" s="171">
        <f t="shared" si="203"/>
        <v>68269.961977186307</v>
      </c>
      <c r="BD794">
        <f t="shared" si="206"/>
        <v>789000</v>
      </c>
      <c r="BE794" s="171">
        <f t="shared" si="197"/>
        <v>429894.96197718632</v>
      </c>
    </row>
    <row r="795" spans="39:57" x14ac:dyDescent="0.2">
      <c r="AM795" s="171">
        <f t="shared" si="192"/>
        <v>11028400</v>
      </c>
      <c r="AN795" s="171">
        <f t="shared" si="198"/>
        <v>6190.6639637110902</v>
      </c>
      <c r="AO795">
        <f t="shared" si="204"/>
        <v>790000</v>
      </c>
      <c r="AP795" s="171">
        <f t="shared" si="193"/>
        <v>11034590.663963711</v>
      </c>
      <c r="AR795" s="171">
        <f t="shared" si="194"/>
        <v>3357170.833333333</v>
      </c>
      <c r="AS795" s="171">
        <f t="shared" si="199"/>
        <v>2670.8860759493673</v>
      </c>
      <c r="AT795">
        <f t="shared" si="207"/>
        <v>790000</v>
      </c>
      <c r="AU795" s="171">
        <f t="shared" si="195"/>
        <v>3359841.7194092823</v>
      </c>
      <c r="AW795" s="171">
        <f t="shared" si="200"/>
        <v>3028333.3333333335</v>
      </c>
      <c r="AX795" s="171">
        <f t="shared" si="201"/>
        <v>128081.01265822785</v>
      </c>
      <c r="AY795">
        <f t="shared" si="205"/>
        <v>790000</v>
      </c>
      <c r="AZ795" s="171">
        <f t="shared" si="196"/>
        <v>3156414.3459915612</v>
      </c>
      <c r="BB795" s="171">
        <f t="shared" si="202"/>
        <v>362083.33333333331</v>
      </c>
      <c r="BC795" s="171">
        <f t="shared" si="203"/>
        <v>68183.544303797462</v>
      </c>
      <c r="BD795">
        <f t="shared" si="206"/>
        <v>790000</v>
      </c>
      <c r="BE795" s="171">
        <f t="shared" si="197"/>
        <v>430266.87763713079</v>
      </c>
    </row>
    <row r="796" spans="39:57" x14ac:dyDescent="0.2">
      <c r="AM796" s="171">
        <f t="shared" si="192"/>
        <v>11042360</v>
      </c>
      <c r="AN796" s="171">
        <f t="shared" si="198"/>
        <v>6182.8375870186619</v>
      </c>
      <c r="AO796">
        <f t="shared" si="204"/>
        <v>791000</v>
      </c>
      <c r="AP796" s="171">
        <f t="shared" si="193"/>
        <v>11048542.837587019</v>
      </c>
      <c r="AR796" s="171">
        <f t="shared" si="194"/>
        <v>3361420.416666666</v>
      </c>
      <c r="AS796" s="171">
        <f t="shared" si="199"/>
        <v>2667.5094816687738</v>
      </c>
      <c r="AT796">
        <f t="shared" si="207"/>
        <v>791000</v>
      </c>
      <c r="AU796" s="171">
        <f t="shared" si="195"/>
        <v>3364087.926148335</v>
      </c>
      <c r="AW796" s="171">
        <f t="shared" si="200"/>
        <v>3032166.666666667</v>
      </c>
      <c r="AX796" s="171">
        <f t="shared" si="201"/>
        <v>127919.08975979773</v>
      </c>
      <c r="AY796">
        <f t="shared" si="205"/>
        <v>791000</v>
      </c>
      <c r="AZ796" s="171">
        <f t="shared" si="196"/>
        <v>3160085.7564264648</v>
      </c>
      <c r="BB796" s="171">
        <f t="shared" si="202"/>
        <v>362541.66666666663</v>
      </c>
      <c r="BC796" s="171">
        <f t="shared" si="203"/>
        <v>68097.345132743358</v>
      </c>
      <c r="BD796">
        <f t="shared" si="206"/>
        <v>791000</v>
      </c>
      <c r="BE796" s="171">
        <f t="shared" si="197"/>
        <v>430639.01179940999</v>
      </c>
    </row>
    <row r="797" spans="39:57" x14ac:dyDescent="0.2">
      <c r="AM797" s="171">
        <f t="shared" si="192"/>
        <v>11056320</v>
      </c>
      <c r="AN797" s="171">
        <f t="shared" si="198"/>
        <v>6175.0309739037393</v>
      </c>
      <c r="AO797">
        <f t="shared" si="204"/>
        <v>792000</v>
      </c>
      <c r="AP797" s="171">
        <f t="shared" si="193"/>
        <v>11062495.030973904</v>
      </c>
      <c r="AR797" s="171">
        <f t="shared" si="194"/>
        <v>3365669.9999999995</v>
      </c>
      <c r="AS797" s="171">
        <f t="shared" si="199"/>
        <v>2664.1414141414143</v>
      </c>
      <c r="AT797">
        <f t="shared" si="207"/>
        <v>792000</v>
      </c>
      <c r="AU797" s="171">
        <f t="shared" si="195"/>
        <v>3368334.1414141408</v>
      </c>
      <c r="AW797" s="171">
        <f t="shared" si="200"/>
        <v>3036000</v>
      </c>
      <c r="AX797" s="171">
        <f t="shared" si="201"/>
        <v>127757.57575757576</v>
      </c>
      <c r="AY797">
        <f t="shared" si="205"/>
        <v>792000</v>
      </c>
      <c r="AZ797" s="171">
        <f t="shared" si="196"/>
        <v>3163757.5757575757</v>
      </c>
      <c r="BB797" s="171">
        <f t="shared" si="202"/>
        <v>363000</v>
      </c>
      <c r="BC797" s="171">
        <f t="shared" si="203"/>
        <v>68011.363636363632</v>
      </c>
      <c r="BD797">
        <f t="shared" si="206"/>
        <v>792000</v>
      </c>
      <c r="BE797" s="171">
        <f t="shared" si="197"/>
        <v>431011.36363636365</v>
      </c>
    </row>
    <row r="798" spans="39:57" x14ac:dyDescent="0.2">
      <c r="AM798" s="171">
        <f t="shared" si="192"/>
        <v>11070280</v>
      </c>
      <c r="AN798" s="171">
        <f t="shared" si="198"/>
        <v>6167.2440495986903</v>
      </c>
      <c r="AO798">
        <f t="shared" si="204"/>
        <v>793000</v>
      </c>
      <c r="AP798" s="171">
        <f t="shared" si="193"/>
        <v>11076447.244049599</v>
      </c>
      <c r="AR798" s="171">
        <f t="shared" si="194"/>
        <v>3369919.583333333</v>
      </c>
      <c r="AS798" s="171">
        <f t="shared" si="199"/>
        <v>2660.7818411097101</v>
      </c>
      <c r="AT798">
        <f t="shared" si="207"/>
        <v>793000</v>
      </c>
      <c r="AU798" s="171">
        <f t="shared" si="195"/>
        <v>3372580.3651744425</v>
      </c>
      <c r="AW798" s="171">
        <f t="shared" si="200"/>
        <v>3039833.3333333335</v>
      </c>
      <c r="AX798" s="171">
        <f t="shared" si="201"/>
        <v>127596.46910466583</v>
      </c>
      <c r="AY798">
        <f t="shared" si="205"/>
        <v>793000</v>
      </c>
      <c r="AZ798" s="171">
        <f t="shared" si="196"/>
        <v>3167429.8024379993</v>
      </c>
      <c r="BB798" s="171">
        <f t="shared" si="202"/>
        <v>363458.33333333331</v>
      </c>
      <c r="BC798" s="171">
        <f t="shared" si="203"/>
        <v>67925.598991172767</v>
      </c>
      <c r="BD798">
        <f t="shared" si="206"/>
        <v>793000</v>
      </c>
      <c r="BE798" s="171">
        <f t="shared" si="197"/>
        <v>431383.93232450611</v>
      </c>
    </row>
    <row r="799" spans="39:57" x14ac:dyDescent="0.2">
      <c r="AM799" s="171">
        <f t="shared" si="192"/>
        <v>11084240</v>
      </c>
      <c r="AN799" s="171">
        <f t="shared" si="198"/>
        <v>6159.4767397125461</v>
      </c>
      <c r="AO799">
        <f t="shared" si="204"/>
        <v>794000</v>
      </c>
      <c r="AP799" s="171">
        <f t="shared" si="193"/>
        <v>11090399.476739712</v>
      </c>
      <c r="AR799" s="171">
        <f t="shared" si="194"/>
        <v>3374169.166666666</v>
      </c>
      <c r="AS799" s="171">
        <f t="shared" si="199"/>
        <v>2657.4307304785893</v>
      </c>
      <c r="AT799">
        <f t="shared" si="207"/>
        <v>794000</v>
      </c>
      <c r="AU799" s="171">
        <f t="shared" si="195"/>
        <v>3376826.5973971444</v>
      </c>
      <c r="AW799" s="171">
        <f t="shared" si="200"/>
        <v>3043666.666666667</v>
      </c>
      <c r="AX799" s="171">
        <f t="shared" si="201"/>
        <v>127435.76826196474</v>
      </c>
      <c r="AY799">
        <f t="shared" si="205"/>
        <v>794000</v>
      </c>
      <c r="AZ799" s="171">
        <f t="shared" si="196"/>
        <v>3171102.4349286319</v>
      </c>
      <c r="BB799" s="171">
        <f t="shared" si="202"/>
        <v>363916.66666666663</v>
      </c>
      <c r="BC799" s="171">
        <f t="shared" si="203"/>
        <v>67840.050377833759</v>
      </c>
      <c r="BD799">
        <f t="shared" si="206"/>
        <v>794000</v>
      </c>
      <c r="BE799" s="171">
        <f t="shared" si="197"/>
        <v>431756.7170445004</v>
      </c>
    </row>
    <row r="800" spans="39:57" x14ac:dyDescent="0.2">
      <c r="AM800" s="171">
        <f t="shared" si="192"/>
        <v>11098200</v>
      </c>
      <c r="AN800" s="171">
        <f t="shared" si="198"/>
        <v>6151.7289702286307</v>
      </c>
      <c r="AO800">
        <f t="shared" si="204"/>
        <v>795000</v>
      </c>
      <c r="AP800" s="171">
        <f t="shared" si="193"/>
        <v>11104351.728970228</v>
      </c>
      <c r="AR800" s="171">
        <f t="shared" si="194"/>
        <v>3378418.7499999995</v>
      </c>
      <c r="AS800" s="171">
        <f t="shared" si="199"/>
        <v>2654.0880503144654</v>
      </c>
      <c r="AT800">
        <f t="shared" si="207"/>
        <v>795000</v>
      </c>
      <c r="AU800" s="171">
        <f t="shared" si="195"/>
        <v>3381072.8380503142</v>
      </c>
      <c r="AW800" s="171">
        <f t="shared" si="200"/>
        <v>3047500</v>
      </c>
      <c r="AX800" s="171">
        <f t="shared" si="201"/>
        <v>127275.47169811321</v>
      </c>
      <c r="AY800">
        <f t="shared" si="205"/>
        <v>795000</v>
      </c>
      <c r="AZ800" s="171">
        <f t="shared" si="196"/>
        <v>3174775.4716981133</v>
      </c>
      <c r="BB800" s="171">
        <f t="shared" si="202"/>
        <v>364375</v>
      </c>
      <c r="BC800" s="171">
        <f t="shared" si="203"/>
        <v>67754.716981132078</v>
      </c>
      <c r="BD800">
        <f t="shared" si="206"/>
        <v>795000</v>
      </c>
      <c r="BE800" s="171">
        <f t="shared" si="197"/>
        <v>432129.71698113205</v>
      </c>
    </row>
    <row r="801" spans="39:57" x14ac:dyDescent="0.2">
      <c r="AM801" s="171">
        <f t="shared" si="192"/>
        <v>11112160</v>
      </c>
      <c r="AN801" s="171">
        <f t="shared" si="198"/>
        <v>6144.0006675022132</v>
      </c>
      <c r="AO801">
        <f t="shared" si="204"/>
        <v>796000</v>
      </c>
      <c r="AP801" s="171">
        <f t="shared" si="193"/>
        <v>11118304.000667503</v>
      </c>
      <c r="AR801" s="171">
        <f t="shared" si="194"/>
        <v>3382668.333333333</v>
      </c>
      <c r="AS801" s="171">
        <f t="shared" si="199"/>
        <v>2650.7537688442212</v>
      </c>
      <c r="AT801">
        <f t="shared" si="207"/>
        <v>796000</v>
      </c>
      <c r="AU801" s="171">
        <f t="shared" si="195"/>
        <v>3385319.0871021771</v>
      </c>
      <c r="AW801" s="171">
        <f t="shared" si="200"/>
        <v>3051333.3333333335</v>
      </c>
      <c r="AX801" s="171">
        <f t="shared" si="201"/>
        <v>127115.57788944723</v>
      </c>
      <c r="AY801">
        <f t="shared" si="205"/>
        <v>796000</v>
      </c>
      <c r="AZ801" s="171">
        <f t="shared" si="196"/>
        <v>3178448.9112227806</v>
      </c>
      <c r="BB801" s="171">
        <f t="shared" si="202"/>
        <v>364833.33333333331</v>
      </c>
      <c r="BC801" s="171">
        <f t="shared" si="203"/>
        <v>67669.597989949747</v>
      </c>
      <c r="BD801">
        <f t="shared" si="206"/>
        <v>796000</v>
      </c>
      <c r="BE801" s="171">
        <f t="shared" si="197"/>
        <v>432502.93132328306</v>
      </c>
    </row>
    <row r="802" spans="39:57" x14ac:dyDescent="0.2">
      <c r="AM802" s="171">
        <f t="shared" si="192"/>
        <v>11126120</v>
      </c>
      <c r="AN802" s="171">
        <f t="shared" si="198"/>
        <v>6136.2917582581695</v>
      </c>
      <c r="AO802">
        <f t="shared" si="204"/>
        <v>797000</v>
      </c>
      <c r="AP802" s="171">
        <f t="shared" si="193"/>
        <v>11132256.291758258</v>
      </c>
      <c r="AR802" s="171">
        <f t="shared" si="194"/>
        <v>3386917.916666666</v>
      </c>
      <c r="AS802" s="171">
        <f t="shared" si="199"/>
        <v>2647.427854454203</v>
      </c>
      <c r="AT802">
        <f t="shared" si="207"/>
        <v>797000</v>
      </c>
      <c r="AU802" s="171">
        <f t="shared" si="195"/>
        <v>3389565.3445211202</v>
      </c>
      <c r="AW802" s="171">
        <f t="shared" si="200"/>
        <v>3055166.666666667</v>
      </c>
      <c r="AX802" s="171">
        <f t="shared" si="201"/>
        <v>126956.08531994981</v>
      </c>
      <c r="AY802">
        <f t="shared" si="205"/>
        <v>797000</v>
      </c>
      <c r="AZ802" s="171">
        <f t="shared" si="196"/>
        <v>3182122.7519866168</v>
      </c>
      <c r="BB802" s="171">
        <f t="shared" si="202"/>
        <v>365291.66666666663</v>
      </c>
      <c r="BC802" s="171">
        <f t="shared" si="203"/>
        <v>67584.692597239642</v>
      </c>
      <c r="BD802">
        <f t="shared" si="206"/>
        <v>797000</v>
      </c>
      <c r="BE802" s="171">
        <f t="shared" si="197"/>
        <v>432876.35926390626</v>
      </c>
    </row>
    <row r="803" spans="39:57" x14ac:dyDescent="0.2">
      <c r="AM803" s="171">
        <f t="shared" si="192"/>
        <v>11140080</v>
      </c>
      <c r="AN803" s="171">
        <f t="shared" si="198"/>
        <v>6128.602169588673</v>
      </c>
      <c r="AO803">
        <f t="shared" si="204"/>
        <v>798000</v>
      </c>
      <c r="AP803" s="171">
        <f t="shared" si="193"/>
        <v>11146208.602169588</v>
      </c>
      <c r="AR803" s="171">
        <f t="shared" si="194"/>
        <v>3391167.4999999995</v>
      </c>
      <c r="AS803" s="171">
        <f t="shared" si="199"/>
        <v>2644.1102756892233</v>
      </c>
      <c r="AT803">
        <f t="shared" si="207"/>
        <v>798000</v>
      </c>
      <c r="AU803" s="171">
        <f t="shared" si="195"/>
        <v>3393811.6102756886</v>
      </c>
      <c r="AW803" s="171">
        <f t="shared" si="200"/>
        <v>3059000</v>
      </c>
      <c r="AX803" s="171">
        <f t="shared" si="201"/>
        <v>126796.99248120301</v>
      </c>
      <c r="AY803">
        <f t="shared" si="205"/>
        <v>798000</v>
      </c>
      <c r="AZ803" s="171">
        <f t="shared" si="196"/>
        <v>3185796.9924812028</v>
      </c>
      <c r="BB803" s="171">
        <f t="shared" si="202"/>
        <v>365750</v>
      </c>
      <c r="BC803" s="171">
        <f t="shared" si="203"/>
        <v>67500</v>
      </c>
      <c r="BD803">
        <f t="shared" si="206"/>
        <v>798000</v>
      </c>
      <c r="BE803" s="171">
        <f t="shared" si="197"/>
        <v>433250</v>
      </c>
    </row>
    <row r="804" spans="39:57" x14ac:dyDescent="0.2">
      <c r="AM804" s="171">
        <f t="shared" si="192"/>
        <v>11154040</v>
      </c>
      <c r="AN804" s="171">
        <f t="shared" si="198"/>
        <v>6120.9318289508901</v>
      </c>
      <c r="AO804">
        <f t="shared" si="204"/>
        <v>799000</v>
      </c>
      <c r="AP804" s="171">
        <f t="shared" si="193"/>
        <v>11160160.931828951</v>
      </c>
      <c r="AR804" s="171">
        <f t="shared" si="194"/>
        <v>3395417.083333333</v>
      </c>
      <c r="AS804" s="171">
        <f t="shared" si="199"/>
        <v>2640.8010012515642</v>
      </c>
      <c r="AT804">
        <f t="shared" si="207"/>
        <v>799000</v>
      </c>
      <c r="AU804" s="171">
        <f t="shared" si="195"/>
        <v>3398057.8843345847</v>
      </c>
      <c r="AW804" s="171">
        <f t="shared" si="200"/>
        <v>3062833.3333333335</v>
      </c>
      <c r="AX804" s="171">
        <f t="shared" si="201"/>
        <v>126638.29787234042</v>
      </c>
      <c r="AY804">
        <f t="shared" si="205"/>
        <v>799000</v>
      </c>
      <c r="AZ804" s="171">
        <f t="shared" si="196"/>
        <v>3189471.6312056738</v>
      </c>
      <c r="BB804" s="171">
        <f t="shared" si="202"/>
        <v>366208.33333333331</v>
      </c>
      <c r="BC804" s="171">
        <f t="shared" si="203"/>
        <v>67415.519399249068</v>
      </c>
      <c r="BD804">
        <f t="shared" si="206"/>
        <v>799000</v>
      </c>
      <c r="BE804" s="171">
        <f t="shared" si="197"/>
        <v>433623.85273258237</v>
      </c>
    </row>
    <row r="805" spans="39:57" x14ac:dyDescent="0.2">
      <c r="AM805" s="171">
        <f t="shared" si="192"/>
        <v>11168000</v>
      </c>
      <c r="AN805" s="171">
        <f t="shared" si="198"/>
        <v>6113.2806641647021</v>
      </c>
      <c r="AO805">
        <f t="shared" si="204"/>
        <v>800000</v>
      </c>
      <c r="AP805" s="171">
        <f t="shared" si="193"/>
        <v>11174113.280664165</v>
      </c>
      <c r="AR805" s="171">
        <f t="shared" si="194"/>
        <v>3399666.666666666</v>
      </c>
      <c r="AS805" s="171">
        <f t="shared" si="199"/>
        <v>2637.5</v>
      </c>
      <c r="AT805">
        <f t="shared" si="207"/>
        <v>800000</v>
      </c>
      <c r="AU805" s="171">
        <f t="shared" si="195"/>
        <v>3402304.166666666</v>
      </c>
      <c r="AW805" s="171">
        <f t="shared" si="200"/>
        <v>3066666.666666667</v>
      </c>
      <c r="AX805" s="171">
        <f t="shared" si="201"/>
        <v>126480</v>
      </c>
      <c r="AY805">
        <f t="shared" si="205"/>
        <v>800000</v>
      </c>
      <c r="AZ805" s="171">
        <f t="shared" si="196"/>
        <v>3193146.666666667</v>
      </c>
      <c r="BB805" s="171">
        <f t="shared" si="202"/>
        <v>366666.66666666663</v>
      </c>
      <c r="BC805" s="171">
        <f t="shared" si="203"/>
        <v>67331.25</v>
      </c>
      <c r="BD805">
        <f t="shared" si="206"/>
        <v>800000</v>
      </c>
      <c r="BE805" s="171">
        <f t="shared" si="197"/>
        <v>433997.91666666663</v>
      </c>
    </row>
    <row r="806" spans="39:57" x14ac:dyDescent="0.2">
      <c r="AM806" s="171">
        <f t="shared" si="192"/>
        <v>11181960</v>
      </c>
      <c r="AN806" s="171">
        <f t="shared" si="198"/>
        <v>6105.6486034104382</v>
      </c>
      <c r="AO806">
        <f t="shared" si="204"/>
        <v>801000</v>
      </c>
      <c r="AP806" s="171">
        <f t="shared" si="193"/>
        <v>11188065.64860341</v>
      </c>
      <c r="AR806" s="171">
        <f t="shared" si="194"/>
        <v>3403916.2499999995</v>
      </c>
      <c r="AS806" s="171">
        <f t="shared" si="199"/>
        <v>2634.2072409488142</v>
      </c>
      <c r="AT806">
        <f t="shared" si="207"/>
        <v>801000</v>
      </c>
      <c r="AU806" s="171">
        <f t="shared" si="195"/>
        <v>3406550.4572409485</v>
      </c>
      <c r="AW806" s="171">
        <f t="shared" si="200"/>
        <v>3070500</v>
      </c>
      <c r="AX806" s="171">
        <f t="shared" si="201"/>
        <v>126322.09737827715</v>
      </c>
      <c r="AY806">
        <f t="shared" si="205"/>
        <v>801000</v>
      </c>
      <c r="AZ806" s="171">
        <f t="shared" si="196"/>
        <v>3196822.0973782772</v>
      </c>
      <c r="BB806" s="171">
        <f t="shared" si="202"/>
        <v>367125</v>
      </c>
      <c r="BC806" s="171">
        <f t="shared" si="203"/>
        <v>67247.191011235962</v>
      </c>
      <c r="BD806">
        <f t="shared" si="206"/>
        <v>801000</v>
      </c>
      <c r="BE806" s="171">
        <f t="shared" si="197"/>
        <v>434372.19101123593</v>
      </c>
    </row>
    <row r="807" spans="39:57" x14ac:dyDescent="0.2">
      <c r="AM807" s="171">
        <f t="shared" si="192"/>
        <v>11195920</v>
      </c>
      <c r="AN807" s="171">
        <f t="shared" si="198"/>
        <v>6098.035575226635</v>
      </c>
      <c r="AO807">
        <f t="shared" si="204"/>
        <v>802000</v>
      </c>
      <c r="AP807" s="171">
        <f t="shared" si="193"/>
        <v>11202018.035575226</v>
      </c>
      <c r="AR807" s="171">
        <f t="shared" si="194"/>
        <v>3408165.833333333</v>
      </c>
      <c r="AS807" s="171">
        <f t="shared" si="199"/>
        <v>2630.922693266833</v>
      </c>
      <c r="AT807">
        <f t="shared" si="207"/>
        <v>802000</v>
      </c>
      <c r="AU807" s="171">
        <f t="shared" si="195"/>
        <v>3410796.7560266</v>
      </c>
      <c r="AW807" s="171">
        <f t="shared" si="200"/>
        <v>3074333.3333333335</v>
      </c>
      <c r="AX807" s="171">
        <f t="shared" si="201"/>
        <v>126164.5885286783</v>
      </c>
      <c r="AY807">
        <f t="shared" si="205"/>
        <v>802000</v>
      </c>
      <c r="AZ807" s="171">
        <f t="shared" si="196"/>
        <v>3200497.9218620118</v>
      </c>
      <c r="BB807" s="171">
        <f t="shared" si="202"/>
        <v>367583.33333333331</v>
      </c>
      <c r="BC807" s="171">
        <f t="shared" si="203"/>
        <v>67163.341645885288</v>
      </c>
      <c r="BD807">
        <f t="shared" si="206"/>
        <v>802000</v>
      </c>
      <c r="BE807" s="171">
        <f t="shared" si="197"/>
        <v>434746.67497921863</v>
      </c>
    </row>
    <row r="808" spans="39:57" x14ac:dyDescent="0.2">
      <c r="AM808" s="171">
        <f t="shared" si="192"/>
        <v>11209880</v>
      </c>
      <c r="AN808" s="171">
        <f t="shared" si="198"/>
        <v>6090.4415085077972</v>
      </c>
      <c r="AO808">
        <f t="shared" si="204"/>
        <v>803000</v>
      </c>
      <c r="AP808" s="171">
        <f t="shared" si="193"/>
        <v>11215970.441508507</v>
      </c>
      <c r="AR808" s="171">
        <f t="shared" si="194"/>
        <v>3412415.416666666</v>
      </c>
      <c r="AS808" s="171">
        <f t="shared" si="199"/>
        <v>2627.6463262764632</v>
      </c>
      <c r="AT808">
        <f t="shared" si="207"/>
        <v>803000</v>
      </c>
      <c r="AU808" s="171">
        <f t="shared" si="195"/>
        <v>3415043.0629929425</v>
      </c>
      <c r="AW808" s="171">
        <f t="shared" si="200"/>
        <v>3078166.666666667</v>
      </c>
      <c r="AX808" s="171">
        <f t="shared" si="201"/>
        <v>126007.47198007473</v>
      </c>
      <c r="AY808">
        <f t="shared" si="205"/>
        <v>803000</v>
      </c>
      <c r="AZ808" s="171">
        <f t="shared" si="196"/>
        <v>3204174.1386467419</v>
      </c>
      <c r="BB808" s="171">
        <f t="shared" si="202"/>
        <v>368041.66666666663</v>
      </c>
      <c r="BC808" s="171">
        <f t="shared" si="203"/>
        <v>67079.701120797006</v>
      </c>
      <c r="BD808">
        <f t="shared" si="206"/>
        <v>803000</v>
      </c>
      <c r="BE808" s="171">
        <f t="shared" si="197"/>
        <v>435121.36778746365</v>
      </c>
    </row>
    <row r="809" spans="39:57" x14ac:dyDescent="0.2">
      <c r="AM809" s="171">
        <f t="shared" si="192"/>
        <v>11223840</v>
      </c>
      <c r="AN809" s="171">
        <f t="shared" si="198"/>
        <v>6082.8663325021907</v>
      </c>
      <c r="AO809">
        <f t="shared" si="204"/>
        <v>804000</v>
      </c>
      <c r="AP809" s="171">
        <f t="shared" si="193"/>
        <v>11229922.866332503</v>
      </c>
      <c r="AR809" s="171">
        <f t="shared" si="194"/>
        <v>3416664.9999999995</v>
      </c>
      <c r="AS809" s="171">
        <f t="shared" si="199"/>
        <v>2624.3781094527362</v>
      </c>
      <c r="AT809">
        <f t="shared" si="207"/>
        <v>804000</v>
      </c>
      <c r="AU809" s="171">
        <f t="shared" si="195"/>
        <v>3419289.3781094523</v>
      </c>
      <c r="AW809" s="171">
        <f t="shared" si="200"/>
        <v>3082000</v>
      </c>
      <c r="AX809" s="171">
        <f t="shared" si="201"/>
        <v>125850.74626865672</v>
      </c>
      <c r="AY809">
        <f t="shared" si="205"/>
        <v>804000</v>
      </c>
      <c r="AZ809" s="171">
        <f t="shared" si="196"/>
        <v>3207850.7462686566</v>
      </c>
      <c r="BB809" s="171">
        <f t="shared" si="202"/>
        <v>368500</v>
      </c>
      <c r="BC809" s="171">
        <f t="shared" si="203"/>
        <v>66996.26865671642</v>
      </c>
      <c r="BD809">
        <f t="shared" si="206"/>
        <v>804000</v>
      </c>
      <c r="BE809" s="171">
        <f t="shared" si="197"/>
        <v>435496.26865671645</v>
      </c>
    </row>
    <row r="810" spans="39:57" x14ac:dyDescent="0.2">
      <c r="AM810" s="171">
        <f t="shared" si="192"/>
        <v>11237800</v>
      </c>
      <c r="AN810" s="171">
        <f t="shared" si="198"/>
        <v>6075.3099768096417</v>
      </c>
      <c r="AO810">
        <f t="shared" si="204"/>
        <v>805000</v>
      </c>
      <c r="AP810" s="171">
        <f t="shared" si="193"/>
        <v>11243875.309976809</v>
      </c>
      <c r="AR810" s="171">
        <f t="shared" si="194"/>
        <v>3420914.583333333</v>
      </c>
      <c r="AS810" s="171">
        <f t="shared" si="199"/>
        <v>2621.1180124223602</v>
      </c>
      <c r="AT810">
        <f t="shared" si="207"/>
        <v>805000</v>
      </c>
      <c r="AU810" s="171">
        <f t="shared" si="195"/>
        <v>3423535.7013457553</v>
      </c>
      <c r="AW810" s="171">
        <f t="shared" si="200"/>
        <v>3085833.3333333335</v>
      </c>
      <c r="AX810" s="171">
        <f t="shared" si="201"/>
        <v>125694.40993788819</v>
      </c>
      <c r="AY810">
        <f t="shared" si="205"/>
        <v>805000</v>
      </c>
      <c r="AZ810" s="171">
        <f t="shared" si="196"/>
        <v>3211527.7432712219</v>
      </c>
      <c r="BB810" s="171">
        <f t="shared" si="202"/>
        <v>368958.33333333331</v>
      </c>
      <c r="BC810" s="171">
        <f t="shared" si="203"/>
        <v>66913.043478260865</v>
      </c>
      <c r="BD810">
        <f t="shared" si="206"/>
        <v>805000</v>
      </c>
      <c r="BE810" s="171">
        <f t="shared" si="197"/>
        <v>435871.37681159418</v>
      </c>
    </row>
    <row r="811" spans="39:57" x14ac:dyDescent="0.2">
      <c r="AM811" s="171">
        <f t="shared" si="192"/>
        <v>11251760</v>
      </c>
      <c r="AN811" s="171">
        <f t="shared" si="198"/>
        <v>6067.7723713793566</v>
      </c>
      <c r="AO811">
        <f t="shared" si="204"/>
        <v>806000</v>
      </c>
      <c r="AP811" s="171">
        <f t="shared" si="193"/>
        <v>11257827.77237138</v>
      </c>
      <c r="AR811" s="171">
        <f t="shared" si="194"/>
        <v>3425164.166666666</v>
      </c>
      <c r="AS811" s="171">
        <f t="shared" si="199"/>
        <v>2617.8660049627792</v>
      </c>
      <c r="AT811">
        <f t="shared" si="207"/>
        <v>806000</v>
      </c>
      <c r="AU811" s="171">
        <f t="shared" si="195"/>
        <v>3427782.032671629</v>
      </c>
      <c r="AW811" s="171">
        <f t="shared" si="200"/>
        <v>3089666.666666667</v>
      </c>
      <c r="AX811" s="171">
        <f t="shared" si="201"/>
        <v>125538.46153846153</v>
      </c>
      <c r="AY811">
        <f t="shared" si="205"/>
        <v>806000</v>
      </c>
      <c r="AZ811" s="171">
        <f t="shared" si="196"/>
        <v>3215205.1282051285</v>
      </c>
      <c r="BB811" s="171">
        <f t="shared" si="202"/>
        <v>369416.66666666663</v>
      </c>
      <c r="BC811" s="171">
        <f t="shared" si="203"/>
        <v>66830.024813895783</v>
      </c>
      <c r="BD811">
        <f t="shared" si="206"/>
        <v>806000</v>
      </c>
      <c r="BE811" s="171">
        <f t="shared" si="197"/>
        <v>436246.69148056244</v>
      </c>
    </row>
    <row r="812" spans="39:57" x14ac:dyDescent="0.2">
      <c r="AM812" s="171">
        <f t="shared" si="192"/>
        <v>11265720</v>
      </c>
      <c r="AN812" s="171">
        <f t="shared" si="198"/>
        <v>6060.2534465077588</v>
      </c>
      <c r="AO812">
        <f t="shared" si="204"/>
        <v>807000</v>
      </c>
      <c r="AP812" s="171">
        <f t="shared" si="193"/>
        <v>11271780.253446508</v>
      </c>
      <c r="AR812" s="171">
        <f t="shared" si="194"/>
        <v>3429413.7499999995</v>
      </c>
      <c r="AS812" s="171">
        <f t="shared" si="199"/>
        <v>2614.6220570012392</v>
      </c>
      <c r="AT812">
        <f t="shared" si="207"/>
        <v>807000</v>
      </c>
      <c r="AU812" s="171">
        <f t="shared" si="195"/>
        <v>3432028.3720570006</v>
      </c>
      <c r="AW812" s="171">
        <f t="shared" si="200"/>
        <v>3093500</v>
      </c>
      <c r="AX812" s="171">
        <f t="shared" si="201"/>
        <v>125382.8996282528</v>
      </c>
      <c r="AY812">
        <f t="shared" si="205"/>
        <v>807000</v>
      </c>
      <c r="AZ812" s="171">
        <f t="shared" si="196"/>
        <v>3218882.8996282527</v>
      </c>
      <c r="BB812" s="171">
        <f t="shared" si="202"/>
        <v>369875</v>
      </c>
      <c r="BC812" s="171">
        <f t="shared" si="203"/>
        <v>66747.211895910776</v>
      </c>
      <c r="BD812">
        <f t="shared" si="206"/>
        <v>807000</v>
      </c>
      <c r="BE812" s="171">
        <f t="shared" si="197"/>
        <v>436622.21189591079</v>
      </c>
    </row>
    <row r="813" spans="39:57" x14ac:dyDescent="0.2">
      <c r="AM813" s="171">
        <f t="shared" si="192"/>
        <v>11279680</v>
      </c>
      <c r="AN813" s="171">
        <f t="shared" si="198"/>
        <v>6052.7531328363384</v>
      </c>
      <c r="AO813">
        <f t="shared" si="204"/>
        <v>808000</v>
      </c>
      <c r="AP813" s="171">
        <f t="shared" si="193"/>
        <v>11285732.753132837</v>
      </c>
      <c r="AR813" s="171">
        <f t="shared" si="194"/>
        <v>3433663.333333333</v>
      </c>
      <c r="AS813" s="171">
        <f t="shared" si="199"/>
        <v>2611.3861386138615</v>
      </c>
      <c r="AT813">
        <f t="shared" si="207"/>
        <v>808000</v>
      </c>
      <c r="AU813" s="171">
        <f t="shared" si="195"/>
        <v>3436274.7194719468</v>
      </c>
      <c r="AW813" s="171">
        <f t="shared" si="200"/>
        <v>3097333.3333333335</v>
      </c>
      <c r="AX813" s="171">
        <f t="shared" si="201"/>
        <v>125227.72277227722</v>
      </c>
      <c r="AY813">
        <f t="shared" si="205"/>
        <v>808000</v>
      </c>
      <c r="AZ813" s="171">
        <f t="shared" si="196"/>
        <v>3222561.0561056109</v>
      </c>
      <c r="BB813" s="171">
        <f t="shared" si="202"/>
        <v>370333.33333333331</v>
      </c>
      <c r="BC813" s="171">
        <f t="shared" si="203"/>
        <v>66664.603960396038</v>
      </c>
      <c r="BD813">
        <f t="shared" si="206"/>
        <v>808000</v>
      </c>
      <c r="BE813" s="171">
        <f t="shared" si="197"/>
        <v>436997.93729372934</v>
      </c>
    </row>
    <row r="814" spans="39:57" x14ac:dyDescent="0.2">
      <c r="AM814" s="171">
        <f t="shared" si="192"/>
        <v>11293640</v>
      </c>
      <c r="AN814" s="171">
        <f t="shared" si="198"/>
        <v>6045.2713613495198</v>
      </c>
      <c r="AO814">
        <f t="shared" si="204"/>
        <v>809000</v>
      </c>
      <c r="AP814" s="171">
        <f t="shared" si="193"/>
        <v>11299685.271361349</v>
      </c>
      <c r="AR814" s="171">
        <f t="shared" si="194"/>
        <v>3437912.916666666</v>
      </c>
      <c r="AS814" s="171">
        <f t="shared" si="199"/>
        <v>2608.1582200247217</v>
      </c>
      <c r="AT814">
        <f t="shared" si="207"/>
        <v>809000</v>
      </c>
      <c r="AU814" s="171">
        <f t="shared" si="195"/>
        <v>3440521.0748866908</v>
      </c>
      <c r="AW814" s="171">
        <f t="shared" si="200"/>
        <v>3101166.666666667</v>
      </c>
      <c r="AX814" s="171">
        <f t="shared" si="201"/>
        <v>125072.92954264524</v>
      </c>
      <c r="AY814">
        <f t="shared" si="205"/>
        <v>809000</v>
      </c>
      <c r="AZ814" s="171">
        <f t="shared" si="196"/>
        <v>3226239.5962093123</v>
      </c>
      <c r="BB814" s="171">
        <f t="shared" si="202"/>
        <v>370791.66666666663</v>
      </c>
      <c r="BC814" s="171">
        <f t="shared" si="203"/>
        <v>66582.200247218789</v>
      </c>
      <c r="BD814">
        <f t="shared" si="206"/>
        <v>809000</v>
      </c>
      <c r="BE814" s="171">
        <f t="shared" si="197"/>
        <v>437373.8669138854</v>
      </c>
    </row>
    <row r="815" spans="39:57" x14ac:dyDescent="0.2">
      <c r="AM815" s="171">
        <f t="shared" si="192"/>
        <v>11307600</v>
      </c>
      <c r="AN815" s="171">
        <f t="shared" si="198"/>
        <v>6037.8080633725449</v>
      </c>
      <c r="AO815">
        <f t="shared" si="204"/>
        <v>810000</v>
      </c>
      <c r="AP815" s="171">
        <f t="shared" si="193"/>
        <v>11313637.808063373</v>
      </c>
      <c r="AR815" s="171">
        <f t="shared" si="194"/>
        <v>3442162.4999999995</v>
      </c>
      <c r="AS815" s="171">
        <f t="shared" si="199"/>
        <v>2604.9382716049381</v>
      </c>
      <c r="AT815">
        <f t="shared" si="207"/>
        <v>810000</v>
      </c>
      <c r="AU815" s="171">
        <f t="shared" si="195"/>
        <v>3444767.4382716045</v>
      </c>
      <c r="AW815" s="171">
        <f t="shared" si="200"/>
        <v>3105000</v>
      </c>
      <c r="AX815" s="171">
        <f t="shared" si="201"/>
        <v>124918.51851851853</v>
      </c>
      <c r="AY815">
        <f t="shared" si="205"/>
        <v>810000</v>
      </c>
      <c r="AZ815" s="171">
        <f t="shared" si="196"/>
        <v>3229918.5185185187</v>
      </c>
      <c r="BB815" s="171">
        <f t="shared" si="202"/>
        <v>371250</v>
      </c>
      <c r="BC815" s="171">
        <f t="shared" si="203"/>
        <v>66500</v>
      </c>
      <c r="BD815">
        <f t="shared" si="206"/>
        <v>810000</v>
      </c>
      <c r="BE815" s="171">
        <f t="shared" si="197"/>
        <v>437750</v>
      </c>
    </row>
    <row r="816" spans="39:57" x14ac:dyDescent="0.2">
      <c r="AM816" s="171">
        <f t="shared" si="192"/>
        <v>11321560</v>
      </c>
      <c r="AN816" s="171">
        <f t="shared" si="198"/>
        <v>6030.3631705693724</v>
      </c>
      <c r="AO816">
        <f t="shared" si="204"/>
        <v>811000</v>
      </c>
      <c r="AP816" s="171">
        <f t="shared" si="193"/>
        <v>11327590.36317057</v>
      </c>
      <c r="AR816" s="171">
        <f t="shared" si="194"/>
        <v>3446412.083333333</v>
      </c>
      <c r="AS816" s="171">
        <f t="shared" si="199"/>
        <v>2601.7262638717634</v>
      </c>
      <c r="AT816">
        <f t="shared" si="207"/>
        <v>811000</v>
      </c>
      <c r="AU816" s="171">
        <f t="shared" si="195"/>
        <v>3449013.8095972049</v>
      </c>
      <c r="AW816" s="171">
        <f t="shared" si="200"/>
        <v>3108833.3333333335</v>
      </c>
      <c r="AX816" s="171">
        <f t="shared" si="201"/>
        <v>124764.48828606658</v>
      </c>
      <c r="AY816">
        <f t="shared" si="205"/>
        <v>811000</v>
      </c>
      <c r="AZ816" s="171">
        <f t="shared" si="196"/>
        <v>3233597.8216194003</v>
      </c>
      <c r="BB816" s="171">
        <f t="shared" si="202"/>
        <v>371708.33333333331</v>
      </c>
      <c r="BC816" s="171">
        <f t="shared" si="203"/>
        <v>66418.002466091246</v>
      </c>
      <c r="BD816">
        <f t="shared" si="206"/>
        <v>811000</v>
      </c>
      <c r="BE816" s="171">
        <f t="shared" si="197"/>
        <v>438126.33579942456</v>
      </c>
    </row>
    <row r="817" spans="39:57" x14ac:dyDescent="0.2">
      <c r="AM817" s="171">
        <f t="shared" si="192"/>
        <v>11335520</v>
      </c>
      <c r="AN817" s="171">
        <f t="shared" si="198"/>
        <v>6022.9366149405932</v>
      </c>
      <c r="AO817">
        <f t="shared" si="204"/>
        <v>812000</v>
      </c>
      <c r="AP817" s="171">
        <f t="shared" si="193"/>
        <v>11341542.93661494</v>
      </c>
      <c r="AR817" s="171">
        <f t="shared" si="194"/>
        <v>3450661.666666666</v>
      </c>
      <c r="AS817" s="171">
        <f t="shared" si="199"/>
        <v>2598.5221674876848</v>
      </c>
      <c r="AT817">
        <f t="shared" si="207"/>
        <v>812000</v>
      </c>
      <c r="AU817" s="171">
        <f t="shared" si="195"/>
        <v>3453260.1888341536</v>
      </c>
      <c r="AW817" s="171">
        <f t="shared" si="200"/>
        <v>3112666.666666667</v>
      </c>
      <c r="AX817" s="171">
        <f t="shared" si="201"/>
        <v>124610.83743842365</v>
      </c>
      <c r="AY817">
        <f t="shared" si="205"/>
        <v>812000</v>
      </c>
      <c r="AZ817" s="171">
        <f t="shared" si="196"/>
        <v>3237277.5041050906</v>
      </c>
      <c r="BB817" s="171">
        <f t="shared" si="202"/>
        <v>372166.66666666663</v>
      </c>
      <c r="BC817" s="171">
        <f t="shared" si="203"/>
        <v>66336.206896551725</v>
      </c>
      <c r="BD817">
        <f t="shared" si="206"/>
        <v>812000</v>
      </c>
      <c r="BE817" s="171">
        <f t="shared" si="197"/>
        <v>438502.87356321834</v>
      </c>
    </row>
    <row r="818" spans="39:57" x14ac:dyDescent="0.2">
      <c r="AM818" s="171">
        <f t="shared" si="192"/>
        <v>11349480</v>
      </c>
      <c r="AN818" s="171">
        <f t="shared" si="198"/>
        <v>6015.528328821355</v>
      </c>
      <c r="AO818">
        <f t="shared" si="204"/>
        <v>813000</v>
      </c>
      <c r="AP818" s="171">
        <f t="shared" si="193"/>
        <v>11355495.528328821</v>
      </c>
      <c r="AR818" s="171">
        <f t="shared" si="194"/>
        <v>3454911.2499999995</v>
      </c>
      <c r="AS818" s="171">
        <f t="shared" si="199"/>
        <v>2595.3259532595325</v>
      </c>
      <c r="AT818">
        <f t="shared" si="207"/>
        <v>813000</v>
      </c>
      <c r="AU818" s="171">
        <f t="shared" si="195"/>
        <v>3457506.5759532591</v>
      </c>
      <c r="AW818" s="171">
        <f t="shared" si="200"/>
        <v>3116500</v>
      </c>
      <c r="AX818" s="171">
        <f t="shared" si="201"/>
        <v>124457.56457564575</v>
      </c>
      <c r="AY818">
        <f t="shared" si="205"/>
        <v>813000</v>
      </c>
      <c r="AZ818" s="171">
        <f t="shared" si="196"/>
        <v>3240957.5645756456</v>
      </c>
      <c r="BB818" s="171">
        <f t="shared" si="202"/>
        <v>372625</v>
      </c>
      <c r="BC818" s="171">
        <f t="shared" si="203"/>
        <v>66254.612546125456</v>
      </c>
      <c r="BD818">
        <f t="shared" si="206"/>
        <v>813000</v>
      </c>
      <c r="BE818" s="171">
        <f t="shared" si="197"/>
        <v>438879.61254612543</v>
      </c>
    </row>
    <row r="819" spans="39:57" x14ac:dyDescent="0.2">
      <c r="AM819" s="171">
        <f t="shared" si="192"/>
        <v>11363440</v>
      </c>
      <c r="AN819" s="171">
        <f t="shared" si="198"/>
        <v>6008.1382448793138</v>
      </c>
      <c r="AO819">
        <f t="shared" si="204"/>
        <v>814000</v>
      </c>
      <c r="AP819" s="171">
        <f t="shared" si="193"/>
        <v>11369448.138244879</v>
      </c>
      <c r="AR819" s="171">
        <f t="shared" si="194"/>
        <v>3459160.833333333</v>
      </c>
      <c r="AS819" s="171">
        <f t="shared" si="199"/>
        <v>2592.137592137592</v>
      </c>
      <c r="AT819">
        <f t="shared" si="207"/>
        <v>814000</v>
      </c>
      <c r="AU819" s="171">
        <f t="shared" si="195"/>
        <v>3461752.9709254708</v>
      </c>
      <c r="AW819" s="171">
        <f t="shared" si="200"/>
        <v>3120333.3333333335</v>
      </c>
      <c r="AX819" s="171">
        <f t="shared" si="201"/>
        <v>124304.6683046683</v>
      </c>
      <c r="AY819">
        <f t="shared" si="205"/>
        <v>814000</v>
      </c>
      <c r="AZ819" s="171">
        <f t="shared" si="196"/>
        <v>3244638.0016380018</v>
      </c>
      <c r="BB819" s="171">
        <f t="shared" si="202"/>
        <v>373083.33333333331</v>
      </c>
      <c r="BC819" s="171">
        <f t="shared" si="203"/>
        <v>66173.218673218667</v>
      </c>
      <c r="BD819">
        <f t="shared" si="206"/>
        <v>814000</v>
      </c>
      <c r="BE819" s="171">
        <f t="shared" si="197"/>
        <v>439256.552006552</v>
      </c>
    </row>
    <row r="820" spans="39:57" x14ac:dyDescent="0.2">
      <c r="AM820" s="171">
        <f t="shared" si="192"/>
        <v>11377400</v>
      </c>
      <c r="AN820" s="171">
        <f t="shared" si="198"/>
        <v>6000.7662961125907</v>
      </c>
      <c r="AO820">
        <f t="shared" si="204"/>
        <v>815000</v>
      </c>
      <c r="AP820" s="171">
        <f t="shared" si="193"/>
        <v>11383400.766296113</v>
      </c>
      <c r="AR820" s="171">
        <f t="shared" si="194"/>
        <v>3463410.416666666</v>
      </c>
      <c r="AS820" s="171">
        <f t="shared" si="199"/>
        <v>2588.9570552147238</v>
      </c>
      <c r="AT820">
        <f t="shared" si="207"/>
        <v>815000</v>
      </c>
      <c r="AU820" s="171">
        <f t="shared" si="195"/>
        <v>3465999.3737218808</v>
      </c>
      <c r="AW820" s="171">
        <f t="shared" si="200"/>
        <v>3124166.666666667</v>
      </c>
      <c r="AX820" s="171">
        <f t="shared" si="201"/>
        <v>124152.14723926381</v>
      </c>
      <c r="AY820">
        <f t="shared" si="205"/>
        <v>815000</v>
      </c>
      <c r="AZ820" s="171">
        <f t="shared" si="196"/>
        <v>3248318.8139059306</v>
      </c>
      <c r="BB820" s="171">
        <f t="shared" si="202"/>
        <v>373541.66666666663</v>
      </c>
      <c r="BC820" s="171">
        <f t="shared" si="203"/>
        <v>66092.024539877297</v>
      </c>
      <c r="BD820">
        <f t="shared" si="206"/>
        <v>815000</v>
      </c>
      <c r="BE820" s="171">
        <f t="shared" si="197"/>
        <v>439633.69120654394</v>
      </c>
    </row>
    <row r="821" spans="39:57" x14ac:dyDescent="0.2">
      <c r="AM821" s="171">
        <f t="shared" si="192"/>
        <v>11391360</v>
      </c>
      <c r="AN821" s="171">
        <f t="shared" si="198"/>
        <v>5993.4124158477471</v>
      </c>
      <c r="AO821">
        <f t="shared" si="204"/>
        <v>816000</v>
      </c>
      <c r="AP821" s="171">
        <f t="shared" si="193"/>
        <v>11397353.412415847</v>
      </c>
      <c r="AR821" s="171">
        <f t="shared" si="194"/>
        <v>3467659.9999999995</v>
      </c>
      <c r="AS821" s="171">
        <f t="shared" si="199"/>
        <v>2585.7843137254904</v>
      </c>
      <c r="AT821">
        <f t="shared" si="207"/>
        <v>816000</v>
      </c>
      <c r="AU821" s="171">
        <f t="shared" si="195"/>
        <v>3470245.7843137248</v>
      </c>
      <c r="AW821" s="171">
        <f t="shared" si="200"/>
        <v>3128000</v>
      </c>
      <c r="AX821" s="171">
        <f t="shared" si="201"/>
        <v>124000</v>
      </c>
      <c r="AY821">
        <f t="shared" si="205"/>
        <v>816000</v>
      </c>
      <c r="AZ821" s="171">
        <f t="shared" si="196"/>
        <v>3252000</v>
      </c>
      <c r="BB821" s="171">
        <f t="shared" si="202"/>
        <v>374000</v>
      </c>
      <c r="BC821" s="171">
        <f t="shared" si="203"/>
        <v>66011.029411764699</v>
      </c>
      <c r="BD821">
        <f t="shared" si="206"/>
        <v>816000</v>
      </c>
      <c r="BE821" s="171">
        <f t="shared" si="197"/>
        <v>440011.0294117647</v>
      </c>
    </row>
    <row r="822" spans="39:57" x14ac:dyDescent="0.2">
      <c r="AM822" s="171">
        <f t="shared" si="192"/>
        <v>11405320</v>
      </c>
      <c r="AN822" s="171">
        <f t="shared" si="198"/>
        <v>5986.0765377377738</v>
      </c>
      <c r="AO822">
        <f t="shared" si="204"/>
        <v>817000</v>
      </c>
      <c r="AP822" s="171">
        <f t="shared" si="193"/>
        <v>11411306.076537738</v>
      </c>
      <c r="AR822" s="171">
        <f t="shared" si="194"/>
        <v>3471909.583333333</v>
      </c>
      <c r="AS822" s="171">
        <f t="shared" si="199"/>
        <v>2582.6193390452877</v>
      </c>
      <c r="AT822">
        <f t="shared" si="207"/>
        <v>817000</v>
      </c>
      <c r="AU822" s="171">
        <f t="shared" si="195"/>
        <v>3474492.2026723782</v>
      </c>
      <c r="AW822" s="171">
        <f t="shared" si="200"/>
        <v>3131833.3333333335</v>
      </c>
      <c r="AX822" s="171">
        <f t="shared" si="201"/>
        <v>123848.22521419829</v>
      </c>
      <c r="AY822">
        <f t="shared" si="205"/>
        <v>817000</v>
      </c>
      <c r="AZ822" s="171">
        <f t="shared" si="196"/>
        <v>3255681.5585475317</v>
      </c>
      <c r="BB822" s="171">
        <f t="shared" si="202"/>
        <v>374458.33333333331</v>
      </c>
      <c r="BC822" s="171">
        <f t="shared" si="203"/>
        <v>65930.232558139542</v>
      </c>
      <c r="BD822">
        <f t="shared" si="206"/>
        <v>817000</v>
      </c>
      <c r="BE822" s="171">
        <f t="shared" si="197"/>
        <v>440388.56589147286</v>
      </c>
    </row>
    <row r="823" spans="39:57" x14ac:dyDescent="0.2">
      <c r="AM823" s="171">
        <f t="shared" si="192"/>
        <v>11419280</v>
      </c>
      <c r="AN823" s="171">
        <f t="shared" si="198"/>
        <v>5978.7585957600995</v>
      </c>
      <c r="AO823">
        <f t="shared" si="204"/>
        <v>818000</v>
      </c>
      <c r="AP823" s="171">
        <f t="shared" si="193"/>
        <v>11425258.758595761</v>
      </c>
      <c r="AR823" s="171">
        <f t="shared" si="194"/>
        <v>3476159.166666666</v>
      </c>
      <c r="AS823" s="171">
        <f t="shared" si="199"/>
        <v>2579.4621026894865</v>
      </c>
      <c r="AT823">
        <f t="shared" si="207"/>
        <v>818000</v>
      </c>
      <c r="AU823" s="171">
        <f t="shared" si="195"/>
        <v>3478738.6287693554</v>
      </c>
      <c r="AW823" s="171">
        <f t="shared" si="200"/>
        <v>3135666.666666667</v>
      </c>
      <c r="AX823" s="171">
        <f t="shared" si="201"/>
        <v>123696.82151589241</v>
      </c>
      <c r="AY823">
        <f t="shared" si="205"/>
        <v>818000</v>
      </c>
      <c r="AZ823" s="171">
        <f t="shared" si="196"/>
        <v>3259363.4881825596</v>
      </c>
      <c r="BB823" s="171">
        <f t="shared" si="202"/>
        <v>374916.66666666663</v>
      </c>
      <c r="BC823" s="171">
        <f t="shared" si="203"/>
        <v>65849.633251833744</v>
      </c>
      <c r="BD823">
        <f t="shared" si="206"/>
        <v>818000</v>
      </c>
      <c r="BE823" s="171">
        <f t="shared" si="197"/>
        <v>440766.29991850036</v>
      </c>
    </row>
    <row r="824" spans="39:57" x14ac:dyDescent="0.2">
      <c r="AM824" s="171">
        <f t="shared" si="192"/>
        <v>11433240</v>
      </c>
      <c r="AN824" s="171">
        <f t="shared" si="198"/>
        <v>5971.4585242146049</v>
      </c>
      <c r="AO824">
        <f t="shared" si="204"/>
        <v>819000</v>
      </c>
      <c r="AP824" s="171">
        <f t="shared" si="193"/>
        <v>11439211.458524214</v>
      </c>
      <c r="AR824" s="171">
        <f t="shared" si="194"/>
        <v>3480408.7499999995</v>
      </c>
      <c r="AS824" s="171">
        <f t="shared" si="199"/>
        <v>2576.3125763125763</v>
      </c>
      <c r="AT824">
        <f t="shared" si="207"/>
        <v>819000</v>
      </c>
      <c r="AU824" s="171">
        <f t="shared" si="195"/>
        <v>3482985.0625763121</v>
      </c>
      <c r="AW824" s="171">
        <f t="shared" si="200"/>
        <v>3139500</v>
      </c>
      <c r="AX824" s="171">
        <f t="shared" si="201"/>
        <v>123545.78754578755</v>
      </c>
      <c r="AY824">
        <f t="shared" si="205"/>
        <v>819000</v>
      </c>
      <c r="AZ824" s="171">
        <f t="shared" si="196"/>
        <v>3263045.7875457876</v>
      </c>
      <c r="BB824" s="171">
        <f t="shared" si="202"/>
        <v>375375</v>
      </c>
      <c r="BC824" s="171">
        <f t="shared" si="203"/>
        <v>65769.230769230766</v>
      </c>
      <c r="BD824">
        <f t="shared" si="206"/>
        <v>819000</v>
      </c>
      <c r="BE824" s="171">
        <f t="shared" si="197"/>
        <v>441144.23076923075</v>
      </c>
    </row>
    <row r="825" spans="39:57" x14ac:dyDescent="0.2">
      <c r="AM825" s="171">
        <f t="shared" si="192"/>
        <v>11447200</v>
      </c>
      <c r="AN825" s="171">
        <f t="shared" si="198"/>
        <v>5964.1762577216605</v>
      </c>
      <c r="AO825">
        <f t="shared" si="204"/>
        <v>820000</v>
      </c>
      <c r="AP825" s="171">
        <f t="shared" si="193"/>
        <v>11453164.176257722</v>
      </c>
      <c r="AR825" s="171">
        <f t="shared" si="194"/>
        <v>3484658.333333333</v>
      </c>
      <c r="AS825" s="171">
        <f t="shared" si="199"/>
        <v>2573.1707317073169</v>
      </c>
      <c r="AT825">
        <f t="shared" si="207"/>
        <v>820000</v>
      </c>
      <c r="AU825" s="171">
        <f t="shared" si="195"/>
        <v>3487231.5040650405</v>
      </c>
      <c r="AW825" s="171">
        <f t="shared" si="200"/>
        <v>3143333.3333333335</v>
      </c>
      <c r="AX825" s="171">
        <f t="shared" si="201"/>
        <v>123395.12195121951</v>
      </c>
      <c r="AY825">
        <f t="shared" si="205"/>
        <v>820000</v>
      </c>
      <c r="AZ825" s="171">
        <f t="shared" si="196"/>
        <v>3266728.4552845531</v>
      </c>
      <c r="BB825" s="171">
        <f t="shared" si="202"/>
        <v>375833.33333333331</v>
      </c>
      <c r="BC825" s="171">
        <f t="shared" si="203"/>
        <v>65689.024390243896</v>
      </c>
      <c r="BD825">
        <f t="shared" si="206"/>
        <v>820000</v>
      </c>
      <c r="BE825" s="171">
        <f t="shared" si="197"/>
        <v>441522.35772357718</v>
      </c>
    </row>
    <row r="826" spans="39:57" x14ac:dyDescent="0.2">
      <c r="AM826" s="171">
        <f t="shared" si="192"/>
        <v>11461160</v>
      </c>
      <c r="AN826" s="171">
        <f t="shared" si="198"/>
        <v>5956.9117312201724</v>
      </c>
      <c r="AO826">
        <f t="shared" si="204"/>
        <v>821000</v>
      </c>
      <c r="AP826" s="171">
        <f t="shared" si="193"/>
        <v>11467116.911731221</v>
      </c>
      <c r="AR826" s="171">
        <f t="shared" si="194"/>
        <v>3488907.916666666</v>
      </c>
      <c r="AS826" s="171">
        <f t="shared" si="199"/>
        <v>2570.0365408038979</v>
      </c>
      <c r="AT826">
        <f t="shared" si="207"/>
        <v>821000</v>
      </c>
      <c r="AU826" s="171">
        <f t="shared" si="195"/>
        <v>3491477.95320747</v>
      </c>
      <c r="AW826" s="171">
        <f t="shared" si="200"/>
        <v>3147166.666666667</v>
      </c>
      <c r="AX826" s="171">
        <f t="shared" si="201"/>
        <v>123244.8233861145</v>
      </c>
      <c r="AY826">
        <f t="shared" si="205"/>
        <v>821000</v>
      </c>
      <c r="AZ826" s="171">
        <f t="shared" si="196"/>
        <v>3270411.4900527815</v>
      </c>
      <c r="BB826" s="171">
        <f t="shared" si="202"/>
        <v>376291.66666666663</v>
      </c>
      <c r="BC826" s="171">
        <f t="shared" si="203"/>
        <v>65609.013398294759</v>
      </c>
      <c r="BD826">
        <f t="shared" si="206"/>
        <v>821000</v>
      </c>
      <c r="BE826" s="171">
        <f t="shared" si="197"/>
        <v>441900.68006496137</v>
      </c>
    </row>
    <row r="827" spans="39:57" x14ac:dyDescent="0.2">
      <c r="AM827" s="171">
        <f t="shared" si="192"/>
        <v>11475120</v>
      </c>
      <c r="AN827" s="171">
        <f t="shared" si="198"/>
        <v>5949.6648799656468</v>
      </c>
      <c r="AO827">
        <f t="shared" si="204"/>
        <v>822000</v>
      </c>
      <c r="AP827" s="171">
        <f t="shared" si="193"/>
        <v>11481069.664879967</v>
      </c>
      <c r="AR827" s="171">
        <f t="shared" si="194"/>
        <v>3493157.4999999995</v>
      </c>
      <c r="AS827" s="171">
        <f t="shared" si="199"/>
        <v>2566.9099756690998</v>
      </c>
      <c r="AT827">
        <f t="shared" si="207"/>
        <v>822000</v>
      </c>
      <c r="AU827" s="171">
        <f t="shared" si="195"/>
        <v>3495724.4099756684</v>
      </c>
      <c r="AW827" s="171">
        <f t="shared" si="200"/>
        <v>3151000</v>
      </c>
      <c r="AX827" s="171">
        <f t="shared" si="201"/>
        <v>123094.8905109489</v>
      </c>
      <c r="AY827">
        <f t="shared" si="205"/>
        <v>822000</v>
      </c>
      <c r="AZ827" s="171">
        <f t="shared" si="196"/>
        <v>3274094.8905109488</v>
      </c>
      <c r="BB827" s="171">
        <f t="shared" si="202"/>
        <v>376750</v>
      </c>
      <c r="BC827" s="171">
        <f t="shared" si="203"/>
        <v>65529.197080291968</v>
      </c>
      <c r="BD827">
        <f t="shared" si="206"/>
        <v>822000</v>
      </c>
      <c r="BE827" s="171">
        <f t="shared" si="197"/>
        <v>442279.19708029198</v>
      </c>
    </row>
    <row r="828" spans="39:57" x14ac:dyDescent="0.2">
      <c r="AM828" s="171">
        <f t="shared" si="192"/>
        <v>11489080</v>
      </c>
      <c r="AN828" s="171">
        <f t="shared" si="198"/>
        <v>5942.4356395282639</v>
      </c>
      <c r="AO828">
        <f t="shared" si="204"/>
        <v>823000</v>
      </c>
      <c r="AP828" s="171">
        <f t="shared" si="193"/>
        <v>11495022.435639529</v>
      </c>
      <c r="AR828" s="171">
        <f t="shared" si="194"/>
        <v>3497407.083333333</v>
      </c>
      <c r="AS828" s="171">
        <f t="shared" si="199"/>
        <v>2563.7910085054677</v>
      </c>
      <c r="AT828">
        <f t="shared" si="207"/>
        <v>823000</v>
      </c>
      <c r="AU828" s="171">
        <f t="shared" si="195"/>
        <v>3499970.8743418385</v>
      </c>
      <c r="AW828" s="171">
        <f t="shared" si="200"/>
        <v>3154833.3333333335</v>
      </c>
      <c r="AX828" s="171">
        <f t="shared" si="201"/>
        <v>122945.32199270959</v>
      </c>
      <c r="AY828">
        <f t="shared" si="205"/>
        <v>823000</v>
      </c>
      <c r="AZ828" s="171">
        <f t="shared" si="196"/>
        <v>3277778.6553260433</v>
      </c>
      <c r="BB828" s="171">
        <f t="shared" si="202"/>
        <v>377208.33333333331</v>
      </c>
      <c r="BC828" s="171">
        <f t="shared" si="203"/>
        <v>65449.574726609964</v>
      </c>
      <c r="BD828">
        <f t="shared" si="206"/>
        <v>823000</v>
      </c>
      <c r="BE828" s="171">
        <f t="shared" si="197"/>
        <v>442657.90805994329</v>
      </c>
    </row>
    <row r="829" spans="39:57" x14ac:dyDescent="0.2">
      <c r="AM829" s="171">
        <f t="shared" si="192"/>
        <v>11503040</v>
      </c>
      <c r="AN829" s="171">
        <f t="shared" si="198"/>
        <v>5935.2239457909727</v>
      </c>
      <c r="AO829">
        <f t="shared" si="204"/>
        <v>824000</v>
      </c>
      <c r="AP829" s="171">
        <f t="shared" si="193"/>
        <v>11508975.223945791</v>
      </c>
      <c r="AR829" s="171">
        <f t="shared" si="194"/>
        <v>3501656.666666666</v>
      </c>
      <c r="AS829" s="171">
        <f t="shared" si="199"/>
        <v>2560.6796116504856</v>
      </c>
      <c r="AT829">
        <f t="shared" si="207"/>
        <v>824000</v>
      </c>
      <c r="AU829" s="171">
        <f t="shared" si="195"/>
        <v>3504217.3462783163</v>
      </c>
      <c r="AW829" s="171">
        <f t="shared" si="200"/>
        <v>3158666.666666667</v>
      </c>
      <c r="AX829" s="171">
        <f t="shared" si="201"/>
        <v>122796.11650485436</v>
      </c>
      <c r="AY829">
        <f t="shared" si="205"/>
        <v>824000</v>
      </c>
      <c r="AZ829" s="171">
        <f t="shared" si="196"/>
        <v>3281462.7831715215</v>
      </c>
      <c r="BB829" s="171">
        <f t="shared" si="202"/>
        <v>377666.66666666663</v>
      </c>
      <c r="BC829" s="171">
        <f t="shared" si="203"/>
        <v>65370.145631067964</v>
      </c>
      <c r="BD829">
        <f t="shared" si="206"/>
        <v>824000</v>
      </c>
      <c r="BE829" s="171">
        <f t="shared" si="197"/>
        <v>443036.81229773461</v>
      </c>
    </row>
    <row r="830" spans="39:57" x14ac:dyDescent="0.2">
      <c r="AM830" s="171">
        <f t="shared" si="192"/>
        <v>11517000</v>
      </c>
      <c r="AN830" s="171">
        <f t="shared" si="198"/>
        <v>5928.0297349475895</v>
      </c>
      <c r="AO830">
        <f t="shared" si="204"/>
        <v>825000</v>
      </c>
      <c r="AP830" s="171">
        <f t="shared" si="193"/>
        <v>11522928.029734947</v>
      </c>
      <c r="AR830" s="171">
        <f t="shared" si="194"/>
        <v>3505906.2499999995</v>
      </c>
      <c r="AS830" s="171">
        <f t="shared" si="199"/>
        <v>2557.5757575757575</v>
      </c>
      <c r="AT830">
        <f t="shared" si="207"/>
        <v>825000</v>
      </c>
      <c r="AU830" s="171">
        <f t="shared" si="195"/>
        <v>3508463.8257575752</v>
      </c>
      <c r="AW830" s="171">
        <f t="shared" si="200"/>
        <v>3162500</v>
      </c>
      <c r="AX830" s="171">
        <f t="shared" si="201"/>
        <v>122647.27272727272</v>
      </c>
      <c r="AY830">
        <f t="shared" si="205"/>
        <v>825000</v>
      </c>
      <c r="AZ830" s="171">
        <f t="shared" si="196"/>
        <v>3285147.2727272729</v>
      </c>
      <c r="BB830" s="171">
        <f t="shared" si="202"/>
        <v>378125</v>
      </c>
      <c r="BC830" s="171">
        <f t="shared" si="203"/>
        <v>65290.909090909088</v>
      </c>
      <c r="BD830">
        <f t="shared" si="206"/>
        <v>825000</v>
      </c>
      <c r="BE830" s="171">
        <f t="shared" si="197"/>
        <v>443415.90909090906</v>
      </c>
    </row>
    <row r="831" spans="39:57" x14ac:dyDescent="0.2">
      <c r="AM831" s="171">
        <f t="shared" si="192"/>
        <v>11530960</v>
      </c>
      <c r="AN831" s="171">
        <f t="shared" si="198"/>
        <v>5920.8529435009214</v>
      </c>
      <c r="AO831">
        <f t="shared" si="204"/>
        <v>826000</v>
      </c>
      <c r="AP831" s="171">
        <f t="shared" si="193"/>
        <v>11536880.852943501</v>
      </c>
      <c r="AR831" s="171">
        <f t="shared" si="194"/>
        <v>3510155.833333333</v>
      </c>
      <c r="AS831" s="171">
        <f t="shared" si="199"/>
        <v>2554.4794188861983</v>
      </c>
      <c r="AT831">
        <f t="shared" si="207"/>
        <v>826000</v>
      </c>
      <c r="AU831" s="171">
        <f t="shared" si="195"/>
        <v>3512710.3127522194</v>
      </c>
      <c r="AW831" s="171">
        <f t="shared" si="200"/>
        <v>3166333.3333333335</v>
      </c>
      <c r="AX831" s="171">
        <f t="shared" si="201"/>
        <v>122498.78934624698</v>
      </c>
      <c r="AY831">
        <f t="shared" si="205"/>
        <v>826000</v>
      </c>
      <c r="AZ831" s="171">
        <f t="shared" si="196"/>
        <v>3288832.1226795805</v>
      </c>
      <c r="BB831" s="171">
        <f t="shared" si="202"/>
        <v>378583.33333333331</v>
      </c>
      <c r="BC831" s="171">
        <f t="shared" si="203"/>
        <v>65211.864406779663</v>
      </c>
      <c r="BD831">
        <f t="shared" si="206"/>
        <v>826000</v>
      </c>
      <c r="BE831" s="171">
        <f t="shared" si="197"/>
        <v>443795.19774011296</v>
      </c>
    </row>
    <row r="832" spans="39:57" x14ac:dyDescent="0.2">
      <c r="AM832" s="171">
        <f t="shared" si="192"/>
        <v>11544920</v>
      </c>
      <c r="AN832" s="171">
        <f t="shared" si="198"/>
        <v>5913.6935082608961</v>
      </c>
      <c r="AO832">
        <f t="shared" si="204"/>
        <v>827000</v>
      </c>
      <c r="AP832" s="171">
        <f t="shared" si="193"/>
        <v>11550833.693508262</v>
      </c>
      <c r="AR832" s="171">
        <f t="shared" si="194"/>
        <v>3514405.416666666</v>
      </c>
      <c r="AS832" s="171">
        <f t="shared" si="199"/>
        <v>2551.3905683192261</v>
      </c>
      <c r="AT832">
        <f t="shared" si="207"/>
        <v>827000</v>
      </c>
      <c r="AU832" s="171">
        <f t="shared" si="195"/>
        <v>3516956.8072349853</v>
      </c>
      <c r="AW832" s="171">
        <f t="shared" si="200"/>
        <v>3170166.666666667</v>
      </c>
      <c r="AX832" s="171">
        <f t="shared" si="201"/>
        <v>122350.66505441355</v>
      </c>
      <c r="AY832">
        <f t="shared" si="205"/>
        <v>827000</v>
      </c>
      <c r="AZ832" s="171">
        <f t="shared" si="196"/>
        <v>3292517.3317210805</v>
      </c>
      <c r="BB832" s="171">
        <f t="shared" si="202"/>
        <v>379041.66666666663</v>
      </c>
      <c r="BC832" s="171">
        <f t="shared" si="203"/>
        <v>65133.010882708586</v>
      </c>
      <c r="BD832">
        <f t="shared" si="206"/>
        <v>827000</v>
      </c>
      <c r="BE832" s="171">
        <f t="shared" si="197"/>
        <v>444174.67754937522</v>
      </c>
    </row>
    <row r="833" spans="39:57" x14ac:dyDescent="0.2">
      <c r="AM833" s="171">
        <f t="shared" si="192"/>
        <v>11558880</v>
      </c>
      <c r="AN833" s="171">
        <f t="shared" si="198"/>
        <v>5906.5513663427073</v>
      </c>
      <c r="AO833">
        <f t="shared" si="204"/>
        <v>828000</v>
      </c>
      <c r="AP833" s="171">
        <f t="shared" si="193"/>
        <v>11564786.551366342</v>
      </c>
      <c r="AR833" s="171">
        <f t="shared" si="194"/>
        <v>3518654.9999999995</v>
      </c>
      <c r="AS833" s="171">
        <f t="shared" si="199"/>
        <v>2548.3091787439612</v>
      </c>
      <c r="AT833">
        <f t="shared" si="207"/>
        <v>828000</v>
      </c>
      <c r="AU833" s="171">
        <f t="shared" si="195"/>
        <v>3521203.3091787435</v>
      </c>
      <c r="AW833" s="171">
        <f t="shared" si="200"/>
        <v>3174000</v>
      </c>
      <c r="AX833" s="171">
        <f t="shared" si="201"/>
        <v>122202.89855072464</v>
      </c>
      <c r="AY833">
        <f t="shared" si="205"/>
        <v>828000</v>
      </c>
      <c r="AZ833" s="171">
        <f t="shared" si="196"/>
        <v>3296202.8985507246</v>
      </c>
      <c r="BB833" s="171">
        <f t="shared" si="202"/>
        <v>379500</v>
      </c>
      <c r="BC833" s="171">
        <f t="shared" si="203"/>
        <v>65054.34782608696</v>
      </c>
      <c r="BD833">
        <f t="shared" si="206"/>
        <v>828000</v>
      </c>
      <c r="BE833" s="171">
        <f t="shared" si="197"/>
        <v>444554.34782608697</v>
      </c>
    </row>
    <row r="834" spans="39:57" x14ac:dyDescent="0.2">
      <c r="AM834" s="171">
        <f t="shared" si="192"/>
        <v>11572840</v>
      </c>
      <c r="AN834" s="171">
        <f t="shared" si="198"/>
        <v>5899.4264551649712</v>
      </c>
      <c r="AO834">
        <f t="shared" si="204"/>
        <v>829000</v>
      </c>
      <c r="AP834" s="171">
        <f t="shared" si="193"/>
        <v>11578739.426455164</v>
      </c>
      <c r="AR834" s="171">
        <f t="shared" si="194"/>
        <v>3522904.583333333</v>
      </c>
      <c r="AS834" s="171">
        <f t="shared" si="199"/>
        <v>2545.2352231604341</v>
      </c>
      <c r="AT834">
        <f t="shared" si="207"/>
        <v>829000</v>
      </c>
      <c r="AU834" s="171">
        <f t="shared" si="195"/>
        <v>3525449.8185564936</v>
      </c>
      <c r="AW834" s="171">
        <f t="shared" si="200"/>
        <v>3177833.3333333335</v>
      </c>
      <c r="AX834" s="171">
        <f t="shared" si="201"/>
        <v>122055.48854041014</v>
      </c>
      <c r="AY834">
        <f t="shared" si="205"/>
        <v>829000</v>
      </c>
      <c r="AZ834" s="171">
        <f t="shared" si="196"/>
        <v>3299888.8218737436</v>
      </c>
      <c r="BB834" s="171">
        <f t="shared" si="202"/>
        <v>379958.33333333331</v>
      </c>
      <c r="BC834" s="171">
        <f t="shared" si="203"/>
        <v>64975.874547647771</v>
      </c>
      <c r="BD834">
        <f t="shared" si="206"/>
        <v>829000</v>
      </c>
      <c r="BE834" s="171">
        <f t="shared" si="197"/>
        <v>444934.20788098109</v>
      </c>
    </row>
    <row r="835" spans="39:57" x14ac:dyDescent="0.2">
      <c r="AM835" s="171">
        <f t="shared" si="192"/>
        <v>11586800</v>
      </c>
      <c r="AN835" s="171">
        <f t="shared" si="198"/>
        <v>5892.3187124479055</v>
      </c>
      <c r="AO835">
        <f t="shared" si="204"/>
        <v>830000</v>
      </c>
      <c r="AP835" s="171">
        <f t="shared" si="193"/>
        <v>11592692.318712449</v>
      </c>
      <c r="AR835" s="171">
        <f t="shared" si="194"/>
        <v>3527154.166666666</v>
      </c>
      <c r="AS835" s="171">
        <f t="shared" si="199"/>
        <v>2542.1686746987953</v>
      </c>
      <c r="AT835">
        <f t="shared" si="207"/>
        <v>830000</v>
      </c>
      <c r="AU835" s="171">
        <f t="shared" si="195"/>
        <v>3529696.3353413646</v>
      </c>
      <c r="AW835" s="171">
        <f t="shared" si="200"/>
        <v>3181666.666666667</v>
      </c>
      <c r="AX835" s="171">
        <f t="shared" si="201"/>
        <v>121908.43373493975</v>
      </c>
      <c r="AY835">
        <f t="shared" si="205"/>
        <v>830000</v>
      </c>
      <c r="AZ835" s="171">
        <f t="shared" si="196"/>
        <v>3303575.1004016069</v>
      </c>
      <c r="BB835" s="171">
        <f t="shared" si="202"/>
        <v>380416.66666666663</v>
      </c>
      <c r="BC835" s="171">
        <f t="shared" si="203"/>
        <v>64897.590361445786</v>
      </c>
      <c r="BD835">
        <f t="shared" si="206"/>
        <v>830000</v>
      </c>
      <c r="BE835" s="171">
        <f t="shared" si="197"/>
        <v>445314.25702811242</v>
      </c>
    </row>
    <row r="836" spans="39:57" x14ac:dyDescent="0.2">
      <c r="AM836" s="171">
        <f t="shared" si="192"/>
        <v>11600760</v>
      </c>
      <c r="AN836" s="171">
        <f t="shared" si="198"/>
        <v>5885.228076211506</v>
      </c>
      <c r="AO836">
        <f t="shared" si="204"/>
        <v>831000</v>
      </c>
      <c r="AP836" s="171">
        <f t="shared" si="193"/>
        <v>11606645.228076212</v>
      </c>
      <c r="AR836" s="171">
        <f t="shared" si="194"/>
        <v>3531403.7499999995</v>
      </c>
      <c r="AS836" s="171">
        <f t="shared" si="199"/>
        <v>2539.1095066185317</v>
      </c>
      <c r="AT836">
        <f t="shared" si="207"/>
        <v>831000</v>
      </c>
      <c r="AU836" s="171">
        <f t="shared" si="195"/>
        <v>3533942.8595066182</v>
      </c>
      <c r="AW836" s="171">
        <f t="shared" si="200"/>
        <v>3185500</v>
      </c>
      <c r="AX836" s="171">
        <f t="shared" si="201"/>
        <v>121761.73285198557</v>
      </c>
      <c r="AY836">
        <f t="shared" si="205"/>
        <v>831000</v>
      </c>
      <c r="AZ836" s="171">
        <f t="shared" si="196"/>
        <v>3307261.7328519854</v>
      </c>
      <c r="BB836" s="171">
        <f t="shared" si="202"/>
        <v>380875</v>
      </c>
      <c r="BC836" s="171">
        <f t="shared" si="203"/>
        <v>64819.494584837543</v>
      </c>
      <c r="BD836">
        <f t="shared" si="206"/>
        <v>831000</v>
      </c>
      <c r="BE836" s="171">
        <f t="shared" si="197"/>
        <v>445694.49458483752</v>
      </c>
    </row>
    <row r="837" spans="39:57" x14ac:dyDescent="0.2">
      <c r="AM837" s="171">
        <f t="shared" ref="AM837:AM900" si="208">AO837/2*$C$17</f>
        <v>11614720</v>
      </c>
      <c r="AN837" s="171">
        <f t="shared" si="198"/>
        <v>5878.1544847737514</v>
      </c>
      <c r="AO837">
        <f t="shared" si="204"/>
        <v>832000</v>
      </c>
      <c r="AP837" s="171">
        <f t="shared" ref="AP837:AP900" si="209">AM837+AN837</f>
        <v>11620598.154484773</v>
      </c>
      <c r="AR837" s="171">
        <f t="shared" ref="AR837:AR900" si="210">AT837/2*$C$46</f>
        <v>3535653.333333333</v>
      </c>
      <c r="AS837" s="171">
        <f t="shared" si="199"/>
        <v>2536.0576923076924</v>
      </c>
      <c r="AT837">
        <f t="shared" si="207"/>
        <v>832000</v>
      </c>
      <c r="AU837" s="171">
        <f t="shared" ref="AU837:AU900" si="211">AR837+AS837</f>
        <v>3538189.3910256405</v>
      </c>
      <c r="AW837" s="171">
        <f t="shared" si="200"/>
        <v>3189333.3333333335</v>
      </c>
      <c r="AX837" s="171">
        <f t="shared" si="201"/>
        <v>121615.38461538461</v>
      </c>
      <c r="AY837">
        <f t="shared" si="205"/>
        <v>832000</v>
      </c>
      <c r="AZ837" s="171">
        <f t="shared" ref="AZ837:AZ900" si="212">AW837+AX837</f>
        <v>3310948.717948718</v>
      </c>
      <c r="BB837" s="171">
        <f t="shared" si="202"/>
        <v>381333.33333333331</v>
      </c>
      <c r="BC837" s="171">
        <f t="shared" si="203"/>
        <v>64741.586538461539</v>
      </c>
      <c r="BD837">
        <f t="shared" si="206"/>
        <v>832000</v>
      </c>
      <c r="BE837" s="171">
        <f t="shared" ref="BE837:BE900" si="213">BB837+BC837</f>
        <v>446074.91987179487</v>
      </c>
    </row>
    <row r="838" spans="39:57" x14ac:dyDescent="0.2">
      <c r="AM838" s="171">
        <f t="shared" si="208"/>
        <v>11628680</v>
      </c>
      <c r="AN838" s="171">
        <f t="shared" ref="AN838:AN901" si="214">$C$16*$C$15/AO838</f>
        <v>5871.0978767488132</v>
      </c>
      <c r="AO838">
        <f t="shared" si="204"/>
        <v>833000</v>
      </c>
      <c r="AP838" s="171">
        <f t="shared" si="209"/>
        <v>11634551.097876748</v>
      </c>
      <c r="AR838" s="171">
        <f t="shared" si="210"/>
        <v>3539902.916666666</v>
      </c>
      <c r="AS838" s="171">
        <f t="shared" ref="AS838:AS901" si="215">$C$44*$C$45/AT838</f>
        <v>2533.0132052821127</v>
      </c>
      <c r="AT838">
        <f t="shared" si="207"/>
        <v>833000</v>
      </c>
      <c r="AU838" s="171">
        <f t="shared" si="211"/>
        <v>3542435.929871948</v>
      </c>
      <c r="AW838" s="171">
        <f t="shared" ref="AW838:AW901" si="216">AY838/2*$C$73</f>
        <v>3193166.666666667</v>
      </c>
      <c r="AX838" s="171">
        <f t="shared" ref="AX838:AX901" si="217">$C$72*$C$71/AY838</f>
        <v>121469.38775510204</v>
      </c>
      <c r="AY838">
        <f t="shared" si="205"/>
        <v>833000</v>
      </c>
      <c r="AZ838" s="171">
        <f t="shared" si="212"/>
        <v>3314636.054421769</v>
      </c>
      <c r="BB838" s="171">
        <f t="shared" ref="BB838:BB901" si="218">BD838/2*$C$107</f>
        <v>381791.66666666663</v>
      </c>
      <c r="BC838" s="171">
        <f t="shared" ref="BC838:BC901" si="219">$C$105*$C$106/BD838</f>
        <v>64663.865546218491</v>
      </c>
      <c r="BD838">
        <f t="shared" si="206"/>
        <v>833000</v>
      </c>
      <c r="BE838" s="171">
        <f t="shared" si="213"/>
        <v>446455.5322128851</v>
      </c>
    </row>
    <row r="839" spans="39:57" x14ac:dyDescent="0.2">
      <c r="AM839" s="171">
        <f t="shared" si="208"/>
        <v>11642640</v>
      </c>
      <c r="AN839" s="171">
        <f t="shared" si="214"/>
        <v>5864.0581910452775</v>
      </c>
      <c r="AO839">
        <f t="shared" ref="AO839:AO902" si="220">1000+AO838</f>
        <v>834000</v>
      </c>
      <c r="AP839" s="171">
        <f t="shared" si="209"/>
        <v>11648504.058191046</v>
      </c>
      <c r="AR839" s="171">
        <f t="shared" si="210"/>
        <v>3544152.4999999995</v>
      </c>
      <c r="AS839" s="171">
        <f t="shared" si="215"/>
        <v>2529.9760191846522</v>
      </c>
      <c r="AT839">
        <f t="shared" si="207"/>
        <v>834000</v>
      </c>
      <c r="AU839" s="171">
        <f t="shared" si="211"/>
        <v>3546682.4760191841</v>
      </c>
      <c r="AW839" s="171">
        <f t="shared" si="216"/>
        <v>3197000</v>
      </c>
      <c r="AX839" s="171">
        <f t="shared" si="217"/>
        <v>121323.74100719424</v>
      </c>
      <c r="AY839">
        <f t="shared" ref="AY839:AY902" si="221">1000+AY838</f>
        <v>834000</v>
      </c>
      <c r="AZ839" s="171">
        <f t="shared" si="212"/>
        <v>3318323.7410071944</v>
      </c>
      <c r="BB839" s="171">
        <f t="shared" si="218"/>
        <v>382250</v>
      </c>
      <c r="BC839" s="171">
        <f t="shared" si="219"/>
        <v>64586.330935251797</v>
      </c>
      <c r="BD839">
        <f t="shared" ref="BD839:BD902" si="222">1000+BD838</f>
        <v>834000</v>
      </c>
      <c r="BE839" s="171">
        <f t="shared" si="213"/>
        <v>446836.33093525178</v>
      </c>
    </row>
    <row r="840" spans="39:57" x14ac:dyDescent="0.2">
      <c r="AM840" s="171">
        <f t="shared" si="208"/>
        <v>11656600</v>
      </c>
      <c r="AN840" s="171">
        <f t="shared" si="214"/>
        <v>5857.0353668643847</v>
      </c>
      <c r="AO840">
        <f t="shared" si="220"/>
        <v>835000</v>
      </c>
      <c r="AP840" s="171">
        <f t="shared" si="209"/>
        <v>11662457.035366865</v>
      </c>
      <c r="AR840" s="171">
        <f t="shared" si="210"/>
        <v>3548402.083333333</v>
      </c>
      <c r="AS840" s="171">
        <f t="shared" si="215"/>
        <v>2526.9461077844312</v>
      </c>
      <c r="AT840">
        <f t="shared" ref="AT840:AT903" si="223">AT839+1000</f>
        <v>835000</v>
      </c>
      <c r="AU840" s="171">
        <f t="shared" si="211"/>
        <v>3550929.0294411173</v>
      </c>
      <c r="AW840" s="171">
        <f t="shared" si="216"/>
        <v>3200833.3333333335</v>
      </c>
      <c r="AX840" s="171">
        <f t="shared" si="217"/>
        <v>121178.44311377246</v>
      </c>
      <c r="AY840">
        <f t="shared" si="221"/>
        <v>835000</v>
      </c>
      <c r="AZ840" s="171">
        <f t="shared" si="212"/>
        <v>3322011.7764471062</v>
      </c>
      <c r="BB840" s="171">
        <f t="shared" si="218"/>
        <v>382708.33333333331</v>
      </c>
      <c r="BC840" s="171">
        <f t="shared" si="219"/>
        <v>64508.982035928144</v>
      </c>
      <c r="BD840">
        <f t="shared" si="222"/>
        <v>835000</v>
      </c>
      <c r="BE840" s="171">
        <f t="shared" si="213"/>
        <v>447217.31536926143</v>
      </c>
    </row>
    <row r="841" spans="39:57" x14ac:dyDescent="0.2">
      <c r="AM841" s="171">
        <f t="shared" si="208"/>
        <v>11670560</v>
      </c>
      <c r="AN841" s="171">
        <f t="shared" si="214"/>
        <v>5850.0293436982793</v>
      </c>
      <c r="AO841">
        <f t="shared" si="220"/>
        <v>836000</v>
      </c>
      <c r="AP841" s="171">
        <f t="shared" si="209"/>
        <v>11676410.029343698</v>
      </c>
      <c r="AR841" s="171">
        <f t="shared" si="210"/>
        <v>3552651.666666666</v>
      </c>
      <c r="AS841" s="171">
        <f t="shared" si="215"/>
        <v>2523.9234449760766</v>
      </c>
      <c r="AT841">
        <f t="shared" si="223"/>
        <v>836000</v>
      </c>
      <c r="AU841" s="171">
        <f t="shared" si="211"/>
        <v>3555175.5901116421</v>
      </c>
      <c r="AW841" s="171">
        <f t="shared" si="216"/>
        <v>3204666.666666667</v>
      </c>
      <c r="AX841" s="171">
        <f t="shared" si="217"/>
        <v>121033.49282296651</v>
      </c>
      <c r="AY841">
        <f t="shared" si="221"/>
        <v>836000</v>
      </c>
      <c r="AZ841" s="171">
        <f t="shared" si="212"/>
        <v>3325700.1594896335</v>
      </c>
      <c r="BB841" s="171">
        <f t="shared" si="218"/>
        <v>383166.66666666663</v>
      </c>
      <c r="BC841" s="171">
        <f t="shared" si="219"/>
        <v>64431.818181818184</v>
      </c>
      <c r="BD841">
        <f t="shared" si="222"/>
        <v>836000</v>
      </c>
      <c r="BE841" s="171">
        <f t="shared" si="213"/>
        <v>447598.4848484848</v>
      </c>
    </row>
    <row r="842" spans="39:57" x14ac:dyDescent="0.2">
      <c r="AM842" s="171">
        <f t="shared" si="208"/>
        <v>11684520</v>
      </c>
      <c r="AN842" s="171">
        <f t="shared" si="214"/>
        <v>5843.0400613282691</v>
      </c>
      <c r="AO842">
        <f t="shared" si="220"/>
        <v>837000</v>
      </c>
      <c r="AP842" s="171">
        <f t="shared" si="209"/>
        <v>11690363.040061329</v>
      </c>
      <c r="AR842" s="171">
        <f t="shared" si="210"/>
        <v>3556901.2499999995</v>
      </c>
      <c r="AS842" s="171">
        <f t="shared" si="215"/>
        <v>2520.9080047789726</v>
      </c>
      <c r="AT842">
        <f t="shared" si="223"/>
        <v>837000</v>
      </c>
      <c r="AU842" s="171">
        <f t="shared" si="211"/>
        <v>3559422.1580047784</v>
      </c>
      <c r="AW842" s="171">
        <f t="shared" si="216"/>
        <v>3208500</v>
      </c>
      <c r="AX842" s="171">
        <f t="shared" si="217"/>
        <v>120888.88888888889</v>
      </c>
      <c r="AY842">
        <f t="shared" si="221"/>
        <v>837000</v>
      </c>
      <c r="AZ842" s="171">
        <f t="shared" si="212"/>
        <v>3329388.888888889</v>
      </c>
      <c r="BB842" s="171">
        <f t="shared" si="218"/>
        <v>383625</v>
      </c>
      <c r="BC842" s="171">
        <f t="shared" si="219"/>
        <v>64354.838709677417</v>
      </c>
      <c r="BD842">
        <f t="shared" si="222"/>
        <v>837000</v>
      </c>
      <c r="BE842" s="171">
        <f t="shared" si="213"/>
        <v>447979.83870967739</v>
      </c>
    </row>
    <row r="843" spans="39:57" x14ac:dyDescent="0.2">
      <c r="AM843" s="171">
        <f t="shared" si="208"/>
        <v>11698480</v>
      </c>
      <c r="AN843" s="171">
        <f t="shared" si="214"/>
        <v>5836.0674598231044</v>
      </c>
      <c r="AO843">
        <f t="shared" si="220"/>
        <v>838000</v>
      </c>
      <c r="AP843" s="171">
        <f t="shared" si="209"/>
        <v>11704316.067459824</v>
      </c>
      <c r="AR843" s="171">
        <f t="shared" si="210"/>
        <v>3561150.833333333</v>
      </c>
      <c r="AS843" s="171">
        <f t="shared" si="215"/>
        <v>2517.8997613365154</v>
      </c>
      <c r="AT843">
        <f t="shared" si="223"/>
        <v>838000</v>
      </c>
      <c r="AU843" s="171">
        <f t="shared" si="211"/>
        <v>3563668.7330946694</v>
      </c>
      <c r="AW843" s="171">
        <f t="shared" si="216"/>
        <v>3212333.3333333335</v>
      </c>
      <c r="AX843" s="171">
        <f t="shared" si="217"/>
        <v>120744.63007159905</v>
      </c>
      <c r="AY843">
        <f t="shared" si="221"/>
        <v>838000</v>
      </c>
      <c r="AZ843" s="171">
        <f t="shared" si="212"/>
        <v>3333077.9634049325</v>
      </c>
      <c r="BB843" s="171">
        <f t="shared" si="218"/>
        <v>384083.33333333331</v>
      </c>
      <c r="BC843" s="171">
        <f t="shared" si="219"/>
        <v>64278.042959427206</v>
      </c>
      <c r="BD843">
        <f t="shared" si="222"/>
        <v>838000</v>
      </c>
      <c r="BE843" s="171">
        <f t="shared" si="213"/>
        <v>448361.37629276054</v>
      </c>
    </row>
    <row r="844" spans="39:57" x14ac:dyDescent="0.2">
      <c r="AM844" s="171">
        <f t="shared" si="208"/>
        <v>11712440</v>
      </c>
      <c r="AN844" s="171">
        <f t="shared" si="214"/>
        <v>5829.1114795372605</v>
      </c>
      <c r="AO844">
        <f t="shared" si="220"/>
        <v>839000</v>
      </c>
      <c r="AP844" s="171">
        <f t="shared" si="209"/>
        <v>11718269.111479538</v>
      </c>
      <c r="AR844" s="171">
        <f t="shared" si="210"/>
        <v>3565400.416666666</v>
      </c>
      <c r="AS844" s="171">
        <f t="shared" si="215"/>
        <v>2514.8986889153753</v>
      </c>
      <c r="AT844">
        <f t="shared" si="223"/>
        <v>839000</v>
      </c>
      <c r="AU844" s="171">
        <f t="shared" si="211"/>
        <v>3567915.3153555812</v>
      </c>
      <c r="AW844" s="171">
        <f t="shared" si="216"/>
        <v>3216166.666666667</v>
      </c>
      <c r="AX844" s="171">
        <f t="shared" si="217"/>
        <v>120600.71513706793</v>
      </c>
      <c r="AY844">
        <f t="shared" si="221"/>
        <v>839000</v>
      </c>
      <c r="AZ844" s="171">
        <f t="shared" si="212"/>
        <v>3336767.3818037347</v>
      </c>
      <c r="BB844" s="171">
        <f t="shared" si="218"/>
        <v>384541.66666666663</v>
      </c>
      <c r="BC844" s="171">
        <f t="shared" si="219"/>
        <v>64201.430274135877</v>
      </c>
      <c r="BD844">
        <f t="shared" si="222"/>
        <v>839000</v>
      </c>
      <c r="BE844" s="171">
        <f t="shared" si="213"/>
        <v>448743.09694080253</v>
      </c>
    </row>
    <row r="845" spans="39:57" x14ac:dyDescent="0.2">
      <c r="AM845" s="171">
        <f t="shared" si="208"/>
        <v>11726400</v>
      </c>
      <c r="AN845" s="171">
        <f t="shared" si="214"/>
        <v>5822.1720611092396</v>
      </c>
      <c r="AO845">
        <f t="shared" si="220"/>
        <v>840000</v>
      </c>
      <c r="AP845" s="171">
        <f t="shared" si="209"/>
        <v>11732222.17206111</v>
      </c>
      <c r="AR845" s="171">
        <f t="shared" si="210"/>
        <v>3569649.9999999995</v>
      </c>
      <c r="AS845" s="171">
        <f t="shared" si="215"/>
        <v>2511.9047619047619</v>
      </c>
      <c r="AT845">
        <f t="shared" si="223"/>
        <v>840000</v>
      </c>
      <c r="AU845" s="171">
        <f t="shared" si="211"/>
        <v>3572161.9047619044</v>
      </c>
      <c r="AW845" s="171">
        <f t="shared" si="216"/>
        <v>3220000</v>
      </c>
      <c r="AX845" s="171">
        <f t="shared" si="217"/>
        <v>120457.14285714286</v>
      </c>
      <c r="AY845">
        <f t="shared" si="221"/>
        <v>840000</v>
      </c>
      <c r="AZ845" s="171">
        <f t="shared" si="212"/>
        <v>3340457.1428571427</v>
      </c>
      <c r="BB845" s="171">
        <f t="shared" si="218"/>
        <v>385000</v>
      </c>
      <c r="BC845" s="171">
        <f t="shared" si="219"/>
        <v>64125</v>
      </c>
      <c r="BD845">
        <f t="shared" si="222"/>
        <v>840000</v>
      </c>
      <c r="BE845" s="171">
        <f t="shared" si="213"/>
        <v>449125</v>
      </c>
    </row>
    <row r="846" spans="39:57" x14ac:dyDescent="0.2">
      <c r="AM846" s="171">
        <f t="shared" si="208"/>
        <v>11740360</v>
      </c>
      <c r="AN846" s="171">
        <f t="shared" si="214"/>
        <v>5815.249145459883</v>
      </c>
      <c r="AO846">
        <f t="shared" si="220"/>
        <v>841000</v>
      </c>
      <c r="AP846" s="171">
        <f t="shared" si="209"/>
        <v>11746175.249145459</v>
      </c>
      <c r="AR846" s="171">
        <f t="shared" si="210"/>
        <v>3573899.583333333</v>
      </c>
      <c r="AS846" s="171">
        <f t="shared" si="215"/>
        <v>2508.9179548156958</v>
      </c>
      <c r="AT846">
        <f t="shared" si="223"/>
        <v>841000</v>
      </c>
      <c r="AU846" s="171">
        <f t="shared" si="211"/>
        <v>3576408.5012881486</v>
      </c>
      <c r="AW846" s="171">
        <f t="shared" si="216"/>
        <v>3223833.3333333335</v>
      </c>
      <c r="AX846" s="171">
        <f t="shared" si="217"/>
        <v>120313.91200951248</v>
      </c>
      <c r="AY846">
        <f t="shared" si="221"/>
        <v>841000</v>
      </c>
      <c r="AZ846" s="171">
        <f t="shared" si="212"/>
        <v>3344147.245342846</v>
      </c>
      <c r="BB846" s="171">
        <f t="shared" si="218"/>
        <v>385458.33333333331</v>
      </c>
      <c r="BC846" s="171">
        <f t="shared" si="219"/>
        <v>64048.751486325804</v>
      </c>
      <c r="BD846">
        <f t="shared" si="222"/>
        <v>841000</v>
      </c>
      <c r="BE846" s="171">
        <f t="shared" si="213"/>
        <v>449507.08481965913</v>
      </c>
    </row>
    <row r="847" spans="39:57" x14ac:dyDescent="0.2">
      <c r="AM847" s="171">
        <f t="shared" si="208"/>
        <v>11754320</v>
      </c>
      <c r="AN847" s="171">
        <f t="shared" si="214"/>
        <v>5808.3426737906902</v>
      </c>
      <c r="AO847">
        <f t="shared" si="220"/>
        <v>842000</v>
      </c>
      <c r="AP847" s="171">
        <f t="shared" si="209"/>
        <v>11760128.342673792</v>
      </c>
      <c r="AR847" s="171">
        <f t="shared" si="210"/>
        <v>3578149.166666666</v>
      </c>
      <c r="AS847" s="171">
        <f t="shared" si="215"/>
        <v>2505.9382422802851</v>
      </c>
      <c r="AT847">
        <f t="shared" si="223"/>
        <v>842000</v>
      </c>
      <c r="AU847" s="171">
        <f t="shared" si="211"/>
        <v>3580655.1049089464</v>
      </c>
      <c r="AW847" s="171">
        <f t="shared" si="216"/>
        <v>3227666.666666667</v>
      </c>
      <c r="AX847" s="171">
        <f t="shared" si="217"/>
        <v>120171.02137767221</v>
      </c>
      <c r="AY847">
        <f t="shared" si="221"/>
        <v>842000</v>
      </c>
      <c r="AZ847" s="171">
        <f t="shared" si="212"/>
        <v>3347837.6880443394</v>
      </c>
      <c r="BB847" s="171">
        <f t="shared" si="218"/>
        <v>385916.66666666663</v>
      </c>
      <c r="BC847" s="171">
        <f t="shared" si="219"/>
        <v>63972.684085510686</v>
      </c>
      <c r="BD847">
        <f t="shared" si="222"/>
        <v>842000</v>
      </c>
      <c r="BE847" s="171">
        <f t="shared" si="213"/>
        <v>449889.3507521773</v>
      </c>
    </row>
    <row r="848" spans="39:57" x14ac:dyDescent="0.2">
      <c r="AM848" s="171">
        <f t="shared" si="208"/>
        <v>11768280</v>
      </c>
      <c r="AN848" s="171">
        <f t="shared" si="214"/>
        <v>5801.452587582161</v>
      </c>
      <c r="AO848">
        <f t="shared" si="220"/>
        <v>843000</v>
      </c>
      <c r="AP848" s="171">
        <f t="shared" si="209"/>
        <v>11774081.452587582</v>
      </c>
      <c r="AR848" s="171">
        <f t="shared" si="210"/>
        <v>3582398.7499999995</v>
      </c>
      <c r="AS848" s="171">
        <f t="shared" si="215"/>
        <v>2502.9655990510082</v>
      </c>
      <c r="AT848">
        <f t="shared" si="223"/>
        <v>843000</v>
      </c>
      <c r="AU848" s="171">
        <f t="shared" si="211"/>
        <v>3584901.7155990507</v>
      </c>
      <c r="AW848" s="171">
        <f t="shared" si="216"/>
        <v>3231500</v>
      </c>
      <c r="AX848" s="171">
        <f t="shared" si="217"/>
        <v>120028.46975088968</v>
      </c>
      <c r="AY848">
        <f t="shared" si="221"/>
        <v>843000</v>
      </c>
      <c r="AZ848" s="171">
        <f t="shared" si="212"/>
        <v>3351528.4697508896</v>
      </c>
      <c r="BB848" s="171">
        <f t="shared" si="218"/>
        <v>386375</v>
      </c>
      <c r="BC848" s="171">
        <f t="shared" si="219"/>
        <v>63896.797153024912</v>
      </c>
      <c r="BD848">
        <f t="shared" si="222"/>
        <v>843000</v>
      </c>
      <c r="BE848" s="171">
        <f t="shared" si="213"/>
        <v>450271.79715302493</v>
      </c>
    </row>
    <row r="849" spans="39:57" x14ac:dyDescent="0.2">
      <c r="AM849" s="171">
        <f t="shared" si="208"/>
        <v>11782240</v>
      </c>
      <c r="AN849" s="171">
        <f t="shared" si="214"/>
        <v>5794.5788285921344</v>
      </c>
      <c r="AO849">
        <f t="shared" si="220"/>
        <v>844000</v>
      </c>
      <c r="AP849" s="171">
        <f t="shared" si="209"/>
        <v>11788034.578828592</v>
      </c>
      <c r="AR849" s="171">
        <f t="shared" si="210"/>
        <v>3586648.333333333</v>
      </c>
      <c r="AS849" s="171">
        <f t="shared" si="215"/>
        <v>2500</v>
      </c>
      <c r="AT849">
        <f t="shared" si="223"/>
        <v>844000</v>
      </c>
      <c r="AU849" s="171">
        <f t="shared" si="211"/>
        <v>3589148.333333333</v>
      </c>
      <c r="AW849" s="171">
        <f t="shared" si="216"/>
        <v>3235333.3333333335</v>
      </c>
      <c r="AX849" s="171">
        <f t="shared" si="217"/>
        <v>119886.25592417062</v>
      </c>
      <c r="AY849">
        <f t="shared" si="221"/>
        <v>844000</v>
      </c>
      <c r="AZ849" s="171">
        <f t="shared" si="212"/>
        <v>3355219.5892575043</v>
      </c>
      <c r="BB849" s="171">
        <f t="shared" si="218"/>
        <v>386833.33333333331</v>
      </c>
      <c r="BC849" s="171">
        <f t="shared" si="219"/>
        <v>63821.090047393365</v>
      </c>
      <c r="BD849">
        <f t="shared" si="222"/>
        <v>844000</v>
      </c>
      <c r="BE849" s="171">
        <f t="shared" si="213"/>
        <v>450654.42338072666</v>
      </c>
    </row>
    <row r="850" spans="39:57" x14ac:dyDescent="0.2">
      <c r="AM850" s="171">
        <f t="shared" si="208"/>
        <v>11796200</v>
      </c>
      <c r="AN850" s="171">
        <f t="shared" si="214"/>
        <v>5787.7213388541559</v>
      </c>
      <c r="AO850">
        <f t="shared" si="220"/>
        <v>845000</v>
      </c>
      <c r="AP850" s="171">
        <f t="shared" si="209"/>
        <v>11801987.721338853</v>
      </c>
      <c r="AR850" s="171">
        <f t="shared" si="210"/>
        <v>3590897.916666666</v>
      </c>
      <c r="AS850" s="171">
        <f t="shared" si="215"/>
        <v>2497.041420118343</v>
      </c>
      <c r="AT850">
        <f t="shared" si="223"/>
        <v>845000</v>
      </c>
      <c r="AU850" s="171">
        <f t="shared" si="211"/>
        <v>3593394.9580867845</v>
      </c>
      <c r="AW850" s="171">
        <f t="shared" si="216"/>
        <v>3239166.666666667</v>
      </c>
      <c r="AX850" s="171">
        <f t="shared" si="217"/>
        <v>119744.37869822486</v>
      </c>
      <c r="AY850">
        <f t="shared" si="221"/>
        <v>845000</v>
      </c>
      <c r="AZ850" s="171">
        <f t="shared" si="212"/>
        <v>3358911.0453648916</v>
      </c>
      <c r="BB850" s="171">
        <f t="shared" si="218"/>
        <v>387291.66666666663</v>
      </c>
      <c r="BC850" s="171">
        <f t="shared" si="219"/>
        <v>63745.562130177517</v>
      </c>
      <c r="BD850">
        <f t="shared" si="222"/>
        <v>845000</v>
      </c>
      <c r="BE850" s="171">
        <f t="shared" si="213"/>
        <v>451037.22879684414</v>
      </c>
    </row>
    <row r="851" spans="39:57" x14ac:dyDescent="0.2">
      <c r="AM851" s="171">
        <f t="shared" si="208"/>
        <v>11810160</v>
      </c>
      <c r="AN851" s="171">
        <f t="shared" si="214"/>
        <v>5780.8800606758405</v>
      </c>
      <c r="AO851">
        <f t="shared" si="220"/>
        <v>846000</v>
      </c>
      <c r="AP851" s="171">
        <f t="shared" si="209"/>
        <v>11815940.880060676</v>
      </c>
      <c r="AR851" s="171">
        <f t="shared" si="210"/>
        <v>3595147.4999999995</v>
      </c>
      <c r="AS851" s="171">
        <f t="shared" si="215"/>
        <v>2494.0898345153664</v>
      </c>
      <c r="AT851">
        <f t="shared" si="223"/>
        <v>846000</v>
      </c>
      <c r="AU851" s="171">
        <f t="shared" si="211"/>
        <v>3597641.589834515</v>
      </c>
      <c r="AW851" s="171">
        <f t="shared" si="216"/>
        <v>3243000</v>
      </c>
      <c r="AX851" s="171">
        <f t="shared" si="217"/>
        <v>119602.83687943262</v>
      </c>
      <c r="AY851">
        <f t="shared" si="221"/>
        <v>846000</v>
      </c>
      <c r="AZ851" s="171">
        <f t="shared" si="212"/>
        <v>3362602.8368794327</v>
      </c>
      <c r="BB851" s="171">
        <f t="shared" si="218"/>
        <v>387750</v>
      </c>
      <c r="BC851" s="171">
        <f t="shared" si="219"/>
        <v>63670.212765957447</v>
      </c>
      <c r="BD851">
        <f t="shared" si="222"/>
        <v>846000</v>
      </c>
      <c r="BE851" s="171">
        <f t="shared" si="213"/>
        <v>451420.21276595746</v>
      </c>
    </row>
    <row r="852" spans="39:57" x14ac:dyDescent="0.2">
      <c r="AM852" s="171">
        <f t="shared" si="208"/>
        <v>11824120</v>
      </c>
      <c r="AN852" s="171">
        <f t="shared" si="214"/>
        <v>5774.0549366372625</v>
      </c>
      <c r="AO852">
        <f t="shared" si="220"/>
        <v>847000</v>
      </c>
      <c r="AP852" s="171">
        <f t="shared" si="209"/>
        <v>11829894.054936638</v>
      </c>
      <c r="AR852" s="171">
        <f t="shared" si="210"/>
        <v>3599397.083333333</v>
      </c>
      <c r="AS852" s="171">
        <f t="shared" si="215"/>
        <v>2491.1452184179457</v>
      </c>
      <c r="AT852">
        <f t="shared" si="223"/>
        <v>847000</v>
      </c>
      <c r="AU852" s="171">
        <f t="shared" si="211"/>
        <v>3601888.228551751</v>
      </c>
      <c r="AW852" s="171">
        <f t="shared" si="216"/>
        <v>3246833.3333333335</v>
      </c>
      <c r="AX852" s="171">
        <f t="shared" si="217"/>
        <v>119461.6292798111</v>
      </c>
      <c r="AY852">
        <f t="shared" si="221"/>
        <v>847000</v>
      </c>
      <c r="AZ852" s="171">
        <f t="shared" si="212"/>
        <v>3366294.9626131444</v>
      </c>
      <c r="BB852" s="171">
        <f t="shared" si="218"/>
        <v>388208.33333333331</v>
      </c>
      <c r="BC852" s="171">
        <f t="shared" si="219"/>
        <v>63595.041322314049</v>
      </c>
      <c r="BD852">
        <f t="shared" si="222"/>
        <v>847000</v>
      </c>
      <c r="BE852" s="171">
        <f t="shared" si="213"/>
        <v>451803.37465564738</v>
      </c>
    </row>
    <row r="853" spans="39:57" x14ac:dyDescent="0.2">
      <c r="AM853" s="171">
        <f t="shared" si="208"/>
        <v>11838080</v>
      </c>
      <c r="AN853" s="171">
        <f t="shared" si="214"/>
        <v>5767.245909589341</v>
      </c>
      <c r="AO853">
        <f t="shared" si="220"/>
        <v>848000</v>
      </c>
      <c r="AP853" s="171">
        <f t="shared" si="209"/>
        <v>11843847.245909588</v>
      </c>
      <c r="AR853" s="171">
        <f t="shared" si="210"/>
        <v>3603646.666666666</v>
      </c>
      <c r="AS853" s="171">
        <f t="shared" si="215"/>
        <v>2488.2075471698113</v>
      </c>
      <c r="AT853">
        <f t="shared" si="223"/>
        <v>848000</v>
      </c>
      <c r="AU853" s="171">
        <f t="shared" si="211"/>
        <v>3606134.8742138357</v>
      </c>
      <c r="AW853" s="171">
        <f t="shared" si="216"/>
        <v>3250666.666666667</v>
      </c>
      <c r="AX853" s="171">
        <f t="shared" si="217"/>
        <v>119320.75471698113</v>
      </c>
      <c r="AY853">
        <f t="shared" si="221"/>
        <v>848000</v>
      </c>
      <c r="AZ853" s="171">
        <f t="shared" si="212"/>
        <v>3369987.4213836482</v>
      </c>
      <c r="BB853" s="171">
        <f t="shared" si="218"/>
        <v>388666.66666666663</v>
      </c>
      <c r="BC853" s="171">
        <f t="shared" si="219"/>
        <v>63520.047169811318</v>
      </c>
      <c r="BD853">
        <f t="shared" si="222"/>
        <v>848000</v>
      </c>
      <c r="BE853" s="171">
        <f t="shared" si="213"/>
        <v>452186.71383647795</v>
      </c>
    </row>
    <row r="854" spans="39:57" x14ac:dyDescent="0.2">
      <c r="AM854" s="171">
        <f t="shared" si="208"/>
        <v>11852040</v>
      </c>
      <c r="AN854" s="171">
        <f t="shared" si="214"/>
        <v>5760.4529226522509</v>
      </c>
      <c r="AO854">
        <f t="shared" si="220"/>
        <v>849000</v>
      </c>
      <c r="AP854" s="171">
        <f t="shared" si="209"/>
        <v>11857800.452922652</v>
      </c>
      <c r="AR854" s="171">
        <f t="shared" si="210"/>
        <v>3607896.2499999995</v>
      </c>
      <c r="AS854" s="171">
        <f t="shared" si="215"/>
        <v>2485.2767962308599</v>
      </c>
      <c r="AT854">
        <f t="shared" si="223"/>
        <v>849000</v>
      </c>
      <c r="AU854" s="171">
        <f t="shared" si="211"/>
        <v>3610381.5267962306</v>
      </c>
      <c r="AW854" s="171">
        <f t="shared" si="216"/>
        <v>3254500</v>
      </c>
      <c r="AX854" s="171">
        <f t="shared" si="217"/>
        <v>119180.21201413427</v>
      </c>
      <c r="AY854">
        <f t="shared" si="221"/>
        <v>849000</v>
      </c>
      <c r="AZ854" s="171">
        <f t="shared" si="212"/>
        <v>3373680.212014134</v>
      </c>
      <c r="BB854" s="171">
        <f t="shared" si="218"/>
        <v>389125</v>
      </c>
      <c r="BC854" s="171">
        <f t="shared" si="219"/>
        <v>63445.229681978795</v>
      </c>
      <c r="BD854">
        <f t="shared" si="222"/>
        <v>849000</v>
      </c>
      <c r="BE854" s="171">
        <f t="shared" si="213"/>
        <v>452570.22968197882</v>
      </c>
    </row>
    <row r="855" spans="39:57" x14ac:dyDescent="0.2">
      <c r="AM855" s="171">
        <f t="shared" si="208"/>
        <v>11866000</v>
      </c>
      <c r="AN855" s="171">
        <f t="shared" si="214"/>
        <v>5753.675919213837</v>
      </c>
      <c r="AO855">
        <f t="shared" si="220"/>
        <v>850000</v>
      </c>
      <c r="AP855" s="171">
        <f t="shared" si="209"/>
        <v>11871753.675919214</v>
      </c>
      <c r="AR855" s="171">
        <f t="shared" si="210"/>
        <v>3612145.833333333</v>
      </c>
      <c r="AS855" s="171">
        <f t="shared" si="215"/>
        <v>2482.3529411764707</v>
      </c>
      <c r="AT855">
        <f t="shared" si="223"/>
        <v>850000</v>
      </c>
      <c r="AU855" s="171">
        <f t="shared" si="211"/>
        <v>3614628.1862745094</v>
      </c>
      <c r="AW855" s="171">
        <f t="shared" si="216"/>
        <v>3258333.3333333335</v>
      </c>
      <c r="AX855" s="171">
        <f t="shared" si="217"/>
        <v>119040</v>
      </c>
      <c r="AY855">
        <f t="shared" si="221"/>
        <v>850000</v>
      </c>
      <c r="AZ855" s="171">
        <f t="shared" si="212"/>
        <v>3377373.3333333335</v>
      </c>
      <c r="BB855" s="171">
        <f t="shared" si="218"/>
        <v>389583.33333333331</v>
      </c>
      <c r="BC855" s="171">
        <f t="shared" si="219"/>
        <v>63370.588235294119</v>
      </c>
      <c r="BD855">
        <f t="shared" si="222"/>
        <v>850000</v>
      </c>
      <c r="BE855" s="171">
        <f t="shared" si="213"/>
        <v>452953.92156862741</v>
      </c>
    </row>
    <row r="856" spans="39:57" x14ac:dyDescent="0.2">
      <c r="AM856" s="171">
        <f t="shared" si="208"/>
        <v>11879960</v>
      </c>
      <c r="AN856" s="171">
        <f t="shared" si="214"/>
        <v>5746.9148429280394</v>
      </c>
      <c r="AO856">
        <f t="shared" si="220"/>
        <v>851000</v>
      </c>
      <c r="AP856" s="171">
        <f t="shared" si="209"/>
        <v>11885706.914842928</v>
      </c>
      <c r="AR856" s="171">
        <f t="shared" si="210"/>
        <v>3616395.416666666</v>
      </c>
      <c r="AS856" s="171">
        <f t="shared" si="215"/>
        <v>2479.4359576968272</v>
      </c>
      <c r="AT856">
        <f t="shared" si="223"/>
        <v>851000</v>
      </c>
      <c r="AU856" s="171">
        <f t="shared" si="211"/>
        <v>3618874.8526243628</v>
      </c>
      <c r="AW856" s="171">
        <f t="shared" si="216"/>
        <v>3262166.666666667</v>
      </c>
      <c r="AX856" s="171">
        <f t="shared" si="217"/>
        <v>118900.11750881316</v>
      </c>
      <c r="AY856">
        <f t="shared" si="221"/>
        <v>851000</v>
      </c>
      <c r="AZ856" s="171">
        <f t="shared" si="212"/>
        <v>3381066.7841754803</v>
      </c>
      <c r="BB856" s="171">
        <f t="shared" si="218"/>
        <v>390041.66666666663</v>
      </c>
      <c r="BC856" s="171">
        <f t="shared" si="219"/>
        <v>63296.122209165689</v>
      </c>
      <c r="BD856">
        <f t="shared" si="222"/>
        <v>851000</v>
      </c>
      <c r="BE856" s="171">
        <f t="shared" si="213"/>
        <v>453337.78887583234</v>
      </c>
    </row>
    <row r="857" spans="39:57" x14ac:dyDescent="0.2">
      <c r="AM857" s="171">
        <f t="shared" si="208"/>
        <v>11893920</v>
      </c>
      <c r="AN857" s="171">
        <f t="shared" si="214"/>
        <v>5740.1696377133349</v>
      </c>
      <c r="AO857">
        <f t="shared" si="220"/>
        <v>852000</v>
      </c>
      <c r="AP857" s="171">
        <f t="shared" si="209"/>
        <v>11899660.169637714</v>
      </c>
      <c r="AR857" s="171">
        <f t="shared" si="210"/>
        <v>3620644.9999999995</v>
      </c>
      <c r="AS857" s="171">
        <f t="shared" si="215"/>
        <v>2476.525821596244</v>
      </c>
      <c r="AT857">
        <f t="shared" si="223"/>
        <v>852000</v>
      </c>
      <c r="AU857" s="171">
        <f t="shared" si="211"/>
        <v>3623121.5258215959</v>
      </c>
      <c r="AW857" s="171">
        <f t="shared" si="216"/>
        <v>3266000</v>
      </c>
      <c r="AX857" s="171">
        <f t="shared" si="217"/>
        <v>118760.56338028169</v>
      </c>
      <c r="AY857">
        <f t="shared" si="221"/>
        <v>852000</v>
      </c>
      <c r="AZ857" s="171">
        <f t="shared" si="212"/>
        <v>3384760.5633802819</v>
      </c>
      <c r="BB857" s="171">
        <f t="shared" si="218"/>
        <v>390500</v>
      </c>
      <c r="BC857" s="171">
        <f t="shared" si="219"/>
        <v>63221.830985915491</v>
      </c>
      <c r="BD857">
        <f t="shared" si="222"/>
        <v>852000</v>
      </c>
      <c r="BE857" s="171">
        <f t="shared" si="213"/>
        <v>453721.8309859155</v>
      </c>
    </row>
    <row r="858" spans="39:57" x14ac:dyDescent="0.2">
      <c r="AM858" s="171">
        <f t="shared" si="208"/>
        <v>11907880</v>
      </c>
      <c r="AN858" s="171">
        <f t="shared" si="214"/>
        <v>5733.4402477511858</v>
      </c>
      <c r="AO858">
        <f t="shared" si="220"/>
        <v>853000</v>
      </c>
      <c r="AP858" s="171">
        <f t="shared" si="209"/>
        <v>11913613.440247752</v>
      </c>
      <c r="AR858" s="171">
        <f t="shared" si="210"/>
        <v>3624894.583333333</v>
      </c>
      <c r="AS858" s="171">
        <f t="shared" si="215"/>
        <v>2473.6225087924972</v>
      </c>
      <c r="AT858">
        <f t="shared" si="223"/>
        <v>853000</v>
      </c>
      <c r="AU858" s="171">
        <f t="shared" si="211"/>
        <v>3627368.2058421257</v>
      </c>
      <c r="AW858" s="171">
        <f t="shared" si="216"/>
        <v>3269833.3333333335</v>
      </c>
      <c r="AX858" s="171">
        <f t="shared" si="217"/>
        <v>118621.33645955451</v>
      </c>
      <c r="AY858">
        <f t="shared" si="221"/>
        <v>853000</v>
      </c>
      <c r="AZ858" s="171">
        <f t="shared" si="212"/>
        <v>3388454.6697928882</v>
      </c>
      <c r="BB858" s="171">
        <f t="shared" si="218"/>
        <v>390958.33333333331</v>
      </c>
      <c r="BC858" s="171">
        <f t="shared" si="219"/>
        <v>63147.713950762016</v>
      </c>
      <c r="BD858">
        <f t="shared" si="222"/>
        <v>853000</v>
      </c>
      <c r="BE858" s="171">
        <f t="shared" si="213"/>
        <v>454106.04728409532</v>
      </c>
    </row>
    <row r="859" spans="39:57" x14ac:dyDescent="0.2">
      <c r="AM859" s="171">
        <f t="shared" si="208"/>
        <v>11921840</v>
      </c>
      <c r="AN859" s="171">
        <f t="shared" si="214"/>
        <v>5726.7266174844981</v>
      </c>
      <c r="AO859">
        <f t="shared" si="220"/>
        <v>854000</v>
      </c>
      <c r="AP859" s="171">
        <f t="shared" si="209"/>
        <v>11927566.726617485</v>
      </c>
      <c r="AR859" s="171">
        <f t="shared" si="210"/>
        <v>3629144.166666666</v>
      </c>
      <c r="AS859" s="171">
        <f t="shared" si="215"/>
        <v>2470.7259953161592</v>
      </c>
      <c r="AT859">
        <f t="shared" si="223"/>
        <v>854000</v>
      </c>
      <c r="AU859" s="171">
        <f t="shared" si="211"/>
        <v>3631614.8926619822</v>
      </c>
      <c r="AW859" s="171">
        <f t="shared" si="216"/>
        <v>3273666.666666667</v>
      </c>
      <c r="AX859" s="171">
        <f t="shared" si="217"/>
        <v>118482.4355971897</v>
      </c>
      <c r="AY859">
        <f t="shared" si="221"/>
        <v>854000</v>
      </c>
      <c r="AZ859" s="171">
        <f t="shared" si="212"/>
        <v>3392149.1022638567</v>
      </c>
      <c r="BB859" s="171">
        <f t="shared" si="218"/>
        <v>391416.66666666663</v>
      </c>
      <c r="BC859" s="171">
        <f t="shared" si="219"/>
        <v>63073.770491803276</v>
      </c>
      <c r="BD859">
        <f t="shared" si="222"/>
        <v>854000</v>
      </c>
      <c r="BE859" s="171">
        <f t="shared" si="213"/>
        <v>454490.43715846993</v>
      </c>
    </row>
    <row r="860" spans="39:57" x14ac:dyDescent="0.2">
      <c r="AM860" s="171">
        <f t="shared" si="208"/>
        <v>11935800</v>
      </c>
      <c r="AN860" s="171">
        <f t="shared" si="214"/>
        <v>5720.0286916160949</v>
      </c>
      <c r="AO860">
        <f t="shared" si="220"/>
        <v>855000</v>
      </c>
      <c r="AP860" s="171">
        <f t="shared" si="209"/>
        <v>11941520.028691616</v>
      </c>
      <c r="AR860" s="171">
        <f t="shared" si="210"/>
        <v>3633393.7499999995</v>
      </c>
      <c r="AS860" s="171">
        <f t="shared" si="215"/>
        <v>2467.8362573099416</v>
      </c>
      <c r="AT860">
        <f t="shared" si="223"/>
        <v>855000</v>
      </c>
      <c r="AU860" s="171">
        <f t="shared" si="211"/>
        <v>3635861.5862573097</v>
      </c>
      <c r="AW860" s="171">
        <f t="shared" si="216"/>
        <v>3277500</v>
      </c>
      <c r="AX860" s="171">
        <f t="shared" si="217"/>
        <v>118343.85964912281</v>
      </c>
      <c r="AY860">
        <f t="shared" si="221"/>
        <v>855000</v>
      </c>
      <c r="AZ860" s="171">
        <f t="shared" si="212"/>
        <v>3395843.8596491227</v>
      </c>
      <c r="BB860" s="171">
        <f t="shared" si="218"/>
        <v>391875</v>
      </c>
      <c r="BC860" s="171">
        <f t="shared" si="219"/>
        <v>63000</v>
      </c>
      <c r="BD860">
        <f t="shared" si="222"/>
        <v>855000</v>
      </c>
      <c r="BE860" s="171">
        <f t="shared" si="213"/>
        <v>454875</v>
      </c>
    </row>
    <row r="861" spans="39:57" x14ac:dyDescent="0.2">
      <c r="AM861" s="171">
        <f t="shared" si="208"/>
        <v>11949760</v>
      </c>
      <c r="AN861" s="171">
        <f t="shared" si="214"/>
        <v>5713.3464151071976</v>
      </c>
      <c r="AO861">
        <f t="shared" si="220"/>
        <v>856000</v>
      </c>
      <c r="AP861" s="171">
        <f t="shared" si="209"/>
        <v>11955473.346415108</v>
      </c>
      <c r="AR861" s="171">
        <f t="shared" si="210"/>
        <v>3637643.333333333</v>
      </c>
      <c r="AS861" s="171">
        <f t="shared" si="215"/>
        <v>2464.9532710280373</v>
      </c>
      <c r="AT861">
        <f t="shared" si="223"/>
        <v>856000</v>
      </c>
      <c r="AU861" s="171">
        <f t="shared" si="211"/>
        <v>3640108.2866043611</v>
      </c>
      <c r="AW861" s="171">
        <f t="shared" si="216"/>
        <v>3281333.3333333335</v>
      </c>
      <c r="AX861" s="171">
        <f t="shared" si="217"/>
        <v>118205.60747663552</v>
      </c>
      <c r="AY861">
        <f t="shared" si="221"/>
        <v>856000</v>
      </c>
      <c r="AZ861" s="171">
        <f t="shared" si="212"/>
        <v>3399538.9408099689</v>
      </c>
      <c r="BB861" s="171">
        <f t="shared" si="218"/>
        <v>392333.33333333331</v>
      </c>
      <c r="BC861" s="171">
        <f t="shared" si="219"/>
        <v>62926.401869158879</v>
      </c>
      <c r="BD861">
        <f t="shared" si="222"/>
        <v>856000</v>
      </c>
      <c r="BE861" s="171">
        <f t="shared" si="213"/>
        <v>455259.73520249221</v>
      </c>
    </row>
    <row r="862" spans="39:57" x14ac:dyDescent="0.2">
      <c r="AM862" s="171">
        <f t="shared" si="208"/>
        <v>11963720</v>
      </c>
      <c r="AN862" s="171">
        <f t="shared" si="214"/>
        <v>5706.6797331759171</v>
      </c>
      <c r="AO862">
        <f t="shared" si="220"/>
        <v>857000</v>
      </c>
      <c r="AP862" s="171">
        <f t="shared" si="209"/>
        <v>11969426.679733176</v>
      </c>
      <c r="AR862" s="171">
        <f t="shared" si="210"/>
        <v>3641892.916666666</v>
      </c>
      <c r="AS862" s="171">
        <f t="shared" si="215"/>
        <v>2462.0770128354725</v>
      </c>
      <c r="AT862">
        <f t="shared" si="223"/>
        <v>857000</v>
      </c>
      <c r="AU862" s="171">
        <f t="shared" si="211"/>
        <v>3644354.9936795016</v>
      </c>
      <c r="AW862" s="171">
        <f t="shared" si="216"/>
        <v>3285166.666666667</v>
      </c>
      <c r="AX862" s="171">
        <f t="shared" si="217"/>
        <v>118067.67794632439</v>
      </c>
      <c r="AY862">
        <f t="shared" si="221"/>
        <v>857000</v>
      </c>
      <c r="AZ862" s="171">
        <f t="shared" si="212"/>
        <v>3403234.3446129914</v>
      </c>
      <c r="BB862" s="171">
        <f t="shared" si="218"/>
        <v>392791.66666666663</v>
      </c>
      <c r="BC862" s="171">
        <f t="shared" si="219"/>
        <v>62852.975495915984</v>
      </c>
      <c r="BD862">
        <f t="shared" si="222"/>
        <v>857000</v>
      </c>
      <c r="BE862" s="171">
        <f t="shared" si="213"/>
        <v>455644.6421625826</v>
      </c>
    </row>
    <row r="863" spans="39:57" x14ac:dyDescent="0.2">
      <c r="AM863" s="171">
        <f t="shared" si="208"/>
        <v>11977680</v>
      </c>
      <c r="AN863" s="171">
        <f t="shared" si="214"/>
        <v>5700.0285912957588</v>
      </c>
      <c r="AO863">
        <f t="shared" si="220"/>
        <v>858000</v>
      </c>
      <c r="AP863" s="171">
        <f t="shared" si="209"/>
        <v>11983380.028591296</v>
      </c>
      <c r="AR863" s="171">
        <f t="shared" si="210"/>
        <v>3646142.4999999995</v>
      </c>
      <c r="AS863" s="171">
        <f t="shared" si="215"/>
        <v>2459.2074592074591</v>
      </c>
      <c r="AT863">
        <f t="shared" si="223"/>
        <v>858000</v>
      </c>
      <c r="AU863" s="171">
        <f t="shared" si="211"/>
        <v>3648601.7074592072</v>
      </c>
      <c r="AW863" s="171">
        <f t="shared" si="216"/>
        <v>3289000</v>
      </c>
      <c r="AX863" s="171">
        <f t="shared" si="217"/>
        <v>117930.06993006993</v>
      </c>
      <c r="AY863">
        <f t="shared" si="221"/>
        <v>858000</v>
      </c>
      <c r="AZ863" s="171">
        <f t="shared" si="212"/>
        <v>3406930.0699300701</v>
      </c>
      <c r="BB863" s="171">
        <f t="shared" si="218"/>
        <v>393250</v>
      </c>
      <c r="BC863" s="171">
        <f t="shared" si="219"/>
        <v>62779.720279720277</v>
      </c>
      <c r="BD863">
        <f t="shared" si="222"/>
        <v>858000</v>
      </c>
      <c r="BE863" s="171">
        <f t="shared" si="213"/>
        <v>456029.72027972026</v>
      </c>
    </row>
    <row r="864" spans="39:57" x14ac:dyDescent="0.2">
      <c r="AM864" s="171">
        <f t="shared" si="208"/>
        <v>11991640</v>
      </c>
      <c r="AN864" s="171">
        <f t="shared" si="214"/>
        <v>5693.3929351941342</v>
      </c>
      <c r="AO864">
        <f t="shared" si="220"/>
        <v>859000</v>
      </c>
      <c r="AP864" s="171">
        <f t="shared" si="209"/>
        <v>11997333.392935194</v>
      </c>
      <c r="AR864" s="171">
        <f t="shared" si="210"/>
        <v>3650392.083333333</v>
      </c>
      <c r="AS864" s="171">
        <f t="shared" si="215"/>
        <v>2456.3445867287542</v>
      </c>
      <c r="AT864">
        <f t="shared" si="223"/>
        <v>859000</v>
      </c>
      <c r="AU864" s="171">
        <f t="shared" si="211"/>
        <v>3652848.4279200616</v>
      </c>
      <c r="AW864" s="171">
        <f t="shared" si="216"/>
        <v>3292833.3333333335</v>
      </c>
      <c r="AX864" s="171">
        <f t="shared" si="217"/>
        <v>117792.78230500582</v>
      </c>
      <c r="AY864">
        <f t="shared" si="221"/>
        <v>859000</v>
      </c>
      <c r="AZ864" s="171">
        <f t="shared" si="212"/>
        <v>3410626.1156383394</v>
      </c>
      <c r="BB864" s="171">
        <f t="shared" si="218"/>
        <v>393708.33333333331</v>
      </c>
      <c r="BC864" s="171">
        <f t="shared" si="219"/>
        <v>62706.63562281723</v>
      </c>
      <c r="BD864">
        <f t="shared" si="222"/>
        <v>859000</v>
      </c>
      <c r="BE864" s="171">
        <f t="shared" si="213"/>
        <v>456414.96895615052</v>
      </c>
    </row>
    <row r="865" spans="39:57" x14ac:dyDescent="0.2">
      <c r="AM865" s="171">
        <f t="shared" si="208"/>
        <v>12005600</v>
      </c>
      <c r="AN865" s="171">
        <f t="shared" si="214"/>
        <v>5686.7727108508852</v>
      </c>
      <c r="AO865">
        <f t="shared" si="220"/>
        <v>860000</v>
      </c>
      <c r="AP865" s="171">
        <f t="shared" si="209"/>
        <v>12011286.77271085</v>
      </c>
      <c r="AR865" s="171">
        <f t="shared" si="210"/>
        <v>3654641.666666666</v>
      </c>
      <c r="AS865" s="171">
        <f t="shared" si="215"/>
        <v>2453.4883720930234</v>
      </c>
      <c r="AT865">
        <f t="shared" si="223"/>
        <v>860000</v>
      </c>
      <c r="AU865" s="171">
        <f t="shared" si="211"/>
        <v>3657095.1550387591</v>
      </c>
      <c r="AW865" s="171">
        <f t="shared" si="216"/>
        <v>3296666.666666667</v>
      </c>
      <c r="AX865" s="171">
        <f t="shared" si="217"/>
        <v>117655.81395348837</v>
      </c>
      <c r="AY865">
        <f t="shared" si="221"/>
        <v>860000</v>
      </c>
      <c r="AZ865" s="171">
        <f t="shared" si="212"/>
        <v>3414322.4806201551</v>
      </c>
      <c r="BB865" s="171">
        <f t="shared" si="218"/>
        <v>394166.66666666663</v>
      </c>
      <c r="BC865" s="171">
        <f t="shared" si="219"/>
        <v>62633.720930232557</v>
      </c>
      <c r="BD865">
        <f t="shared" si="222"/>
        <v>860000</v>
      </c>
      <c r="BE865" s="171">
        <f t="shared" si="213"/>
        <v>456800.38759689918</v>
      </c>
    </row>
    <row r="866" spans="39:57" x14ac:dyDescent="0.2">
      <c r="AM866" s="171">
        <f t="shared" si="208"/>
        <v>12019560</v>
      </c>
      <c r="AN866" s="171">
        <f t="shared" si="214"/>
        <v>5680.1678644968197</v>
      </c>
      <c r="AO866">
        <f t="shared" si="220"/>
        <v>861000</v>
      </c>
      <c r="AP866" s="171">
        <f t="shared" si="209"/>
        <v>12025240.167864498</v>
      </c>
      <c r="AR866" s="171">
        <f t="shared" si="210"/>
        <v>3658891.2499999995</v>
      </c>
      <c r="AS866" s="171">
        <f t="shared" si="215"/>
        <v>2450.6387921022069</v>
      </c>
      <c r="AT866">
        <f t="shared" si="223"/>
        <v>861000</v>
      </c>
      <c r="AU866" s="171">
        <f t="shared" si="211"/>
        <v>3661341.8887921018</v>
      </c>
      <c r="AW866" s="171">
        <f t="shared" si="216"/>
        <v>3300500</v>
      </c>
      <c r="AX866" s="171">
        <f t="shared" si="217"/>
        <v>117519.1637630662</v>
      </c>
      <c r="AY866">
        <f t="shared" si="221"/>
        <v>861000</v>
      </c>
      <c r="AZ866" s="171">
        <f t="shared" si="212"/>
        <v>3418019.1637630663</v>
      </c>
      <c r="BB866" s="171">
        <f t="shared" si="218"/>
        <v>394625</v>
      </c>
      <c r="BC866" s="171">
        <f t="shared" si="219"/>
        <v>62560.975609756097</v>
      </c>
      <c r="BD866">
        <f t="shared" si="222"/>
        <v>861000</v>
      </c>
      <c r="BE866" s="171">
        <f t="shared" si="213"/>
        <v>457185.97560975607</v>
      </c>
    </row>
    <row r="867" spans="39:57" x14ac:dyDescent="0.2">
      <c r="AM867" s="171">
        <f t="shared" si="208"/>
        <v>12033520</v>
      </c>
      <c r="AN867" s="171">
        <f t="shared" si="214"/>
        <v>5673.5783426122525</v>
      </c>
      <c r="AO867">
        <f t="shared" si="220"/>
        <v>862000</v>
      </c>
      <c r="AP867" s="171">
        <f t="shared" si="209"/>
        <v>12039193.578342613</v>
      </c>
      <c r="AR867" s="171">
        <f t="shared" si="210"/>
        <v>3663140.833333333</v>
      </c>
      <c r="AS867" s="171">
        <f t="shared" si="215"/>
        <v>2447.7958236658933</v>
      </c>
      <c r="AT867">
        <f t="shared" si="223"/>
        <v>862000</v>
      </c>
      <c r="AU867" s="171">
        <f t="shared" si="211"/>
        <v>3665588.6291569988</v>
      </c>
      <c r="AW867" s="171">
        <f t="shared" si="216"/>
        <v>3304333.3333333335</v>
      </c>
      <c r="AX867" s="171">
        <f t="shared" si="217"/>
        <v>117382.83062645012</v>
      </c>
      <c r="AY867">
        <f t="shared" si="221"/>
        <v>862000</v>
      </c>
      <c r="AZ867" s="171">
        <f t="shared" si="212"/>
        <v>3421716.1639597835</v>
      </c>
      <c r="BB867" s="171">
        <f t="shared" si="218"/>
        <v>395083.33333333331</v>
      </c>
      <c r="BC867" s="171">
        <f t="shared" si="219"/>
        <v>62488.399071925756</v>
      </c>
      <c r="BD867">
        <f t="shared" si="222"/>
        <v>862000</v>
      </c>
      <c r="BE867" s="171">
        <f t="shared" si="213"/>
        <v>457571.73240525904</v>
      </c>
    </row>
    <row r="868" spans="39:57" x14ac:dyDescent="0.2">
      <c r="AM868" s="171">
        <f t="shared" si="208"/>
        <v>12047480</v>
      </c>
      <c r="AN868" s="171">
        <f t="shared" si="214"/>
        <v>5667.0040919255634</v>
      </c>
      <c r="AO868">
        <f t="shared" si="220"/>
        <v>863000</v>
      </c>
      <c r="AP868" s="171">
        <f t="shared" si="209"/>
        <v>12053147.004091926</v>
      </c>
      <c r="AR868" s="171">
        <f t="shared" si="210"/>
        <v>3667390.416666666</v>
      </c>
      <c r="AS868" s="171">
        <f t="shared" si="215"/>
        <v>2444.9594438006952</v>
      </c>
      <c r="AT868">
        <f t="shared" si="223"/>
        <v>863000</v>
      </c>
      <c r="AU868" s="171">
        <f t="shared" si="211"/>
        <v>3669835.3761104667</v>
      </c>
      <c r="AW868" s="171">
        <f t="shared" si="216"/>
        <v>3308166.666666667</v>
      </c>
      <c r="AX868" s="171">
        <f t="shared" si="217"/>
        <v>117246.8134414832</v>
      </c>
      <c r="AY868">
        <f t="shared" si="221"/>
        <v>863000</v>
      </c>
      <c r="AZ868" s="171">
        <f t="shared" si="212"/>
        <v>3425413.4801081503</v>
      </c>
      <c r="BB868" s="171">
        <f t="shared" si="218"/>
        <v>395541.66666666663</v>
      </c>
      <c r="BC868" s="171">
        <f t="shared" si="219"/>
        <v>62415.990730011588</v>
      </c>
      <c r="BD868">
        <f t="shared" si="222"/>
        <v>863000</v>
      </c>
      <c r="BE868" s="171">
        <f t="shared" si="213"/>
        <v>457957.65739667823</v>
      </c>
    </row>
    <row r="869" spans="39:57" x14ac:dyDescent="0.2">
      <c r="AM869" s="171">
        <f t="shared" si="208"/>
        <v>12061440</v>
      </c>
      <c r="AN869" s="171">
        <f t="shared" si="214"/>
        <v>5660.4450594117607</v>
      </c>
      <c r="AO869">
        <f t="shared" si="220"/>
        <v>864000</v>
      </c>
      <c r="AP869" s="171">
        <f t="shared" si="209"/>
        <v>12067100.445059411</v>
      </c>
      <c r="AR869" s="171">
        <f t="shared" si="210"/>
        <v>3671639.9999999995</v>
      </c>
      <c r="AS869" s="171">
        <f t="shared" si="215"/>
        <v>2442.1296296296296</v>
      </c>
      <c r="AT869">
        <f t="shared" si="223"/>
        <v>864000</v>
      </c>
      <c r="AU869" s="171">
        <f t="shared" si="211"/>
        <v>3674082.1296296292</v>
      </c>
      <c r="AW869" s="171">
        <f t="shared" si="216"/>
        <v>3312000</v>
      </c>
      <c r="AX869" s="171">
        <f t="shared" si="217"/>
        <v>117111.11111111111</v>
      </c>
      <c r="AY869">
        <f t="shared" si="221"/>
        <v>864000</v>
      </c>
      <c r="AZ869" s="171">
        <f t="shared" si="212"/>
        <v>3429111.111111111</v>
      </c>
      <c r="BB869" s="171">
        <f t="shared" si="218"/>
        <v>396000</v>
      </c>
      <c r="BC869" s="171">
        <f t="shared" si="219"/>
        <v>62343.75</v>
      </c>
      <c r="BD869">
        <f t="shared" si="222"/>
        <v>864000</v>
      </c>
      <c r="BE869" s="171">
        <f t="shared" si="213"/>
        <v>458343.75</v>
      </c>
    </row>
    <row r="870" spans="39:57" x14ac:dyDescent="0.2">
      <c r="AM870" s="171">
        <f t="shared" si="208"/>
        <v>12075400</v>
      </c>
      <c r="AN870" s="171">
        <f t="shared" si="214"/>
        <v>5653.901192291054</v>
      </c>
      <c r="AO870">
        <f t="shared" si="220"/>
        <v>865000</v>
      </c>
      <c r="AP870" s="171">
        <f t="shared" si="209"/>
        <v>12081053.901192291</v>
      </c>
      <c r="AR870" s="171">
        <f t="shared" si="210"/>
        <v>3675889.583333333</v>
      </c>
      <c r="AS870" s="171">
        <f t="shared" si="215"/>
        <v>2439.3063583815028</v>
      </c>
      <c r="AT870">
        <f t="shared" si="223"/>
        <v>865000</v>
      </c>
      <c r="AU870" s="171">
        <f t="shared" si="211"/>
        <v>3678328.8896917147</v>
      </c>
      <c r="AW870" s="171">
        <f t="shared" si="216"/>
        <v>3315833.3333333335</v>
      </c>
      <c r="AX870" s="171">
        <f t="shared" si="217"/>
        <v>116975.7225433526</v>
      </c>
      <c r="AY870">
        <f t="shared" si="221"/>
        <v>865000</v>
      </c>
      <c r="AZ870" s="171">
        <f t="shared" si="212"/>
        <v>3432809.0558766862</v>
      </c>
      <c r="BB870" s="171">
        <f t="shared" si="218"/>
        <v>396458.33333333331</v>
      </c>
      <c r="BC870" s="171">
        <f t="shared" si="219"/>
        <v>62271.676300578038</v>
      </c>
      <c r="BD870">
        <f t="shared" si="222"/>
        <v>865000</v>
      </c>
      <c r="BE870" s="171">
        <f t="shared" si="213"/>
        <v>458730.00963391137</v>
      </c>
    </row>
    <row r="871" spans="39:57" x14ac:dyDescent="0.2">
      <c r="AM871" s="171">
        <f t="shared" si="208"/>
        <v>12089360</v>
      </c>
      <c r="AN871" s="171">
        <f t="shared" si="214"/>
        <v>5647.372438027438</v>
      </c>
      <c r="AO871">
        <f t="shared" si="220"/>
        <v>866000</v>
      </c>
      <c r="AP871" s="171">
        <f t="shared" si="209"/>
        <v>12095007.372438027</v>
      </c>
      <c r="AR871" s="171">
        <f t="shared" si="210"/>
        <v>3680139.166666666</v>
      </c>
      <c r="AS871" s="171">
        <f t="shared" si="215"/>
        <v>2436.4896073903001</v>
      </c>
      <c r="AT871">
        <f t="shared" si="223"/>
        <v>866000</v>
      </c>
      <c r="AU871" s="171">
        <f t="shared" si="211"/>
        <v>3682575.6562740565</v>
      </c>
      <c r="AW871" s="171">
        <f t="shared" si="216"/>
        <v>3319666.666666667</v>
      </c>
      <c r="AX871" s="171">
        <f t="shared" si="217"/>
        <v>116840.6466512702</v>
      </c>
      <c r="AY871">
        <f t="shared" si="221"/>
        <v>866000</v>
      </c>
      <c r="AZ871" s="171">
        <f t="shared" si="212"/>
        <v>3436507.3133179373</v>
      </c>
      <c r="BB871" s="171">
        <f t="shared" si="218"/>
        <v>396916.66666666663</v>
      </c>
      <c r="BC871" s="171">
        <f t="shared" si="219"/>
        <v>62199.76905311778</v>
      </c>
      <c r="BD871">
        <f t="shared" si="222"/>
        <v>866000</v>
      </c>
      <c r="BE871" s="171">
        <f t="shared" si="213"/>
        <v>459116.43571978441</v>
      </c>
    </row>
    <row r="872" spans="39:57" x14ac:dyDescent="0.2">
      <c r="AM872" s="171">
        <f t="shared" si="208"/>
        <v>12103320</v>
      </c>
      <c r="AN872" s="171">
        <f t="shared" si="214"/>
        <v>5640.8587443272909</v>
      </c>
      <c r="AO872">
        <f t="shared" si="220"/>
        <v>867000</v>
      </c>
      <c r="AP872" s="171">
        <f t="shared" si="209"/>
        <v>12108960.858744327</v>
      </c>
      <c r="AR872" s="171">
        <f t="shared" si="210"/>
        <v>3684388.7499999995</v>
      </c>
      <c r="AS872" s="171">
        <f t="shared" si="215"/>
        <v>2433.6793540945791</v>
      </c>
      <c r="AT872">
        <f t="shared" si="223"/>
        <v>867000</v>
      </c>
      <c r="AU872" s="171">
        <f t="shared" si="211"/>
        <v>3686822.429354094</v>
      </c>
      <c r="AW872" s="171">
        <f t="shared" si="216"/>
        <v>3323500</v>
      </c>
      <c r="AX872" s="171">
        <f t="shared" si="217"/>
        <v>116705.88235294117</v>
      </c>
      <c r="AY872">
        <f t="shared" si="221"/>
        <v>867000</v>
      </c>
      <c r="AZ872" s="171">
        <f t="shared" si="212"/>
        <v>3440205.8823529412</v>
      </c>
      <c r="BB872" s="171">
        <f t="shared" si="218"/>
        <v>397375</v>
      </c>
      <c r="BC872" s="171">
        <f t="shared" si="219"/>
        <v>62128.027681660897</v>
      </c>
      <c r="BD872">
        <f t="shared" si="222"/>
        <v>867000</v>
      </c>
      <c r="BE872" s="171">
        <f t="shared" si="213"/>
        <v>459503.0276816609</v>
      </c>
    </row>
    <row r="873" spans="39:57" x14ac:dyDescent="0.2">
      <c r="AM873" s="171">
        <f t="shared" si="208"/>
        <v>12117280</v>
      </c>
      <c r="AN873" s="171">
        <f t="shared" si="214"/>
        <v>5634.3600591379736</v>
      </c>
      <c r="AO873">
        <f t="shared" si="220"/>
        <v>868000</v>
      </c>
      <c r="AP873" s="171">
        <f t="shared" si="209"/>
        <v>12122914.360059138</v>
      </c>
      <c r="AR873" s="171">
        <f t="shared" si="210"/>
        <v>3688638.333333333</v>
      </c>
      <c r="AS873" s="171">
        <f t="shared" si="215"/>
        <v>2430.8755760368663</v>
      </c>
      <c r="AT873">
        <f t="shared" si="223"/>
        <v>868000</v>
      </c>
      <c r="AU873" s="171">
        <f t="shared" si="211"/>
        <v>3691069.20890937</v>
      </c>
      <c r="AW873" s="171">
        <f t="shared" si="216"/>
        <v>3327333.3333333335</v>
      </c>
      <c r="AX873" s="171">
        <f t="shared" si="217"/>
        <v>116571.42857142857</v>
      </c>
      <c r="AY873">
        <f t="shared" si="221"/>
        <v>868000</v>
      </c>
      <c r="AZ873" s="171">
        <f t="shared" si="212"/>
        <v>3443904.7619047621</v>
      </c>
      <c r="BB873" s="171">
        <f t="shared" si="218"/>
        <v>397833.33333333331</v>
      </c>
      <c r="BC873" s="171">
        <f t="shared" si="219"/>
        <v>62056.451612903227</v>
      </c>
      <c r="BD873">
        <f t="shared" si="222"/>
        <v>868000</v>
      </c>
      <c r="BE873" s="171">
        <f t="shared" si="213"/>
        <v>459889.78494623653</v>
      </c>
    </row>
    <row r="874" spans="39:57" x14ac:dyDescent="0.2">
      <c r="AM874" s="171">
        <f t="shared" si="208"/>
        <v>12131240</v>
      </c>
      <c r="AN874" s="171">
        <f t="shared" si="214"/>
        <v>5627.8763306464461</v>
      </c>
      <c r="AO874">
        <f t="shared" si="220"/>
        <v>869000</v>
      </c>
      <c r="AP874" s="171">
        <f t="shared" si="209"/>
        <v>12136867.876330646</v>
      </c>
      <c r="AR874" s="171">
        <f t="shared" si="210"/>
        <v>3692887.916666666</v>
      </c>
      <c r="AS874" s="171">
        <f t="shared" si="215"/>
        <v>2428.0782508630609</v>
      </c>
      <c r="AT874">
        <f t="shared" si="223"/>
        <v>869000</v>
      </c>
      <c r="AU874" s="171">
        <f t="shared" si="211"/>
        <v>3695315.9949175292</v>
      </c>
      <c r="AW874" s="171">
        <f t="shared" si="216"/>
        <v>3331166.666666667</v>
      </c>
      <c r="AX874" s="171">
        <f t="shared" si="217"/>
        <v>116437.28423475259</v>
      </c>
      <c r="AY874">
        <f t="shared" si="221"/>
        <v>869000</v>
      </c>
      <c r="AZ874" s="171">
        <f t="shared" si="212"/>
        <v>3447603.9509014194</v>
      </c>
      <c r="BB874" s="171">
        <f t="shared" si="218"/>
        <v>398291.66666666663</v>
      </c>
      <c r="BC874" s="171">
        <f t="shared" si="219"/>
        <v>61985.040276179519</v>
      </c>
      <c r="BD874">
        <f t="shared" si="222"/>
        <v>869000</v>
      </c>
      <c r="BE874" s="171">
        <f t="shared" si="213"/>
        <v>460276.70694284613</v>
      </c>
    </row>
    <row r="875" spans="39:57" x14ac:dyDescent="0.2">
      <c r="AM875" s="171">
        <f t="shared" si="208"/>
        <v>12145200</v>
      </c>
      <c r="AN875" s="171">
        <f t="shared" si="214"/>
        <v>5621.4075072778869</v>
      </c>
      <c r="AO875">
        <f t="shared" si="220"/>
        <v>870000</v>
      </c>
      <c r="AP875" s="171">
        <f t="shared" si="209"/>
        <v>12150821.407507278</v>
      </c>
      <c r="AR875" s="171">
        <f t="shared" si="210"/>
        <v>3697137.4999999995</v>
      </c>
      <c r="AS875" s="171">
        <f t="shared" si="215"/>
        <v>2425.2873563218391</v>
      </c>
      <c r="AT875">
        <f t="shared" si="223"/>
        <v>870000</v>
      </c>
      <c r="AU875" s="171">
        <f t="shared" si="211"/>
        <v>3699562.7873563212</v>
      </c>
      <c r="AW875" s="171">
        <f t="shared" si="216"/>
        <v>3335000</v>
      </c>
      <c r="AX875" s="171">
        <f t="shared" si="217"/>
        <v>116303.44827586207</v>
      </c>
      <c r="AY875">
        <f t="shared" si="221"/>
        <v>870000</v>
      </c>
      <c r="AZ875" s="171">
        <f t="shared" si="212"/>
        <v>3451303.4482758623</v>
      </c>
      <c r="BB875" s="171">
        <f t="shared" si="218"/>
        <v>398750</v>
      </c>
      <c r="BC875" s="171">
        <f t="shared" si="219"/>
        <v>61913.793103448275</v>
      </c>
      <c r="BD875">
        <f t="shared" si="222"/>
        <v>870000</v>
      </c>
      <c r="BE875" s="171">
        <f t="shared" si="213"/>
        <v>460663.79310344829</v>
      </c>
    </row>
    <row r="876" spans="39:57" x14ac:dyDescent="0.2">
      <c r="AM876" s="171">
        <f t="shared" si="208"/>
        <v>12159160</v>
      </c>
      <c r="AN876" s="171">
        <f t="shared" si="214"/>
        <v>5614.9535376943295</v>
      </c>
      <c r="AO876">
        <f t="shared" si="220"/>
        <v>871000</v>
      </c>
      <c r="AP876" s="171">
        <f t="shared" si="209"/>
        <v>12164774.953537695</v>
      </c>
      <c r="AR876" s="171">
        <f t="shared" si="210"/>
        <v>3701387.083333333</v>
      </c>
      <c r="AS876" s="171">
        <f t="shared" si="215"/>
        <v>2422.5028702640643</v>
      </c>
      <c r="AT876">
        <f t="shared" si="223"/>
        <v>871000</v>
      </c>
      <c r="AU876" s="171">
        <f t="shared" si="211"/>
        <v>3703809.586203597</v>
      </c>
      <c r="AW876" s="171">
        <f t="shared" si="216"/>
        <v>3338833.3333333335</v>
      </c>
      <c r="AX876" s="171">
        <f t="shared" si="217"/>
        <v>116169.91963260619</v>
      </c>
      <c r="AY876">
        <f t="shared" si="221"/>
        <v>871000</v>
      </c>
      <c r="AZ876" s="171">
        <f t="shared" si="212"/>
        <v>3455003.2529659397</v>
      </c>
      <c r="BB876" s="171">
        <f t="shared" si="218"/>
        <v>399208.33333333331</v>
      </c>
      <c r="BC876" s="171">
        <f t="shared" si="219"/>
        <v>61842.70952927669</v>
      </c>
      <c r="BD876">
        <f t="shared" si="222"/>
        <v>871000</v>
      </c>
      <c r="BE876" s="171">
        <f t="shared" si="213"/>
        <v>461051.04286261002</v>
      </c>
    </row>
    <row r="877" spans="39:57" x14ac:dyDescent="0.2">
      <c r="AM877" s="171">
        <f t="shared" si="208"/>
        <v>12173120</v>
      </c>
      <c r="AN877" s="171">
        <f t="shared" si="214"/>
        <v>5608.5143707933039</v>
      </c>
      <c r="AO877">
        <f t="shared" si="220"/>
        <v>872000</v>
      </c>
      <c r="AP877" s="171">
        <f t="shared" si="209"/>
        <v>12178728.514370793</v>
      </c>
      <c r="AR877" s="171">
        <f t="shared" si="210"/>
        <v>3705636.666666666</v>
      </c>
      <c r="AS877" s="171">
        <f t="shared" si="215"/>
        <v>2419.7247706422017</v>
      </c>
      <c r="AT877">
        <f t="shared" si="223"/>
        <v>872000</v>
      </c>
      <c r="AU877" s="171">
        <f t="shared" si="211"/>
        <v>3708056.3914373084</v>
      </c>
      <c r="AW877" s="171">
        <f t="shared" si="216"/>
        <v>3342666.666666667</v>
      </c>
      <c r="AX877" s="171">
        <f t="shared" si="217"/>
        <v>116036.69724770643</v>
      </c>
      <c r="AY877">
        <f t="shared" si="221"/>
        <v>872000</v>
      </c>
      <c r="AZ877" s="171">
        <f t="shared" si="212"/>
        <v>3458703.3639143733</v>
      </c>
      <c r="BB877" s="171">
        <f t="shared" si="218"/>
        <v>399666.66666666663</v>
      </c>
      <c r="BC877" s="171">
        <f t="shared" si="219"/>
        <v>61771.788990825691</v>
      </c>
      <c r="BD877">
        <f t="shared" si="222"/>
        <v>872000</v>
      </c>
      <c r="BE877" s="171">
        <f t="shared" si="213"/>
        <v>461438.45565749233</v>
      </c>
    </row>
    <row r="878" spans="39:57" x14ac:dyDescent="0.2">
      <c r="AM878" s="171">
        <f t="shared" si="208"/>
        <v>12187080</v>
      </c>
      <c r="AN878" s="171">
        <f t="shared" si="214"/>
        <v>5602.0899557064849</v>
      </c>
      <c r="AO878">
        <f t="shared" si="220"/>
        <v>873000</v>
      </c>
      <c r="AP878" s="171">
        <f t="shared" si="209"/>
        <v>12192682.089955706</v>
      </c>
      <c r="AR878" s="171">
        <f t="shared" si="210"/>
        <v>3709886.2499999995</v>
      </c>
      <c r="AS878" s="171">
        <f t="shared" si="215"/>
        <v>2416.9530355097368</v>
      </c>
      <c r="AT878">
        <f t="shared" si="223"/>
        <v>873000</v>
      </c>
      <c r="AU878" s="171">
        <f t="shared" si="211"/>
        <v>3712303.2030355092</v>
      </c>
      <c r="AW878" s="171">
        <f t="shared" si="216"/>
        <v>3346500</v>
      </c>
      <c r="AX878" s="171">
        <f t="shared" si="217"/>
        <v>115903.78006872852</v>
      </c>
      <c r="AY878">
        <f t="shared" si="221"/>
        <v>873000</v>
      </c>
      <c r="AZ878" s="171">
        <f t="shared" si="212"/>
        <v>3462403.7800687286</v>
      </c>
      <c r="BB878" s="171">
        <f t="shared" si="218"/>
        <v>400125</v>
      </c>
      <c r="BC878" s="171">
        <f t="shared" si="219"/>
        <v>61701.030927835054</v>
      </c>
      <c r="BD878">
        <f t="shared" si="222"/>
        <v>873000</v>
      </c>
      <c r="BE878" s="171">
        <f t="shared" si="213"/>
        <v>461826.03092783503</v>
      </c>
    </row>
    <row r="879" spans="39:57" x14ac:dyDescent="0.2">
      <c r="AM879" s="171">
        <f t="shared" si="208"/>
        <v>12201040</v>
      </c>
      <c r="AN879" s="171">
        <f t="shared" si="214"/>
        <v>5595.6802417983536</v>
      </c>
      <c r="AO879">
        <f t="shared" si="220"/>
        <v>874000</v>
      </c>
      <c r="AP879" s="171">
        <f t="shared" si="209"/>
        <v>12206635.680241799</v>
      </c>
      <c r="AR879" s="171">
        <f t="shared" si="210"/>
        <v>3714135.833333333</v>
      </c>
      <c r="AS879" s="171">
        <f t="shared" si="215"/>
        <v>2414.1876430205948</v>
      </c>
      <c r="AT879">
        <f t="shared" si="223"/>
        <v>874000</v>
      </c>
      <c r="AU879" s="171">
        <f t="shared" si="211"/>
        <v>3716550.0209763534</v>
      </c>
      <c r="AW879" s="171">
        <f t="shared" si="216"/>
        <v>3350333.3333333335</v>
      </c>
      <c r="AX879" s="171">
        <f t="shared" si="217"/>
        <v>115771.16704805492</v>
      </c>
      <c r="AY879">
        <f t="shared" si="221"/>
        <v>874000</v>
      </c>
      <c r="AZ879" s="171">
        <f t="shared" si="212"/>
        <v>3466104.5003813882</v>
      </c>
      <c r="BB879" s="171">
        <f t="shared" si="218"/>
        <v>400583.33333333331</v>
      </c>
      <c r="BC879" s="171">
        <f t="shared" si="219"/>
        <v>61630.434782608696</v>
      </c>
      <c r="BD879">
        <f t="shared" si="222"/>
        <v>874000</v>
      </c>
      <c r="BE879" s="171">
        <f t="shared" si="213"/>
        <v>462213.76811594202</v>
      </c>
    </row>
    <row r="880" spans="39:57" x14ac:dyDescent="0.2">
      <c r="AM880" s="171">
        <f t="shared" si="208"/>
        <v>12215000</v>
      </c>
      <c r="AN880" s="171">
        <f t="shared" si="214"/>
        <v>5589.2851786648698</v>
      </c>
      <c r="AO880">
        <f t="shared" si="220"/>
        <v>875000</v>
      </c>
      <c r="AP880" s="171">
        <f t="shared" si="209"/>
        <v>12220589.285178665</v>
      </c>
      <c r="AR880" s="171">
        <f t="shared" si="210"/>
        <v>3718385.416666666</v>
      </c>
      <c r="AS880" s="171">
        <f t="shared" si="215"/>
        <v>2411.4285714285716</v>
      </c>
      <c r="AT880">
        <f t="shared" si="223"/>
        <v>875000</v>
      </c>
      <c r="AU880" s="171">
        <f t="shared" si="211"/>
        <v>3720796.8452380947</v>
      </c>
      <c r="AW880" s="171">
        <f t="shared" si="216"/>
        <v>3354166.666666667</v>
      </c>
      <c r="AX880" s="171">
        <f t="shared" si="217"/>
        <v>115638.85714285714</v>
      </c>
      <c r="AY880">
        <f t="shared" si="221"/>
        <v>875000</v>
      </c>
      <c r="AZ880" s="171">
        <f t="shared" si="212"/>
        <v>3469805.5238095243</v>
      </c>
      <c r="BB880" s="171">
        <f t="shared" si="218"/>
        <v>401041.66666666663</v>
      </c>
      <c r="BC880" s="171">
        <f t="shared" si="219"/>
        <v>61560</v>
      </c>
      <c r="BD880">
        <f t="shared" si="222"/>
        <v>875000</v>
      </c>
      <c r="BE880" s="171">
        <f t="shared" si="213"/>
        <v>462601.66666666663</v>
      </c>
    </row>
    <row r="881" spans="39:57" x14ac:dyDescent="0.2">
      <c r="AM881" s="171">
        <f t="shared" si="208"/>
        <v>12228960</v>
      </c>
      <c r="AN881" s="171">
        <f t="shared" si="214"/>
        <v>5582.9047161321478</v>
      </c>
      <c r="AO881">
        <f t="shared" si="220"/>
        <v>876000</v>
      </c>
      <c r="AP881" s="171">
        <f t="shared" si="209"/>
        <v>12234542.904716132</v>
      </c>
      <c r="AR881" s="171">
        <f t="shared" si="210"/>
        <v>3722634.9999999995</v>
      </c>
      <c r="AS881" s="171">
        <f t="shared" si="215"/>
        <v>2408.6757990867582</v>
      </c>
      <c r="AT881">
        <f t="shared" si="223"/>
        <v>876000</v>
      </c>
      <c r="AU881" s="171">
        <f t="shared" si="211"/>
        <v>3725043.6757990862</v>
      </c>
      <c r="AW881" s="171">
        <f t="shared" si="216"/>
        <v>3358000</v>
      </c>
      <c r="AX881" s="171">
        <f t="shared" si="217"/>
        <v>115506.8493150685</v>
      </c>
      <c r="AY881">
        <f t="shared" si="221"/>
        <v>876000</v>
      </c>
      <c r="AZ881" s="171">
        <f t="shared" si="212"/>
        <v>3473506.8493150687</v>
      </c>
      <c r="BB881" s="171">
        <f t="shared" si="218"/>
        <v>401500</v>
      </c>
      <c r="BC881" s="171">
        <f t="shared" si="219"/>
        <v>61489.726027397257</v>
      </c>
      <c r="BD881">
        <f t="shared" si="222"/>
        <v>876000</v>
      </c>
      <c r="BE881" s="171">
        <f t="shared" si="213"/>
        <v>462989.72602739726</v>
      </c>
    </row>
    <row r="882" spans="39:57" x14ac:dyDescent="0.2">
      <c r="AM882" s="171">
        <f t="shared" si="208"/>
        <v>12242920</v>
      </c>
      <c r="AN882" s="171">
        <f t="shared" si="214"/>
        <v>5576.538804255144</v>
      </c>
      <c r="AO882">
        <f t="shared" si="220"/>
        <v>877000</v>
      </c>
      <c r="AP882" s="171">
        <f t="shared" si="209"/>
        <v>12248496.538804255</v>
      </c>
      <c r="AR882" s="171">
        <f t="shared" si="210"/>
        <v>3726884.583333333</v>
      </c>
      <c r="AS882" s="171">
        <f t="shared" si="215"/>
        <v>2405.9293044469782</v>
      </c>
      <c r="AT882">
        <f t="shared" si="223"/>
        <v>877000</v>
      </c>
      <c r="AU882" s="171">
        <f t="shared" si="211"/>
        <v>3729290.51263778</v>
      </c>
      <c r="AW882" s="171">
        <f t="shared" si="216"/>
        <v>3361833.3333333335</v>
      </c>
      <c r="AX882" s="171">
        <f t="shared" si="217"/>
        <v>115375.14253135691</v>
      </c>
      <c r="AY882">
        <f t="shared" si="221"/>
        <v>877000</v>
      </c>
      <c r="AZ882" s="171">
        <f t="shared" si="212"/>
        <v>3477208.4758646903</v>
      </c>
      <c r="BB882" s="171">
        <f t="shared" si="218"/>
        <v>401958.33333333331</v>
      </c>
      <c r="BC882" s="171">
        <f t="shared" si="219"/>
        <v>61419.612314709237</v>
      </c>
      <c r="BD882">
        <f t="shared" si="222"/>
        <v>877000</v>
      </c>
      <c r="BE882" s="171">
        <f t="shared" si="213"/>
        <v>463377.94564804254</v>
      </c>
    </row>
    <row r="883" spans="39:57" x14ac:dyDescent="0.2">
      <c r="AM883" s="171">
        <f t="shared" si="208"/>
        <v>12256880</v>
      </c>
      <c r="AN883" s="171">
        <f t="shared" si="214"/>
        <v>5570.187393316357</v>
      </c>
      <c r="AO883">
        <f t="shared" si="220"/>
        <v>878000</v>
      </c>
      <c r="AP883" s="171">
        <f t="shared" si="209"/>
        <v>12262450.187393317</v>
      </c>
      <c r="AR883" s="171">
        <f t="shared" si="210"/>
        <v>3731134.166666666</v>
      </c>
      <c r="AS883" s="171">
        <f t="shared" si="215"/>
        <v>2403.1890660592253</v>
      </c>
      <c r="AT883">
        <f t="shared" si="223"/>
        <v>878000</v>
      </c>
      <c r="AU883" s="171">
        <f t="shared" si="211"/>
        <v>3733537.3557327255</v>
      </c>
      <c r="AW883" s="171">
        <f t="shared" si="216"/>
        <v>3365666.666666667</v>
      </c>
      <c r="AX883" s="171">
        <f t="shared" si="217"/>
        <v>115243.73576309795</v>
      </c>
      <c r="AY883">
        <f t="shared" si="221"/>
        <v>878000</v>
      </c>
      <c r="AZ883" s="171">
        <f t="shared" si="212"/>
        <v>3480910.4024297651</v>
      </c>
      <c r="BB883" s="171">
        <f t="shared" si="218"/>
        <v>402416.66666666663</v>
      </c>
      <c r="BC883" s="171">
        <f t="shared" si="219"/>
        <v>61349.658314350796</v>
      </c>
      <c r="BD883">
        <f t="shared" si="222"/>
        <v>878000</v>
      </c>
      <c r="BE883" s="171">
        <f t="shared" si="213"/>
        <v>463766.32498101745</v>
      </c>
    </row>
    <row r="884" spans="39:57" x14ac:dyDescent="0.2">
      <c r="AM884" s="171">
        <f t="shared" si="208"/>
        <v>12270840</v>
      </c>
      <c r="AN884" s="171">
        <f t="shared" si="214"/>
        <v>5563.8504338245293</v>
      </c>
      <c r="AO884">
        <f t="shared" si="220"/>
        <v>879000</v>
      </c>
      <c r="AP884" s="171">
        <f t="shared" si="209"/>
        <v>12276403.850433825</v>
      </c>
      <c r="AR884" s="171">
        <f t="shared" si="210"/>
        <v>3735383.7499999995</v>
      </c>
      <c r="AS884" s="171">
        <f t="shared" si="215"/>
        <v>2400.4550625711036</v>
      </c>
      <c r="AT884">
        <f t="shared" si="223"/>
        <v>879000</v>
      </c>
      <c r="AU884" s="171">
        <f t="shared" si="211"/>
        <v>3737784.2050625705</v>
      </c>
      <c r="AW884" s="171">
        <f t="shared" si="216"/>
        <v>3369500</v>
      </c>
      <c r="AX884" s="171">
        <f t="shared" si="217"/>
        <v>115112.62798634812</v>
      </c>
      <c r="AY884">
        <f t="shared" si="221"/>
        <v>879000</v>
      </c>
      <c r="AZ884" s="171">
        <f t="shared" si="212"/>
        <v>3484612.6279863482</v>
      </c>
      <c r="BB884" s="171">
        <f t="shared" si="218"/>
        <v>402875</v>
      </c>
      <c r="BC884" s="171">
        <f t="shared" si="219"/>
        <v>61279.863481228669</v>
      </c>
      <c r="BD884">
        <f t="shared" si="222"/>
        <v>879000</v>
      </c>
      <c r="BE884" s="171">
        <f t="shared" si="213"/>
        <v>464154.86348122865</v>
      </c>
    </row>
    <row r="885" spans="39:57" x14ac:dyDescent="0.2">
      <c r="AM885" s="171">
        <f t="shared" si="208"/>
        <v>12284800</v>
      </c>
      <c r="AN885" s="171">
        <f t="shared" si="214"/>
        <v>5557.5278765133653</v>
      </c>
      <c r="AO885">
        <f t="shared" si="220"/>
        <v>880000</v>
      </c>
      <c r="AP885" s="171">
        <f t="shared" si="209"/>
        <v>12290357.527876513</v>
      </c>
      <c r="AR885" s="171">
        <f t="shared" si="210"/>
        <v>3739633.333333333</v>
      </c>
      <c r="AS885" s="171">
        <f t="shared" si="215"/>
        <v>2397.7272727272725</v>
      </c>
      <c r="AT885">
        <f t="shared" si="223"/>
        <v>880000</v>
      </c>
      <c r="AU885" s="171">
        <f t="shared" si="211"/>
        <v>3742031.0606060601</v>
      </c>
      <c r="AW885" s="171">
        <f t="shared" si="216"/>
        <v>3373333.3333333335</v>
      </c>
      <c r="AX885" s="171">
        <f t="shared" si="217"/>
        <v>114981.81818181818</v>
      </c>
      <c r="AY885">
        <f t="shared" si="221"/>
        <v>880000</v>
      </c>
      <c r="AZ885" s="171">
        <f t="shared" si="212"/>
        <v>3488315.1515151518</v>
      </c>
      <c r="BB885" s="171">
        <f t="shared" si="218"/>
        <v>403333.33333333331</v>
      </c>
      <c r="BC885" s="171">
        <f t="shared" si="219"/>
        <v>61210.227272727272</v>
      </c>
      <c r="BD885">
        <f t="shared" si="222"/>
        <v>880000</v>
      </c>
      <c r="BE885" s="171">
        <f t="shared" si="213"/>
        <v>464543.56060606061</v>
      </c>
    </row>
    <row r="886" spans="39:57" x14ac:dyDescent="0.2">
      <c r="AM886" s="171">
        <f t="shared" si="208"/>
        <v>12298760</v>
      </c>
      <c r="AN886" s="171">
        <f t="shared" si="214"/>
        <v>5551.2196723402512</v>
      </c>
      <c r="AO886">
        <f t="shared" si="220"/>
        <v>881000</v>
      </c>
      <c r="AP886" s="171">
        <f t="shared" si="209"/>
        <v>12304311.219672341</v>
      </c>
      <c r="AR886" s="171">
        <f t="shared" si="210"/>
        <v>3743882.916666666</v>
      </c>
      <c r="AS886" s="171">
        <f t="shared" si="215"/>
        <v>2395.0056753688991</v>
      </c>
      <c r="AT886">
        <f t="shared" si="223"/>
        <v>881000</v>
      </c>
      <c r="AU886" s="171">
        <f t="shared" si="211"/>
        <v>3746277.922342035</v>
      </c>
      <c r="AW886" s="171">
        <f t="shared" si="216"/>
        <v>3377166.666666667</v>
      </c>
      <c r="AX886" s="171">
        <f t="shared" si="217"/>
        <v>114851.30533484677</v>
      </c>
      <c r="AY886">
        <f t="shared" si="221"/>
        <v>881000</v>
      </c>
      <c r="AZ886" s="171">
        <f t="shared" si="212"/>
        <v>3492017.9720015139</v>
      </c>
      <c r="BB886" s="171">
        <f t="shared" si="218"/>
        <v>403791.66666666663</v>
      </c>
      <c r="BC886" s="171">
        <f t="shared" si="219"/>
        <v>61140.749148694667</v>
      </c>
      <c r="BD886">
        <f t="shared" si="222"/>
        <v>881000</v>
      </c>
      <c r="BE886" s="171">
        <f t="shared" si="213"/>
        <v>464932.41581536131</v>
      </c>
    </row>
    <row r="887" spans="39:57" x14ac:dyDescent="0.2">
      <c r="AM887" s="171">
        <f t="shared" si="208"/>
        <v>12312720</v>
      </c>
      <c r="AN887" s="171">
        <f t="shared" si="214"/>
        <v>5544.9257724849904</v>
      </c>
      <c r="AO887">
        <f t="shared" si="220"/>
        <v>882000</v>
      </c>
      <c r="AP887" s="171">
        <f t="shared" si="209"/>
        <v>12318264.925772484</v>
      </c>
      <c r="AR887" s="171">
        <f t="shared" si="210"/>
        <v>3748132.4999999995</v>
      </c>
      <c r="AS887" s="171">
        <f t="shared" si="215"/>
        <v>2392.2902494331065</v>
      </c>
      <c r="AT887">
        <f t="shared" si="223"/>
        <v>882000</v>
      </c>
      <c r="AU887" s="171">
        <f t="shared" si="211"/>
        <v>3750524.7902494324</v>
      </c>
      <c r="AW887" s="171">
        <f t="shared" si="216"/>
        <v>3381000</v>
      </c>
      <c r="AX887" s="171">
        <f t="shared" si="217"/>
        <v>114721.08843537416</v>
      </c>
      <c r="AY887">
        <f t="shared" si="221"/>
        <v>882000</v>
      </c>
      <c r="AZ887" s="171">
        <f t="shared" si="212"/>
        <v>3495721.0884353742</v>
      </c>
      <c r="BB887" s="171">
        <f t="shared" si="218"/>
        <v>404250</v>
      </c>
      <c r="BC887" s="171">
        <f t="shared" si="219"/>
        <v>61071.428571428572</v>
      </c>
      <c r="BD887">
        <f t="shared" si="222"/>
        <v>882000</v>
      </c>
      <c r="BE887" s="171">
        <f t="shared" si="213"/>
        <v>465321.42857142858</v>
      </c>
    </row>
    <row r="888" spans="39:57" x14ac:dyDescent="0.2">
      <c r="AM888" s="171">
        <f t="shared" si="208"/>
        <v>12326680</v>
      </c>
      <c r="AN888" s="171">
        <f t="shared" si="214"/>
        <v>5538.6461283485405</v>
      </c>
      <c r="AO888">
        <f t="shared" si="220"/>
        <v>883000</v>
      </c>
      <c r="AP888" s="171">
        <f t="shared" si="209"/>
        <v>12332218.646128349</v>
      </c>
      <c r="AR888" s="171">
        <f t="shared" si="210"/>
        <v>3752382.083333333</v>
      </c>
      <c r="AS888" s="171">
        <f t="shared" si="215"/>
        <v>2389.5809739524348</v>
      </c>
      <c r="AT888">
        <f t="shared" si="223"/>
        <v>883000</v>
      </c>
      <c r="AU888" s="171">
        <f t="shared" si="211"/>
        <v>3754771.6643072856</v>
      </c>
      <c r="AW888" s="171">
        <f t="shared" si="216"/>
        <v>3384833.3333333335</v>
      </c>
      <c r="AX888" s="171">
        <f t="shared" si="217"/>
        <v>114591.16647791619</v>
      </c>
      <c r="AY888">
        <f t="shared" si="221"/>
        <v>883000</v>
      </c>
      <c r="AZ888" s="171">
        <f t="shared" si="212"/>
        <v>3499424.4998112498</v>
      </c>
      <c r="BB888" s="171">
        <f t="shared" si="218"/>
        <v>404708.33333333331</v>
      </c>
      <c r="BC888" s="171">
        <f t="shared" si="219"/>
        <v>61002.265005662513</v>
      </c>
      <c r="BD888">
        <f t="shared" si="222"/>
        <v>883000</v>
      </c>
      <c r="BE888" s="171">
        <f t="shared" si="213"/>
        <v>465710.59833899583</v>
      </c>
    </row>
    <row r="889" spans="39:57" x14ac:dyDescent="0.2">
      <c r="AM889" s="171">
        <f t="shared" si="208"/>
        <v>12340640</v>
      </c>
      <c r="AN889" s="171">
        <f t="shared" si="214"/>
        <v>5532.3806915517662</v>
      </c>
      <c r="AO889">
        <f t="shared" si="220"/>
        <v>884000</v>
      </c>
      <c r="AP889" s="171">
        <f t="shared" si="209"/>
        <v>12346172.380691553</v>
      </c>
      <c r="AR889" s="171">
        <f t="shared" si="210"/>
        <v>3756631.666666666</v>
      </c>
      <c r="AS889" s="171">
        <f t="shared" si="215"/>
        <v>2386.8778280542988</v>
      </c>
      <c r="AT889">
        <f t="shared" si="223"/>
        <v>884000</v>
      </c>
      <c r="AU889" s="171">
        <f t="shared" si="211"/>
        <v>3759018.5444947202</v>
      </c>
      <c r="AW889" s="171">
        <f t="shared" si="216"/>
        <v>3388666.666666667</v>
      </c>
      <c r="AX889" s="171">
        <f t="shared" si="217"/>
        <v>114461.53846153847</v>
      </c>
      <c r="AY889">
        <f t="shared" si="221"/>
        <v>884000</v>
      </c>
      <c r="AZ889" s="171">
        <f t="shared" si="212"/>
        <v>3503128.2051282055</v>
      </c>
      <c r="BB889" s="171">
        <f t="shared" si="218"/>
        <v>405166.66666666663</v>
      </c>
      <c r="BC889" s="171">
        <f t="shared" si="219"/>
        <v>60933.257918552037</v>
      </c>
      <c r="BD889">
        <f t="shared" si="222"/>
        <v>884000</v>
      </c>
      <c r="BE889" s="171">
        <f t="shared" si="213"/>
        <v>466099.92458521866</v>
      </c>
    </row>
    <row r="890" spans="39:57" x14ac:dyDescent="0.2">
      <c r="AM890" s="171">
        <f t="shared" si="208"/>
        <v>12354600</v>
      </c>
      <c r="AN890" s="171">
        <f t="shared" si="214"/>
        <v>5526.1294139341935</v>
      </c>
      <c r="AO890">
        <f t="shared" si="220"/>
        <v>885000</v>
      </c>
      <c r="AP890" s="171">
        <f t="shared" si="209"/>
        <v>12360126.129413934</v>
      </c>
      <c r="AR890" s="171">
        <f t="shared" si="210"/>
        <v>3760881.2499999995</v>
      </c>
      <c r="AS890" s="171">
        <f t="shared" si="215"/>
        <v>2384.1807909604518</v>
      </c>
      <c r="AT890">
        <f t="shared" si="223"/>
        <v>885000</v>
      </c>
      <c r="AU890" s="171">
        <f t="shared" si="211"/>
        <v>3763265.4307909599</v>
      </c>
      <c r="AW890" s="171">
        <f t="shared" si="216"/>
        <v>3392500</v>
      </c>
      <c r="AX890" s="171">
        <f t="shared" si="217"/>
        <v>114332.20338983051</v>
      </c>
      <c r="AY890">
        <f t="shared" si="221"/>
        <v>885000</v>
      </c>
      <c r="AZ890" s="171">
        <f t="shared" si="212"/>
        <v>3506832.2033898304</v>
      </c>
      <c r="BB890" s="171">
        <f t="shared" si="218"/>
        <v>405625</v>
      </c>
      <c r="BC890" s="171">
        <f t="shared" si="219"/>
        <v>60864.406779661018</v>
      </c>
      <c r="BD890">
        <f t="shared" si="222"/>
        <v>885000</v>
      </c>
      <c r="BE890" s="171">
        <f t="shared" si="213"/>
        <v>466489.40677966102</v>
      </c>
    </row>
    <row r="891" spans="39:57" x14ac:dyDescent="0.2">
      <c r="AM891" s="171">
        <f t="shared" si="208"/>
        <v>12368560</v>
      </c>
      <c r="AN891" s="171">
        <f t="shared" si="214"/>
        <v>5519.8922475527779</v>
      </c>
      <c r="AO891">
        <f t="shared" si="220"/>
        <v>886000</v>
      </c>
      <c r="AP891" s="171">
        <f t="shared" si="209"/>
        <v>12374079.892247552</v>
      </c>
      <c r="AR891" s="171">
        <f t="shared" si="210"/>
        <v>3765130.833333333</v>
      </c>
      <c r="AS891" s="171">
        <f t="shared" si="215"/>
        <v>2381.4898419864558</v>
      </c>
      <c r="AT891">
        <f t="shared" si="223"/>
        <v>886000</v>
      </c>
      <c r="AU891" s="171">
        <f t="shared" si="211"/>
        <v>3767512.3231753195</v>
      </c>
      <c r="AW891" s="171">
        <f t="shared" si="216"/>
        <v>3396333.3333333335</v>
      </c>
      <c r="AX891" s="171">
        <f t="shared" si="217"/>
        <v>114203.16027088035</v>
      </c>
      <c r="AY891">
        <f t="shared" si="221"/>
        <v>886000</v>
      </c>
      <c r="AZ891" s="171">
        <f t="shared" si="212"/>
        <v>3510536.4936042139</v>
      </c>
      <c r="BB891" s="171">
        <f t="shared" si="218"/>
        <v>406083.33333333331</v>
      </c>
      <c r="BC891" s="171">
        <f t="shared" si="219"/>
        <v>60795.711060948081</v>
      </c>
      <c r="BD891">
        <f t="shared" si="222"/>
        <v>886000</v>
      </c>
      <c r="BE891" s="171">
        <f t="shared" si="213"/>
        <v>466879.0443942814</v>
      </c>
    </row>
    <row r="892" spans="39:57" x14ac:dyDescent="0.2">
      <c r="AM892" s="171">
        <f t="shared" si="208"/>
        <v>12382520</v>
      </c>
      <c r="AN892" s="171">
        <f t="shared" si="214"/>
        <v>5513.6691446806781</v>
      </c>
      <c r="AO892">
        <f t="shared" si="220"/>
        <v>887000</v>
      </c>
      <c r="AP892" s="171">
        <f t="shared" si="209"/>
        <v>12388033.669144681</v>
      </c>
      <c r="AR892" s="171">
        <f t="shared" si="210"/>
        <v>3769380.416666666</v>
      </c>
      <c r="AS892" s="171">
        <f t="shared" si="215"/>
        <v>2378.8049605411497</v>
      </c>
      <c r="AT892">
        <f t="shared" si="223"/>
        <v>887000</v>
      </c>
      <c r="AU892" s="171">
        <f t="shared" si="211"/>
        <v>3771759.221627207</v>
      </c>
      <c r="AW892" s="171">
        <f t="shared" si="216"/>
        <v>3400166.666666667</v>
      </c>
      <c r="AX892" s="171">
        <f t="shared" si="217"/>
        <v>114074.40811724916</v>
      </c>
      <c r="AY892">
        <f t="shared" si="221"/>
        <v>887000</v>
      </c>
      <c r="AZ892" s="171">
        <f t="shared" si="212"/>
        <v>3514241.0747839161</v>
      </c>
      <c r="BB892" s="171">
        <f t="shared" si="218"/>
        <v>406541.66666666663</v>
      </c>
      <c r="BC892" s="171">
        <f t="shared" si="219"/>
        <v>60727.170236753103</v>
      </c>
      <c r="BD892">
        <f t="shared" si="222"/>
        <v>887000</v>
      </c>
      <c r="BE892" s="171">
        <f t="shared" si="213"/>
        <v>467268.83690341975</v>
      </c>
    </row>
    <row r="893" spans="39:57" x14ac:dyDescent="0.2">
      <c r="AM893" s="171">
        <f t="shared" si="208"/>
        <v>12396480</v>
      </c>
      <c r="AN893" s="171">
        <f t="shared" si="214"/>
        <v>5507.4600578060372</v>
      </c>
      <c r="AO893">
        <f t="shared" si="220"/>
        <v>888000</v>
      </c>
      <c r="AP893" s="171">
        <f t="shared" si="209"/>
        <v>12401987.460057806</v>
      </c>
      <c r="AR893" s="171">
        <f t="shared" si="210"/>
        <v>3773629.9999999995</v>
      </c>
      <c r="AS893" s="171">
        <f t="shared" si="215"/>
        <v>2376.1261261261261</v>
      </c>
      <c r="AT893">
        <f t="shared" si="223"/>
        <v>888000</v>
      </c>
      <c r="AU893" s="171">
        <f t="shared" si="211"/>
        <v>3776006.1261261255</v>
      </c>
      <c r="AW893" s="171">
        <f t="shared" si="216"/>
        <v>3404000</v>
      </c>
      <c r="AX893" s="171">
        <f t="shared" si="217"/>
        <v>113945.94594594595</v>
      </c>
      <c r="AY893">
        <f t="shared" si="221"/>
        <v>888000</v>
      </c>
      <c r="AZ893" s="171">
        <f t="shared" si="212"/>
        <v>3517945.945945946</v>
      </c>
      <c r="BB893" s="171">
        <f t="shared" si="218"/>
        <v>407000</v>
      </c>
      <c r="BC893" s="171">
        <f t="shared" si="219"/>
        <v>60658.783783783787</v>
      </c>
      <c r="BD893">
        <f t="shared" si="222"/>
        <v>888000</v>
      </c>
      <c r="BE893" s="171">
        <f t="shared" si="213"/>
        <v>467658.78378378379</v>
      </c>
    </row>
    <row r="894" spans="39:57" x14ac:dyDescent="0.2">
      <c r="AM894" s="171">
        <f t="shared" si="208"/>
        <v>12410440</v>
      </c>
      <c r="AN894" s="171">
        <f t="shared" si="214"/>
        <v>5501.2649396307779</v>
      </c>
      <c r="AO894">
        <f t="shared" si="220"/>
        <v>889000</v>
      </c>
      <c r="AP894" s="171">
        <f t="shared" si="209"/>
        <v>12415941.26493963</v>
      </c>
      <c r="AR894" s="171">
        <f t="shared" si="210"/>
        <v>3777879.583333333</v>
      </c>
      <c r="AS894" s="171">
        <f t="shared" si="215"/>
        <v>2373.4533183352082</v>
      </c>
      <c r="AT894">
        <f t="shared" si="223"/>
        <v>889000</v>
      </c>
      <c r="AU894" s="171">
        <f t="shared" si="211"/>
        <v>3780253.0366516681</v>
      </c>
      <c r="AW894" s="171">
        <f t="shared" si="216"/>
        <v>3407833.3333333335</v>
      </c>
      <c r="AX894" s="171">
        <f t="shared" si="217"/>
        <v>113817.77277840269</v>
      </c>
      <c r="AY894">
        <f t="shared" si="221"/>
        <v>889000</v>
      </c>
      <c r="AZ894" s="171">
        <f t="shared" si="212"/>
        <v>3521651.106111736</v>
      </c>
      <c r="BB894" s="171">
        <f t="shared" si="218"/>
        <v>407458.33333333331</v>
      </c>
      <c r="BC894" s="171">
        <f t="shared" si="219"/>
        <v>60590.551181102361</v>
      </c>
      <c r="BD894">
        <f t="shared" si="222"/>
        <v>889000</v>
      </c>
      <c r="BE894" s="171">
        <f t="shared" si="213"/>
        <v>468048.88451443566</v>
      </c>
    </row>
    <row r="895" spans="39:57" x14ac:dyDescent="0.2">
      <c r="AM895" s="171">
        <f t="shared" si="208"/>
        <v>12424400</v>
      </c>
      <c r="AN895" s="171">
        <f t="shared" si="214"/>
        <v>5495.0837430693946</v>
      </c>
      <c r="AO895">
        <f t="shared" si="220"/>
        <v>890000</v>
      </c>
      <c r="AP895" s="171">
        <f t="shared" si="209"/>
        <v>12429895.083743069</v>
      </c>
      <c r="AR895" s="171">
        <f t="shared" si="210"/>
        <v>3782129.166666666</v>
      </c>
      <c r="AS895" s="171">
        <f t="shared" si="215"/>
        <v>2370.7865168539324</v>
      </c>
      <c r="AT895">
        <f t="shared" si="223"/>
        <v>890000</v>
      </c>
      <c r="AU895" s="171">
        <f t="shared" si="211"/>
        <v>3784499.9531835201</v>
      </c>
      <c r="AW895" s="171">
        <f t="shared" si="216"/>
        <v>3411666.666666667</v>
      </c>
      <c r="AX895" s="171">
        <f t="shared" si="217"/>
        <v>113689.88764044944</v>
      </c>
      <c r="AY895">
        <f t="shared" si="221"/>
        <v>890000</v>
      </c>
      <c r="AZ895" s="171">
        <f t="shared" si="212"/>
        <v>3525356.5543071162</v>
      </c>
      <c r="BB895" s="171">
        <f t="shared" si="218"/>
        <v>407916.66666666663</v>
      </c>
      <c r="BC895" s="171">
        <f t="shared" si="219"/>
        <v>60522.471910112363</v>
      </c>
      <c r="BD895">
        <f t="shared" si="222"/>
        <v>890000</v>
      </c>
      <c r="BE895" s="171">
        <f t="shared" si="213"/>
        <v>468439.13857677899</v>
      </c>
    </row>
    <row r="896" spans="39:57" x14ac:dyDescent="0.2">
      <c r="AM896" s="171">
        <f t="shared" si="208"/>
        <v>12438360</v>
      </c>
      <c r="AN896" s="171">
        <f t="shared" si="214"/>
        <v>5488.9164212477681</v>
      </c>
      <c r="AO896">
        <f t="shared" si="220"/>
        <v>891000</v>
      </c>
      <c r="AP896" s="171">
        <f t="shared" si="209"/>
        <v>12443848.916421248</v>
      </c>
      <c r="AR896" s="171">
        <f t="shared" si="210"/>
        <v>3786378.7499999995</v>
      </c>
      <c r="AS896" s="171">
        <f t="shared" si="215"/>
        <v>2368.1257014590346</v>
      </c>
      <c r="AT896">
        <f t="shared" si="223"/>
        <v>891000</v>
      </c>
      <c r="AU896" s="171">
        <f t="shared" si="211"/>
        <v>3788746.8757014587</v>
      </c>
      <c r="AW896" s="171">
        <f t="shared" si="216"/>
        <v>3415500</v>
      </c>
      <c r="AX896" s="171">
        <f t="shared" si="217"/>
        <v>113562.28956228956</v>
      </c>
      <c r="AY896">
        <f t="shared" si="221"/>
        <v>891000</v>
      </c>
      <c r="AZ896" s="171">
        <f t="shared" si="212"/>
        <v>3529062.2895622896</v>
      </c>
      <c r="BB896" s="171">
        <f t="shared" si="218"/>
        <v>408375</v>
      </c>
      <c r="BC896" s="171">
        <f t="shared" si="219"/>
        <v>60454.545454545456</v>
      </c>
      <c r="BD896">
        <f t="shared" si="222"/>
        <v>891000</v>
      </c>
      <c r="BE896" s="171">
        <f t="shared" si="213"/>
        <v>468829.54545454547</v>
      </c>
    </row>
    <row r="897" spans="39:57" x14ac:dyDescent="0.2">
      <c r="AM897" s="171">
        <f t="shared" si="208"/>
        <v>12452320</v>
      </c>
      <c r="AN897" s="171">
        <f t="shared" si="214"/>
        <v>5482.7629275019744</v>
      </c>
      <c r="AO897">
        <f t="shared" si="220"/>
        <v>892000</v>
      </c>
      <c r="AP897" s="171">
        <f t="shared" si="209"/>
        <v>12457802.762927502</v>
      </c>
      <c r="AR897" s="171">
        <f t="shared" si="210"/>
        <v>3790628.333333333</v>
      </c>
      <c r="AS897" s="171">
        <f t="shared" si="215"/>
        <v>2365.4708520179374</v>
      </c>
      <c r="AT897">
        <f t="shared" si="223"/>
        <v>892000</v>
      </c>
      <c r="AU897" s="171">
        <f t="shared" si="211"/>
        <v>3792993.8041853509</v>
      </c>
      <c r="AW897" s="171">
        <f t="shared" si="216"/>
        <v>3419333.3333333335</v>
      </c>
      <c r="AX897" s="171">
        <f t="shared" si="217"/>
        <v>113434.97757847533</v>
      </c>
      <c r="AY897">
        <f t="shared" si="221"/>
        <v>892000</v>
      </c>
      <c r="AZ897" s="171">
        <f t="shared" si="212"/>
        <v>3532768.3109118086</v>
      </c>
      <c r="BB897" s="171">
        <f t="shared" si="218"/>
        <v>408833.33333333331</v>
      </c>
      <c r="BC897" s="171">
        <f t="shared" si="219"/>
        <v>60386.771300448432</v>
      </c>
      <c r="BD897">
        <f t="shared" si="222"/>
        <v>892000</v>
      </c>
      <c r="BE897" s="171">
        <f t="shared" si="213"/>
        <v>469220.10463378177</v>
      </c>
    </row>
    <row r="898" spans="39:57" x14ac:dyDescent="0.2">
      <c r="AM898" s="171">
        <f t="shared" si="208"/>
        <v>12466280</v>
      </c>
      <c r="AN898" s="171">
        <f t="shared" si="214"/>
        <v>5476.6232153771125</v>
      </c>
      <c r="AO898">
        <f t="shared" si="220"/>
        <v>893000</v>
      </c>
      <c r="AP898" s="171">
        <f t="shared" si="209"/>
        <v>12471756.623215377</v>
      </c>
      <c r="AR898" s="171">
        <f t="shared" si="210"/>
        <v>3794877.916666666</v>
      </c>
      <c r="AS898" s="171">
        <f t="shared" si="215"/>
        <v>2362.821948488242</v>
      </c>
      <c r="AT898">
        <f t="shared" si="223"/>
        <v>893000</v>
      </c>
      <c r="AU898" s="171">
        <f t="shared" si="211"/>
        <v>3797240.7386151543</v>
      </c>
      <c r="AW898" s="171">
        <f t="shared" si="216"/>
        <v>3423166.666666667</v>
      </c>
      <c r="AX898" s="171">
        <f t="shared" si="217"/>
        <v>113307.95072788354</v>
      </c>
      <c r="AY898">
        <f t="shared" si="221"/>
        <v>893000</v>
      </c>
      <c r="AZ898" s="171">
        <f t="shared" si="212"/>
        <v>3536474.6173945507</v>
      </c>
      <c r="BB898" s="171">
        <f t="shared" si="218"/>
        <v>409291.66666666663</v>
      </c>
      <c r="BC898" s="171">
        <f t="shared" si="219"/>
        <v>60319.148936170212</v>
      </c>
      <c r="BD898">
        <f t="shared" si="222"/>
        <v>893000</v>
      </c>
      <c r="BE898" s="171">
        <f t="shared" si="213"/>
        <v>469610.81560283684</v>
      </c>
    </row>
    <row r="899" spans="39:57" x14ac:dyDescent="0.2">
      <c r="AM899" s="171">
        <f t="shared" si="208"/>
        <v>12480240</v>
      </c>
      <c r="AN899" s="171">
        <f t="shared" si="214"/>
        <v>5470.4972386261315</v>
      </c>
      <c r="AO899">
        <f t="shared" si="220"/>
        <v>894000</v>
      </c>
      <c r="AP899" s="171">
        <f t="shared" si="209"/>
        <v>12485710.497238627</v>
      </c>
      <c r="AR899" s="171">
        <f t="shared" si="210"/>
        <v>3799127.4999999995</v>
      </c>
      <c r="AS899" s="171">
        <f t="shared" si="215"/>
        <v>2360.1789709172258</v>
      </c>
      <c r="AT899">
        <f t="shared" si="223"/>
        <v>894000</v>
      </c>
      <c r="AU899" s="171">
        <f t="shared" si="211"/>
        <v>3801487.6789709167</v>
      </c>
      <c r="AW899" s="171">
        <f t="shared" si="216"/>
        <v>3427000</v>
      </c>
      <c r="AX899" s="171">
        <f t="shared" si="217"/>
        <v>113181.20805369127</v>
      </c>
      <c r="AY899">
        <f t="shared" si="221"/>
        <v>894000</v>
      </c>
      <c r="AZ899" s="171">
        <f t="shared" si="212"/>
        <v>3540181.2080536913</v>
      </c>
      <c r="BB899" s="171">
        <f t="shared" si="218"/>
        <v>409750</v>
      </c>
      <c r="BC899" s="171">
        <f t="shared" si="219"/>
        <v>60251.677852348992</v>
      </c>
      <c r="BD899">
        <f t="shared" si="222"/>
        <v>894000</v>
      </c>
      <c r="BE899" s="171">
        <f t="shared" si="213"/>
        <v>470001.67785234901</v>
      </c>
    </row>
    <row r="900" spans="39:57" x14ac:dyDescent="0.2">
      <c r="AM900" s="171">
        <f t="shared" si="208"/>
        <v>12494200</v>
      </c>
      <c r="AN900" s="171">
        <f t="shared" si="214"/>
        <v>5464.3849512086717</v>
      </c>
      <c r="AO900">
        <f t="shared" si="220"/>
        <v>895000</v>
      </c>
      <c r="AP900" s="171">
        <f t="shared" si="209"/>
        <v>12499664.384951208</v>
      </c>
      <c r="AR900" s="171">
        <f t="shared" si="210"/>
        <v>3803377.083333333</v>
      </c>
      <c r="AS900" s="171">
        <f t="shared" si="215"/>
        <v>2357.5418994413408</v>
      </c>
      <c r="AT900">
        <f t="shared" si="223"/>
        <v>895000</v>
      </c>
      <c r="AU900" s="171">
        <f t="shared" si="211"/>
        <v>3805734.6252327743</v>
      </c>
      <c r="AW900" s="171">
        <f t="shared" si="216"/>
        <v>3430833.3333333335</v>
      </c>
      <c r="AX900" s="171">
        <f t="shared" si="217"/>
        <v>113054.74860335195</v>
      </c>
      <c r="AY900">
        <f t="shared" si="221"/>
        <v>895000</v>
      </c>
      <c r="AZ900" s="171">
        <f t="shared" si="212"/>
        <v>3543888.0819366854</v>
      </c>
      <c r="BB900" s="171">
        <f t="shared" si="218"/>
        <v>410208.33333333331</v>
      </c>
      <c r="BC900" s="171">
        <f t="shared" si="219"/>
        <v>60184.357541899444</v>
      </c>
      <c r="BD900">
        <f t="shared" si="222"/>
        <v>895000</v>
      </c>
      <c r="BE900" s="171">
        <f t="shared" si="213"/>
        <v>470392.69087523274</v>
      </c>
    </row>
    <row r="901" spans="39:57" x14ac:dyDescent="0.2">
      <c r="AM901" s="171">
        <f t="shared" ref="AM901:AM964" si="224">AO901/2*$C$17</f>
        <v>12508160</v>
      </c>
      <c r="AN901" s="171">
        <f t="shared" si="214"/>
        <v>5458.2863072899127</v>
      </c>
      <c r="AO901">
        <f t="shared" si="220"/>
        <v>896000</v>
      </c>
      <c r="AP901" s="171">
        <f t="shared" ref="AP901:AP964" si="225">AM901+AN901</f>
        <v>12513618.28630729</v>
      </c>
      <c r="AR901" s="171">
        <f t="shared" ref="AR901:AR964" si="226">AT901/2*$C$46</f>
        <v>3807626.666666666</v>
      </c>
      <c r="AS901" s="171">
        <f t="shared" si="215"/>
        <v>2354.9107142857142</v>
      </c>
      <c r="AT901">
        <f t="shared" si="223"/>
        <v>896000</v>
      </c>
      <c r="AU901" s="171">
        <f t="shared" ref="AU901:AU964" si="227">AR901+AS901</f>
        <v>3809981.577380952</v>
      </c>
      <c r="AW901" s="171">
        <f t="shared" si="216"/>
        <v>3434666.666666667</v>
      </c>
      <c r="AX901" s="171">
        <f t="shared" si="217"/>
        <v>112928.57142857143</v>
      </c>
      <c r="AY901">
        <f t="shared" si="221"/>
        <v>896000</v>
      </c>
      <c r="AZ901" s="171">
        <f t="shared" ref="AZ901:AZ964" si="228">AW901+AX901</f>
        <v>3547595.2380952383</v>
      </c>
      <c r="BB901" s="171">
        <f t="shared" si="218"/>
        <v>410666.66666666663</v>
      </c>
      <c r="BC901" s="171">
        <f t="shared" si="219"/>
        <v>60117.1875</v>
      </c>
      <c r="BD901">
        <f t="shared" si="222"/>
        <v>896000</v>
      </c>
      <c r="BE901" s="171">
        <f t="shared" ref="BE901:BE964" si="229">BB901+BC901</f>
        <v>470783.85416666663</v>
      </c>
    </row>
    <row r="902" spans="39:57" x14ac:dyDescent="0.2">
      <c r="AM902" s="171">
        <f t="shared" si="224"/>
        <v>12522120</v>
      </c>
      <c r="AN902" s="171">
        <f t="shared" ref="AN902:AN965" si="230">$C$16*$C$15/AO902</f>
        <v>5452.2012612394219</v>
      </c>
      <c r="AO902">
        <f t="shared" si="220"/>
        <v>897000</v>
      </c>
      <c r="AP902" s="171">
        <f t="shared" si="225"/>
        <v>12527572.201261239</v>
      </c>
      <c r="AR902" s="171">
        <f t="shared" si="226"/>
        <v>3811876.2499999995</v>
      </c>
      <c r="AS902" s="171">
        <f t="shared" ref="AS902:AS965" si="231">$C$44*$C$45/AT902</f>
        <v>2352.2853957636567</v>
      </c>
      <c r="AT902">
        <f t="shared" si="223"/>
        <v>897000</v>
      </c>
      <c r="AU902" s="171">
        <f t="shared" si="227"/>
        <v>3814228.5353957633</v>
      </c>
      <c r="AW902" s="171">
        <f t="shared" ref="AW902:AW965" si="232">AY902/2*$C$73</f>
        <v>3438500</v>
      </c>
      <c r="AX902" s="171">
        <f t="shared" ref="AX902:AX965" si="233">$C$72*$C$71/AY902</f>
        <v>112802.67558528428</v>
      </c>
      <c r="AY902">
        <f t="shared" si="221"/>
        <v>897000</v>
      </c>
      <c r="AZ902" s="171">
        <f t="shared" si="228"/>
        <v>3551302.6755852844</v>
      </c>
      <c r="BB902" s="171">
        <f t="shared" ref="BB902:BB965" si="234">BD902/2*$C$107</f>
        <v>411125</v>
      </c>
      <c r="BC902" s="171">
        <f t="shared" ref="BC902:BC965" si="235">$C$105*$C$106/BD902</f>
        <v>60050.167224080265</v>
      </c>
      <c r="BD902">
        <f t="shared" si="222"/>
        <v>897000</v>
      </c>
      <c r="BE902" s="171">
        <f t="shared" si="229"/>
        <v>471175.16722408024</v>
      </c>
    </row>
    <row r="903" spans="39:57" x14ac:dyDescent="0.2">
      <c r="AM903" s="171">
        <f t="shared" si="224"/>
        <v>12536080</v>
      </c>
      <c r="AN903" s="171">
        <f t="shared" si="230"/>
        <v>5446.1297676300237</v>
      </c>
      <c r="AO903">
        <f t="shared" ref="AO903:AO966" si="236">1000+AO902</f>
        <v>898000</v>
      </c>
      <c r="AP903" s="171">
        <f t="shared" si="225"/>
        <v>12541526.12976763</v>
      </c>
      <c r="AR903" s="171">
        <f t="shared" si="226"/>
        <v>3816125.833333333</v>
      </c>
      <c r="AS903" s="171">
        <f t="shared" si="231"/>
        <v>2349.6659242761693</v>
      </c>
      <c r="AT903">
        <f t="shared" si="223"/>
        <v>898000</v>
      </c>
      <c r="AU903" s="171">
        <f t="shared" si="227"/>
        <v>3818475.4992576092</v>
      </c>
      <c r="AW903" s="171">
        <f t="shared" si="232"/>
        <v>3442333.3333333335</v>
      </c>
      <c r="AX903" s="171">
        <f t="shared" si="233"/>
        <v>112677.06013363029</v>
      </c>
      <c r="AY903">
        <f t="shared" ref="AY903:AY966" si="237">1000+AY902</f>
        <v>898000</v>
      </c>
      <c r="AZ903" s="171">
        <f t="shared" si="228"/>
        <v>3555010.3934669639</v>
      </c>
      <c r="BB903" s="171">
        <f t="shared" si="234"/>
        <v>411583.33333333331</v>
      </c>
      <c r="BC903" s="171">
        <f t="shared" si="235"/>
        <v>59983.296213808462</v>
      </c>
      <c r="BD903">
        <f t="shared" ref="BD903:BD966" si="238">1000+BD902</f>
        <v>898000</v>
      </c>
      <c r="BE903" s="171">
        <f t="shared" si="229"/>
        <v>471566.62954714178</v>
      </c>
    </row>
    <row r="904" spans="39:57" x14ac:dyDescent="0.2">
      <c r="AM904" s="171">
        <f t="shared" si="224"/>
        <v>12550040</v>
      </c>
      <c r="AN904" s="171">
        <f t="shared" si="230"/>
        <v>5440.0717812366647</v>
      </c>
      <c r="AO904">
        <f t="shared" si="236"/>
        <v>899000</v>
      </c>
      <c r="AP904" s="171">
        <f t="shared" si="225"/>
        <v>12555480.071781237</v>
      </c>
      <c r="AR904" s="171">
        <f t="shared" si="226"/>
        <v>3820375.416666666</v>
      </c>
      <c r="AS904" s="171">
        <f t="shared" si="231"/>
        <v>2347.0522803114573</v>
      </c>
      <c r="AT904">
        <f t="shared" ref="AT904:AT967" si="239">AT903+1000</f>
        <v>899000</v>
      </c>
      <c r="AU904" s="171">
        <f t="shared" si="227"/>
        <v>3822722.4689469775</v>
      </c>
      <c r="AW904" s="171">
        <f t="shared" si="232"/>
        <v>3446166.666666667</v>
      </c>
      <c r="AX904" s="171">
        <f t="shared" si="233"/>
        <v>112551.72413793103</v>
      </c>
      <c r="AY904">
        <f t="shared" si="237"/>
        <v>899000</v>
      </c>
      <c r="AZ904" s="171">
        <f t="shared" si="228"/>
        <v>3558718.3908045981</v>
      </c>
      <c r="BB904" s="171">
        <f t="shared" si="234"/>
        <v>412041.66666666663</v>
      </c>
      <c r="BC904" s="171">
        <f t="shared" si="235"/>
        <v>59916.573971078979</v>
      </c>
      <c r="BD904">
        <f t="shared" si="238"/>
        <v>899000</v>
      </c>
      <c r="BE904" s="171">
        <f t="shared" si="229"/>
        <v>471958.24063774559</v>
      </c>
    </row>
    <row r="905" spans="39:57" x14ac:dyDescent="0.2">
      <c r="AM905" s="171">
        <f t="shared" si="224"/>
        <v>12564000</v>
      </c>
      <c r="AN905" s="171">
        <f t="shared" si="230"/>
        <v>5434.0272570352899</v>
      </c>
      <c r="AO905">
        <f t="shared" si="236"/>
        <v>900000</v>
      </c>
      <c r="AP905" s="171">
        <f t="shared" si="225"/>
        <v>12569434.027257035</v>
      </c>
      <c r="AR905" s="171">
        <f t="shared" si="226"/>
        <v>3824624.9999999995</v>
      </c>
      <c r="AS905" s="171">
        <f t="shared" si="231"/>
        <v>2344.4444444444443</v>
      </c>
      <c r="AT905">
        <f t="shared" si="239"/>
        <v>900000</v>
      </c>
      <c r="AU905" s="171">
        <f t="shared" si="227"/>
        <v>3826969.444444444</v>
      </c>
      <c r="AW905" s="171">
        <f t="shared" si="232"/>
        <v>3450000</v>
      </c>
      <c r="AX905" s="171">
        <f t="shared" si="233"/>
        <v>112426.66666666667</v>
      </c>
      <c r="AY905">
        <f t="shared" si="237"/>
        <v>900000</v>
      </c>
      <c r="AZ905" s="171">
        <f t="shared" si="228"/>
        <v>3562426.6666666665</v>
      </c>
      <c r="BB905" s="171">
        <f t="shared" si="234"/>
        <v>412500</v>
      </c>
      <c r="BC905" s="171">
        <f t="shared" si="235"/>
        <v>59850</v>
      </c>
      <c r="BD905">
        <f t="shared" si="238"/>
        <v>900000</v>
      </c>
      <c r="BE905" s="171">
        <f t="shared" si="229"/>
        <v>472350</v>
      </c>
    </row>
    <row r="906" spans="39:57" x14ac:dyDescent="0.2">
      <c r="AM906" s="171">
        <f t="shared" si="224"/>
        <v>12577960</v>
      </c>
      <c r="AN906" s="171">
        <f t="shared" si="230"/>
        <v>5427.9961502017331</v>
      </c>
      <c r="AO906">
        <f t="shared" si="236"/>
        <v>901000</v>
      </c>
      <c r="AP906" s="171">
        <f t="shared" si="225"/>
        <v>12583387.996150201</v>
      </c>
      <c r="AR906" s="171">
        <f t="shared" si="226"/>
        <v>3828874.583333333</v>
      </c>
      <c r="AS906" s="171">
        <f t="shared" si="231"/>
        <v>2341.8423973362928</v>
      </c>
      <c r="AT906">
        <f t="shared" si="239"/>
        <v>901000</v>
      </c>
      <c r="AU906" s="171">
        <f t="shared" si="227"/>
        <v>3831216.4257306694</v>
      </c>
      <c r="AW906" s="171">
        <f t="shared" si="232"/>
        <v>3453833.3333333335</v>
      </c>
      <c r="AX906" s="171">
        <f t="shared" si="233"/>
        <v>112301.88679245283</v>
      </c>
      <c r="AY906">
        <f t="shared" si="237"/>
        <v>901000</v>
      </c>
      <c r="AZ906" s="171">
        <f t="shared" si="228"/>
        <v>3566135.2201257865</v>
      </c>
      <c r="BB906" s="171">
        <f t="shared" si="234"/>
        <v>412958.33333333331</v>
      </c>
      <c r="BC906" s="171">
        <f t="shared" si="235"/>
        <v>59783.573806881242</v>
      </c>
      <c r="BD906">
        <f t="shared" si="238"/>
        <v>901000</v>
      </c>
      <c r="BE906" s="171">
        <f t="shared" si="229"/>
        <v>472741.90714021458</v>
      </c>
    </row>
    <row r="907" spans="39:57" x14ac:dyDescent="0.2">
      <c r="AM907" s="171">
        <f t="shared" si="224"/>
        <v>12591920</v>
      </c>
      <c r="AN907" s="171">
        <f t="shared" si="230"/>
        <v>5421.9784161105999</v>
      </c>
      <c r="AO907">
        <f t="shared" si="236"/>
        <v>902000</v>
      </c>
      <c r="AP907" s="171">
        <f t="shared" si="225"/>
        <v>12597341.978416111</v>
      </c>
      <c r="AR907" s="171">
        <f t="shared" si="226"/>
        <v>3833124.166666666</v>
      </c>
      <c r="AS907" s="171">
        <f t="shared" si="231"/>
        <v>2339.2461197339244</v>
      </c>
      <c r="AT907">
        <f t="shared" si="239"/>
        <v>902000</v>
      </c>
      <c r="AU907" s="171">
        <f t="shared" si="227"/>
        <v>3835463.4127863999</v>
      </c>
      <c r="AW907" s="171">
        <f t="shared" si="232"/>
        <v>3457666.666666667</v>
      </c>
      <c r="AX907" s="171">
        <f t="shared" si="233"/>
        <v>112177.38359201774</v>
      </c>
      <c r="AY907">
        <f t="shared" si="237"/>
        <v>902000</v>
      </c>
      <c r="AZ907" s="171">
        <f t="shared" si="228"/>
        <v>3569844.0502586849</v>
      </c>
      <c r="BB907" s="171">
        <f t="shared" si="234"/>
        <v>413416.66666666663</v>
      </c>
      <c r="BC907" s="171">
        <f t="shared" si="235"/>
        <v>59717.294900221728</v>
      </c>
      <c r="BD907">
        <f t="shared" si="238"/>
        <v>902000</v>
      </c>
      <c r="BE907" s="171">
        <f t="shared" si="229"/>
        <v>473133.96156688838</v>
      </c>
    </row>
    <row r="908" spans="39:57" x14ac:dyDescent="0.2">
      <c r="AM908" s="171">
        <f t="shared" si="224"/>
        <v>12605880</v>
      </c>
      <c r="AN908" s="171">
        <f t="shared" si="230"/>
        <v>5415.9740103341765</v>
      </c>
      <c r="AO908">
        <f t="shared" si="236"/>
        <v>903000</v>
      </c>
      <c r="AP908" s="171">
        <f t="shared" si="225"/>
        <v>12611295.974010333</v>
      </c>
      <c r="AR908" s="171">
        <f t="shared" si="226"/>
        <v>3837373.7499999995</v>
      </c>
      <c r="AS908" s="171">
        <f t="shared" si="231"/>
        <v>2336.6555924695458</v>
      </c>
      <c r="AT908">
        <f t="shared" si="239"/>
        <v>903000</v>
      </c>
      <c r="AU908" s="171">
        <f t="shared" si="227"/>
        <v>3839710.405592469</v>
      </c>
      <c r="AW908" s="171">
        <f t="shared" si="232"/>
        <v>3461500</v>
      </c>
      <c r="AX908" s="171">
        <f t="shared" si="233"/>
        <v>112053.1561461794</v>
      </c>
      <c r="AY908">
        <f t="shared" si="237"/>
        <v>903000</v>
      </c>
      <c r="AZ908" s="171">
        <f t="shared" si="228"/>
        <v>3573553.1561461794</v>
      </c>
      <c r="BB908" s="171">
        <f t="shared" si="234"/>
        <v>413875</v>
      </c>
      <c r="BC908" s="171">
        <f t="shared" si="235"/>
        <v>59651.162790697672</v>
      </c>
      <c r="BD908">
        <f t="shared" si="238"/>
        <v>903000</v>
      </c>
      <c r="BE908" s="171">
        <f t="shared" si="229"/>
        <v>473526.16279069765</v>
      </c>
    </row>
    <row r="909" spans="39:57" x14ac:dyDescent="0.2">
      <c r="AM909" s="171">
        <f t="shared" si="224"/>
        <v>12619840</v>
      </c>
      <c r="AN909" s="171">
        <f t="shared" si="230"/>
        <v>5409.9828886413288</v>
      </c>
      <c r="AO909">
        <f t="shared" si="236"/>
        <v>904000</v>
      </c>
      <c r="AP909" s="171">
        <f t="shared" si="225"/>
        <v>12625249.982888641</v>
      </c>
      <c r="AR909" s="171">
        <f t="shared" si="226"/>
        <v>3841623.333333333</v>
      </c>
      <c r="AS909" s="171">
        <f t="shared" si="231"/>
        <v>2334.070796460177</v>
      </c>
      <c r="AT909">
        <f t="shared" si="239"/>
        <v>904000</v>
      </c>
      <c r="AU909" s="171">
        <f t="shared" si="227"/>
        <v>3843957.4041297934</v>
      </c>
      <c r="AW909" s="171">
        <f t="shared" si="232"/>
        <v>3465333.3333333335</v>
      </c>
      <c r="AX909" s="171">
        <f t="shared" si="233"/>
        <v>111929.20353982301</v>
      </c>
      <c r="AY909">
        <f t="shared" si="237"/>
        <v>904000</v>
      </c>
      <c r="AZ909" s="171">
        <f t="shared" si="228"/>
        <v>3577262.5368731567</v>
      </c>
      <c r="BB909" s="171">
        <f t="shared" si="234"/>
        <v>414333.33333333331</v>
      </c>
      <c r="BC909" s="171">
        <f t="shared" si="235"/>
        <v>59585.176991150445</v>
      </c>
      <c r="BD909">
        <f t="shared" si="238"/>
        <v>904000</v>
      </c>
      <c r="BE909" s="171">
        <f t="shared" si="229"/>
        <v>473918.51032448374</v>
      </c>
    </row>
    <row r="910" spans="39:57" x14ac:dyDescent="0.2">
      <c r="AM910" s="171">
        <f t="shared" si="224"/>
        <v>12633800</v>
      </c>
      <c r="AN910" s="171">
        <f t="shared" si="230"/>
        <v>5404.0050069964218</v>
      </c>
      <c r="AO910">
        <f t="shared" si="236"/>
        <v>905000</v>
      </c>
      <c r="AP910" s="171">
        <f t="shared" si="225"/>
        <v>12639204.005006997</v>
      </c>
      <c r="AR910" s="171">
        <f t="shared" si="226"/>
        <v>3845872.916666666</v>
      </c>
      <c r="AS910" s="171">
        <f t="shared" si="231"/>
        <v>2331.4917127071822</v>
      </c>
      <c r="AT910">
        <f t="shared" si="239"/>
        <v>905000</v>
      </c>
      <c r="AU910" s="171">
        <f t="shared" si="227"/>
        <v>3848204.4083793731</v>
      </c>
      <c r="AW910" s="171">
        <f t="shared" si="232"/>
        <v>3469166.666666667</v>
      </c>
      <c r="AX910" s="171">
        <f t="shared" si="233"/>
        <v>111805.52486187845</v>
      </c>
      <c r="AY910">
        <f t="shared" si="237"/>
        <v>905000</v>
      </c>
      <c r="AZ910" s="171">
        <f t="shared" si="228"/>
        <v>3580972.1915285452</v>
      </c>
      <c r="BB910" s="171">
        <f t="shared" si="234"/>
        <v>414791.66666666663</v>
      </c>
      <c r="BC910" s="171">
        <f t="shared" si="235"/>
        <v>59519.337016574587</v>
      </c>
      <c r="BD910">
        <f t="shared" si="238"/>
        <v>905000</v>
      </c>
      <c r="BE910" s="171">
        <f t="shared" si="229"/>
        <v>474311.0036832412</v>
      </c>
    </row>
    <row r="911" spans="39:57" x14ac:dyDescent="0.2">
      <c r="AM911" s="171">
        <f t="shared" si="224"/>
        <v>12647760</v>
      </c>
      <c r="AN911" s="171">
        <f t="shared" si="230"/>
        <v>5398.0403215582355</v>
      </c>
      <c r="AO911">
        <f t="shared" si="236"/>
        <v>906000</v>
      </c>
      <c r="AP911" s="171">
        <f t="shared" si="225"/>
        <v>12653158.040321559</v>
      </c>
      <c r="AR911" s="171">
        <f t="shared" si="226"/>
        <v>3850122.4999999995</v>
      </c>
      <c r="AS911" s="171">
        <f t="shared" si="231"/>
        <v>2328.9183222958059</v>
      </c>
      <c r="AT911">
        <f t="shared" si="239"/>
        <v>906000</v>
      </c>
      <c r="AU911" s="171">
        <f t="shared" si="227"/>
        <v>3852451.4183222954</v>
      </c>
      <c r="AW911" s="171">
        <f t="shared" si="232"/>
        <v>3473000</v>
      </c>
      <c r="AX911" s="171">
        <f t="shared" si="233"/>
        <v>111682.11920529802</v>
      </c>
      <c r="AY911">
        <f t="shared" si="237"/>
        <v>906000</v>
      </c>
      <c r="AZ911" s="171">
        <f t="shared" si="228"/>
        <v>3584682.1192052979</v>
      </c>
      <c r="BB911" s="171">
        <f t="shared" si="234"/>
        <v>415250</v>
      </c>
      <c r="BC911" s="171">
        <f t="shared" si="235"/>
        <v>59453.642384105959</v>
      </c>
      <c r="BD911">
        <f t="shared" si="238"/>
        <v>906000</v>
      </c>
      <c r="BE911" s="171">
        <f t="shared" si="229"/>
        <v>474703.64238410594</v>
      </c>
    </row>
    <row r="912" spans="39:57" x14ac:dyDescent="0.2">
      <c r="AM912" s="171">
        <f t="shared" si="224"/>
        <v>12661720</v>
      </c>
      <c r="AN912" s="171">
        <f t="shared" si="230"/>
        <v>5392.0887886788987</v>
      </c>
      <c r="AO912">
        <f t="shared" si="236"/>
        <v>907000</v>
      </c>
      <c r="AP912" s="171">
        <f t="shared" si="225"/>
        <v>12667112.088788679</v>
      </c>
      <c r="AR912" s="171">
        <f t="shared" si="226"/>
        <v>3854372.083333333</v>
      </c>
      <c r="AS912" s="171">
        <f t="shared" si="231"/>
        <v>2326.3506063947079</v>
      </c>
      <c r="AT912">
        <f t="shared" si="239"/>
        <v>907000</v>
      </c>
      <c r="AU912" s="171">
        <f t="shared" si="227"/>
        <v>3856698.433939728</v>
      </c>
      <c r="AW912" s="171">
        <f t="shared" si="232"/>
        <v>3476833.3333333335</v>
      </c>
      <c r="AX912" s="171">
        <f t="shared" si="233"/>
        <v>111558.98566703418</v>
      </c>
      <c r="AY912">
        <f t="shared" si="237"/>
        <v>907000</v>
      </c>
      <c r="AZ912" s="171">
        <f t="shared" si="228"/>
        <v>3588392.3190003675</v>
      </c>
      <c r="BB912" s="171">
        <f t="shared" si="234"/>
        <v>415708.33333333331</v>
      </c>
      <c r="BC912" s="171">
        <f t="shared" si="235"/>
        <v>59388.092613009925</v>
      </c>
      <c r="BD912">
        <f t="shared" si="238"/>
        <v>907000</v>
      </c>
      <c r="BE912" s="171">
        <f t="shared" si="229"/>
        <v>475096.42594634322</v>
      </c>
    </row>
    <row r="913" spans="39:57" x14ac:dyDescent="0.2">
      <c r="AM913" s="171">
        <f t="shared" si="224"/>
        <v>12675680</v>
      </c>
      <c r="AN913" s="171">
        <f t="shared" si="230"/>
        <v>5386.1503649028209</v>
      </c>
      <c r="AO913">
        <f t="shared" si="236"/>
        <v>908000</v>
      </c>
      <c r="AP913" s="171">
        <f t="shared" si="225"/>
        <v>12681066.150364904</v>
      </c>
      <c r="AR913" s="171">
        <f t="shared" si="226"/>
        <v>3858621.666666666</v>
      </c>
      <c r="AS913" s="171">
        <f t="shared" si="231"/>
        <v>2323.7885462555064</v>
      </c>
      <c r="AT913">
        <f t="shared" si="239"/>
        <v>908000</v>
      </c>
      <c r="AU913" s="171">
        <f t="shared" si="227"/>
        <v>3860945.4552129214</v>
      </c>
      <c r="AW913" s="171">
        <f t="shared" si="232"/>
        <v>3480666.666666667</v>
      </c>
      <c r="AX913" s="171">
        <f t="shared" si="233"/>
        <v>111436.12334801762</v>
      </c>
      <c r="AY913">
        <f t="shared" si="237"/>
        <v>908000</v>
      </c>
      <c r="AZ913" s="171">
        <f t="shared" si="228"/>
        <v>3592102.7900146847</v>
      </c>
      <c r="BB913" s="171">
        <f t="shared" si="234"/>
        <v>416166.66666666663</v>
      </c>
      <c r="BC913" s="171">
        <f t="shared" si="235"/>
        <v>59322.6872246696</v>
      </c>
      <c r="BD913">
        <f t="shared" si="238"/>
        <v>908000</v>
      </c>
      <c r="BE913" s="171">
        <f t="shared" si="229"/>
        <v>475489.35389133624</v>
      </c>
    </row>
    <row r="914" spans="39:57" x14ac:dyDescent="0.2">
      <c r="AM914" s="171">
        <f t="shared" si="224"/>
        <v>12689640</v>
      </c>
      <c r="AN914" s="171">
        <f t="shared" si="230"/>
        <v>5380.2250069656338</v>
      </c>
      <c r="AO914">
        <f t="shared" si="236"/>
        <v>909000</v>
      </c>
      <c r="AP914" s="171">
        <f t="shared" si="225"/>
        <v>12695020.225006966</v>
      </c>
      <c r="AR914" s="171">
        <f t="shared" si="226"/>
        <v>3862871.2499999995</v>
      </c>
      <c r="AS914" s="171">
        <f t="shared" si="231"/>
        <v>2321.2321232123213</v>
      </c>
      <c r="AT914">
        <f t="shared" si="239"/>
        <v>909000</v>
      </c>
      <c r="AU914" s="171">
        <f t="shared" si="227"/>
        <v>3865192.482123212</v>
      </c>
      <c r="AW914" s="171">
        <f t="shared" si="232"/>
        <v>3484500</v>
      </c>
      <c r="AX914" s="171">
        <f t="shared" si="233"/>
        <v>111313.53135313532</v>
      </c>
      <c r="AY914">
        <f t="shared" si="237"/>
        <v>909000</v>
      </c>
      <c r="AZ914" s="171">
        <f t="shared" si="228"/>
        <v>3595813.5313531351</v>
      </c>
      <c r="BB914" s="171">
        <f t="shared" si="234"/>
        <v>416625</v>
      </c>
      <c r="BC914" s="171">
        <f t="shared" si="235"/>
        <v>59257.425742574254</v>
      </c>
      <c r="BD914">
        <f t="shared" si="238"/>
        <v>909000</v>
      </c>
      <c r="BE914" s="171">
        <f t="shared" si="229"/>
        <v>475882.42574257427</v>
      </c>
    </row>
    <row r="915" spans="39:57" x14ac:dyDescent="0.2">
      <c r="AM915" s="171">
        <f t="shared" si="224"/>
        <v>12703600</v>
      </c>
      <c r="AN915" s="171">
        <f t="shared" si="230"/>
        <v>5374.3126717931445</v>
      </c>
      <c r="AO915">
        <f t="shared" si="236"/>
        <v>910000</v>
      </c>
      <c r="AP915" s="171">
        <f t="shared" si="225"/>
        <v>12708974.312671794</v>
      </c>
      <c r="AR915" s="171">
        <f t="shared" si="226"/>
        <v>3867120.833333333</v>
      </c>
      <c r="AS915" s="171">
        <f t="shared" si="231"/>
        <v>2318.6813186813188</v>
      </c>
      <c r="AT915">
        <f t="shared" si="239"/>
        <v>910000</v>
      </c>
      <c r="AU915" s="171">
        <f t="shared" si="227"/>
        <v>3869439.5146520142</v>
      </c>
      <c r="AW915" s="171">
        <f t="shared" si="232"/>
        <v>3488333.3333333335</v>
      </c>
      <c r="AX915" s="171">
        <f t="shared" si="233"/>
        <v>111191.20879120879</v>
      </c>
      <c r="AY915">
        <f t="shared" si="237"/>
        <v>910000</v>
      </c>
      <c r="AZ915" s="171">
        <f t="shared" si="228"/>
        <v>3599524.5421245424</v>
      </c>
      <c r="BB915" s="171">
        <f t="shared" si="234"/>
        <v>417083.33333333331</v>
      </c>
      <c r="BC915" s="171">
        <f t="shared" si="235"/>
        <v>59192.307692307695</v>
      </c>
      <c r="BD915">
        <f t="shared" si="238"/>
        <v>910000</v>
      </c>
      <c r="BE915" s="171">
        <f t="shared" si="229"/>
        <v>476275.641025641</v>
      </c>
    </row>
    <row r="916" spans="39:57" x14ac:dyDescent="0.2">
      <c r="AM916" s="171">
        <f t="shared" si="224"/>
        <v>12717560</v>
      </c>
      <c r="AN916" s="171">
        <f t="shared" si="230"/>
        <v>5368.4133165002868</v>
      </c>
      <c r="AO916">
        <f t="shared" si="236"/>
        <v>911000</v>
      </c>
      <c r="AP916" s="171">
        <f t="shared" si="225"/>
        <v>12722928.413316499</v>
      </c>
      <c r="AR916" s="171">
        <f t="shared" si="226"/>
        <v>3871370.416666666</v>
      </c>
      <c r="AS916" s="171">
        <f t="shared" si="231"/>
        <v>2316.1361141602633</v>
      </c>
      <c r="AT916">
        <f t="shared" si="239"/>
        <v>911000</v>
      </c>
      <c r="AU916" s="171">
        <f t="shared" si="227"/>
        <v>3873686.5527808261</v>
      </c>
      <c r="AW916" s="171">
        <f t="shared" si="232"/>
        <v>3492166.666666667</v>
      </c>
      <c r="AX916" s="171">
        <f t="shared" si="233"/>
        <v>111069.15477497256</v>
      </c>
      <c r="AY916">
        <f t="shared" si="237"/>
        <v>911000</v>
      </c>
      <c r="AZ916" s="171">
        <f t="shared" si="228"/>
        <v>3603235.8214416397</v>
      </c>
      <c r="BB916" s="171">
        <f t="shared" si="234"/>
        <v>417541.66666666663</v>
      </c>
      <c r="BC916" s="171">
        <f t="shared" si="235"/>
        <v>59127.332601536771</v>
      </c>
      <c r="BD916">
        <f t="shared" si="238"/>
        <v>911000</v>
      </c>
      <c r="BE916" s="171">
        <f t="shared" si="229"/>
        <v>476668.99926820339</v>
      </c>
    </row>
    <row r="917" spans="39:57" x14ac:dyDescent="0.2">
      <c r="AM917" s="171">
        <f t="shared" si="224"/>
        <v>12731520</v>
      </c>
      <c r="AN917" s="171">
        <f t="shared" si="230"/>
        <v>5362.5268983900896</v>
      </c>
      <c r="AO917">
        <f t="shared" si="236"/>
        <v>912000</v>
      </c>
      <c r="AP917" s="171">
        <f t="shared" si="225"/>
        <v>12736882.52689839</v>
      </c>
      <c r="AR917" s="171">
        <f t="shared" si="226"/>
        <v>3875619.9999999995</v>
      </c>
      <c r="AS917" s="171">
        <f t="shared" si="231"/>
        <v>2313.5964912280701</v>
      </c>
      <c r="AT917">
        <f t="shared" si="239"/>
        <v>912000</v>
      </c>
      <c r="AU917" s="171">
        <f t="shared" si="227"/>
        <v>3877933.5964912274</v>
      </c>
      <c r="AW917" s="171">
        <f t="shared" si="232"/>
        <v>3496000</v>
      </c>
      <c r="AX917" s="171">
        <f t="shared" si="233"/>
        <v>110947.36842105263</v>
      </c>
      <c r="AY917">
        <f t="shared" si="237"/>
        <v>912000</v>
      </c>
      <c r="AZ917" s="171">
        <f t="shared" si="228"/>
        <v>3606947.3684210526</v>
      </c>
      <c r="BB917" s="171">
        <f t="shared" si="234"/>
        <v>418000</v>
      </c>
      <c r="BC917" s="171">
        <f t="shared" si="235"/>
        <v>59062.5</v>
      </c>
      <c r="BD917">
        <f t="shared" si="238"/>
        <v>912000</v>
      </c>
      <c r="BE917" s="171">
        <f t="shared" si="229"/>
        <v>477062.5</v>
      </c>
    </row>
    <row r="918" spans="39:57" x14ac:dyDescent="0.2">
      <c r="AM918" s="171">
        <f t="shared" si="224"/>
        <v>12745480</v>
      </c>
      <c r="AN918" s="171">
        <f t="shared" si="230"/>
        <v>5356.6533749526416</v>
      </c>
      <c r="AO918">
        <f t="shared" si="236"/>
        <v>913000</v>
      </c>
      <c r="AP918" s="171">
        <f t="shared" si="225"/>
        <v>12750836.653374953</v>
      </c>
      <c r="AR918" s="171">
        <f t="shared" si="226"/>
        <v>3879869.583333333</v>
      </c>
      <c r="AS918" s="171">
        <f t="shared" si="231"/>
        <v>2311.0624315443592</v>
      </c>
      <c r="AT918">
        <f t="shared" si="239"/>
        <v>913000</v>
      </c>
      <c r="AU918" s="171">
        <f t="shared" si="227"/>
        <v>3882180.6457648776</v>
      </c>
      <c r="AW918" s="171">
        <f t="shared" si="232"/>
        <v>3499833.3333333335</v>
      </c>
      <c r="AX918" s="171">
        <f t="shared" si="233"/>
        <v>110825.84884994524</v>
      </c>
      <c r="AY918">
        <f t="shared" si="237"/>
        <v>913000</v>
      </c>
      <c r="AZ918" s="171">
        <f t="shared" si="228"/>
        <v>3610659.1821832787</v>
      </c>
      <c r="BB918" s="171">
        <f t="shared" si="234"/>
        <v>418458.33333333331</v>
      </c>
      <c r="BC918" s="171">
        <f t="shared" si="235"/>
        <v>58997.809419496167</v>
      </c>
      <c r="BD918">
        <f t="shared" si="238"/>
        <v>913000</v>
      </c>
      <c r="BE918" s="171">
        <f t="shared" si="229"/>
        <v>477456.14275282947</v>
      </c>
    </row>
    <row r="919" spans="39:57" x14ac:dyDescent="0.2">
      <c r="AM919" s="171">
        <f t="shared" si="224"/>
        <v>12759440</v>
      </c>
      <c r="AN919" s="171">
        <f t="shared" si="230"/>
        <v>5350.7927038640719</v>
      </c>
      <c r="AO919">
        <f t="shared" si="236"/>
        <v>914000</v>
      </c>
      <c r="AP919" s="171">
        <f t="shared" si="225"/>
        <v>12764790.792703863</v>
      </c>
      <c r="AR919" s="171">
        <f t="shared" si="226"/>
        <v>3884119.166666666</v>
      </c>
      <c r="AS919" s="171">
        <f t="shared" si="231"/>
        <v>2308.5339168490154</v>
      </c>
      <c r="AT919">
        <f t="shared" si="239"/>
        <v>914000</v>
      </c>
      <c r="AU919" s="171">
        <f t="shared" si="227"/>
        <v>3886427.7005835152</v>
      </c>
      <c r="AW919" s="171">
        <f t="shared" si="232"/>
        <v>3503666.666666667</v>
      </c>
      <c r="AX919" s="171">
        <f t="shared" si="233"/>
        <v>110704.59518599563</v>
      </c>
      <c r="AY919">
        <f t="shared" si="237"/>
        <v>914000</v>
      </c>
      <c r="AZ919" s="171">
        <f t="shared" si="228"/>
        <v>3614371.2618526625</v>
      </c>
      <c r="BB919" s="171">
        <f t="shared" si="234"/>
        <v>418916.66666666663</v>
      </c>
      <c r="BC919" s="171">
        <f t="shared" si="235"/>
        <v>58933.260393873083</v>
      </c>
      <c r="BD919">
        <f t="shared" si="238"/>
        <v>914000</v>
      </c>
      <c r="BE919" s="171">
        <f t="shared" si="229"/>
        <v>477849.92706053972</v>
      </c>
    </row>
    <row r="920" spans="39:57" x14ac:dyDescent="0.2">
      <c r="AM920" s="171">
        <f t="shared" si="224"/>
        <v>12773400</v>
      </c>
      <c r="AN920" s="171">
        <f t="shared" si="230"/>
        <v>5344.944842985532</v>
      </c>
      <c r="AO920">
        <f t="shared" si="236"/>
        <v>915000</v>
      </c>
      <c r="AP920" s="171">
        <f t="shared" si="225"/>
        <v>12778744.944842985</v>
      </c>
      <c r="AR920" s="171">
        <f t="shared" si="226"/>
        <v>3888368.7499999995</v>
      </c>
      <c r="AS920" s="171">
        <f t="shared" si="231"/>
        <v>2306.0109289617485</v>
      </c>
      <c r="AT920">
        <f t="shared" si="239"/>
        <v>915000</v>
      </c>
      <c r="AU920" s="171">
        <f t="shared" si="227"/>
        <v>3890674.7609289614</v>
      </c>
      <c r="AW920" s="171">
        <f t="shared" si="232"/>
        <v>3507500</v>
      </c>
      <c r="AX920" s="171">
        <f t="shared" si="233"/>
        <v>110583.60655737705</v>
      </c>
      <c r="AY920">
        <f t="shared" si="237"/>
        <v>915000</v>
      </c>
      <c r="AZ920" s="171">
        <f t="shared" si="228"/>
        <v>3618083.6065573771</v>
      </c>
      <c r="BB920" s="171">
        <f t="shared" si="234"/>
        <v>419375</v>
      </c>
      <c r="BC920" s="171">
        <f t="shared" si="235"/>
        <v>58868.852459016394</v>
      </c>
      <c r="BD920">
        <f t="shared" si="238"/>
        <v>915000</v>
      </c>
      <c r="BE920" s="171">
        <f t="shared" si="229"/>
        <v>478243.85245901637</v>
      </c>
    </row>
    <row r="921" spans="39:57" x14ac:dyDescent="0.2">
      <c r="AM921" s="171">
        <f t="shared" si="224"/>
        <v>12787360</v>
      </c>
      <c r="AN921" s="171">
        <f t="shared" si="230"/>
        <v>5339.109750362185</v>
      </c>
      <c r="AO921">
        <f t="shared" si="236"/>
        <v>916000</v>
      </c>
      <c r="AP921" s="171">
        <f t="shared" si="225"/>
        <v>12792699.109750362</v>
      </c>
      <c r="AR921" s="171">
        <f t="shared" si="226"/>
        <v>3892618.333333333</v>
      </c>
      <c r="AS921" s="171">
        <f t="shared" si="231"/>
        <v>2303.4934497816594</v>
      </c>
      <c r="AT921">
        <f t="shared" si="239"/>
        <v>916000</v>
      </c>
      <c r="AU921" s="171">
        <f t="shared" si="227"/>
        <v>3894921.8267831146</v>
      </c>
      <c r="AW921" s="171">
        <f t="shared" si="232"/>
        <v>3511333.3333333335</v>
      </c>
      <c r="AX921" s="171">
        <f t="shared" si="233"/>
        <v>110462.88209606986</v>
      </c>
      <c r="AY921">
        <f t="shared" si="237"/>
        <v>916000</v>
      </c>
      <c r="AZ921" s="171">
        <f t="shared" si="228"/>
        <v>3621796.2154294034</v>
      </c>
      <c r="BB921" s="171">
        <f t="shared" si="234"/>
        <v>419833.33333333331</v>
      </c>
      <c r="BC921" s="171">
        <f t="shared" si="235"/>
        <v>58804.58515283843</v>
      </c>
      <c r="BD921">
        <f t="shared" si="238"/>
        <v>916000</v>
      </c>
      <c r="BE921" s="171">
        <f t="shared" si="229"/>
        <v>478637.91848617175</v>
      </c>
    </row>
    <row r="922" spans="39:57" x14ac:dyDescent="0.2">
      <c r="AM922" s="171">
        <f t="shared" si="224"/>
        <v>12801320</v>
      </c>
      <c r="AN922" s="171">
        <f t="shared" si="230"/>
        <v>5333.2873842222043</v>
      </c>
      <c r="AO922">
        <f t="shared" si="236"/>
        <v>917000</v>
      </c>
      <c r="AP922" s="171">
        <f t="shared" si="225"/>
        <v>12806653.287384221</v>
      </c>
      <c r="AR922" s="171">
        <f t="shared" si="226"/>
        <v>3896867.916666666</v>
      </c>
      <c r="AS922" s="171">
        <f t="shared" si="231"/>
        <v>2300.9814612868049</v>
      </c>
      <c r="AT922">
        <f t="shared" si="239"/>
        <v>917000</v>
      </c>
      <c r="AU922" s="171">
        <f t="shared" si="227"/>
        <v>3899168.8981279531</v>
      </c>
      <c r="AW922" s="171">
        <f t="shared" si="232"/>
        <v>3515166.666666667</v>
      </c>
      <c r="AX922" s="171">
        <f t="shared" si="233"/>
        <v>110342.42093784078</v>
      </c>
      <c r="AY922">
        <f t="shared" si="237"/>
        <v>917000</v>
      </c>
      <c r="AZ922" s="171">
        <f t="shared" si="228"/>
        <v>3625509.0876045078</v>
      </c>
      <c r="BB922" s="171">
        <f t="shared" si="234"/>
        <v>420291.66666666663</v>
      </c>
      <c r="BC922" s="171">
        <f t="shared" si="235"/>
        <v>58740.458015267177</v>
      </c>
      <c r="BD922">
        <f t="shared" si="238"/>
        <v>917000</v>
      </c>
      <c r="BE922" s="171">
        <f t="shared" si="229"/>
        <v>479032.12468193378</v>
      </c>
    </row>
    <row r="923" spans="39:57" x14ac:dyDescent="0.2">
      <c r="AM923" s="171">
        <f t="shared" si="224"/>
        <v>12815280</v>
      </c>
      <c r="AN923" s="171">
        <f t="shared" si="230"/>
        <v>5327.4777029757752</v>
      </c>
      <c r="AO923">
        <f t="shared" si="236"/>
        <v>918000</v>
      </c>
      <c r="AP923" s="171">
        <f t="shared" si="225"/>
        <v>12820607.477702975</v>
      </c>
      <c r="AR923" s="171">
        <f t="shared" si="226"/>
        <v>3901117.4999999995</v>
      </c>
      <c r="AS923" s="171">
        <f t="shared" si="231"/>
        <v>2298.4749455337692</v>
      </c>
      <c r="AT923">
        <f t="shared" si="239"/>
        <v>918000</v>
      </c>
      <c r="AU923" s="171">
        <f t="shared" si="227"/>
        <v>3903415.9749455331</v>
      </c>
      <c r="AW923" s="171">
        <f t="shared" si="232"/>
        <v>3519000</v>
      </c>
      <c r="AX923" s="171">
        <f t="shared" si="233"/>
        <v>110222.22222222222</v>
      </c>
      <c r="AY923">
        <f t="shared" si="237"/>
        <v>918000</v>
      </c>
      <c r="AZ923" s="171">
        <f t="shared" si="228"/>
        <v>3629222.222222222</v>
      </c>
      <c r="BB923" s="171">
        <f t="shared" si="234"/>
        <v>420750</v>
      </c>
      <c r="BC923" s="171">
        <f t="shared" si="235"/>
        <v>58676.470588235294</v>
      </c>
      <c r="BD923">
        <f t="shared" si="238"/>
        <v>918000</v>
      </c>
      <c r="BE923" s="171">
        <f t="shared" si="229"/>
        <v>479426.4705882353</v>
      </c>
    </row>
    <row r="924" spans="39:57" x14ac:dyDescent="0.2">
      <c r="AM924" s="171">
        <f t="shared" si="224"/>
        <v>12829240</v>
      </c>
      <c r="AN924" s="171">
        <f t="shared" si="230"/>
        <v>5321.680665214104</v>
      </c>
      <c r="AO924">
        <f t="shared" si="236"/>
        <v>919000</v>
      </c>
      <c r="AP924" s="171">
        <f t="shared" si="225"/>
        <v>12834561.680665214</v>
      </c>
      <c r="AR924" s="171">
        <f t="shared" si="226"/>
        <v>3905367.083333333</v>
      </c>
      <c r="AS924" s="171">
        <f t="shared" si="231"/>
        <v>2295.9738846572363</v>
      </c>
      <c r="AT924">
        <f t="shared" si="239"/>
        <v>919000</v>
      </c>
      <c r="AU924" s="171">
        <f t="shared" si="227"/>
        <v>3907663.05721799</v>
      </c>
      <c r="AW924" s="171">
        <f t="shared" si="232"/>
        <v>3522833.3333333335</v>
      </c>
      <c r="AX924" s="171">
        <f t="shared" si="233"/>
        <v>110102.28509249185</v>
      </c>
      <c r="AY924">
        <f t="shared" si="237"/>
        <v>919000</v>
      </c>
      <c r="AZ924" s="171">
        <f t="shared" si="228"/>
        <v>3632935.6184258251</v>
      </c>
      <c r="BB924" s="171">
        <f t="shared" si="234"/>
        <v>421208.33333333331</v>
      </c>
      <c r="BC924" s="171">
        <f t="shared" si="235"/>
        <v>58612.622415669204</v>
      </c>
      <c r="BD924">
        <f t="shared" si="238"/>
        <v>919000</v>
      </c>
      <c r="BE924" s="171">
        <f t="shared" si="229"/>
        <v>479820.95574900252</v>
      </c>
    </row>
    <row r="925" spans="39:57" x14ac:dyDescent="0.2">
      <c r="AM925" s="171">
        <f t="shared" si="224"/>
        <v>12843200</v>
      </c>
      <c r="AN925" s="171">
        <f t="shared" si="230"/>
        <v>5315.8962297084363</v>
      </c>
      <c r="AO925">
        <f t="shared" si="236"/>
        <v>920000</v>
      </c>
      <c r="AP925" s="171">
        <f t="shared" si="225"/>
        <v>12848515.896229709</v>
      </c>
      <c r="AR925" s="171">
        <f t="shared" si="226"/>
        <v>3909616.666666666</v>
      </c>
      <c r="AS925" s="171">
        <f t="shared" si="231"/>
        <v>2293.478260869565</v>
      </c>
      <c r="AT925">
        <f t="shared" si="239"/>
        <v>920000</v>
      </c>
      <c r="AU925" s="171">
        <f t="shared" si="227"/>
        <v>3911910.1449275357</v>
      </c>
      <c r="AW925" s="171">
        <f t="shared" si="232"/>
        <v>3526666.666666667</v>
      </c>
      <c r="AX925" s="171">
        <f t="shared" si="233"/>
        <v>109982.60869565218</v>
      </c>
      <c r="AY925">
        <f t="shared" si="237"/>
        <v>920000</v>
      </c>
      <c r="AZ925" s="171">
        <f t="shared" si="228"/>
        <v>3636649.2753623193</v>
      </c>
      <c r="BB925" s="171">
        <f t="shared" si="234"/>
        <v>421666.66666666663</v>
      </c>
      <c r="BC925" s="171">
        <f t="shared" si="235"/>
        <v>58548.913043478264</v>
      </c>
      <c r="BD925">
        <f t="shared" si="238"/>
        <v>920000</v>
      </c>
      <c r="BE925" s="171">
        <f t="shared" si="229"/>
        <v>480215.5797101449</v>
      </c>
    </row>
    <row r="926" spans="39:57" x14ac:dyDescent="0.2">
      <c r="AM926" s="171">
        <f t="shared" si="224"/>
        <v>12857160</v>
      </c>
      <c r="AN926" s="171">
        <f t="shared" si="230"/>
        <v>5310.1243554090788</v>
      </c>
      <c r="AO926">
        <f t="shared" si="236"/>
        <v>921000</v>
      </c>
      <c r="AP926" s="171">
        <f t="shared" si="225"/>
        <v>12862470.124355409</v>
      </c>
      <c r="AR926" s="171">
        <f t="shared" si="226"/>
        <v>3913866.2499999995</v>
      </c>
      <c r="AS926" s="171">
        <f t="shared" si="231"/>
        <v>2290.9880564603691</v>
      </c>
      <c r="AT926">
        <f t="shared" si="239"/>
        <v>921000</v>
      </c>
      <c r="AU926" s="171">
        <f t="shared" si="227"/>
        <v>3916157.2380564599</v>
      </c>
      <c r="AW926" s="171">
        <f t="shared" si="232"/>
        <v>3530500</v>
      </c>
      <c r="AX926" s="171">
        <f t="shared" si="233"/>
        <v>109863.19218241042</v>
      </c>
      <c r="AY926">
        <f t="shared" si="237"/>
        <v>921000</v>
      </c>
      <c r="AZ926" s="171">
        <f t="shared" si="228"/>
        <v>3640363.1921824105</v>
      </c>
      <c r="BB926" s="171">
        <f t="shared" si="234"/>
        <v>422125</v>
      </c>
      <c r="BC926" s="171">
        <f t="shared" si="235"/>
        <v>58485.342019543976</v>
      </c>
      <c r="BD926">
        <f t="shared" si="238"/>
        <v>921000</v>
      </c>
      <c r="BE926" s="171">
        <f t="shared" si="229"/>
        <v>480610.34201954398</v>
      </c>
    </row>
    <row r="927" spans="39:57" x14ac:dyDescent="0.2">
      <c r="AM927" s="171">
        <f t="shared" si="224"/>
        <v>12871120</v>
      </c>
      <c r="AN927" s="171">
        <f t="shared" si="230"/>
        <v>5304.3650014444265</v>
      </c>
      <c r="AO927">
        <f t="shared" si="236"/>
        <v>922000</v>
      </c>
      <c r="AP927" s="171">
        <f t="shared" si="225"/>
        <v>12876424.365001444</v>
      </c>
      <c r="AR927" s="171">
        <f t="shared" si="226"/>
        <v>3918115.833333333</v>
      </c>
      <c r="AS927" s="171">
        <f t="shared" si="231"/>
        <v>2288.5032537960956</v>
      </c>
      <c r="AT927">
        <f t="shared" si="239"/>
        <v>922000</v>
      </c>
      <c r="AU927" s="171">
        <f t="shared" si="227"/>
        <v>3920404.3365871292</v>
      </c>
      <c r="AW927" s="171">
        <f t="shared" si="232"/>
        <v>3534333.3333333335</v>
      </c>
      <c r="AX927" s="171">
        <f t="shared" si="233"/>
        <v>109744.03470715835</v>
      </c>
      <c r="AY927">
        <f t="shared" si="237"/>
        <v>922000</v>
      </c>
      <c r="AZ927" s="171">
        <f t="shared" si="228"/>
        <v>3644077.3680404918</v>
      </c>
      <c r="BB927" s="171">
        <f t="shared" si="234"/>
        <v>422583.33333333331</v>
      </c>
      <c r="BC927" s="171">
        <f t="shared" si="235"/>
        <v>58421.908893709326</v>
      </c>
      <c r="BD927">
        <f t="shared" si="238"/>
        <v>922000</v>
      </c>
      <c r="BE927" s="171">
        <f t="shared" si="229"/>
        <v>481005.24222704262</v>
      </c>
    </row>
    <row r="928" spans="39:57" x14ac:dyDescent="0.2">
      <c r="AM928" s="171">
        <f t="shared" si="224"/>
        <v>12885080</v>
      </c>
      <c r="AN928" s="171">
        <f t="shared" si="230"/>
        <v>5298.6181271200012</v>
      </c>
      <c r="AO928">
        <f t="shared" si="236"/>
        <v>923000</v>
      </c>
      <c r="AP928" s="171">
        <f t="shared" si="225"/>
        <v>12890378.618127121</v>
      </c>
      <c r="AR928" s="171">
        <f t="shared" si="226"/>
        <v>3922365.416666666</v>
      </c>
      <c r="AS928" s="171">
        <f t="shared" si="231"/>
        <v>2286.02383531961</v>
      </c>
      <c r="AT928">
        <f t="shared" si="239"/>
        <v>923000</v>
      </c>
      <c r="AU928" s="171">
        <f t="shared" si="227"/>
        <v>3924651.4405019856</v>
      </c>
      <c r="AW928" s="171">
        <f t="shared" si="232"/>
        <v>3538166.666666667</v>
      </c>
      <c r="AX928" s="171">
        <f t="shared" si="233"/>
        <v>109625.13542795234</v>
      </c>
      <c r="AY928">
        <f t="shared" si="237"/>
        <v>923000</v>
      </c>
      <c r="AZ928" s="171">
        <f t="shared" si="228"/>
        <v>3647791.8020946193</v>
      </c>
      <c r="BB928" s="171">
        <f t="shared" si="234"/>
        <v>423041.66666666663</v>
      </c>
      <c r="BC928" s="171">
        <f t="shared" si="235"/>
        <v>58358.61321776815</v>
      </c>
      <c r="BD928">
        <f t="shared" si="238"/>
        <v>923000</v>
      </c>
      <c r="BE928" s="171">
        <f t="shared" si="229"/>
        <v>481400.27988443477</v>
      </c>
    </row>
    <row r="929" spans="39:57" x14ac:dyDescent="0.2">
      <c r="AM929" s="171">
        <f t="shared" si="224"/>
        <v>12899040</v>
      </c>
      <c r="AN929" s="171">
        <f t="shared" si="230"/>
        <v>5292.883691917491</v>
      </c>
      <c r="AO929">
        <f t="shared" si="236"/>
        <v>924000</v>
      </c>
      <c r="AP929" s="171">
        <f t="shared" si="225"/>
        <v>12904332.883691918</v>
      </c>
      <c r="AR929" s="171">
        <f t="shared" si="226"/>
        <v>3926614.9999999995</v>
      </c>
      <c r="AS929" s="171">
        <f t="shared" si="231"/>
        <v>2283.5497835497836</v>
      </c>
      <c r="AT929">
        <f t="shared" si="239"/>
        <v>924000</v>
      </c>
      <c r="AU929" s="171">
        <f t="shared" si="227"/>
        <v>3928898.5497835493</v>
      </c>
      <c r="AW929" s="171">
        <f t="shared" si="232"/>
        <v>3542000</v>
      </c>
      <c r="AX929" s="171">
        <f t="shared" si="233"/>
        <v>109506.49350649351</v>
      </c>
      <c r="AY929">
        <f t="shared" si="237"/>
        <v>924000</v>
      </c>
      <c r="AZ929" s="171">
        <f t="shared" si="228"/>
        <v>3651506.4935064935</v>
      </c>
      <c r="BB929" s="171">
        <f t="shared" si="234"/>
        <v>423500</v>
      </c>
      <c r="BC929" s="171">
        <f t="shared" si="235"/>
        <v>58295.454545454544</v>
      </c>
      <c r="BD929">
        <f t="shared" si="238"/>
        <v>924000</v>
      </c>
      <c r="BE929" s="171">
        <f t="shared" si="229"/>
        <v>481795.45454545453</v>
      </c>
    </row>
    <row r="930" spans="39:57" x14ac:dyDescent="0.2">
      <c r="AM930" s="171">
        <f t="shared" si="224"/>
        <v>12913000</v>
      </c>
      <c r="AN930" s="171">
        <f t="shared" si="230"/>
        <v>5287.1616554937964</v>
      </c>
      <c r="AO930">
        <f t="shared" si="236"/>
        <v>925000</v>
      </c>
      <c r="AP930" s="171">
        <f t="shared" si="225"/>
        <v>12918287.161655493</v>
      </c>
      <c r="AR930" s="171">
        <f t="shared" si="226"/>
        <v>3930864.583333333</v>
      </c>
      <c r="AS930" s="171">
        <f t="shared" si="231"/>
        <v>2281.0810810810813</v>
      </c>
      <c r="AT930">
        <f t="shared" si="239"/>
        <v>925000</v>
      </c>
      <c r="AU930" s="171">
        <f t="shared" si="227"/>
        <v>3933145.6644144142</v>
      </c>
      <c r="AW930" s="171">
        <f t="shared" si="232"/>
        <v>3545833.3333333335</v>
      </c>
      <c r="AX930" s="171">
        <f t="shared" si="233"/>
        <v>109388.10810810811</v>
      </c>
      <c r="AY930">
        <f t="shared" si="237"/>
        <v>925000</v>
      </c>
      <c r="AZ930" s="171">
        <f t="shared" si="228"/>
        <v>3655221.4414414414</v>
      </c>
      <c r="BB930" s="171">
        <f t="shared" si="234"/>
        <v>423958.33333333331</v>
      </c>
      <c r="BC930" s="171">
        <f t="shared" si="235"/>
        <v>58232.432432432433</v>
      </c>
      <c r="BD930">
        <f t="shared" si="238"/>
        <v>925000</v>
      </c>
      <c r="BE930" s="171">
        <f t="shared" si="229"/>
        <v>482190.76576576574</v>
      </c>
    </row>
    <row r="931" spans="39:57" x14ac:dyDescent="0.2">
      <c r="AM931" s="171">
        <f t="shared" si="224"/>
        <v>12926960</v>
      </c>
      <c r="AN931" s="171">
        <f t="shared" si="230"/>
        <v>5281.451977680088</v>
      </c>
      <c r="AO931">
        <f t="shared" si="236"/>
        <v>926000</v>
      </c>
      <c r="AP931" s="171">
        <f t="shared" si="225"/>
        <v>12932241.45197768</v>
      </c>
      <c r="AR931" s="171">
        <f t="shared" si="226"/>
        <v>3935114.166666666</v>
      </c>
      <c r="AS931" s="171">
        <f t="shared" si="231"/>
        <v>2278.6177105831534</v>
      </c>
      <c r="AT931">
        <f t="shared" si="239"/>
        <v>926000</v>
      </c>
      <c r="AU931" s="171">
        <f t="shared" si="227"/>
        <v>3937392.7843772494</v>
      </c>
      <c r="AW931" s="171">
        <f t="shared" si="232"/>
        <v>3549666.666666667</v>
      </c>
      <c r="AX931" s="171">
        <f t="shared" si="233"/>
        <v>109269.97840172786</v>
      </c>
      <c r="AY931">
        <f t="shared" si="237"/>
        <v>926000</v>
      </c>
      <c r="AZ931" s="171">
        <f t="shared" si="228"/>
        <v>3658936.645068395</v>
      </c>
      <c r="BB931" s="171">
        <f t="shared" si="234"/>
        <v>424416.66666666663</v>
      </c>
      <c r="BC931" s="171">
        <f t="shared" si="235"/>
        <v>58169.546436285098</v>
      </c>
      <c r="BD931">
        <f t="shared" si="238"/>
        <v>926000</v>
      </c>
      <c r="BE931" s="171">
        <f t="shared" si="229"/>
        <v>482586.2131029517</v>
      </c>
    </row>
    <row r="932" spans="39:57" x14ac:dyDescent="0.2">
      <c r="AM932" s="171">
        <f t="shared" si="224"/>
        <v>12940920</v>
      </c>
      <c r="AN932" s="171">
        <f t="shared" si="230"/>
        <v>5275.7546184808643</v>
      </c>
      <c r="AO932">
        <f t="shared" si="236"/>
        <v>927000</v>
      </c>
      <c r="AP932" s="171">
        <f t="shared" si="225"/>
        <v>12946195.754618481</v>
      </c>
      <c r="AR932" s="171">
        <f t="shared" si="226"/>
        <v>3939363.7499999995</v>
      </c>
      <c r="AS932" s="171">
        <f t="shared" si="231"/>
        <v>2276.1596548004313</v>
      </c>
      <c r="AT932">
        <f t="shared" si="239"/>
        <v>927000</v>
      </c>
      <c r="AU932" s="171">
        <f t="shared" si="227"/>
        <v>3941639.9096547998</v>
      </c>
      <c r="AW932" s="171">
        <f t="shared" si="232"/>
        <v>3553500</v>
      </c>
      <c r="AX932" s="171">
        <f t="shared" si="233"/>
        <v>109152.10355987055</v>
      </c>
      <c r="AY932">
        <f t="shared" si="237"/>
        <v>927000</v>
      </c>
      <c r="AZ932" s="171">
        <f t="shared" si="228"/>
        <v>3662652.1035598707</v>
      </c>
      <c r="BB932" s="171">
        <f t="shared" si="234"/>
        <v>424875</v>
      </c>
      <c r="BC932" s="171">
        <f t="shared" si="235"/>
        <v>58106.796116504855</v>
      </c>
      <c r="BD932">
        <f t="shared" si="238"/>
        <v>927000</v>
      </c>
      <c r="BE932" s="171">
        <f t="shared" si="229"/>
        <v>482981.79611650488</v>
      </c>
    </row>
    <row r="933" spans="39:57" x14ac:dyDescent="0.2">
      <c r="AM933" s="171">
        <f t="shared" si="224"/>
        <v>12954880</v>
      </c>
      <c r="AN933" s="171">
        <f t="shared" si="230"/>
        <v>5270.0695380730185</v>
      </c>
      <c r="AO933">
        <f t="shared" si="236"/>
        <v>928000</v>
      </c>
      <c r="AP933" s="171">
        <f t="shared" si="225"/>
        <v>12960150.069538074</v>
      </c>
      <c r="AR933" s="171">
        <f t="shared" si="226"/>
        <v>3943613.333333333</v>
      </c>
      <c r="AS933" s="171">
        <f t="shared" si="231"/>
        <v>2273.7068965517242</v>
      </c>
      <c r="AT933">
        <f t="shared" si="239"/>
        <v>928000</v>
      </c>
      <c r="AU933" s="171">
        <f t="shared" si="227"/>
        <v>3945887.0402298849</v>
      </c>
      <c r="AW933" s="171">
        <f t="shared" si="232"/>
        <v>3557333.3333333335</v>
      </c>
      <c r="AX933" s="171">
        <f t="shared" si="233"/>
        <v>109034.4827586207</v>
      </c>
      <c r="AY933">
        <f t="shared" si="237"/>
        <v>928000</v>
      </c>
      <c r="AZ933" s="171">
        <f t="shared" si="228"/>
        <v>3666367.8160919542</v>
      </c>
      <c r="BB933" s="171">
        <f t="shared" si="234"/>
        <v>425333.33333333331</v>
      </c>
      <c r="BC933" s="171">
        <f t="shared" si="235"/>
        <v>58044.181034482761</v>
      </c>
      <c r="BD933">
        <f t="shared" si="238"/>
        <v>928000</v>
      </c>
      <c r="BE933" s="171">
        <f t="shared" si="229"/>
        <v>483377.5143678161</v>
      </c>
    </row>
    <row r="934" spans="39:57" x14ac:dyDescent="0.2">
      <c r="AM934" s="171">
        <f t="shared" si="224"/>
        <v>12968840</v>
      </c>
      <c r="AN934" s="171">
        <f t="shared" si="230"/>
        <v>5264.3966968049099</v>
      </c>
      <c r="AO934">
        <f t="shared" si="236"/>
        <v>929000</v>
      </c>
      <c r="AP934" s="171">
        <f t="shared" si="225"/>
        <v>12974104.396696804</v>
      </c>
      <c r="AR934" s="171">
        <f t="shared" si="226"/>
        <v>3947862.916666666</v>
      </c>
      <c r="AS934" s="171">
        <f t="shared" si="231"/>
        <v>2271.2594187298168</v>
      </c>
      <c r="AT934">
        <f t="shared" si="239"/>
        <v>929000</v>
      </c>
      <c r="AU934" s="171">
        <f t="shared" si="227"/>
        <v>3950134.1760853957</v>
      </c>
      <c r="AW934" s="171">
        <f t="shared" si="232"/>
        <v>3561166.666666667</v>
      </c>
      <c r="AX934" s="171">
        <f t="shared" si="233"/>
        <v>108917.11517761034</v>
      </c>
      <c r="AY934">
        <f t="shared" si="237"/>
        <v>929000</v>
      </c>
      <c r="AZ934" s="171">
        <f t="shared" si="228"/>
        <v>3670083.7818442774</v>
      </c>
      <c r="BB934" s="171">
        <f t="shared" si="234"/>
        <v>425791.66666666663</v>
      </c>
      <c r="BC934" s="171">
        <f t="shared" si="235"/>
        <v>57981.700753498386</v>
      </c>
      <c r="BD934">
        <f t="shared" si="238"/>
        <v>929000</v>
      </c>
      <c r="BE934" s="171">
        <f t="shared" si="229"/>
        <v>483773.36742016498</v>
      </c>
    </row>
    <row r="935" spans="39:57" x14ac:dyDescent="0.2">
      <c r="AM935" s="171">
        <f t="shared" si="224"/>
        <v>12982800</v>
      </c>
      <c r="AN935" s="171">
        <f t="shared" si="230"/>
        <v>5258.7360551954425</v>
      </c>
      <c r="AO935">
        <f t="shared" si="236"/>
        <v>930000</v>
      </c>
      <c r="AP935" s="171">
        <f t="shared" si="225"/>
        <v>12988058.736055195</v>
      </c>
      <c r="AR935" s="171">
        <f t="shared" si="226"/>
        <v>3952112.4999999995</v>
      </c>
      <c r="AS935" s="171">
        <f t="shared" si="231"/>
        <v>2268.8172043010754</v>
      </c>
      <c r="AT935">
        <f t="shared" si="239"/>
        <v>930000</v>
      </c>
      <c r="AU935" s="171">
        <f t="shared" si="227"/>
        <v>3954381.3172043008</v>
      </c>
      <c r="AW935" s="171">
        <f t="shared" si="232"/>
        <v>3565000</v>
      </c>
      <c r="AX935" s="171">
        <f t="shared" si="233"/>
        <v>108800</v>
      </c>
      <c r="AY935">
        <f t="shared" si="237"/>
        <v>930000</v>
      </c>
      <c r="AZ935" s="171">
        <f t="shared" si="228"/>
        <v>3673800</v>
      </c>
      <c r="BB935" s="171">
        <f t="shared" si="234"/>
        <v>426250</v>
      </c>
      <c r="BC935" s="171">
        <f t="shared" si="235"/>
        <v>57919.354838709674</v>
      </c>
      <c r="BD935">
        <f t="shared" si="238"/>
        <v>930000</v>
      </c>
      <c r="BE935" s="171">
        <f t="shared" si="229"/>
        <v>484169.3548387097</v>
      </c>
    </row>
    <row r="936" spans="39:57" x14ac:dyDescent="0.2">
      <c r="AM936" s="171">
        <f t="shared" si="224"/>
        <v>12996760</v>
      </c>
      <c r="AN936" s="171">
        <f t="shared" si="230"/>
        <v>5253.0875739331486</v>
      </c>
      <c r="AO936">
        <f t="shared" si="236"/>
        <v>931000</v>
      </c>
      <c r="AP936" s="171">
        <f t="shared" si="225"/>
        <v>13002013.087573932</v>
      </c>
      <c r="AR936" s="171">
        <f t="shared" si="226"/>
        <v>3956362.083333333</v>
      </c>
      <c r="AS936" s="171">
        <f t="shared" si="231"/>
        <v>2266.3802363050481</v>
      </c>
      <c r="AT936">
        <f t="shared" si="239"/>
        <v>931000</v>
      </c>
      <c r="AU936" s="171">
        <f t="shared" si="227"/>
        <v>3958628.4635696379</v>
      </c>
      <c r="AW936" s="171">
        <f t="shared" si="232"/>
        <v>3568833.3333333335</v>
      </c>
      <c r="AX936" s="171">
        <f t="shared" si="233"/>
        <v>108683.13641245972</v>
      </c>
      <c r="AY936">
        <f t="shared" si="237"/>
        <v>931000</v>
      </c>
      <c r="AZ936" s="171">
        <f t="shared" si="228"/>
        <v>3677516.4697457934</v>
      </c>
      <c r="BB936" s="171">
        <f t="shared" si="234"/>
        <v>426708.33333333331</v>
      </c>
      <c r="BC936" s="171">
        <f t="shared" si="235"/>
        <v>57857.142857142855</v>
      </c>
      <c r="BD936">
        <f t="shared" si="238"/>
        <v>931000</v>
      </c>
      <c r="BE936" s="171">
        <f t="shared" si="229"/>
        <v>484565.47619047615</v>
      </c>
    </row>
    <row r="937" spans="39:57" x14ac:dyDescent="0.2">
      <c r="AM937" s="171">
        <f t="shared" si="224"/>
        <v>13010720</v>
      </c>
      <c r="AN937" s="171">
        <f t="shared" si="230"/>
        <v>5247.4512138752807</v>
      </c>
      <c r="AO937">
        <f t="shared" si="236"/>
        <v>932000</v>
      </c>
      <c r="AP937" s="171">
        <f t="shared" si="225"/>
        <v>13015967.451213876</v>
      </c>
      <c r="AR937" s="171">
        <f t="shared" si="226"/>
        <v>3960611.666666666</v>
      </c>
      <c r="AS937" s="171">
        <f t="shared" si="231"/>
        <v>2263.9484978540772</v>
      </c>
      <c r="AT937">
        <f t="shared" si="239"/>
        <v>932000</v>
      </c>
      <c r="AU937" s="171">
        <f t="shared" si="227"/>
        <v>3962875.6151645202</v>
      </c>
      <c r="AW937" s="171">
        <f t="shared" si="232"/>
        <v>3572666.666666667</v>
      </c>
      <c r="AX937" s="171">
        <f t="shared" si="233"/>
        <v>108566.52360515021</v>
      </c>
      <c r="AY937">
        <f t="shared" si="237"/>
        <v>932000</v>
      </c>
      <c r="AZ937" s="171">
        <f t="shared" si="228"/>
        <v>3681233.1902718171</v>
      </c>
      <c r="BB937" s="171">
        <f t="shared" si="234"/>
        <v>427166.66666666663</v>
      </c>
      <c r="BC937" s="171">
        <f t="shared" si="235"/>
        <v>57795.0643776824</v>
      </c>
      <c r="BD937">
        <f t="shared" si="238"/>
        <v>932000</v>
      </c>
      <c r="BE937" s="171">
        <f t="shared" si="229"/>
        <v>484961.73104434903</v>
      </c>
    </row>
    <row r="938" spans="39:57" x14ac:dyDescent="0.2">
      <c r="AM938" s="171">
        <f t="shared" si="224"/>
        <v>13024680</v>
      </c>
      <c r="AN938" s="171">
        <f t="shared" si="230"/>
        <v>5241.8269360469039</v>
      </c>
      <c r="AO938">
        <f t="shared" si="236"/>
        <v>933000</v>
      </c>
      <c r="AP938" s="171">
        <f t="shared" si="225"/>
        <v>13029921.826936048</v>
      </c>
      <c r="AR938" s="171">
        <f t="shared" si="226"/>
        <v>3964861.2499999995</v>
      </c>
      <c r="AS938" s="171">
        <f t="shared" si="231"/>
        <v>2261.5219721329045</v>
      </c>
      <c r="AT938">
        <f t="shared" si="239"/>
        <v>933000</v>
      </c>
      <c r="AU938" s="171">
        <f t="shared" si="227"/>
        <v>3967122.7719721324</v>
      </c>
      <c r="AW938" s="171">
        <f t="shared" si="232"/>
        <v>3576500</v>
      </c>
      <c r="AX938" s="171">
        <f t="shared" si="233"/>
        <v>108450.16077170418</v>
      </c>
      <c r="AY938">
        <f t="shared" si="237"/>
        <v>933000</v>
      </c>
      <c r="AZ938" s="171">
        <f t="shared" si="228"/>
        <v>3684950.1607717043</v>
      </c>
      <c r="BB938" s="171">
        <f t="shared" si="234"/>
        <v>427625</v>
      </c>
      <c r="BC938" s="171">
        <f t="shared" si="235"/>
        <v>57733.118971061092</v>
      </c>
      <c r="BD938">
        <f t="shared" si="238"/>
        <v>933000</v>
      </c>
      <c r="BE938" s="171">
        <f t="shared" si="229"/>
        <v>485358.11897106108</v>
      </c>
    </row>
    <row r="939" spans="39:57" x14ac:dyDescent="0.2">
      <c r="AM939" s="171">
        <f t="shared" si="224"/>
        <v>13038640</v>
      </c>
      <c r="AN939" s="171">
        <f t="shared" si="230"/>
        <v>5236.2147016400013</v>
      </c>
      <c r="AO939">
        <f t="shared" si="236"/>
        <v>934000</v>
      </c>
      <c r="AP939" s="171">
        <f t="shared" si="225"/>
        <v>13043876.214701639</v>
      </c>
      <c r="AR939" s="171">
        <f t="shared" si="226"/>
        <v>3969110.833333333</v>
      </c>
      <c r="AS939" s="171">
        <f t="shared" si="231"/>
        <v>2259.1006423982872</v>
      </c>
      <c r="AT939">
        <f t="shared" si="239"/>
        <v>934000</v>
      </c>
      <c r="AU939" s="171">
        <f t="shared" si="227"/>
        <v>3971369.9339757315</v>
      </c>
      <c r="AW939" s="171">
        <f t="shared" si="232"/>
        <v>3580333.3333333335</v>
      </c>
      <c r="AX939" s="171">
        <f t="shared" si="233"/>
        <v>108334.04710920771</v>
      </c>
      <c r="AY939">
        <f t="shared" si="237"/>
        <v>934000</v>
      </c>
      <c r="AZ939" s="171">
        <f t="shared" si="228"/>
        <v>3688667.3804425411</v>
      </c>
      <c r="BB939" s="171">
        <f t="shared" si="234"/>
        <v>428083.33333333331</v>
      </c>
      <c r="BC939" s="171">
        <f t="shared" si="235"/>
        <v>57671.30620985011</v>
      </c>
      <c r="BD939">
        <f t="shared" si="238"/>
        <v>934000</v>
      </c>
      <c r="BE939" s="171">
        <f t="shared" si="229"/>
        <v>485754.63954318344</v>
      </c>
    </row>
    <row r="940" spans="39:57" x14ac:dyDescent="0.2">
      <c r="AM940" s="171">
        <f t="shared" si="224"/>
        <v>13052600</v>
      </c>
      <c r="AN940" s="171">
        <f t="shared" si="230"/>
        <v>5230.6144720125794</v>
      </c>
      <c r="AO940">
        <f t="shared" si="236"/>
        <v>935000</v>
      </c>
      <c r="AP940" s="171">
        <f t="shared" si="225"/>
        <v>13057830.614472013</v>
      </c>
      <c r="AR940" s="171">
        <f t="shared" si="226"/>
        <v>3973360.416666666</v>
      </c>
      <c r="AS940" s="171">
        <f t="shared" si="231"/>
        <v>2256.6844919786095</v>
      </c>
      <c r="AT940">
        <f t="shared" si="239"/>
        <v>935000</v>
      </c>
      <c r="AU940" s="171">
        <f t="shared" si="227"/>
        <v>3975617.1011586445</v>
      </c>
      <c r="AW940" s="171">
        <f t="shared" si="232"/>
        <v>3584166.666666667</v>
      </c>
      <c r="AX940" s="171">
        <f t="shared" si="233"/>
        <v>108218.18181818182</v>
      </c>
      <c r="AY940">
        <f t="shared" si="237"/>
        <v>935000</v>
      </c>
      <c r="AZ940" s="171">
        <f t="shared" si="228"/>
        <v>3692384.8484848486</v>
      </c>
      <c r="BB940" s="171">
        <f t="shared" si="234"/>
        <v>428541.66666666663</v>
      </c>
      <c r="BC940" s="171">
        <f t="shared" si="235"/>
        <v>57609.625668449196</v>
      </c>
      <c r="BD940">
        <f t="shared" si="238"/>
        <v>935000</v>
      </c>
      <c r="BE940" s="171">
        <f t="shared" si="229"/>
        <v>486151.29233511584</v>
      </c>
    </row>
    <row r="941" spans="39:57" x14ac:dyDescent="0.2">
      <c r="AM941" s="171">
        <f t="shared" si="224"/>
        <v>13066560</v>
      </c>
      <c r="AN941" s="171">
        <f t="shared" si="230"/>
        <v>5225.0262086877792</v>
      </c>
      <c r="AO941">
        <f t="shared" si="236"/>
        <v>936000</v>
      </c>
      <c r="AP941" s="171">
        <f t="shared" si="225"/>
        <v>13071785.026208688</v>
      </c>
      <c r="AR941" s="171">
        <f t="shared" si="226"/>
        <v>3977609.9999999995</v>
      </c>
      <c r="AS941" s="171">
        <f t="shared" si="231"/>
        <v>2254.2735042735044</v>
      </c>
      <c r="AT941">
        <f t="shared" si="239"/>
        <v>936000</v>
      </c>
      <c r="AU941" s="171">
        <f t="shared" si="227"/>
        <v>3979864.273504273</v>
      </c>
      <c r="AW941" s="171">
        <f t="shared" si="232"/>
        <v>3588000</v>
      </c>
      <c r="AX941" s="171">
        <f t="shared" si="233"/>
        <v>108102.56410256411</v>
      </c>
      <c r="AY941">
        <f t="shared" si="237"/>
        <v>936000</v>
      </c>
      <c r="AZ941" s="171">
        <f t="shared" si="228"/>
        <v>3696102.564102564</v>
      </c>
      <c r="BB941" s="171">
        <f t="shared" si="234"/>
        <v>429000</v>
      </c>
      <c r="BC941" s="171">
        <f t="shared" si="235"/>
        <v>57548.076923076922</v>
      </c>
      <c r="BD941">
        <f t="shared" si="238"/>
        <v>936000</v>
      </c>
      <c r="BE941" s="171">
        <f t="shared" si="229"/>
        <v>486548.07692307694</v>
      </c>
    </row>
    <row r="942" spans="39:57" x14ac:dyDescent="0.2">
      <c r="AM942" s="171">
        <f t="shared" si="224"/>
        <v>13080520</v>
      </c>
      <c r="AN942" s="171">
        <f t="shared" si="230"/>
        <v>5219.4498733529999</v>
      </c>
      <c r="AO942">
        <f t="shared" si="236"/>
        <v>937000</v>
      </c>
      <c r="AP942" s="171">
        <f t="shared" si="225"/>
        <v>13085739.449873352</v>
      </c>
      <c r="AR942" s="171">
        <f t="shared" si="226"/>
        <v>3981859.583333333</v>
      </c>
      <c r="AS942" s="171">
        <f t="shared" si="231"/>
        <v>2251.8676627534687</v>
      </c>
      <c r="AT942">
        <f t="shared" si="239"/>
        <v>937000</v>
      </c>
      <c r="AU942" s="171">
        <f t="shared" si="227"/>
        <v>3984111.4509960865</v>
      </c>
      <c r="AW942" s="171">
        <f t="shared" si="232"/>
        <v>3591833.3333333335</v>
      </c>
      <c r="AX942" s="171">
        <f t="shared" si="233"/>
        <v>107987.19316969051</v>
      </c>
      <c r="AY942">
        <f t="shared" si="237"/>
        <v>937000</v>
      </c>
      <c r="AZ942" s="171">
        <f t="shared" si="228"/>
        <v>3699820.5265030242</v>
      </c>
      <c r="BB942" s="171">
        <f t="shared" si="234"/>
        <v>429458.33333333331</v>
      </c>
      <c r="BC942" s="171">
        <f t="shared" si="235"/>
        <v>57486.659551760938</v>
      </c>
      <c r="BD942">
        <f t="shared" si="238"/>
        <v>937000</v>
      </c>
      <c r="BE942" s="171">
        <f t="shared" si="229"/>
        <v>486944.99288509425</v>
      </c>
    </row>
    <row r="943" spans="39:57" x14ac:dyDescent="0.2">
      <c r="AM943" s="171">
        <f t="shared" si="224"/>
        <v>13094480</v>
      </c>
      <c r="AN943" s="171">
        <f t="shared" si="230"/>
        <v>5213.8854278590206</v>
      </c>
      <c r="AO943">
        <f t="shared" si="236"/>
        <v>938000</v>
      </c>
      <c r="AP943" s="171">
        <f t="shared" si="225"/>
        <v>13099693.885427859</v>
      </c>
      <c r="AR943" s="171">
        <f t="shared" si="226"/>
        <v>3986109.166666666</v>
      </c>
      <c r="AS943" s="171">
        <f t="shared" si="231"/>
        <v>2249.4669509594883</v>
      </c>
      <c r="AT943">
        <f t="shared" si="239"/>
        <v>938000</v>
      </c>
      <c r="AU943" s="171">
        <f t="shared" si="227"/>
        <v>3988358.6336176256</v>
      </c>
      <c r="AW943" s="171">
        <f t="shared" si="232"/>
        <v>3595666.666666667</v>
      </c>
      <c r="AX943" s="171">
        <f t="shared" si="233"/>
        <v>107872.06823027719</v>
      </c>
      <c r="AY943">
        <f t="shared" si="237"/>
        <v>938000</v>
      </c>
      <c r="AZ943" s="171">
        <f t="shared" si="228"/>
        <v>3703538.7348969444</v>
      </c>
      <c r="BB943" s="171">
        <f t="shared" si="234"/>
        <v>429916.66666666663</v>
      </c>
      <c r="BC943" s="171">
        <f t="shared" si="235"/>
        <v>57425.373134328358</v>
      </c>
      <c r="BD943">
        <f t="shared" si="238"/>
        <v>938000</v>
      </c>
      <c r="BE943" s="171">
        <f t="shared" si="229"/>
        <v>487342.03980099497</v>
      </c>
    </row>
    <row r="944" spans="39:57" x14ac:dyDescent="0.2">
      <c r="AM944" s="171">
        <f t="shared" si="224"/>
        <v>13108440</v>
      </c>
      <c r="AN944" s="171">
        <f t="shared" si="230"/>
        <v>5208.332834219128</v>
      </c>
      <c r="AO944">
        <f t="shared" si="236"/>
        <v>939000</v>
      </c>
      <c r="AP944" s="171">
        <f t="shared" si="225"/>
        <v>13113648.33283422</v>
      </c>
      <c r="AR944" s="171">
        <f t="shared" si="226"/>
        <v>3990358.7499999995</v>
      </c>
      <c r="AS944" s="171">
        <f t="shared" si="231"/>
        <v>2247.0713525026622</v>
      </c>
      <c r="AT944">
        <f t="shared" si="239"/>
        <v>939000</v>
      </c>
      <c r="AU944" s="171">
        <f t="shared" si="227"/>
        <v>3992605.8213525023</v>
      </c>
      <c r="AW944" s="171">
        <f t="shared" si="232"/>
        <v>3599500</v>
      </c>
      <c r="AX944" s="171">
        <f t="shared" si="233"/>
        <v>107757.18849840255</v>
      </c>
      <c r="AY944">
        <f t="shared" si="237"/>
        <v>939000</v>
      </c>
      <c r="AZ944" s="171">
        <f t="shared" si="228"/>
        <v>3707257.1884984025</v>
      </c>
      <c r="BB944" s="171">
        <f t="shared" si="234"/>
        <v>430375</v>
      </c>
      <c r="BC944" s="171">
        <f t="shared" si="235"/>
        <v>57364.217252396164</v>
      </c>
      <c r="BD944">
        <f t="shared" si="238"/>
        <v>939000</v>
      </c>
      <c r="BE944" s="171">
        <f t="shared" si="229"/>
        <v>487739.21725239616</v>
      </c>
    </row>
    <row r="945" spans="39:57" x14ac:dyDescent="0.2">
      <c r="AM945" s="171">
        <f t="shared" si="224"/>
        <v>13122400</v>
      </c>
      <c r="AN945" s="171">
        <f t="shared" si="230"/>
        <v>5202.7920546082569</v>
      </c>
      <c r="AO945">
        <f t="shared" si="236"/>
        <v>940000</v>
      </c>
      <c r="AP945" s="171">
        <f t="shared" si="225"/>
        <v>13127602.792054608</v>
      </c>
      <c r="AR945" s="171">
        <f t="shared" si="226"/>
        <v>3994608.333333333</v>
      </c>
      <c r="AS945" s="171">
        <f t="shared" si="231"/>
        <v>2244.6808510638298</v>
      </c>
      <c r="AT945">
        <f t="shared" si="239"/>
        <v>940000</v>
      </c>
      <c r="AU945" s="171">
        <f t="shared" si="227"/>
        <v>3996853.0141843967</v>
      </c>
      <c r="AW945" s="171">
        <f t="shared" si="232"/>
        <v>3603333.3333333335</v>
      </c>
      <c r="AX945" s="171">
        <f t="shared" si="233"/>
        <v>107642.55319148937</v>
      </c>
      <c r="AY945">
        <f t="shared" si="237"/>
        <v>940000</v>
      </c>
      <c r="AZ945" s="171">
        <f t="shared" si="228"/>
        <v>3710975.886524823</v>
      </c>
      <c r="BB945" s="171">
        <f t="shared" si="234"/>
        <v>430833.33333333331</v>
      </c>
      <c r="BC945" s="171">
        <f t="shared" si="235"/>
        <v>57303.191489361699</v>
      </c>
      <c r="BD945">
        <f t="shared" si="238"/>
        <v>940000</v>
      </c>
      <c r="BE945" s="171">
        <f t="shared" si="229"/>
        <v>488136.52482269501</v>
      </c>
    </row>
    <row r="946" spans="39:57" x14ac:dyDescent="0.2">
      <c r="AM946" s="171">
        <f t="shared" si="224"/>
        <v>13136360</v>
      </c>
      <c r="AN946" s="171">
        <f t="shared" si="230"/>
        <v>5197.263051362127</v>
      </c>
      <c r="AO946">
        <f t="shared" si="236"/>
        <v>941000</v>
      </c>
      <c r="AP946" s="171">
        <f t="shared" si="225"/>
        <v>13141557.263051363</v>
      </c>
      <c r="AR946" s="171">
        <f t="shared" si="226"/>
        <v>3998857.916666666</v>
      </c>
      <c r="AS946" s="171">
        <f t="shared" si="231"/>
        <v>2242.2954303931988</v>
      </c>
      <c r="AT946">
        <f t="shared" si="239"/>
        <v>941000</v>
      </c>
      <c r="AU946" s="171">
        <f t="shared" si="227"/>
        <v>4001100.2120970595</v>
      </c>
      <c r="AW946" s="171">
        <f t="shared" si="232"/>
        <v>3607166.666666667</v>
      </c>
      <c r="AX946" s="171">
        <f t="shared" si="233"/>
        <v>107528.16153028693</v>
      </c>
      <c r="AY946">
        <f t="shared" si="237"/>
        <v>941000</v>
      </c>
      <c r="AZ946" s="171">
        <f t="shared" si="228"/>
        <v>3714694.828196954</v>
      </c>
      <c r="BB946" s="171">
        <f t="shared" si="234"/>
        <v>431291.66666666663</v>
      </c>
      <c r="BC946" s="171">
        <f t="shared" si="235"/>
        <v>57242.295430393198</v>
      </c>
      <c r="BD946">
        <f t="shared" si="238"/>
        <v>941000</v>
      </c>
      <c r="BE946" s="171">
        <f t="shared" si="229"/>
        <v>488533.96209705982</v>
      </c>
    </row>
    <row r="947" spans="39:57" x14ac:dyDescent="0.2">
      <c r="AM947" s="171">
        <f t="shared" si="224"/>
        <v>13150320</v>
      </c>
      <c r="AN947" s="171">
        <f t="shared" si="230"/>
        <v>5191.7457869763921</v>
      </c>
      <c r="AO947">
        <f t="shared" si="236"/>
        <v>942000</v>
      </c>
      <c r="AP947" s="171">
        <f t="shared" si="225"/>
        <v>13155511.745786976</v>
      </c>
      <c r="AR947" s="171">
        <f t="shared" si="226"/>
        <v>4003107.4999999995</v>
      </c>
      <c r="AS947" s="171">
        <f t="shared" si="231"/>
        <v>2239.915074309979</v>
      </c>
      <c r="AT947">
        <f t="shared" si="239"/>
        <v>942000</v>
      </c>
      <c r="AU947" s="171">
        <f t="shared" si="227"/>
        <v>4005347.4150743093</v>
      </c>
      <c r="AW947" s="171">
        <f t="shared" si="232"/>
        <v>3611000</v>
      </c>
      <c r="AX947" s="171">
        <f t="shared" si="233"/>
        <v>107414.0127388535</v>
      </c>
      <c r="AY947">
        <f t="shared" si="237"/>
        <v>942000</v>
      </c>
      <c r="AZ947" s="171">
        <f t="shared" si="228"/>
        <v>3718414.0127388537</v>
      </c>
      <c r="BB947" s="171">
        <f t="shared" si="234"/>
        <v>431750</v>
      </c>
      <c r="BC947" s="171">
        <f t="shared" si="235"/>
        <v>57181.52866242038</v>
      </c>
      <c r="BD947">
        <f t="shared" si="238"/>
        <v>942000</v>
      </c>
      <c r="BE947" s="171">
        <f t="shared" si="229"/>
        <v>488931.5286624204</v>
      </c>
    </row>
    <row r="948" spans="39:57" x14ac:dyDescent="0.2">
      <c r="AM948" s="171">
        <f t="shared" si="224"/>
        <v>13164280</v>
      </c>
      <c r="AN948" s="171">
        <f t="shared" si="230"/>
        <v>5186.2402241057916</v>
      </c>
      <c r="AO948">
        <f t="shared" si="236"/>
        <v>943000</v>
      </c>
      <c r="AP948" s="171">
        <f t="shared" si="225"/>
        <v>13169466.240224106</v>
      </c>
      <c r="AR948" s="171">
        <f t="shared" si="226"/>
        <v>4007357.083333333</v>
      </c>
      <c r="AS948" s="171">
        <f t="shared" si="231"/>
        <v>2237.5397667020147</v>
      </c>
      <c r="AT948">
        <f t="shared" si="239"/>
        <v>943000</v>
      </c>
      <c r="AU948" s="171">
        <f t="shared" si="227"/>
        <v>4009594.6231000349</v>
      </c>
      <c r="AW948" s="171">
        <f t="shared" si="232"/>
        <v>3614833.3333333335</v>
      </c>
      <c r="AX948" s="171">
        <f t="shared" si="233"/>
        <v>107300.10604453871</v>
      </c>
      <c r="AY948">
        <f t="shared" si="237"/>
        <v>943000</v>
      </c>
      <c r="AZ948" s="171">
        <f t="shared" si="228"/>
        <v>3722133.4393778723</v>
      </c>
      <c r="BB948" s="171">
        <f t="shared" si="234"/>
        <v>432208.33333333331</v>
      </c>
      <c r="BC948" s="171">
        <f t="shared" si="235"/>
        <v>57120.890774125131</v>
      </c>
      <c r="BD948">
        <f t="shared" si="238"/>
        <v>943000</v>
      </c>
      <c r="BE948" s="171">
        <f t="shared" si="229"/>
        <v>489329.22410745843</v>
      </c>
    </row>
    <row r="949" spans="39:57" x14ac:dyDescent="0.2">
      <c r="AM949" s="171">
        <f t="shared" si="224"/>
        <v>13178240</v>
      </c>
      <c r="AN949" s="171">
        <f t="shared" si="230"/>
        <v>5180.7463255633065</v>
      </c>
      <c r="AO949">
        <f t="shared" si="236"/>
        <v>944000</v>
      </c>
      <c r="AP949" s="171">
        <f t="shared" si="225"/>
        <v>13183420.746325564</v>
      </c>
      <c r="AR949" s="171">
        <f t="shared" si="226"/>
        <v>4011606.666666666</v>
      </c>
      <c r="AS949" s="171">
        <f t="shared" si="231"/>
        <v>2235.1694915254238</v>
      </c>
      <c r="AT949">
        <f t="shared" si="239"/>
        <v>944000</v>
      </c>
      <c r="AU949" s="171">
        <f t="shared" si="227"/>
        <v>4013841.8361581913</v>
      </c>
      <c r="AW949" s="171">
        <f t="shared" si="232"/>
        <v>3618666.666666667</v>
      </c>
      <c r="AX949" s="171">
        <f t="shared" si="233"/>
        <v>107186.44067796611</v>
      </c>
      <c r="AY949">
        <f t="shared" si="237"/>
        <v>944000</v>
      </c>
      <c r="AZ949" s="171">
        <f t="shared" si="228"/>
        <v>3725853.107344633</v>
      </c>
      <c r="BB949" s="171">
        <f t="shared" si="234"/>
        <v>432666.66666666663</v>
      </c>
      <c r="BC949" s="171">
        <f t="shared" si="235"/>
        <v>57060.381355932201</v>
      </c>
      <c r="BD949">
        <f t="shared" si="238"/>
        <v>944000</v>
      </c>
      <c r="BE949" s="171">
        <f t="shared" si="229"/>
        <v>489727.04802259884</v>
      </c>
    </row>
    <row r="950" spans="39:57" x14ac:dyDescent="0.2">
      <c r="AM950" s="171">
        <f t="shared" si="224"/>
        <v>13192200</v>
      </c>
      <c r="AN950" s="171">
        <f t="shared" si="230"/>
        <v>5175.2640543193238</v>
      </c>
      <c r="AO950">
        <f t="shared" si="236"/>
        <v>945000</v>
      </c>
      <c r="AP950" s="171">
        <f t="shared" si="225"/>
        <v>13197375.264054319</v>
      </c>
      <c r="AR950" s="171">
        <f t="shared" si="226"/>
        <v>4015856.2499999995</v>
      </c>
      <c r="AS950" s="171">
        <f t="shared" si="231"/>
        <v>2232.8042328042329</v>
      </c>
      <c r="AT950">
        <f t="shared" si="239"/>
        <v>945000</v>
      </c>
      <c r="AU950" s="171">
        <f t="shared" si="227"/>
        <v>4018089.0542328036</v>
      </c>
      <c r="AW950" s="171">
        <f t="shared" si="232"/>
        <v>3622500</v>
      </c>
      <c r="AX950" s="171">
        <f t="shared" si="233"/>
        <v>107073.01587301587</v>
      </c>
      <c r="AY950">
        <f t="shared" si="237"/>
        <v>945000</v>
      </c>
      <c r="AZ950" s="171">
        <f t="shared" si="228"/>
        <v>3729573.0158730159</v>
      </c>
      <c r="BB950" s="171">
        <f t="shared" si="234"/>
        <v>433125</v>
      </c>
      <c r="BC950" s="171">
        <f t="shared" si="235"/>
        <v>57000</v>
      </c>
      <c r="BD950">
        <f t="shared" si="238"/>
        <v>945000</v>
      </c>
      <c r="BE950" s="171">
        <f t="shared" si="229"/>
        <v>490125</v>
      </c>
    </row>
    <row r="951" spans="39:57" x14ac:dyDescent="0.2">
      <c r="AM951" s="171">
        <f t="shared" si="224"/>
        <v>13206160</v>
      </c>
      <c r="AN951" s="171">
        <f t="shared" si="230"/>
        <v>5169.7933735008046</v>
      </c>
      <c r="AO951">
        <f t="shared" si="236"/>
        <v>946000</v>
      </c>
      <c r="AP951" s="171">
        <f t="shared" si="225"/>
        <v>13211329.793373501</v>
      </c>
      <c r="AR951" s="171">
        <f t="shared" si="226"/>
        <v>4020105.833333333</v>
      </c>
      <c r="AS951" s="171">
        <f t="shared" si="231"/>
        <v>2230.4439746300213</v>
      </c>
      <c r="AT951">
        <f t="shared" si="239"/>
        <v>946000</v>
      </c>
      <c r="AU951" s="171">
        <f t="shared" si="227"/>
        <v>4022336.277307963</v>
      </c>
      <c r="AW951" s="171">
        <f t="shared" si="232"/>
        <v>3626333.3333333335</v>
      </c>
      <c r="AX951" s="171">
        <f t="shared" si="233"/>
        <v>106959.83086680761</v>
      </c>
      <c r="AY951">
        <f t="shared" si="237"/>
        <v>946000</v>
      </c>
      <c r="AZ951" s="171">
        <f t="shared" si="228"/>
        <v>3733293.1642001411</v>
      </c>
      <c r="BB951" s="171">
        <f t="shared" si="234"/>
        <v>433583.33333333331</v>
      </c>
      <c r="BC951" s="171">
        <f t="shared" si="235"/>
        <v>56939.746300211416</v>
      </c>
      <c r="BD951">
        <f t="shared" si="238"/>
        <v>946000</v>
      </c>
      <c r="BE951" s="171">
        <f t="shared" si="229"/>
        <v>490523.07963354472</v>
      </c>
    </row>
    <row r="952" spans="39:57" x14ac:dyDescent="0.2">
      <c r="AM952" s="171">
        <f t="shared" si="224"/>
        <v>13220120</v>
      </c>
      <c r="AN952" s="171">
        <f t="shared" si="230"/>
        <v>5164.3342463904555</v>
      </c>
      <c r="AO952">
        <f t="shared" si="236"/>
        <v>947000</v>
      </c>
      <c r="AP952" s="171">
        <f t="shared" si="225"/>
        <v>13225284.33424639</v>
      </c>
      <c r="AR952" s="171">
        <f t="shared" si="226"/>
        <v>4024355.416666666</v>
      </c>
      <c r="AS952" s="171">
        <f t="shared" si="231"/>
        <v>2228.0887011615628</v>
      </c>
      <c r="AT952">
        <f t="shared" si="239"/>
        <v>947000</v>
      </c>
      <c r="AU952" s="171">
        <f t="shared" si="227"/>
        <v>4026583.5053678276</v>
      </c>
      <c r="AW952" s="171">
        <f t="shared" si="232"/>
        <v>3630166.666666667</v>
      </c>
      <c r="AX952" s="171">
        <f t="shared" si="233"/>
        <v>106846.88489968321</v>
      </c>
      <c r="AY952">
        <f t="shared" si="237"/>
        <v>947000</v>
      </c>
      <c r="AZ952" s="171">
        <f t="shared" si="228"/>
        <v>3737013.5515663503</v>
      </c>
      <c r="BB952" s="171">
        <f t="shared" si="234"/>
        <v>434041.66666666663</v>
      </c>
      <c r="BC952" s="171">
        <f t="shared" si="235"/>
        <v>56879.619852164731</v>
      </c>
      <c r="BD952">
        <f t="shared" si="238"/>
        <v>947000</v>
      </c>
      <c r="BE952" s="171">
        <f t="shared" si="229"/>
        <v>490921.28651883139</v>
      </c>
    </row>
    <row r="953" spans="39:57" x14ac:dyDescent="0.2">
      <c r="AM953" s="171">
        <f t="shared" si="224"/>
        <v>13234080</v>
      </c>
      <c r="AN953" s="171">
        <f t="shared" si="230"/>
        <v>5158.8866364259084</v>
      </c>
      <c r="AO953">
        <f t="shared" si="236"/>
        <v>948000</v>
      </c>
      <c r="AP953" s="171">
        <f t="shared" si="225"/>
        <v>13239238.886636427</v>
      </c>
      <c r="AR953" s="171">
        <f t="shared" si="226"/>
        <v>4028604.9999999995</v>
      </c>
      <c r="AS953" s="171">
        <f t="shared" si="231"/>
        <v>2225.7383966244724</v>
      </c>
      <c r="AT953">
        <f t="shared" si="239"/>
        <v>948000</v>
      </c>
      <c r="AU953" s="171">
        <f t="shared" si="227"/>
        <v>4030830.7383966241</v>
      </c>
      <c r="AW953" s="171">
        <f t="shared" si="232"/>
        <v>3634000</v>
      </c>
      <c r="AX953" s="171">
        <f t="shared" si="233"/>
        <v>106734.17721518988</v>
      </c>
      <c r="AY953">
        <f t="shared" si="237"/>
        <v>948000</v>
      </c>
      <c r="AZ953" s="171">
        <f t="shared" si="228"/>
        <v>3740734.1772151897</v>
      </c>
      <c r="BB953" s="171">
        <f t="shared" si="234"/>
        <v>434500</v>
      </c>
      <c r="BC953" s="171">
        <f t="shared" si="235"/>
        <v>56819.620253164554</v>
      </c>
      <c r="BD953">
        <f t="shared" si="238"/>
        <v>948000</v>
      </c>
      <c r="BE953" s="171">
        <f t="shared" si="229"/>
        <v>491319.62025316455</v>
      </c>
    </row>
    <row r="954" spans="39:57" x14ac:dyDescent="0.2">
      <c r="AM954" s="171">
        <f t="shared" si="224"/>
        <v>13248040</v>
      </c>
      <c r="AN954" s="171">
        <f t="shared" si="230"/>
        <v>5153.4505071989051</v>
      </c>
      <c r="AO954">
        <f t="shared" si="236"/>
        <v>949000</v>
      </c>
      <c r="AP954" s="171">
        <f t="shared" si="225"/>
        <v>13253193.450507199</v>
      </c>
      <c r="AR954" s="171">
        <f t="shared" si="226"/>
        <v>4032854.583333333</v>
      </c>
      <c r="AS954" s="171">
        <f t="shared" si="231"/>
        <v>2223.3930453108537</v>
      </c>
      <c r="AT954">
        <f t="shared" si="239"/>
        <v>949000</v>
      </c>
      <c r="AU954" s="171">
        <f t="shared" si="227"/>
        <v>4035077.9763786439</v>
      </c>
      <c r="AW954" s="171">
        <f t="shared" si="232"/>
        <v>3637833.3333333335</v>
      </c>
      <c r="AX954" s="171">
        <f t="shared" si="233"/>
        <v>106621.70706006323</v>
      </c>
      <c r="AY954">
        <f t="shared" si="237"/>
        <v>949000</v>
      </c>
      <c r="AZ954" s="171">
        <f t="shared" si="228"/>
        <v>3744455.0403933967</v>
      </c>
      <c r="BB954" s="171">
        <f t="shared" si="234"/>
        <v>434958.33333333331</v>
      </c>
      <c r="BC954" s="171">
        <f t="shared" si="235"/>
        <v>56759.747102212852</v>
      </c>
      <c r="BD954">
        <f t="shared" si="238"/>
        <v>949000</v>
      </c>
      <c r="BE954" s="171">
        <f t="shared" si="229"/>
        <v>491718.08043554617</v>
      </c>
    </row>
    <row r="955" spans="39:57" x14ac:dyDescent="0.2">
      <c r="AM955" s="171">
        <f t="shared" si="224"/>
        <v>13262000</v>
      </c>
      <c r="AN955" s="171">
        <f t="shared" si="230"/>
        <v>5148.0258224544859</v>
      </c>
      <c r="AO955">
        <f t="shared" si="236"/>
        <v>950000</v>
      </c>
      <c r="AP955" s="171">
        <f t="shared" si="225"/>
        <v>13267148.025822455</v>
      </c>
      <c r="AR955" s="171">
        <f t="shared" si="226"/>
        <v>4037104.166666666</v>
      </c>
      <c r="AS955" s="171">
        <f t="shared" si="231"/>
        <v>2221.0526315789475</v>
      </c>
      <c r="AT955">
        <f t="shared" si="239"/>
        <v>950000</v>
      </c>
      <c r="AU955" s="171">
        <f t="shared" si="227"/>
        <v>4039325.2192982449</v>
      </c>
      <c r="AW955" s="171">
        <f t="shared" si="232"/>
        <v>3641666.666666667</v>
      </c>
      <c r="AX955" s="171">
        <f t="shared" si="233"/>
        <v>106509.47368421052</v>
      </c>
      <c r="AY955">
        <f t="shared" si="237"/>
        <v>950000</v>
      </c>
      <c r="AZ955" s="171">
        <f t="shared" si="228"/>
        <v>3748176.1403508773</v>
      </c>
      <c r="BB955" s="171">
        <f t="shared" si="234"/>
        <v>435416.66666666663</v>
      </c>
      <c r="BC955" s="171">
        <f t="shared" si="235"/>
        <v>56700</v>
      </c>
      <c r="BD955">
        <f t="shared" si="238"/>
        <v>950000</v>
      </c>
      <c r="BE955" s="171">
        <f t="shared" si="229"/>
        <v>492116.66666666663</v>
      </c>
    </row>
    <row r="956" spans="39:57" x14ac:dyDescent="0.2">
      <c r="AM956" s="171">
        <f t="shared" si="224"/>
        <v>13275960</v>
      </c>
      <c r="AN956" s="171">
        <f t="shared" si="230"/>
        <v>5142.6125460901803</v>
      </c>
      <c r="AO956">
        <f t="shared" si="236"/>
        <v>951000</v>
      </c>
      <c r="AP956" s="171">
        <f t="shared" si="225"/>
        <v>13281102.61254609</v>
      </c>
      <c r="AR956" s="171">
        <f t="shared" si="226"/>
        <v>4041353.7499999995</v>
      </c>
      <c r="AS956" s="171">
        <f t="shared" si="231"/>
        <v>2218.7171398527867</v>
      </c>
      <c r="AT956">
        <f t="shared" si="239"/>
        <v>951000</v>
      </c>
      <c r="AU956" s="171">
        <f t="shared" si="227"/>
        <v>4043572.4671398522</v>
      </c>
      <c r="AW956" s="171">
        <f t="shared" si="232"/>
        <v>3645500</v>
      </c>
      <c r="AX956" s="171">
        <f t="shared" si="233"/>
        <v>106397.476340694</v>
      </c>
      <c r="AY956">
        <f t="shared" si="237"/>
        <v>951000</v>
      </c>
      <c r="AZ956" s="171">
        <f t="shared" si="228"/>
        <v>3751897.4763406939</v>
      </c>
      <c r="BB956" s="171">
        <f t="shared" si="234"/>
        <v>435875</v>
      </c>
      <c r="BC956" s="171">
        <f t="shared" si="235"/>
        <v>56640.378548895897</v>
      </c>
      <c r="BD956">
        <f t="shared" si="238"/>
        <v>951000</v>
      </c>
      <c r="BE956" s="171">
        <f t="shared" si="229"/>
        <v>492515.37854889588</v>
      </c>
    </row>
    <row r="957" spans="39:57" x14ac:dyDescent="0.2">
      <c r="AM957" s="171">
        <f t="shared" si="224"/>
        <v>13289920</v>
      </c>
      <c r="AN957" s="171">
        <f t="shared" si="230"/>
        <v>5137.2106421552116</v>
      </c>
      <c r="AO957">
        <f t="shared" si="236"/>
        <v>952000</v>
      </c>
      <c r="AP957" s="171">
        <f t="shared" si="225"/>
        <v>13295057.210642155</v>
      </c>
      <c r="AR957" s="171">
        <f t="shared" si="226"/>
        <v>4045603.333333333</v>
      </c>
      <c r="AS957" s="171">
        <f t="shared" si="231"/>
        <v>2216.3865546218485</v>
      </c>
      <c r="AT957">
        <f t="shared" si="239"/>
        <v>952000</v>
      </c>
      <c r="AU957" s="171">
        <f t="shared" si="227"/>
        <v>4047819.7198879546</v>
      </c>
      <c r="AW957" s="171">
        <f t="shared" si="232"/>
        <v>3649333.3333333335</v>
      </c>
      <c r="AX957" s="171">
        <f t="shared" si="233"/>
        <v>106285.71428571429</v>
      </c>
      <c r="AY957">
        <f t="shared" si="237"/>
        <v>952000</v>
      </c>
      <c r="AZ957" s="171">
        <f t="shared" si="228"/>
        <v>3755619.0476190476</v>
      </c>
      <c r="BB957" s="171">
        <f t="shared" si="234"/>
        <v>436333.33333333331</v>
      </c>
      <c r="BC957" s="171">
        <f t="shared" si="235"/>
        <v>56580.882352941175</v>
      </c>
      <c r="BD957">
        <f t="shared" si="238"/>
        <v>952000</v>
      </c>
      <c r="BE957" s="171">
        <f t="shared" si="229"/>
        <v>492914.21568627446</v>
      </c>
    </row>
    <row r="958" spans="39:57" x14ac:dyDescent="0.2">
      <c r="AM958" s="171">
        <f t="shared" si="224"/>
        <v>13303880</v>
      </c>
      <c r="AN958" s="171">
        <f t="shared" si="230"/>
        <v>5131.8200748496974</v>
      </c>
      <c r="AO958">
        <f t="shared" si="236"/>
        <v>953000</v>
      </c>
      <c r="AP958" s="171">
        <f t="shared" si="225"/>
        <v>13309011.820074849</v>
      </c>
      <c r="AR958" s="171">
        <f t="shared" si="226"/>
        <v>4049852.916666666</v>
      </c>
      <c r="AS958" s="171">
        <f t="shared" si="231"/>
        <v>2214.0608604407134</v>
      </c>
      <c r="AT958">
        <f t="shared" si="239"/>
        <v>953000</v>
      </c>
      <c r="AU958" s="171">
        <f t="shared" si="227"/>
        <v>4052066.9775271066</v>
      </c>
      <c r="AW958" s="171">
        <f t="shared" si="232"/>
        <v>3653166.666666667</v>
      </c>
      <c r="AX958" s="171">
        <f t="shared" si="233"/>
        <v>106174.18677859391</v>
      </c>
      <c r="AY958">
        <f t="shared" si="237"/>
        <v>953000</v>
      </c>
      <c r="AZ958" s="171">
        <f t="shared" si="228"/>
        <v>3759340.8534452608</v>
      </c>
      <c r="BB958" s="171">
        <f t="shared" si="234"/>
        <v>436791.66666666663</v>
      </c>
      <c r="BC958" s="171">
        <f t="shared" si="235"/>
        <v>56521.511017838406</v>
      </c>
      <c r="BD958">
        <f t="shared" si="238"/>
        <v>953000</v>
      </c>
      <c r="BE958" s="171">
        <f t="shared" si="229"/>
        <v>493313.177684505</v>
      </c>
    </row>
    <row r="959" spans="39:57" x14ac:dyDescent="0.2">
      <c r="AM959" s="171">
        <f t="shared" si="224"/>
        <v>13317840</v>
      </c>
      <c r="AN959" s="171">
        <f t="shared" si="230"/>
        <v>5126.4408085238592</v>
      </c>
      <c r="AO959">
        <f t="shared" si="236"/>
        <v>954000</v>
      </c>
      <c r="AP959" s="171">
        <f t="shared" si="225"/>
        <v>13322966.440808523</v>
      </c>
      <c r="AR959" s="171">
        <f t="shared" si="226"/>
        <v>4054102.4999999995</v>
      </c>
      <c r="AS959" s="171">
        <f t="shared" si="231"/>
        <v>2211.740041928721</v>
      </c>
      <c r="AT959">
        <f t="shared" si="239"/>
        <v>954000</v>
      </c>
      <c r="AU959" s="171">
        <f t="shared" si="227"/>
        <v>4056314.2400419284</v>
      </c>
      <c r="AW959" s="171">
        <f t="shared" si="232"/>
        <v>3657000</v>
      </c>
      <c r="AX959" s="171">
        <f t="shared" si="233"/>
        <v>106062.89308176101</v>
      </c>
      <c r="AY959">
        <f t="shared" si="237"/>
        <v>954000</v>
      </c>
      <c r="AZ959" s="171">
        <f t="shared" si="228"/>
        <v>3763062.893081761</v>
      </c>
      <c r="BB959" s="171">
        <f t="shared" si="234"/>
        <v>437250</v>
      </c>
      <c r="BC959" s="171">
        <f t="shared" si="235"/>
        <v>56462.264150943396</v>
      </c>
      <c r="BD959">
        <f t="shared" si="238"/>
        <v>954000</v>
      </c>
      <c r="BE959" s="171">
        <f t="shared" si="229"/>
        <v>493712.26415094337</v>
      </c>
    </row>
    <row r="960" spans="39:57" x14ac:dyDescent="0.2">
      <c r="AM960" s="171">
        <f t="shared" si="224"/>
        <v>13331800</v>
      </c>
      <c r="AN960" s="171">
        <f t="shared" si="230"/>
        <v>5121.0728076772366</v>
      </c>
      <c r="AO960">
        <f t="shared" si="236"/>
        <v>955000</v>
      </c>
      <c r="AP960" s="171">
        <f t="shared" si="225"/>
        <v>13336921.072807677</v>
      </c>
      <c r="AR960" s="171">
        <f t="shared" si="226"/>
        <v>4058352.083333333</v>
      </c>
      <c r="AS960" s="171">
        <f t="shared" si="231"/>
        <v>2209.4240837696334</v>
      </c>
      <c r="AT960">
        <f t="shared" si="239"/>
        <v>955000</v>
      </c>
      <c r="AU960" s="171">
        <f t="shared" si="227"/>
        <v>4060561.5074171028</v>
      </c>
      <c r="AW960" s="171">
        <f t="shared" si="232"/>
        <v>3660833.3333333335</v>
      </c>
      <c r="AX960" s="171">
        <f t="shared" si="233"/>
        <v>105951.83246073299</v>
      </c>
      <c r="AY960">
        <f t="shared" si="237"/>
        <v>955000</v>
      </c>
      <c r="AZ960" s="171">
        <f t="shared" si="228"/>
        <v>3766785.1657940666</v>
      </c>
      <c r="BB960" s="171">
        <f t="shared" si="234"/>
        <v>437708.33333333331</v>
      </c>
      <c r="BC960" s="171">
        <f t="shared" si="235"/>
        <v>56403.141361256545</v>
      </c>
      <c r="BD960">
        <f t="shared" si="238"/>
        <v>955000</v>
      </c>
      <c r="BE960" s="171">
        <f t="shared" si="229"/>
        <v>494111.47469458985</v>
      </c>
    </row>
    <row r="961" spans="39:57" x14ac:dyDescent="0.2">
      <c r="AM961" s="171">
        <f t="shared" si="224"/>
        <v>13345760</v>
      </c>
      <c r="AN961" s="171">
        <f t="shared" si="230"/>
        <v>5115.7160369579096</v>
      </c>
      <c r="AO961">
        <f t="shared" si="236"/>
        <v>956000</v>
      </c>
      <c r="AP961" s="171">
        <f t="shared" si="225"/>
        <v>13350875.716036959</v>
      </c>
      <c r="AR961" s="171">
        <f t="shared" si="226"/>
        <v>4062601.666666666</v>
      </c>
      <c r="AS961" s="171">
        <f t="shared" si="231"/>
        <v>2207.1129707112973</v>
      </c>
      <c r="AT961">
        <f t="shared" si="239"/>
        <v>956000</v>
      </c>
      <c r="AU961" s="171">
        <f t="shared" si="227"/>
        <v>4064808.7796373772</v>
      </c>
      <c r="AW961" s="171">
        <f t="shared" si="232"/>
        <v>3664666.666666667</v>
      </c>
      <c r="AX961" s="171">
        <f t="shared" si="233"/>
        <v>105841.00418410041</v>
      </c>
      <c r="AY961">
        <f t="shared" si="237"/>
        <v>956000</v>
      </c>
      <c r="AZ961" s="171">
        <f t="shared" si="228"/>
        <v>3770507.6708507673</v>
      </c>
      <c r="BB961" s="171">
        <f t="shared" si="234"/>
        <v>438166.66666666663</v>
      </c>
      <c r="BC961" s="171">
        <f t="shared" si="235"/>
        <v>56344.142259414228</v>
      </c>
      <c r="BD961">
        <f t="shared" si="238"/>
        <v>956000</v>
      </c>
      <c r="BE961" s="171">
        <f t="shared" si="229"/>
        <v>494510.80892608088</v>
      </c>
    </row>
    <row r="962" spans="39:57" x14ac:dyDescent="0.2">
      <c r="AM962" s="171">
        <f t="shared" si="224"/>
        <v>13359720</v>
      </c>
      <c r="AN962" s="171">
        <f t="shared" si="230"/>
        <v>5110.370461161715</v>
      </c>
      <c r="AO962">
        <f t="shared" si="236"/>
        <v>957000</v>
      </c>
      <c r="AP962" s="171">
        <f t="shared" si="225"/>
        <v>13364830.370461162</v>
      </c>
      <c r="AR962" s="171">
        <f t="shared" si="226"/>
        <v>4066851.2499999995</v>
      </c>
      <c r="AS962" s="171">
        <f t="shared" si="231"/>
        <v>2204.806687565308</v>
      </c>
      <c r="AT962">
        <f t="shared" si="239"/>
        <v>957000</v>
      </c>
      <c r="AU962" s="171">
        <f t="shared" si="227"/>
        <v>4069056.0566875651</v>
      </c>
      <c r="AW962" s="171">
        <f t="shared" si="232"/>
        <v>3668500</v>
      </c>
      <c r="AX962" s="171">
        <f t="shared" si="233"/>
        <v>105730.40752351098</v>
      </c>
      <c r="AY962">
        <f t="shared" si="237"/>
        <v>957000</v>
      </c>
      <c r="AZ962" s="171">
        <f t="shared" si="228"/>
        <v>3774230.407523511</v>
      </c>
      <c r="BB962" s="171">
        <f t="shared" si="234"/>
        <v>438625</v>
      </c>
      <c r="BC962" s="171">
        <f t="shared" si="235"/>
        <v>56285.266457680249</v>
      </c>
      <c r="BD962">
        <f t="shared" si="238"/>
        <v>957000</v>
      </c>
      <c r="BE962" s="171">
        <f t="shared" si="229"/>
        <v>494910.26645768026</v>
      </c>
    </row>
    <row r="963" spans="39:57" x14ac:dyDescent="0.2">
      <c r="AM963" s="171">
        <f t="shared" si="224"/>
        <v>13373680</v>
      </c>
      <c r="AN963" s="171">
        <f t="shared" si="230"/>
        <v>5105.0360452314835</v>
      </c>
      <c r="AO963">
        <f t="shared" si="236"/>
        <v>958000</v>
      </c>
      <c r="AP963" s="171">
        <f t="shared" si="225"/>
        <v>13378785.036045231</v>
      </c>
      <c r="AR963" s="171">
        <f t="shared" si="226"/>
        <v>4071100.833333333</v>
      </c>
      <c r="AS963" s="171">
        <f t="shared" si="231"/>
        <v>2202.5052192066805</v>
      </c>
      <c r="AT963">
        <f t="shared" si="239"/>
        <v>958000</v>
      </c>
      <c r="AU963" s="171">
        <f t="shared" si="227"/>
        <v>4073303.3385525397</v>
      </c>
      <c r="AW963" s="171">
        <f t="shared" si="232"/>
        <v>3672333.3333333335</v>
      </c>
      <c r="AX963" s="171">
        <f t="shared" si="233"/>
        <v>105620.04175365345</v>
      </c>
      <c r="AY963">
        <f t="shared" si="237"/>
        <v>958000</v>
      </c>
      <c r="AZ963" s="171">
        <f t="shared" si="228"/>
        <v>3777953.3750869869</v>
      </c>
      <c r="BB963" s="171">
        <f t="shared" si="234"/>
        <v>439083.33333333331</v>
      </c>
      <c r="BC963" s="171">
        <f t="shared" si="235"/>
        <v>56226.513569937371</v>
      </c>
      <c r="BD963">
        <f t="shared" si="238"/>
        <v>958000</v>
      </c>
      <c r="BE963" s="171">
        <f t="shared" si="229"/>
        <v>495309.84690327069</v>
      </c>
    </row>
    <row r="964" spans="39:57" x14ac:dyDescent="0.2">
      <c r="AM964" s="171">
        <f t="shared" si="224"/>
        <v>13387640</v>
      </c>
      <c r="AN964" s="171">
        <f t="shared" si="230"/>
        <v>5099.7127542562685</v>
      </c>
      <c r="AO964">
        <f t="shared" si="236"/>
        <v>959000</v>
      </c>
      <c r="AP964" s="171">
        <f t="shared" si="225"/>
        <v>13392739.712754257</v>
      </c>
      <c r="AR964" s="171">
        <f t="shared" si="226"/>
        <v>4075350.416666666</v>
      </c>
      <c r="AS964" s="171">
        <f t="shared" si="231"/>
        <v>2200.208550573514</v>
      </c>
      <c r="AT964">
        <f t="shared" si="239"/>
        <v>959000</v>
      </c>
      <c r="AU964" s="171">
        <f t="shared" si="227"/>
        <v>4077550.6252172394</v>
      </c>
      <c r="AW964" s="171">
        <f t="shared" si="232"/>
        <v>3676166.666666667</v>
      </c>
      <c r="AX964" s="171">
        <f t="shared" si="233"/>
        <v>105509.90615224192</v>
      </c>
      <c r="AY964">
        <f t="shared" si="237"/>
        <v>959000</v>
      </c>
      <c r="AZ964" s="171">
        <f t="shared" si="228"/>
        <v>3781676.5728189088</v>
      </c>
      <c r="BB964" s="171">
        <f t="shared" si="234"/>
        <v>439541.66666666663</v>
      </c>
      <c r="BC964" s="171">
        <f t="shared" si="235"/>
        <v>56167.883211678833</v>
      </c>
      <c r="BD964">
        <f t="shared" si="238"/>
        <v>959000</v>
      </c>
      <c r="BE964" s="171">
        <f t="shared" si="229"/>
        <v>495709.54987834545</v>
      </c>
    </row>
    <row r="965" spans="39:57" x14ac:dyDescent="0.2">
      <c r="AM965" s="171">
        <f t="shared" ref="AM965:AM1023" si="240">AO965/2*$C$17</f>
        <v>13401600</v>
      </c>
      <c r="AN965" s="171">
        <f t="shared" si="230"/>
        <v>5094.4005534705848</v>
      </c>
      <c r="AO965">
        <f t="shared" si="236"/>
        <v>960000</v>
      </c>
      <c r="AP965" s="171">
        <f t="shared" ref="AP965:AP1023" si="241">AM965+AN965</f>
        <v>13406694.40055347</v>
      </c>
      <c r="AR965" s="171">
        <f t="shared" ref="AR965:AR1023" si="242">AT965/2*$C$46</f>
        <v>4079599.9999999995</v>
      </c>
      <c r="AS965" s="171">
        <f t="shared" si="231"/>
        <v>2197.9166666666665</v>
      </c>
      <c r="AT965">
        <f t="shared" si="239"/>
        <v>960000</v>
      </c>
      <c r="AU965" s="171">
        <f t="shared" ref="AU965:AU1023" si="243">AR965+AS965</f>
        <v>4081797.916666666</v>
      </c>
      <c r="AW965" s="171">
        <f t="shared" si="232"/>
        <v>3680000</v>
      </c>
      <c r="AX965" s="171">
        <f t="shared" si="233"/>
        <v>105400</v>
      </c>
      <c r="AY965">
        <f t="shared" si="237"/>
        <v>960000</v>
      </c>
      <c r="AZ965" s="171">
        <f t="shared" ref="AZ965:AZ1028" si="244">AW965+AX965</f>
        <v>3785400</v>
      </c>
      <c r="BB965" s="171">
        <f t="shared" si="234"/>
        <v>440000</v>
      </c>
      <c r="BC965" s="171">
        <f t="shared" si="235"/>
        <v>56109.375</v>
      </c>
      <c r="BD965">
        <f t="shared" si="238"/>
        <v>960000</v>
      </c>
      <c r="BE965" s="171">
        <f t="shared" ref="BE965:BE1028" si="245">BB965+BC965</f>
        <v>496109.375</v>
      </c>
    </row>
    <row r="966" spans="39:57" x14ac:dyDescent="0.2">
      <c r="AM966" s="171">
        <f t="shared" si="240"/>
        <v>13415560</v>
      </c>
      <c r="AN966" s="171">
        <f t="shared" ref="AN966:AN997" si="246">$C$16*$C$15/AO966</f>
        <v>5089.0994082536536</v>
      </c>
      <c r="AO966">
        <f t="shared" si="236"/>
        <v>961000</v>
      </c>
      <c r="AP966" s="171">
        <f t="shared" si="241"/>
        <v>13420649.099408254</v>
      </c>
      <c r="AR966" s="171">
        <f t="shared" si="242"/>
        <v>4083849.583333333</v>
      </c>
      <c r="AS966" s="171">
        <f t="shared" ref="AS966:AS1023" si="247">$C$44*$C$45/AT966</f>
        <v>2195.6295525494279</v>
      </c>
      <c r="AT966">
        <f t="shared" si="239"/>
        <v>961000</v>
      </c>
      <c r="AU966" s="171">
        <f t="shared" si="243"/>
        <v>4086045.2128858822</v>
      </c>
      <c r="AW966" s="171">
        <f t="shared" ref="AW966:AW1029" si="248">AY966/2*$C$73</f>
        <v>3683833.3333333335</v>
      </c>
      <c r="AX966" s="171">
        <f t="shared" ref="AX966:AX1029" si="249">$C$72*$C$71/AY966</f>
        <v>105290.32258064517</v>
      </c>
      <c r="AY966">
        <f t="shared" si="237"/>
        <v>961000</v>
      </c>
      <c r="AZ966" s="171">
        <f t="shared" si="244"/>
        <v>3789123.6559139788</v>
      </c>
      <c r="BB966" s="171">
        <f t="shared" ref="BB966:BB1029" si="250">BD966/2*$C$107</f>
        <v>440458.33333333331</v>
      </c>
      <c r="BC966" s="171">
        <f t="shared" ref="BC966:BC1029" si="251">$C$105*$C$106/BD966</f>
        <v>56050.98855359001</v>
      </c>
      <c r="BD966">
        <f t="shared" si="238"/>
        <v>961000</v>
      </c>
      <c r="BE966" s="171">
        <f t="shared" si="245"/>
        <v>496509.32188692334</v>
      </c>
    </row>
    <row r="967" spans="39:57" x14ac:dyDescent="0.2">
      <c r="AM967" s="171">
        <f t="shared" si="240"/>
        <v>13429520</v>
      </c>
      <c r="AN967" s="171">
        <f t="shared" si="246"/>
        <v>5083.8092841286498</v>
      </c>
      <c r="AO967">
        <f t="shared" ref="AO967:AO1023" si="252">1000+AO966</f>
        <v>962000</v>
      </c>
      <c r="AP967" s="171">
        <f t="shared" si="241"/>
        <v>13434603.809284128</v>
      </c>
      <c r="AR967" s="171">
        <f t="shared" si="242"/>
        <v>4088099.166666666</v>
      </c>
      <c r="AS967" s="171">
        <f t="shared" si="247"/>
        <v>2193.3471933471933</v>
      </c>
      <c r="AT967">
        <f t="shared" si="239"/>
        <v>962000</v>
      </c>
      <c r="AU967" s="171">
        <f t="shared" si="243"/>
        <v>4090292.5138600133</v>
      </c>
      <c r="AW967" s="171">
        <f t="shared" si="248"/>
        <v>3687666.666666667</v>
      </c>
      <c r="AX967" s="171">
        <f t="shared" si="249"/>
        <v>105180.87318087318</v>
      </c>
      <c r="AY967">
        <f t="shared" ref="AY967:AY1022" si="253">1000+AY966</f>
        <v>962000</v>
      </c>
      <c r="AZ967" s="171">
        <f t="shared" si="244"/>
        <v>3792847.5398475402</v>
      </c>
      <c r="BB967" s="171">
        <f t="shared" si="250"/>
        <v>440916.66666666663</v>
      </c>
      <c r="BC967" s="171">
        <f t="shared" si="251"/>
        <v>55992.723492723489</v>
      </c>
      <c r="BD967">
        <f t="shared" ref="BD967:BD1022" si="254">1000+BD966</f>
        <v>962000</v>
      </c>
      <c r="BE967" s="171">
        <f t="shared" si="245"/>
        <v>496909.39015939011</v>
      </c>
    </row>
    <row r="968" spans="39:57" x14ac:dyDescent="0.2">
      <c r="AM968" s="171">
        <f t="shared" si="240"/>
        <v>13443480</v>
      </c>
      <c r="AN968" s="171">
        <f t="shared" si="246"/>
        <v>5078.5301467619538</v>
      </c>
      <c r="AO968">
        <f t="shared" si="252"/>
        <v>963000</v>
      </c>
      <c r="AP968" s="171">
        <f t="shared" si="241"/>
        <v>13448558.530146763</v>
      </c>
      <c r="AR968" s="171">
        <f t="shared" si="242"/>
        <v>4092348.7499999995</v>
      </c>
      <c r="AS968" s="171">
        <f t="shared" si="247"/>
        <v>2191.0695742471444</v>
      </c>
      <c r="AT968">
        <f t="shared" ref="AT968:AT1023" si="255">AT967+1000</f>
        <v>963000</v>
      </c>
      <c r="AU968" s="171">
        <f t="shared" si="243"/>
        <v>4094539.8195742466</v>
      </c>
      <c r="AW968" s="171">
        <f t="shared" si="248"/>
        <v>3691500</v>
      </c>
      <c r="AX968" s="171">
        <f t="shared" si="249"/>
        <v>105071.65109034268</v>
      </c>
      <c r="AY968">
        <f t="shared" si="253"/>
        <v>963000</v>
      </c>
      <c r="AZ968" s="171">
        <f t="shared" si="244"/>
        <v>3796571.6510903426</v>
      </c>
      <c r="BB968" s="171">
        <f t="shared" si="250"/>
        <v>441375</v>
      </c>
      <c r="BC968" s="171">
        <f t="shared" si="251"/>
        <v>55934.579439252338</v>
      </c>
      <c r="BD968">
        <f t="shared" si="254"/>
        <v>963000</v>
      </c>
      <c r="BE968" s="171">
        <f t="shared" si="245"/>
        <v>497309.57943925232</v>
      </c>
    </row>
    <row r="969" spans="39:57" x14ac:dyDescent="0.2">
      <c r="AM969" s="171">
        <f t="shared" si="240"/>
        <v>13457440</v>
      </c>
      <c r="AN969" s="171">
        <f t="shared" si="246"/>
        <v>5073.2619619624083</v>
      </c>
      <c r="AO969">
        <f t="shared" si="252"/>
        <v>964000</v>
      </c>
      <c r="AP969" s="171">
        <f t="shared" si="241"/>
        <v>13462513.261961963</v>
      </c>
      <c r="AR969" s="171">
        <f t="shared" si="242"/>
        <v>4096598.333333333</v>
      </c>
      <c r="AS969" s="171">
        <f t="shared" si="247"/>
        <v>2188.7966804979255</v>
      </c>
      <c r="AT969">
        <f t="shared" si="255"/>
        <v>964000</v>
      </c>
      <c r="AU969" s="171">
        <f t="shared" si="243"/>
        <v>4098787.130013831</v>
      </c>
      <c r="AW969" s="171">
        <f t="shared" si="248"/>
        <v>3695333.3333333335</v>
      </c>
      <c r="AX969" s="171">
        <f t="shared" si="249"/>
        <v>104962.65560165975</v>
      </c>
      <c r="AY969">
        <f t="shared" si="253"/>
        <v>964000</v>
      </c>
      <c r="AZ969" s="171">
        <f t="shared" si="244"/>
        <v>3800295.9889349933</v>
      </c>
      <c r="BB969" s="171">
        <f t="shared" si="250"/>
        <v>441833.33333333331</v>
      </c>
      <c r="BC969" s="171">
        <f t="shared" si="251"/>
        <v>55876.556016597511</v>
      </c>
      <c r="BD969">
        <f t="shared" si="254"/>
        <v>964000</v>
      </c>
      <c r="BE969" s="171">
        <f t="shared" si="245"/>
        <v>497709.8893499308</v>
      </c>
    </row>
    <row r="970" spans="39:57" x14ac:dyDescent="0.2">
      <c r="AM970" s="171">
        <f t="shared" si="240"/>
        <v>13471400</v>
      </c>
      <c r="AN970" s="171">
        <f t="shared" si="246"/>
        <v>5068.0046956805818</v>
      </c>
      <c r="AO970">
        <f t="shared" si="252"/>
        <v>965000</v>
      </c>
      <c r="AP970" s="171">
        <f t="shared" si="241"/>
        <v>13476468.00469568</v>
      </c>
      <c r="AR970" s="171">
        <f t="shared" si="242"/>
        <v>4100847.916666666</v>
      </c>
      <c r="AS970" s="171">
        <f t="shared" si="247"/>
        <v>2186.5284974093265</v>
      </c>
      <c r="AT970">
        <f t="shared" si="255"/>
        <v>965000</v>
      </c>
      <c r="AU970" s="171">
        <f t="shared" si="243"/>
        <v>4103034.4451640756</v>
      </c>
      <c r="AW970" s="171">
        <f t="shared" si="248"/>
        <v>3699166.666666667</v>
      </c>
      <c r="AX970" s="171">
        <f t="shared" si="249"/>
        <v>104853.88601036269</v>
      </c>
      <c r="AY970">
        <f t="shared" si="253"/>
        <v>965000</v>
      </c>
      <c r="AZ970" s="171">
        <f t="shared" si="244"/>
        <v>3804020.5526770297</v>
      </c>
      <c r="BB970" s="171">
        <f t="shared" si="250"/>
        <v>442291.66666666663</v>
      </c>
      <c r="BC970" s="171">
        <f t="shared" si="251"/>
        <v>55818.652849740931</v>
      </c>
      <c r="BD970">
        <f t="shared" si="254"/>
        <v>965000</v>
      </c>
      <c r="BE970" s="171">
        <f t="shared" si="245"/>
        <v>498110.31951640756</v>
      </c>
    </row>
    <row r="971" spans="39:57" x14ac:dyDescent="0.2">
      <c r="AM971" s="171">
        <f t="shared" si="240"/>
        <v>13485360</v>
      </c>
      <c r="AN971" s="171">
        <f t="shared" si="246"/>
        <v>5062.7583140080342</v>
      </c>
      <c r="AO971">
        <f t="shared" si="252"/>
        <v>966000</v>
      </c>
      <c r="AP971" s="171">
        <f t="shared" si="241"/>
        <v>13490422.758314008</v>
      </c>
      <c r="AR971" s="171">
        <f t="shared" si="242"/>
        <v>4105097.4999999995</v>
      </c>
      <c r="AS971" s="171">
        <f t="shared" si="247"/>
        <v>2184.2650103519668</v>
      </c>
      <c r="AT971">
        <f t="shared" si="255"/>
        <v>966000</v>
      </c>
      <c r="AU971" s="171">
        <f t="shared" si="243"/>
        <v>4107281.7650103513</v>
      </c>
      <c r="AW971" s="171">
        <f t="shared" si="248"/>
        <v>3703000</v>
      </c>
      <c r="AX971" s="171">
        <f t="shared" si="249"/>
        <v>104745.34161490684</v>
      </c>
      <c r="AY971">
        <f t="shared" si="253"/>
        <v>966000</v>
      </c>
      <c r="AZ971" s="171">
        <f t="shared" si="244"/>
        <v>3807745.3416149067</v>
      </c>
      <c r="BB971" s="171">
        <f t="shared" si="250"/>
        <v>442750</v>
      </c>
      <c r="BC971" s="171">
        <f t="shared" si="251"/>
        <v>55760.869565217392</v>
      </c>
      <c r="BD971">
        <f t="shared" si="254"/>
        <v>966000</v>
      </c>
      <c r="BE971" s="171">
        <f t="shared" si="245"/>
        <v>498510.86956521741</v>
      </c>
    </row>
    <row r="972" spans="39:57" x14ac:dyDescent="0.2">
      <c r="AM972" s="171">
        <f t="shared" si="240"/>
        <v>13499320</v>
      </c>
      <c r="AN972" s="171">
        <f t="shared" si="246"/>
        <v>5057.5227831765887</v>
      </c>
      <c r="AO972">
        <f t="shared" si="252"/>
        <v>967000</v>
      </c>
      <c r="AP972" s="171">
        <f t="shared" si="241"/>
        <v>13504377.522783177</v>
      </c>
      <c r="AR972" s="171">
        <f t="shared" si="242"/>
        <v>4109347.083333333</v>
      </c>
      <c r="AS972" s="171">
        <f t="shared" si="247"/>
        <v>2182.0062047569804</v>
      </c>
      <c r="AT972">
        <f t="shared" si="255"/>
        <v>967000</v>
      </c>
      <c r="AU972" s="171">
        <f t="shared" si="243"/>
        <v>4111529.0895380899</v>
      </c>
      <c r="AW972" s="171">
        <f t="shared" si="248"/>
        <v>3706833.3333333335</v>
      </c>
      <c r="AX972" s="171">
        <f t="shared" si="249"/>
        <v>104637.02171664943</v>
      </c>
      <c r="AY972">
        <f t="shared" si="253"/>
        <v>967000</v>
      </c>
      <c r="AZ972" s="171">
        <f t="shared" si="244"/>
        <v>3811470.3550499831</v>
      </c>
      <c r="BB972" s="171">
        <f t="shared" si="250"/>
        <v>443208.33333333331</v>
      </c>
      <c r="BC972" s="171">
        <f t="shared" si="251"/>
        <v>55703.205791106513</v>
      </c>
      <c r="BD972">
        <f t="shared" si="254"/>
        <v>967000</v>
      </c>
      <c r="BE972" s="171">
        <f t="shared" si="245"/>
        <v>498911.53912443982</v>
      </c>
    </row>
    <row r="973" spans="39:57" x14ac:dyDescent="0.2">
      <c r="AM973" s="171">
        <f t="shared" si="240"/>
        <v>13513280</v>
      </c>
      <c r="AN973" s="171">
        <f t="shared" si="246"/>
        <v>5052.2980695576043</v>
      </c>
      <c r="AO973">
        <f t="shared" si="252"/>
        <v>968000</v>
      </c>
      <c r="AP973" s="171">
        <f t="shared" si="241"/>
        <v>13518332.298069557</v>
      </c>
      <c r="AR973" s="171">
        <f t="shared" si="242"/>
        <v>4113596.666666666</v>
      </c>
      <c r="AS973" s="171">
        <f t="shared" si="247"/>
        <v>2179.7520661157023</v>
      </c>
      <c r="AT973">
        <f t="shared" si="255"/>
        <v>968000</v>
      </c>
      <c r="AU973" s="171">
        <f t="shared" si="243"/>
        <v>4115776.4187327819</v>
      </c>
      <c r="AW973" s="171">
        <f t="shared" si="248"/>
        <v>3710666.666666667</v>
      </c>
      <c r="AX973" s="171">
        <f t="shared" si="249"/>
        <v>104528.92561983471</v>
      </c>
      <c r="AY973">
        <f t="shared" si="253"/>
        <v>968000</v>
      </c>
      <c r="AZ973" s="171">
        <f t="shared" si="244"/>
        <v>3815195.5922865015</v>
      </c>
      <c r="BB973" s="171">
        <f t="shared" si="250"/>
        <v>443666.66666666663</v>
      </c>
      <c r="BC973" s="171">
        <f t="shared" si="251"/>
        <v>55645.661157024791</v>
      </c>
      <c r="BD973">
        <f t="shared" si="254"/>
        <v>968000</v>
      </c>
      <c r="BE973" s="171">
        <f t="shared" si="245"/>
        <v>499312.32782369142</v>
      </c>
    </row>
    <row r="974" spans="39:57" x14ac:dyDescent="0.2">
      <c r="AM974" s="171">
        <f t="shared" si="240"/>
        <v>13527240</v>
      </c>
      <c r="AN974" s="171">
        <f t="shared" si="246"/>
        <v>5047.0841396612605</v>
      </c>
      <c r="AO974">
        <f t="shared" si="252"/>
        <v>969000</v>
      </c>
      <c r="AP974" s="171">
        <f t="shared" si="241"/>
        <v>13532287.084139662</v>
      </c>
      <c r="AR974" s="171">
        <f t="shared" si="242"/>
        <v>4117846.2499999995</v>
      </c>
      <c r="AS974" s="171">
        <f t="shared" si="247"/>
        <v>2177.5025799793602</v>
      </c>
      <c r="AT974">
        <f t="shared" si="255"/>
        <v>969000</v>
      </c>
      <c r="AU974" s="171">
        <f t="shared" si="243"/>
        <v>4120023.7525799787</v>
      </c>
      <c r="AW974" s="171">
        <f t="shared" si="248"/>
        <v>3714500</v>
      </c>
      <c r="AX974" s="171">
        <f t="shared" si="249"/>
        <v>104421.05263157895</v>
      </c>
      <c r="AY974">
        <f t="shared" si="253"/>
        <v>969000</v>
      </c>
      <c r="AZ974" s="171">
        <f t="shared" si="244"/>
        <v>3818921.0526315789</v>
      </c>
      <c r="BB974" s="171">
        <f t="shared" si="250"/>
        <v>444125</v>
      </c>
      <c r="BC974" s="171">
        <f t="shared" si="251"/>
        <v>55588.23529411765</v>
      </c>
      <c r="BD974">
        <f t="shared" si="254"/>
        <v>969000</v>
      </c>
      <c r="BE974" s="171">
        <f t="shared" si="245"/>
        <v>499713.23529411765</v>
      </c>
    </row>
    <row r="975" spans="39:57" x14ac:dyDescent="0.2">
      <c r="AM975" s="171">
        <f t="shared" si="240"/>
        <v>13541200</v>
      </c>
      <c r="AN975" s="171">
        <f t="shared" si="246"/>
        <v>5041.8809601358362</v>
      </c>
      <c r="AO975">
        <f t="shared" si="252"/>
        <v>970000</v>
      </c>
      <c r="AP975" s="171">
        <f t="shared" si="241"/>
        <v>13546241.880960137</v>
      </c>
      <c r="AR975" s="171">
        <f t="shared" si="242"/>
        <v>4122095.833333333</v>
      </c>
      <c r="AS975" s="171">
        <f t="shared" si="247"/>
        <v>2175.2577319587631</v>
      </c>
      <c r="AT975">
        <f t="shared" si="255"/>
        <v>970000</v>
      </c>
      <c r="AU975" s="171">
        <f t="shared" si="243"/>
        <v>4124271.0910652918</v>
      </c>
      <c r="AW975" s="171">
        <f t="shared" si="248"/>
        <v>3718333.3333333335</v>
      </c>
      <c r="AX975" s="171">
        <f t="shared" si="249"/>
        <v>104313.40206185567</v>
      </c>
      <c r="AY975">
        <f t="shared" si="253"/>
        <v>970000</v>
      </c>
      <c r="AZ975" s="171">
        <f t="shared" si="244"/>
        <v>3822646.7353951894</v>
      </c>
      <c r="BB975" s="171">
        <f t="shared" si="250"/>
        <v>444583.33333333331</v>
      </c>
      <c r="BC975" s="171">
        <f t="shared" si="251"/>
        <v>55530.927835051545</v>
      </c>
      <c r="BD975">
        <f t="shared" si="254"/>
        <v>970000</v>
      </c>
      <c r="BE975" s="171">
        <f t="shared" si="245"/>
        <v>500114.26116838487</v>
      </c>
    </row>
    <row r="976" spans="39:57" x14ac:dyDescent="0.2">
      <c r="AM976" s="171">
        <f t="shared" si="240"/>
        <v>13555160</v>
      </c>
      <c r="AN976" s="171">
        <f t="shared" si="246"/>
        <v>5036.6884977670043</v>
      </c>
      <c r="AO976">
        <f t="shared" si="252"/>
        <v>971000</v>
      </c>
      <c r="AP976" s="171">
        <f t="shared" si="241"/>
        <v>13560196.688497767</v>
      </c>
      <c r="AR976" s="171">
        <f t="shared" si="242"/>
        <v>4126345.416666666</v>
      </c>
      <c r="AS976" s="171">
        <f t="shared" si="247"/>
        <v>2173.017507723996</v>
      </c>
      <c r="AT976">
        <f t="shared" si="255"/>
        <v>971000</v>
      </c>
      <c r="AU976" s="171">
        <f t="shared" si="243"/>
        <v>4128518.43417439</v>
      </c>
      <c r="AW976" s="171">
        <f t="shared" si="248"/>
        <v>3722166.666666667</v>
      </c>
      <c r="AX976" s="171">
        <f t="shared" si="249"/>
        <v>104205.97322348095</v>
      </c>
      <c r="AY976">
        <f t="shared" si="253"/>
        <v>971000</v>
      </c>
      <c r="AZ976" s="171">
        <f t="shared" si="244"/>
        <v>3826372.6398901478</v>
      </c>
      <c r="BB976" s="171">
        <f t="shared" si="250"/>
        <v>445041.66666666663</v>
      </c>
      <c r="BC976" s="171">
        <f t="shared" si="251"/>
        <v>55473.738414006177</v>
      </c>
      <c r="BD976">
        <f t="shared" si="254"/>
        <v>971000</v>
      </c>
      <c r="BE976" s="171">
        <f t="shared" si="245"/>
        <v>500515.40508067282</v>
      </c>
    </row>
    <row r="977" spans="39:57" x14ac:dyDescent="0.2">
      <c r="AM977" s="171">
        <f t="shared" si="240"/>
        <v>13569120</v>
      </c>
      <c r="AN977" s="171">
        <f t="shared" si="246"/>
        <v>5031.5067194771209</v>
      </c>
      <c r="AO977">
        <f t="shared" si="252"/>
        <v>972000</v>
      </c>
      <c r="AP977" s="171">
        <f t="shared" si="241"/>
        <v>13574151.506719477</v>
      </c>
      <c r="AR977" s="171">
        <f t="shared" si="242"/>
        <v>4130594.9999999995</v>
      </c>
      <c r="AS977" s="171">
        <f t="shared" si="247"/>
        <v>2170.7818930041153</v>
      </c>
      <c r="AT977">
        <f t="shared" si="255"/>
        <v>972000</v>
      </c>
      <c r="AU977" s="171">
        <f t="shared" si="243"/>
        <v>4132765.7818930037</v>
      </c>
      <c r="AW977" s="171">
        <f t="shared" si="248"/>
        <v>3726000</v>
      </c>
      <c r="AX977" s="171">
        <f t="shared" si="249"/>
        <v>104098.76543209876</v>
      </c>
      <c r="AY977">
        <f t="shared" si="253"/>
        <v>972000</v>
      </c>
      <c r="AZ977" s="171">
        <f t="shared" si="244"/>
        <v>3830098.7654320989</v>
      </c>
      <c r="BB977" s="171">
        <f t="shared" si="250"/>
        <v>445500</v>
      </c>
      <c r="BC977" s="171">
        <f t="shared" si="251"/>
        <v>55416.666666666664</v>
      </c>
      <c r="BD977">
        <f t="shared" si="254"/>
        <v>972000</v>
      </c>
      <c r="BE977" s="171">
        <f t="shared" si="245"/>
        <v>500916.66666666669</v>
      </c>
    </row>
    <row r="978" spans="39:57" x14ac:dyDescent="0.2">
      <c r="AM978" s="171">
        <f t="shared" si="240"/>
        <v>13583080</v>
      </c>
      <c r="AN978" s="171">
        <f t="shared" si="246"/>
        <v>5026.3355923245235</v>
      </c>
      <c r="AO978">
        <f t="shared" si="252"/>
        <v>973000</v>
      </c>
      <c r="AP978" s="171">
        <f t="shared" si="241"/>
        <v>13588106.335592324</v>
      </c>
      <c r="AR978" s="171">
        <f t="shared" si="242"/>
        <v>4134844.583333333</v>
      </c>
      <c r="AS978" s="171">
        <f t="shared" si="247"/>
        <v>2168.5508735868448</v>
      </c>
      <c r="AT978">
        <f t="shared" si="255"/>
        <v>973000</v>
      </c>
      <c r="AU978" s="171">
        <f t="shared" si="243"/>
        <v>4137013.1342069199</v>
      </c>
      <c r="AW978" s="171">
        <f t="shared" si="248"/>
        <v>3729833.3333333335</v>
      </c>
      <c r="AX978" s="171">
        <f t="shared" si="249"/>
        <v>103991.7780061665</v>
      </c>
      <c r="AY978">
        <f t="shared" si="253"/>
        <v>973000</v>
      </c>
      <c r="AZ978" s="171">
        <f t="shared" si="244"/>
        <v>3833825.1113395002</v>
      </c>
      <c r="BB978" s="171">
        <f t="shared" si="250"/>
        <v>445958.33333333331</v>
      </c>
      <c r="BC978" s="171">
        <f t="shared" si="251"/>
        <v>55359.712230215824</v>
      </c>
      <c r="BD978">
        <f t="shared" si="254"/>
        <v>973000</v>
      </c>
      <c r="BE978" s="171">
        <f t="shared" si="245"/>
        <v>501318.04556354915</v>
      </c>
    </row>
    <row r="979" spans="39:57" x14ac:dyDescent="0.2">
      <c r="AM979" s="171">
        <f t="shared" si="240"/>
        <v>13597040</v>
      </c>
      <c r="AN979" s="171">
        <f t="shared" si="246"/>
        <v>5021.1750835028352</v>
      </c>
      <c r="AO979">
        <f t="shared" si="252"/>
        <v>974000</v>
      </c>
      <c r="AP979" s="171">
        <f t="shared" si="241"/>
        <v>13602061.175083503</v>
      </c>
      <c r="AR979" s="171">
        <f t="shared" si="242"/>
        <v>4139094.166666666</v>
      </c>
      <c r="AS979" s="171">
        <f t="shared" si="247"/>
        <v>2166.3244353182749</v>
      </c>
      <c r="AT979">
        <f t="shared" si="255"/>
        <v>974000</v>
      </c>
      <c r="AU979" s="171">
        <f t="shared" si="243"/>
        <v>4141260.4911019844</v>
      </c>
      <c r="AW979" s="171">
        <f t="shared" si="248"/>
        <v>3733666.666666667</v>
      </c>
      <c r="AX979" s="171">
        <f t="shared" si="249"/>
        <v>103885.01026694046</v>
      </c>
      <c r="AY979">
        <f t="shared" si="253"/>
        <v>974000</v>
      </c>
      <c r="AZ979" s="171">
        <f t="shared" si="244"/>
        <v>3837551.6769336076</v>
      </c>
      <c r="BB979" s="171">
        <f t="shared" si="250"/>
        <v>446416.66666666663</v>
      </c>
      <c r="BC979" s="171">
        <f t="shared" si="251"/>
        <v>55302.874743326487</v>
      </c>
      <c r="BD979">
        <f t="shared" si="254"/>
        <v>974000</v>
      </c>
      <c r="BE979" s="171">
        <f t="shared" si="245"/>
        <v>501719.54140999314</v>
      </c>
    </row>
    <row r="980" spans="39:57" x14ac:dyDescent="0.2">
      <c r="AM980" s="171">
        <f t="shared" si="240"/>
        <v>13611000</v>
      </c>
      <c r="AN980" s="171">
        <f t="shared" si="246"/>
        <v>5016.0251603402685</v>
      </c>
      <c r="AO980">
        <f t="shared" si="252"/>
        <v>975000</v>
      </c>
      <c r="AP980" s="171">
        <f t="shared" si="241"/>
        <v>13616016.025160341</v>
      </c>
      <c r="AR980" s="171">
        <f t="shared" si="242"/>
        <v>4143343.7499999995</v>
      </c>
      <c r="AS980" s="171">
        <f t="shared" si="247"/>
        <v>2164.102564102564</v>
      </c>
      <c r="AT980">
        <f t="shared" si="255"/>
        <v>975000</v>
      </c>
      <c r="AU980" s="171">
        <f t="shared" si="243"/>
        <v>4145507.852564102</v>
      </c>
      <c r="AW980" s="171">
        <f t="shared" si="248"/>
        <v>3737500</v>
      </c>
      <c r="AX980" s="171">
        <f t="shared" si="249"/>
        <v>103778.46153846153</v>
      </c>
      <c r="AY980">
        <f t="shared" si="253"/>
        <v>975000</v>
      </c>
      <c r="AZ980" s="171">
        <f t="shared" si="244"/>
        <v>3841278.4615384615</v>
      </c>
      <c r="BB980" s="171">
        <f t="shared" si="250"/>
        <v>446875</v>
      </c>
      <c r="BC980" s="171">
        <f t="shared" si="251"/>
        <v>55246.153846153844</v>
      </c>
      <c r="BD980">
        <f t="shared" si="254"/>
        <v>975000</v>
      </c>
      <c r="BE980" s="171">
        <f t="shared" si="245"/>
        <v>502121.15384615387</v>
      </c>
    </row>
    <row r="981" spans="39:57" x14ac:dyDescent="0.2">
      <c r="AM981" s="171">
        <f t="shared" si="240"/>
        <v>13624960</v>
      </c>
      <c r="AN981" s="171">
        <f t="shared" si="246"/>
        <v>5010.8857902989357</v>
      </c>
      <c r="AO981">
        <f t="shared" si="252"/>
        <v>976000</v>
      </c>
      <c r="AP981" s="171">
        <f t="shared" si="241"/>
        <v>13629970.8857903</v>
      </c>
      <c r="AR981" s="171">
        <f t="shared" si="242"/>
        <v>4147593.333333333</v>
      </c>
      <c r="AS981" s="171">
        <f t="shared" si="247"/>
        <v>2161.8852459016393</v>
      </c>
      <c r="AT981">
        <f t="shared" si="255"/>
        <v>976000</v>
      </c>
      <c r="AU981" s="171">
        <f t="shared" si="243"/>
        <v>4149755.2185792346</v>
      </c>
      <c r="AW981" s="171">
        <f t="shared" si="248"/>
        <v>3741333.3333333335</v>
      </c>
      <c r="AX981" s="171">
        <f t="shared" si="249"/>
        <v>103672.13114754099</v>
      </c>
      <c r="AY981">
        <f t="shared" si="253"/>
        <v>976000</v>
      </c>
      <c r="AZ981" s="171">
        <f t="shared" si="244"/>
        <v>3845005.4644808746</v>
      </c>
      <c r="BB981" s="171">
        <f t="shared" si="250"/>
        <v>447333.33333333331</v>
      </c>
      <c r="BC981" s="171">
        <f t="shared" si="251"/>
        <v>55189.549180327871</v>
      </c>
      <c r="BD981">
        <f t="shared" si="254"/>
        <v>976000</v>
      </c>
      <c r="BE981" s="171">
        <f t="shared" si="245"/>
        <v>502522.88251366117</v>
      </c>
    </row>
    <row r="982" spans="39:57" x14ac:dyDescent="0.2">
      <c r="AM982" s="171">
        <f t="shared" si="240"/>
        <v>13638920</v>
      </c>
      <c r="AN982" s="171">
        <f t="shared" si="246"/>
        <v>5005.7569409741673</v>
      </c>
      <c r="AO982">
        <f t="shared" si="252"/>
        <v>977000</v>
      </c>
      <c r="AP982" s="171">
        <f t="shared" si="241"/>
        <v>13643925.756940974</v>
      </c>
      <c r="AR982" s="171">
        <f t="shared" si="242"/>
        <v>4151842.916666666</v>
      </c>
      <c r="AS982" s="171">
        <f t="shared" si="247"/>
        <v>2159.6724667349026</v>
      </c>
      <c r="AT982">
        <f t="shared" si="255"/>
        <v>977000</v>
      </c>
      <c r="AU982" s="171">
        <f t="shared" si="243"/>
        <v>4154002.5891334009</v>
      </c>
      <c r="AW982" s="171">
        <f t="shared" si="248"/>
        <v>3745166.666666667</v>
      </c>
      <c r="AX982" s="171">
        <f t="shared" si="249"/>
        <v>103566.01842374617</v>
      </c>
      <c r="AY982">
        <f t="shared" si="253"/>
        <v>977000</v>
      </c>
      <c r="AZ982" s="171">
        <f t="shared" si="244"/>
        <v>3848732.6850904133</v>
      </c>
      <c r="BB982" s="171">
        <f t="shared" si="250"/>
        <v>447791.66666666663</v>
      </c>
      <c r="BC982" s="171">
        <f t="shared" si="251"/>
        <v>55133.060388945749</v>
      </c>
      <c r="BD982">
        <f t="shared" si="254"/>
        <v>977000</v>
      </c>
      <c r="BE982" s="171">
        <f t="shared" si="245"/>
        <v>502924.72705561237</v>
      </c>
    </row>
    <row r="983" spans="39:57" x14ac:dyDescent="0.2">
      <c r="AM983" s="171">
        <f t="shared" si="240"/>
        <v>13652880</v>
      </c>
      <c r="AN983" s="171">
        <f t="shared" si="246"/>
        <v>5000.6385800938251</v>
      </c>
      <c r="AO983">
        <f t="shared" si="252"/>
        <v>978000</v>
      </c>
      <c r="AP983" s="171">
        <f t="shared" si="241"/>
        <v>13657880.638580093</v>
      </c>
      <c r="AR983" s="171">
        <f t="shared" si="242"/>
        <v>4156092.4999999995</v>
      </c>
      <c r="AS983" s="171">
        <f t="shared" si="247"/>
        <v>2157.4642126789367</v>
      </c>
      <c r="AT983">
        <f t="shared" si="255"/>
        <v>978000</v>
      </c>
      <c r="AU983" s="171">
        <f t="shared" si="243"/>
        <v>4158249.9642126784</v>
      </c>
      <c r="AW983" s="171">
        <f t="shared" si="248"/>
        <v>3749000</v>
      </c>
      <c r="AX983" s="171">
        <f t="shared" si="249"/>
        <v>103460.1226993865</v>
      </c>
      <c r="AY983">
        <f t="shared" si="253"/>
        <v>978000</v>
      </c>
      <c r="AZ983" s="171">
        <f t="shared" si="244"/>
        <v>3852460.1226993864</v>
      </c>
      <c r="BB983" s="171">
        <f t="shared" si="250"/>
        <v>448250</v>
      </c>
      <c r="BC983" s="171">
        <f t="shared" si="251"/>
        <v>55076.687116564419</v>
      </c>
      <c r="BD983">
        <f t="shared" si="254"/>
        <v>978000</v>
      </c>
      <c r="BE983" s="171">
        <f t="shared" si="245"/>
        <v>503326.68711656443</v>
      </c>
    </row>
    <row r="984" spans="39:57" x14ac:dyDescent="0.2">
      <c r="AM984" s="171">
        <f t="shared" si="240"/>
        <v>13666840</v>
      </c>
      <c r="AN984" s="171">
        <f t="shared" si="246"/>
        <v>4995.5306755176316</v>
      </c>
      <c r="AO984">
        <f t="shared" si="252"/>
        <v>979000</v>
      </c>
      <c r="AP984" s="171">
        <f t="shared" si="241"/>
        <v>13671835.530675517</v>
      </c>
      <c r="AR984" s="171">
        <f t="shared" si="242"/>
        <v>4160342.083333333</v>
      </c>
      <c r="AS984" s="171">
        <f t="shared" si="247"/>
        <v>2155.2604698672112</v>
      </c>
      <c r="AT984">
        <f t="shared" si="255"/>
        <v>979000</v>
      </c>
      <c r="AU984" s="171">
        <f t="shared" si="243"/>
        <v>4162497.3438032004</v>
      </c>
      <c r="AW984" s="171">
        <f t="shared" si="248"/>
        <v>3752833.3333333335</v>
      </c>
      <c r="AX984" s="171">
        <f t="shared" si="249"/>
        <v>103354.44330949949</v>
      </c>
      <c r="AY984">
        <f t="shared" si="253"/>
        <v>979000</v>
      </c>
      <c r="AZ984" s="171">
        <f t="shared" si="244"/>
        <v>3856187.7766428329</v>
      </c>
      <c r="BB984" s="171">
        <f t="shared" si="250"/>
        <v>448708.33333333331</v>
      </c>
      <c r="BC984" s="171">
        <f t="shared" si="251"/>
        <v>55020.429009193052</v>
      </c>
      <c r="BD984">
        <f t="shared" si="254"/>
        <v>979000</v>
      </c>
      <c r="BE984" s="171">
        <f t="shared" si="245"/>
        <v>503728.76234252634</v>
      </c>
    </row>
    <row r="985" spans="39:57" x14ac:dyDescent="0.2">
      <c r="AM985" s="171">
        <f t="shared" si="240"/>
        <v>13680800</v>
      </c>
      <c r="AN985" s="171">
        <f t="shared" si="246"/>
        <v>4990.433195236491</v>
      </c>
      <c r="AO985">
        <f t="shared" si="252"/>
        <v>980000</v>
      </c>
      <c r="AP985" s="171">
        <f t="shared" si="241"/>
        <v>13685790.433195237</v>
      </c>
      <c r="AR985" s="171">
        <f t="shared" si="242"/>
        <v>4164591.666666666</v>
      </c>
      <c r="AS985" s="171">
        <f t="shared" si="247"/>
        <v>2153.0612244897961</v>
      </c>
      <c r="AT985">
        <f t="shared" si="255"/>
        <v>980000</v>
      </c>
      <c r="AU985" s="171">
        <f t="shared" si="243"/>
        <v>4166744.727891156</v>
      </c>
      <c r="AW985" s="171">
        <f t="shared" si="248"/>
        <v>3756666.666666667</v>
      </c>
      <c r="AX985" s="171">
        <f t="shared" si="249"/>
        <v>103248.97959183673</v>
      </c>
      <c r="AY985">
        <f t="shared" si="253"/>
        <v>980000</v>
      </c>
      <c r="AZ985" s="171">
        <f t="shared" si="244"/>
        <v>3859915.6462585037</v>
      </c>
      <c r="BB985" s="171">
        <f t="shared" si="250"/>
        <v>449166.66666666663</v>
      </c>
      <c r="BC985" s="171">
        <f t="shared" si="251"/>
        <v>54964.285714285717</v>
      </c>
      <c r="BD985">
        <f t="shared" si="254"/>
        <v>980000</v>
      </c>
      <c r="BE985" s="171">
        <f t="shared" si="245"/>
        <v>504130.95238095237</v>
      </c>
    </row>
    <row r="986" spans="39:57" x14ac:dyDescent="0.2">
      <c r="AM986" s="171">
        <f t="shared" si="240"/>
        <v>13694760</v>
      </c>
      <c r="AN986" s="171">
        <f t="shared" si="246"/>
        <v>4985.3461073718263</v>
      </c>
      <c r="AO986">
        <f t="shared" si="252"/>
        <v>981000</v>
      </c>
      <c r="AP986" s="171">
        <f t="shared" si="241"/>
        <v>13699745.346107371</v>
      </c>
      <c r="AR986" s="171">
        <f t="shared" si="242"/>
        <v>4168841.2499999995</v>
      </c>
      <c r="AS986" s="171">
        <f t="shared" si="247"/>
        <v>2150.8664627930684</v>
      </c>
      <c r="AT986">
        <f t="shared" si="255"/>
        <v>981000</v>
      </c>
      <c r="AU986" s="171">
        <f t="shared" si="243"/>
        <v>4170992.1164627927</v>
      </c>
      <c r="AW986" s="171">
        <f t="shared" si="248"/>
        <v>3760500</v>
      </c>
      <c r="AX986" s="171">
        <f t="shared" si="249"/>
        <v>103143.73088685016</v>
      </c>
      <c r="AY986">
        <f t="shared" si="253"/>
        <v>981000</v>
      </c>
      <c r="AZ986" s="171">
        <f t="shared" si="244"/>
        <v>3863643.73088685</v>
      </c>
      <c r="BB986" s="171">
        <f t="shared" si="250"/>
        <v>449625</v>
      </c>
      <c r="BC986" s="171">
        <f t="shared" si="251"/>
        <v>54908.256880733948</v>
      </c>
      <c r="BD986">
        <f t="shared" si="254"/>
        <v>981000</v>
      </c>
      <c r="BE986" s="171">
        <f t="shared" si="245"/>
        <v>504533.25688073394</v>
      </c>
    </row>
    <row r="987" spans="39:57" x14ac:dyDescent="0.2">
      <c r="AM987" s="171">
        <f t="shared" si="240"/>
        <v>13708720</v>
      </c>
      <c r="AN987" s="171">
        <f t="shared" si="246"/>
        <v>4980.2693801749101</v>
      </c>
      <c r="AO987">
        <f t="shared" si="252"/>
        <v>982000</v>
      </c>
      <c r="AP987" s="171">
        <f t="shared" si="241"/>
        <v>13713700.269380175</v>
      </c>
      <c r="AR987" s="171">
        <f t="shared" si="242"/>
        <v>4173090.833333333</v>
      </c>
      <c r="AS987" s="171">
        <f t="shared" si="247"/>
        <v>2148.6761710794299</v>
      </c>
      <c r="AT987">
        <f t="shared" si="255"/>
        <v>982000</v>
      </c>
      <c r="AU987" s="171">
        <f t="shared" si="243"/>
        <v>4175239.5095044123</v>
      </c>
      <c r="AW987" s="171">
        <f t="shared" si="248"/>
        <v>3764333.3333333335</v>
      </c>
      <c r="AX987" s="171">
        <f t="shared" si="249"/>
        <v>103038.6965376782</v>
      </c>
      <c r="AY987">
        <f t="shared" si="253"/>
        <v>982000</v>
      </c>
      <c r="AZ987" s="171">
        <f t="shared" si="244"/>
        <v>3867372.0298710116</v>
      </c>
      <c r="BB987" s="171">
        <f t="shared" si="250"/>
        <v>450083.33333333331</v>
      </c>
      <c r="BC987" s="171">
        <f t="shared" si="251"/>
        <v>54852.342158859472</v>
      </c>
      <c r="BD987">
        <f t="shared" si="254"/>
        <v>982000</v>
      </c>
      <c r="BE987" s="171">
        <f t="shared" si="245"/>
        <v>504935.67549219279</v>
      </c>
    </row>
    <row r="988" spans="39:57" x14ac:dyDescent="0.2">
      <c r="AM988" s="171">
        <f t="shared" si="240"/>
        <v>13722680</v>
      </c>
      <c r="AN988" s="171">
        <f t="shared" si="246"/>
        <v>4975.2029820262069</v>
      </c>
      <c r="AO988">
        <f t="shared" si="252"/>
        <v>983000</v>
      </c>
      <c r="AP988" s="171">
        <f t="shared" si="241"/>
        <v>13727655.202982027</v>
      </c>
      <c r="AR988" s="171">
        <f t="shared" si="242"/>
        <v>4177340.416666666</v>
      </c>
      <c r="AS988" s="171">
        <f t="shared" si="247"/>
        <v>2146.4903357070193</v>
      </c>
      <c r="AT988">
        <f t="shared" si="255"/>
        <v>983000</v>
      </c>
      <c r="AU988" s="171">
        <f t="shared" si="243"/>
        <v>4179486.9070023731</v>
      </c>
      <c r="AW988" s="171">
        <f t="shared" si="248"/>
        <v>3768166.666666667</v>
      </c>
      <c r="AX988" s="171">
        <f t="shared" si="249"/>
        <v>102933.87589013224</v>
      </c>
      <c r="AY988">
        <f t="shared" si="253"/>
        <v>983000</v>
      </c>
      <c r="AZ988" s="171">
        <f t="shared" si="244"/>
        <v>3871100.542556799</v>
      </c>
      <c r="BB988" s="171">
        <f t="shared" si="250"/>
        <v>450541.66666666663</v>
      </c>
      <c r="BC988" s="171">
        <f t="shared" si="251"/>
        <v>54796.541200406915</v>
      </c>
      <c r="BD988">
        <f t="shared" si="254"/>
        <v>983000</v>
      </c>
      <c r="BE988" s="171">
        <f t="shared" si="245"/>
        <v>505338.20786707354</v>
      </c>
    </row>
    <row r="989" spans="39:57" x14ac:dyDescent="0.2">
      <c r="AM989" s="171">
        <f t="shared" si="240"/>
        <v>13736640</v>
      </c>
      <c r="AN989" s="171">
        <f t="shared" si="246"/>
        <v>4970.1468814347172</v>
      </c>
      <c r="AO989">
        <f t="shared" si="252"/>
        <v>984000</v>
      </c>
      <c r="AP989" s="171">
        <f t="shared" si="241"/>
        <v>13741610.146881435</v>
      </c>
      <c r="AR989" s="171">
        <f t="shared" si="242"/>
        <v>4181589.9999999995</v>
      </c>
      <c r="AS989" s="171">
        <f t="shared" si="247"/>
        <v>2144.3089430894311</v>
      </c>
      <c r="AT989">
        <f t="shared" si="255"/>
        <v>984000</v>
      </c>
      <c r="AU989" s="171">
        <f t="shared" si="243"/>
        <v>4183734.3089430891</v>
      </c>
      <c r="AW989" s="171">
        <f t="shared" si="248"/>
        <v>3772000</v>
      </c>
      <c r="AX989" s="171">
        <f t="shared" si="249"/>
        <v>102829.26829268293</v>
      </c>
      <c r="AY989">
        <f t="shared" si="253"/>
        <v>984000</v>
      </c>
      <c r="AZ989" s="171">
        <f t="shared" si="244"/>
        <v>3874829.2682926827</v>
      </c>
      <c r="BB989" s="171">
        <f t="shared" si="250"/>
        <v>451000</v>
      </c>
      <c r="BC989" s="171">
        <f t="shared" si="251"/>
        <v>54740.853658536587</v>
      </c>
      <c r="BD989">
        <f t="shared" si="254"/>
        <v>984000</v>
      </c>
      <c r="BE989" s="171">
        <f t="shared" si="245"/>
        <v>505740.85365853657</v>
      </c>
    </row>
    <row r="990" spans="39:57" x14ac:dyDescent="0.2">
      <c r="AM990" s="171">
        <f t="shared" si="240"/>
        <v>13750600</v>
      </c>
      <c r="AN990" s="171">
        <f t="shared" si="246"/>
        <v>4965.1010470373212</v>
      </c>
      <c r="AO990">
        <f t="shared" si="252"/>
        <v>985000</v>
      </c>
      <c r="AP990" s="171">
        <f t="shared" si="241"/>
        <v>13755565.101047037</v>
      </c>
      <c r="AR990" s="171">
        <f t="shared" si="242"/>
        <v>4185839.583333333</v>
      </c>
      <c r="AS990" s="171">
        <f t="shared" si="247"/>
        <v>2142.1319796954313</v>
      </c>
      <c r="AT990">
        <f t="shared" si="255"/>
        <v>985000</v>
      </c>
      <c r="AU990" s="171">
        <f t="shared" si="243"/>
        <v>4187981.7153130285</v>
      </c>
      <c r="AW990" s="171">
        <f t="shared" si="248"/>
        <v>3775833.3333333335</v>
      </c>
      <c r="AX990" s="171">
        <f t="shared" si="249"/>
        <v>102724.8730964467</v>
      </c>
      <c r="AY990">
        <f t="shared" si="253"/>
        <v>985000</v>
      </c>
      <c r="AZ990" s="171">
        <f t="shared" si="244"/>
        <v>3878558.20642978</v>
      </c>
      <c r="BB990" s="171">
        <f t="shared" si="250"/>
        <v>451458.33333333331</v>
      </c>
      <c r="BC990" s="171">
        <f t="shared" si="251"/>
        <v>54685.279187817257</v>
      </c>
      <c r="BD990">
        <f t="shared" si="254"/>
        <v>985000</v>
      </c>
      <c r="BE990" s="171">
        <f t="shared" si="245"/>
        <v>506143.61252115056</v>
      </c>
    </row>
    <row r="991" spans="39:57" x14ac:dyDescent="0.2">
      <c r="AM991" s="171">
        <f t="shared" si="240"/>
        <v>13764560</v>
      </c>
      <c r="AN991" s="171">
        <f t="shared" si="246"/>
        <v>4960.0654475981355</v>
      </c>
      <c r="AO991">
        <f t="shared" si="252"/>
        <v>986000</v>
      </c>
      <c r="AP991" s="171">
        <f t="shared" si="241"/>
        <v>13769520.065447599</v>
      </c>
      <c r="AR991" s="171">
        <f t="shared" si="242"/>
        <v>4190089.166666666</v>
      </c>
      <c r="AS991" s="171">
        <f t="shared" si="247"/>
        <v>2139.9594320486817</v>
      </c>
      <c r="AT991">
        <f t="shared" si="255"/>
        <v>986000</v>
      </c>
      <c r="AU991" s="171">
        <f t="shared" si="243"/>
        <v>4192229.1260987148</v>
      </c>
      <c r="AW991" s="171">
        <f t="shared" si="248"/>
        <v>3779666.666666667</v>
      </c>
      <c r="AX991" s="171">
        <f t="shared" si="249"/>
        <v>102620.68965517242</v>
      </c>
      <c r="AY991">
        <f t="shared" si="253"/>
        <v>986000</v>
      </c>
      <c r="AZ991" s="171">
        <f t="shared" si="244"/>
        <v>3882287.3563218396</v>
      </c>
      <c r="BB991" s="171">
        <f t="shared" si="250"/>
        <v>451916.66666666663</v>
      </c>
      <c r="BC991" s="171">
        <f t="shared" si="251"/>
        <v>54629.817444219065</v>
      </c>
      <c r="BD991">
        <f t="shared" si="254"/>
        <v>986000</v>
      </c>
      <c r="BE991" s="171">
        <f t="shared" si="245"/>
        <v>506546.48411088571</v>
      </c>
    </row>
    <row r="992" spans="39:57" x14ac:dyDescent="0.2">
      <c r="AM992" s="171">
        <f t="shared" si="240"/>
        <v>13778520</v>
      </c>
      <c r="AN992" s="171">
        <f t="shared" si="246"/>
        <v>4955.0400520078638</v>
      </c>
      <c r="AO992">
        <f t="shared" si="252"/>
        <v>987000</v>
      </c>
      <c r="AP992" s="171">
        <f t="shared" si="241"/>
        <v>13783475.040052008</v>
      </c>
      <c r="AR992" s="171">
        <f t="shared" si="242"/>
        <v>4194338.7499999991</v>
      </c>
      <c r="AS992" s="171">
        <f t="shared" si="247"/>
        <v>2137.7912867274567</v>
      </c>
      <c r="AT992">
        <f t="shared" si="255"/>
        <v>987000</v>
      </c>
      <c r="AU992" s="171">
        <f t="shared" si="243"/>
        <v>4196476.5412867265</v>
      </c>
      <c r="AW992" s="171">
        <f t="shared" si="248"/>
        <v>3783500</v>
      </c>
      <c r="AX992" s="171">
        <f t="shared" si="249"/>
        <v>102516.71732522796</v>
      </c>
      <c r="AY992">
        <f t="shared" si="253"/>
        <v>987000</v>
      </c>
      <c r="AZ992" s="171">
        <f t="shared" si="244"/>
        <v>3886016.7173252278</v>
      </c>
      <c r="BB992" s="171">
        <f t="shared" si="250"/>
        <v>452375</v>
      </c>
      <c r="BC992" s="171">
        <f t="shared" si="251"/>
        <v>54574.468085106382</v>
      </c>
      <c r="BD992">
        <f t="shared" si="254"/>
        <v>987000</v>
      </c>
      <c r="BE992" s="171">
        <f t="shared" si="245"/>
        <v>506949.4680851064</v>
      </c>
    </row>
    <row r="993" spans="39:57" x14ac:dyDescent="0.2">
      <c r="AM993" s="171">
        <f t="shared" si="240"/>
        <v>13792480</v>
      </c>
      <c r="AN993" s="171">
        <f t="shared" si="246"/>
        <v>4950.0248292831593</v>
      </c>
      <c r="AO993">
        <f t="shared" si="252"/>
        <v>988000</v>
      </c>
      <c r="AP993" s="171">
        <f t="shared" si="241"/>
        <v>13797430.024829283</v>
      </c>
      <c r="AR993" s="171">
        <f t="shared" si="242"/>
        <v>4198588.333333333</v>
      </c>
      <c r="AS993" s="171">
        <f t="shared" si="247"/>
        <v>2135.6275303643724</v>
      </c>
      <c r="AT993">
        <f t="shared" si="255"/>
        <v>988000</v>
      </c>
      <c r="AU993" s="171">
        <f t="shared" si="243"/>
        <v>4200723.9608636973</v>
      </c>
      <c r="AW993" s="171">
        <f t="shared" si="248"/>
        <v>3787333.3333333335</v>
      </c>
      <c r="AX993" s="171">
        <f t="shared" si="249"/>
        <v>102412.95546558705</v>
      </c>
      <c r="AY993">
        <f t="shared" si="253"/>
        <v>988000</v>
      </c>
      <c r="AZ993" s="171">
        <f t="shared" si="244"/>
        <v>3889746.2887989203</v>
      </c>
      <c r="BB993" s="171">
        <f t="shared" si="250"/>
        <v>452833.33333333331</v>
      </c>
      <c r="BC993" s="171">
        <f t="shared" si="251"/>
        <v>54519.230769230766</v>
      </c>
      <c r="BD993">
        <f t="shared" si="254"/>
        <v>988000</v>
      </c>
      <c r="BE993" s="171">
        <f t="shared" si="245"/>
        <v>507352.56410256407</v>
      </c>
    </row>
    <row r="994" spans="39:57" x14ac:dyDescent="0.2">
      <c r="AM994" s="171">
        <f t="shared" si="240"/>
        <v>13806440</v>
      </c>
      <c r="AN994" s="171">
        <f t="shared" si="246"/>
        <v>4945.0197485659874</v>
      </c>
      <c r="AO994">
        <f t="shared" si="252"/>
        <v>989000</v>
      </c>
      <c r="AP994" s="171">
        <f t="shared" si="241"/>
        <v>13811385.019748567</v>
      </c>
      <c r="AR994" s="171">
        <f t="shared" si="242"/>
        <v>4202837.916666666</v>
      </c>
      <c r="AS994" s="171">
        <f t="shared" si="247"/>
        <v>2133.4681496461071</v>
      </c>
      <c r="AT994">
        <f t="shared" si="255"/>
        <v>989000</v>
      </c>
      <c r="AU994" s="171">
        <f t="shared" si="243"/>
        <v>4204971.3848163122</v>
      </c>
      <c r="AW994" s="171">
        <f t="shared" si="248"/>
        <v>3791166.666666667</v>
      </c>
      <c r="AX994" s="171">
        <f t="shared" si="249"/>
        <v>102309.40343781597</v>
      </c>
      <c r="AY994">
        <f t="shared" si="253"/>
        <v>989000</v>
      </c>
      <c r="AZ994" s="171">
        <f t="shared" si="244"/>
        <v>3893476.070104483</v>
      </c>
      <c r="BB994" s="171">
        <f t="shared" si="250"/>
        <v>453291.66666666663</v>
      </c>
      <c r="BC994" s="171">
        <f t="shared" si="251"/>
        <v>54464.105156723963</v>
      </c>
      <c r="BD994">
        <f t="shared" si="254"/>
        <v>989000</v>
      </c>
      <c r="BE994" s="171">
        <f t="shared" si="245"/>
        <v>507755.77182339062</v>
      </c>
    </row>
    <row r="995" spans="39:57" x14ac:dyDescent="0.2">
      <c r="AM995" s="171">
        <f t="shared" si="240"/>
        <v>13820400</v>
      </c>
      <c r="AN995" s="171">
        <f t="shared" si="246"/>
        <v>4940.0247791229913</v>
      </c>
      <c r="AO995">
        <f t="shared" si="252"/>
        <v>990000</v>
      </c>
      <c r="AP995" s="171">
        <f t="shared" si="241"/>
        <v>13825340.024779122</v>
      </c>
      <c r="AR995" s="171">
        <f t="shared" si="242"/>
        <v>4207087.4999999991</v>
      </c>
      <c r="AS995" s="171">
        <f t="shared" si="247"/>
        <v>2131.3131313131312</v>
      </c>
      <c r="AT995">
        <f t="shared" si="255"/>
        <v>990000</v>
      </c>
      <c r="AU995" s="171">
        <f t="shared" si="243"/>
        <v>4209218.8131313119</v>
      </c>
      <c r="AW995" s="171">
        <f t="shared" si="248"/>
        <v>3795000</v>
      </c>
      <c r="AX995" s="171">
        <f t="shared" si="249"/>
        <v>102206.06060606061</v>
      </c>
      <c r="AY995">
        <f t="shared" si="253"/>
        <v>990000</v>
      </c>
      <c r="AZ995" s="171">
        <f t="shared" si="244"/>
        <v>3897206.0606060605</v>
      </c>
      <c r="BB995" s="171">
        <f t="shared" si="250"/>
        <v>453750</v>
      </c>
      <c r="BC995" s="171">
        <f t="shared" si="251"/>
        <v>54409.090909090912</v>
      </c>
      <c r="BD995">
        <f t="shared" si="254"/>
        <v>990000</v>
      </c>
      <c r="BE995" s="171">
        <f t="shared" si="245"/>
        <v>508159.09090909094</v>
      </c>
    </row>
    <row r="996" spans="39:57" x14ac:dyDescent="0.2">
      <c r="AM996" s="171">
        <f t="shared" si="240"/>
        <v>13834360</v>
      </c>
      <c r="AN996" s="171">
        <f t="shared" si="246"/>
        <v>4935.0398903448649</v>
      </c>
      <c r="AO996">
        <f t="shared" si="252"/>
        <v>991000</v>
      </c>
      <c r="AP996" s="171">
        <f t="shared" si="241"/>
        <v>13839295.039890345</v>
      </c>
      <c r="AR996" s="171">
        <f t="shared" si="242"/>
        <v>4211337.083333333</v>
      </c>
      <c r="AS996" s="171">
        <f t="shared" si="247"/>
        <v>2129.1624621594351</v>
      </c>
      <c r="AT996">
        <f t="shared" si="255"/>
        <v>991000</v>
      </c>
      <c r="AU996" s="171">
        <f t="shared" si="243"/>
        <v>4213466.2457954921</v>
      </c>
      <c r="AW996" s="171">
        <f t="shared" si="248"/>
        <v>3798833.3333333335</v>
      </c>
      <c r="AX996" s="171">
        <f t="shared" si="249"/>
        <v>102102.92633703331</v>
      </c>
      <c r="AY996">
        <f t="shared" si="253"/>
        <v>991000</v>
      </c>
      <c r="AZ996" s="171">
        <f t="shared" si="244"/>
        <v>3900936.259670367</v>
      </c>
      <c r="BB996" s="171">
        <f t="shared" si="250"/>
        <v>454208.33333333331</v>
      </c>
      <c r="BC996" s="171">
        <f t="shared" si="251"/>
        <v>54354.187689202823</v>
      </c>
      <c r="BD996">
        <f t="shared" si="254"/>
        <v>991000</v>
      </c>
      <c r="BE996" s="171">
        <f t="shared" si="245"/>
        <v>508562.52102253615</v>
      </c>
    </row>
    <row r="997" spans="39:57" x14ac:dyDescent="0.2">
      <c r="AM997" s="171">
        <f t="shared" si="240"/>
        <v>13848320</v>
      </c>
      <c r="AN997" s="171">
        <f t="shared" si="246"/>
        <v>4930.065051745727</v>
      </c>
      <c r="AO997">
        <f t="shared" si="252"/>
        <v>992000</v>
      </c>
      <c r="AP997" s="171">
        <f t="shared" si="241"/>
        <v>13853250.065051746</v>
      </c>
      <c r="AR997" s="171">
        <f t="shared" si="242"/>
        <v>4215586.666666666</v>
      </c>
      <c r="AS997" s="171">
        <f t="shared" si="247"/>
        <v>2127.016129032258</v>
      </c>
      <c r="AT997">
        <f t="shared" si="255"/>
        <v>992000</v>
      </c>
      <c r="AU997" s="171">
        <f t="shared" si="243"/>
        <v>4217713.6827956988</v>
      </c>
      <c r="AW997" s="171">
        <f t="shared" si="248"/>
        <v>3802666.666666667</v>
      </c>
      <c r="AX997" s="171">
        <f t="shared" si="249"/>
        <v>102000</v>
      </c>
      <c r="AY997">
        <f t="shared" si="253"/>
        <v>992000</v>
      </c>
      <c r="AZ997" s="171">
        <f t="shared" si="244"/>
        <v>3904666.666666667</v>
      </c>
      <c r="BB997" s="171">
        <f t="shared" si="250"/>
        <v>454666.66666666663</v>
      </c>
      <c r="BC997" s="171">
        <f t="shared" si="251"/>
        <v>54299.395161290326</v>
      </c>
      <c r="BD997">
        <f t="shared" si="254"/>
        <v>992000</v>
      </c>
      <c r="BE997" s="171">
        <f t="shared" si="245"/>
        <v>508966.06182795693</v>
      </c>
    </row>
    <row r="998" spans="39:57" x14ac:dyDescent="0.2">
      <c r="AM998" s="171">
        <f t="shared" si="240"/>
        <v>13862280</v>
      </c>
      <c r="AN998" s="171">
        <f t="shared" ref="AN998:AN1023" si="256">$C$16*$C$15/AO998</f>
        <v>4925.1002329624989</v>
      </c>
      <c r="AO998">
        <f t="shared" si="252"/>
        <v>993000</v>
      </c>
      <c r="AP998" s="171">
        <f t="shared" si="241"/>
        <v>13867205.100232963</v>
      </c>
      <c r="AR998" s="171">
        <f t="shared" si="242"/>
        <v>4219836.2499999991</v>
      </c>
      <c r="AS998" s="171">
        <f t="shared" si="247"/>
        <v>2124.8741188318227</v>
      </c>
      <c r="AT998">
        <f t="shared" si="255"/>
        <v>993000</v>
      </c>
      <c r="AU998" s="171">
        <f t="shared" si="243"/>
        <v>4221961.124118831</v>
      </c>
      <c r="AW998" s="171">
        <f t="shared" si="248"/>
        <v>3806500</v>
      </c>
      <c r="AX998" s="171">
        <f t="shared" si="249"/>
        <v>101897.28096676737</v>
      </c>
      <c r="AY998">
        <f t="shared" si="253"/>
        <v>993000</v>
      </c>
      <c r="AZ998" s="171">
        <f t="shared" si="244"/>
        <v>3908397.2809667676</v>
      </c>
      <c r="BB998" s="171">
        <f t="shared" si="250"/>
        <v>455125</v>
      </c>
      <c r="BC998" s="171">
        <f t="shared" si="251"/>
        <v>54244.712990936554</v>
      </c>
      <c r="BD998">
        <f t="shared" si="254"/>
        <v>993000</v>
      </c>
      <c r="BE998" s="171">
        <f t="shared" si="245"/>
        <v>509369.71299093653</v>
      </c>
    </row>
    <row r="999" spans="39:57" x14ac:dyDescent="0.2">
      <c r="AM999" s="171">
        <f t="shared" si="240"/>
        <v>13876240</v>
      </c>
      <c r="AN999" s="171">
        <f t="shared" si="256"/>
        <v>4920.1454037542871</v>
      </c>
      <c r="AO999">
        <f t="shared" si="252"/>
        <v>994000</v>
      </c>
      <c r="AP999" s="171">
        <f t="shared" si="241"/>
        <v>13881160.145403754</v>
      </c>
      <c r="AR999" s="171">
        <f t="shared" si="242"/>
        <v>4224085.833333333</v>
      </c>
      <c r="AS999" s="171">
        <f t="shared" si="247"/>
        <v>2122.7364185110664</v>
      </c>
      <c r="AT999">
        <f t="shared" si="255"/>
        <v>994000</v>
      </c>
      <c r="AU999" s="171">
        <f t="shared" si="243"/>
        <v>4226208.5697518438</v>
      </c>
      <c r="AW999" s="171">
        <f t="shared" si="248"/>
        <v>3810333.3333333335</v>
      </c>
      <c r="AX999" s="171">
        <f t="shared" si="249"/>
        <v>101794.76861167002</v>
      </c>
      <c r="AY999">
        <f t="shared" si="253"/>
        <v>994000</v>
      </c>
      <c r="AZ999" s="171">
        <f t="shared" si="244"/>
        <v>3912128.1019450035</v>
      </c>
      <c r="BB999" s="171">
        <f t="shared" si="250"/>
        <v>455583.33333333331</v>
      </c>
      <c r="BC999" s="171">
        <f t="shared" si="251"/>
        <v>54190.140845070426</v>
      </c>
      <c r="BD999">
        <f t="shared" si="254"/>
        <v>994000</v>
      </c>
      <c r="BE999" s="171">
        <f t="shared" si="245"/>
        <v>509773.47417840373</v>
      </c>
    </row>
    <row r="1000" spans="39:57" x14ac:dyDescent="0.2">
      <c r="AM1000" s="171">
        <f t="shared" si="240"/>
        <v>13890200</v>
      </c>
      <c r="AN1000" s="171">
        <f t="shared" si="256"/>
        <v>4915.2005340017704</v>
      </c>
      <c r="AO1000">
        <f t="shared" si="252"/>
        <v>995000</v>
      </c>
      <c r="AP1000" s="171">
        <f t="shared" si="241"/>
        <v>13895115.200534001</v>
      </c>
      <c r="AR1000" s="171">
        <f t="shared" si="242"/>
        <v>4228335.416666666</v>
      </c>
      <c r="AS1000" s="171">
        <f t="shared" si="247"/>
        <v>2120.6030150753768</v>
      </c>
      <c r="AT1000">
        <f t="shared" si="255"/>
        <v>995000</v>
      </c>
      <c r="AU1000" s="171">
        <f t="shared" si="243"/>
        <v>4230456.0196817415</v>
      </c>
      <c r="AW1000" s="171">
        <f t="shared" si="248"/>
        <v>3814166.666666667</v>
      </c>
      <c r="AX1000" s="171">
        <f t="shared" si="249"/>
        <v>101692.46231155779</v>
      </c>
      <c r="AY1000">
        <f t="shared" si="253"/>
        <v>995000</v>
      </c>
      <c r="AZ1000" s="171">
        <f t="shared" si="244"/>
        <v>3915859.1289782249</v>
      </c>
      <c r="BB1000" s="171">
        <f t="shared" si="250"/>
        <v>456041.66666666663</v>
      </c>
      <c r="BC1000" s="171">
        <f t="shared" si="251"/>
        <v>54135.678391959802</v>
      </c>
      <c r="BD1000">
        <f t="shared" si="254"/>
        <v>995000</v>
      </c>
      <c r="BE1000" s="171">
        <f t="shared" si="245"/>
        <v>510177.34505862644</v>
      </c>
    </row>
    <row r="1001" spans="39:57" x14ac:dyDescent="0.2">
      <c r="AM1001" s="171">
        <f t="shared" si="240"/>
        <v>13904160</v>
      </c>
      <c r="AN1001" s="171">
        <f t="shared" si="256"/>
        <v>4910.2655937065874</v>
      </c>
      <c r="AO1001">
        <f t="shared" si="252"/>
        <v>996000</v>
      </c>
      <c r="AP1001" s="171">
        <f t="shared" si="241"/>
        <v>13909070.265593706</v>
      </c>
      <c r="AR1001" s="171">
        <f t="shared" si="242"/>
        <v>4232584.9999999991</v>
      </c>
      <c r="AS1001" s="171">
        <f t="shared" si="247"/>
        <v>2118.4738955823295</v>
      </c>
      <c r="AT1001">
        <f t="shared" si="255"/>
        <v>996000</v>
      </c>
      <c r="AU1001" s="171">
        <f t="shared" si="243"/>
        <v>4234703.4738955814</v>
      </c>
      <c r="AW1001" s="171">
        <f t="shared" si="248"/>
        <v>3818000</v>
      </c>
      <c r="AX1001" s="171">
        <f t="shared" si="249"/>
        <v>101590.36144578313</v>
      </c>
      <c r="AY1001">
        <f t="shared" si="253"/>
        <v>996000</v>
      </c>
      <c r="AZ1001" s="171">
        <f t="shared" si="244"/>
        <v>3919590.3614457832</v>
      </c>
      <c r="BB1001" s="171">
        <f t="shared" si="250"/>
        <v>456500</v>
      </c>
      <c r="BC1001" s="171">
        <f t="shared" si="251"/>
        <v>54081.325301204823</v>
      </c>
      <c r="BD1001">
        <f t="shared" si="254"/>
        <v>996000</v>
      </c>
      <c r="BE1001" s="171">
        <f t="shared" si="245"/>
        <v>510581.32530120481</v>
      </c>
    </row>
    <row r="1002" spans="39:57" x14ac:dyDescent="0.2">
      <c r="AM1002" s="171">
        <f t="shared" si="240"/>
        <v>13918120</v>
      </c>
      <c r="AN1002" s="171">
        <f t="shared" si="256"/>
        <v>4905.3405529907332</v>
      </c>
      <c r="AO1002">
        <f t="shared" si="252"/>
        <v>997000</v>
      </c>
      <c r="AP1002" s="171">
        <f t="shared" si="241"/>
        <v>13923025.340552991</v>
      </c>
      <c r="AR1002" s="171">
        <f t="shared" si="242"/>
        <v>4236834.583333333</v>
      </c>
      <c r="AS1002" s="171">
        <f t="shared" si="247"/>
        <v>2116.3490471414243</v>
      </c>
      <c r="AT1002">
        <f t="shared" si="255"/>
        <v>997000</v>
      </c>
      <c r="AU1002" s="171">
        <f t="shared" si="243"/>
        <v>4238950.9323804742</v>
      </c>
      <c r="AW1002" s="171">
        <f t="shared" si="248"/>
        <v>3821833.3333333335</v>
      </c>
      <c r="AX1002" s="171">
        <f t="shared" si="249"/>
        <v>101488.46539618856</v>
      </c>
      <c r="AY1002">
        <f t="shared" si="253"/>
        <v>997000</v>
      </c>
      <c r="AZ1002" s="171">
        <f t="shared" si="244"/>
        <v>3923321.7987295222</v>
      </c>
      <c r="BB1002" s="171">
        <f t="shared" si="250"/>
        <v>456958.33333333331</v>
      </c>
      <c r="BC1002" s="171">
        <f t="shared" si="251"/>
        <v>54027.081243731191</v>
      </c>
      <c r="BD1002">
        <f t="shared" si="254"/>
        <v>997000</v>
      </c>
      <c r="BE1002" s="171">
        <f t="shared" si="245"/>
        <v>510985.41457706451</v>
      </c>
    </row>
    <row r="1003" spans="39:57" x14ac:dyDescent="0.2">
      <c r="AM1003" s="171">
        <f t="shared" si="240"/>
        <v>13932080</v>
      </c>
      <c r="AN1003" s="171">
        <f t="shared" si="256"/>
        <v>4900.425382095953</v>
      </c>
      <c r="AO1003">
        <f t="shared" si="252"/>
        <v>998000</v>
      </c>
      <c r="AP1003" s="171">
        <f t="shared" si="241"/>
        <v>13936980.425382096</v>
      </c>
      <c r="AR1003" s="171">
        <f t="shared" si="242"/>
        <v>4241084.166666666</v>
      </c>
      <c r="AS1003" s="171">
        <f t="shared" si="247"/>
        <v>2114.2284569138278</v>
      </c>
      <c r="AT1003">
        <f t="shared" si="255"/>
        <v>998000</v>
      </c>
      <c r="AU1003" s="171">
        <f t="shared" si="243"/>
        <v>4243198.3951235795</v>
      </c>
      <c r="AW1003" s="171">
        <f t="shared" si="248"/>
        <v>3825666.666666667</v>
      </c>
      <c r="AX1003" s="171">
        <f t="shared" si="249"/>
        <v>101386.77354709418</v>
      </c>
      <c r="AY1003">
        <f t="shared" si="253"/>
        <v>998000</v>
      </c>
      <c r="AZ1003" s="171">
        <f t="shared" si="244"/>
        <v>3927053.4402137613</v>
      </c>
      <c r="BB1003" s="171">
        <f t="shared" si="250"/>
        <v>457416.66666666663</v>
      </c>
      <c r="BC1003" s="171">
        <f t="shared" si="251"/>
        <v>53972.945891783565</v>
      </c>
      <c r="BD1003">
        <f t="shared" si="254"/>
        <v>998000</v>
      </c>
      <c r="BE1003" s="171">
        <f t="shared" si="245"/>
        <v>511389.6125584502</v>
      </c>
    </row>
    <row r="1004" spans="39:57" x14ac:dyDescent="0.2">
      <c r="AM1004" s="171">
        <f t="shared" si="240"/>
        <v>13946040</v>
      </c>
      <c r="AN1004" s="171">
        <f t="shared" si="256"/>
        <v>4895.5200513831442</v>
      </c>
      <c r="AO1004">
        <f t="shared" si="252"/>
        <v>999000</v>
      </c>
      <c r="AP1004" s="171">
        <f t="shared" si="241"/>
        <v>13950935.520051382</v>
      </c>
      <c r="AR1004" s="171">
        <f t="shared" si="242"/>
        <v>4245333.7499999991</v>
      </c>
      <c r="AS1004" s="171">
        <f t="shared" si="247"/>
        <v>2112.1121121121123</v>
      </c>
      <c r="AT1004">
        <f t="shared" si="255"/>
        <v>999000</v>
      </c>
      <c r="AU1004" s="171">
        <f t="shared" si="243"/>
        <v>4247445.8621121114</v>
      </c>
      <c r="AW1004" s="171">
        <f t="shared" si="248"/>
        <v>3829500</v>
      </c>
      <c r="AX1004" s="171">
        <f t="shared" si="249"/>
        <v>101285.28528528528</v>
      </c>
      <c r="AY1004">
        <f t="shared" si="253"/>
        <v>999000</v>
      </c>
      <c r="AZ1004" s="171">
        <f t="shared" si="244"/>
        <v>3930785.2852852852</v>
      </c>
      <c r="BB1004" s="171">
        <f t="shared" si="250"/>
        <v>457875</v>
      </c>
      <c r="BC1004" s="171">
        <f t="shared" si="251"/>
        <v>53918.91891891892</v>
      </c>
      <c r="BD1004">
        <f t="shared" si="254"/>
        <v>999000</v>
      </c>
      <c r="BE1004" s="171">
        <f t="shared" si="245"/>
        <v>511793.91891891893</v>
      </c>
    </row>
    <row r="1005" spans="39:57" x14ac:dyDescent="0.2">
      <c r="AM1005" s="171">
        <f t="shared" si="240"/>
        <v>13960000</v>
      </c>
      <c r="AN1005" s="171">
        <f t="shared" si="256"/>
        <v>4890.6245313317613</v>
      </c>
      <c r="AO1005">
        <f t="shared" si="252"/>
        <v>1000000</v>
      </c>
      <c r="AP1005" s="171">
        <f t="shared" si="241"/>
        <v>13964890.624531332</v>
      </c>
      <c r="AR1005" s="171">
        <f t="shared" si="242"/>
        <v>4249583.333333333</v>
      </c>
      <c r="AS1005" s="171">
        <f t="shared" si="247"/>
        <v>2110</v>
      </c>
      <c r="AT1005">
        <f t="shared" si="255"/>
        <v>1000000</v>
      </c>
      <c r="AU1005" s="171">
        <f t="shared" si="243"/>
        <v>4251693.333333333</v>
      </c>
      <c r="AW1005" s="171">
        <f t="shared" si="248"/>
        <v>3833333.3333333335</v>
      </c>
      <c r="AX1005" s="171">
        <f t="shared" si="249"/>
        <v>101184</v>
      </c>
      <c r="AY1005">
        <f t="shared" si="253"/>
        <v>1000000</v>
      </c>
      <c r="AZ1005" s="171">
        <f t="shared" si="244"/>
        <v>3934517.3333333335</v>
      </c>
      <c r="BB1005" s="171">
        <f t="shared" si="250"/>
        <v>458333.33333333331</v>
      </c>
      <c r="BC1005" s="171">
        <f t="shared" si="251"/>
        <v>53865</v>
      </c>
      <c r="BD1005">
        <f t="shared" si="254"/>
        <v>1000000</v>
      </c>
      <c r="BE1005" s="171">
        <f t="shared" si="245"/>
        <v>512198.33333333331</v>
      </c>
    </row>
    <row r="1006" spans="39:57" x14ac:dyDescent="0.2">
      <c r="AM1006" s="171">
        <f t="shared" si="240"/>
        <v>13973960</v>
      </c>
      <c r="AN1006" s="171">
        <f t="shared" si="256"/>
        <v>4885.7387925392222</v>
      </c>
      <c r="AO1006">
        <f t="shared" si="252"/>
        <v>1001000</v>
      </c>
      <c r="AP1006" s="171">
        <f t="shared" si="241"/>
        <v>13978845.738792539</v>
      </c>
      <c r="AR1006" s="171">
        <f t="shared" si="242"/>
        <v>4253832.916666666</v>
      </c>
      <c r="AS1006" s="171">
        <f t="shared" si="247"/>
        <v>2107.892107892108</v>
      </c>
      <c r="AT1006">
        <f t="shared" si="255"/>
        <v>1001000</v>
      </c>
      <c r="AU1006" s="171">
        <f t="shared" si="243"/>
        <v>4255940.8087745579</v>
      </c>
      <c r="AW1006" s="171">
        <f t="shared" si="248"/>
        <v>3837166.666666667</v>
      </c>
      <c r="AX1006" s="171">
        <f t="shared" si="249"/>
        <v>101082.91708291708</v>
      </c>
      <c r="AY1006">
        <f t="shared" si="253"/>
        <v>1001000</v>
      </c>
      <c r="AZ1006" s="171">
        <f t="shared" si="244"/>
        <v>3938249.5837495839</v>
      </c>
      <c r="BB1006" s="171">
        <f t="shared" si="250"/>
        <v>458791.66666666663</v>
      </c>
      <c r="BC1006" s="171">
        <f t="shared" si="251"/>
        <v>53811.188811188811</v>
      </c>
      <c r="BD1006">
        <f t="shared" si="254"/>
        <v>1001000</v>
      </c>
      <c r="BE1006" s="171">
        <f t="shared" si="245"/>
        <v>512602.85547785542</v>
      </c>
    </row>
    <row r="1007" spans="39:57" x14ac:dyDescent="0.2">
      <c r="AM1007" s="171">
        <f t="shared" si="240"/>
        <v>13987920</v>
      </c>
      <c r="AN1007" s="171">
        <f t="shared" si="256"/>
        <v>4880.8628057203205</v>
      </c>
      <c r="AO1007">
        <f t="shared" si="252"/>
        <v>1002000</v>
      </c>
      <c r="AP1007" s="171">
        <f t="shared" si="241"/>
        <v>13992800.86280572</v>
      </c>
      <c r="AR1007" s="171">
        <f t="shared" si="242"/>
        <v>4258082.4999999991</v>
      </c>
      <c r="AS1007" s="171">
        <f t="shared" si="247"/>
        <v>2105.7884231536927</v>
      </c>
      <c r="AT1007">
        <f t="shared" si="255"/>
        <v>1002000</v>
      </c>
      <c r="AU1007" s="171">
        <f t="shared" si="243"/>
        <v>4260188.2884231526</v>
      </c>
      <c r="AW1007" s="171">
        <f t="shared" si="248"/>
        <v>3841000</v>
      </c>
      <c r="AX1007" s="171">
        <f t="shared" si="249"/>
        <v>100982.03592814371</v>
      </c>
      <c r="AY1007">
        <f t="shared" si="253"/>
        <v>1002000</v>
      </c>
      <c r="AZ1007" s="171">
        <f t="shared" si="244"/>
        <v>3941982.0359281437</v>
      </c>
      <c r="BB1007" s="171">
        <f t="shared" si="250"/>
        <v>459250</v>
      </c>
      <c r="BC1007" s="171">
        <f t="shared" si="251"/>
        <v>53757.485029940122</v>
      </c>
      <c r="BD1007">
        <f t="shared" si="254"/>
        <v>1002000</v>
      </c>
      <c r="BE1007" s="171">
        <f t="shared" si="245"/>
        <v>513007.48502994014</v>
      </c>
    </row>
    <row r="1008" spans="39:57" x14ac:dyDescent="0.2">
      <c r="AM1008" s="171">
        <f t="shared" si="240"/>
        <v>14001880</v>
      </c>
      <c r="AN1008" s="171">
        <f t="shared" si="256"/>
        <v>4875.9965417066414</v>
      </c>
      <c r="AO1008">
        <f t="shared" si="252"/>
        <v>1003000</v>
      </c>
      <c r="AP1008" s="171">
        <f t="shared" si="241"/>
        <v>14006755.996541707</v>
      </c>
      <c r="AR1008" s="171">
        <f t="shared" si="242"/>
        <v>4262332.083333333</v>
      </c>
      <c r="AS1008" s="171">
        <f t="shared" si="247"/>
        <v>2103.6889332003989</v>
      </c>
      <c r="AT1008">
        <f t="shared" si="255"/>
        <v>1003000</v>
      </c>
      <c r="AU1008" s="171">
        <f t="shared" si="243"/>
        <v>4264435.7722665332</v>
      </c>
      <c r="AW1008" s="171">
        <f t="shared" si="248"/>
        <v>3844833.3333333335</v>
      </c>
      <c r="AX1008" s="171">
        <f t="shared" si="249"/>
        <v>100881.35593220338</v>
      </c>
      <c r="AY1008">
        <f t="shared" si="253"/>
        <v>1003000</v>
      </c>
      <c r="AZ1008" s="171">
        <f t="shared" si="244"/>
        <v>3945714.6892655371</v>
      </c>
      <c r="BB1008" s="171">
        <f t="shared" si="250"/>
        <v>459708.33333333331</v>
      </c>
      <c r="BC1008" s="171">
        <f t="shared" si="251"/>
        <v>53703.888334995012</v>
      </c>
      <c r="BD1008">
        <f t="shared" si="254"/>
        <v>1003000</v>
      </c>
      <c r="BE1008" s="171">
        <f t="shared" si="245"/>
        <v>513412.22166832833</v>
      </c>
    </row>
    <row r="1009" spans="39:57" x14ac:dyDescent="0.2">
      <c r="AM1009" s="171">
        <f t="shared" si="240"/>
        <v>14015840</v>
      </c>
      <c r="AN1009" s="171">
        <f t="shared" si="256"/>
        <v>4871.1399714459776</v>
      </c>
      <c r="AO1009">
        <f t="shared" si="252"/>
        <v>1004000</v>
      </c>
      <c r="AP1009" s="171">
        <f t="shared" si="241"/>
        <v>14020711.139971446</v>
      </c>
      <c r="AR1009" s="171">
        <f t="shared" si="242"/>
        <v>4266581.666666666</v>
      </c>
      <c r="AS1009" s="171">
        <f t="shared" si="247"/>
        <v>2101.5936254980079</v>
      </c>
      <c r="AT1009">
        <f t="shared" si="255"/>
        <v>1004000</v>
      </c>
      <c r="AU1009" s="171">
        <f t="shared" si="243"/>
        <v>4268683.2602921641</v>
      </c>
      <c r="AW1009" s="171">
        <f t="shared" si="248"/>
        <v>3848666.666666667</v>
      </c>
      <c r="AX1009" s="171">
        <f t="shared" si="249"/>
        <v>100780.87649402391</v>
      </c>
      <c r="AY1009">
        <f t="shared" si="253"/>
        <v>1004000</v>
      </c>
      <c r="AZ1009" s="171">
        <f t="shared" si="244"/>
        <v>3949447.5431606909</v>
      </c>
      <c r="BB1009" s="171">
        <f t="shared" si="250"/>
        <v>460166.66666666663</v>
      </c>
      <c r="BC1009" s="171">
        <f t="shared" si="251"/>
        <v>53650.398406374501</v>
      </c>
      <c r="BD1009">
        <f t="shared" si="254"/>
        <v>1004000</v>
      </c>
      <c r="BE1009" s="171">
        <f t="shared" si="245"/>
        <v>513817.06507304113</v>
      </c>
    </row>
    <row r="1010" spans="39:57" x14ac:dyDescent="0.2">
      <c r="AM1010" s="171">
        <f t="shared" si="240"/>
        <v>14029800</v>
      </c>
      <c r="AN1010" s="171">
        <f t="shared" si="256"/>
        <v>4866.2930660017528</v>
      </c>
      <c r="AO1010">
        <f t="shared" si="252"/>
        <v>1005000</v>
      </c>
      <c r="AP1010" s="171">
        <f t="shared" si="241"/>
        <v>14034666.293066002</v>
      </c>
      <c r="AR1010" s="171">
        <f t="shared" si="242"/>
        <v>4270831.2499999991</v>
      </c>
      <c r="AS1010" s="171">
        <f t="shared" si="247"/>
        <v>2099.5024875621889</v>
      </c>
      <c r="AT1010">
        <f t="shared" si="255"/>
        <v>1005000</v>
      </c>
      <c r="AU1010" s="171">
        <f t="shared" si="243"/>
        <v>4272930.7524875617</v>
      </c>
      <c r="AW1010" s="171">
        <f t="shared" si="248"/>
        <v>3852500</v>
      </c>
      <c r="AX1010" s="171">
        <f t="shared" si="249"/>
        <v>100680.59701492537</v>
      </c>
      <c r="AY1010">
        <f t="shared" si="253"/>
        <v>1005000</v>
      </c>
      <c r="AZ1010" s="171">
        <f t="shared" si="244"/>
        <v>3953180.5970149254</v>
      </c>
      <c r="BB1010" s="171">
        <f t="shared" si="250"/>
        <v>460625</v>
      </c>
      <c r="BC1010" s="171">
        <f t="shared" si="251"/>
        <v>53597.014925373136</v>
      </c>
      <c r="BD1010">
        <f t="shared" si="254"/>
        <v>1005000</v>
      </c>
      <c r="BE1010" s="171">
        <f t="shared" si="245"/>
        <v>514222.01492537314</v>
      </c>
    </row>
    <row r="1011" spans="39:57" x14ac:dyDescent="0.2">
      <c r="AM1011" s="171">
        <f t="shared" si="240"/>
        <v>14043760</v>
      </c>
      <c r="AN1011" s="171">
        <f t="shared" si="256"/>
        <v>4861.4557965524464</v>
      </c>
      <c r="AO1011">
        <f t="shared" si="252"/>
        <v>1006000</v>
      </c>
      <c r="AP1011" s="171">
        <f t="shared" si="241"/>
        <v>14048621.455796553</v>
      </c>
      <c r="AR1011" s="171">
        <f t="shared" si="242"/>
        <v>4275080.833333333</v>
      </c>
      <c r="AS1011" s="171">
        <f t="shared" si="247"/>
        <v>2097.4155069582507</v>
      </c>
      <c r="AT1011">
        <f t="shared" si="255"/>
        <v>1006000</v>
      </c>
      <c r="AU1011" s="171">
        <f t="shared" si="243"/>
        <v>4277178.2488402911</v>
      </c>
      <c r="AW1011" s="171">
        <f t="shared" si="248"/>
        <v>3856333.3333333335</v>
      </c>
      <c r="AX1011" s="171">
        <f t="shared" si="249"/>
        <v>100580.51689860834</v>
      </c>
      <c r="AY1011">
        <f t="shared" si="253"/>
        <v>1006000</v>
      </c>
      <c r="AZ1011" s="171">
        <f t="shared" si="244"/>
        <v>3956913.8502319418</v>
      </c>
      <c r="BB1011" s="171">
        <f t="shared" si="250"/>
        <v>461083.33333333331</v>
      </c>
      <c r="BC1011" s="171">
        <f t="shared" si="251"/>
        <v>53543.737574552681</v>
      </c>
      <c r="BD1011">
        <f t="shared" si="254"/>
        <v>1006000</v>
      </c>
      <c r="BE1011" s="171">
        <f t="shared" si="245"/>
        <v>514627.07090788602</v>
      </c>
    </row>
    <row r="1012" spans="39:57" x14ac:dyDescent="0.2">
      <c r="AM1012" s="171">
        <f t="shared" si="240"/>
        <v>14057720</v>
      </c>
      <c r="AN1012" s="171">
        <f t="shared" si="256"/>
        <v>4856.6281343910241</v>
      </c>
      <c r="AO1012">
        <f t="shared" si="252"/>
        <v>1007000</v>
      </c>
      <c r="AP1012" s="171">
        <f t="shared" si="241"/>
        <v>14062576.62813439</v>
      </c>
      <c r="AR1012" s="171">
        <f t="shared" si="242"/>
        <v>4279330.416666666</v>
      </c>
      <c r="AS1012" s="171">
        <f t="shared" si="247"/>
        <v>2095.3326713008937</v>
      </c>
      <c r="AT1012">
        <f t="shared" si="255"/>
        <v>1007000</v>
      </c>
      <c r="AU1012" s="171">
        <f t="shared" si="243"/>
        <v>4281425.7493379666</v>
      </c>
      <c r="AW1012" s="171">
        <f t="shared" si="248"/>
        <v>3860166.666666667</v>
      </c>
      <c r="AX1012" s="171">
        <f t="shared" si="249"/>
        <v>100480.63555114201</v>
      </c>
      <c r="AY1012">
        <f t="shared" si="253"/>
        <v>1007000</v>
      </c>
      <c r="AZ1012" s="171">
        <f t="shared" si="244"/>
        <v>3960647.302217809</v>
      </c>
      <c r="BB1012" s="171">
        <f t="shared" si="250"/>
        <v>461541.66666666663</v>
      </c>
      <c r="BC1012" s="171">
        <f t="shared" si="251"/>
        <v>53490.566037735851</v>
      </c>
      <c r="BD1012">
        <f t="shared" si="254"/>
        <v>1007000</v>
      </c>
      <c r="BE1012" s="171">
        <f t="shared" si="245"/>
        <v>515032.23270440247</v>
      </c>
    </row>
    <row r="1013" spans="39:57" x14ac:dyDescent="0.2">
      <c r="AM1013" s="171">
        <f t="shared" si="240"/>
        <v>14071680</v>
      </c>
      <c r="AN1013" s="171">
        <f t="shared" si="256"/>
        <v>4851.8100509243668</v>
      </c>
      <c r="AO1013">
        <f t="shared" si="252"/>
        <v>1008000</v>
      </c>
      <c r="AP1013" s="171">
        <f t="shared" si="241"/>
        <v>14076531.810050925</v>
      </c>
      <c r="AR1013" s="171">
        <f t="shared" si="242"/>
        <v>4283579.9999999991</v>
      </c>
      <c r="AS1013" s="171">
        <f t="shared" si="247"/>
        <v>2093.2539682539682</v>
      </c>
      <c r="AT1013">
        <f t="shared" si="255"/>
        <v>1008000</v>
      </c>
      <c r="AU1013" s="171">
        <f t="shared" si="243"/>
        <v>4285673.2539682528</v>
      </c>
      <c r="AW1013" s="171">
        <f t="shared" si="248"/>
        <v>3864000</v>
      </c>
      <c r="AX1013" s="171">
        <f t="shared" si="249"/>
        <v>100380.95238095238</v>
      </c>
      <c r="AY1013">
        <f t="shared" si="253"/>
        <v>1008000</v>
      </c>
      <c r="AZ1013" s="171">
        <f t="shared" si="244"/>
        <v>3964380.9523809524</v>
      </c>
      <c r="BB1013" s="171">
        <f t="shared" si="250"/>
        <v>462000</v>
      </c>
      <c r="BC1013" s="171">
        <f t="shared" si="251"/>
        <v>53437.5</v>
      </c>
      <c r="BD1013">
        <f t="shared" si="254"/>
        <v>1008000</v>
      </c>
      <c r="BE1013" s="171">
        <f t="shared" si="245"/>
        <v>515437.5</v>
      </c>
    </row>
    <row r="1014" spans="39:57" x14ac:dyDescent="0.2">
      <c r="AM1014" s="171">
        <f t="shared" si="240"/>
        <v>14085640</v>
      </c>
      <c r="AN1014" s="171">
        <f t="shared" si="256"/>
        <v>4847.0015176727075</v>
      </c>
      <c r="AO1014">
        <f t="shared" si="252"/>
        <v>1009000</v>
      </c>
      <c r="AP1014" s="171">
        <f t="shared" si="241"/>
        <v>14090487.001517672</v>
      </c>
      <c r="AR1014" s="171">
        <f t="shared" si="242"/>
        <v>4287829.583333333</v>
      </c>
      <c r="AS1014" s="171">
        <f t="shared" si="247"/>
        <v>2091.179385530228</v>
      </c>
      <c r="AT1014">
        <f t="shared" si="255"/>
        <v>1009000</v>
      </c>
      <c r="AU1014" s="171">
        <f t="shared" si="243"/>
        <v>4289920.7627188629</v>
      </c>
      <c r="AW1014" s="171">
        <f t="shared" si="248"/>
        <v>3867833.3333333335</v>
      </c>
      <c r="AX1014" s="171">
        <f t="shared" si="249"/>
        <v>100281.46679881071</v>
      </c>
      <c r="AY1014">
        <f t="shared" si="253"/>
        <v>1009000</v>
      </c>
      <c r="AZ1014" s="171">
        <f t="shared" si="244"/>
        <v>3968114.8001321442</v>
      </c>
      <c r="BB1014" s="171">
        <f t="shared" si="250"/>
        <v>462458.33333333331</v>
      </c>
      <c r="BC1014" s="171">
        <f t="shared" si="251"/>
        <v>53384.539147670963</v>
      </c>
      <c r="BD1014">
        <f t="shared" si="254"/>
        <v>1009000</v>
      </c>
      <c r="BE1014" s="171">
        <f t="shared" si="245"/>
        <v>515842.87248100428</v>
      </c>
    </row>
    <row r="1015" spans="39:57" x14ac:dyDescent="0.2">
      <c r="AM1015" s="171">
        <f t="shared" si="240"/>
        <v>14099600</v>
      </c>
      <c r="AN1015" s="171">
        <f t="shared" si="256"/>
        <v>4842.2025062690709</v>
      </c>
      <c r="AO1015">
        <f t="shared" si="252"/>
        <v>1010000</v>
      </c>
      <c r="AP1015" s="171">
        <f t="shared" si="241"/>
        <v>14104442.202506268</v>
      </c>
      <c r="AR1015" s="171">
        <f t="shared" si="242"/>
        <v>4292079.166666666</v>
      </c>
      <c r="AS1015" s="171">
        <f t="shared" si="247"/>
        <v>2089.1089108910892</v>
      </c>
      <c r="AT1015">
        <f t="shared" si="255"/>
        <v>1010000</v>
      </c>
      <c r="AU1015" s="171">
        <f t="shared" si="243"/>
        <v>4294168.2755775573</v>
      </c>
      <c r="AW1015" s="171">
        <f t="shared" si="248"/>
        <v>3871666.666666667</v>
      </c>
      <c r="AX1015" s="171">
        <f t="shared" si="249"/>
        <v>100182.17821782178</v>
      </c>
      <c r="AY1015">
        <f t="shared" si="253"/>
        <v>1010000</v>
      </c>
      <c r="AZ1015" s="171">
        <f t="shared" si="244"/>
        <v>3971848.8448844887</v>
      </c>
      <c r="BB1015" s="171">
        <f t="shared" si="250"/>
        <v>462916.66666666663</v>
      </c>
      <c r="BC1015" s="171">
        <f t="shared" si="251"/>
        <v>53331.683168316835</v>
      </c>
      <c r="BD1015">
        <f t="shared" si="254"/>
        <v>1010000</v>
      </c>
      <c r="BE1015" s="171">
        <f t="shared" si="245"/>
        <v>516248.34983498347</v>
      </c>
    </row>
    <row r="1016" spans="39:57" x14ac:dyDescent="0.2">
      <c r="AM1016" s="171">
        <f t="shared" si="240"/>
        <v>14113560</v>
      </c>
      <c r="AN1016" s="171">
        <f t="shared" si="256"/>
        <v>4837.4129884587155</v>
      </c>
      <c r="AO1016">
        <f t="shared" si="252"/>
        <v>1011000</v>
      </c>
      <c r="AP1016" s="171">
        <f t="shared" si="241"/>
        <v>14118397.412988458</v>
      </c>
      <c r="AR1016" s="171">
        <f t="shared" si="242"/>
        <v>4296328.7499999991</v>
      </c>
      <c r="AS1016" s="171">
        <f t="shared" si="247"/>
        <v>2087.0425321463899</v>
      </c>
      <c r="AT1016">
        <f t="shared" si="255"/>
        <v>1011000</v>
      </c>
      <c r="AU1016" s="171">
        <f t="shared" si="243"/>
        <v>4298415.792532145</v>
      </c>
      <c r="AW1016" s="171">
        <f t="shared" si="248"/>
        <v>3875500</v>
      </c>
      <c r="AX1016" s="171">
        <f t="shared" si="249"/>
        <v>100083.08605341247</v>
      </c>
      <c r="AY1016">
        <f t="shared" si="253"/>
        <v>1011000</v>
      </c>
      <c r="AZ1016" s="171">
        <f t="shared" si="244"/>
        <v>3975583.0860534124</v>
      </c>
      <c r="BB1016" s="171">
        <f t="shared" si="250"/>
        <v>463375</v>
      </c>
      <c r="BC1016" s="171">
        <f t="shared" si="251"/>
        <v>53278.931750741838</v>
      </c>
      <c r="BD1016">
        <f t="shared" si="254"/>
        <v>1011000</v>
      </c>
      <c r="BE1016" s="171">
        <f t="shared" si="245"/>
        <v>516653.93175074185</v>
      </c>
    </row>
    <row r="1017" spans="39:57" x14ac:dyDescent="0.2">
      <c r="AM1017" s="171">
        <f t="shared" si="240"/>
        <v>14127520</v>
      </c>
      <c r="AN1017" s="171">
        <f t="shared" si="256"/>
        <v>4832.6329360985783</v>
      </c>
      <c r="AO1017">
        <f t="shared" si="252"/>
        <v>1012000</v>
      </c>
      <c r="AP1017" s="171">
        <f t="shared" si="241"/>
        <v>14132352.632936098</v>
      </c>
      <c r="AR1017" s="171">
        <f t="shared" si="242"/>
        <v>4300578.333333333</v>
      </c>
      <c r="AS1017" s="171">
        <f t="shared" si="247"/>
        <v>2084.98023715415</v>
      </c>
      <c r="AT1017">
        <f t="shared" si="255"/>
        <v>1012000</v>
      </c>
      <c r="AU1017" s="171">
        <f t="shared" si="243"/>
        <v>4302663.3135704873</v>
      </c>
      <c r="AW1017" s="171">
        <f t="shared" si="248"/>
        <v>3879333.3333333335</v>
      </c>
      <c r="AX1017" s="171">
        <f t="shared" si="249"/>
        <v>99984.18972332016</v>
      </c>
      <c r="AY1017">
        <f t="shared" si="253"/>
        <v>1012000</v>
      </c>
      <c r="AZ1017" s="171">
        <f t="shared" si="244"/>
        <v>3979317.5230566538</v>
      </c>
      <c r="BB1017" s="171">
        <f t="shared" si="250"/>
        <v>463833.33333333331</v>
      </c>
      <c r="BC1017" s="171">
        <f t="shared" si="251"/>
        <v>53226.28458498024</v>
      </c>
      <c r="BD1017">
        <f t="shared" si="254"/>
        <v>1012000</v>
      </c>
      <c r="BE1017" s="171">
        <f t="shared" si="245"/>
        <v>517059.61791831354</v>
      </c>
    </row>
    <row r="1018" spans="39:57" x14ac:dyDescent="0.2">
      <c r="AM1018" s="171">
        <f t="shared" si="240"/>
        <v>14141480</v>
      </c>
      <c r="AN1018" s="171">
        <f t="shared" si="256"/>
        <v>4827.8623211567237</v>
      </c>
      <c r="AO1018">
        <f t="shared" si="252"/>
        <v>1013000</v>
      </c>
      <c r="AP1018" s="171">
        <f t="shared" si="241"/>
        <v>14146307.862321157</v>
      </c>
      <c r="AR1018" s="171">
        <f t="shared" si="242"/>
        <v>4304827.916666666</v>
      </c>
      <c r="AS1018" s="171">
        <f t="shared" si="247"/>
        <v>2082.9220138203355</v>
      </c>
      <c r="AT1018">
        <f t="shared" si="255"/>
        <v>1013000</v>
      </c>
      <c r="AU1018" s="171">
        <f t="shared" si="243"/>
        <v>4306910.8386804862</v>
      </c>
      <c r="AW1018" s="171">
        <f t="shared" si="248"/>
        <v>3883166.666666667</v>
      </c>
      <c r="AX1018" s="171">
        <f t="shared" si="249"/>
        <v>99885.488647581442</v>
      </c>
      <c r="AY1018">
        <f t="shared" si="253"/>
        <v>1013000</v>
      </c>
      <c r="AZ1018" s="171">
        <f t="shared" si="244"/>
        <v>3983052.1553142485</v>
      </c>
      <c r="BB1018" s="171">
        <f t="shared" si="250"/>
        <v>464291.66666666663</v>
      </c>
      <c r="BC1018" s="171">
        <f t="shared" si="251"/>
        <v>53173.741362290224</v>
      </c>
      <c r="BD1018">
        <f t="shared" si="254"/>
        <v>1013000</v>
      </c>
      <c r="BE1018" s="171">
        <f t="shared" si="245"/>
        <v>517465.40802895685</v>
      </c>
    </row>
    <row r="1019" spans="39:57" x14ac:dyDescent="0.2">
      <c r="AM1019" s="171">
        <f t="shared" si="240"/>
        <v>14155440</v>
      </c>
      <c r="AN1019" s="171">
        <f t="shared" si="256"/>
        <v>4823.1011157117964</v>
      </c>
      <c r="AO1019">
        <f t="shared" si="252"/>
        <v>1014000</v>
      </c>
      <c r="AP1019" s="171">
        <f t="shared" si="241"/>
        <v>14160263.101115711</v>
      </c>
      <c r="AR1019" s="171">
        <f t="shared" si="242"/>
        <v>4309077.4999999991</v>
      </c>
      <c r="AS1019" s="171">
        <f t="shared" si="247"/>
        <v>2080.8678500986193</v>
      </c>
      <c r="AT1019">
        <f t="shared" si="255"/>
        <v>1014000</v>
      </c>
      <c r="AU1019" s="171">
        <f t="shared" si="243"/>
        <v>4311158.3678500978</v>
      </c>
      <c r="AW1019" s="171">
        <f t="shared" si="248"/>
        <v>3887000</v>
      </c>
      <c r="AX1019" s="171">
        <f t="shared" si="249"/>
        <v>99786.982248520711</v>
      </c>
      <c r="AY1019">
        <f t="shared" si="253"/>
        <v>1014000</v>
      </c>
      <c r="AZ1019" s="171">
        <f t="shared" si="244"/>
        <v>3986786.9822485205</v>
      </c>
      <c r="BB1019" s="171">
        <f t="shared" si="250"/>
        <v>464750</v>
      </c>
      <c r="BC1019" s="171">
        <f t="shared" si="251"/>
        <v>53121.301775147927</v>
      </c>
      <c r="BD1019">
        <f t="shared" si="254"/>
        <v>1014000</v>
      </c>
      <c r="BE1019" s="171">
        <f t="shared" si="245"/>
        <v>517871.30177514791</v>
      </c>
    </row>
    <row r="1020" spans="39:57" x14ac:dyDescent="0.2">
      <c r="AM1020" s="171">
        <f t="shared" si="240"/>
        <v>14169400</v>
      </c>
      <c r="AN1020" s="171">
        <f t="shared" si="256"/>
        <v>4818.3492919524742</v>
      </c>
      <c r="AO1020">
        <f t="shared" si="252"/>
        <v>1015000</v>
      </c>
      <c r="AP1020" s="171">
        <f t="shared" si="241"/>
        <v>14174218.349291952</v>
      </c>
      <c r="AR1020" s="171">
        <f t="shared" si="242"/>
        <v>4313327.083333333</v>
      </c>
      <c r="AS1020" s="171">
        <f t="shared" si="247"/>
        <v>2078.8177339901476</v>
      </c>
      <c r="AT1020">
        <f t="shared" si="255"/>
        <v>1015000</v>
      </c>
      <c r="AU1020" s="171">
        <f t="shared" si="243"/>
        <v>4315405.9010673231</v>
      </c>
      <c r="AW1020" s="171">
        <f t="shared" si="248"/>
        <v>3890833.3333333335</v>
      </c>
      <c r="AX1020" s="171">
        <f t="shared" si="249"/>
        <v>99688.669950738913</v>
      </c>
      <c r="AY1020">
        <f t="shared" si="253"/>
        <v>1015000</v>
      </c>
      <c r="AZ1020" s="171">
        <f t="shared" si="244"/>
        <v>3990522.0032840725</v>
      </c>
      <c r="BB1020" s="171">
        <f t="shared" si="250"/>
        <v>465208.33333333331</v>
      </c>
      <c r="BC1020" s="171">
        <f t="shared" si="251"/>
        <v>53068.965517241377</v>
      </c>
      <c r="BD1020">
        <f t="shared" si="254"/>
        <v>1015000</v>
      </c>
      <c r="BE1020" s="171">
        <f t="shared" si="245"/>
        <v>518277.29885057471</v>
      </c>
    </row>
    <row r="1021" spans="39:57" x14ac:dyDescent="0.2">
      <c r="AM1021" s="171">
        <f t="shared" si="240"/>
        <v>14183360</v>
      </c>
      <c r="AN1021" s="171">
        <f t="shared" si="256"/>
        <v>4813.6068221769301</v>
      </c>
      <c r="AO1021">
        <f t="shared" si="252"/>
        <v>1016000</v>
      </c>
      <c r="AP1021" s="171">
        <f t="shared" si="241"/>
        <v>14188173.606822178</v>
      </c>
      <c r="AR1021" s="171">
        <f t="shared" si="242"/>
        <v>4317576.666666666</v>
      </c>
      <c r="AS1021" s="171">
        <f t="shared" si="247"/>
        <v>2076.7716535433069</v>
      </c>
      <c r="AT1021">
        <f t="shared" si="255"/>
        <v>1016000</v>
      </c>
      <c r="AU1021" s="171">
        <f t="shared" si="243"/>
        <v>4319653.4383202093</v>
      </c>
      <c r="AW1021" s="171">
        <f t="shared" si="248"/>
        <v>3894666.666666667</v>
      </c>
      <c r="AX1021" s="171">
        <f t="shared" si="249"/>
        <v>99590.551181102361</v>
      </c>
      <c r="AY1021">
        <f t="shared" si="253"/>
        <v>1016000</v>
      </c>
      <c r="AZ1021" s="171">
        <f t="shared" si="244"/>
        <v>3994257.2178477691</v>
      </c>
      <c r="BB1021" s="171">
        <f t="shared" si="250"/>
        <v>465666.66666666663</v>
      </c>
      <c r="BC1021" s="171">
        <f t="shared" si="251"/>
        <v>53016.732283464567</v>
      </c>
      <c r="BD1021">
        <f t="shared" si="254"/>
        <v>1016000</v>
      </c>
      <c r="BE1021" s="171">
        <f t="shared" si="245"/>
        <v>518683.3989501312</v>
      </c>
    </row>
    <row r="1022" spans="39:57" x14ac:dyDescent="0.2">
      <c r="AM1022" s="171">
        <f t="shared" si="240"/>
        <v>14197320</v>
      </c>
      <c r="AN1022" s="171">
        <f t="shared" si="256"/>
        <v>4808.8736787922926</v>
      </c>
      <c r="AO1022">
        <f t="shared" si="252"/>
        <v>1017000</v>
      </c>
      <c r="AP1022" s="171">
        <f t="shared" si="241"/>
        <v>14202128.873678792</v>
      </c>
      <c r="AR1022" s="171">
        <f t="shared" si="242"/>
        <v>4321826.2499999991</v>
      </c>
      <c r="AS1022" s="171">
        <f t="shared" si="247"/>
        <v>2074.7295968534909</v>
      </c>
      <c r="AT1022">
        <f t="shared" si="255"/>
        <v>1017000</v>
      </c>
      <c r="AU1022" s="171">
        <f t="shared" si="243"/>
        <v>4323900.9795968523</v>
      </c>
      <c r="AW1022" s="171">
        <f t="shared" si="248"/>
        <v>3898500</v>
      </c>
      <c r="AX1022" s="171">
        <f t="shared" si="249"/>
        <v>99492.625368731562</v>
      </c>
      <c r="AY1022">
        <f t="shared" si="253"/>
        <v>1017000</v>
      </c>
      <c r="AZ1022" s="171">
        <f t="shared" si="244"/>
        <v>3997992.6253687316</v>
      </c>
      <c r="BB1022" s="171">
        <f t="shared" si="250"/>
        <v>466125</v>
      </c>
      <c r="BC1022" s="171">
        <f t="shared" si="251"/>
        <v>52964.601769911504</v>
      </c>
      <c r="BD1022">
        <f t="shared" si="254"/>
        <v>1017000</v>
      </c>
      <c r="BE1022" s="171">
        <f t="shared" si="245"/>
        <v>519089.60176991147</v>
      </c>
    </row>
    <row r="1023" spans="39:57" x14ac:dyDescent="0.2">
      <c r="AM1023" s="171">
        <f t="shared" si="240"/>
        <v>14211280</v>
      </c>
      <c r="AN1023" s="171">
        <f t="shared" si="256"/>
        <v>4804.1498343141075</v>
      </c>
      <c r="AO1023">
        <f t="shared" si="252"/>
        <v>1018000</v>
      </c>
      <c r="AP1023" s="171">
        <f t="shared" si="241"/>
        <v>14216084.149834314</v>
      </c>
      <c r="AR1023" s="171">
        <f t="shared" si="242"/>
        <v>4326075.833333333</v>
      </c>
      <c r="AS1023" s="171">
        <f t="shared" si="247"/>
        <v>2072.6915520628686</v>
      </c>
      <c r="AT1023">
        <f t="shared" si="255"/>
        <v>1018000</v>
      </c>
      <c r="AU1023" s="171">
        <f t="shared" si="243"/>
        <v>4328148.5248853955</v>
      </c>
      <c r="AW1023" s="171">
        <f t="shared" si="248"/>
        <v>3936833.3333333335</v>
      </c>
      <c r="AX1023" s="171">
        <f t="shared" si="249"/>
        <v>98523.855890944498</v>
      </c>
      <c r="AY1023">
        <f>10000+AY1022</f>
        <v>1027000</v>
      </c>
      <c r="AZ1023" s="171">
        <f t="shared" si="244"/>
        <v>4035357.1892242781</v>
      </c>
      <c r="BB1023" s="171">
        <f t="shared" si="250"/>
        <v>468416.66666666663</v>
      </c>
      <c r="BC1023" s="171">
        <f t="shared" si="251"/>
        <v>52705.479452054795</v>
      </c>
      <c r="BD1023">
        <f>5000+BD1022</f>
        <v>1022000</v>
      </c>
      <c r="BE1023" s="171">
        <f t="shared" si="245"/>
        <v>521122.1461187214</v>
      </c>
    </row>
    <row r="1024" spans="39:57" x14ac:dyDescent="0.2">
      <c r="AW1024" s="171">
        <f t="shared" si="248"/>
        <v>3975166.666666667</v>
      </c>
      <c r="AX1024" s="171">
        <f t="shared" si="249"/>
        <v>97573.770491803283</v>
      </c>
      <c r="AY1024">
        <f t="shared" ref="AY1024:AY1087" si="257">10000+AY1023</f>
        <v>1037000</v>
      </c>
      <c r="AZ1024" s="171">
        <f t="shared" si="244"/>
        <v>4072740.43715847</v>
      </c>
      <c r="BB1024" s="171">
        <f t="shared" si="250"/>
        <v>470708.33333333331</v>
      </c>
      <c r="BC1024" s="171">
        <f t="shared" si="251"/>
        <v>52448.880233690361</v>
      </c>
      <c r="BD1024">
        <f t="shared" ref="BD1024:BD1087" si="258">5000+BD1023</f>
        <v>1027000</v>
      </c>
      <c r="BE1024" s="171">
        <f t="shared" si="245"/>
        <v>523157.21356702369</v>
      </c>
    </row>
    <row r="1025" spans="49:57" x14ac:dyDescent="0.2">
      <c r="AW1025" s="171">
        <f t="shared" si="248"/>
        <v>4013500</v>
      </c>
      <c r="AX1025" s="171">
        <f t="shared" si="249"/>
        <v>96641.833810888245</v>
      </c>
      <c r="AY1025">
        <f t="shared" si="257"/>
        <v>1047000</v>
      </c>
      <c r="AZ1025" s="171">
        <f t="shared" si="244"/>
        <v>4110141.8338108882</v>
      </c>
      <c r="BB1025" s="171">
        <f t="shared" si="250"/>
        <v>473000</v>
      </c>
      <c r="BC1025" s="171">
        <f t="shared" si="251"/>
        <v>52194.767441860466</v>
      </c>
      <c r="BD1025">
        <f t="shared" si="258"/>
        <v>1032000</v>
      </c>
      <c r="BE1025" s="171">
        <f t="shared" si="245"/>
        <v>525194.76744186052</v>
      </c>
    </row>
    <row r="1026" spans="49:57" x14ac:dyDescent="0.2">
      <c r="AW1026" s="171">
        <f t="shared" si="248"/>
        <v>4051833.3333333335</v>
      </c>
      <c r="AX1026" s="171">
        <f t="shared" si="249"/>
        <v>95727.530747398298</v>
      </c>
      <c r="AY1026">
        <f t="shared" si="257"/>
        <v>1057000</v>
      </c>
      <c r="AZ1026" s="171">
        <f t="shared" si="244"/>
        <v>4147560.8640807318</v>
      </c>
      <c r="BB1026" s="171">
        <f t="shared" si="250"/>
        <v>475291.66666666663</v>
      </c>
      <c r="BC1026" s="171">
        <f t="shared" si="251"/>
        <v>51943.105110896817</v>
      </c>
      <c r="BD1026">
        <f t="shared" si="258"/>
        <v>1037000</v>
      </c>
      <c r="BE1026" s="171">
        <f t="shared" si="245"/>
        <v>527234.7717775635</v>
      </c>
    </row>
    <row r="1027" spans="49:57" x14ac:dyDescent="0.2">
      <c r="AW1027" s="171">
        <f t="shared" si="248"/>
        <v>4090166.666666667</v>
      </c>
      <c r="AX1027" s="171">
        <f t="shared" si="249"/>
        <v>94830.365510777876</v>
      </c>
      <c r="AY1027">
        <f t="shared" si="257"/>
        <v>1067000</v>
      </c>
      <c r="AZ1027" s="171">
        <f t="shared" si="244"/>
        <v>4184997.032177445</v>
      </c>
      <c r="BB1027" s="171">
        <f t="shared" si="250"/>
        <v>477583.33333333331</v>
      </c>
      <c r="BC1027" s="171">
        <f t="shared" si="251"/>
        <v>51693.857965451054</v>
      </c>
      <c r="BD1027">
        <f t="shared" si="258"/>
        <v>1042000</v>
      </c>
      <c r="BE1027" s="171">
        <f t="shared" si="245"/>
        <v>529277.19129878434</v>
      </c>
    </row>
    <row r="1028" spans="49:57" x14ac:dyDescent="0.2">
      <c r="AW1028" s="171">
        <f t="shared" si="248"/>
        <v>4128500</v>
      </c>
      <c r="AX1028" s="171">
        <f t="shared" si="249"/>
        <v>93949.860724233979</v>
      </c>
      <c r="AY1028">
        <f t="shared" si="257"/>
        <v>1077000</v>
      </c>
      <c r="AZ1028" s="171">
        <f t="shared" si="244"/>
        <v>4222449.860724234</v>
      </c>
      <c r="BB1028" s="171">
        <f t="shared" si="250"/>
        <v>479875</v>
      </c>
      <c r="BC1028" s="171">
        <f t="shared" si="251"/>
        <v>51446.99140401146</v>
      </c>
      <c r="BD1028">
        <f t="shared" si="258"/>
        <v>1047000</v>
      </c>
      <c r="BE1028" s="171">
        <f t="shared" si="245"/>
        <v>531321.9914040115</v>
      </c>
    </row>
    <row r="1029" spans="49:57" x14ac:dyDescent="0.2">
      <c r="AW1029" s="171">
        <f t="shared" si="248"/>
        <v>4166833.3333333335</v>
      </c>
      <c r="AX1029" s="171">
        <f t="shared" si="249"/>
        <v>93085.55657773689</v>
      </c>
      <c r="AY1029">
        <f t="shared" si="257"/>
        <v>1087000</v>
      </c>
      <c r="AZ1029" s="171">
        <f t="shared" ref="AZ1029:AZ1092" si="259">AW1029+AX1029</f>
        <v>4259918.8899110705</v>
      </c>
      <c r="BB1029" s="171">
        <f t="shared" si="250"/>
        <v>482166.66666666663</v>
      </c>
      <c r="BC1029" s="171">
        <f t="shared" si="251"/>
        <v>51202.471482889734</v>
      </c>
      <c r="BD1029">
        <f t="shared" si="258"/>
        <v>1052000</v>
      </c>
      <c r="BE1029" s="171">
        <f t="shared" ref="BE1029:BE1092" si="260">BB1029+BC1029</f>
        <v>533369.13814955635</v>
      </c>
    </row>
    <row r="1030" spans="49:57" x14ac:dyDescent="0.2">
      <c r="AW1030" s="171">
        <f t="shared" ref="AW1030:AW1093" si="261">AY1030/2*$C$73</f>
        <v>4205166.666666667</v>
      </c>
      <c r="AX1030" s="171">
        <f t="shared" ref="AX1030:AX1093" si="262">$C$72*$C$71/AY1030</f>
        <v>92237.010027347307</v>
      </c>
      <c r="AY1030">
        <f t="shared" si="257"/>
        <v>1097000</v>
      </c>
      <c r="AZ1030" s="171">
        <f t="shared" si="259"/>
        <v>4297403.6766940141</v>
      </c>
      <c r="BB1030" s="171">
        <f t="shared" ref="BB1030:BB1093" si="263">BD1030/2*$C$107</f>
        <v>484458.33333333331</v>
      </c>
      <c r="BC1030" s="171">
        <f t="shared" ref="BC1030:BC1093" si="264">$C$105*$C$106/BD1030</f>
        <v>50960.264900662252</v>
      </c>
      <c r="BD1030">
        <f t="shared" si="258"/>
        <v>1057000</v>
      </c>
      <c r="BE1030" s="171">
        <f t="shared" si="260"/>
        <v>535418.59823399561</v>
      </c>
    </row>
    <row r="1031" spans="49:57" x14ac:dyDescent="0.2">
      <c r="AW1031" s="171">
        <f t="shared" si="261"/>
        <v>4243500</v>
      </c>
      <c r="AX1031" s="171">
        <f t="shared" si="262"/>
        <v>91403.794037940374</v>
      </c>
      <c r="AY1031">
        <f t="shared" si="257"/>
        <v>1107000</v>
      </c>
      <c r="AZ1031" s="171">
        <f t="shared" si="259"/>
        <v>4334903.79403794</v>
      </c>
      <c r="BB1031" s="171">
        <f t="shared" si="263"/>
        <v>486750</v>
      </c>
      <c r="BC1031" s="171">
        <f t="shared" si="264"/>
        <v>50720.338983050846</v>
      </c>
      <c r="BD1031">
        <f t="shared" si="258"/>
        <v>1062000</v>
      </c>
      <c r="BE1031" s="171">
        <f t="shared" si="260"/>
        <v>537470.3389830509</v>
      </c>
    </row>
    <row r="1032" spans="49:57" x14ac:dyDescent="0.2">
      <c r="AW1032" s="171">
        <f t="shared" si="261"/>
        <v>4281833.333333334</v>
      </c>
      <c r="AX1032" s="171">
        <f t="shared" si="262"/>
        <v>90585.496866606976</v>
      </c>
      <c r="AY1032">
        <f t="shared" si="257"/>
        <v>1117000</v>
      </c>
      <c r="AZ1032" s="171">
        <f t="shared" si="259"/>
        <v>4372418.8301999411</v>
      </c>
      <c r="BB1032" s="171">
        <f t="shared" si="263"/>
        <v>489041.66666666663</v>
      </c>
      <c r="BC1032" s="171">
        <f t="shared" si="264"/>
        <v>50482.661668228677</v>
      </c>
      <c r="BD1032">
        <f t="shared" si="258"/>
        <v>1067000</v>
      </c>
      <c r="BE1032" s="171">
        <f t="shared" si="260"/>
        <v>539524.32833489531</v>
      </c>
    </row>
    <row r="1033" spans="49:57" x14ac:dyDescent="0.2">
      <c r="AW1033" s="171">
        <f t="shared" si="261"/>
        <v>4320166.666666667</v>
      </c>
      <c r="AX1033" s="171">
        <f t="shared" si="262"/>
        <v>89781.721384205855</v>
      </c>
      <c r="AY1033">
        <f t="shared" si="257"/>
        <v>1127000</v>
      </c>
      <c r="AZ1033" s="171">
        <f t="shared" si="259"/>
        <v>4409948.3880508728</v>
      </c>
      <c r="BB1033" s="171">
        <f t="shared" si="263"/>
        <v>491333.33333333331</v>
      </c>
      <c r="BC1033" s="171">
        <f t="shared" si="264"/>
        <v>50247.201492537315</v>
      </c>
      <c r="BD1033">
        <f t="shared" si="258"/>
        <v>1072000</v>
      </c>
      <c r="BE1033" s="171">
        <f t="shared" si="260"/>
        <v>541580.53482587065</v>
      </c>
    </row>
    <row r="1034" spans="49:57" x14ac:dyDescent="0.2">
      <c r="AW1034" s="171">
        <f t="shared" si="261"/>
        <v>4358500</v>
      </c>
      <c r="AX1034" s="171">
        <f t="shared" si="262"/>
        <v>88992.084432717675</v>
      </c>
      <c r="AY1034">
        <f t="shared" si="257"/>
        <v>1137000</v>
      </c>
      <c r="AZ1034" s="171">
        <f t="shared" si="259"/>
        <v>4447492.0844327174</v>
      </c>
      <c r="BB1034" s="171">
        <f t="shared" si="263"/>
        <v>493625</v>
      </c>
      <c r="BC1034" s="171">
        <f t="shared" si="264"/>
        <v>50013.927576601673</v>
      </c>
      <c r="BD1034">
        <f t="shared" si="258"/>
        <v>1077000</v>
      </c>
      <c r="BE1034" s="171">
        <f t="shared" si="260"/>
        <v>543638.92757660162</v>
      </c>
    </row>
    <row r="1035" spans="49:57" x14ac:dyDescent="0.2">
      <c r="AW1035" s="171">
        <f t="shared" si="261"/>
        <v>4396833.333333334</v>
      </c>
      <c r="AX1035" s="171">
        <f t="shared" si="262"/>
        <v>88216.216216216213</v>
      </c>
      <c r="AY1035">
        <f t="shared" si="257"/>
        <v>1147000</v>
      </c>
      <c r="AZ1035" s="171">
        <f t="shared" si="259"/>
        <v>4485049.5495495498</v>
      </c>
      <c r="BB1035" s="171">
        <f t="shared" si="263"/>
        <v>495916.66666666663</v>
      </c>
      <c r="BC1035" s="171">
        <f t="shared" si="264"/>
        <v>49782.809611829944</v>
      </c>
      <c r="BD1035">
        <f t="shared" si="258"/>
        <v>1082000</v>
      </c>
      <c r="BE1035" s="171">
        <f t="shared" si="260"/>
        <v>545699.47627849656</v>
      </c>
    </row>
    <row r="1036" spans="49:57" x14ac:dyDescent="0.2">
      <c r="AW1036" s="171">
        <f t="shared" si="261"/>
        <v>4435166.666666667</v>
      </c>
      <c r="AX1036" s="171">
        <f t="shared" si="262"/>
        <v>87453.759723422641</v>
      </c>
      <c r="AY1036">
        <f t="shared" si="257"/>
        <v>1157000</v>
      </c>
      <c r="AZ1036" s="171">
        <f t="shared" si="259"/>
        <v>4522620.42639009</v>
      </c>
      <c r="BB1036" s="171">
        <f t="shared" si="263"/>
        <v>498208.33333333331</v>
      </c>
      <c r="BC1036" s="171">
        <f t="shared" si="264"/>
        <v>49553.817847286111</v>
      </c>
      <c r="BD1036">
        <f t="shared" si="258"/>
        <v>1087000</v>
      </c>
      <c r="BE1036" s="171">
        <f t="shared" si="260"/>
        <v>547762.15118061937</v>
      </c>
    </row>
    <row r="1037" spans="49:57" x14ac:dyDescent="0.2">
      <c r="AW1037" s="171">
        <f t="shared" si="261"/>
        <v>4473500</v>
      </c>
      <c r="AX1037" s="171">
        <f t="shared" si="262"/>
        <v>86704.370179948586</v>
      </c>
      <c r="AY1037">
        <f t="shared" si="257"/>
        <v>1167000</v>
      </c>
      <c r="AZ1037" s="171">
        <f t="shared" si="259"/>
        <v>4560204.3701799484</v>
      </c>
      <c r="BB1037" s="171">
        <f t="shared" si="263"/>
        <v>500500</v>
      </c>
      <c r="BC1037" s="171">
        <f t="shared" si="264"/>
        <v>49326.923076923078</v>
      </c>
      <c r="BD1037">
        <f t="shared" si="258"/>
        <v>1092000</v>
      </c>
      <c r="BE1037" s="171">
        <f t="shared" si="260"/>
        <v>549826.92307692312</v>
      </c>
    </row>
    <row r="1038" spans="49:57" x14ac:dyDescent="0.2">
      <c r="AW1038" s="171">
        <f t="shared" si="261"/>
        <v>4511833.333333334</v>
      </c>
      <c r="AX1038" s="171">
        <f t="shared" si="262"/>
        <v>85967.714528462195</v>
      </c>
      <c r="AY1038">
        <f t="shared" si="257"/>
        <v>1177000</v>
      </c>
      <c r="AZ1038" s="171">
        <f t="shared" si="259"/>
        <v>4597801.0478617959</v>
      </c>
      <c r="BB1038" s="171">
        <f t="shared" si="263"/>
        <v>502791.66666666663</v>
      </c>
      <c r="BC1038" s="171">
        <f t="shared" si="264"/>
        <v>49102.096627164996</v>
      </c>
      <c r="BD1038">
        <f t="shared" si="258"/>
        <v>1097000</v>
      </c>
      <c r="BE1038" s="171">
        <f t="shared" si="260"/>
        <v>551893.76329383161</v>
      </c>
    </row>
    <row r="1039" spans="49:57" x14ac:dyDescent="0.2">
      <c r="AW1039" s="171">
        <f t="shared" si="261"/>
        <v>4550166.666666667</v>
      </c>
      <c r="AX1039" s="171">
        <f t="shared" si="262"/>
        <v>85243.470935130579</v>
      </c>
      <c r="AY1039">
        <f t="shared" si="257"/>
        <v>1187000</v>
      </c>
      <c r="AZ1039" s="171">
        <f t="shared" si="259"/>
        <v>4635410.1376017975</v>
      </c>
      <c r="BB1039" s="171">
        <f t="shared" si="263"/>
        <v>505083.33333333331</v>
      </c>
      <c r="BC1039" s="171">
        <f t="shared" si="264"/>
        <v>48879.310344827587</v>
      </c>
      <c r="BD1039">
        <f t="shared" si="258"/>
        <v>1102000</v>
      </c>
      <c r="BE1039" s="171">
        <f t="shared" si="260"/>
        <v>553962.64367816085</v>
      </c>
    </row>
    <row r="1040" spans="49:57" x14ac:dyDescent="0.2">
      <c r="AW1040" s="171">
        <f t="shared" si="261"/>
        <v>4588500</v>
      </c>
      <c r="AX1040" s="171">
        <f t="shared" si="262"/>
        <v>84531.328320802</v>
      </c>
      <c r="AY1040">
        <f t="shared" si="257"/>
        <v>1197000</v>
      </c>
      <c r="AZ1040" s="171">
        <f t="shared" si="259"/>
        <v>4673031.3283208022</v>
      </c>
      <c r="BB1040" s="171">
        <f t="shared" si="263"/>
        <v>507375</v>
      </c>
      <c r="BC1040" s="171">
        <f t="shared" si="264"/>
        <v>48658.536585365851</v>
      </c>
      <c r="BD1040">
        <f t="shared" si="258"/>
        <v>1107000</v>
      </c>
      <c r="BE1040" s="171">
        <f t="shared" si="260"/>
        <v>556033.53658536589</v>
      </c>
    </row>
    <row r="1041" spans="49:57" x14ac:dyDescent="0.2">
      <c r="AW1041" s="171">
        <f t="shared" si="261"/>
        <v>4626833.333333334</v>
      </c>
      <c r="AX1041" s="171">
        <f t="shared" si="262"/>
        <v>83830.985915492958</v>
      </c>
      <c r="AY1041">
        <f t="shared" si="257"/>
        <v>1207000</v>
      </c>
      <c r="AZ1041" s="171">
        <f t="shared" si="259"/>
        <v>4710664.3192488272</v>
      </c>
      <c r="BB1041" s="171">
        <f t="shared" si="263"/>
        <v>509666.66666666663</v>
      </c>
      <c r="BC1041" s="171">
        <f t="shared" si="264"/>
        <v>48439.748201438852</v>
      </c>
      <c r="BD1041">
        <f t="shared" si="258"/>
        <v>1112000</v>
      </c>
      <c r="BE1041" s="171">
        <f t="shared" si="260"/>
        <v>558106.41486810544</v>
      </c>
    </row>
    <row r="1042" spans="49:57" x14ac:dyDescent="0.2">
      <c r="AW1042" s="171">
        <f t="shared" si="261"/>
        <v>4665166.666666667</v>
      </c>
      <c r="AX1042" s="171">
        <f t="shared" si="262"/>
        <v>83142.15283483977</v>
      </c>
      <c r="AY1042">
        <f t="shared" si="257"/>
        <v>1217000</v>
      </c>
      <c r="AZ1042" s="171">
        <f t="shared" si="259"/>
        <v>4748308.8195015071</v>
      </c>
      <c r="BB1042" s="171">
        <f t="shared" si="263"/>
        <v>511958.33333333331</v>
      </c>
      <c r="BC1042" s="171">
        <f t="shared" si="264"/>
        <v>48222.918531781557</v>
      </c>
      <c r="BD1042">
        <f t="shared" si="258"/>
        <v>1117000</v>
      </c>
      <c r="BE1042" s="171">
        <f t="shared" si="260"/>
        <v>560181.2518651149</v>
      </c>
    </row>
    <row r="1043" spans="49:57" x14ac:dyDescent="0.2">
      <c r="AW1043" s="171">
        <f t="shared" si="261"/>
        <v>4703500</v>
      </c>
      <c r="AX1043" s="171">
        <f t="shared" si="262"/>
        <v>82464.547677261609</v>
      </c>
      <c r="AY1043">
        <f t="shared" si="257"/>
        <v>1227000</v>
      </c>
      <c r="AZ1043" s="171">
        <f t="shared" si="259"/>
        <v>4785964.5476772618</v>
      </c>
      <c r="BB1043" s="171">
        <f t="shared" si="263"/>
        <v>514250</v>
      </c>
      <c r="BC1043" s="171">
        <f t="shared" si="264"/>
        <v>48008.021390374335</v>
      </c>
      <c r="BD1043">
        <f t="shared" si="258"/>
        <v>1122000</v>
      </c>
      <c r="BE1043" s="171">
        <f t="shared" si="260"/>
        <v>562258.02139037428</v>
      </c>
    </row>
    <row r="1044" spans="49:57" x14ac:dyDescent="0.2">
      <c r="AW1044" s="171">
        <f t="shared" si="261"/>
        <v>4741833.333333334</v>
      </c>
      <c r="AX1044" s="171">
        <f t="shared" si="262"/>
        <v>81797.898140662888</v>
      </c>
      <c r="AY1044">
        <f t="shared" si="257"/>
        <v>1237000</v>
      </c>
      <c r="AZ1044" s="171">
        <f t="shared" si="259"/>
        <v>4823631.2314739972</v>
      </c>
      <c r="BB1044" s="171">
        <f t="shared" si="263"/>
        <v>516541.66666666663</v>
      </c>
      <c r="BC1044" s="171">
        <f t="shared" si="264"/>
        <v>47795.031055900618</v>
      </c>
      <c r="BD1044">
        <f t="shared" si="258"/>
        <v>1127000</v>
      </c>
      <c r="BE1044" s="171">
        <f t="shared" si="260"/>
        <v>564336.69772256725</v>
      </c>
    </row>
    <row r="1045" spans="49:57" x14ac:dyDescent="0.2">
      <c r="AW1045" s="171">
        <f t="shared" si="261"/>
        <v>4780166.666666667</v>
      </c>
      <c r="AX1045" s="171">
        <f t="shared" si="262"/>
        <v>81141.94065757819</v>
      </c>
      <c r="AY1045">
        <f t="shared" si="257"/>
        <v>1247000</v>
      </c>
      <c r="AZ1045" s="171">
        <f t="shared" si="259"/>
        <v>4861308.6073242454</v>
      </c>
      <c r="BB1045" s="171">
        <f t="shared" si="263"/>
        <v>518833.33333333331</v>
      </c>
      <c r="BC1045" s="171">
        <f t="shared" si="264"/>
        <v>47583.922261484098</v>
      </c>
      <c r="BD1045">
        <f t="shared" si="258"/>
        <v>1132000</v>
      </c>
      <c r="BE1045" s="171">
        <f t="shared" si="260"/>
        <v>566417.25559481746</v>
      </c>
    </row>
    <row r="1046" spans="49:57" x14ac:dyDescent="0.2">
      <c r="AW1046" s="171">
        <f t="shared" si="261"/>
        <v>4818500</v>
      </c>
      <c r="AX1046" s="171">
        <f t="shared" si="262"/>
        <v>80496.420047732696</v>
      </c>
      <c r="AY1046">
        <f t="shared" si="257"/>
        <v>1257000</v>
      </c>
      <c r="AZ1046" s="171">
        <f t="shared" si="259"/>
        <v>4898996.420047733</v>
      </c>
      <c r="BB1046" s="171">
        <f t="shared" si="263"/>
        <v>521125</v>
      </c>
      <c r="BC1046" s="171">
        <f t="shared" si="264"/>
        <v>47374.670184696573</v>
      </c>
      <c r="BD1046">
        <f t="shared" si="258"/>
        <v>1137000</v>
      </c>
      <c r="BE1046" s="171">
        <f t="shared" si="260"/>
        <v>568499.67018469656</v>
      </c>
    </row>
    <row r="1047" spans="49:57" x14ac:dyDescent="0.2">
      <c r="AW1047" s="171">
        <f t="shared" si="261"/>
        <v>4856833.333333334</v>
      </c>
      <c r="AX1047" s="171">
        <f t="shared" si="262"/>
        <v>79861.089187056044</v>
      </c>
      <c r="AY1047">
        <f t="shared" si="257"/>
        <v>1267000</v>
      </c>
      <c r="AZ1047" s="171">
        <f t="shared" si="259"/>
        <v>4936694.4225203898</v>
      </c>
      <c r="BB1047" s="171">
        <f t="shared" si="263"/>
        <v>523416.66666666663</v>
      </c>
      <c r="BC1047" s="171">
        <f t="shared" si="264"/>
        <v>47167.25043782837</v>
      </c>
      <c r="BD1047">
        <f t="shared" si="258"/>
        <v>1142000</v>
      </c>
      <c r="BE1047" s="171">
        <f t="shared" si="260"/>
        <v>570583.91710449499</v>
      </c>
    </row>
    <row r="1048" spans="49:57" x14ac:dyDescent="0.2">
      <c r="AW1048" s="171">
        <f t="shared" si="261"/>
        <v>4895166.666666667</v>
      </c>
      <c r="AX1048" s="171">
        <f t="shared" si="262"/>
        <v>79235.708692247455</v>
      </c>
      <c r="AY1048">
        <f t="shared" si="257"/>
        <v>1277000</v>
      </c>
      <c r="AZ1048" s="171">
        <f t="shared" si="259"/>
        <v>4974402.375358914</v>
      </c>
      <c r="BB1048" s="171">
        <f t="shared" si="263"/>
        <v>525708.33333333326</v>
      </c>
      <c r="BC1048" s="171">
        <f t="shared" si="264"/>
        <v>46961.639058413253</v>
      </c>
      <c r="BD1048">
        <f t="shared" si="258"/>
        <v>1147000</v>
      </c>
      <c r="BE1048" s="171">
        <f t="shared" si="260"/>
        <v>572669.97239174647</v>
      </c>
    </row>
    <row r="1049" spans="49:57" x14ac:dyDescent="0.2">
      <c r="AW1049" s="171">
        <f t="shared" si="261"/>
        <v>4933500</v>
      </c>
      <c r="AX1049" s="171">
        <f t="shared" si="262"/>
        <v>78620.046620046618</v>
      </c>
      <c r="AY1049">
        <f t="shared" si="257"/>
        <v>1287000</v>
      </c>
      <c r="AZ1049" s="171">
        <f t="shared" si="259"/>
        <v>5012120.0466200467</v>
      </c>
      <c r="BB1049" s="171">
        <f t="shared" si="263"/>
        <v>528000</v>
      </c>
      <c r="BC1049" s="171">
        <f t="shared" si="264"/>
        <v>46757.8125</v>
      </c>
      <c r="BD1049">
        <f t="shared" si="258"/>
        <v>1152000</v>
      </c>
      <c r="BE1049" s="171">
        <f t="shared" si="260"/>
        <v>574757.8125</v>
      </c>
    </row>
    <row r="1050" spans="49:57" x14ac:dyDescent="0.2">
      <c r="AW1050" s="171">
        <f t="shared" si="261"/>
        <v>4971833.333333334</v>
      </c>
      <c r="AX1050" s="171">
        <f t="shared" si="262"/>
        <v>78013.878180416345</v>
      </c>
      <c r="AY1050">
        <f t="shared" si="257"/>
        <v>1297000</v>
      </c>
      <c r="AZ1050" s="171">
        <f t="shared" si="259"/>
        <v>5049847.2115137503</v>
      </c>
      <c r="BB1050" s="171">
        <f t="shared" si="263"/>
        <v>530291.66666666663</v>
      </c>
      <c r="BC1050" s="171">
        <f t="shared" si="264"/>
        <v>46555.747623163355</v>
      </c>
      <c r="BD1050">
        <f t="shared" si="258"/>
        <v>1157000</v>
      </c>
      <c r="BE1050" s="171">
        <f t="shared" si="260"/>
        <v>576847.41428983002</v>
      </c>
    </row>
    <row r="1051" spans="49:57" x14ac:dyDescent="0.2">
      <c r="AW1051" s="171">
        <f t="shared" si="261"/>
        <v>5010166.666666667</v>
      </c>
      <c r="AX1051" s="171">
        <f t="shared" si="262"/>
        <v>77416.985462892117</v>
      </c>
      <c r="AY1051">
        <f t="shared" si="257"/>
        <v>1307000</v>
      </c>
      <c r="AZ1051" s="171">
        <f t="shared" si="259"/>
        <v>5087583.6521295588</v>
      </c>
      <c r="BB1051" s="171">
        <f t="shared" si="263"/>
        <v>532583.33333333326</v>
      </c>
      <c r="BC1051" s="171">
        <f t="shared" si="264"/>
        <v>46355.421686746988</v>
      </c>
      <c r="BD1051">
        <f t="shared" si="258"/>
        <v>1162000</v>
      </c>
      <c r="BE1051" s="171">
        <f t="shared" si="260"/>
        <v>578938.75502008025</v>
      </c>
    </row>
    <row r="1052" spans="49:57" x14ac:dyDescent="0.2">
      <c r="AW1052" s="171">
        <f t="shared" si="261"/>
        <v>5048500</v>
      </c>
      <c r="AX1052" s="171">
        <f t="shared" si="262"/>
        <v>76829.157175398635</v>
      </c>
      <c r="AY1052">
        <f t="shared" si="257"/>
        <v>1317000</v>
      </c>
      <c r="AZ1052" s="171">
        <f t="shared" si="259"/>
        <v>5125329.1571753984</v>
      </c>
      <c r="BB1052" s="171">
        <f t="shared" si="263"/>
        <v>534875</v>
      </c>
      <c r="BC1052" s="171">
        <f t="shared" si="264"/>
        <v>46156.81233933162</v>
      </c>
      <c r="BD1052">
        <f t="shared" si="258"/>
        <v>1167000</v>
      </c>
      <c r="BE1052" s="171">
        <f t="shared" si="260"/>
        <v>581031.81233933161</v>
      </c>
    </row>
    <row r="1053" spans="49:57" x14ac:dyDescent="0.2">
      <c r="AW1053" s="171">
        <f t="shared" si="261"/>
        <v>5086833.333333334</v>
      </c>
      <c r="AX1053" s="171">
        <f t="shared" si="262"/>
        <v>76250.188394875659</v>
      </c>
      <c r="AY1053">
        <f t="shared" si="257"/>
        <v>1327000</v>
      </c>
      <c r="AZ1053" s="171">
        <f t="shared" si="259"/>
        <v>5163083.5217282092</v>
      </c>
      <c r="BB1053" s="171">
        <f t="shared" si="263"/>
        <v>537166.66666666663</v>
      </c>
      <c r="BC1053" s="171">
        <f t="shared" si="264"/>
        <v>45959.8976109215</v>
      </c>
      <c r="BD1053">
        <f t="shared" si="258"/>
        <v>1172000</v>
      </c>
      <c r="BE1053" s="171">
        <f t="shared" si="260"/>
        <v>583126.56427758816</v>
      </c>
    </row>
    <row r="1054" spans="49:57" x14ac:dyDescent="0.2">
      <c r="AW1054" s="171">
        <f t="shared" si="261"/>
        <v>5125166.666666667</v>
      </c>
      <c r="AX1054" s="171">
        <f t="shared" si="262"/>
        <v>75679.880329094987</v>
      </c>
      <c r="AY1054">
        <f t="shared" si="257"/>
        <v>1337000</v>
      </c>
      <c r="AZ1054" s="171">
        <f t="shared" si="259"/>
        <v>5200846.5469957618</v>
      </c>
      <c r="BB1054" s="171">
        <f t="shared" si="263"/>
        <v>539458.33333333326</v>
      </c>
      <c r="BC1054" s="171">
        <f t="shared" si="264"/>
        <v>45764.655904842817</v>
      </c>
      <c r="BD1054">
        <f t="shared" si="258"/>
        <v>1177000</v>
      </c>
      <c r="BE1054" s="171">
        <f t="shared" si="260"/>
        <v>585222.98923817603</v>
      </c>
    </row>
    <row r="1055" spans="49:57" x14ac:dyDescent="0.2">
      <c r="AW1055" s="171">
        <f t="shared" si="261"/>
        <v>5163500</v>
      </c>
      <c r="AX1055" s="171">
        <f t="shared" si="262"/>
        <v>75118.040089086862</v>
      </c>
      <c r="AY1055">
        <f t="shared" si="257"/>
        <v>1347000</v>
      </c>
      <c r="AZ1055" s="171">
        <f t="shared" si="259"/>
        <v>5238618.0400890866</v>
      </c>
      <c r="BB1055" s="171">
        <f t="shared" si="263"/>
        <v>541750</v>
      </c>
      <c r="BC1055" s="171">
        <f t="shared" si="264"/>
        <v>45571.065989847717</v>
      </c>
      <c r="BD1055">
        <f t="shared" si="258"/>
        <v>1182000</v>
      </c>
      <c r="BE1055" s="171">
        <f t="shared" si="260"/>
        <v>587321.06598984776</v>
      </c>
    </row>
    <row r="1056" spans="49:57" x14ac:dyDescent="0.2">
      <c r="AW1056" s="171">
        <f t="shared" si="261"/>
        <v>5201833.333333334</v>
      </c>
      <c r="AX1056" s="171">
        <f t="shared" si="262"/>
        <v>74564.480471628587</v>
      </c>
      <c r="AY1056">
        <f t="shared" si="257"/>
        <v>1357000</v>
      </c>
      <c r="AZ1056" s="171">
        <f t="shared" si="259"/>
        <v>5276397.8138049627</v>
      </c>
      <c r="BB1056" s="171">
        <f t="shared" si="263"/>
        <v>544041.66666666663</v>
      </c>
      <c r="BC1056" s="171">
        <f t="shared" si="264"/>
        <v>45379.106992417859</v>
      </c>
      <c r="BD1056">
        <f t="shared" si="258"/>
        <v>1187000</v>
      </c>
      <c r="BE1056" s="171">
        <f t="shared" si="260"/>
        <v>589420.77365908446</v>
      </c>
    </row>
    <row r="1057" spans="49:57" x14ac:dyDescent="0.2">
      <c r="AW1057" s="171">
        <f t="shared" si="261"/>
        <v>5240166.666666667</v>
      </c>
      <c r="AX1057" s="171">
        <f t="shared" si="262"/>
        <v>74019.019751280182</v>
      </c>
      <c r="AY1057">
        <f t="shared" si="257"/>
        <v>1367000</v>
      </c>
      <c r="AZ1057" s="171">
        <f t="shared" si="259"/>
        <v>5314185.6864179475</v>
      </c>
      <c r="BB1057" s="171">
        <f t="shared" si="263"/>
        <v>546333.33333333326</v>
      </c>
      <c r="BC1057" s="171">
        <f t="shared" si="264"/>
        <v>45188.758389261748</v>
      </c>
      <c r="BD1057">
        <f t="shared" si="258"/>
        <v>1192000</v>
      </c>
      <c r="BE1057" s="171">
        <f t="shared" si="260"/>
        <v>591522.09172259504</v>
      </c>
    </row>
    <row r="1058" spans="49:57" x14ac:dyDescent="0.2">
      <c r="AW1058" s="171">
        <f t="shared" si="261"/>
        <v>5278500</v>
      </c>
      <c r="AX1058" s="171">
        <f t="shared" si="262"/>
        <v>73481.481481481474</v>
      </c>
      <c r="AY1058">
        <f t="shared" si="257"/>
        <v>1377000</v>
      </c>
      <c r="AZ1058" s="171">
        <f t="shared" si="259"/>
        <v>5351981.4814814813</v>
      </c>
      <c r="BB1058" s="171">
        <f t="shared" si="263"/>
        <v>548625</v>
      </c>
      <c r="BC1058" s="171">
        <f t="shared" si="264"/>
        <v>45000</v>
      </c>
      <c r="BD1058">
        <f t="shared" si="258"/>
        <v>1197000</v>
      </c>
      <c r="BE1058" s="171">
        <f t="shared" si="260"/>
        <v>593625</v>
      </c>
    </row>
    <row r="1059" spans="49:57" x14ac:dyDescent="0.2">
      <c r="AW1059" s="171">
        <f t="shared" si="261"/>
        <v>5316833.333333334</v>
      </c>
      <c r="AX1059" s="171">
        <f t="shared" si="262"/>
        <v>72951.69430425379</v>
      </c>
      <c r="AY1059">
        <f t="shared" si="257"/>
        <v>1387000</v>
      </c>
      <c r="AZ1059" s="171">
        <f t="shared" si="259"/>
        <v>5389785.0276375879</v>
      </c>
      <c r="BB1059" s="171">
        <f t="shared" si="263"/>
        <v>550916.66666666663</v>
      </c>
      <c r="BC1059" s="171">
        <f t="shared" si="264"/>
        <v>44812.811980033279</v>
      </c>
      <c r="BD1059">
        <f t="shared" si="258"/>
        <v>1202000</v>
      </c>
      <c r="BE1059" s="171">
        <f t="shared" si="260"/>
        <v>595729.47864669992</v>
      </c>
    </row>
    <row r="1060" spans="49:57" x14ac:dyDescent="0.2">
      <c r="AW1060" s="171">
        <f t="shared" si="261"/>
        <v>5355166.666666667</v>
      </c>
      <c r="AX1060" s="171">
        <f t="shared" si="262"/>
        <v>72429.49176807444</v>
      </c>
      <c r="AY1060">
        <f t="shared" si="257"/>
        <v>1397000</v>
      </c>
      <c r="AZ1060" s="171">
        <f t="shared" si="259"/>
        <v>5427596.1584347412</v>
      </c>
      <c r="BB1060" s="171">
        <f t="shared" si="263"/>
        <v>553208.33333333326</v>
      </c>
      <c r="BC1060" s="171">
        <f t="shared" si="264"/>
        <v>44627.174813587408</v>
      </c>
      <c r="BD1060">
        <f t="shared" si="258"/>
        <v>1207000</v>
      </c>
      <c r="BE1060" s="171">
        <f t="shared" si="260"/>
        <v>597835.50814692071</v>
      </c>
    </row>
    <row r="1061" spans="49:57" x14ac:dyDescent="0.2">
      <c r="AW1061" s="171">
        <f t="shared" si="261"/>
        <v>5393500</v>
      </c>
      <c r="AX1061" s="171">
        <f t="shared" si="262"/>
        <v>71914.712153518121</v>
      </c>
      <c r="AY1061">
        <f t="shared" si="257"/>
        <v>1407000</v>
      </c>
      <c r="AZ1061" s="171">
        <f t="shared" si="259"/>
        <v>5465414.7121535186</v>
      </c>
      <c r="BB1061" s="171">
        <f t="shared" si="263"/>
        <v>555500</v>
      </c>
      <c r="BC1061" s="171">
        <f t="shared" si="264"/>
        <v>44443.069306930694</v>
      </c>
      <c r="BD1061">
        <f t="shared" si="258"/>
        <v>1212000</v>
      </c>
      <c r="BE1061" s="171">
        <f t="shared" si="260"/>
        <v>599943.06930693064</v>
      </c>
    </row>
    <row r="1062" spans="49:57" x14ac:dyDescent="0.2">
      <c r="AW1062" s="171">
        <f t="shared" si="261"/>
        <v>5431833.333333334</v>
      </c>
      <c r="AX1062" s="171">
        <f t="shared" si="262"/>
        <v>71407.198306280872</v>
      </c>
      <c r="AY1062">
        <f t="shared" si="257"/>
        <v>1417000</v>
      </c>
      <c r="AZ1062" s="171">
        <f t="shared" si="259"/>
        <v>5503240.5316396151</v>
      </c>
      <c r="BB1062" s="171">
        <f t="shared" si="263"/>
        <v>557791.66666666663</v>
      </c>
      <c r="BC1062" s="171">
        <f t="shared" si="264"/>
        <v>44260.476581758419</v>
      </c>
      <c r="BD1062">
        <f t="shared" si="258"/>
        <v>1217000</v>
      </c>
      <c r="BE1062" s="171">
        <f t="shared" si="260"/>
        <v>602052.1432484251</v>
      </c>
    </row>
    <row r="1063" spans="49:57" x14ac:dyDescent="0.2">
      <c r="AW1063" s="171">
        <f t="shared" si="261"/>
        <v>5470166.666666667</v>
      </c>
      <c r="AX1063" s="171">
        <f t="shared" si="262"/>
        <v>70906.797477224944</v>
      </c>
      <c r="AY1063">
        <f t="shared" si="257"/>
        <v>1427000</v>
      </c>
      <c r="AZ1063" s="171">
        <f t="shared" si="259"/>
        <v>5541073.4641438918</v>
      </c>
      <c r="BB1063" s="171">
        <f t="shared" si="263"/>
        <v>560083.33333333326</v>
      </c>
      <c r="BC1063" s="171">
        <f t="shared" si="264"/>
        <v>44079.378068739774</v>
      </c>
      <c r="BD1063">
        <f t="shared" si="258"/>
        <v>1222000</v>
      </c>
      <c r="BE1063" s="171">
        <f t="shared" si="260"/>
        <v>604162.71140207304</v>
      </c>
    </row>
    <row r="1064" spans="49:57" x14ac:dyDescent="0.2">
      <c r="AW1064" s="171">
        <f t="shared" si="261"/>
        <v>5508500</v>
      </c>
      <c r="AX1064" s="171">
        <f t="shared" si="262"/>
        <v>70413.361169102296</v>
      </c>
      <c r="AY1064">
        <f t="shared" si="257"/>
        <v>1437000</v>
      </c>
      <c r="AZ1064" s="171">
        <f t="shared" si="259"/>
        <v>5578913.3611691026</v>
      </c>
      <c r="BB1064" s="171">
        <f t="shared" si="263"/>
        <v>562375</v>
      </c>
      <c r="BC1064" s="171">
        <f t="shared" si="264"/>
        <v>43899.755501222491</v>
      </c>
      <c r="BD1064">
        <f t="shared" si="258"/>
        <v>1227000</v>
      </c>
      <c r="BE1064" s="171">
        <f t="shared" si="260"/>
        <v>606274.75550122245</v>
      </c>
    </row>
    <row r="1065" spans="49:57" x14ac:dyDescent="0.2">
      <c r="AW1065" s="171">
        <f t="shared" si="261"/>
        <v>5546833.333333334</v>
      </c>
      <c r="AX1065" s="171">
        <f t="shared" si="262"/>
        <v>69926.74498963372</v>
      </c>
      <c r="AY1065">
        <f t="shared" si="257"/>
        <v>1447000</v>
      </c>
      <c r="AZ1065" s="171">
        <f t="shared" si="259"/>
        <v>5616760.0783229675</v>
      </c>
      <c r="BB1065" s="171">
        <f t="shared" si="263"/>
        <v>564666.66666666663</v>
      </c>
      <c r="BC1065" s="171">
        <f t="shared" si="264"/>
        <v>43721.590909090912</v>
      </c>
      <c r="BD1065">
        <f t="shared" si="258"/>
        <v>1232000</v>
      </c>
      <c r="BE1065" s="171">
        <f t="shared" si="260"/>
        <v>608388.25757575757</v>
      </c>
    </row>
    <row r="1066" spans="49:57" x14ac:dyDescent="0.2">
      <c r="AW1066" s="171">
        <f t="shared" si="261"/>
        <v>5585166.666666667</v>
      </c>
      <c r="AX1066" s="171">
        <f t="shared" si="262"/>
        <v>69446.808510638293</v>
      </c>
      <c r="AY1066">
        <f t="shared" si="257"/>
        <v>1457000</v>
      </c>
      <c r="AZ1066" s="171">
        <f t="shared" si="259"/>
        <v>5654613.4751773048</v>
      </c>
      <c r="BB1066" s="171">
        <f t="shared" si="263"/>
        <v>566958.33333333326</v>
      </c>
      <c r="BC1066" s="171">
        <f t="shared" si="264"/>
        <v>43544.866612772836</v>
      </c>
      <c r="BD1066">
        <f t="shared" si="258"/>
        <v>1237000</v>
      </c>
      <c r="BE1066" s="171">
        <f t="shared" si="260"/>
        <v>610503.19994610606</v>
      </c>
    </row>
    <row r="1067" spans="49:57" x14ac:dyDescent="0.2">
      <c r="AW1067" s="171">
        <f t="shared" si="261"/>
        <v>5623500</v>
      </c>
      <c r="AX1067" s="171">
        <f t="shared" si="262"/>
        <v>68973.415132924332</v>
      </c>
      <c r="AY1067">
        <f t="shared" si="257"/>
        <v>1467000</v>
      </c>
      <c r="AZ1067" s="171">
        <f t="shared" si="259"/>
        <v>5692473.415132924</v>
      </c>
      <c r="BB1067" s="171">
        <f t="shared" si="263"/>
        <v>569250</v>
      </c>
      <c r="BC1067" s="171">
        <f t="shared" si="264"/>
        <v>43369.565217391304</v>
      </c>
      <c r="BD1067">
        <f t="shared" si="258"/>
        <v>1242000</v>
      </c>
      <c r="BE1067" s="171">
        <f t="shared" si="260"/>
        <v>612619.56521739135</v>
      </c>
    </row>
    <row r="1068" spans="49:57" x14ac:dyDescent="0.2">
      <c r="AW1068" s="171">
        <f t="shared" si="261"/>
        <v>5661833.333333334</v>
      </c>
      <c r="AX1068" s="171">
        <f t="shared" si="262"/>
        <v>68506.431956668923</v>
      </c>
      <c r="AY1068">
        <f t="shared" si="257"/>
        <v>1477000</v>
      </c>
      <c r="AZ1068" s="171">
        <f t="shared" si="259"/>
        <v>5730339.7652900033</v>
      </c>
      <c r="BB1068" s="171">
        <f t="shared" si="263"/>
        <v>571541.66666666663</v>
      </c>
      <c r="BC1068" s="171">
        <f t="shared" si="264"/>
        <v>43195.669607056938</v>
      </c>
      <c r="BD1068">
        <f t="shared" si="258"/>
        <v>1247000</v>
      </c>
      <c r="BE1068" s="171">
        <f t="shared" si="260"/>
        <v>614737.33627372351</v>
      </c>
    </row>
    <row r="1069" spans="49:57" x14ac:dyDescent="0.2">
      <c r="AW1069" s="171">
        <f t="shared" si="261"/>
        <v>5700166.666666667</v>
      </c>
      <c r="AX1069" s="171">
        <f t="shared" si="262"/>
        <v>68045.729657027579</v>
      </c>
      <c r="AY1069">
        <f t="shared" si="257"/>
        <v>1487000</v>
      </c>
      <c r="AZ1069" s="171">
        <f t="shared" si="259"/>
        <v>5768212.3963236948</v>
      </c>
      <c r="BB1069" s="171">
        <f t="shared" si="263"/>
        <v>573833.33333333326</v>
      </c>
      <c r="BC1069" s="171">
        <f t="shared" si="264"/>
        <v>43023.162939297123</v>
      </c>
      <c r="BD1069">
        <f t="shared" si="258"/>
        <v>1252000</v>
      </c>
      <c r="BE1069" s="171">
        <f t="shared" si="260"/>
        <v>616856.49627263041</v>
      </c>
    </row>
    <row r="1070" spans="49:57" x14ac:dyDescent="0.2">
      <c r="AW1070" s="171">
        <f t="shared" si="261"/>
        <v>5738500</v>
      </c>
      <c r="AX1070" s="171">
        <f t="shared" si="262"/>
        <v>67591.182364729466</v>
      </c>
      <c r="AY1070">
        <f t="shared" si="257"/>
        <v>1497000</v>
      </c>
      <c r="AZ1070" s="171">
        <f t="shared" si="259"/>
        <v>5806091.1823647292</v>
      </c>
      <c r="BB1070" s="171">
        <f t="shared" si="263"/>
        <v>576125</v>
      </c>
      <c r="BC1070" s="171">
        <f t="shared" si="264"/>
        <v>42852.02863961814</v>
      </c>
      <c r="BD1070">
        <f t="shared" si="258"/>
        <v>1257000</v>
      </c>
      <c r="BE1070" s="171">
        <f t="shared" si="260"/>
        <v>618977.02863961819</v>
      </c>
    </row>
    <row r="1071" spans="49:57" x14ac:dyDescent="0.2">
      <c r="AW1071" s="171">
        <f t="shared" si="261"/>
        <v>5776833.333333334</v>
      </c>
      <c r="AX1071" s="171">
        <f t="shared" si="262"/>
        <v>67142.667551426683</v>
      </c>
      <c r="AY1071">
        <f t="shared" si="257"/>
        <v>1507000</v>
      </c>
      <c r="AZ1071" s="171">
        <f t="shared" si="259"/>
        <v>5843976.0008847602</v>
      </c>
      <c r="BB1071" s="171">
        <f t="shared" si="263"/>
        <v>578416.66666666663</v>
      </c>
      <c r="BC1071" s="171">
        <f t="shared" si="264"/>
        <v>42682.250396196512</v>
      </c>
      <c r="BD1071">
        <f t="shared" si="258"/>
        <v>1262000</v>
      </c>
      <c r="BE1071" s="171">
        <f t="shared" si="260"/>
        <v>621098.91706286313</v>
      </c>
    </row>
    <row r="1072" spans="49:57" x14ac:dyDescent="0.2">
      <c r="AW1072" s="171">
        <f t="shared" si="261"/>
        <v>5815166.666666667</v>
      </c>
      <c r="AX1072" s="171">
        <f t="shared" si="262"/>
        <v>66700.065919578119</v>
      </c>
      <c r="AY1072">
        <f t="shared" si="257"/>
        <v>1517000</v>
      </c>
      <c r="AZ1072" s="171">
        <f t="shared" si="259"/>
        <v>5881866.7325862451</v>
      </c>
      <c r="BB1072" s="171">
        <f t="shared" si="263"/>
        <v>580708.33333333326</v>
      </c>
      <c r="BC1072" s="171">
        <f t="shared" si="264"/>
        <v>42513.812154696134</v>
      </c>
      <c r="BD1072">
        <f t="shared" si="258"/>
        <v>1267000</v>
      </c>
      <c r="BE1072" s="171">
        <f t="shared" si="260"/>
        <v>623222.14548802935</v>
      </c>
    </row>
    <row r="1073" spans="49:57" x14ac:dyDescent="0.2">
      <c r="AW1073" s="171">
        <f t="shared" si="261"/>
        <v>5853500</v>
      </c>
      <c r="AX1073" s="171">
        <f t="shared" si="262"/>
        <v>66263.261296660115</v>
      </c>
      <c r="AY1073">
        <f t="shared" si="257"/>
        <v>1527000</v>
      </c>
      <c r="AZ1073" s="171">
        <f t="shared" si="259"/>
        <v>5919763.2612966597</v>
      </c>
      <c r="BB1073" s="171">
        <f t="shared" si="263"/>
        <v>583000</v>
      </c>
      <c r="BC1073" s="171">
        <f t="shared" si="264"/>
        <v>42346.698113207545</v>
      </c>
      <c r="BD1073">
        <f t="shared" si="258"/>
        <v>1272000</v>
      </c>
      <c r="BE1073" s="171">
        <f t="shared" si="260"/>
        <v>625346.69811320759</v>
      </c>
    </row>
    <row r="1074" spans="49:57" x14ac:dyDescent="0.2">
      <c r="AW1074" s="171">
        <f t="shared" si="261"/>
        <v>5891833.333333334</v>
      </c>
      <c r="AX1074" s="171">
        <f t="shared" si="262"/>
        <v>65832.140533506827</v>
      </c>
      <c r="AY1074">
        <f t="shared" si="257"/>
        <v>1537000</v>
      </c>
      <c r="AZ1074" s="171">
        <f t="shared" si="259"/>
        <v>5957665.4738668408</v>
      </c>
      <c r="BB1074" s="171">
        <f t="shared" si="263"/>
        <v>585291.66666666663</v>
      </c>
      <c r="BC1074" s="171">
        <f t="shared" si="264"/>
        <v>42180.892717306189</v>
      </c>
      <c r="BD1074">
        <f t="shared" si="258"/>
        <v>1277000</v>
      </c>
      <c r="BE1074" s="171">
        <f t="shared" si="260"/>
        <v>627472.55938397278</v>
      </c>
    </row>
    <row r="1075" spans="49:57" x14ac:dyDescent="0.2">
      <c r="AW1075" s="171">
        <f t="shared" si="261"/>
        <v>5930166.666666667</v>
      </c>
      <c r="AX1075" s="171">
        <f t="shared" si="262"/>
        <v>65406.593406593405</v>
      </c>
      <c r="AY1075">
        <f t="shared" si="257"/>
        <v>1547000</v>
      </c>
      <c r="AZ1075" s="171">
        <f t="shared" si="259"/>
        <v>5995573.2600732604</v>
      </c>
      <c r="BB1075" s="171">
        <f t="shared" si="263"/>
        <v>587583.33333333326</v>
      </c>
      <c r="BC1075" s="171">
        <f t="shared" si="264"/>
        <v>42016.38065522621</v>
      </c>
      <c r="BD1075">
        <f t="shared" si="258"/>
        <v>1282000</v>
      </c>
      <c r="BE1075" s="171">
        <f t="shared" si="260"/>
        <v>629599.71398855944</v>
      </c>
    </row>
    <row r="1076" spans="49:57" x14ac:dyDescent="0.2">
      <c r="AW1076" s="171">
        <f t="shared" si="261"/>
        <v>5968500</v>
      </c>
      <c r="AX1076" s="171">
        <f t="shared" si="262"/>
        <v>64986.512524084777</v>
      </c>
      <c r="AY1076">
        <f t="shared" si="257"/>
        <v>1557000</v>
      </c>
      <c r="AZ1076" s="171">
        <f t="shared" si="259"/>
        <v>6033486.5125240851</v>
      </c>
      <c r="BB1076" s="171">
        <f t="shared" si="263"/>
        <v>589875</v>
      </c>
      <c r="BC1076" s="171">
        <f t="shared" si="264"/>
        <v>41853.146853146856</v>
      </c>
      <c r="BD1076">
        <f t="shared" si="258"/>
        <v>1287000</v>
      </c>
      <c r="BE1076" s="171">
        <f t="shared" si="260"/>
        <v>631728.14685314684</v>
      </c>
    </row>
    <row r="1077" spans="49:57" x14ac:dyDescent="0.2">
      <c r="AW1077" s="171">
        <f t="shared" si="261"/>
        <v>6006833.333333334</v>
      </c>
      <c r="AX1077" s="171">
        <f t="shared" si="262"/>
        <v>64571.793235481811</v>
      </c>
      <c r="AY1077">
        <f t="shared" si="257"/>
        <v>1567000</v>
      </c>
      <c r="AZ1077" s="171">
        <f t="shared" si="259"/>
        <v>6071405.1265688157</v>
      </c>
      <c r="BB1077" s="171">
        <f t="shared" si="263"/>
        <v>592166.66666666663</v>
      </c>
      <c r="BC1077" s="171">
        <f t="shared" si="264"/>
        <v>41691.176470588238</v>
      </c>
      <c r="BD1077">
        <f t="shared" si="258"/>
        <v>1292000</v>
      </c>
      <c r="BE1077" s="171">
        <f t="shared" si="260"/>
        <v>633857.84313725482</v>
      </c>
    </row>
    <row r="1078" spans="49:57" x14ac:dyDescent="0.2">
      <c r="AW1078" s="171">
        <f t="shared" si="261"/>
        <v>6045166.666666667</v>
      </c>
      <c r="AX1078" s="171">
        <f t="shared" si="262"/>
        <v>64162.333544705136</v>
      </c>
      <c r="AY1078">
        <f t="shared" si="257"/>
        <v>1577000</v>
      </c>
      <c r="AZ1078" s="171">
        <f t="shared" si="259"/>
        <v>6109329.000211372</v>
      </c>
      <c r="BB1078" s="171">
        <f t="shared" si="263"/>
        <v>594458.33333333326</v>
      </c>
      <c r="BC1078" s="171">
        <f t="shared" si="264"/>
        <v>41530.454895913645</v>
      </c>
      <c r="BD1078">
        <f t="shared" si="258"/>
        <v>1297000</v>
      </c>
      <c r="BE1078" s="171">
        <f t="shared" si="260"/>
        <v>635988.78822924686</v>
      </c>
    </row>
    <row r="1079" spans="49:57" x14ac:dyDescent="0.2">
      <c r="AW1079" s="171">
        <f t="shared" si="261"/>
        <v>6083500</v>
      </c>
      <c r="AX1079" s="171">
        <f t="shared" si="262"/>
        <v>63758.034026465029</v>
      </c>
      <c r="AY1079">
        <f t="shared" si="257"/>
        <v>1587000</v>
      </c>
      <c r="AZ1079" s="171">
        <f t="shared" si="259"/>
        <v>6147258.0340264654</v>
      </c>
      <c r="BB1079" s="171">
        <f t="shared" si="263"/>
        <v>596750</v>
      </c>
      <c r="BC1079" s="171">
        <f t="shared" si="264"/>
        <v>41370.967741935485</v>
      </c>
      <c r="BD1079">
        <f t="shared" si="258"/>
        <v>1302000</v>
      </c>
      <c r="BE1079" s="171">
        <f t="shared" si="260"/>
        <v>638120.96774193551</v>
      </c>
    </row>
    <row r="1080" spans="49:57" x14ac:dyDescent="0.2">
      <c r="AW1080" s="171">
        <f t="shared" si="261"/>
        <v>6121833.333333334</v>
      </c>
      <c r="AX1080" s="171">
        <f t="shared" si="262"/>
        <v>63358.797745773321</v>
      </c>
      <c r="AY1080">
        <f t="shared" si="257"/>
        <v>1597000</v>
      </c>
      <c r="AZ1080" s="171">
        <f t="shared" si="259"/>
        <v>6185192.1310791075</v>
      </c>
      <c r="BB1080" s="171">
        <f t="shared" si="263"/>
        <v>599041.66666666663</v>
      </c>
      <c r="BC1080" s="171">
        <f t="shared" si="264"/>
        <v>41212.700841622034</v>
      </c>
      <c r="BD1080">
        <f t="shared" si="258"/>
        <v>1307000</v>
      </c>
      <c r="BE1080" s="171">
        <f t="shared" si="260"/>
        <v>640254.36750828871</v>
      </c>
    </row>
    <row r="1081" spans="49:57" x14ac:dyDescent="0.2">
      <c r="AW1081" s="171">
        <f t="shared" si="261"/>
        <v>6160166.666666667</v>
      </c>
      <c r="AX1081" s="171">
        <f t="shared" si="262"/>
        <v>62964.530180460482</v>
      </c>
      <c r="AY1081">
        <f t="shared" si="257"/>
        <v>1607000</v>
      </c>
      <c r="AZ1081" s="171">
        <f t="shared" si="259"/>
        <v>6223131.1968471278</v>
      </c>
      <c r="BB1081" s="171">
        <f t="shared" si="263"/>
        <v>601333.33333333326</v>
      </c>
      <c r="BC1081" s="171">
        <f t="shared" si="264"/>
        <v>41055.640243902439</v>
      </c>
      <c r="BD1081">
        <f t="shared" si="258"/>
        <v>1312000</v>
      </c>
      <c r="BE1081" s="171">
        <f t="shared" si="260"/>
        <v>642388.97357723571</v>
      </c>
    </row>
    <row r="1082" spans="49:57" x14ac:dyDescent="0.2">
      <c r="AW1082" s="171">
        <f t="shared" si="261"/>
        <v>6198500</v>
      </c>
      <c r="AX1082" s="171">
        <f t="shared" si="262"/>
        <v>62575.139146567715</v>
      </c>
      <c r="AY1082">
        <f t="shared" si="257"/>
        <v>1617000</v>
      </c>
      <c r="AZ1082" s="171">
        <f t="shared" si="259"/>
        <v>6261075.1391465673</v>
      </c>
      <c r="BB1082" s="171">
        <f t="shared" si="263"/>
        <v>603625</v>
      </c>
      <c r="BC1082" s="171">
        <f t="shared" si="264"/>
        <v>40899.7722095672</v>
      </c>
      <c r="BD1082">
        <f t="shared" si="258"/>
        <v>1317000</v>
      </c>
      <c r="BE1082" s="171">
        <f t="shared" si="260"/>
        <v>644524.77220956725</v>
      </c>
    </row>
    <row r="1083" spans="49:57" x14ac:dyDescent="0.2">
      <c r="AW1083" s="171">
        <f t="shared" si="261"/>
        <v>6236833.333333334</v>
      </c>
      <c r="AX1083" s="171">
        <f t="shared" si="262"/>
        <v>62190.53472649047</v>
      </c>
      <c r="AY1083">
        <f t="shared" si="257"/>
        <v>1627000</v>
      </c>
      <c r="AZ1083" s="171">
        <f t="shared" si="259"/>
        <v>6299023.8680598242</v>
      </c>
      <c r="BB1083" s="171">
        <f t="shared" si="263"/>
        <v>605916.66666666663</v>
      </c>
      <c r="BC1083" s="171">
        <f t="shared" si="264"/>
        <v>40745.083207261727</v>
      </c>
      <c r="BD1083">
        <f t="shared" si="258"/>
        <v>1322000</v>
      </c>
      <c r="BE1083" s="171">
        <f t="shared" si="260"/>
        <v>646661.74987392838</v>
      </c>
    </row>
    <row r="1084" spans="49:57" x14ac:dyDescent="0.2">
      <c r="AW1084" s="171">
        <f t="shared" si="261"/>
        <v>6275166.666666667</v>
      </c>
      <c r="AX1084" s="171">
        <f t="shared" si="262"/>
        <v>61810.629199755647</v>
      </c>
      <c r="AY1084">
        <f t="shared" si="257"/>
        <v>1637000</v>
      </c>
      <c r="AZ1084" s="171">
        <f t="shared" si="259"/>
        <v>6336977.2958664224</v>
      </c>
      <c r="BB1084" s="171">
        <f t="shared" si="263"/>
        <v>608208.33333333326</v>
      </c>
      <c r="BC1084" s="171">
        <f t="shared" si="264"/>
        <v>40591.55990957046</v>
      </c>
      <c r="BD1084">
        <f t="shared" si="258"/>
        <v>1327000</v>
      </c>
      <c r="BE1084" s="171">
        <f t="shared" si="260"/>
        <v>648799.89324290375</v>
      </c>
    </row>
    <row r="1085" spans="49:57" x14ac:dyDescent="0.2">
      <c r="AW1085" s="171">
        <f t="shared" si="261"/>
        <v>6313500</v>
      </c>
      <c r="AX1085" s="171">
        <f t="shared" si="262"/>
        <v>61435.336976320585</v>
      </c>
      <c r="AY1085">
        <f t="shared" si="257"/>
        <v>1647000</v>
      </c>
      <c r="AZ1085" s="171">
        <f t="shared" si="259"/>
        <v>6374935.3369763205</v>
      </c>
      <c r="BB1085" s="171">
        <f t="shared" si="263"/>
        <v>610500</v>
      </c>
      <c r="BC1085" s="171">
        <f t="shared" si="264"/>
        <v>40439.189189189186</v>
      </c>
      <c r="BD1085">
        <f t="shared" si="258"/>
        <v>1332000</v>
      </c>
      <c r="BE1085" s="171">
        <f t="shared" si="260"/>
        <v>650939.18918918923</v>
      </c>
    </row>
    <row r="1086" spans="49:57" x14ac:dyDescent="0.2">
      <c r="AW1086" s="171">
        <f t="shared" si="261"/>
        <v>6351833.333333334</v>
      </c>
      <c r="AX1086" s="171">
        <f t="shared" si="262"/>
        <v>61064.574532287268</v>
      </c>
      <c r="AY1086">
        <f t="shared" si="257"/>
        <v>1657000</v>
      </c>
      <c r="AZ1086" s="171">
        <f t="shared" si="259"/>
        <v>6412897.9078656211</v>
      </c>
      <c r="BB1086" s="171">
        <f t="shared" si="263"/>
        <v>612791.66666666663</v>
      </c>
      <c r="BC1086" s="171">
        <f t="shared" si="264"/>
        <v>40287.958115183246</v>
      </c>
      <c r="BD1086">
        <f t="shared" si="258"/>
        <v>1337000</v>
      </c>
      <c r="BE1086" s="171">
        <f t="shared" si="260"/>
        <v>653079.62478184991</v>
      </c>
    </row>
    <row r="1087" spans="49:57" x14ac:dyDescent="0.2">
      <c r="AW1087" s="171">
        <f t="shared" si="261"/>
        <v>6390166.666666667</v>
      </c>
      <c r="AX1087" s="171">
        <f t="shared" si="262"/>
        <v>60698.260347930416</v>
      </c>
      <c r="AY1087">
        <f t="shared" si="257"/>
        <v>1667000</v>
      </c>
      <c r="AZ1087" s="171">
        <f t="shared" si="259"/>
        <v>6450864.9270145977</v>
      </c>
      <c r="BB1087" s="171">
        <f t="shared" si="263"/>
        <v>615083.33333333326</v>
      </c>
      <c r="BC1087" s="171">
        <f t="shared" si="264"/>
        <v>40137.853949329357</v>
      </c>
      <c r="BD1087">
        <f t="shared" si="258"/>
        <v>1342000</v>
      </c>
      <c r="BE1087" s="171">
        <f t="shared" si="260"/>
        <v>655221.18728266261</v>
      </c>
    </row>
    <row r="1088" spans="49:57" x14ac:dyDescent="0.2">
      <c r="AW1088" s="171">
        <f t="shared" si="261"/>
        <v>6428500</v>
      </c>
      <c r="AX1088" s="171">
        <f t="shared" si="262"/>
        <v>60336.314847942755</v>
      </c>
      <c r="AY1088">
        <f t="shared" ref="AY1088:AY1151" si="265">10000+AY1087</f>
        <v>1677000</v>
      </c>
      <c r="AZ1088" s="171">
        <f t="shared" si="259"/>
        <v>6488836.3148479424</v>
      </c>
      <c r="BB1088" s="171">
        <f t="shared" si="263"/>
        <v>617375</v>
      </c>
      <c r="BC1088" s="171">
        <f t="shared" si="264"/>
        <v>39988.864142538972</v>
      </c>
      <c r="BD1088">
        <f t="shared" ref="BD1088:BD1151" si="266">5000+BD1087</f>
        <v>1347000</v>
      </c>
      <c r="BE1088" s="171">
        <f t="shared" si="260"/>
        <v>657363.86414253898</v>
      </c>
    </row>
    <row r="1089" spans="49:57" x14ac:dyDescent="0.2">
      <c r="AW1089" s="171">
        <f t="shared" si="261"/>
        <v>6466833.333333334</v>
      </c>
      <c r="AX1089" s="171">
        <f t="shared" si="262"/>
        <v>59978.660343805575</v>
      </c>
      <c r="AY1089">
        <f t="shared" si="265"/>
        <v>1687000</v>
      </c>
      <c r="AZ1089" s="171">
        <f t="shared" si="259"/>
        <v>6526811.9936771393</v>
      </c>
      <c r="BB1089" s="171">
        <f t="shared" si="263"/>
        <v>619666.66666666663</v>
      </c>
      <c r="BC1089" s="171">
        <f t="shared" si="264"/>
        <v>39840.976331360944</v>
      </c>
      <c r="BD1089">
        <f t="shared" si="266"/>
        <v>1352000</v>
      </c>
      <c r="BE1089" s="171">
        <f t="shared" si="260"/>
        <v>659507.64299802762</v>
      </c>
    </row>
    <row r="1090" spans="49:57" x14ac:dyDescent="0.2">
      <c r="AW1090" s="171">
        <f t="shared" si="261"/>
        <v>6505166.666666667</v>
      </c>
      <c r="AX1090" s="171">
        <f t="shared" si="262"/>
        <v>59625.220978196819</v>
      </c>
      <c r="AY1090">
        <f t="shared" si="265"/>
        <v>1697000</v>
      </c>
      <c r="AZ1090" s="171">
        <f t="shared" si="259"/>
        <v>6564791.8876448637</v>
      </c>
      <c r="BB1090" s="171">
        <f t="shared" si="263"/>
        <v>621958.33333333326</v>
      </c>
      <c r="BC1090" s="171">
        <f t="shared" si="264"/>
        <v>39694.178334561533</v>
      </c>
      <c r="BD1090">
        <f t="shared" si="266"/>
        <v>1357000</v>
      </c>
      <c r="BE1090" s="171">
        <f t="shared" si="260"/>
        <v>661652.51166789478</v>
      </c>
    </row>
    <row r="1091" spans="49:57" x14ac:dyDescent="0.2">
      <c r="AW1091" s="171">
        <f t="shared" si="261"/>
        <v>6543500</v>
      </c>
      <c r="AX1091" s="171">
        <f t="shared" si="262"/>
        <v>59275.922671353248</v>
      </c>
      <c r="AY1091">
        <f t="shared" si="265"/>
        <v>1707000</v>
      </c>
      <c r="AZ1091" s="171">
        <f t="shared" si="259"/>
        <v>6602775.9226713534</v>
      </c>
      <c r="BB1091" s="171">
        <f t="shared" si="263"/>
        <v>624250</v>
      </c>
      <c r="BC1091" s="171">
        <f t="shared" si="264"/>
        <v>39548.458149779734</v>
      </c>
      <c r="BD1091">
        <f t="shared" si="266"/>
        <v>1362000</v>
      </c>
      <c r="BE1091" s="171">
        <f t="shared" si="260"/>
        <v>663798.4581497797</v>
      </c>
    </row>
    <row r="1092" spans="49:57" x14ac:dyDescent="0.2">
      <c r="AW1092" s="171">
        <f t="shared" si="261"/>
        <v>6581833.333333334</v>
      </c>
      <c r="AX1092" s="171">
        <f t="shared" si="262"/>
        <v>58930.69306930693</v>
      </c>
      <c r="AY1092">
        <f t="shared" si="265"/>
        <v>1717000</v>
      </c>
      <c r="AZ1092" s="171">
        <f t="shared" si="259"/>
        <v>6640764.0264026411</v>
      </c>
      <c r="BB1092" s="171">
        <f t="shared" si="263"/>
        <v>626541.66666666663</v>
      </c>
      <c r="BC1092" s="171">
        <f t="shared" si="264"/>
        <v>39403.803950256035</v>
      </c>
      <c r="BD1092">
        <f t="shared" si="266"/>
        <v>1367000</v>
      </c>
      <c r="BE1092" s="171">
        <f t="shared" si="260"/>
        <v>665945.47061692271</v>
      </c>
    </row>
    <row r="1093" spans="49:57" x14ac:dyDescent="0.2">
      <c r="AW1093" s="171">
        <f t="shared" si="261"/>
        <v>6620166.666666667</v>
      </c>
      <c r="AX1093" s="171">
        <f t="shared" si="262"/>
        <v>58589.461493920091</v>
      </c>
      <c r="AY1093">
        <f t="shared" si="265"/>
        <v>1727000</v>
      </c>
      <c r="AZ1093" s="171">
        <f t="shared" ref="AZ1093:AZ1156" si="267">AW1093+AX1093</f>
        <v>6678756.1281605875</v>
      </c>
      <c r="BB1093" s="171">
        <f t="shared" si="263"/>
        <v>628833.33333333326</v>
      </c>
      <c r="BC1093" s="171">
        <f t="shared" si="264"/>
        <v>39260.204081632655</v>
      </c>
      <c r="BD1093">
        <f t="shared" si="266"/>
        <v>1372000</v>
      </c>
      <c r="BE1093" s="171">
        <f t="shared" ref="BE1093:BE1156" si="268">BB1093+BC1093</f>
        <v>668093.53741496592</v>
      </c>
    </row>
    <row r="1094" spans="49:57" x14ac:dyDescent="0.2">
      <c r="AW1094" s="171">
        <f t="shared" ref="AW1094:AW1157" si="269">AY1094/2*$C$73</f>
        <v>6658500</v>
      </c>
      <c r="AX1094" s="171">
        <f t="shared" ref="AX1094:AX1157" si="270">$C$72*$C$71/AY1094</f>
        <v>58252.158894645938</v>
      </c>
      <c r="AY1094">
        <f t="shared" si="265"/>
        <v>1737000</v>
      </c>
      <c r="AZ1094" s="171">
        <f t="shared" si="267"/>
        <v>6716752.158894646</v>
      </c>
      <c r="BB1094" s="171">
        <f t="shared" ref="BB1094:BB1157" si="271">BD1094/2*$C$107</f>
        <v>631125</v>
      </c>
      <c r="BC1094" s="171">
        <f t="shared" ref="BC1094:BC1157" si="272">$C$105*$C$106/BD1094</f>
        <v>39117.647058823532</v>
      </c>
      <c r="BD1094">
        <f t="shared" si="266"/>
        <v>1377000</v>
      </c>
      <c r="BE1094" s="171">
        <f t="shared" si="268"/>
        <v>670242.6470588235</v>
      </c>
    </row>
    <row r="1095" spans="49:57" x14ac:dyDescent="0.2">
      <c r="AW1095" s="171">
        <f t="shared" si="269"/>
        <v>6696833.333333334</v>
      </c>
      <c r="AX1095" s="171">
        <f t="shared" si="270"/>
        <v>57918.717801946194</v>
      </c>
      <c r="AY1095">
        <f t="shared" si="265"/>
        <v>1747000</v>
      </c>
      <c r="AZ1095" s="171">
        <f t="shared" si="267"/>
        <v>6754752.0511352802</v>
      </c>
      <c r="BB1095" s="171">
        <f t="shared" si="271"/>
        <v>633416.66666666663</v>
      </c>
      <c r="BC1095" s="171">
        <f t="shared" si="272"/>
        <v>38976.121562952241</v>
      </c>
      <c r="BD1095">
        <f t="shared" si="266"/>
        <v>1382000</v>
      </c>
      <c r="BE1095" s="171">
        <f t="shared" si="268"/>
        <v>672392.78822961892</v>
      </c>
    </row>
    <row r="1096" spans="49:57" x14ac:dyDescent="0.2">
      <c r="AW1096" s="171">
        <f t="shared" si="269"/>
        <v>6735166.666666667</v>
      </c>
      <c r="AX1096" s="171">
        <f t="shared" si="270"/>
        <v>57589.072282299378</v>
      </c>
      <c r="AY1096">
        <f t="shared" si="265"/>
        <v>1757000</v>
      </c>
      <c r="AZ1096" s="171">
        <f t="shared" si="267"/>
        <v>6792755.7389489664</v>
      </c>
      <c r="BB1096" s="171">
        <f t="shared" si="271"/>
        <v>635708.33333333326</v>
      </c>
      <c r="BC1096" s="171">
        <f t="shared" si="272"/>
        <v>38835.616438356163</v>
      </c>
      <c r="BD1096">
        <f t="shared" si="266"/>
        <v>1387000</v>
      </c>
      <c r="BE1096" s="171">
        <f t="shared" si="268"/>
        <v>674543.94977168937</v>
      </c>
    </row>
    <row r="1097" spans="49:57" x14ac:dyDescent="0.2">
      <c r="AW1097" s="171">
        <f t="shared" si="269"/>
        <v>6773500</v>
      </c>
      <c r="AX1097" s="171">
        <f t="shared" si="270"/>
        <v>57263.15789473684</v>
      </c>
      <c r="AY1097">
        <f t="shared" si="265"/>
        <v>1767000</v>
      </c>
      <c r="AZ1097" s="171">
        <f t="shared" si="267"/>
        <v>6830763.1578947371</v>
      </c>
      <c r="BB1097" s="171">
        <f t="shared" si="271"/>
        <v>638000</v>
      </c>
      <c r="BC1097" s="171">
        <f t="shared" si="272"/>
        <v>38696.120689655174</v>
      </c>
      <c r="BD1097">
        <f t="shared" si="266"/>
        <v>1392000</v>
      </c>
      <c r="BE1097" s="171">
        <f t="shared" si="268"/>
        <v>676696.12068965519</v>
      </c>
    </row>
    <row r="1098" spans="49:57" x14ac:dyDescent="0.2">
      <c r="AW1098" s="171">
        <f t="shared" si="269"/>
        <v>6811833.333333334</v>
      </c>
      <c r="AX1098" s="171">
        <f t="shared" si="270"/>
        <v>56940.91164884637</v>
      </c>
      <c r="AY1098">
        <f t="shared" si="265"/>
        <v>1777000</v>
      </c>
      <c r="AZ1098" s="171">
        <f t="shared" si="267"/>
        <v>6868774.2449821802</v>
      </c>
      <c r="BB1098" s="171">
        <f t="shared" si="271"/>
        <v>640291.66666666663</v>
      </c>
      <c r="BC1098" s="171">
        <f t="shared" si="272"/>
        <v>38557.623478883324</v>
      </c>
      <c r="BD1098">
        <f t="shared" si="266"/>
        <v>1397000</v>
      </c>
      <c r="BE1098" s="171">
        <f t="shared" si="268"/>
        <v>678849.29014554992</v>
      </c>
    </row>
    <row r="1099" spans="49:57" x14ac:dyDescent="0.2">
      <c r="AW1099" s="171">
        <f t="shared" si="269"/>
        <v>6850166.666666667</v>
      </c>
      <c r="AX1099" s="171">
        <f t="shared" si="270"/>
        <v>56622.271964185784</v>
      </c>
      <c r="AY1099">
        <f t="shared" si="265"/>
        <v>1787000</v>
      </c>
      <c r="AZ1099" s="171">
        <f t="shared" si="267"/>
        <v>6906788.9386308528</v>
      </c>
      <c r="BB1099" s="171">
        <f t="shared" si="271"/>
        <v>642583.33333333326</v>
      </c>
      <c r="BC1099" s="171">
        <f t="shared" si="272"/>
        <v>38420.11412268188</v>
      </c>
      <c r="BD1099">
        <f t="shared" si="266"/>
        <v>1402000</v>
      </c>
      <c r="BE1099" s="171">
        <f t="shared" si="268"/>
        <v>681003.44745601516</v>
      </c>
    </row>
    <row r="1100" spans="49:57" x14ac:dyDescent="0.2">
      <c r="AW1100" s="171">
        <f t="shared" si="269"/>
        <v>6888500</v>
      </c>
      <c r="AX1100" s="171">
        <f t="shared" si="270"/>
        <v>56307.178631051756</v>
      </c>
      <c r="AY1100">
        <f t="shared" si="265"/>
        <v>1797000</v>
      </c>
      <c r="AZ1100" s="171">
        <f t="shared" si="267"/>
        <v>6944807.1786310514</v>
      </c>
      <c r="BB1100" s="171">
        <f t="shared" si="271"/>
        <v>644875</v>
      </c>
      <c r="BC1100" s="171">
        <f t="shared" si="272"/>
        <v>38283.582089552241</v>
      </c>
      <c r="BD1100">
        <f t="shared" si="266"/>
        <v>1407000</v>
      </c>
      <c r="BE1100" s="171">
        <f t="shared" si="268"/>
        <v>683158.58208955219</v>
      </c>
    </row>
    <row r="1101" spans="49:57" x14ac:dyDescent="0.2">
      <c r="AW1101" s="171">
        <f t="shared" si="269"/>
        <v>6926833.333333334</v>
      </c>
      <c r="AX1101" s="171">
        <f t="shared" si="270"/>
        <v>55995.57277255119</v>
      </c>
      <c r="AY1101">
        <f t="shared" si="265"/>
        <v>1807000</v>
      </c>
      <c r="AZ1101" s="171">
        <f t="shared" si="267"/>
        <v>6982828.9061058853</v>
      </c>
      <c r="BB1101" s="171">
        <f t="shared" si="271"/>
        <v>647166.66666666663</v>
      </c>
      <c r="BC1101" s="171">
        <f t="shared" si="272"/>
        <v>38148.016997167142</v>
      </c>
      <c r="BD1101">
        <f t="shared" si="266"/>
        <v>1412000</v>
      </c>
      <c r="BE1101" s="171">
        <f t="shared" si="268"/>
        <v>685314.68366383377</v>
      </c>
    </row>
    <row r="1102" spans="49:57" x14ac:dyDescent="0.2">
      <c r="AW1102" s="171">
        <f t="shared" si="269"/>
        <v>6965166.666666667</v>
      </c>
      <c r="AX1102" s="171">
        <f t="shared" si="270"/>
        <v>55687.39680792515</v>
      </c>
      <c r="AY1102">
        <f t="shared" si="265"/>
        <v>1817000</v>
      </c>
      <c r="AZ1102" s="171">
        <f t="shared" si="267"/>
        <v>7020854.0634745918</v>
      </c>
      <c r="BB1102" s="171">
        <f t="shared" si="271"/>
        <v>649458.33333333326</v>
      </c>
      <c r="BC1102" s="171">
        <f t="shared" si="272"/>
        <v>38013.408609738886</v>
      </c>
      <c r="BD1102">
        <f t="shared" si="266"/>
        <v>1417000</v>
      </c>
      <c r="BE1102" s="171">
        <f t="shared" si="268"/>
        <v>687471.74194307218</v>
      </c>
    </row>
    <row r="1103" spans="49:57" x14ac:dyDescent="0.2">
      <c r="AW1103" s="171">
        <f t="shared" si="269"/>
        <v>7003500</v>
      </c>
      <c r="AX1103" s="171">
        <f t="shared" si="270"/>
        <v>55382.594417077176</v>
      </c>
      <c r="AY1103">
        <f t="shared" si="265"/>
        <v>1827000</v>
      </c>
      <c r="AZ1103" s="171">
        <f t="shared" si="267"/>
        <v>7058882.5944170775</v>
      </c>
      <c r="BB1103" s="171">
        <f t="shared" si="271"/>
        <v>651750</v>
      </c>
      <c r="BC1103" s="171">
        <f t="shared" si="272"/>
        <v>37879.746835443038</v>
      </c>
      <c r="BD1103">
        <f t="shared" si="266"/>
        <v>1422000</v>
      </c>
      <c r="BE1103" s="171">
        <f t="shared" si="268"/>
        <v>689629.74683544307</v>
      </c>
    </row>
    <row r="1104" spans="49:57" x14ac:dyDescent="0.2">
      <c r="AW1104" s="171">
        <f t="shared" si="269"/>
        <v>7041833.333333334</v>
      </c>
      <c r="AX1104" s="171">
        <f t="shared" si="270"/>
        <v>55081.110506260207</v>
      </c>
      <c r="AY1104">
        <f t="shared" si="265"/>
        <v>1837000</v>
      </c>
      <c r="AZ1104" s="171">
        <f t="shared" si="267"/>
        <v>7096914.4438395938</v>
      </c>
      <c r="BB1104" s="171">
        <f t="shared" si="271"/>
        <v>654041.66666666663</v>
      </c>
      <c r="BC1104" s="171">
        <f t="shared" si="272"/>
        <v>37747.021723896287</v>
      </c>
      <c r="BD1104">
        <f t="shared" si="266"/>
        <v>1427000</v>
      </c>
      <c r="BE1104" s="171">
        <f t="shared" si="268"/>
        <v>691788.68839056289</v>
      </c>
    </row>
    <row r="1105" spans="49:57" x14ac:dyDescent="0.2">
      <c r="AW1105" s="171">
        <f t="shared" si="269"/>
        <v>7080166.666666667</v>
      </c>
      <c r="AX1105" s="171">
        <f t="shared" si="270"/>
        <v>54782.891174878183</v>
      </c>
      <c r="AY1105">
        <f t="shared" si="265"/>
        <v>1847000</v>
      </c>
      <c r="AZ1105" s="171">
        <f t="shared" si="267"/>
        <v>7134949.557841545</v>
      </c>
      <c r="BB1105" s="171">
        <f t="shared" si="271"/>
        <v>656333.33333333326</v>
      </c>
      <c r="BC1105" s="171">
        <f t="shared" si="272"/>
        <v>37615.223463687151</v>
      </c>
      <c r="BD1105">
        <f t="shared" si="266"/>
        <v>1432000</v>
      </c>
      <c r="BE1105" s="171">
        <f t="shared" si="268"/>
        <v>693948.55679702037</v>
      </c>
    </row>
    <row r="1106" spans="49:57" x14ac:dyDescent="0.2">
      <c r="AW1106" s="171">
        <f t="shared" si="269"/>
        <v>7118500</v>
      </c>
      <c r="AX1106" s="171">
        <f t="shared" si="270"/>
        <v>54487.883683360262</v>
      </c>
      <c r="AY1106">
        <f t="shared" si="265"/>
        <v>1857000</v>
      </c>
      <c r="AZ1106" s="171">
        <f t="shared" si="267"/>
        <v>7172987.8836833602</v>
      </c>
      <c r="BB1106" s="171">
        <f t="shared" si="271"/>
        <v>658625</v>
      </c>
      <c r="BC1106" s="171">
        <f t="shared" si="272"/>
        <v>37484.342379958245</v>
      </c>
      <c r="BD1106">
        <f t="shared" si="266"/>
        <v>1437000</v>
      </c>
      <c r="BE1106" s="171">
        <f t="shared" si="268"/>
        <v>696109.34237995825</v>
      </c>
    </row>
    <row r="1107" spans="49:57" x14ac:dyDescent="0.2">
      <c r="AW1107" s="171">
        <f t="shared" si="269"/>
        <v>7156833.333333334</v>
      </c>
      <c r="AX1107" s="171">
        <f t="shared" si="270"/>
        <v>54196.036422067489</v>
      </c>
      <c r="AY1107">
        <f t="shared" si="265"/>
        <v>1867000</v>
      </c>
      <c r="AZ1107" s="171">
        <f t="shared" si="267"/>
        <v>7211029.3697554013</v>
      </c>
      <c r="BB1107" s="171">
        <f t="shared" si="271"/>
        <v>660916.66666666663</v>
      </c>
      <c r="BC1107" s="171">
        <f t="shared" si="272"/>
        <v>37354.368932038837</v>
      </c>
      <c r="BD1107">
        <f t="shared" si="266"/>
        <v>1442000</v>
      </c>
      <c r="BE1107" s="171">
        <f t="shared" si="268"/>
        <v>698271.03559870552</v>
      </c>
    </row>
    <row r="1108" spans="49:57" x14ac:dyDescent="0.2">
      <c r="AW1108" s="171">
        <f t="shared" si="269"/>
        <v>7195166.666666667</v>
      </c>
      <c r="AX1108" s="171">
        <f t="shared" si="270"/>
        <v>53907.29888119339</v>
      </c>
      <c r="AY1108">
        <f t="shared" si="265"/>
        <v>1877000</v>
      </c>
      <c r="AZ1108" s="171">
        <f t="shared" si="267"/>
        <v>7249073.9655478606</v>
      </c>
      <c r="BB1108" s="171">
        <f t="shared" si="271"/>
        <v>663208.33333333326</v>
      </c>
      <c r="BC1108" s="171">
        <f t="shared" si="272"/>
        <v>37225.293711126469</v>
      </c>
      <c r="BD1108">
        <f t="shared" si="266"/>
        <v>1447000</v>
      </c>
      <c r="BE1108" s="171">
        <f t="shared" si="268"/>
        <v>700433.62704445969</v>
      </c>
    </row>
    <row r="1109" spans="49:57" x14ac:dyDescent="0.2">
      <c r="AW1109" s="171">
        <f t="shared" si="269"/>
        <v>7233500</v>
      </c>
      <c r="AX1109" s="171">
        <f t="shared" si="270"/>
        <v>53621.62162162162</v>
      </c>
      <c r="AY1109">
        <f t="shared" si="265"/>
        <v>1887000</v>
      </c>
      <c r="AZ1109" s="171">
        <f t="shared" si="267"/>
        <v>7287121.6216216218</v>
      </c>
      <c r="BB1109" s="171">
        <f t="shared" si="271"/>
        <v>665500</v>
      </c>
      <c r="BC1109" s="171">
        <f t="shared" si="272"/>
        <v>37097.10743801653</v>
      </c>
      <c r="BD1109">
        <f t="shared" si="266"/>
        <v>1452000</v>
      </c>
      <c r="BE1109" s="171">
        <f t="shared" si="268"/>
        <v>702597.10743801657</v>
      </c>
    </row>
    <row r="1110" spans="49:57" x14ac:dyDescent="0.2">
      <c r="AW1110" s="171">
        <f t="shared" si="269"/>
        <v>7271833.333333334</v>
      </c>
      <c r="AX1110" s="171">
        <f t="shared" si="270"/>
        <v>53338.956246705326</v>
      </c>
      <c r="AY1110">
        <f t="shared" si="265"/>
        <v>1897000</v>
      </c>
      <c r="AZ1110" s="171">
        <f t="shared" si="267"/>
        <v>7325172.2895800397</v>
      </c>
      <c r="BB1110" s="171">
        <f t="shared" si="271"/>
        <v>667791.66666666663</v>
      </c>
      <c r="BC1110" s="171">
        <f t="shared" si="272"/>
        <v>36969.800960878514</v>
      </c>
      <c r="BD1110">
        <f t="shared" si="266"/>
        <v>1457000</v>
      </c>
      <c r="BE1110" s="171">
        <f t="shared" si="268"/>
        <v>704761.46762754512</v>
      </c>
    </row>
    <row r="1111" spans="49:57" x14ac:dyDescent="0.2">
      <c r="AW1111" s="171">
        <f t="shared" si="269"/>
        <v>7310166.666666667</v>
      </c>
      <c r="AX1111" s="171">
        <f t="shared" si="270"/>
        <v>53059.255374934452</v>
      </c>
      <c r="AY1111">
        <f t="shared" si="265"/>
        <v>1907000</v>
      </c>
      <c r="AZ1111" s="171">
        <f t="shared" si="267"/>
        <v>7363225.9220416015</v>
      </c>
      <c r="BB1111" s="171">
        <f t="shared" si="271"/>
        <v>670083.33333333326</v>
      </c>
      <c r="BC1111" s="171">
        <f t="shared" si="272"/>
        <v>36843.365253077973</v>
      </c>
      <c r="BD1111">
        <f t="shared" si="266"/>
        <v>1462000</v>
      </c>
      <c r="BE1111" s="171">
        <f t="shared" si="268"/>
        <v>706926.69858641119</v>
      </c>
    </row>
    <row r="1112" spans="49:57" x14ac:dyDescent="0.2">
      <c r="AW1112" s="171">
        <f t="shared" si="269"/>
        <v>7348500</v>
      </c>
      <c r="AX1112" s="171">
        <f t="shared" si="270"/>
        <v>52782.472613458529</v>
      </c>
      <c r="AY1112">
        <f t="shared" si="265"/>
        <v>1917000</v>
      </c>
      <c r="AZ1112" s="171">
        <f t="shared" si="267"/>
        <v>7401282.4726134585</v>
      </c>
      <c r="BB1112" s="171">
        <f t="shared" si="271"/>
        <v>672375</v>
      </c>
      <c r="BC1112" s="171">
        <f t="shared" si="272"/>
        <v>36717.791411042948</v>
      </c>
      <c r="BD1112">
        <f t="shared" si="266"/>
        <v>1467000</v>
      </c>
      <c r="BE1112" s="171">
        <f t="shared" si="268"/>
        <v>709092.79141104291</v>
      </c>
    </row>
    <row r="1113" spans="49:57" x14ac:dyDescent="0.2">
      <c r="AW1113" s="171">
        <f t="shared" si="269"/>
        <v>7386833.333333334</v>
      </c>
      <c r="AX1113" s="171">
        <f t="shared" si="270"/>
        <v>52508.562532433833</v>
      </c>
      <c r="AY1113">
        <f t="shared" si="265"/>
        <v>1927000</v>
      </c>
      <c r="AZ1113" s="171">
        <f t="shared" si="267"/>
        <v>7439341.8958657682</v>
      </c>
      <c r="BB1113" s="171">
        <f t="shared" si="271"/>
        <v>674666.66666666663</v>
      </c>
      <c r="BC1113" s="171">
        <f t="shared" si="272"/>
        <v>36593.070652173912</v>
      </c>
      <c r="BD1113">
        <f t="shared" si="266"/>
        <v>1472000</v>
      </c>
      <c r="BE1113" s="171">
        <f t="shared" si="268"/>
        <v>711259.73731884058</v>
      </c>
    </row>
    <row r="1114" spans="49:57" x14ac:dyDescent="0.2">
      <c r="AW1114" s="171">
        <f t="shared" si="269"/>
        <v>7425166.666666667</v>
      </c>
      <c r="AX1114" s="171">
        <f t="shared" si="270"/>
        <v>52237.480640165202</v>
      </c>
      <c r="AY1114">
        <f t="shared" si="265"/>
        <v>1937000</v>
      </c>
      <c r="AZ1114" s="171">
        <f t="shared" si="267"/>
        <v>7477404.1473068325</v>
      </c>
      <c r="BB1114" s="171">
        <f t="shared" si="271"/>
        <v>676958.33333333326</v>
      </c>
      <c r="BC1114" s="171">
        <f t="shared" si="272"/>
        <v>36469.194312796208</v>
      </c>
      <c r="BD1114">
        <f t="shared" si="266"/>
        <v>1477000</v>
      </c>
      <c r="BE1114" s="171">
        <f t="shared" si="268"/>
        <v>713427.52764612949</v>
      </c>
    </row>
    <row r="1115" spans="49:57" x14ac:dyDescent="0.2">
      <c r="AW1115" s="171">
        <f t="shared" si="269"/>
        <v>7463500</v>
      </c>
      <c r="AX1115" s="171">
        <f t="shared" si="270"/>
        <v>51969.18335901387</v>
      </c>
      <c r="AY1115">
        <f t="shared" si="265"/>
        <v>1947000</v>
      </c>
      <c r="AZ1115" s="171">
        <f t="shared" si="267"/>
        <v>7515469.1833590139</v>
      </c>
      <c r="BB1115" s="171">
        <f t="shared" si="271"/>
        <v>679250</v>
      </c>
      <c r="BC1115" s="171">
        <f t="shared" si="272"/>
        <v>36346.153846153844</v>
      </c>
      <c r="BD1115">
        <f t="shared" si="266"/>
        <v>1482000</v>
      </c>
      <c r="BE1115" s="171">
        <f t="shared" si="268"/>
        <v>715596.15384615387</v>
      </c>
    </row>
    <row r="1116" spans="49:57" x14ac:dyDescent="0.2">
      <c r="AW1116" s="171">
        <f t="shared" si="269"/>
        <v>7501833.333333334</v>
      </c>
      <c r="AX1116" s="171">
        <f t="shared" si="270"/>
        <v>51703.628002043944</v>
      </c>
      <c r="AY1116">
        <f t="shared" si="265"/>
        <v>1957000</v>
      </c>
      <c r="AZ1116" s="171">
        <f t="shared" si="267"/>
        <v>7553536.9613353778</v>
      </c>
      <c r="BB1116" s="171">
        <f t="shared" si="271"/>
        <v>681541.66666666663</v>
      </c>
      <c r="BC1116" s="171">
        <f t="shared" si="272"/>
        <v>36223.940820443844</v>
      </c>
      <c r="BD1116">
        <f t="shared" si="266"/>
        <v>1487000</v>
      </c>
      <c r="BE1116" s="171">
        <f t="shared" si="268"/>
        <v>717765.60748711042</v>
      </c>
    </row>
    <row r="1117" spans="49:57" x14ac:dyDescent="0.2">
      <c r="AW1117" s="171">
        <f t="shared" si="269"/>
        <v>7540166.666666667</v>
      </c>
      <c r="AX1117" s="171">
        <f t="shared" si="270"/>
        <v>51440.772750381293</v>
      </c>
      <c r="AY1117">
        <f t="shared" si="265"/>
        <v>1967000</v>
      </c>
      <c r="AZ1117" s="171">
        <f t="shared" si="267"/>
        <v>7591607.4394170484</v>
      </c>
      <c r="BB1117" s="171">
        <f t="shared" si="271"/>
        <v>683833.33333333326</v>
      </c>
      <c r="BC1117" s="171">
        <f t="shared" si="272"/>
        <v>36102.546916890082</v>
      </c>
      <c r="BD1117">
        <f t="shared" si="266"/>
        <v>1492000</v>
      </c>
      <c r="BE1117" s="171">
        <f t="shared" si="268"/>
        <v>719935.88025022333</v>
      </c>
    </row>
    <row r="1118" spans="49:57" x14ac:dyDescent="0.2">
      <c r="AW1118" s="171">
        <f t="shared" si="269"/>
        <v>7578500</v>
      </c>
      <c r="AX1118" s="171">
        <f t="shared" si="270"/>
        <v>51180.576631259486</v>
      </c>
      <c r="AY1118">
        <f t="shared" si="265"/>
        <v>1977000</v>
      </c>
      <c r="AZ1118" s="171">
        <f t="shared" si="267"/>
        <v>7629680.5766312592</v>
      </c>
      <c r="BB1118" s="171">
        <f t="shared" si="271"/>
        <v>686125</v>
      </c>
      <c r="BC1118" s="171">
        <f t="shared" si="272"/>
        <v>35981.963927855708</v>
      </c>
      <c r="BD1118">
        <f t="shared" si="266"/>
        <v>1497000</v>
      </c>
      <c r="BE1118" s="171">
        <f t="shared" si="268"/>
        <v>722106.96392785572</v>
      </c>
    </row>
    <row r="1119" spans="49:57" x14ac:dyDescent="0.2">
      <c r="AW1119" s="171">
        <f t="shared" si="269"/>
        <v>7616833.333333334</v>
      </c>
      <c r="AX1119" s="171">
        <f t="shared" si="270"/>
        <v>50922.999496728735</v>
      </c>
      <c r="AY1119">
        <f t="shared" si="265"/>
        <v>1987000</v>
      </c>
      <c r="AZ1119" s="171">
        <f t="shared" si="267"/>
        <v>7667756.3328300631</v>
      </c>
      <c r="BB1119" s="171">
        <f t="shared" si="271"/>
        <v>688416.66666666663</v>
      </c>
      <c r="BC1119" s="171">
        <f t="shared" si="272"/>
        <v>35862.183754993341</v>
      </c>
      <c r="BD1119">
        <f t="shared" si="266"/>
        <v>1502000</v>
      </c>
      <c r="BE1119" s="171">
        <f t="shared" si="268"/>
        <v>724278.85042166</v>
      </c>
    </row>
    <row r="1120" spans="49:57" x14ac:dyDescent="0.2">
      <c r="AW1120" s="171">
        <f t="shared" si="269"/>
        <v>7655166.666666667</v>
      </c>
      <c r="AX1120" s="171">
        <f t="shared" si="270"/>
        <v>50668.002003004505</v>
      </c>
      <c r="AY1120">
        <f t="shared" si="265"/>
        <v>1997000</v>
      </c>
      <c r="AZ1120" s="171">
        <f t="shared" si="267"/>
        <v>7705834.6686696718</v>
      </c>
      <c r="BB1120" s="171">
        <f t="shared" si="271"/>
        <v>690708.33333333326</v>
      </c>
      <c r="BC1120" s="171">
        <f t="shared" si="272"/>
        <v>35743.198407431984</v>
      </c>
      <c r="BD1120">
        <f t="shared" si="266"/>
        <v>1507000</v>
      </c>
      <c r="BE1120" s="171">
        <f t="shared" si="268"/>
        <v>726451.5317407652</v>
      </c>
    </row>
    <row r="1121" spans="49:57" x14ac:dyDescent="0.2">
      <c r="AW1121" s="171">
        <f t="shared" si="269"/>
        <v>7693500</v>
      </c>
      <c r="AX1121" s="171">
        <f t="shared" si="270"/>
        <v>50415.545590433481</v>
      </c>
      <c r="AY1121">
        <f t="shared" si="265"/>
        <v>2007000</v>
      </c>
      <c r="AZ1121" s="171">
        <f t="shared" si="267"/>
        <v>7743915.5455904333</v>
      </c>
      <c r="BB1121" s="171">
        <f t="shared" si="271"/>
        <v>693000</v>
      </c>
      <c r="BC1121" s="171">
        <f t="shared" si="272"/>
        <v>35625</v>
      </c>
      <c r="BD1121">
        <f t="shared" si="266"/>
        <v>1512000</v>
      </c>
      <c r="BE1121" s="171">
        <f t="shared" si="268"/>
        <v>728625</v>
      </c>
    </row>
    <row r="1122" spans="49:57" x14ac:dyDescent="0.2">
      <c r="AW1122" s="171">
        <f t="shared" si="269"/>
        <v>7731833.333333334</v>
      </c>
      <c r="AX1122" s="171">
        <f t="shared" si="270"/>
        <v>50165.592464055531</v>
      </c>
      <c r="AY1122">
        <f t="shared" si="265"/>
        <v>2017000</v>
      </c>
      <c r="AZ1122" s="171">
        <f t="shared" si="267"/>
        <v>7781998.9257973898</v>
      </c>
      <c r="BB1122" s="171">
        <f t="shared" si="271"/>
        <v>695291.66666666663</v>
      </c>
      <c r="BC1122" s="171">
        <f t="shared" si="272"/>
        <v>35507.58075148319</v>
      </c>
      <c r="BD1122">
        <f t="shared" si="266"/>
        <v>1517000</v>
      </c>
      <c r="BE1122" s="171">
        <f t="shared" si="268"/>
        <v>730799.24741814984</v>
      </c>
    </row>
    <row r="1123" spans="49:57" x14ac:dyDescent="0.2">
      <c r="AW1123" s="171">
        <f t="shared" si="269"/>
        <v>7770166.666666667</v>
      </c>
      <c r="AX1123" s="171">
        <f t="shared" si="270"/>
        <v>49918.105574740999</v>
      </c>
      <c r="AY1123">
        <f t="shared" si="265"/>
        <v>2027000</v>
      </c>
      <c r="AZ1123" s="171">
        <f t="shared" si="267"/>
        <v>7820084.772241408</v>
      </c>
      <c r="BB1123" s="171">
        <f t="shared" si="271"/>
        <v>697583.33333333326</v>
      </c>
      <c r="BC1123" s="171">
        <f t="shared" si="272"/>
        <v>35390.932982917213</v>
      </c>
      <c r="BD1123">
        <f t="shared" si="266"/>
        <v>1522000</v>
      </c>
      <c r="BE1123" s="171">
        <f t="shared" si="268"/>
        <v>732974.26631625043</v>
      </c>
    </row>
    <row r="1124" spans="49:57" x14ac:dyDescent="0.2">
      <c r="AW1124" s="171">
        <f t="shared" si="269"/>
        <v>7808500</v>
      </c>
      <c r="AX1124" s="171">
        <f t="shared" si="270"/>
        <v>49673.048600883652</v>
      </c>
      <c r="AY1124">
        <f t="shared" si="265"/>
        <v>2037000</v>
      </c>
      <c r="AZ1124" s="171">
        <f t="shared" si="267"/>
        <v>7858173.0486008832</v>
      </c>
      <c r="BB1124" s="171">
        <f t="shared" si="271"/>
        <v>699875</v>
      </c>
      <c r="BC1124" s="171">
        <f t="shared" si="272"/>
        <v>35275.049115913556</v>
      </c>
      <c r="BD1124">
        <f t="shared" si="266"/>
        <v>1527000</v>
      </c>
      <c r="BE1124" s="171">
        <f t="shared" si="268"/>
        <v>735150.04911591357</v>
      </c>
    </row>
    <row r="1125" spans="49:57" x14ac:dyDescent="0.2">
      <c r="AW1125" s="171">
        <f t="shared" si="269"/>
        <v>7846833.333333334</v>
      </c>
      <c r="AX1125" s="171">
        <f t="shared" si="270"/>
        <v>49430.385930630189</v>
      </c>
      <c r="AY1125">
        <f t="shared" si="265"/>
        <v>2047000</v>
      </c>
      <c r="AZ1125" s="171">
        <f t="shared" si="267"/>
        <v>7896263.7192639643</v>
      </c>
      <c r="BB1125" s="171">
        <f t="shared" si="271"/>
        <v>702166.66666666663</v>
      </c>
      <c r="BC1125" s="171">
        <f t="shared" si="272"/>
        <v>35159.921671018274</v>
      </c>
      <c r="BD1125">
        <f t="shared" si="266"/>
        <v>1532000</v>
      </c>
      <c r="BE1125" s="171">
        <f t="shared" si="268"/>
        <v>737326.58833768487</v>
      </c>
    </row>
    <row r="1126" spans="49:57" x14ac:dyDescent="0.2">
      <c r="AW1126" s="171">
        <f t="shared" si="269"/>
        <v>7885166.666666667</v>
      </c>
      <c r="AX1126" s="171">
        <f t="shared" si="270"/>
        <v>49190.082644628099</v>
      </c>
      <c r="AY1126">
        <f t="shared" si="265"/>
        <v>2057000</v>
      </c>
      <c r="AZ1126" s="171">
        <f t="shared" si="267"/>
        <v>7934356.7493112953</v>
      </c>
      <c r="BB1126" s="171">
        <f t="shared" si="271"/>
        <v>704458.33333333326</v>
      </c>
      <c r="BC1126" s="171">
        <f t="shared" si="272"/>
        <v>35045.543266102795</v>
      </c>
      <c r="BD1126">
        <f t="shared" si="266"/>
        <v>1537000</v>
      </c>
      <c r="BE1126" s="171">
        <f t="shared" si="268"/>
        <v>739503.87659943604</v>
      </c>
    </row>
    <row r="1127" spans="49:57" x14ac:dyDescent="0.2">
      <c r="AW1127" s="171">
        <f t="shared" si="269"/>
        <v>7923500</v>
      </c>
      <c r="AX1127" s="171">
        <f t="shared" si="270"/>
        <v>48952.104499274312</v>
      </c>
      <c r="AY1127">
        <f t="shared" si="265"/>
        <v>2067000</v>
      </c>
      <c r="AZ1127" s="171">
        <f t="shared" si="267"/>
        <v>7972452.1044992739</v>
      </c>
      <c r="BB1127" s="171">
        <f t="shared" si="271"/>
        <v>706750</v>
      </c>
      <c r="BC1127" s="171">
        <f t="shared" si="272"/>
        <v>34931.906614785992</v>
      </c>
      <c r="BD1127">
        <f t="shared" si="266"/>
        <v>1542000</v>
      </c>
      <c r="BE1127" s="171">
        <f t="shared" si="268"/>
        <v>741681.90661478601</v>
      </c>
    </row>
    <row r="1128" spans="49:57" x14ac:dyDescent="0.2">
      <c r="AW1128" s="171">
        <f t="shared" si="269"/>
        <v>7961833.333333334</v>
      </c>
      <c r="AX1128" s="171">
        <f t="shared" si="270"/>
        <v>48716.417910447759</v>
      </c>
      <c r="AY1128">
        <f t="shared" si="265"/>
        <v>2077000</v>
      </c>
      <c r="AZ1128" s="171">
        <f t="shared" si="267"/>
        <v>8010549.7512437813</v>
      </c>
      <c r="BB1128" s="171">
        <f t="shared" si="271"/>
        <v>709041.66666666663</v>
      </c>
      <c r="BC1128" s="171">
        <f t="shared" si="272"/>
        <v>34819.004524886877</v>
      </c>
      <c r="BD1128">
        <f t="shared" si="266"/>
        <v>1547000</v>
      </c>
      <c r="BE1128" s="171">
        <f t="shared" si="268"/>
        <v>743860.67119155347</v>
      </c>
    </row>
    <row r="1129" spans="49:57" x14ac:dyDescent="0.2">
      <c r="AW1129" s="171">
        <f t="shared" si="269"/>
        <v>8000166.666666667</v>
      </c>
      <c r="AX1129" s="171">
        <f t="shared" si="270"/>
        <v>48482.98993770963</v>
      </c>
      <c r="AY1129">
        <f t="shared" si="265"/>
        <v>2087000</v>
      </c>
      <c r="AZ1129" s="171">
        <f t="shared" si="267"/>
        <v>8048649.6566043766</v>
      </c>
      <c r="BB1129" s="171">
        <f t="shared" si="271"/>
        <v>711333.33333333326</v>
      </c>
      <c r="BC1129" s="171">
        <f t="shared" si="272"/>
        <v>34706.829896907213</v>
      </c>
      <c r="BD1129">
        <f t="shared" si="266"/>
        <v>1552000</v>
      </c>
      <c r="BE1129" s="171">
        <f t="shared" si="268"/>
        <v>746040.16323024046</v>
      </c>
    </row>
    <row r="1130" spans="49:57" x14ac:dyDescent="0.2">
      <c r="AW1130" s="171">
        <f t="shared" si="269"/>
        <v>8038500</v>
      </c>
      <c r="AX1130" s="171">
        <f t="shared" si="270"/>
        <v>48251.78826895565</v>
      </c>
      <c r="AY1130">
        <f t="shared" si="265"/>
        <v>2097000</v>
      </c>
      <c r="AZ1130" s="171">
        <f t="shared" si="267"/>
        <v>8086751.7882689554</v>
      </c>
      <c r="BB1130" s="171">
        <f t="shared" si="271"/>
        <v>713625</v>
      </c>
      <c r="BC1130" s="171">
        <f t="shared" si="272"/>
        <v>34595.375722543351</v>
      </c>
      <c r="BD1130">
        <f t="shared" si="266"/>
        <v>1557000</v>
      </c>
      <c r="BE1130" s="171">
        <f t="shared" si="268"/>
        <v>748220.37572254334</v>
      </c>
    </row>
    <row r="1131" spans="49:57" x14ac:dyDescent="0.2">
      <c r="AW1131" s="171">
        <f t="shared" si="269"/>
        <v>8076833.333333334</v>
      </c>
      <c r="AX1131" s="171">
        <f t="shared" si="270"/>
        <v>48022.78120550546</v>
      </c>
      <c r="AY1131">
        <f t="shared" si="265"/>
        <v>2107000</v>
      </c>
      <c r="AZ1131" s="171">
        <f t="shared" si="267"/>
        <v>8124856.1145388391</v>
      </c>
      <c r="BB1131" s="171">
        <f t="shared" si="271"/>
        <v>715916.66666666663</v>
      </c>
      <c r="BC1131" s="171">
        <f t="shared" si="272"/>
        <v>34484.635083226633</v>
      </c>
      <c r="BD1131">
        <f t="shared" si="266"/>
        <v>1562000</v>
      </c>
      <c r="BE1131" s="171">
        <f t="shared" si="268"/>
        <v>750401.30174989323</v>
      </c>
    </row>
    <row r="1132" spans="49:57" x14ac:dyDescent="0.2">
      <c r="AW1132" s="171">
        <f t="shared" si="269"/>
        <v>8115166.666666667</v>
      </c>
      <c r="AX1132" s="171">
        <f t="shared" si="270"/>
        <v>47795.937647614548</v>
      </c>
      <c r="AY1132">
        <f t="shared" si="265"/>
        <v>2117000</v>
      </c>
      <c r="AZ1132" s="171">
        <f t="shared" si="267"/>
        <v>8162962.6043142816</v>
      </c>
      <c r="BB1132" s="171">
        <f t="shared" si="271"/>
        <v>718208.33333333326</v>
      </c>
      <c r="BC1132" s="171">
        <f t="shared" si="272"/>
        <v>34374.601148691771</v>
      </c>
      <c r="BD1132">
        <f t="shared" si="266"/>
        <v>1567000</v>
      </c>
      <c r="BE1132" s="171">
        <f t="shared" si="268"/>
        <v>752582.93448202498</v>
      </c>
    </row>
    <row r="1133" spans="49:57" x14ac:dyDescent="0.2">
      <c r="AW1133" s="171">
        <f t="shared" si="269"/>
        <v>8153500</v>
      </c>
      <c r="AX1133" s="171">
        <f t="shared" si="270"/>
        <v>47571.227080394921</v>
      </c>
      <c r="AY1133">
        <f t="shared" si="265"/>
        <v>2127000</v>
      </c>
      <c r="AZ1133" s="171">
        <f t="shared" si="267"/>
        <v>8201071.2270803945</v>
      </c>
      <c r="BB1133" s="171">
        <f t="shared" si="271"/>
        <v>720500</v>
      </c>
      <c r="BC1133" s="171">
        <f t="shared" si="272"/>
        <v>34265.267175572517</v>
      </c>
      <c r="BD1133">
        <f t="shared" si="266"/>
        <v>1572000</v>
      </c>
      <c r="BE1133" s="171">
        <f t="shared" si="268"/>
        <v>754765.26717557246</v>
      </c>
    </row>
    <row r="1134" spans="49:57" x14ac:dyDescent="0.2">
      <c r="AW1134" s="171">
        <f t="shared" si="269"/>
        <v>8191833.333333334</v>
      </c>
      <c r="AX1134" s="171">
        <f t="shared" si="270"/>
        <v>47348.619560131025</v>
      </c>
      <c r="AY1134">
        <f t="shared" si="265"/>
        <v>2137000</v>
      </c>
      <c r="AZ1134" s="171">
        <f t="shared" si="267"/>
        <v>8239181.9528934648</v>
      </c>
      <c r="BB1134" s="171">
        <f t="shared" si="271"/>
        <v>722791.66666666663</v>
      </c>
      <c r="BC1134" s="171">
        <f t="shared" si="272"/>
        <v>34156.626506024098</v>
      </c>
      <c r="BD1134">
        <f t="shared" si="266"/>
        <v>1577000</v>
      </c>
      <c r="BE1134" s="171">
        <f t="shared" si="268"/>
        <v>756948.29317269078</v>
      </c>
    </row>
    <row r="1135" spans="49:57" x14ac:dyDescent="0.2">
      <c r="AW1135" s="171">
        <f t="shared" si="269"/>
        <v>8230166.666666667</v>
      </c>
      <c r="AX1135" s="171">
        <f t="shared" si="270"/>
        <v>47128.08570097811</v>
      </c>
      <c r="AY1135">
        <f t="shared" si="265"/>
        <v>2147000</v>
      </c>
      <c r="AZ1135" s="171">
        <f t="shared" si="267"/>
        <v>8277294.7523676455</v>
      </c>
      <c r="BB1135" s="171">
        <f t="shared" si="271"/>
        <v>725083.33333333326</v>
      </c>
      <c r="BC1135" s="171">
        <f t="shared" si="272"/>
        <v>34048.672566371679</v>
      </c>
      <c r="BD1135">
        <f t="shared" si="266"/>
        <v>1582000</v>
      </c>
      <c r="BE1135" s="171">
        <f t="shared" si="268"/>
        <v>759132.00589970499</v>
      </c>
    </row>
    <row r="1136" spans="49:57" x14ac:dyDescent="0.2">
      <c r="AW1136" s="171">
        <f t="shared" si="269"/>
        <v>8268500</v>
      </c>
      <c r="AX1136" s="171">
        <f t="shared" si="270"/>
        <v>46909.596662030599</v>
      </c>
      <c r="AY1136">
        <f t="shared" si="265"/>
        <v>2157000</v>
      </c>
      <c r="AZ1136" s="171">
        <f t="shared" si="267"/>
        <v>8315409.5966620306</v>
      </c>
      <c r="BB1136" s="171">
        <f t="shared" si="271"/>
        <v>727375</v>
      </c>
      <c r="BC1136" s="171">
        <f t="shared" si="272"/>
        <v>33941.398865784497</v>
      </c>
      <c r="BD1136">
        <f t="shared" si="266"/>
        <v>1587000</v>
      </c>
      <c r="BE1136" s="171">
        <f t="shared" si="268"/>
        <v>761316.39886578452</v>
      </c>
    </row>
    <row r="1137" spans="49:57" x14ac:dyDescent="0.2">
      <c r="AW1137" s="171">
        <f t="shared" si="269"/>
        <v>8306833.333333334</v>
      </c>
      <c r="AX1137" s="171">
        <f t="shared" si="270"/>
        <v>46693.124134748497</v>
      </c>
      <c r="AY1137">
        <f t="shared" si="265"/>
        <v>2167000</v>
      </c>
      <c r="AZ1137" s="171">
        <f t="shared" si="267"/>
        <v>8353526.4574680822</v>
      </c>
      <c r="BB1137" s="171">
        <f t="shared" si="271"/>
        <v>729666.66666666663</v>
      </c>
      <c r="BC1137" s="171">
        <f t="shared" si="272"/>
        <v>33834.798994974873</v>
      </c>
      <c r="BD1137">
        <f t="shared" si="266"/>
        <v>1592000</v>
      </c>
      <c r="BE1137" s="171">
        <f t="shared" si="268"/>
        <v>763501.46566164144</v>
      </c>
    </row>
    <row r="1138" spans="49:57" x14ac:dyDescent="0.2">
      <c r="AW1138" s="171">
        <f t="shared" si="269"/>
        <v>8345166.666666667</v>
      </c>
      <c r="AX1138" s="171">
        <f t="shared" si="270"/>
        <v>46478.640330730363</v>
      </c>
      <c r="AY1138">
        <f t="shared" si="265"/>
        <v>2177000</v>
      </c>
      <c r="AZ1138" s="171">
        <f t="shared" si="267"/>
        <v>8391645.3069973979</v>
      </c>
      <c r="BB1138" s="171">
        <f t="shared" si="271"/>
        <v>731958.33333333326</v>
      </c>
      <c r="BC1138" s="171">
        <f t="shared" si="272"/>
        <v>33728.866624921728</v>
      </c>
      <c r="BD1138">
        <f t="shared" si="266"/>
        <v>1597000</v>
      </c>
      <c r="BE1138" s="171">
        <f t="shared" si="268"/>
        <v>765687.19995825493</v>
      </c>
    </row>
    <row r="1139" spans="49:57" x14ac:dyDescent="0.2">
      <c r="AW1139" s="171">
        <f t="shared" si="269"/>
        <v>8383500</v>
      </c>
      <c r="AX1139" s="171">
        <f t="shared" si="270"/>
        <v>46266.117969821673</v>
      </c>
      <c r="AY1139">
        <f t="shared" si="265"/>
        <v>2187000</v>
      </c>
      <c r="AZ1139" s="171">
        <f t="shared" si="267"/>
        <v>8429766.1179698221</v>
      </c>
      <c r="BB1139" s="171">
        <f t="shared" si="271"/>
        <v>734250</v>
      </c>
      <c r="BC1139" s="171">
        <f t="shared" si="272"/>
        <v>33623.595505617981</v>
      </c>
      <c r="BD1139">
        <f t="shared" si="266"/>
        <v>1602000</v>
      </c>
      <c r="BE1139" s="171">
        <f t="shared" si="268"/>
        <v>767873.59550561802</v>
      </c>
    </row>
    <row r="1140" spans="49:57" x14ac:dyDescent="0.2">
      <c r="AW1140" s="171">
        <f t="shared" si="269"/>
        <v>8421833.333333334</v>
      </c>
      <c r="AX1140" s="171">
        <f t="shared" si="270"/>
        <v>46055.53026854802</v>
      </c>
      <c r="AY1140">
        <f t="shared" si="265"/>
        <v>2197000</v>
      </c>
      <c r="AZ1140" s="171">
        <f t="shared" si="267"/>
        <v>8467888.863601882</v>
      </c>
      <c r="BB1140" s="171">
        <f t="shared" si="271"/>
        <v>736541.66666666663</v>
      </c>
      <c r="BC1140" s="171">
        <f t="shared" si="272"/>
        <v>33518.979464841323</v>
      </c>
      <c r="BD1140">
        <f t="shared" si="266"/>
        <v>1607000</v>
      </c>
      <c r="BE1140" s="171">
        <f t="shared" si="268"/>
        <v>770060.64613150794</v>
      </c>
    </row>
    <row r="1141" spans="49:57" x14ac:dyDescent="0.2">
      <c r="AW1141" s="171">
        <f t="shared" si="269"/>
        <v>8460166.6666666679</v>
      </c>
      <c r="AX1141" s="171">
        <f t="shared" si="270"/>
        <v>45846.85092886271</v>
      </c>
      <c r="AY1141">
        <f t="shared" si="265"/>
        <v>2207000</v>
      </c>
      <c r="AZ1141" s="171">
        <f t="shared" si="267"/>
        <v>8506013.5175955314</v>
      </c>
      <c r="BB1141" s="171">
        <f t="shared" si="271"/>
        <v>738833.33333333326</v>
      </c>
      <c r="BC1141" s="171">
        <f t="shared" si="272"/>
        <v>33415.012406947892</v>
      </c>
      <c r="BD1141">
        <f t="shared" si="266"/>
        <v>1612000</v>
      </c>
      <c r="BE1141" s="171">
        <f t="shared" si="268"/>
        <v>772248.34574028116</v>
      </c>
    </row>
    <row r="1142" spans="49:57" x14ac:dyDescent="0.2">
      <c r="AW1142" s="171">
        <f t="shared" si="269"/>
        <v>8498500</v>
      </c>
      <c r="AX1142" s="171">
        <f t="shared" si="270"/>
        <v>45640.05412719892</v>
      </c>
      <c r="AY1142">
        <f t="shared" si="265"/>
        <v>2217000</v>
      </c>
      <c r="AZ1142" s="171">
        <f t="shared" si="267"/>
        <v>8544140.0541271996</v>
      </c>
      <c r="BB1142" s="171">
        <f t="shared" si="271"/>
        <v>741125</v>
      </c>
      <c r="BC1142" s="171">
        <f t="shared" si="272"/>
        <v>33311.688311688311</v>
      </c>
      <c r="BD1142">
        <f t="shared" si="266"/>
        <v>1617000</v>
      </c>
      <c r="BE1142" s="171">
        <f t="shared" si="268"/>
        <v>774436.68831168837</v>
      </c>
    </row>
    <row r="1143" spans="49:57" x14ac:dyDescent="0.2">
      <c r="AW1143" s="171">
        <f t="shared" si="269"/>
        <v>8536833.333333334</v>
      </c>
      <c r="AX1143" s="171">
        <f t="shared" si="270"/>
        <v>45435.114503816796</v>
      </c>
      <c r="AY1143">
        <f t="shared" si="265"/>
        <v>2227000</v>
      </c>
      <c r="AZ1143" s="171">
        <f t="shared" si="267"/>
        <v>8582268.4478371516</v>
      </c>
      <c r="BB1143" s="171">
        <f t="shared" si="271"/>
        <v>743416.66666666663</v>
      </c>
      <c r="BC1143" s="171">
        <f t="shared" si="272"/>
        <v>33209.001233045623</v>
      </c>
      <c r="BD1143">
        <f t="shared" si="266"/>
        <v>1622000</v>
      </c>
      <c r="BE1143" s="171">
        <f t="shared" si="268"/>
        <v>776625.66789971222</v>
      </c>
    </row>
    <row r="1144" spans="49:57" x14ac:dyDescent="0.2">
      <c r="AW1144" s="171">
        <f t="shared" si="269"/>
        <v>8575166.6666666679</v>
      </c>
      <c r="AX1144" s="171">
        <f t="shared" si="270"/>
        <v>45232.007152436301</v>
      </c>
      <c r="AY1144">
        <f t="shared" si="265"/>
        <v>2237000</v>
      </c>
      <c r="AZ1144" s="171">
        <f t="shared" si="267"/>
        <v>8620398.6738191042</v>
      </c>
      <c r="BB1144" s="171">
        <f t="shared" si="271"/>
        <v>745708.33333333326</v>
      </c>
      <c r="BC1144" s="171">
        <f t="shared" si="272"/>
        <v>33106.945298094652</v>
      </c>
      <c r="BD1144">
        <f t="shared" si="266"/>
        <v>1627000</v>
      </c>
      <c r="BE1144" s="171">
        <f t="shared" si="268"/>
        <v>778815.27863142791</v>
      </c>
    </row>
    <row r="1145" spans="49:57" x14ac:dyDescent="0.2">
      <c r="AW1145" s="171">
        <f t="shared" si="269"/>
        <v>8613500</v>
      </c>
      <c r="AX1145" s="171">
        <f t="shared" si="270"/>
        <v>45030.707610146863</v>
      </c>
      <c r="AY1145">
        <f t="shared" si="265"/>
        <v>2247000</v>
      </c>
      <c r="AZ1145" s="171">
        <f t="shared" si="267"/>
        <v>8658530.7076101471</v>
      </c>
      <c r="BB1145" s="171">
        <f t="shared" si="271"/>
        <v>748000</v>
      </c>
      <c r="BC1145" s="171">
        <f t="shared" si="272"/>
        <v>33005.51470588235</v>
      </c>
      <c r="BD1145">
        <f t="shared" si="266"/>
        <v>1632000</v>
      </c>
      <c r="BE1145" s="171">
        <f t="shared" si="268"/>
        <v>781005.51470588241</v>
      </c>
    </row>
    <row r="1146" spans="49:57" x14ac:dyDescent="0.2">
      <c r="AW1146" s="171">
        <f t="shared" si="269"/>
        <v>8651833.333333334</v>
      </c>
      <c r="AX1146" s="171">
        <f t="shared" si="270"/>
        <v>44831.191847585287</v>
      </c>
      <c r="AY1146">
        <f t="shared" si="265"/>
        <v>2257000</v>
      </c>
      <c r="AZ1146" s="171">
        <f t="shared" si="267"/>
        <v>8696664.5251809191</v>
      </c>
      <c r="BB1146" s="171">
        <f t="shared" si="271"/>
        <v>750291.66666666663</v>
      </c>
      <c r="BC1146" s="171">
        <f t="shared" si="272"/>
        <v>32904.703726328647</v>
      </c>
      <c r="BD1146">
        <f t="shared" si="266"/>
        <v>1637000</v>
      </c>
      <c r="BE1146" s="171">
        <f t="shared" si="268"/>
        <v>783196.3703929953</v>
      </c>
    </row>
    <row r="1147" spans="49:57" x14ac:dyDescent="0.2">
      <c r="AW1147" s="171">
        <f t="shared" si="269"/>
        <v>8690166.6666666679</v>
      </c>
      <c r="AX1147" s="171">
        <f t="shared" si="270"/>
        <v>44633.436259373622</v>
      </c>
      <c r="AY1147">
        <f t="shared" si="265"/>
        <v>2267000</v>
      </c>
      <c r="AZ1147" s="171">
        <f t="shared" si="267"/>
        <v>8734800.1029260419</v>
      </c>
      <c r="BB1147" s="171">
        <f t="shared" si="271"/>
        <v>752583.33333333326</v>
      </c>
      <c r="BC1147" s="171">
        <f t="shared" si="272"/>
        <v>32804.50669914738</v>
      </c>
      <c r="BD1147">
        <f t="shared" si="266"/>
        <v>1642000</v>
      </c>
      <c r="BE1147" s="171">
        <f t="shared" si="268"/>
        <v>785387.84003248066</v>
      </c>
    </row>
    <row r="1148" spans="49:57" x14ac:dyDescent="0.2">
      <c r="AW1148" s="171">
        <f t="shared" si="269"/>
        <v>8728500</v>
      </c>
      <c r="AX1148" s="171">
        <f t="shared" si="270"/>
        <v>44437.41765480896</v>
      </c>
      <c r="AY1148">
        <f t="shared" si="265"/>
        <v>2277000</v>
      </c>
      <c r="AZ1148" s="171">
        <f t="shared" si="267"/>
        <v>8772937.4176548086</v>
      </c>
      <c r="BB1148" s="171">
        <f t="shared" si="271"/>
        <v>754875</v>
      </c>
      <c r="BC1148" s="171">
        <f t="shared" si="272"/>
        <v>32704.918032786885</v>
      </c>
      <c r="BD1148">
        <f t="shared" si="266"/>
        <v>1647000</v>
      </c>
      <c r="BE1148" s="171">
        <f t="shared" si="268"/>
        <v>787579.91803278693</v>
      </c>
    </row>
    <row r="1149" spans="49:57" x14ac:dyDescent="0.2">
      <c r="AW1149" s="171">
        <f t="shared" si="269"/>
        <v>8766833.333333334</v>
      </c>
      <c r="AX1149" s="171">
        <f t="shared" si="270"/>
        <v>44243.113248797548</v>
      </c>
      <c r="AY1149">
        <f t="shared" si="265"/>
        <v>2287000</v>
      </c>
      <c r="AZ1149" s="171">
        <f t="shared" si="267"/>
        <v>8811076.4465821311</v>
      </c>
      <c r="BB1149" s="171">
        <f t="shared" si="271"/>
        <v>757166.66666666663</v>
      </c>
      <c r="BC1149" s="171">
        <f t="shared" si="272"/>
        <v>32605.932203389832</v>
      </c>
      <c r="BD1149">
        <f t="shared" si="266"/>
        <v>1652000</v>
      </c>
      <c r="BE1149" s="171">
        <f t="shared" si="268"/>
        <v>789772.59887005645</v>
      </c>
    </row>
    <row r="1150" spans="49:57" x14ac:dyDescent="0.2">
      <c r="AW1150" s="171">
        <f t="shared" si="269"/>
        <v>8805166.6666666679</v>
      </c>
      <c r="AX1150" s="171">
        <f t="shared" si="270"/>
        <v>44050.500653025687</v>
      </c>
      <c r="AY1150">
        <f t="shared" si="265"/>
        <v>2297000</v>
      </c>
      <c r="AZ1150" s="171">
        <f t="shared" si="267"/>
        <v>8849217.1673196927</v>
      </c>
      <c r="BB1150" s="171">
        <f t="shared" si="271"/>
        <v>759458.33333333326</v>
      </c>
      <c r="BC1150" s="171">
        <f t="shared" si="272"/>
        <v>32507.543753771875</v>
      </c>
      <c r="BD1150">
        <f t="shared" si="266"/>
        <v>1657000</v>
      </c>
      <c r="BE1150" s="171">
        <f t="shared" si="268"/>
        <v>791965.87708710518</v>
      </c>
    </row>
    <row r="1151" spans="49:57" x14ac:dyDescent="0.2">
      <c r="AW1151" s="171">
        <f t="shared" si="269"/>
        <v>8843500</v>
      </c>
      <c r="AX1151" s="171">
        <f t="shared" si="270"/>
        <v>43859.557867360207</v>
      </c>
      <c r="AY1151">
        <f t="shared" si="265"/>
        <v>2307000</v>
      </c>
      <c r="AZ1151" s="171">
        <f t="shared" si="267"/>
        <v>8887359.5578673594</v>
      </c>
      <c r="BB1151" s="171">
        <f t="shared" si="271"/>
        <v>761750</v>
      </c>
      <c r="BC1151" s="171">
        <f t="shared" si="272"/>
        <v>32409.747292418771</v>
      </c>
      <c r="BD1151">
        <f t="shared" si="266"/>
        <v>1662000</v>
      </c>
      <c r="BE1151" s="171">
        <f t="shared" si="268"/>
        <v>794159.74729241873</v>
      </c>
    </row>
    <row r="1152" spans="49:57" x14ac:dyDescent="0.2">
      <c r="AW1152" s="171">
        <f t="shared" si="269"/>
        <v>8881833.333333334</v>
      </c>
      <c r="AX1152" s="171">
        <f t="shared" si="270"/>
        <v>43670.263271471733</v>
      </c>
      <c r="AY1152">
        <f t="shared" ref="AY1152:AY1215" si="273">10000+AY1151</f>
        <v>2317000</v>
      </c>
      <c r="AZ1152" s="171">
        <f t="shared" si="267"/>
        <v>8925503.5966048054</v>
      </c>
      <c r="BB1152" s="171">
        <f t="shared" si="271"/>
        <v>764041.66666666663</v>
      </c>
      <c r="BC1152" s="171">
        <f t="shared" si="272"/>
        <v>32312.537492501498</v>
      </c>
      <c r="BD1152">
        <f t="shared" ref="BD1152:BD1215" si="274">5000+BD1151</f>
        <v>1667000</v>
      </c>
      <c r="BE1152" s="171">
        <f t="shared" si="268"/>
        <v>796354.20415916818</v>
      </c>
    </row>
    <row r="1153" spans="49:57" x14ac:dyDescent="0.2">
      <c r="AW1153" s="171">
        <f t="shared" si="269"/>
        <v>8920166.6666666679</v>
      </c>
      <c r="AX1153" s="171">
        <f t="shared" si="270"/>
        <v>43482.595616673832</v>
      </c>
      <c r="AY1153">
        <f t="shared" si="273"/>
        <v>2327000</v>
      </c>
      <c r="AZ1153" s="171">
        <f t="shared" si="267"/>
        <v>8963649.262283342</v>
      </c>
      <c r="BB1153" s="171">
        <f t="shared" si="271"/>
        <v>766333.33333333326</v>
      </c>
      <c r="BC1153" s="171">
        <f t="shared" si="272"/>
        <v>32215.909090909092</v>
      </c>
      <c r="BD1153">
        <f t="shared" si="274"/>
        <v>1672000</v>
      </c>
      <c r="BE1153" s="171">
        <f t="shared" si="268"/>
        <v>798549.24242424231</v>
      </c>
    </row>
    <row r="1154" spans="49:57" x14ac:dyDescent="0.2">
      <c r="AW1154" s="171">
        <f t="shared" si="269"/>
        <v>8958500</v>
      </c>
      <c r="AX1154" s="171">
        <f t="shared" si="270"/>
        <v>43296.53401797176</v>
      </c>
      <c r="AY1154">
        <f t="shared" si="273"/>
        <v>2337000</v>
      </c>
      <c r="AZ1154" s="171">
        <f t="shared" si="267"/>
        <v>9001796.5340179726</v>
      </c>
      <c r="BB1154" s="171">
        <f t="shared" si="271"/>
        <v>768625</v>
      </c>
      <c r="BC1154" s="171">
        <f t="shared" si="272"/>
        <v>32119.856887298749</v>
      </c>
      <c r="BD1154">
        <f t="shared" si="274"/>
        <v>1677000</v>
      </c>
      <c r="BE1154" s="171">
        <f t="shared" si="268"/>
        <v>800744.85688729875</v>
      </c>
    </row>
    <row r="1155" spans="49:57" x14ac:dyDescent="0.2">
      <c r="AW1155" s="171">
        <f t="shared" si="269"/>
        <v>8996833.333333334</v>
      </c>
      <c r="AX1155" s="171">
        <f t="shared" si="270"/>
        <v>43112.057946314446</v>
      </c>
      <c r="AY1155">
        <f t="shared" si="273"/>
        <v>2347000</v>
      </c>
      <c r="AZ1155" s="171">
        <f t="shared" si="267"/>
        <v>9039945.391279649</v>
      </c>
      <c r="BB1155" s="171">
        <f t="shared" si="271"/>
        <v>770916.66666666663</v>
      </c>
      <c r="BC1155" s="171">
        <f t="shared" si="272"/>
        <v>32024.375743162902</v>
      </c>
      <c r="BD1155">
        <f t="shared" si="274"/>
        <v>1682000</v>
      </c>
      <c r="BE1155" s="171">
        <f t="shared" si="268"/>
        <v>802941.04240982956</v>
      </c>
    </row>
    <row r="1156" spans="49:57" x14ac:dyDescent="0.2">
      <c r="AW1156" s="171">
        <f t="shared" si="269"/>
        <v>9035166.6666666679</v>
      </c>
      <c r="AX1156" s="171">
        <f t="shared" si="270"/>
        <v>42929.147221043699</v>
      </c>
      <c r="AY1156">
        <f t="shared" si="273"/>
        <v>2357000</v>
      </c>
      <c r="AZ1156" s="171">
        <f t="shared" si="267"/>
        <v>9078095.8138877116</v>
      </c>
      <c r="BB1156" s="171">
        <f t="shared" si="271"/>
        <v>773208.33333333326</v>
      </c>
      <c r="BC1156" s="171">
        <f t="shared" si="272"/>
        <v>31929.460580912862</v>
      </c>
      <c r="BD1156">
        <f t="shared" si="274"/>
        <v>1687000</v>
      </c>
      <c r="BE1156" s="171">
        <f t="shared" si="268"/>
        <v>805137.79391424614</v>
      </c>
    </row>
    <row r="1157" spans="49:57" x14ac:dyDescent="0.2">
      <c r="AW1157" s="171">
        <f t="shared" si="269"/>
        <v>9073500</v>
      </c>
      <c r="AX1157" s="171">
        <f t="shared" si="270"/>
        <v>42747.782002534856</v>
      </c>
      <c r="AY1157">
        <f t="shared" si="273"/>
        <v>2367000</v>
      </c>
      <c r="AZ1157" s="171">
        <f t="shared" ref="AZ1157:AZ1220" si="275">AW1157+AX1157</f>
        <v>9116247.7820025347</v>
      </c>
      <c r="BB1157" s="171">
        <f t="shared" si="271"/>
        <v>775500</v>
      </c>
      <c r="BC1157" s="171">
        <f t="shared" si="272"/>
        <v>31835.106382978724</v>
      </c>
      <c r="BD1157">
        <f t="shared" si="274"/>
        <v>1692000</v>
      </c>
      <c r="BE1157" s="171">
        <f t="shared" ref="BE1157:BE1220" si="276">BB1157+BC1157</f>
        <v>807335.10638297873</v>
      </c>
    </row>
    <row r="1158" spans="49:57" x14ac:dyDescent="0.2">
      <c r="AW1158" s="171">
        <f t="shared" ref="AW1158:AW1221" si="277">AY1158/2*$C$73</f>
        <v>9111833.333333334</v>
      </c>
      <c r="AX1158" s="171">
        <f t="shared" ref="AX1158:AX1221" si="278">$C$72*$C$71/AY1158</f>
        <v>42567.942785023137</v>
      </c>
      <c r="AY1158">
        <f t="shared" si="273"/>
        <v>2377000</v>
      </c>
      <c r="AZ1158" s="171">
        <f t="shared" si="275"/>
        <v>9154401.2761183567</v>
      </c>
      <c r="BB1158" s="171">
        <f t="shared" ref="BB1158:BB1221" si="279">BD1158/2*$C$107</f>
        <v>777791.66666666663</v>
      </c>
      <c r="BC1158" s="171">
        <f t="shared" ref="BC1158:BC1221" si="280">$C$105*$C$106/BD1158</f>
        <v>31741.308190925163</v>
      </c>
      <c r="BD1158">
        <f t="shared" si="274"/>
        <v>1697000</v>
      </c>
      <c r="BE1158" s="171">
        <f t="shared" si="276"/>
        <v>809532.97485759179</v>
      </c>
    </row>
    <row r="1159" spans="49:57" x14ac:dyDescent="0.2">
      <c r="AW1159" s="171">
        <f t="shared" si="277"/>
        <v>9150166.6666666679</v>
      </c>
      <c r="AX1159" s="171">
        <f t="shared" si="278"/>
        <v>42389.610389610389</v>
      </c>
      <c r="AY1159">
        <f t="shared" si="273"/>
        <v>2387000</v>
      </c>
      <c r="AZ1159" s="171">
        <f t="shared" si="275"/>
        <v>9192556.2770562787</v>
      </c>
      <c r="BB1159" s="171">
        <f t="shared" si="279"/>
        <v>780083.33333333326</v>
      </c>
      <c r="BC1159" s="171">
        <f t="shared" si="280"/>
        <v>31648.061104582845</v>
      </c>
      <c r="BD1159">
        <f t="shared" si="274"/>
        <v>1702000</v>
      </c>
      <c r="BE1159" s="171">
        <f t="shared" si="276"/>
        <v>811731.39443791611</v>
      </c>
    </row>
    <row r="1160" spans="49:57" x14ac:dyDescent="0.2">
      <c r="AW1160" s="171">
        <f t="shared" si="277"/>
        <v>9188500</v>
      </c>
      <c r="AX1160" s="171">
        <f t="shared" si="278"/>
        <v>42212.765957446805</v>
      </c>
      <c r="AY1160">
        <f t="shared" si="273"/>
        <v>2397000</v>
      </c>
      <c r="AZ1160" s="171">
        <f t="shared" si="275"/>
        <v>9230712.7659574468</v>
      </c>
      <c r="BB1160" s="171">
        <f t="shared" si="279"/>
        <v>782375</v>
      </c>
      <c r="BC1160" s="171">
        <f t="shared" si="280"/>
        <v>31555.36028119508</v>
      </c>
      <c r="BD1160">
        <f t="shared" si="274"/>
        <v>1707000</v>
      </c>
      <c r="BE1160" s="171">
        <f t="shared" si="276"/>
        <v>813930.36028119503</v>
      </c>
    </row>
    <row r="1161" spans="49:57" x14ac:dyDescent="0.2">
      <c r="AW1161" s="171">
        <f t="shared" si="277"/>
        <v>9226833.333333334</v>
      </c>
      <c r="AX1161" s="171">
        <f t="shared" si="278"/>
        <v>42037.390943082675</v>
      </c>
      <c r="AY1161">
        <f t="shared" si="273"/>
        <v>2407000</v>
      </c>
      <c r="AZ1161" s="171">
        <f t="shared" si="275"/>
        <v>9268870.724276416</v>
      </c>
      <c r="BB1161" s="171">
        <f t="shared" si="279"/>
        <v>784666.66666666663</v>
      </c>
      <c r="BC1161" s="171">
        <f t="shared" si="280"/>
        <v>31463.200934579439</v>
      </c>
      <c r="BD1161">
        <f t="shared" si="274"/>
        <v>1712000</v>
      </c>
      <c r="BE1161" s="171">
        <f t="shared" si="276"/>
        <v>816129.86760124611</v>
      </c>
    </row>
    <row r="1162" spans="49:57" x14ac:dyDescent="0.2">
      <c r="AW1162" s="171">
        <f t="shared" si="277"/>
        <v>9265166.6666666679</v>
      </c>
      <c r="AX1162" s="171">
        <f t="shared" si="278"/>
        <v>41863.467107985103</v>
      </c>
      <c r="AY1162">
        <f t="shared" si="273"/>
        <v>2417000</v>
      </c>
      <c r="AZ1162" s="171">
        <f t="shared" si="275"/>
        <v>9307030.1337746531</v>
      </c>
      <c r="BB1162" s="171">
        <f t="shared" si="279"/>
        <v>786958.33333333326</v>
      </c>
      <c r="BC1162" s="171">
        <f t="shared" si="280"/>
        <v>31371.57833430402</v>
      </c>
      <c r="BD1162">
        <f t="shared" si="274"/>
        <v>1717000</v>
      </c>
      <c r="BE1162" s="171">
        <f t="shared" si="276"/>
        <v>818329.91166763729</v>
      </c>
    </row>
    <row r="1163" spans="49:57" x14ac:dyDescent="0.2">
      <c r="AW1163" s="171">
        <f t="shared" si="277"/>
        <v>9303500</v>
      </c>
      <c r="AX1163" s="171">
        <f t="shared" si="278"/>
        <v>41690.976514215079</v>
      </c>
      <c r="AY1163">
        <f t="shared" si="273"/>
        <v>2427000</v>
      </c>
      <c r="AZ1163" s="171">
        <f t="shared" si="275"/>
        <v>9345190.9765142146</v>
      </c>
      <c r="BB1163" s="171">
        <f t="shared" si="279"/>
        <v>789250</v>
      </c>
      <c r="BC1163" s="171">
        <f t="shared" si="280"/>
        <v>31280.487804878048</v>
      </c>
      <c r="BD1163">
        <f t="shared" si="274"/>
        <v>1722000</v>
      </c>
      <c r="BE1163" s="171">
        <f t="shared" si="276"/>
        <v>820530.48780487804</v>
      </c>
    </row>
    <row r="1164" spans="49:57" x14ac:dyDescent="0.2">
      <c r="AW1164" s="171">
        <f t="shared" si="277"/>
        <v>9341833.333333334</v>
      </c>
      <c r="AX1164" s="171">
        <f t="shared" si="278"/>
        <v>41519.901518260158</v>
      </c>
      <c r="AY1164">
        <f t="shared" si="273"/>
        <v>2437000</v>
      </c>
      <c r="AZ1164" s="171">
        <f t="shared" si="275"/>
        <v>9383353.234851595</v>
      </c>
      <c r="BB1164" s="171">
        <f t="shared" si="279"/>
        <v>791541.66666666663</v>
      </c>
      <c r="BC1164" s="171">
        <f t="shared" si="280"/>
        <v>31189.924724956571</v>
      </c>
      <c r="BD1164">
        <f t="shared" si="274"/>
        <v>1727000</v>
      </c>
      <c r="BE1164" s="171">
        <f t="shared" si="276"/>
        <v>822731.59139162325</v>
      </c>
    </row>
    <row r="1165" spans="49:57" x14ac:dyDescent="0.2">
      <c r="AW1165" s="171">
        <f t="shared" si="277"/>
        <v>9380166.6666666679</v>
      </c>
      <c r="AX1165" s="171">
        <f t="shared" si="278"/>
        <v>41350.224765018393</v>
      </c>
      <c r="AY1165">
        <f t="shared" si="273"/>
        <v>2447000</v>
      </c>
      <c r="AZ1165" s="171">
        <f t="shared" si="275"/>
        <v>9421516.8914316855</v>
      </c>
      <c r="BB1165" s="171">
        <f t="shared" si="279"/>
        <v>793833.33333333326</v>
      </c>
      <c r="BC1165" s="171">
        <f t="shared" si="280"/>
        <v>31099.88452655889</v>
      </c>
      <c r="BD1165">
        <f t="shared" si="274"/>
        <v>1732000</v>
      </c>
      <c r="BE1165" s="171">
        <f t="shared" si="276"/>
        <v>824933.21785989217</v>
      </c>
    </row>
    <row r="1166" spans="49:57" x14ac:dyDescent="0.2">
      <c r="AW1166" s="171">
        <f t="shared" si="277"/>
        <v>9418500</v>
      </c>
      <c r="AX1166" s="171">
        <f t="shared" si="278"/>
        <v>41181.929181929183</v>
      </c>
      <c r="AY1166">
        <f t="shared" si="273"/>
        <v>2457000</v>
      </c>
      <c r="AZ1166" s="171">
        <f t="shared" si="275"/>
        <v>9459681.9291819297</v>
      </c>
      <c r="BB1166" s="171">
        <f t="shared" si="279"/>
        <v>796125</v>
      </c>
      <c r="BC1166" s="171">
        <f t="shared" si="280"/>
        <v>31010.362694300518</v>
      </c>
      <c r="BD1166">
        <f t="shared" si="274"/>
        <v>1737000</v>
      </c>
      <c r="BE1166" s="171">
        <f t="shared" si="276"/>
        <v>827135.36269430048</v>
      </c>
    </row>
    <row r="1167" spans="49:57" x14ac:dyDescent="0.2">
      <c r="AW1167" s="171">
        <f t="shared" si="277"/>
        <v>9456833.333333334</v>
      </c>
      <c r="AX1167" s="171">
        <f t="shared" si="278"/>
        <v>41014.997973246856</v>
      </c>
      <c r="AY1167">
        <f t="shared" si="273"/>
        <v>2467000</v>
      </c>
      <c r="AZ1167" s="171">
        <f t="shared" si="275"/>
        <v>9497848.3313065805</v>
      </c>
      <c r="BB1167" s="171">
        <f t="shared" si="279"/>
        <v>798416.66666666663</v>
      </c>
      <c r="BC1167" s="171">
        <f t="shared" si="280"/>
        <v>30921.354764638345</v>
      </c>
      <c r="BD1167">
        <f t="shared" si="274"/>
        <v>1742000</v>
      </c>
      <c r="BE1167" s="171">
        <f t="shared" si="276"/>
        <v>829338.02143130498</v>
      </c>
    </row>
    <row r="1168" spans="49:57" x14ac:dyDescent="0.2">
      <c r="AW1168" s="171">
        <f t="shared" si="277"/>
        <v>9495166.6666666679</v>
      </c>
      <c r="AX1168" s="171">
        <f t="shared" si="278"/>
        <v>40849.414614452966</v>
      </c>
      <c r="AY1168">
        <f t="shared" si="273"/>
        <v>2477000</v>
      </c>
      <c r="AZ1168" s="171">
        <f t="shared" si="275"/>
        <v>9536016.08128112</v>
      </c>
      <c r="BB1168" s="171">
        <f t="shared" si="279"/>
        <v>800708.33333333326</v>
      </c>
      <c r="BC1168" s="171">
        <f t="shared" si="280"/>
        <v>30832.856325128792</v>
      </c>
      <c r="BD1168">
        <f t="shared" si="274"/>
        <v>1747000</v>
      </c>
      <c r="BE1168" s="171">
        <f t="shared" si="276"/>
        <v>831541.18965846207</v>
      </c>
    </row>
    <row r="1169" spans="49:57" x14ac:dyDescent="0.2">
      <c r="AW1169" s="171">
        <f t="shared" si="277"/>
        <v>9533500</v>
      </c>
      <c r="AX1169" s="171">
        <f t="shared" si="278"/>
        <v>40685.162846803374</v>
      </c>
      <c r="AY1169">
        <f t="shared" si="273"/>
        <v>2487000</v>
      </c>
      <c r="AZ1169" s="171">
        <f t="shared" si="275"/>
        <v>9574185.1628468037</v>
      </c>
      <c r="BB1169" s="171">
        <f t="shared" si="279"/>
        <v>803000</v>
      </c>
      <c r="BC1169" s="171">
        <f t="shared" si="280"/>
        <v>30744.863013698628</v>
      </c>
      <c r="BD1169">
        <f t="shared" si="274"/>
        <v>1752000</v>
      </c>
      <c r="BE1169" s="171">
        <f t="shared" si="276"/>
        <v>833744.8630136986</v>
      </c>
    </row>
    <row r="1170" spans="49:57" x14ac:dyDescent="0.2">
      <c r="AW1170" s="171">
        <f t="shared" si="277"/>
        <v>9571833.333333334</v>
      </c>
      <c r="AX1170" s="171">
        <f t="shared" si="278"/>
        <v>40522.226672006407</v>
      </c>
      <c r="AY1170">
        <f t="shared" si="273"/>
        <v>2497000</v>
      </c>
      <c r="AZ1170" s="171">
        <f t="shared" si="275"/>
        <v>9612355.5600053407</v>
      </c>
      <c r="BB1170" s="171">
        <f t="shared" si="279"/>
        <v>805291.66666666663</v>
      </c>
      <c r="BC1170" s="171">
        <f t="shared" si="280"/>
        <v>30657.370517928288</v>
      </c>
      <c r="BD1170">
        <f t="shared" si="274"/>
        <v>1757000</v>
      </c>
      <c r="BE1170" s="171">
        <f t="shared" si="276"/>
        <v>835949.0371845949</v>
      </c>
    </row>
    <row r="1171" spans="49:57" x14ac:dyDescent="0.2">
      <c r="AW1171" s="171">
        <f t="shared" si="277"/>
        <v>9610166.6666666679</v>
      </c>
      <c r="AX1171" s="171">
        <f t="shared" si="278"/>
        <v>40360.590347028323</v>
      </c>
      <c r="AY1171">
        <f t="shared" si="273"/>
        <v>2507000</v>
      </c>
      <c r="AZ1171" s="171">
        <f t="shared" si="275"/>
        <v>9650527.2570136953</v>
      </c>
      <c r="BB1171" s="171">
        <f t="shared" si="279"/>
        <v>807583.33333333326</v>
      </c>
      <c r="BC1171" s="171">
        <f t="shared" si="280"/>
        <v>30570.374574347334</v>
      </c>
      <c r="BD1171">
        <f t="shared" si="274"/>
        <v>1762000</v>
      </c>
      <c r="BE1171" s="171">
        <f t="shared" si="276"/>
        <v>838153.70790768054</v>
      </c>
    </row>
    <row r="1172" spans="49:57" x14ac:dyDescent="0.2">
      <c r="AW1172" s="171">
        <f t="shared" si="277"/>
        <v>9648500</v>
      </c>
      <c r="AX1172" s="171">
        <f t="shared" si="278"/>
        <v>40200.238379022645</v>
      </c>
      <c r="AY1172">
        <f t="shared" si="273"/>
        <v>2517000</v>
      </c>
      <c r="AZ1172" s="171">
        <f t="shared" si="275"/>
        <v>9688700.2383790221</v>
      </c>
      <c r="BB1172" s="171">
        <f t="shared" si="279"/>
        <v>809875</v>
      </c>
      <c r="BC1172" s="171">
        <f t="shared" si="280"/>
        <v>30483.870967741936</v>
      </c>
      <c r="BD1172">
        <f t="shared" si="274"/>
        <v>1767000</v>
      </c>
      <c r="BE1172" s="171">
        <f t="shared" si="276"/>
        <v>840358.87096774194</v>
      </c>
    </row>
    <row r="1173" spans="49:57" x14ac:dyDescent="0.2">
      <c r="AW1173" s="171">
        <f t="shared" si="277"/>
        <v>9686833.333333334</v>
      </c>
      <c r="AX1173" s="171">
        <f t="shared" si="278"/>
        <v>40041.1555203799</v>
      </c>
      <c r="AY1173">
        <f t="shared" si="273"/>
        <v>2527000</v>
      </c>
      <c r="AZ1173" s="171">
        <f t="shared" si="275"/>
        <v>9726874.4888537135</v>
      </c>
      <c r="BB1173" s="171">
        <f t="shared" si="279"/>
        <v>812166.66666666663</v>
      </c>
      <c r="BC1173" s="171">
        <f t="shared" si="280"/>
        <v>30397.85553047404</v>
      </c>
      <c r="BD1173">
        <f t="shared" si="274"/>
        <v>1772000</v>
      </c>
      <c r="BE1173" s="171">
        <f t="shared" si="276"/>
        <v>842564.52219714061</v>
      </c>
    </row>
    <row r="1174" spans="49:57" x14ac:dyDescent="0.2">
      <c r="AW1174" s="171">
        <f t="shared" si="277"/>
        <v>9725166.6666666679</v>
      </c>
      <c r="AX1174" s="171">
        <f t="shared" si="278"/>
        <v>39883.326763894365</v>
      </c>
      <c r="AY1174">
        <f t="shared" si="273"/>
        <v>2537000</v>
      </c>
      <c r="AZ1174" s="171">
        <f t="shared" si="275"/>
        <v>9765049.9934305623</v>
      </c>
      <c r="BB1174" s="171">
        <f t="shared" si="279"/>
        <v>814458.33333333326</v>
      </c>
      <c r="BC1174" s="171">
        <f t="shared" si="280"/>
        <v>30312.324141812041</v>
      </c>
      <c r="BD1174">
        <f t="shared" si="274"/>
        <v>1777000</v>
      </c>
      <c r="BE1174" s="171">
        <f t="shared" si="276"/>
        <v>844770.6574751453</v>
      </c>
    </row>
    <row r="1175" spans="49:57" x14ac:dyDescent="0.2">
      <c r="AW1175" s="171">
        <f t="shared" si="277"/>
        <v>9763500</v>
      </c>
      <c r="AX1175" s="171">
        <f t="shared" si="278"/>
        <v>39726.737338044761</v>
      </c>
      <c r="AY1175">
        <f t="shared" si="273"/>
        <v>2547000</v>
      </c>
      <c r="AZ1175" s="171">
        <f t="shared" si="275"/>
        <v>9803226.7373380456</v>
      </c>
      <c r="BB1175" s="171">
        <f t="shared" si="279"/>
        <v>816750</v>
      </c>
      <c r="BC1175" s="171">
        <f t="shared" si="280"/>
        <v>30227.272727272728</v>
      </c>
      <c r="BD1175">
        <f t="shared" si="274"/>
        <v>1782000</v>
      </c>
      <c r="BE1175" s="171">
        <f t="shared" si="276"/>
        <v>846977.27272727271</v>
      </c>
    </row>
    <row r="1176" spans="49:57" x14ac:dyDescent="0.2">
      <c r="AW1176" s="171">
        <f t="shared" si="277"/>
        <v>9801833.333333334</v>
      </c>
      <c r="AX1176" s="171">
        <f t="shared" si="278"/>
        <v>39571.372702385604</v>
      </c>
      <c r="AY1176">
        <f t="shared" si="273"/>
        <v>2557000</v>
      </c>
      <c r="AZ1176" s="171">
        <f t="shared" si="275"/>
        <v>9841404.7060357202</v>
      </c>
      <c r="BB1176" s="171">
        <f t="shared" si="279"/>
        <v>819041.66666666663</v>
      </c>
      <c r="BC1176" s="171">
        <f t="shared" si="280"/>
        <v>30142.697257974258</v>
      </c>
      <c r="BD1176">
        <f t="shared" si="274"/>
        <v>1787000</v>
      </c>
      <c r="BE1176" s="171">
        <f t="shared" si="276"/>
        <v>849184.36392464093</v>
      </c>
    </row>
    <row r="1177" spans="49:57" x14ac:dyDescent="0.2">
      <c r="AW1177" s="171">
        <f t="shared" si="277"/>
        <v>9840166.6666666679</v>
      </c>
      <c r="AX1177" s="171">
        <f t="shared" si="278"/>
        <v>39417.218543046358</v>
      </c>
      <c r="AY1177">
        <f t="shared" si="273"/>
        <v>2567000</v>
      </c>
      <c r="AZ1177" s="171">
        <f t="shared" si="275"/>
        <v>9879583.885209715</v>
      </c>
      <c r="BB1177" s="171">
        <f t="shared" si="279"/>
        <v>821333.33333333326</v>
      </c>
      <c r="BC1177" s="171">
        <f t="shared" si="280"/>
        <v>30058.59375</v>
      </c>
      <c r="BD1177">
        <f t="shared" si="274"/>
        <v>1792000</v>
      </c>
      <c r="BE1177" s="171">
        <f t="shared" si="276"/>
        <v>851391.92708333326</v>
      </c>
    </row>
    <row r="1178" spans="49:57" x14ac:dyDescent="0.2">
      <c r="AW1178" s="171">
        <f t="shared" si="277"/>
        <v>9878500</v>
      </c>
      <c r="AX1178" s="171">
        <f t="shared" si="278"/>
        <v>39264.260768335276</v>
      </c>
      <c r="AY1178">
        <f t="shared" si="273"/>
        <v>2577000</v>
      </c>
      <c r="AZ1178" s="171">
        <f t="shared" si="275"/>
        <v>9917764.2607683353</v>
      </c>
      <c r="BB1178" s="171">
        <f t="shared" si="279"/>
        <v>823625</v>
      </c>
      <c r="BC1178" s="171">
        <f t="shared" si="280"/>
        <v>29974.958263772955</v>
      </c>
      <c r="BD1178">
        <f t="shared" si="274"/>
        <v>1797000</v>
      </c>
      <c r="BE1178" s="171">
        <f t="shared" si="276"/>
        <v>853599.95826377301</v>
      </c>
    </row>
    <row r="1179" spans="49:57" x14ac:dyDescent="0.2">
      <c r="AW1179" s="171">
        <f t="shared" si="277"/>
        <v>9916833.333333334</v>
      </c>
      <c r="AX1179" s="171">
        <f t="shared" si="278"/>
        <v>39112.485504445307</v>
      </c>
      <c r="AY1179">
        <f t="shared" si="273"/>
        <v>2587000</v>
      </c>
      <c r="AZ1179" s="171">
        <f t="shared" si="275"/>
        <v>9955945.8188377786</v>
      </c>
      <c r="BB1179" s="171">
        <f t="shared" si="279"/>
        <v>825916.66666666663</v>
      </c>
      <c r="BC1179" s="171">
        <f t="shared" si="280"/>
        <v>29891.786903440621</v>
      </c>
      <c r="BD1179">
        <f t="shared" si="274"/>
        <v>1802000</v>
      </c>
      <c r="BE1179" s="171">
        <f t="shared" si="276"/>
        <v>855808.45357010723</v>
      </c>
    </row>
    <row r="1180" spans="49:57" x14ac:dyDescent="0.2">
      <c r="AW1180" s="171">
        <f t="shared" si="277"/>
        <v>9955166.6666666679</v>
      </c>
      <c r="AX1180" s="171">
        <f t="shared" si="278"/>
        <v>38961.879091259143</v>
      </c>
      <c r="AY1180">
        <f t="shared" si="273"/>
        <v>2597000</v>
      </c>
      <c r="AZ1180" s="171">
        <f t="shared" si="275"/>
        <v>9994128.545757927</v>
      </c>
      <c r="BB1180" s="171">
        <f t="shared" si="279"/>
        <v>828208.33333333326</v>
      </c>
      <c r="BC1180" s="171">
        <f t="shared" si="280"/>
        <v>29809.075816270062</v>
      </c>
      <c r="BD1180">
        <f t="shared" si="274"/>
        <v>1807000</v>
      </c>
      <c r="BE1180" s="171">
        <f t="shared" si="276"/>
        <v>858017.40914960334</v>
      </c>
    </row>
    <row r="1181" spans="49:57" x14ac:dyDescent="0.2">
      <c r="AW1181" s="171">
        <f t="shared" si="277"/>
        <v>9993500</v>
      </c>
      <c r="AX1181" s="171">
        <f t="shared" si="278"/>
        <v>38812.428078250865</v>
      </c>
      <c r="AY1181">
        <f t="shared" si="273"/>
        <v>2607000</v>
      </c>
      <c r="AZ1181" s="171">
        <f t="shared" si="275"/>
        <v>10032312.428078251</v>
      </c>
      <c r="BB1181" s="171">
        <f t="shared" si="279"/>
        <v>830500</v>
      </c>
      <c r="BC1181" s="171">
        <f t="shared" si="280"/>
        <v>29726.821192052979</v>
      </c>
      <c r="BD1181">
        <f t="shared" si="274"/>
        <v>1812000</v>
      </c>
      <c r="BE1181" s="171">
        <f t="shared" si="276"/>
        <v>860226.82119205303</v>
      </c>
    </row>
    <row r="1182" spans="49:57" x14ac:dyDescent="0.2">
      <c r="AW1182" s="171">
        <f t="shared" si="277"/>
        <v>10031833.333333334</v>
      </c>
      <c r="AX1182" s="171">
        <f t="shared" si="278"/>
        <v>38664.119220481465</v>
      </c>
      <c r="AY1182">
        <f t="shared" si="273"/>
        <v>2617000</v>
      </c>
      <c r="AZ1182" s="171">
        <f t="shared" si="275"/>
        <v>10070497.452553816</v>
      </c>
      <c r="BB1182" s="171">
        <f t="shared" si="279"/>
        <v>832791.66666666663</v>
      </c>
      <c r="BC1182" s="171">
        <f t="shared" si="280"/>
        <v>29645.01926252064</v>
      </c>
      <c r="BD1182">
        <f t="shared" si="274"/>
        <v>1817000</v>
      </c>
      <c r="BE1182" s="171">
        <f t="shared" si="276"/>
        <v>862436.68592918722</v>
      </c>
    </row>
    <row r="1183" spans="49:57" x14ac:dyDescent="0.2">
      <c r="AW1183" s="171">
        <f t="shared" si="277"/>
        <v>10070166.666666668</v>
      </c>
      <c r="AX1183" s="171">
        <f t="shared" si="278"/>
        <v>38516.939474685954</v>
      </c>
      <c r="AY1183">
        <f t="shared" si="273"/>
        <v>2627000</v>
      </c>
      <c r="AZ1183" s="171">
        <f t="shared" si="275"/>
        <v>10108683.606141353</v>
      </c>
      <c r="BB1183" s="171">
        <f t="shared" si="279"/>
        <v>835083.33333333326</v>
      </c>
      <c r="BC1183" s="171">
        <f t="shared" si="280"/>
        <v>29563.666300768386</v>
      </c>
      <c r="BD1183">
        <f t="shared" si="274"/>
        <v>1822000</v>
      </c>
      <c r="BE1183" s="171">
        <f t="shared" si="276"/>
        <v>864646.99963410164</v>
      </c>
    </row>
    <row r="1184" spans="49:57" x14ac:dyDescent="0.2">
      <c r="AW1184" s="171">
        <f t="shared" si="277"/>
        <v>10108500</v>
      </c>
      <c r="AX1184" s="171">
        <f t="shared" si="278"/>
        <v>38370.875995449373</v>
      </c>
      <c r="AY1184">
        <f t="shared" si="273"/>
        <v>2637000</v>
      </c>
      <c r="AZ1184" s="171">
        <f t="shared" si="275"/>
        <v>10146870.87599545</v>
      </c>
      <c r="BB1184" s="171">
        <f t="shared" si="279"/>
        <v>837375</v>
      </c>
      <c r="BC1184" s="171">
        <f t="shared" si="280"/>
        <v>29482.758620689656</v>
      </c>
      <c r="BD1184">
        <f t="shared" si="274"/>
        <v>1827000</v>
      </c>
      <c r="BE1184" s="171">
        <f t="shared" si="276"/>
        <v>866857.75862068962</v>
      </c>
    </row>
    <row r="1185" spans="49:57" x14ac:dyDescent="0.2">
      <c r="AW1185" s="171">
        <f t="shared" si="277"/>
        <v>10146833.333333334</v>
      </c>
      <c r="AX1185" s="171">
        <f t="shared" si="278"/>
        <v>38225.916131469588</v>
      </c>
      <c r="AY1185">
        <f t="shared" si="273"/>
        <v>2647000</v>
      </c>
      <c r="AZ1185" s="171">
        <f t="shared" si="275"/>
        <v>10185059.249464804</v>
      </c>
      <c r="BB1185" s="171">
        <f t="shared" si="279"/>
        <v>839666.66666666663</v>
      </c>
      <c r="BC1185" s="171">
        <f t="shared" si="280"/>
        <v>29402.292576419215</v>
      </c>
      <c r="BD1185">
        <f t="shared" si="274"/>
        <v>1832000</v>
      </c>
      <c r="BE1185" s="171">
        <f t="shared" si="276"/>
        <v>869068.95924308582</v>
      </c>
    </row>
    <row r="1186" spans="49:57" x14ac:dyDescent="0.2">
      <c r="AW1186" s="171">
        <f t="shared" si="277"/>
        <v>10185166.666666668</v>
      </c>
      <c r="AX1186" s="171">
        <f t="shared" si="278"/>
        <v>38082.047421904404</v>
      </c>
      <c r="AY1186">
        <f t="shared" si="273"/>
        <v>2657000</v>
      </c>
      <c r="AZ1186" s="171">
        <f t="shared" si="275"/>
        <v>10223248.714088572</v>
      </c>
      <c r="BB1186" s="171">
        <f t="shared" si="279"/>
        <v>841958.33333333326</v>
      </c>
      <c r="BC1186" s="171">
        <f t="shared" si="280"/>
        <v>29322.26456178552</v>
      </c>
      <c r="BD1186">
        <f t="shared" si="274"/>
        <v>1837000</v>
      </c>
      <c r="BE1186" s="171">
        <f t="shared" si="276"/>
        <v>871280.59789511876</v>
      </c>
    </row>
    <row r="1187" spans="49:57" x14ac:dyDescent="0.2">
      <c r="AW1187" s="171">
        <f t="shared" si="277"/>
        <v>10223500</v>
      </c>
      <c r="AX1187" s="171">
        <f t="shared" si="278"/>
        <v>37939.257592800903</v>
      </c>
      <c r="AY1187">
        <f t="shared" si="273"/>
        <v>2667000</v>
      </c>
      <c r="AZ1187" s="171">
        <f t="shared" si="275"/>
        <v>10261439.257592801</v>
      </c>
      <c r="BB1187" s="171">
        <f t="shared" si="279"/>
        <v>844250</v>
      </c>
      <c r="BC1187" s="171">
        <f t="shared" si="280"/>
        <v>29242.671009771988</v>
      </c>
      <c r="BD1187">
        <f t="shared" si="274"/>
        <v>1842000</v>
      </c>
      <c r="BE1187" s="171">
        <f t="shared" si="276"/>
        <v>873492.67100977199</v>
      </c>
    </row>
    <row r="1188" spans="49:57" x14ac:dyDescent="0.2">
      <c r="AW1188" s="171">
        <f t="shared" si="277"/>
        <v>10261833.333333334</v>
      </c>
      <c r="AX1188" s="171">
        <f t="shared" si="278"/>
        <v>37797.534553604783</v>
      </c>
      <c r="AY1188">
        <f t="shared" si="273"/>
        <v>2677000</v>
      </c>
      <c r="AZ1188" s="171">
        <f t="shared" si="275"/>
        <v>10299630.867886938</v>
      </c>
      <c r="BB1188" s="171">
        <f t="shared" si="279"/>
        <v>846541.66666666663</v>
      </c>
      <c r="BC1188" s="171">
        <f t="shared" si="280"/>
        <v>29163.508391987005</v>
      </c>
      <c r="BD1188">
        <f t="shared" si="274"/>
        <v>1847000</v>
      </c>
      <c r="BE1188" s="171">
        <f t="shared" si="276"/>
        <v>875705.17505865358</v>
      </c>
    </row>
    <row r="1189" spans="49:57" x14ac:dyDescent="0.2">
      <c r="AW1189" s="171">
        <f t="shared" si="277"/>
        <v>10300166.666666668</v>
      </c>
      <c r="AX1189" s="171">
        <f t="shared" si="278"/>
        <v>37656.866393747674</v>
      </c>
      <c r="AY1189">
        <f t="shared" si="273"/>
        <v>2687000</v>
      </c>
      <c r="AZ1189" s="171">
        <f t="shared" si="275"/>
        <v>10337823.533060415</v>
      </c>
      <c r="BB1189" s="171">
        <f t="shared" si="279"/>
        <v>848833.33333333326</v>
      </c>
      <c r="BC1189" s="171">
        <f t="shared" si="280"/>
        <v>29084.773218142549</v>
      </c>
      <c r="BD1189">
        <f t="shared" si="274"/>
        <v>1852000</v>
      </c>
      <c r="BE1189" s="171">
        <f t="shared" si="276"/>
        <v>877918.10655147582</v>
      </c>
    </row>
    <row r="1190" spans="49:57" x14ac:dyDescent="0.2">
      <c r="AW1190" s="171">
        <f t="shared" si="277"/>
        <v>10338500</v>
      </c>
      <c r="AX1190" s="171">
        <f t="shared" si="278"/>
        <v>37517.241379310348</v>
      </c>
      <c r="AY1190">
        <f t="shared" si="273"/>
        <v>2697000</v>
      </c>
      <c r="AZ1190" s="171">
        <f t="shared" si="275"/>
        <v>10376017.241379309</v>
      </c>
      <c r="BB1190" s="171">
        <f t="shared" si="279"/>
        <v>851125</v>
      </c>
      <c r="BC1190" s="171">
        <f t="shared" si="280"/>
        <v>29006.462035541197</v>
      </c>
      <c r="BD1190">
        <f t="shared" si="274"/>
        <v>1857000</v>
      </c>
      <c r="BE1190" s="171">
        <f t="shared" si="276"/>
        <v>880131.46203554119</v>
      </c>
    </row>
    <row r="1191" spans="49:57" x14ac:dyDescent="0.2">
      <c r="AW1191" s="171">
        <f t="shared" si="277"/>
        <v>10376833.333333334</v>
      </c>
      <c r="AX1191" s="171">
        <f t="shared" si="278"/>
        <v>37378.647949759885</v>
      </c>
      <c r="AY1191">
        <f t="shared" si="273"/>
        <v>2707000</v>
      </c>
      <c r="AZ1191" s="171">
        <f t="shared" si="275"/>
        <v>10414211.981283095</v>
      </c>
      <c r="BB1191" s="171">
        <f t="shared" si="279"/>
        <v>853416.66666666663</v>
      </c>
      <c r="BC1191" s="171">
        <f t="shared" si="280"/>
        <v>28928.571428571428</v>
      </c>
      <c r="BD1191">
        <f t="shared" si="274"/>
        <v>1862000</v>
      </c>
      <c r="BE1191" s="171">
        <f t="shared" si="276"/>
        <v>882345.23809523811</v>
      </c>
    </row>
    <row r="1192" spans="49:57" x14ac:dyDescent="0.2">
      <c r="AW1192" s="171">
        <f t="shared" si="277"/>
        <v>10415166.666666668</v>
      </c>
      <c r="AX1192" s="171">
        <f t="shared" si="278"/>
        <v>37241.074714758928</v>
      </c>
      <c r="AY1192">
        <f t="shared" si="273"/>
        <v>2717000</v>
      </c>
      <c r="AZ1192" s="171">
        <f t="shared" si="275"/>
        <v>10452407.741381427</v>
      </c>
      <c r="BB1192" s="171">
        <f t="shared" si="279"/>
        <v>855708.33333333326</v>
      </c>
      <c r="BC1192" s="171">
        <f t="shared" si="280"/>
        <v>28851.098018211032</v>
      </c>
      <c r="BD1192">
        <f t="shared" si="274"/>
        <v>1867000</v>
      </c>
      <c r="BE1192" s="171">
        <f t="shared" si="276"/>
        <v>884559.43135154434</v>
      </c>
    </row>
    <row r="1193" spans="49:57" x14ac:dyDescent="0.2">
      <c r="AW1193" s="171">
        <f t="shared" si="277"/>
        <v>10453500</v>
      </c>
      <c r="AX1193" s="171">
        <f t="shared" si="278"/>
        <v>37104.510451045106</v>
      </c>
      <c r="AY1193">
        <f t="shared" si="273"/>
        <v>2727000</v>
      </c>
      <c r="AZ1193" s="171">
        <f t="shared" si="275"/>
        <v>10490604.510451045</v>
      </c>
      <c r="BB1193" s="171">
        <f t="shared" si="279"/>
        <v>858000</v>
      </c>
      <c r="BC1193" s="171">
        <f t="shared" si="280"/>
        <v>28774.038461538461</v>
      </c>
      <c r="BD1193">
        <f t="shared" si="274"/>
        <v>1872000</v>
      </c>
      <c r="BE1193" s="171">
        <f t="shared" si="276"/>
        <v>886774.0384615385</v>
      </c>
    </row>
    <row r="1194" spans="49:57" x14ac:dyDescent="0.2">
      <c r="AW1194" s="171">
        <f t="shared" si="277"/>
        <v>10491833.333333334</v>
      </c>
      <c r="AX1194" s="171">
        <f t="shared" si="278"/>
        <v>36968.944099378881</v>
      </c>
      <c r="AY1194">
        <f t="shared" si="273"/>
        <v>2737000</v>
      </c>
      <c r="AZ1194" s="171">
        <f t="shared" si="275"/>
        <v>10528802.277432714</v>
      </c>
      <c r="BB1194" s="171">
        <f t="shared" si="279"/>
        <v>860291.66666666663</v>
      </c>
      <c r="BC1194" s="171">
        <f t="shared" si="280"/>
        <v>28697.389451251998</v>
      </c>
      <c r="BD1194">
        <f t="shared" si="274"/>
        <v>1877000</v>
      </c>
      <c r="BE1194" s="171">
        <f t="shared" si="276"/>
        <v>888989.05611791858</v>
      </c>
    </row>
    <row r="1195" spans="49:57" x14ac:dyDescent="0.2">
      <c r="AW1195" s="171">
        <f t="shared" si="277"/>
        <v>10530166.666666668</v>
      </c>
      <c r="AX1195" s="171">
        <f t="shared" si="278"/>
        <v>36834.364761558063</v>
      </c>
      <c r="AY1195">
        <f t="shared" si="273"/>
        <v>2747000</v>
      </c>
      <c r="AZ1195" s="171">
        <f t="shared" si="275"/>
        <v>10567001.031428225</v>
      </c>
      <c r="BB1195" s="171">
        <f t="shared" si="279"/>
        <v>862583.33333333326</v>
      </c>
      <c r="BC1195" s="171">
        <f t="shared" si="280"/>
        <v>28621.147715196599</v>
      </c>
      <c r="BD1195">
        <f t="shared" si="274"/>
        <v>1882000</v>
      </c>
      <c r="BE1195" s="171">
        <f t="shared" si="276"/>
        <v>891204.48104852985</v>
      </c>
    </row>
    <row r="1196" spans="49:57" x14ac:dyDescent="0.2">
      <c r="AW1196" s="171">
        <f t="shared" si="277"/>
        <v>10568500</v>
      </c>
      <c r="AX1196" s="171">
        <f t="shared" si="278"/>
        <v>36700.761697497277</v>
      </c>
      <c r="AY1196">
        <f t="shared" si="273"/>
        <v>2757000</v>
      </c>
      <c r="AZ1196" s="171">
        <f t="shared" si="275"/>
        <v>10605200.761697497</v>
      </c>
      <c r="BB1196" s="171">
        <f t="shared" si="279"/>
        <v>864875</v>
      </c>
      <c r="BC1196" s="171">
        <f t="shared" si="280"/>
        <v>28545.310015898252</v>
      </c>
      <c r="BD1196">
        <f t="shared" si="274"/>
        <v>1887000</v>
      </c>
      <c r="BE1196" s="171">
        <f t="shared" si="276"/>
        <v>893420.3100158982</v>
      </c>
    </row>
    <row r="1197" spans="49:57" x14ac:dyDescent="0.2">
      <c r="AW1197" s="171">
        <f t="shared" si="277"/>
        <v>10606833.333333334</v>
      </c>
      <c r="AX1197" s="171">
        <f t="shared" si="278"/>
        <v>36568.124322370801</v>
      </c>
      <c r="AY1197">
        <f t="shared" si="273"/>
        <v>2767000</v>
      </c>
      <c r="AZ1197" s="171">
        <f t="shared" si="275"/>
        <v>10643401.457655706</v>
      </c>
      <c r="BB1197" s="171">
        <f t="shared" si="279"/>
        <v>867166.66666666663</v>
      </c>
      <c r="BC1197" s="171">
        <f t="shared" si="280"/>
        <v>28469.873150105708</v>
      </c>
      <c r="BD1197">
        <f t="shared" si="274"/>
        <v>1892000</v>
      </c>
      <c r="BE1197" s="171">
        <f t="shared" si="276"/>
        <v>895636.53981677233</v>
      </c>
    </row>
    <row r="1198" spans="49:57" x14ac:dyDescent="0.2">
      <c r="AW1198" s="171">
        <f t="shared" si="277"/>
        <v>10645166.666666668</v>
      </c>
      <c r="AX1198" s="171">
        <f t="shared" si="278"/>
        <v>36436.442203817067</v>
      </c>
      <c r="AY1198">
        <f t="shared" si="273"/>
        <v>2777000</v>
      </c>
      <c r="AZ1198" s="171">
        <f t="shared" si="275"/>
        <v>10681603.108870486</v>
      </c>
      <c r="BB1198" s="171">
        <f t="shared" si="279"/>
        <v>869458.33333333326</v>
      </c>
      <c r="BC1198" s="171">
        <f t="shared" si="280"/>
        <v>28394.833948339485</v>
      </c>
      <c r="BD1198">
        <f t="shared" si="274"/>
        <v>1897000</v>
      </c>
      <c r="BE1198" s="171">
        <f t="shared" si="276"/>
        <v>897853.16728167271</v>
      </c>
    </row>
    <row r="1199" spans="49:57" x14ac:dyDescent="0.2">
      <c r="AW1199" s="171">
        <f t="shared" si="277"/>
        <v>10683500</v>
      </c>
      <c r="AX1199" s="171">
        <f t="shared" si="278"/>
        <v>36305.705059203443</v>
      </c>
      <c r="AY1199">
        <f t="shared" si="273"/>
        <v>2787000</v>
      </c>
      <c r="AZ1199" s="171">
        <f t="shared" si="275"/>
        <v>10719805.705059204</v>
      </c>
      <c r="BB1199" s="171">
        <f t="shared" si="279"/>
        <v>871750</v>
      </c>
      <c r="BC1199" s="171">
        <f t="shared" si="280"/>
        <v>28320.189274447948</v>
      </c>
      <c r="BD1199">
        <f t="shared" si="274"/>
        <v>1902000</v>
      </c>
      <c r="BE1199" s="171">
        <f t="shared" si="276"/>
        <v>900070.18927444797</v>
      </c>
    </row>
    <row r="1200" spans="49:57" x14ac:dyDescent="0.2">
      <c r="AW1200" s="171">
        <f t="shared" si="277"/>
        <v>10721833.333333334</v>
      </c>
      <c r="AX1200" s="171">
        <f t="shared" si="278"/>
        <v>36175.902752949587</v>
      </c>
      <c r="AY1200">
        <f t="shared" si="273"/>
        <v>2797000</v>
      </c>
      <c r="AZ1200" s="171">
        <f t="shared" si="275"/>
        <v>10758009.236086283</v>
      </c>
      <c r="BB1200" s="171">
        <f t="shared" si="279"/>
        <v>874041.66666666663</v>
      </c>
      <c r="BC1200" s="171">
        <f t="shared" si="280"/>
        <v>28245.936025170424</v>
      </c>
      <c r="BD1200">
        <f t="shared" si="274"/>
        <v>1907000</v>
      </c>
      <c r="BE1200" s="171">
        <f t="shared" si="276"/>
        <v>902287.602691837</v>
      </c>
    </row>
    <row r="1201" spans="49:57" x14ac:dyDescent="0.2">
      <c r="AW1201" s="171">
        <f t="shared" si="277"/>
        <v>10760166.666666668</v>
      </c>
      <c r="AX1201" s="171">
        <f t="shared" si="278"/>
        <v>36047.025293908089</v>
      </c>
      <c r="AY1201">
        <f t="shared" si="273"/>
        <v>2807000</v>
      </c>
      <c r="AZ1201" s="171">
        <f t="shared" si="275"/>
        <v>10796213.691960577</v>
      </c>
      <c r="BB1201" s="171">
        <f t="shared" si="279"/>
        <v>876333.33333333326</v>
      </c>
      <c r="BC1201" s="171">
        <f t="shared" si="280"/>
        <v>28172.071129707114</v>
      </c>
      <c r="BD1201">
        <f t="shared" si="274"/>
        <v>1912000</v>
      </c>
      <c r="BE1201" s="171">
        <f t="shared" si="276"/>
        <v>904505.40446304041</v>
      </c>
    </row>
    <row r="1202" spans="49:57" x14ac:dyDescent="0.2">
      <c r="AW1202" s="171">
        <f t="shared" si="277"/>
        <v>10798500</v>
      </c>
      <c r="AX1202" s="171">
        <f t="shared" si="278"/>
        <v>35919.062832800853</v>
      </c>
      <c r="AY1202">
        <f t="shared" si="273"/>
        <v>2817000</v>
      </c>
      <c r="AZ1202" s="171">
        <f t="shared" si="275"/>
        <v>10834419.062832801</v>
      </c>
      <c r="BB1202" s="171">
        <f t="shared" si="279"/>
        <v>878625</v>
      </c>
      <c r="BC1202" s="171">
        <f t="shared" si="280"/>
        <v>28098.591549295776</v>
      </c>
      <c r="BD1202">
        <f t="shared" si="274"/>
        <v>1917000</v>
      </c>
      <c r="BE1202" s="171">
        <f t="shared" si="276"/>
        <v>906723.59154929582</v>
      </c>
    </row>
    <row r="1203" spans="49:57" x14ac:dyDescent="0.2">
      <c r="AW1203" s="171">
        <f t="shared" si="277"/>
        <v>10836833.333333334</v>
      </c>
      <c r="AX1203" s="171">
        <f t="shared" si="278"/>
        <v>35792.005659709939</v>
      </c>
      <c r="AY1203">
        <f t="shared" si="273"/>
        <v>2827000</v>
      </c>
      <c r="AZ1203" s="171">
        <f t="shared" si="275"/>
        <v>10872625.338993045</v>
      </c>
      <c r="BB1203" s="171">
        <f t="shared" si="279"/>
        <v>880916.66666666663</v>
      </c>
      <c r="BC1203" s="171">
        <f t="shared" si="280"/>
        <v>28025.494276795005</v>
      </c>
      <c r="BD1203">
        <f t="shared" si="274"/>
        <v>1922000</v>
      </c>
      <c r="BE1203" s="171">
        <f t="shared" si="276"/>
        <v>908942.16094346158</v>
      </c>
    </row>
    <row r="1204" spans="49:57" x14ac:dyDescent="0.2">
      <c r="AW1204" s="171">
        <f t="shared" si="277"/>
        <v>10875166.666666668</v>
      </c>
      <c r="AX1204" s="171">
        <f t="shared" si="278"/>
        <v>35665.844201621432</v>
      </c>
      <c r="AY1204">
        <f t="shared" si="273"/>
        <v>2837000</v>
      </c>
      <c r="AZ1204" s="171">
        <f t="shared" si="275"/>
        <v>10910832.510868289</v>
      </c>
      <c r="BB1204" s="171">
        <f t="shared" si="279"/>
        <v>883208.33333333326</v>
      </c>
      <c r="BC1204" s="171">
        <f t="shared" si="280"/>
        <v>27952.776336274001</v>
      </c>
      <c r="BD1204">
        <f t="shared" si="274"/>
        <v>1927000</v>
      </c>
      <c r="BE1204" s="171">
        <f t="shared" si="276"/>
        <v>911161.10966960725</v>
      </c>
    </row>
    <row r="1205" spans="49:57" x14ac:dyDescent="0.2">
      <c r="AW1205" s="171">
        <f t="shared" si="277"/>
        <v>10913500</v>
      </c>
      <c r="AX1205" s="171">
        <f t="shared" si="278"/>
        <v>35540.569020021074</v>
      </c>
      <c r="AY1205">
        <f t="shared" si="273"/>
        <v>2847000</v>
      </c>
      <c r="AZ1205" s="171">
        <f t="shared" si="275"/>
        <v>10949040.569020022</v>
      </c>
      <c r="BB1205" s="171">
        <f t="shared" si="279"/>
        <v>885500</v>
      </c>
      <c r="BC1205" s="171">
        <f t="shared" si="280"/>
        <v>27880.434782608696</v>
      </c>
      <c r="BD1205">
        <f t="shared" si="274"/>
        <v>1932000</v>
      </c>
      <c r="BE1205" s="171">
        <f t="shared" si="276"/>
        <v>913380.43478260865</v>
      </c>
    </row>
    <row r="1206" spans="49:57" x14ac:dyDescent="0.2">
      <c r="AW1206" s="171">
        <f t="shared" si="277"/>
        <v>10951833.333333334</v>
      </c>
      <c r="AX1206" s="171">
        <f t="shared" si="278"/>
        <v>35416.170808540424</v>
      </c>
      <c r="AY1206">
        <f t="shared" si="273"/>
        <v>2857000</v>
      </c>
      <c r="AZ1206" s="171">
        <f t="shared" si="275"/>
        <v>10987249.504141875</v>
      </c>
      <c r="BB1206" s="171">
        <f t="shared" si="279"/>
        <v>887791.66666666663</v>
      </c>
      <c r="BC1206" s="171">
        <f t="shared" si="280"/>
        <v>27808.466701084151</v>
      </c>
      <c r="BD1206">
        <f t="shared" si="274"/>
        <v>1937000</v>
      </c>
      <c r="BE1206" s="171">
        <f t="shared" si="276"/>
        <v>915600.13336775079</v>
      </c>
    </row>
    <row r="1207" spans="49:57" x14ac:dyDescent="0.2">
      <c r="AW1207" s="171">
        <f t="shared" si="277"/>
        <v>10990166.666666668</v>
      </c>
      <c r="AX1207" s="171">
        <f t="shared" si="278"/>
        <v>35292.640390652246</v>
      </c>
      <c r="AY1207">
        <f t="shared" si="273"/>
        <v>2867000</v>
      </c>
      <c r="AZ1207" s="171">
        <f t="shared" si="275"/>
        <v>11025459.307057321</v>
      </c>
      <c r="BB1207" s="171">
        <f t="shared" si="279"/>
        <v>890083.33333333326</v>
      </c>
      <c r="BC1207" s="171">
        <f t="shared" si="280"/>
        <v>27736.869207003088</v>
      </c>
      <c r="BD1207">
        <f t="shared" si="274"/>
        <v>1942000</v>
      </c>
      <c r="BE1207" s="171">
        <f t="shared" si="276"/>
        <v>917820.20254033629</v>
      </c>
    </row>
    <row r="1208" spans="49:57" x14ac:dyDescent="0.2">
      <c r="AW1208" s="171">
        <f t="shared" si="277"/>
        <v>11028500</v>
      </c>
      <c r="AX1208" s="171">
        <f t="shared" si="278"/>
        <v>35169.968717413976</v>
      </c>
      <c r="AY1208">
        <f t="shared" si="273"/>
        <v>2877000</v>
      </c>
      <c r="AZ1208" s="171">
        <f t="shared" si="275"/>
        <v>11063669.968717415</v>
      </c>
      <c r="BB1208" s="171">
        <f t="shared" si="279"/>
        <v>892375</v>
      </c>
      <c r="BC1208" s="171">
        <f t="shared" si="280"/>
        <v>27665.639445300461</v>
      </c>
      <c r="BD1208">
        <f t="shared" si="274"/>
        <v>1947000</v>
      </c>
      <c r="BE1208" s="171">
        <f t="shared" si="276"/>
        <v>920040.63944530045</v>
      </c>
    </row>
    <row r="1209" spans="49:57" x14ac:dyDescent="0.2">
      <c r="AW1209" s="171">
        <f t="shared" si="277"/>
        <v>11066833.333333334</v>
      </c>
      <c r="AX1209" s="171">
        <f t="shared" si="278"/>
        <v>35048.146865258052</v>
      </c>
      <c r="AY1209">
        <f t="shared" si="273"/>
        <v>2887000</v>
      </c>
      <c r="AZ1209" s="171">
        <f t="shared" si="275"/>
        <v>11101881.480198592</v>
      </c>
      <c r="BB1209" s="171">
        <f t="shared" si="279"/>
        <v>894666.66666666663</v>
      </c>
      <c r="BC1209" s="171">
        <f t="shared" si="280"/>
        <v>27594.774590163935</v>
      </c>
      <c r="BD1209">
        <f t="shared" si="274"/>
        <v>1952000</v>
      </c>
      <c r="BE1209" s="171">
        <f t="shared" si="276"/>
        <v>922261.44125683059</v>
      </c>
    </row>
    <row r="1210" spans="49:57" x14ac:dyDescent="0.2">
      <c r="AW1210" s="171">
        <f t="shared" si="277"/>
        <v>11105166.666666668</v>
      </c>
      <c r="AX1210" s="171">
        <f t="shared" si="278"/>
        <v>34927.1660338281</v>
      </c>
      <c r="AY1210">
        <f t="shared" si="273"/>
        <v>2897000</v>
      </c>
      <c r="AZ1210" s="171">
        <f t="shared" si="275"/>
        <v>11140093.832700497</v>
      </c>
      <c r="BB1210" s="171">
        <f t="shared" si="279"/>
        <v>896958.33333333326</v>
      </c>
      <c r="BC1210" s="171">
        <f t="shared" si="280"/>
        <v>27524.271844660194</v>
      </c>
      <c r="BD1210">
        <f t="shared" si="274"/>
        <v>1957000</v>
      </c>
      <c r="BE1210" s="171">
        <f t="shared" si="276"/>
        <v>924482.60517799342</v>
      </c>
    </row>
    <row r="1211" spans="49:57" x14ac:dyDescent="0.2">
      <c r="AW1211" s="171">
        <f t="shared" si="277"/>
        <v>11143500</v>
      </c>
      <c r="AX1211" s="171">
        <f t="shared" si="278"/>
        <v>34807.017543859649</v>
      </c>
      <c r="AY1211">
        <f t="shared" si="273"/>
        <v>2907000</v>
      </c>
      <c r="AZ1211" s="171">
        <f t="shared" si="275"/>
        <v>11178307.01754386</v>
      </c>
      <c r="BB1211" s="171">
        <f t="shared" si="279"/>
        <v>899250</v>
      </c>
      <c r="BC1211" s="171">
        <f t="shared" si="280"/>
        <v>27454.128440366974</v>
      </c>
      <c r="BD1211">
        <f t="shared" si="274"/>
        <v>1962000</v>
      </c>
      <c r="BE1211" s="171">
        <f t="shared" si="276"/>
        <v>926704.12844036694</v>
      </c>
    </row>
    <row r="1212" spans="49:57" x14ac:dyDescent="0.2">
      <c r="AW1212" s="171">
        <f t="shared" si="277"/>
        <v>11181833.333333334</v>
      </c>
      <c r="AX1212" s="171">
        <f t="shared" si="278"/>
        <v>34687.692835104557</v>
      </c>
      <c r="AY1212">
        <f t="shared" si="273"/>
        <v>2917000</v>
      </c>
      <c r="AZ1212" s="171">
        <f t="shared" si="275"/>
        <v>11216521.026168438</v>
      </c>
      <c r="BB1212" s="171">
        <f t="shared" si="279"/>
        <v>901541.66666666663</v>
      </c>
      <c r="BC1212" s="171">
        <f t="shared" si="280"/>
        <v>27384.341637010675</v>
      </c>
      <c r="BD1212">
        <f t="shared" si="274"/>
        <v>1967000</v>
      </c>
      <c r="BE1212" s="171">
        <f t="shared" si="276"/>
        <v>928926.00830367731</v>
      </c>
    </row>
    <row r="1213" spans="49:57" x14ac:dyDescent="0.2">
      <c r="AW1213" s="171">
        <f t="shared" si="277"/>
        <v>11220166.666666668</v>
      </c>
      <c r="AX1213" s="171">
        <f t="shared" si="278"/>
        <v>34569.183464297916</v>
      </c>
      <c r="AY1213">
        <f t="shared" si="273"/>
        <v>2927000</v>
      </c>
      <c r="AZ1213" s="171">
        <f t="shared" si="275"/>
        <v>11254735.850130966</v>
      </c>
      <c r="BB1213" s="171">
        <f t="shared" si="279"/>
        <v>903833.33333333326</v>
      </c>
      <c r="BC1213" s="171">
        <f t="shared" si="280"/>
        <v>27314.908722109532</v>
      </c>
      <c r="BD1213">
        <f t="shared" si="274"/>
        <v>1972000</v>
      </c>
      <c r="BE1213" s="171">
        <f t="shared" si="276"/>
        <v>931148.24205544277</v>
      </c>
    </row>
    <row r="1214" spans="49:57" x14ac:dyDescent="0.2">
      <c r="AW1214" s="171">
        <f t="shared" si="277"/>
        <v>11258500</v>
      </c>
      <c r="AX1214" s="171">
        <f t="shared" si="278"/>
        <v>34451.481103166494</v>
      </c>
      <c r="AY1214">
        <f t="shared" si="273"/>
        <v>2937000</v>
      </c>
      <c r="AZ1214" s="171">
        <f t="shared" si="275"/>
        <v>11292951.481103167</v>
      </c>
      <c r="BB1214" s="171">
        <f t="shared" si="279"/>
        <v>906125</v>
      </c>
      <c r="BC1214" s="171">
        <f t="shared" si="280"/>
        <v>27245.827010622153</v>
      </c>
      <c r="BD1214">
        <f t="shared" si="274"/>
        <v>1977000</v>
      </c>
      <c r="BE1214" s="171">
        <f t="shared" si="276"/>
        <v>933370.82701062213</v>
      </c>
    </row>
    <row r="1215" spans="49:57" x14ac:dyDescent="0.2">
      <c r="AW1215" s="171">
        <f t="shared" si="277"/>
        <v>11296833.333333334</v>
      </c>
      <c r="AX1215" s="171">
        <f t="shared" si="278"/>
        <v>34334.577536477773</v>
      </c>
      <c r="AY1215">
        <f t="shared" si="273"/>
        <v>2947000</v>
      </c>
      <c r="AZ1215" s="171">
        <f t="shared" si="275"/>
        <v>11331167.910869813</v>
      </c>
      <c r="BB1215" s="171">
        <f t="shared" si="279"/>
        <v>908416.66666666663</v>
      </c>
      <c r="BC1215" s="171">
        <f t="shared" si="280"/>
        <v>27177.093844601412</v>
      </c>
      <c r="BD1215">
        <f t="shared" si="274"/>
        <v>1982000</v>
      </c>
      <c r="BE1215" s="171">
        <f t="shared" si="276"/>
        <v>935593.76051126805</v>
      </c>
    </row>
    <row r="1216" spans="49:57" x14ac:dyDescent="0.2">
      <c r="AW1216" s="171">
        <f t="shared" si="277"/>
        <v>11335166.666666668</v>
      </c>
      <c r="AX1216" s="171">
        <f t="shared" si="278"/>
        <v>34218.464660128506</v>
      </c>
      <c r="AY1216">
        <f t="shared" ref="AY1216:AY1279" si="281">10000+AY1215</f>
        <v>2957000</v>
      </c>
      <c r="AZ1216" s="171">
        <f t="shared" si="275"/>
        <v>11369385.131326796</v>
      </c>
      <c r="BB1216" s="171">
        <f t="shared" si="279"/>
        <v>910708.33333333326</v>
      </c>
      <c r="BC1216" s="171">
        <f t="shared" si="280"/>
        <v>27108.706592853548</v>
      </c>
      <c r="BD1216">
        <f t="shared" ref="BD1216:BD1279" si="282">5000+BD1215</f>
        <v>1987000</v>
      </c>
      <c r="BE1216" s="171">
        <f t="shared" si="276"/>
        <v>937817.03992618679</v>
      </c>
    </row>
    <row r="1217" spans="49:57" x14ac:dyDescent="0.2">
      <c r="AW1217" s="171">
        <f t="shared" si="277"/>
        <v>11373500</v>
      </c>
      <c r="AX1217" s="171">
        <f t="shared" si="278"/>
        <v>34103.13447927199</v>
      </c>
      <c r="AY1217">
        <f t="shared" si="281"/>
        <v>2967000</v>
      </c>
      <c r="AZ1217" s="171">
        <f t="shared" si="275"/>
        <v>11407603.134479271</v>
      </c>
      <c r="BB1217" s="171">
        <f t="shared" si="279"/>
        <v>913000</v>
      </c>
      <c r="BC1217" s="171">
        <f t="shared" si="280"/>
        <v>27040.662650602411</v>
      </c>
      <c r="BD1217">
        <f t="shared" si="282"/>
        <v>1992000</v>
      </c>
      <c r="BE1217" s="171">
        <f t="shared" si="276"/>
        <v>940040.6626506024</v>
      </c>
    </row>
    <row r="1218" spans="49:57" x14ac:dyDescent="0.2">
      <c r="AW1218" s="171">
        <f t="shared" si="277"/>
        <v>11411833.333333334</v>
      </c>
      <c r="AX1218" s="171">
        <f t="shared" si="278"/>
        <v>33988.579106483034</v>
      </c>
      <c r="AY1218">
        <f t="shared" si="281"/>
        <v>2977000</v>
      </c>
      <c r="AZ1218" s="171">
        <f t="shared" si="275"/>
        <v>11445821.912439818</v>
      </c>
      <c r="BB1218" s="171">
        <f t="shared" si="279"/>
        <v>915291.66666666663</v>
      </c>
      <c r="BC1218" s="171">
        <f t="shared" si="280"/>
        <v>26972.959439158738</v>
      </c>
      <c r="BD1218">
        <f t="shared" si="282"/>
        <v>1997000</v>
      </c>
      <c r="BE1218" s="171">
        <f t="shared" si="276"/>
        <v>942264.62610582542</v>
      </c>
    </row>
    <row r="1219" spans="49:57" x14ac:dyDescent="0.2">
      <c r="AW1219" s="171">
        <f t="shared" si="277"/>
        <v>11450166.666666668</v>
      </c>
      <c r="AX1219" s="171">
        <f t="shared" si="278"/>
        <v>33874.790759959826</v>
      </c>
      <c r="AY1219">
        <f t="shared" si="281"/>
        <v>2987000</v>
      </c>
      <c r="AZ1219" s="171">
        <f t="shared" si="275"/>
        <v>11484041.457426628</v>
      </c>
      <c r="BB1219" s="171">
        <f t="shared" si="279"/>
        <v>917583.33333333326</v>
      </c>
      <c r="BC1219" s="171">
        <f t="shared" si="280"/>
        <v>26905.594405594406</v>
      </c>
      <c r="BD1219">
        <f t="shared" si="282"/>
        <v>2002000</v>
      </c>
      <c r="BE1219" s="171">
        <f t="shared" si="276"/>
        <v>944488.92773892765</v>
      </c>
    </row>
    <row r="1220" spans="49:57" x14ac:dyDescent="0.2">
      <c r="AW1220" s="171">
        <f t="shared" si="277"/>
        <v>11488500</v>
      </c>
      <c r="AX1220" s="171">
        <f t="shared" si="278"/>
        <v>33761.761761761765</v>
      </c>
      <c r="AY1220">
        <f t="shared" si="281"/>
        <v>2997000</v>
      </c>
      <c r="AZ1220" s="171">
        <f t="shared" si="275"/>
        <v>11522261.761761762</v>
      </c>
      <c r="BB1220" s="171">
        <f t="shared" si="279"/>
        <v>919875</v>
      </c>
      <c r="BC1220" s="171">
        <f t="shared" si="280"/>
        <v>26838.565022421524</v>
      </c>
      <c r="BD1220">
        <f t="shared" si="282"/>
        <v>2007000</v>
      </c>
      <c r="BE1220" s="171">
        <f t="shared" si="276"/>
        <v>946713.56502242154</v>
      </c>
    </row>
    <row r="1221" spans="49:57" x14ac:dyDescent="0.2">
      <c r="AW1221" s="171">
        <f t="shared" si="277"/>
        <v>11526833.333333334</v>
      </c>
      <c r="AX1221" s="171">
        <f t="shared" si="278"/>
        <v>33649.484536082477</v>
      </c>
      <c r="AY1221">
        <f t="shared" si="281"/>
        <v>3007000</v>
      </c>
      <c r="AZ1221" s="171">
        <f t="shared" ref="AZ1221:AZ1284" si="283">AW1221+AX1221</f>
        <v>11560482.817869416</v>
      </c>
      <c r="BB1221" s="171">
        <f t="shared" si="279"/>
        <v>922166.66666666663</v>
      </c>
      <c r="BC1221" s="171">
        <f t="shared" si="280"/>
        <v>26771.86878727634</v>
      </c>
      <c r="BD1221">
        <f t="shared" si="282"/>
        <v>2012000</v>
      </c>
      <c r="BE1221" s="171">
        <f t="shared" ref="BE1221:BE1284" si="284">BB1221+BC1221</f>
        <v>948938.53545394295</v>
      </c>
    </row>
    <row r="1222" spans="49:57" x14ac:dyDescent="0.2">
      <c r="AW1222" s="171">
        <f t="shared" ref="AW1222:AW1285" si="285">AY1222/2*$C$73</f>
        <v>11565166.666666668</v>
      </c>
      <c r="AX1222" s="171">
        <f t="shared" ref="AX1222:AX1285" si="286">$C$72*$C$71/AY1222</f>
        <v>33537.951607557174</v>
      </c>
      <c r="AY1222">
        <f t="shared" si="281"/>
        <v>3017000</v>
      </c>
      <c r="AZ1222" s="171">
        <f t="shared" si="283"/>
        <v>11598704.618274225</v>
      </c>
      <c r="BB1222" s="171">
        <f t="shared" ref="BB1222:BB1285" si="287">BD1222/2*$C$107</f>
        <v>924458.33333333326</v>
      </c>
      <c r="BC1222" s="171">
        <f t="shared" ref="BC1222:BC1285" si="288">$C$105*$C$106/BD1222</f>
        <v>26705.503222607833</v>
      </c>
      <c r="BD1222">
        <f t="shared" si="282"/>
        <v>2017000</v>
      </c>
      <c r="BE1222" s="171">
        <f t="shared" si="284"/>
        <v>951163.83655594103</v>
      </c>
    </row>
    <row r="1223" spans="49:57" x14ac:dyDescent="0.2">
      <c r="AW1223" s="171">
        <f t="shared" si="285"/>
        <v>11603500</v>
      </c>
      <c r="AX1223" s="171">
        <f t="shared" si="286"/>
        <v>33427.155599603568</v>
      </c>
      <c r="AY1223">
        <f t="shared" si="281"/>
        <v>3027000</v>
      </c>
      <c r="AZ1223" s="171">
        <f t="shared" si="283"/>
        <v>11636927.155599603</v>
      </c>
      <c r="BB1223" s="171">
        <f t="shared" si="287"/>
        <v>926750</v>
      </c>
      <c r="BC1223" s="171">
        <f t="shared" si="288"/>
        <v>26639.465875370919</v>
      </c>
      <c r="BD1223">
        <f t="shared" si="282"/>
        <v>2022000</v>
      </c>
      <c r="BE1223" s="171">
        <f t="shared" si="284"/>
        <v>953389.46587537089</v>
      </c>
    </row>
    <row r="1224" spans="49:57" x14ac:dyDescent="0.2">
      <c r="AW1224" s="171">
        <f t="shared" si="285"/>
        <v>11641833.333333334</v>
      </c>
      <c r="AX1224" s="171">
        <f t="shared" si="286"/>
        <v>33317.089232795523</v>
      </c>
      <c r="AY1224">
        <f t="shared" si="281"/>
        <v>3037000</v>
      </c>
      <c r="AZ1224" s="171">
        <f t="shared" si="283"/>
        <v>11675150.422566129</v>
      </c>
      <c r="BB1224" s="171">
        <f t="shared" si="287"/>
        <v>929041.66666666663</v>
      </c>
      <c r="BC1224" s="171">
        <f t="shared" si="288"/>
        <v>26573.754316724222</v>
      </c>
      <c r="BD1224">
        <f t="shared" si="282"/>
        <v>2027000</v>
      </c>
      <c r="BE1224" s="171">
        <f t="shared" si="284"/>
        <v>955615.42098339088</v>
      </c>
    </row>
    <row r="1225" spans="49:57" x14ac:dyDescent="0.2">
      <c r="AW1225" s="171">
        <f t="shared" si="285"/>
        <v>11680166.666666668</v>
      </c>
      <c r="AX1225" s="171">
        <f t="shared" si="286"/>
        <v>33207.745323268791</v>
      </c>
      <c r="AY1225">
        <f t="shared" si="281"/>
        <v>3047000</v>
      </c>
      <c r="AZ1225" s="171">
        <f t="shared" si="283"/>
        <v>11713374.411989937</v>
      </c>
      <c r="BB1225" s="171">
        <f t="shared" si="287"/>
        <v>931333.33333333326</v>
      </c>
      <c r="BC1225" s="171">
        <f t="shared" si="288"/>
        <v>26508.366141732284</v>
      </c>
      <c r="BD1225">
        <f t="shared" si="282"/>
        <v>2032000</v>
      </c>
      <c r="BE1225" s="171">
        <f t="shared" si="284"/>
        <v>957841.69947506557</v>
      </c>
    </row>
    <row r="1226" spans="49:57" x14ac:dyDescent="0.2">
      <c r="AW1226" s="171">
        <f t="shared" si="285"/>
        <v>11718500</v>
      </c>
      <c r="AX1226" s="171">
        <f t="shared" si="286"/>
        <v>33099.116781157994</v>
      </c>
      <c r="AY1226">
        <f t="shared" si="281"/>
        <v>3057000</v>
      </c>
      <c r="AZ1226" s="171">
        <f t="shared" si="283"/>
        <v>11751599.116781158</v>
      </c>
      <c r="BB1226" s="171">
        <f t="shared" si="287"/>
        <v>933625</v>
      </c>
      <c r="BC1226" s="171">
        <f t="shared" si="288"/>
        <v>26443.298969072166</v>
      </c>
      <c r="BD1226">
        <f t="shared" si="282"/>
        <v>2037000</v>
      </c>
      <c r="BE1226" s="171">
        <f t="shared" si="284"/>
        <v>960068.29896907217</v>
      </c>
    </row>
    <row r="1227" spans="49:57" x14ac:dyDescent="0.2">
      <c r="AW1227" s="171">
        <f t="shared" si="285"/>
        <v>11756833.333333334</v>
      </c>
      <c r="AX1227" s="171">
        <f t="shared" si="286"/>
        <v>32991.196609064231</v>
      </c>
      <c r="AY1227">
        <f t="shared" si="281"/>
        <v>3067000</v>
      </c>
      <c r="AZ1227" s="171">
        <f t="shared" si="283"/>
        <v>11789824.529942399</v>
      </c>
      <c r="BB1227" s="171">
        <f t="shared" si="287"/>
        <v>935916.66666666663</v>
      </c>
      <c r="BC1227" s="171">
        <f t="shared" si="288"/>
        <v>26378.55044074437</v>
      </c>
      <c r="BD1227">
        <f t="shared" si="282"/>
        <v>2042000</v>
      </c>
      <c r="BE1227" s="171">
        <f t="shared" si="284"/>
        <v>962295.21710741101</v>
      </c>
    </row>
    <row r="1228" spans="49:57" x14ac:dyDescent="0.2">
      <c r="AW1228" s="171">
        <f t="shared" si="285"/>
        <v>11795166.666666668</v>
      </c>
      <c r="AX1228" s="171">
        <f t="shared" si="286"/>
        <v>32883.977900552483</v>
      </c>
      <c r="AY1228">
        <f t="shared" si="281"/>
        <v>3077000</v>
      </c>
      <c r="AZ1228" s="171">
        <f t="shared" si="283"/>
        <v>11828050.64456722</v>
      </c>
      <c r="BB1228" s="171">
        <f t="shared" si="287"/>
        <v>938208.33333333326</v>
      </c>
      <c r="BC1228" s="171">
        <f t="shared" si="288"/>
        <v>26314.118221787983</v>
      </c>
      <c r="BD1228">
        <f t="shared" si="282"/>
        <v>2047000</v>
      </c>
      <c r="BE1228" s="171">
        <f t="shared" si="284"/>
        <v>964522.45155512122</v>
      </c>
    </row>
    <row r="1229" spans="49:57" x14ac:dyDescent="0.2">
      <c r="AW1229" s="171">
        <f t="shared" si="285"/>
        <v>11833500</v>
      </c>
      <c r="AX1229" s="171">
        <f t="shared" si="286"/>
        <v>32777.453838678332</v>
      </c>
      <c r="AY1229">
        <f t="shared" si="281"/>
        <v>3087000</v>
      </c>
      <c r="AZ1229" s="171">
        <f t="shared" si="283"/>
        <v>11866277.453838678</v>
      </c>
      <c r="BB1229" s="171">
        <f t="shared" si="287"/>
        <v>940500</v>
      </c>
      <c r="BC1229" s="171">
        <f t="shared" si="288"/>
        <v>26250</v>
      </c>
      <c r="BD1229">
        <f t="shared" si="282"/>
        <v>2052000</v>
      </c>
      <c r="BE1229" s="171">
        <f t="shared" si="284"/>
        <v>966750</v>
      </c>
    </row>
    <row r="1230" spans="49:57" x14ac:dyDescent="0.2">
      <c r="AW1230" s="171">
        <f t="shared" si="285"/>
        <v>11871833.333333334</v>
      </c>
      <c r="AX1230" s="171">
        <f t="shared" si="286"/>
        <v>32671.617694543107</v>
      </c>
      <c r="AY1230">
        <f t="shared" si="281"/>
        <v>3097000</v>
      </c>
      <c r="AZ1230" s="171">
        <f t="shared" si="283"/>
        <v>11904504.951027878</v>
      </c>
      <c r="BB1230" s="171">
        <f t="shared" si="287"/>
        <v>942791.66666666663</v>
      </c>
      <c r="BC1230" s="171">
        <f t="shared" si="288"/>
        <v>26186.193485658725</v>
      </c>
      <c r="BD1230">
        <f t="shared" si="282"/>
        <v>2057000</v>
      </c>
      <c r="BE1230" s="171">
        <f t="shared" si="284"/>
        <v>968977.86015232536</v>
      </c>
    </row>
    <row r="1231" spans="49:57" x14ac:dyDescent="0.2">
      <c r="AW1231" s="171">
        <f t="shared" si="285"/>
        <v>11910166.666666668</v>
      </c>
      <c r="AX1231" s="171">
        <f t="shared" si="286"/>
        <v>32566.462825877054</v>
      </c>
      <c r="AY1231">
        <f t="shared" si="281"/>
        <v>3107000</v>
      </c>
      <c r="AZ1231" s="171">
        <f t="shared" si="283"/>
        <v>11942733.129492546</v>
      </c>
      <c r="BB1231" s="171">
        <f t="shared" si="287"/>
        <v>945083.33333333326</v>
      </c>
      <c r="BC1231" s="171">
        <f t="shared" si="288"/>
        <v>26122.696411251214</v>
      </c>
      <c r="BD1231">
        <f t="shared" si="282"/>
        <v>2062000</v>
      </c>
      <c r="BE1231" s="171">
        <f t="shared" si="284"/>
        <v>971206.02974458446</v>
      </c>
    </row>
    <row r="1232" spans="49:57" x14ac:dyDescent="0.2">
      <c r="AW1232" s="171">
        <f t="shared" si="285"/>
        <v>11948500</v>
      </c>
      <c r="AX1232" s="171">
        <f t="shared" si="286"/>
        <v>32461.982675649662</v>
      </c>
      <c r="AY1232">
        <f t="shared" si="281"/>
        <v>3117000</v>
      </c>
      <c r="AZ1232" s="171">
        <f t="shared" si="283"/>
        <v>11980961.982675649</v>
      </c>
      <c r="BB1232" s="171">
        <f t="shared" si="287"/>
        <v>947375</v>
      </c>
      <c r="BC1232" s="171">
        <f t="shared" si="288"/>
        <v>26059.506531204643</v>
      </c>
      <c r="BD1232">
        <f t="shared" si="282"/>
        <v>2067000</v>
      </c>
      <c r="BE1232" s="171">
        <f t="shared" si="284"/>
        <v>973434.50653120468</v>
      </c>
    </row>
    <row r="1233" spans="49:57" x14ac:dyDescent="0.2">
      <c r="AW1233" s="171">
        <f t="shared" si="285"/>
        <v>11986833.333333334</v>
      </c>
      <c r="AX1233" s="171">
        <f t="shared" si="286"/>
        <v>32358.170770706747</v>
      </c>
      <c r="AY1233">
        <f t="shared" si="281"/>
        <v>3127000</v>
      </c>
      <c r="AZ1233" s="171">
        <f t="shared" si="283"/>
        <v>12019191.504104041</v>
      </c>
      <c r="BB1233" s="171">
        <f t="shared" si="287"/>
        <v>949666.66666666663</v>
      </c>
      <c r="BC1233" s="171">
        <f t="shared" si="288"/>
        <v>25996.62162162162</v>
      </c>
      <c r="BD1233">
        <f t="shared" si="282"/>
        <v>2072000</v>
      </c>
      <c r="BE1233" s="171">
        <f t="shared" si="284"/>
        <v>975663.28828828828</v>
      </c>
    </row>
    <row r="1234" spans="49:57" x14ac:dyDescent="0.2">
      <c r="AW1234" s="171">
        <f t="shared" si="285"/>
        <v>12025166.666666668</v>
      </c>
      <c r="AX1234" s="171">
        <f t="shared" si="286"/>
        <v>32255.020720433535</v>
      </c>
      <c r="AY1234">
        <f t="shared" si="281"/>
        <v>3137000</v>
      </c>
      <c r="AZ1234" s="171">
        <f t="shared" si="283"/>
        <v>12057421.687387101</v>
      </c>
      <c r="BB1234" s="171">
        <f t="shared" si="287"/>
        <v>951958.33333333326</v>
      </c>
      <c r="BC1234" s="171">
        <f t="shared" si="288"/>
        <v>25934.039480019259</v>
      </c>
      <c r="BD1234">
        <f t="shared" si="282"/>
        <v>2077000</v>
      </c>
      <c r="BE1234" s="171">
        <f t="shared" si="284"/>
        <v>977892.3728133525</v>
      </c>
    </row>
    <row r="1235" spans="49:57" x14ac:dyDescent="0.2">
      <c r="AW1235" s="171">
        <f t="shared" si="285"/>
        <v>12063500</v>
      </c>
      <c r="AX1235" s="171">
        <f t="shared" si="286"/>
        <v>32152.526215443278</v>
      </c>
      <c r="AY1235">
        <f t="shared" si="281"/>
        <v>3147000</v>
      </c>
      <c r="AZ1235" s="171">
        <f t="shared" si="283"/>
        <v>12095652.526215443</v>
      </c>
      <c r="BB1235" s="171">
        <f t="shared" si="287"/>
        <v>954250</v>
      </c>
      <c r="BC1235" s="171">
        <f t="shared" si="288"/>
        <v>25871.757925072045</v>
      </c>
      <c r="BD1235">
        <f t="shared" si="282"/>
        <v>2082000</v>
      </c>
      <c r="BE1235" s="171">
        <f t="shared" si="284"/>
        <v>980121.75792507199</v>
      </c>
    </row>
    <row r="1236" spans="49:57" x14ac:dyDescent="0.2">
      <c r="AW1236" s="171">
        <f t="shared" si="285"/>
        <v>12101833.333333334</v>
      </c>
      <c r="AX1236" s="171">
        <f t="shared" si="286"/>
        <v>32050.681026290782</v>
      </c>
      <c r="AY1236">
        <f t="shared" si="281"/>
        <v>3157000</v>
      </c>
      <c r="AZ1236" s="171">
        <f t="shared" si="283"/>
        <v>12133884.014359625</v>
      </c>
      <c r="BB1236" s="171">
        <f t="shared" si="287"/>
        <v>956541.66666666663</v>
      </c>
      <c r="BC1236" s="171">
        <f t="shared" si="288"/>
        <v>25809.774796358408</v>
      </c>
      <c r="BD1236">
        <f t="shared" si="282"/>
        <v>2087000</v>
      </c>
      <c r="BE1236" s="171">
        <f t="shared" si="284"/>
        <v>982351.44146302505</v>
      </c>
    </row>
    <row r="1237" spans="49:57" x14ac:dyDescent="0.2">
      <c r="AW1237" s="171">
        <f t="shared" si="285"/>
        <v>12140166.666666668</v>
      </c>
      <c r="AX1237" s="171">
        <f t="shared" si="286"/>
        <v>31949.479002210293</v>
      </c>
      <c r="AY1237">
        <f t="shared" si="281"/>
        <v>3167000</v>
      </c>
      <c r="AZ1237" s="171">
        <f t="shared" si="283"/>
        <v>12172116.145668877</v>
      </c>
      <c r="BB1237" s="171">
        <f t="shared" si="287"/>
        <v>958833.33333333326</v>
      </c>
      <c r="BC1237" s="171">
        <f t="shared" si="288"/>
        <v>25748.087954110899</v>
      </c>
      <c r="BD1237">
        <f t="shared" si="282"/>
        <v>2092000</v>
      </c>
      <c r="BE1237" s="171">
        <f t="shared" si="284"/>
        <v>984581.42128744419</v>
      </c>
    </row>
    <row r="1238" spans="49:57" x14ac:dyDescent="0.2">
      <c r="AW1238" s="171">
        <f t="shared" si="285"/>
        <v>12178500</v>
      </c>
      <c r="AX1238" s="171">
        <f t="shared" si="286"/>
        <v>31848.914069877243</v>
      </c>
      <c r="AY1238">
        <f t="shared" si="281"/>
        <v>3177000</v>
      </c>
      <c r="AZ1238" s="171">
        <f t="shared" si="283"/>
        <v>12210348.914069878</v>
      </c>
      <c r="BB1238" s="171">
        <f t="shared" si="287"/>
        <v>961125</v>
      </c>
      <c r="BC1238" s="171">
        <f t="shared" si="288"/>
        <v>25686.695278969957</v>
      </c>
      <c r="BD1238">
        <f t="shared" si="282"/>
        <v>2097000</v>
      </c>
      <c r="BE1238" s="171">
        <f t="shared" si="284"/>
        <v>986811.69527896994</v>
      </c>
    </row>
    <row r="1239" spans="49:57" x14ac:dyDescent="0.2">
      <c r="AW1239" s="171">
        <f t="shared" si="285"/>
        <v>12216833.333333334</v>
      </c>
      <c r="AX1239" s="171">
        <f t="shared" si="286"/>
        <v>31748.980232193284</v>
      </c>
      <c r="AY1239">
        <f t="shared" si="281"/>
        <v>3187000</v>
      </c>
      <c r="AZ1239" s="171">
        <f t="shared" si="283"/>
        <v>12248582.313565528</v>
      </c>
      <c r="BB1239" s="171">
        <f t="shared" si="287"/>
        <v>963416.66666666663</v>
      </c>
      <c r="BC1239" s="171">
        <f t="shared" si="288"/>
        <v>25625.594671741197</v>
      </c>
      <c r="BD1239">
        <f t="shared" si="282"/>
        <v>2102000</v>
      </c>
      <c r="BE1239" s="171">
        <f t="shared" si="284"/>
        <v>989042.26133840787</v>
      </c>
    </row>
    <row r="1240" spans="49:57" x14ac:dyDescent="0.2">
      <c r="AW1240" s="171">
        <f t="shared" si="285"/>
        <v>12255166.666666668</v>
      </c>
      <c r="AX1240" s="171">
        <f t="shared" si="286"/>
        <v>31649.671567094152</v>
      </c>
      <c r="AY1240">
        <f t="shared" si="281"/>
        <v>3197000</v>
      </c>
      <c r="AZ1240" s="171">
        <f t="shared" si="283"/>
        <v>12286816.338233761</v>
      </c>
      <c r="BB1240" s="171">
        <f t="shared" si="287"/>
        <v>965708.33333333326</v>
      </c>
      <c r="BC1240" s="171">
        <f t="shared" si="288"/>
        <v>25564.784053156145</v>
      </c>
      <c r="BD1240">
        <f t="shared" si="282"/>
        <v>2107000</v>
      </c>
      <c r="BE1240" s="171">
        <f t="shared" si="284"/>
        <v>991273.11738648941</v>
      </c>
    </row>
    <row r="1241" spans="49:57" x14ac:dyDescent="0.2">
      <c r="AW1241" s="171">
        <f t="shared" si="285"/>
        <v>12293500</v>
      </c>
      <c r="AX1241" s="171">
        <f t="shared" si="286"/>
        <v>31550.982226379794</v>
      </c>
      <c r="AY1241">
        <f t="shared" si="281"/>
        <v>3207000</v>
      </c>
      <c r="AZ1241" s="171">
        <f t="shared" si="283"/>
        <v>12325050.982226379</v>
      </c>
      <c r="BB1241" s="171">
        <f t="shared" si="287"/>
        <v>968000</v>
      </c>
      <c r="BC1241" s="171">
        <f t="shared" si="288"/>
        <v>25504.261363636364</v>
      </c>
      <c r="BD1241">
        <f t="shared" si="282"/>
        <v>2112000</v>
      </c>
      <c r="BE1241" s="171">
        <f t="shared" si="284"/>
        <v>993504.26136363635</v>
      </c>
    </row>
    <row r="1242" spans="49:57" x14ac:dyDescent="0.2">
      <c r="AW1242" s="171">
        <f t="shared" si="285"/>
        <v>12331833.333333334</v>
      </c>
      <c r="AX1242" s="171">
        <f t="shared" si="286"/>
        <v>31452.906434566365</v>
      </c>
      <c r="AY1242">
        <f t="shared" si="281"/>
        <v>3217000</v>
      </c>
      <c r="AZ1242" s="171">
        <f t="shared" si="283"/>
        <v>12363286.2397679</v>
      </c>
      <c r="BB1242" s="171">
        <f t="shared" si="287"/>
        <v>970291.66666666663</v>
      </c>
      <c r="BC1242" s="171">
        <f t="shared" si="288"/>
        <v>25444.024563060935</v>
      </c>
      <c r="BD1242">
        <f t="shared" si="282"/>
        <v>2117000</v>
      </c>
      <c r="BE1242" s="171">
        <f t="shared" si="284"/>
        <v>995735.69122972758</v>
      </c>
    </row>
    <row r="1243" spans="49:57" x14ac:dyDescent="0.2">
      <c r="AW1243" s="171">
        <f t="shared" si="285"/>
        <v>12370166.666666668</v>
      </c>
      <c r="AX1243" s="171">
        <f t="shared" si="286"/>
        <v>31355.438487759529</v>
      </c>
      <c r="AY1243">
        <f t="shared" si="281"/>
        <v>3227000</v>
      </c>
      <c r="AZ1243" s="171">
        <f t="shared" si="283"/>
        <v>12401522.105154427</v>
      </c>
      <c r="BB1243" s="171">
        <f t="shared" si="287"/>
        <v>972583.33333333326</v>
      </c>
      <c r="BC1243" s="171">
        <f t="shared" si="288"/>
        <v>25384.07163053723</v>
      </c>
      <c r="BD1243">
        <f t="shared" si="282"/>
        <v>2122000</v>
      </c>
      <c r="BE1243" s="171">
        <f t="shared" si="284"/>
        <v>997967.40496387053</v>
      </c>
    </row>
    <row r="1244" spans="49:57" x14ac:dyDescent="0.2">
      <c r="AW1244" s="171">
        <f t="shared" si="285"/>
        <v>12408500</v>
      </c>
      <c r="AX1244" s="171">
        <f t="shared" si="286"/>
        <v>31258.572752548655</v>
      </c>
      <c r="AY1244">
        <f t="shared" si="281"/>
        <v>3237000</v>
      </c>
      <c r="AZ1244" s="171">
        <f t="shared" si="283"/>
        <v>12439758.572752548</v>
      </c>
      <c r="BB1244" s="171">
        <f t="shared" si="287"/>
        <v>974875</v>
      </c>
      <c r="BC1244" s="171">
        <f t="shared" si="288"/>
        <v>25324.400564174895</v>
      </c>
      <c r="BD1244">
        <f t="shared" si="282"/>
        <v>2127000</v>
      </c>
      <c r="BE1244" s="171">
        <f t="shared" si="284"/>
        <v>1000199.4005641749</v>
      </c>
    </row>
    <row r="1245" spans="49:57" x14ac:dyDescent="0.2">
      <c r="AW1245" s="171">
        <f t="shared" si="285"/>
        <v>12446833.333333334</v>
      </c>
      <c r="AX1245" s="171">
        <f t="shared" si="286"/>
        <v>31162.303664921466</v>
      </c>
      <c r="AY1245">
        <f t="shared" si="281"/>
        <v>3247000</v>
      </c>
      <c r="AZ1245" s="171">
        <f t="shared" si="283"/>
        <v>12477995.636998255</v>
      </c>
      <c r="BB1245" s="171">
        <f t="shared" si="287"/>
        <v>977166.66666666663</v>
      </c>
      <c r="BC1245" s="171">
        <f t="shared" si="288"/>
        <v>25265.009380863041</v>
      </c>
      <c r="BD1245">
        <f t="shared" si="282"/>
        <v>2132000</v>
      </c>
      <c r="BE1245" s="171">
        <f t="shared" si="284"/>
        <v>1002431.6760475297</v>
      </c>
    </row>
    <row r="1246" spans="49:57" x14ac:dyDescent="0.2">
      <c r="AW1246" s="171">
        <f t="shared" si="285"/>
        <v>12485166.666666668</v>
      </c>
      <c r="AX1246" s="171">
        <f t="shared" si="286"/>
        <v>31066.625729198648</v>
      </c>
      <c r="AY1246">
        <f t="shared" si="281"/>
        <v>3257000</v>
      </c>
      <c r="AZ1246" s="171">
        <f t="shared" si="283"/>
        <v>12516233.292395867</v>
      </c>
      <c r="BB1246" s="171">
        <f t="shared" si="287"/>
        <v>979458.33333333326</v>
      </c>
      <c r="BC1246" s="171">
        <f t="shared" si="288"/>
        <v>25205.896116050539</v>
      </c>
      <c r="BD1246">
        <f t="shared" si="282"/>
        <v>2137000</v>
      </c>
      <c r="BE1246" s="171">
        <f t="shared" si="284"/>
        <v>1004664.2294493838</v>
      </c>
    </row>
    <row r="1247" spans="49:57" x14ac:dyDescent="0.2">
      <c r="AW1247" s="171">
        <f t="shared" si="285"/>
        <v>12523500</v>
      </c>
      <c r="AX1247" s="171">
        <f t="shared" si="286"/>
        <v>30971.533516988064</v>
      </c>
      <c r="AY1247">
        <f t="shared" si="281"/>
        <v>3267000</v>
      </c>
      <c r="AZ1247" s="171">
        <f t="shared" si="283"/>
        <v>12554471.533516988</v>
      </c>
      <c r="BB1247" s="171">
        <f t="shared" si="287"/>
        <v>981750</v>
      </c>
      <c r="BC1247" s="171">
        <f t="shared" si="288"/>
        <v>25147.058823529413</v>
      </c>
      <c r="BD1247">
        <f t="shared" si="282"/>
        <v>2142000</v>
      </c>
      <c r="BE1247" s="171">
        <f t="shared" si="284"/>
        <v>1006897.0588235294</v>
      </c>
    </row>
    <row r="1248" spans="49:57" x14ac:dyDescent="0.2">
      <c r="AW1248" s="171">
        <f t="shared" si="285"/>
        <v>12561833.333333334</v>
      </c>
      <c r="AX1248" s="171">
        <f t="shared" si="286"/>
        <v>30877.021666158071</v>
      </c>
      <c r="AY1248">
        <f t="shared" si="281"/>
        <v>3277000</v>
      </c>
      <c r="AZ1248" s="171">
        <f t="shared" si="283"/>
        <v>12592710.354999492</v>
      </c>
      <c r="BB1248" s="171">
        <f t="shared" si="287"/>
        <v>984041.66666666663</v>
      </c>
      <c r="BC1248" s="171">
        <f t="shared" si="288"/>
        <v>25088.495575221237</v>
      </c>
      <c r="BD1248">
        <f t="shared" si="282"/>
        <v>2147000</v>
      </c>
      <c r="BE1248" s="171">
        <f t="shared" si="284"/>
        <v>1009130.1622418879</v>
      </c>
    </row>
    <row r="1249" spans="49:57" x14ac:dyDescent="0.2">
      <c r="AW1249" s="171">
        <f t="shared" si="285"/>
        <v>12600166.666666668</v>
      </c>
      <c r="AX1249" s="171">
        <f t="shared" si="286"/>
        <v>30783.084879829632</v>
      </c>
      <c r="AY1249">
        <f t="shared" si="281"/>
        <v>3287000</v>
      </c>
      <c r="AZ1249" s="171">
        <f t="shared" si="283"/>
        <v>12630949.751546498</v>
      </c>
      <c r="BB1249" s="171">
        <f t="shared" si="287"/>
        <v>986333.33333333326</v>
      </c>
      <c r="BC1249" s="171">
        <f t="shared" si="288"/>
        <v>25030.204460966543</v>
      </c>
      <c r="BD1249">
        <f t="shared" si="282"/>
        <v>2152000</v>
      </c>
      <c r="BE1249" s="171">
        <f t="shared" si="284"/>
        <v>1011363.5377942998</v>
      </c>
    </row>
    <row r="1250" spans="49:57" x14ac:dyDescent="0.2">
      <c r="AW1250" s="171">
        <f t="shared" si="285"/>
        <v>12638500</v>
      </c>
      <c r="AX1250" s="171">
        <f t="shared" si="286"/>
        <v>30689.717925386714</v>
      </c>
      <c r="AY1250">
        <f t="shared" si="281"/>
        <v>3297000</v>
      </c>
      <c r="AZ1250" s="171">
        <f t="shared" si="283"/>
        <v>12669189.717925387</v>
      </c>
      <c r="BB1250" s="171">
        <f t="shared" si="287"/>
        <v>988625</v>
      </c>
      <c r="BC1250" s="171">
        <f t="shared" si="288"/>
        <v>24972.183588317108</v>
      </c>
      <c r="BD1250">
        <f t="shared" si="282"/>
        <v>2157000</v>
      </c>
      <c r="BE1250" s="171">
        <f t="shared" si="284"/>
        <v>1013597.1835883171</v>
      </c>
    </row>
    <row r="1251" spans="49:57" x14ac:dyDescent="0.2">
      <c r="AW1251" s="171">
        <f t="shared" si="285"/>
        <v>12676833.333333334</v>
      </c>
      <c r="AX1251" s="171">
        <f t="shared" si="286"/>
        <v>30596.915633504686</v>
      </c>
      <c r="AY1251">
        <f t="shared" si="281"/>
        <v>3307000</v>
      </c>
      <c r="AZ1251" s="171">
        <f t="shared" si="283"/>
        <v>12707430.248966839</v>
      </c>
      <c r="BB1251" s="171">
        <f t="shared" si="287"/>
        <v>990916.66666666663</v>
      </c>
      <c r="BC1251" s="171">
        <f t="shared" si="288"/>
        <v>24914.431082331175</v>
      </c>
      <c r="BD1251">
        <f t="shared" si="282"/>
        <v>2162000</v>
      </c>
      <c r="BE1251" s="171">
        <f t="shared" si="284"/>
        <v>1015831.0977489979</v>
      </c>
    </row>
    <row r="1252" spans="49:57" x14ac:dyDescent="0.2">
      <c r="AW1252" s="171">
        <f t="shared" si="285"/>
        <v>12715166.666666668</v>
      </c>
      <c r="AX1252" s="171">
        <f t="shared" si="286"/>
        <v>30504.672897196262</v>
      </c>
      <c r="AY1252">
        <f t="shared" si="281"/>
        <v>3317000</v>
      </c>
      <c r="AZ1252" s="171">
        <f t="shared" si="283"/>
        <v>12745671.339563863</v>
      </c>
      <c r="BB1252" s="171">
        <f t="shared" si="287"/>
        <v>993208.33333333326</v>
      </c>
      <c r="BC1252" s="171">
        <f t="shared" si="288"/>
        <v>24856.945085371481</v>
      </c>
      <c r="BD1252">
        <f t="shared" si="282"/>
        <v>2167000</v>
      </c>
      <c r="BE1252" s="171">
        <f t="shared" si="284"/>
        <v>1018065.2784187048</v>
      </c>
    </row>
    <row r="1253" spans="49:57" x14ac:dyDescent="0.2">
      <c r="AW1253" s="171">
        <f t="shared" si="285"/>
        <v>12753500</v>
      </c>
      <c r="AX1253" s="171">
        <f t="shared" si="286"/>
        <v>30412.984670874663</v>
      </c>
      <c r="AY1253">
        <f t="shared" si="281"/>
        <v>3327000</v>
      </c>
      <c r="AZ1253" s="171">
        <f t="shared" si="283"/>
        <v>12783912.984670874</v>
      </c>
      <c r="BB1253" s="171">
        <f t="shared" si="287"/>
        <v>995500</v>
      </c>
      <c r="BC1253" s="171">
        <f t="shared" si="288"/>
        <v>24799.723756906078</v>
      </c>
      <c r="BD1253">
        <f t="shared" si="282"/>
        <v>2172000</v>
      </c>
      <c r="BE1253" s="171">
        <f t="shared" si="284"/>
        <v>1020299.7237569061</v>
      </c>
    </row>
    <row r="1254" spans="49:57" x14ac:dyDescent="0.2">
      <c r="AW1254" s="171">
        <f t="shared" si="285"/>
        <v>12791833.333333334</v>
      </c>
      <c r="AX1254" s="171">
        <f t="shared" si="286"/>
        <v>30321.845969433623</v>
      </c>
      <c r="AY1254">
        <f t="shared" si="281"/>
        <v>3337000</v>
      </c>
      <c r="AZ1254" s="171">
        <f t="shared" si="283"/>
        <v>12822155.179302767</v>
      </c>
      <c r="BB1254" s="171">
        <f t="shared" si="287"/>
        <v>997791.66666666663</v>
      </c>
      <c r="BC1254" s="171">
        <f t="shared" si="288"/>
        <v>24742.765273311896</v>
      </c>
      <c r="BD1254">
        <f t="shared" si="282"/>
        <v>2177000</v>
      </c>
      <c r="BE1254" s="171">
        <f t="shared" si="284"/>
        <v>1022534.4319399785</v>
      </c>
    </row>
    <row r="1255" spans="49:57" x14ac:dyDescent="0.2">
      <c r="AW1255" s="171">
        <f t="shared" si="285"/>
        <v>12830166.666666668</v>
      </c>
      <c r="AX1255" s="171">
        <f t="shared" si="286"/>
        <v>30231.25186734389</v>
      </c>
      <c r="AY1255">
        <f t="shared" si="281"/>
        <v>3347000</v>
      </c>
      <c r="AZ1255" s="171">
        <f t="shared" si="283"/>
        <v>12860397.918534013</v>
      </c>
      <c r="BB1255" s="171">
        <f t="shared" si="287"/>
        <v>1000083.3333333333</v>
      </c>
      <c r="BC1255" s="171">
        <f t="shared" si="288"/>
        <v>24686.067827681025</v>
      </c>
      <c r="BD1255">
        <f t="shared" si="282"/>
        <v>2182000</v>
      </c>
      <c r="BE1255" s="171">
        <f t="shared" si="284"/>
        <v>1024769.4011610143</v>
      </c>
    </row>
    <row r="1256" spans="49:57" x14ac:dyDescent="0.2">
      <c r="AW1256" s="171">
        <f t="shared" si="285"/>
        <v>12868500</v>
      </c>
      <c r="AX1256" s="171">
        <f t="shared" si="286"/>
        <v>30141.197497765861</v>
      </c>
      <c r="AY1256">
        <f t="shared" si="281"/>
        <v>3357000</v>
      </c>
      <c r="AZ1256" s="171">
        <f t="shared" si="283"/>
        <v>12898641.197497766</v>
      </c>
      <c r="BB1256" s="171">
        <f t="shared" si="287"/>
        <v>1002375</v>
      </c>
      <c r="BC1256" s="171">
        <f t="shared" si="288"/>
        <v>24629.629629629631</v>
      </c>
      <c r="BD1256">
        <f t="shared" si="282"/>
        <v>2187000</v>
      </c>
      <c r="BE1256" s="171">
        <f t="shared" si="284"/>
        <v>1027004.6296296297</v>
      </c>
    </row>
    <row r="1257" spans="49:57" x14ac:dyDescent="0.2">
      <c r="AW1257" s="171">
        <f t="shared" si="285"/>
        <v>12906833.333333334</v>
      </c>
      <c r="AX1257" s="171">
        <f t="shared" si="286"/>
        <v>30051.678051678053</v>
      </c>
      <c r="AY1257">
        <f t="shared" si="281"/>
        <v>3367000</v>
      </c>
      <c r="AZ1257" s="171">
        <f t="shared" si="283"/>
        <v>12936885.011385012</v>
      </c>
      <c r="BB1257" s="171">
        <f t="shared" si="287"/>
        <v>1004666.6666666666</v>
      </c>
      <c r="BC1257" s="171">
        <f t="shared" si="288"/>
        <v>24573.44890510949</v>
      </c>
      <c r="BD1257">
        <f t="shared" si="282"/>
        <v>2192000</v>
      </c>
      <c r="BE1257" s="171">
        <f t="shared" si="284"/>
        <v>1029240.1155717762</v>
      </c>
    </row>
    <row r="1258" spans="49:57" x14ac:dyDescent="0.2">
      <c r="AW1258" s="171">
        <f t="shared" si="285"/>
        <v>12945166.666666668</v>
      </c>
      <c r="AX1258" s="171">
        <f t="shared" si="286"/>
        <v>29962.688777021023</v>
      </c>
      <c r="AY1258">
        <f t="shared" si="281"/>
        <v>3377000</v>
      </c>
      <c r="AZ1258" s="171">
        <f t="shared" si="283"/>
        <v>12975129.355443688</v>
      </c>
      <c r="BB1258" s="171">
        <f t="shared" si="287"/>
        <v>1006958.3333333333</v>
      </c>
      <c r="BC1258" s="171">
        <f t="shared" si="288"/>
        <v>24517.523896222123</v>
      </c>
      <c r="BD1258">
        <f t="shared" si="282"/>
        <v>2197000</v>
      </c>
      <c r="BE1258" s="171">
        <f t="shared" si="284"/>
        <v>1031475.8572295554</v>
      </c>
    </row>
    <row r="1259" spans="49:57" x14ac:dyDescent="0.2">
      <c r="AW1259" s="171">
        <f t="shared" si="285"/>
        <v>12983500</v>
      </c>
      <c r="AX1259" s="171">
        <f t="shared" si="286"/>
        <v>29874.224977856509</v>
      </c>
      <c r="AY1259">
        <f t="shared" si="281"/>
        <v>3387000</v>
      </c>
      <c r="AZ1259" s="171">
        <f t="shared" si="283"/>
        <v>13013374.224977857</v>
      </c>
      <c r="BB1259" s="171">
        <f t="shared" si="287"/>
        <v>1009250</v>
      </c>
      <c r="BC1259" s="171">
        <f t="shared" si="288"/>
        <v>24461.852861035422</v>
      </c>
      <c r="BD1259">
        <f t="shared" si="282"/>
        <v>2202000</v>
      </c>
      <c r="BE1259" s="171">
        <f t="shared" si="284"/>
        <v>1033711.8528610354</v>
      </c>
    </row>
    <row r="1260" spans="49:57" x14ac:dyDescent="0.2">
      <c r="AW1260" s="171">
        <f t="shared" si="285"/>
        <v>13021833.333333334</v>
      </c>
      <c r="AX1260" s="171">
        <f t="shared" si="286"/>
        <v>29786.28201354136</v>
      </c>
      <c r="AY1260">
        <f t="shared" si="281"/>
        <v>3397000</v>
      </c>
      <c r="AZ1260" s="171">
        <f t="shared" si="283"/>
        <v>13051619.615346875</v>
      </c>
      <c r="BB1260" s="171">
        <f t="shared" si="287"/>
        <v>1011541.6666666666</v>
      </c>
      <c r="BC1260" s="171">
        <f t="shared" si="288"/>
        <v>24406.434073402808</v>
      </c>
      <c r="BD1260">
        <f t="shared" si="282"/>
        <v>2207000</v>
      </c>
      <c r="BE1260" s="171">
        <f t="shared" si="284"/>
        <v>1035948.1007400694</v>
      </c>
    </row>
    <row r="1261" spans="49:57" x14ac:dyDescent="0.2">
      <c r="AW1261" s="171">
        <f t="shared" si="285"/>
        <v>13060166.666666668</v>
      </c>
      <c r="AX1261" s="171">
        <f t="shared" si="286"/>
        <v>29698.855297916056</v>
      </c>
      <c r="AY1261">
        <f t="shared" si="281"/>
        <v>3407000</v>
      </c>
      <c r="AZ1261" s="171">
        <f t="shared" si="283"/>
        <v>13089865.521964584</v>
      </c>
      <c r="BB1261" s="171">
        <f t="shared" si="287"/>
        <v>1013833.3333333333</v>
      </c>
      <c r="BC1261" s="171">
        <f t="shared" si="288"/>
        <v>24351.265822784811</v>
      </c>
      <c r="BD1261">
        <f t="shared" si="282"/>
        <v>2212000</v>
      </c>
      <c r="BE1261" s="171">
        <f t="shared" si="284"/>
        <v>1038184.5991561181</v>
      </c>
    </row>
    <row r="1262" spans="49:57" x14ac:dyDescent="0.2">
      <c r="AW1262" s="171">
        <f t="shared" si="285"/>
        <v>13098500</v>
      </c>
      <c r="AX1262" s="171">
        <f t="shared" si="286"/>
        <v>29611.940298507463</v>
      </c>
      <c r="AY1262">
        <f t="shared" si="281"/>
        <v>3417000</v>
      </c>
      <c r="AZ1262" s="171">
        <f t="shared" si="283"/>
        <v>13128111.940298507</v>
      </c>
      <c r="BB1262" s="171">
        <f t="shared" si="287"/>
        <v>1016125</v>
      </c>
      <c r="BC1262" s="171">
        <f t="shared" si="288"/>
        <v>24296.346414073072</v>
      </c>
      <c r="BD1262">
        <f t="shared" si="282"/>
        <v>2217000</v>
      </c>
      <c r="BE1262" s="171">
        <f t="shared" si="284"/>
        <v>1040421.346414073</v>
      </c>
    </row>
    <row r="1263" spans="49:57" x14ac:dyDescent="0.2">
      <c r="AW1263" s="171">
        <f t="shared" si="285"/>
        <v>13136833.333333334</v>
      </c>
      <c r="AX1263" s="171">
        <f t="shared" si="286"/>
        <v>29525.532535745551</v>
      </c>
      <c r="AY1263">
        <f t="shared" si="281"/>
        <v>3427000</v>
      </c>
      <c r="AZ1263" s="171">
        <f t="shared" si="283"/>
        <v>13166358.865869079</v>
      </c>
      <c r="BB1263" s="171">
        <f t="shared" si="287"/>
        <v>1018416.6666666666</v>
      </c>
      <c r="BC1263" s="171">
        <f t="shared" si="288"/>
        <v>24241.674167416742</v>
      </c>
      <c r="BD1263">
        <f t="shared" si="282"/>
        <v>2222000</v>
      </c>
      <c r="BE1263" s="171">
        <f t="shared" si="284"/>
        <v>1042658.3408340834</v>
      </c>
    </row>
    <row r="1264" spans="49:57" x14ac:dyDescent="0.2">
      <c r="AW1264" s="171">
        <f t="shared" si="285"/>
        <v>13175166.666666668</v>
      </c>
      <c r="AX1264" s="171">
        <f t="shared" si="286"/>
        <v>29439.627582193774</v>
      </c>
      <c r="AY1264">
        <f t="shared" si="281"/>
        <v>3437000</v>
      </c>
      <c r="AZ1264" s="171">
        <f t="shared" si="283"/>
        <v>13204606.294248862</v>
      </c>
      <c r="BB1264" s="171">
        <f t="shared" si="287"/>
        <v>1020708.3333333333</v>
      </c>
      <c r="BC1264" s="171">
        <f t="shared" si="288"/>
        <v>24187.247418051189</v>
      </c>
      <c r="BD1264">
        <f t="shared" si="282"/>
        <v>2227000</v>
      </c>
      <c r="BE1264" s="171">
        <f t="shared" si="284"/>
        <v>1044895.5807513845</v>
      </c>
    </row>
    <row r="1265" spans="49:57" x14ac:dyDescent="0.2">
      <c r="AW1265" s="171">
        <f t="shared" si="285"/>
        <v>13213500</v>
      </c>
      <c r="AX1265" s="171">
        <f t="shared" si="286"/>
        <v>29354.221061792865</v>
      </c>
      <c r="AY1265">
        <f t="shared" si="281"/>
        <v>3447000</v>
      </c>
      <c r="AZ1265" s="171">
        <f t="shared" si="283"/>
        <v>13242854.221061792</v>
      </c>
      <c r="BB1265" s="171">
        <f t="shared" si="287"/>
        <v>1023000</v>
      </c>
      <c r="BC1265" s="171">
        <f t="shared" si="288"/>
        <v>24133.064516129034</v>
      </c>
      <c r="BD1265">
        <f t="shared" si="282"/>
        <v>2232000</v>
      </c>
      <c r="BE1265" s="171">
        <f t="shared" si="284"/>
        <v>1047133.0645161291</v>
      </c>
    </row>
    <row r="1266" spans="49:57" x14ac:dyDescent="0.2">
      <c r="AW1266" s="171">
        <f t="shared" si="285"/>
        <v>13251833.333333334</v>
      </c>
      <c r="AX1266" s="171">
        <f t="shared" si="286"/>
        <v>29269.308649117731</v>
      </c>
      <c r="AY1266">
        <f t="shared" si="281"/>
        <v>3457000</v>
      </c>
      <c r="AZ1266" s="171">
        <f t="shared" si="283"/>
        <v>13281102.641982451</v>
      </c>
      <c r="BB1266" s="171">
        <f t="shared" si="287"/>
        <v>1025291.6666666666</v>
      </c>
      <c r="BC1266" s="171">
        <f t="shared" si="288"/>
        <v>24079.123826553419</v>
      </c>
      <c r="BD1266">
        <f t="shared" si="282"/>
        <v>2237000</v>
      </c>
      <c r="BE1266" s="171">
        <f t="shared" si="284"/>
        <v>1049370.7904932201</v>
      </c>
    </row>
    <row r="1267" spans="49:57" x14ac:dyDescent="0.2">
      <c r="AW1267" s="171">
        <f t="shared" si="285"/>
        <v>13290166.666666668</v>
      </c>
      <c r="AX1267" s="171">
        <f t="shared" si="286"/>
        <v>29184.886068647247</v>
      </c>
      <c r="AY1267">
        <f t="shared" si="281"/>
        <v>3467000</v>
      </c>
      <c r="AZ1267" s="171">
        <f t="shared" si="283"/>
        <v>13319351.552735316</v>
      </c>
      <c r="BB1267" s="171">
        <f t="shared" si="287"/>
        <v>1027583.3333333333</v>
      </c>
      <c r="BC1267" s="171">
        <f t="shared" si="288"/>
        <v>24025.423728813559</v>
      </c>
      <c r="BD1267">
        <f t="shared" si="282"/>
        <v>2242000</v>
      </c>
      <c r="BE1267" s="171">
        <f t="shared" si="284"/>
        <v>1051608.7570621469</v>
      </c>
    </row>
    <row r="1268" spans="49:57" x14ac:dyDescent="0.2">
      <c r="AW1268" s="171">
        <f t="shared" si="285"/>
        <v>13328500</v>
      </c>
      <c r="AX1268" s="171">
        <f t="shared" si="286"/>
        <v>29100.949094046591</v>
      </c>
      <c r="AY1268">
        <f t="shared" si="281"/>
        <v>3477000</v>
      </c>
      <c r="AZ1268" s="171">
        <f t="shared" si="283"/>
        <v>13357600.949094046</v>
      </c>
      <c r="BB1268" s="171">
        <f t="shared" si="287"/>
        <v>1029875</v>
      </c>
      <c r="BC1268" s="171">
        <f t="shared" si="288"/>
        <v>23971.962616822431</v>
      </c>
      <c r="BD1268">
        <f t="shared" si="282"/>
        <v>2247000</v>
      </c>
      <c r="BE1268" s="171">
        <f t="shared" si="284"/>
        <v>1053846.9626168224</v>
      </c>
    </row>
    <row r="1269" spans="49:57" x14ac:dyDescent="0.2">
      <c r="AW1269" s="171">
        <f t="shared" si="285"/>
        <v>13366833.333333334</v>
      </c>
      <c r="AX1269" s="171">
        <f t="shared" si="286"/>
        <v>29017.493547462003</v>
      </c>
      <c r="AY1269">
        <f t="shared" si="281"/>
        <v>3487000</v>
      </c>
      <c r="AZ1269" s="171">
        <f t="shared" si="283"/>
        <v>13395850.826880796</v>
      </c>
      <c r="BB1269" s="171">
        <f t="shared" si="287"/>
        <v>1032166.6666666666</v>
      </c>
      <c r="BC1269" s="171">
        <f t="shared" si="288"/>
        <v>23918.738898756659</v>
      </c>
      <c r="BD1269">
        <f t="shared" si="282"/>
        <v>2252000</v>
      </c>
      <c r="BE1269" s="171">
        <f t="shared" si="284"/>
        <v>1056085.4055654232</v>
      </c>
    </row>
    <row r="1270" spans="49:57" x14ac:dyDescent="0.2">
      <c r="AW1270" s="171">
        <f t="shared" si="285"/>
        <v>13405166.666666668</v>
      </c>
      <c r="AX1270" s="171">
        <f t="shared" si="286"/>
        <v>28934.515298827566</v>
      </c>
      <c r="AY1270">
        <f t="shared" si="281"/>
        <v>3497000</v>
      </c>
      <c r="AZ1270" s="171">
        <f t="shared" si="283"/>
        <v>13434101.181965496</v>
      </c>
      <c r="BB1270" s="171">
        <f t="shared" si="287"/>
        <v>1034458.3333333333</v>
      </c>
      <c r="BC1270" s="171">
        <f t="shared" si="288"/>
        <v>23865.75099689854</v>
      </c>
      <c r="BD1270">
        <f t="shared" si="282"/>
        <v>2257000</v>
      </c>
      <c r="BE1270" s="171">
        <f t="shared" si="284"/>
        <v>1058324.0843302319</v>
      </c>
    </row>
    <row r="1271" spans="49:57" x14ac:dyDescent="0.2">
      <c r="AW1271" s="171">
        <f t="shared" si="285"/>
        <v>13443500</v>
      </c>
      <c r="AX1271" s="171">
        <f t="shared" si="286"/>
        <v>28852.010265183919</v>
      </c>
      <c r="AY1271">
        <f t="shared" si="281"/>
        <v>3507000</v>
      </c>
      <c r="AZ1271" s="171">
        <f t="shared" si="283"/>
        <v>13472352.010265185</v>
      </c>
      <c r="BB1271" s="171">
        <f t="shared" si="287"/>
        <v>1036750</v>
      </c>
      <c r="BC1271" s="171">
        <f t="shared" si="288"/>
        <v>23812.997347480105</v>
      </c>
      <c r="BD1271">
        <f t="shared" si="282"/>
        <v>2262000</v>
      </c>
      <c r="BE1271" s="171">
        <f t="shared" si="284"/>
        <v>1060562.9973474802</v>
      </c>
    </row>
    <row r="1272" spans="49:57" x14ac:dyDescent="0.2">
      <c r="AW1272" s="171">
        <f t="shared" si="285"/>
        <v>13481833.333333334</v>
      </c>
      <c r="AX1272" s="171">
        <f t="shared" si="286"/>
        <v>28769.97441000853</v>
      </c>
      <c r="AY1272">
        <f t="shared" si="281"/>
        <v>3517000</v>
      </c>
      <c r="AZ1272" s="171">
        <f t="shared" si="283"/>
        <v>13510603.307743343</v>
      </c>
      <c r="BB1272" s="171">
        <f t="shared" si="287"/>
        <v>1039041.6666666666</v>
      </c>
      <c r="BC1272" s="171">
        <f t="shared" si="288"/>
        <v>23760.476400529333</v>
      </c>
      <c r="BD1272">
        <f t="shared" si="282"/>
        <v>2267000</v>
      </c>
      <c r="BE1272" s="171">
        <f t="shared" si="284"/>
        <v>1062802.143067196</v>
      </c>
    </row>
    <row r="1273" spans="49:57" x14ac:dyDescent="0.2">
      <c r="AW1273" s="171">
        <f t="shared" si="285"/>
        <v>13520166.666666668</v>
      </c>
      <c r="AX1273" s="171">
        <f t="shared" si="286"/>
        <v>28688.403742557413</v>
      </c>
      <c r="AY1273">
        <f t="shared" si="281"/>
        <v>3527000</v>
      </c>
      <c r="AZ1273" s="171">
        <f t="shared" si="283"/>
        <v>13548855.070409225</v>
      </c>
      <c r="BB1273" s="171">
        <f t="shared" si="287"/>
        <v>1041333.3333333333</v>
      </c>
      <c r="BC1273" s="171">
        <f t="shared" si="288"/>
        <v>23708.186619718308</v>
      </c>
      <c r="BD1273">
        <f t="shared" si="282"/>
        <v>2272000</v>
      </c>
      <c r="BE1273" s="171">
        <f t="shared" si="284"/>
        <v>1065041.5199530516</v>
      </c>
    </row>
    <row r="1274" spans="49:57" x14ac:dyDescent="0.2">
      <c r="AW1274" s="171">
        <f t="shared" si="285"/>
        <v>13558500</v>
      </c>
      <c r="AX1274" s="171">
        <f t="shared" si="286"/>
        <v>28607.29431721798</v>
      </c>
      <c r="AY1274">
        <f t="shared" si="281"/>
        <v>3537000</v>
      </c>
      <c r="AZ1274" s="171">
        <f t="shared" si="283"/>
        <v>13587107.294317218</v>
      </c>
      <c r="BB1274" s="171">
        <f t="shared" si="287"/>
        <v>1043625</v>
      </c>
      <c r="BC1274" s="171">
        <f t="shared" si="288"/>
        <v>23656.12648221344</v>
      </c>
      <c r="BD1274">
        <f t="shared" si="282"/>
        <v>2277000</v>
      </c>
      <c r="BE1274" s="171">
        <f t="shared" si="284"/>
        <v>1067281.1264822134</v>
      </c>
    </row>
    <row r="1275" spans="49:57" x14ac:dyDescent="0.2">
      <c r="AW1275" s="171">
        <f t="shared" si="285"/>
        <v>13596833.333333334</v>
      </c>
      <c r="AX1275" s="171">
        <f t="shared" si="286"/>
        <v>28526.642232872851</v>
      </c>
      <c r="AY1275">
        <f t="shared" si="281"/>
        <v>3547000</v>
      </c>
      <c r="AZ1275" s="171">
        <f t="shared" si="283"/>
        <v>13625359.975566206</v>
      </c>
      <c r="BB1275" s="171">
        <f t="shared" si="287"/>
        <v>1045916.6666666666</v>
      </c>
      <c r="BC1275" s="171">
        <f t="shared" si="288"/>
        <v>23604.294478527609</v>
      </c>
      <c r="BD1275">
        <f t="shared" si="282"/>
        <v>2282000</v>
      </c>
      <c r="BE1275" s="171">
        <f t="shared" si="284"/>
        <v>1069520.9611451942</v>
      </c>
    </row>
    <row r="1276" spans="49:57" x14ac:dyDescent="0.2">
      <c r="AW1276" s="171">
        <f t="shared" si="285"/>
        <v>13635166.666666668</v>
      </c>
      <c r="AX1276" s="171">
        <f t="shared" si="286"/>
        <v>28446.44363227439</v>
      </c>
      <c r="AY1276">
        <f t="shared" si="281"/>
        <v>3557000</v>
      </c>
      <c r="AZ1276" s="171">
        <f t="shared" si="283"/>
        <v>13663613.110298943</v>
      </c>
      <c r="BB1276" s="171">
        <f t="shared" si="287"/>
        <v>1048208.3333333333</v>
      </c>
      <c r="BC1276" s="171">
        <f t="shared" si="288"/>
        <v>23552.68911237429</v>
      </c>
      <c r="BD1276">
        <f t="shared" si="282"/>
        <v>2287000</v>
      </c>
      <c r="BE1276" s="171">
        <f t="shared" si="284"/>
        <v>1071761.0224457076</v>
      </c>
    </row>
    <row r="1277" spans="49:57" x14ac:dyDescent="0.2">
      <c r="AW1277" s="171">
        <f t="shared" si="285"/>
        <v>13673500</v>
      </c>
      <c r="AX1277" s="171">
        <f t="shared" si="286"/>
        <v>28366.694701429773</v>
      </c>
      <c r="AY1277">
        <f t="shared" si="281"/>
        <v>3567000</v>
      </c>
      <c r="AZ1277" s="171">
        <f t="shared" si="283"/>
        <v>13701866.694701429</v>
      </c>
      <c r="BB1277" s="171">
        <f t="shared" si="287"/>
        <v>1050500</v>
      </c>
      <c r="BC1277" s="171">
        <f t="shared" si="288"/>
        <v>23501.30890052356</v>
      </c>
      <c r="BD1277">
        <f t="shared" si="282"/>
        <v>2292000</v>
      </c>
      <c r="BE1277" s="171">
        <f t="shared" si="284"/>
        <v>1074001.3089005235</v>
      </c>
    </row>
    <row r="1278" spans="49:57" x14ac:dyDescent="0.2">
      <c r="AW1278" s="171">
        <f t="shared" si="285"/>
        <v>13711833.333333334</v>
      </c>
      <c r="AX1278" s="171">
        <f t="shared" si="286"/>
        <v>28287.391668996366</v>
      </c>
      <c r="AY1278">
        <f t="shared" si="281"/>
        <v>3577000</v>
      </c>
      <c r="AZ1278" s="171">
        <f t="shared" si="283"/>
        <v>13740120.72500233</v>
      </c>
      <c r="BB1278" s="171">
        <f t="shared" si="287"/>
        <v>1052791.6666666665</v>
      </c>
      <c r="BC1278" s="171">
        <f t="shared" si="288"/>
        <v>23450.152372659992</v>
      </c>
      <c r="BD1278">
        <f t="shared" si="282"/>
        <v>2297000</v>
      </c>
      <c r="BE1278" s="171">
        <f t="shared" si="284"/>
        <v>1076241.8190393264</v>
      </c>
    </row>
    <row r="1279" spans="49:57" x14ac:dyDescent="0.2">
      <c r="AW1279" s="171">
        <f t="shared" si="285"/>
        <v>13750166.666666668</v>
      </c>
      <c r="AX1279" s="171">
        <f t="shared" si="286"/>
        <v>28208.530805687205</v>
      </c>
      <c r="AY1279">
        <f t="shared" si="281"/>
        <v>3587000</v>
      </c>
      <c r="AZ1279" s="171">
        <f t="shared" si="283"/>
        <v>13778375.197472354</v>
      </c>
      <c r="BB1279" s="171">
        <f t="shared" si="287"/>
        <v>1055083.3333333333</v>
      </c>
      <c r="BC1279" s="171">
        <f t="shared" si="288"/>
        <v>23399.218071242398</v>
      </c>
      <c r="BD1279">
        <f t="shared" si="282"/>
        <v>2302000</v>
      </c>
      <c r="BE1279" s="171">
        <f t="shared" si="284"/>
        <v>1078482.5514045756</v>
      </c>
    </row>
    <row r="1280" spans="49:57" x14ac:dyDescent="0.2">
      <c r="AW1280" s="171">
        <f t="shared" si="285"/>
        <v>13788500</v>
      </c>
      <c r="AX1280" s="171">
        <f t="shared" si="286"/>
        <v>28130.108423686404</v>
      </c>
      <c r="AY1280">
        <f t="shared" ref="AY1280:AY1343" si="289">10000+AY1279</f>
        <v>3597000</v>
      </c>
      <c r="AZ1280" s="171">
        <f t="shared" si="283"/>
        <v>13816630.108423686</v>
      </c>
      <c r="BB1280" s="171">
        <f t="shared" si="287"/>
        <v>1057375</v>
      </c>
      <c r="BC1280" s="171">
        <f t="shared" si="288"/>
        <v>23348.504551365411</v>
      </c>
      <c r="BD1280">
        <f t="shared" ref="BD1280:BD1343" si="290">5000+BD1279</f>
        <v>2307000</v>
      </c>
      <c r="BE1280" s="171">
        <f t="shared" si="284"/>
        <v>1080723.5045513655</v>
      </c>
    </row>
    <row r="1281" spans="49:57" x14ac:dyDescent="0.2">
      <c r="AW1281" s="171">
        <f t="shared" si="285"/>
        <v>13826833.333333334</v>
      </c>
      <c r="AX1281" s="171">
        <f t="shared" si="286"/>
        <v>28052.120876074299</v>
      </c>
      <c r="AY1281">
        <f t="shared" si="289"/>
        <v>3607000</v>
      </c>
      <c r="AZ1281" s="171">
        <f t="shared" si="283"/>
        <v>13854885.454209408</v>
      </c>
      <c r="BB1281" s="171">
        <f t="shared" si="287"/>
        <v>1059666.6666666665</v>
      </c>
      <c r="BC1281" s="171">
        <f t="shared" si="288"/>
        <v>23298.010380622836</v>
      </c>
      <c r="BD1281">
        <f t="shared" si="290"/>
        <v>2312000</v>
      </c>
      <c r="BE1281" s="171">
        <f t="shared" si="284"/>
        <v>1082964.6770472894</v>
      </c>
    </row>
    <row r="1282" spans="49:57" x14ac:dyDescent="0.2">
      <c r="AW1282" s="171">
        <f t="shared" si="285"/>
        <v>13865166.666666668</v>
      </c>
      <c r="AX1282" s="171">
        <f t="shared" si="286"/>
        <v>27974.564556262096</v>
      </c>
      <c r="AY1282">
        <f t="shared" si="289"/>
        <v>3617000</v>
      </c>
      <c r="AZ1282" s="171">
        <f t="shared" si="283"/>
        <v>13893141.231222929</v>
      </c>
      <c r="BB1282" s="171">
        <f t="shared" si="287"/>
        <v>1061958.3333333333</v>
      </c>
      <c r="BC1282" s="171">
        <f t="shared" si="288"/>
        <v>23247.73413897281</v>
      </c>
      <c r="BD1282">
        <f t="shared" si="290"/>
        <v>2317000</v>
      </c>
      <c r="BE1282" s="171">
        <f t="shared" si="284"/>
        <v>1085206.0674723061</v>
      </c>
    </row>
    <row r="1283" spans="49:57" x14ac:dyDescent="0.2">
      <c r="AW1283" s="171">
        <f t="shared" si="285"/>
        <v>13903500</v>
      </c>
      <c r="AX1283" s="171">
        <f t="shared" si="286"/>
        <v>27897.435897435898</v>
      </c>
      <c r="AY1283">
        <f t="shared" si="289"/>
        <v>3627000</v>
      </c>
      <c r="AZ1283" s="171">
        <f t="shared" si="283"/>
        <v>13931397.435897436</v>
      </c>
      <c r="BB1283" s="171">
        <f t="shared" si="287"/>
        <v>1064250</v>
      </c>
      <c r="BC1283" s="171">
        <f t="shared" si="288"/>
        <v>23197.674418604653</v>
      </c>
      <c r="BD1283">
        <f t="shared" si="290"/>
        <v>2322000</v>
      </c>
      <c r="BE1283" s="171">
        <f t="shared" si="284"/>
        <v>1087447.6744186047</v>
      </c>
    </row>
    <row r="1284" spans="49:57" x14ac:dyDescent="0.2">
      <c r="AW1284" s="171">
        <f t="shared" si="285"/>
        <v>13941833.333333334</v>
      </c>
      <c r="AX1284" s="171">
        <f t="shared" si="286"/>
        <v>27820.731372009897</v>
      </c>
      <c r="AY1284">
        <f t="shared" si="289"/>
        <v>3637000</v>
      </c>
      <c r="AZ1284" s="171">
        <f t="shared" si="283"/>
        <v>13969654.064705344</v>
      </c>
      <c r="BB1284" s="171">
        <f t="shared" si="287"/>
        <v>1066541.6666666665</v>
      </c>
      <c r="BC1284" s="171">
        <f t="shared" si="288"/>
        <v>23147.829823807479</v>
      </c>
      <c r="BD1284">
        <f t="shared" si="290"/>
        <v>2327000</v>
      </c>
      <c r="BE1284" s="171">
        <f t="shared" si="284"/>
        <v>1089689.4964904741</v>
      </c>
    </row>
    <row r="1285" spans="49:57" x14ac:dyDescent="0.2">
      <c r="AW1285" s="171">
        <f t="shared" si="285"/>
        <v>13980166.666666668</v>
      </c>
      <c r="AX1285" s="171">
        <f t="shared" si="286"/>
        <v>27744.447491088566</v>
      </c>
      <c r="AY1285">
        <f t="shared" si="289"/>
        <v>3647000</v>
      </c>
      <c r="AZ1285" s="171">
        <f t="shared" ref="AZ1285:AZ1348" si="291">AW1285+AX1285</f>
        <v>14007911.114157757</v>
      </c>
      <c r="BB1285" s="171">
        <f t="shared" si="287"/>
        <v>1068833.3333333333</v>
      </c>
      <c r="BC1285" s="171">
        <f t="shared" si="288"/>
        <v>23098.19897084048</v>
      </c>
      <c r="BD1285">
        <f t="shared" si="290"/>
        <v>2332000</v>
      </c>
      <c r="BE1285" s="171">
        <f t="shared" ref="BE1285:BE1348" si="292">BB1285+BC1285</f>
        <v>1091931.5323041738</v>
      </c>
    </row>
    <row r="1286" spans="49:57" x14ac:dyDescent="0.2">
      <c r="AW1286" s="171">
        <f t="shared" ref="AW1286:AW1349" si="293">AY1286/2*$C$73</f>
        <v>14018500</v>
      </c>
      <c r="AX1286" s="171">
        <f t="shared" ref="AX1286:AX1349" si="294">$C$72*$C$71/AY1286</f>
        <v>27668.580803937653</v>
      </c>
      <c r="AY1286">
        <f t="shared" si="289"/>
        <v>3657000</v>
      </c>
      <c r="AZ1286" s="171">
        <f t="shared" si="291"/>
        <v>14046168.580803938</v>
      </c>
      <c r="BB1286" s="171">
        <f t="shared" ref="BB1286:BB1349" si="295">BD1286/2*$C$107</f>
        <v>1071125</v>
      </c>
      <c r="BC1286" s="171">
        <f t="shared" ref="BC1286:BC1349" si="296">$C$105*$C$106/BD1286</f>
        <v>23048.780487804877</v>
      </c>
      <c r="BD1286">
        <f t="shared" si="290"/>
        <v>2337000</v>
      </c>
      <c r="BE1286" s="171">
        <f t="shared" si="292"/>
        <v>1094173.7804878049</v>
      </c>
    </row>
    <row r="1287" spans="49:57" x14ac:dyDescent="0.2">
      <c r="AW1287" s="171">
        <f t="shared" si="293"/>
        <v>14056833.333333334</v>
      </c>
      <c r="AX1287" s="171">
        <f t="shared" si="294"/>
        <v>27593.127897463866</v>
      </c>
      <c r="AY1287">
        <f t="shared" si="289"/>
        <v>3667000</v>
      </c>
      <c r="AZ1287" s="171">
        <f t="shared" si="291"/>
        <v>14084426.461230798</v>
      </c>
      <c r="BB1287" s="171">
        <f t="shared" si="295"/>
        <v>1073416.6666666665</v>
      </c>
      <c r="BC1287" s="171">
        <f t="shared" si="296"/>
        <v>22999.573014517508</v>
      </c>
      <c r="BD1287">
        <f t="shared" si="290"/>
        <v>2342000</v>
      </c>
      <c r="BE1287" s="171">
        <f t="shared" si="292"/>
        <v>1096416.2396811841</v>
      </c>
    </row>
    <row r="1288" spans="49:57" x14ac:dyDescent="0.2">
      <c r="AW1288" s="171">
        <f t="shared" si="293"/>
        <v>14095166.666666668</v>
      </c>
      <c r="AX1288" s="171">
        <f t="shared" si="294"/>
        <v>27518.085395703019</v>
      </c>
      <c r="AY1288">
        <f t="shared" si="289"/>
        <v>3677000</v>
      </c>
      <c r="AZ1288" s="171">
        <f t="shared" si="291"/>
        <v>14122684.752062371</v>
      </c>
      <c r="BB1288" s="171">
        <f t="shared" si="295"/>
        <v>1075708.3333333333</v>
      </c>
      <c r="BC1288" s="171">
        <f t="shared" si="296"/>
        <v>22950.575202386026</v>
      </c>
      <c r="BD1288">
        <f t="shared" si="290"/>
        <v>2347000</v>
      </c>
      <c r="BE1288" s="171">
        <f t="shared" si="292"/>
        <v>1098658.9085357194</v>
      </c>
    </row>
    <row r="1289" spans="49:57" x14ac:dyDescent="0.2">
      <c r="AW1289" s="171">
        <f t="shared" si="293"/>
        <v>14133500</v>
      </c>
      <c r="AX1289" s="171">
        <f t="shared" si="294"/>
        <v>27443.449959316516</v>
      </c>
      <c r="AY1289">
        <f t="shared" si="289"/>
        <v>3687000</v>
      </c>
      <c r="AZ1289" s="171">
        <f t="shared" si="291"/>
        <v>14160943.449959317</v>
      </c>
      <c r="BB1289" s="171">
        <f t="shared" si="295"/>
        <v>1078000</v>
      </c>
      <c r="BC1289" s="171">
        <f t="shared" si="296"/>
        <v>22901.785714285714</v>
      </c>
      <c r="BD1289">
        <f t="shared" si="290"/>
        <v>2352000</v>
      </c>
      <c r="BE1289" s="171">
        <f t="shared" si="292"/>
        <v>1100901.7857142857</v>
      </c>
    </row>
    <row r="1290" spans="49:57" x14ac:dyDescent="0.2">
      <c r="AW1290" s="171">
        <f t="shared" si="293"/>
        <v>14171833.333333334</v>
      </c>
      <c r="AX1290" s="171">
        <f t="shared" si="294"/>
        <v>27369.218285096023</v>
      </c>
      <c r="AY1290">
        <f t="shared" si="289"/>
        <v>3697000</v>
      </c>
      <c r="AZ1290" s="171">
        <f t="shared" si="291"/>
        <v>14199202.551618431</v>
      </c>
      <c r="BB1290" s="171">
        <f t="shared" si="295"/>
        <v>1080291.6666666665</v>
      </c>
      <c r="BC1290" s="171">
        <f t="shared" si="296"/>
        <v>22853.203224437846</v>
      </c>
      <c r="BD1290">
        <f t="shared" si="290"/>
        <v>2357000</v>
      </c>
      <c r="BE1290" s="171">
        <f t="shared" si="292"/>
        <v>1103144.8698911043</v>
      </c>
    </row>
    <row r="1291" spans="49:57" x14ac:dyDescent="0.2">
      <c r="AW1291" s="171">
        <f t="shared" si="293"/>
        <v>14210166.666666668</v>
      </c>
      <c r="AX1291" s="171">
        <f t="shared" si="294"/>
        <v>27295.387105476126</v>
      </c>
      <c r="AY1291">
        <f t="shared" si="289"/>
        <v>3707000</v>
      </c>
      <c r="AZ1291" s="171">
        <f t="shared" si="291"/>
        <v>14237462.053772144</v>
      </c>
      <c r="BB1291" s="171">
        <f t="shared" si="295"/>
        <v>1082583.3333333333</v>
      </c>
      <c r="BC1291" s="171">
        <f t="shared" si="296"/>
        <v>22804.826418289584</v>
      </c>
      <c r="BD1291">
        <f t="shared" si="290"/>
        <v>2362000</v>
      </c>
      <c r="BE1291" s="171">
        <f t="shared" si="292"/>
        <v>1105388.1597516229</v>
      </c>
    </row>
    <row r="1292" spans="49:57" x14ac:dyDescent="0.2">
      <c r="AW1292" s="171">
        <f t="shared" si="293"/>
        <v>14248500</v>
      </c>
      <c r="AX1292" s="171">
        <f t="shared" si="294"/>
        <v>27221.953188054882</v>
      </c>
      <c r="AY1292">
        <f t="shared" si="289"/>
        <v>3717000</v>
      </c>
      <c r="AZ1292" s="171">
        <f t="shared" si="291"/>
        <v>14275721.953188054</v>
      </c>
      <c r="BB1292" s="171">
        <f t="shared" si="295"/>
        <v>1084875</v>
      </c>
      <c r="BC1292" s="171">
        <f t="shared" si="296"/>
        <v>22756.653992395437</v>
      </c>
      <c r="BD1292">
        <f t="shared" si="290"/>
        <v>2367000</v>
      </c>
      <c r="BE1292" s="171">
        <f t="shared" si="292"/>
        <v>1107631.6539923954</v>
      </c>
    </row>
    <row r="1293" spans="49:57" x14ac:dyDescent="0.2">
      <c r="AW1293" s="171">
        <f t="shared" si="293"/>
        <v>14286833.333333334</v>
      </c>
      <c r="AX1293" s="171">
        <f t="shared" si="294"/>
        <v>27148.913335122081</v>
      </c>
      <c r="AY1293">
        <f t="shared" si="289"/>
        <v>3727000</v>
      </c>
      <c r="AZ1293" s="171">
        <f t="shared" si="291"/>
        <v>14313982.246668456</v>
      </c>
      <c r="BB1293" s="171">
        <f t="shared" si="295"/>
        <v>1087166.6666666665</v>
      </c>
      <c r="BC1293" s="171">
        <f t="shared" si="296"/>
        <v>22708.68465430017</v>
      </c>
      <c r="BD1293">
        <f t="shared" si="290"/>
        <v>2372000</v>
      </c>
      <c r="BE1293" s="171">
        <f t="shared" si="292"/>
        <v>1109875.3513209666</v>
      </c>
    </row>
    <row r="1294" spans="49:57" x14ac:dyDescent="0.2">
      <c r="AW1294" s="171">
        <f t="shared" si="293"/>
        <v>14325166.666666668</v>
      </c>
      <c r="AX1294" s="171">
        <f t="shared" si="294"/>
        <v>27076.264383195077</v>
      </c>
      <c r="AY1294">
        <f t="shared" si="289"/>
        <v>3737000</v>
      </c>
      <c r="AZ1294" s="171">
        <f t="shared" si="291"/>
        <v>14352242.931049863</v>
      </c>
      <c r="BB1294" s="171">
        <f t="shared" si="295"/>
        <v>1089458.3333333333</v>
      </c>
      <c r="BC1294" s="171">
        <f t="shared" si="296"/>
        <v>22660.917122423223</v>
      </c>
      <c r="BD1294">
        <f t="shared" si="290"/>
        <v>2377000</v>
      </c>
      <c r="BE1294" s="171">
        <f t="shared" si="292"/>
        <v>1112119.2504557564</v>
      </c>
    </row>
    <row r="1295" spans="49:57" x14ac:dyDescent="0.2">
      <c r="AW1295" s="171">
        <f t="shared" si="293"/>
        <v>14363500</v>
      </c>
      <c r="AX1295" s="171">
        <f t="shared" si="294"/>
        <v>27004.003202562049</v>
      </c>
      <c r="AY1295">
        <f t="shared" si="289"/>
        <v>3747000</v>
      </c>
      <c r="AZ1295" s="171">
        <f t="shared" si="291"/>
        <v>14390504.003202561</v>
      </c>
      <c r="BB1295" s="171">
        <f t="shared" si="295"/>
        <v>1091750</v>
      </c>
      <c r="BC1295" s="171">
        <f t="shared" si="296"/>
        <v>22613.350125944584</v>
      </c>
      <c r="BD1295">
        <f t="shared" si="290"/>
        <v>2382000</v>
      </c>
      <c r="BE1295" s="171">
        <f t="shared" si="292"/>
        <v>1114363.3501259445</v>
      </c>
    </row>
    <row r="1296" spans="49:57" x14ac:dyDescent="0.2">
      <c r="AW1296" s="171">
        <f t="shared" si="293"/>
        <v>14401833.333333334</v>
      </c>
      <c r="AX1296" s="171">
        <f t="shared" si="294"/>
        <v>26932.12669683258</v>
      </c>
      <c r="AY1296">
        <f t="shared" si="289"/>
        <v>3757000</v>
      </c>
      <c r="AZ1296" s="171">
        <f t="shared" si="291"/>
        <v>14428765.460030166</v>
      </c>
      <c r="BB1296" s="171">
        <f t="shared" si="295"/>
        <v>1094041.6666666665</v>
      </c>
      <c r="BC1296" s="171">
        <f t="shared" si="296"/>
        <v>22565.98240469208</v>
      </c>
      <c r="BD1296">
        <f t="shared" si="290"/>
        <v>2387000</v>
      </c>
      <c r="BE1296" s="171">
        <f t="shared" si="292"/>
        <v>1116607.6490713586</v>
      </c>
    </row>
    <row r="1297" spans="49:57" x14ac:dyDescent="0.2">
      <c r="AW1297" s="171">
        <f t="shared" si="293"/>
        <v>14440166.666666668</v>
      </c>
      <c r="AX1297" s="171">
        <f t="shared" si="294"/>
        <v>26860.631802495354</v>
      </c>
      <c r="AY1297">
        <f t="shared" si="289"/>
        <v>3767000</v>
      </c>
      <c r="AZ1297" s="171">
        <f t="shared" si="291"/>
        <v>14467027.298469163</v>
      </c>
      <c r="BB1297" s="171">
        <f t="shared" si="295"/>
        <v>1096333.3333333333</v>
      </c>
      <c r="BC1297" s="171">
        <f t="shared" si="296"/>
        <v>22518.812709030099</v>
      </c>
      <c r="BD1297">
        <f t="shared" si="290"/>
        <v>2392000</v>
      </c>
      <c r="BE1297" s="171">
        <f t="shared" si="292"/>
        <v>1118852.1460423633</v>
      </c>
    </row>
    <row r="1298" spans="49:57" x14ac:dyDescent="0.2">
      <c r="AW1298" s="171">
        <f t="shared" si="293"/>
        <v>14478500</v>
      </c>
      <c r="AX1298" s="171">
        <f t="shared" si="294"/>
        <v>26789.515488482924</v>
      </c>
      <c r="AY1298">
        <f t="shared" si="289"/>
        <v>3777000</v>
      </c>
      <c r="AZ1298" s="171">
        <f t="shared" si="291"/>
        <v>14505289.515488483</v>
      </c>
      <c r="BB1298" s="171">
        <f t="shared" si="295"/>
        <v>1098625</v>
      </c>
      <c r="BC1298" s="171">
        <f t="shared" si="296"/>
        <v>22471.839799749687</v>
      </c>
      <c r="BD1298">
        <f t="shared" si="290"/>
        <v>2397000</v>
      </c>
      <c r="BE1298" s="171">
        <f t="shared" si="292"/>
        <v>1121096.8397997497</v>
      </c>
    </row>
    <row r="1299" spans="49:57" x14ac:dyDescent="0.2">
      <c r="AW1299" s="171">
        <f t="shared" si="293"/>
        <v>14516833.333333334</v>
      </c>
      <c r="AX1299" s="171">
        <f t="shared" si="294"/>
        <v>26718.774755743332</v>
      </c>
      <c r="AY1299">
        <f t="shared" si="289"/>
        <v>3787000</v>
      </c>
      <c r="AZ1299" s="171">
        <f t="shared" si="291"/>
        <v>14543552.108089078</v>
      </c>
      <c r="BB1299" s="171">
        <f t="shared" si="295"/>
        <v>1100916.6666666665</v>
      </c>
      <c r="BC1299" s="171">
        <f t="shared" si="296"/>
        <v>22425.062447960034</v>
      </c>
      <c r="BD1299">
        <f t="shared" si="290"/>
        <v>2402000</v>
      </c>
      <c r="BE1299" s="171">
        <f t="shared" si="292"/>
        <v>1123341.7291146265</v>
      </c>
    </row>
    <row r="1300" spans="49:57" x14ac:dyDescent="0.2">
      <c r="AW1300" s="171">
        <f t="shared" si="293"/>
        <v>14555166.666666668</v>
      </c>
      <c r="AX1300" s="171">
        <f t="shared" si="294"/>
        <v>26648.406636818541</v>
      </c>
      <c r="AY1300">
        <f t="shared" si="289"/>
        <v>3797000</v>
      </c>
      <c r="AZ1300" s="171">
        <f t="shared" si="291"/>
        <v>14581815.073303487</v>
      </c>
      <c r="BB1300" s="171">
        <f t="shared" si="295"/>
        <v>1103208.3333333333</v>
      </c>
      <c r="BC1300" s="171">
        <f t="shared" si="296"/>
        <v>22378.479434981306</v>
      </c>
      <c r="BD1300">
        <f t="shared" si="290"/>
        <v>2407000</v>
      </c>
      <c r="BE1300" s="171">
        <f t="shared" si="292"/>
        <v>1125586.8127683145</v>
      </c>
    </row>
    <row r="1301" spans="49:57" x14ac:dyDescent="0.2">
      <c r="AW1301" s="171">
        <f t="shared" si="293"/>
        <v>14593500</v>
      </c>
      <c r="AX1301" s="171">
        <f t="shared" si="294"/>
        <v>26578.408195429471</v>
      </c>
      <c r="AY1301">
        <f t="shared" si="289"/>
        <v>3807000</v>
      </c>
      <c r="AZ1301" s="171">
        <f t="shared" si="291"/>
        <v>14620078.408195429</v>
      </c>
      <c r="BB1301" s="171">
        <f t="shared" si="295"/>
        <v>1105500</v>
      </c>
      <c r="BC1301" s="171">
        <f t="shared" si="296"/>
        <v>22332.089552238805</v>
      </c>
      <c r="BD1301">
        <f t="shared" si="290"/>
        <v>2412000</v>
      </c>
      <c r="BE1301" s="171">
        <f t="shared" si="292"/>
        <v>1127832.0895522388</v>
      </c>
    </row>
    <row r="1302" spans="49:57" x14ac:dyDescent="0.2">
      <c r="AW1302" s="171">
        <f t="shared" si="293"/>
        <v>14631833.333333334</v>
      </c>
      <c r="AX1302" s="171">
        <f t="shared" si="294"/>
        <v>26508.776526067591</v>
      </c>
      <c r="AY1302">
        <f t="shared" si="289"/>
        <v>3817000</v>
      </c>
      <c r="AZ1302" s="171">
        <f t="shared" si="291"/>
        <v>14658342.109859401</v>
      </c>
      <c r="BB1302" s="171">
        <f t="shared" si="295"/>
        <v>1107791.6666666665</v>
      </c>
      <c r="BC1302" s="171">
        <f t="shared" si="296"/>
        <v>22285.891601158462</v>
      </c>
      <c r="BD1302">
        <f t="shared" si="290"/>
        <v>2417000</v>
      </c>
      <c r="BE1302" s="171">
        <f t="shared" si="292"/>
        <v>1130077.5582678251</v>
      </c>
    </row>
    <row r="1303" spans="49:57" x14ac:dyDescent="0.2">
      <c r="AW1303" s="171">
        <f t="shared" si="293"/>
        <v>14670166.666666668</v>
      </c>
      <c r="AX1303" s="171">
        <f t="shared" si="294"/>
        <v>26439.508753592894</v>
      </c>
      <c r="AY1303">
        <f t="shared" si="289"/>
        <v>3827000</v>
      </c>
      <c r="AZ1303" s="171">
        <f t="shared" si="291"/>
        <v>14696606.17542026</v>
      </c>
      <c r="BB1303" s="171">
        <f t="shared" si="295"/>
        <v>1110083.3333333333</v>
      </c>
      <c r="BC1303" s="171">
        <f t="shared" si="296"/>
        <v>22239.884393063585</v>
      </c>
      <c r="BD1303">
        <f t="shared" si="290"/>
        <v>2422000</v>
      </c>
      <c r="BE1303" s="171">
        <f t="shared" si="292"/>
        <v>1132323.2177263969</v>
      </c>
    </row>
    <row r="1304" spans="49:57" x14ac:dyDescent="0.2">
      <c r="AW1304" s="171">
        <f t="shared" si="293"/>
        <v>14708500</v>
      </c>
      <c r="AX1304" s="171">
        <f t="shared" si="294"/>
        <v>26370.602032838156</v>
      </c>
      <c r="AY1304">
        <f t="shared" si="289"/>
        <v>3837000</v>
      </c>
      <c r="AZ1304" s="171">
        <f t="shared" si="291"/>
        <v>14734870.602032838</v>
      </c>
      <c r="BB1304" s="171">
        <f t="shared" si="295"/>
        <v>1112375</v>
      </c>
      <c r="BC1304" s="171">
        <f t="shared" si="296"/>
        <v>22194.066749072928</v>
      </c>
      <c r="BD1304">
        <f t="shared" si="290"/>
        <v>2427000</v>
      </c>
      <c r="BE1304" s="171">
        <f t="shared" si="292"/>
        <v>1134569.0667490729</v>
      </c>
    </row>
    <row r="1305" spans="49:57" x14ac:dyDescent="0.2">
      <c r="AW1305" s="171">
        <f t="shared" si="293"/>
        <v>14746833.333333334</v>
      </c>
      <c r="AX1305" s="171">
        <f t="shared" si="294"/>
        <v>26302.053548219392</v>
      </c>
      <c r="AY1305">
        <f t="shared" si="289"/>
        <v>3847000</v>
      </c>
      <c r="AZ1305" s="171">
        <f t="shared" si="291"/>
        <v>14773135.386881553</v>
      </c>
      <c r="BB1305" s="171">
        <f t="shared" si="295"/>
        <v>1114666.6666666665</v>
      </c>
      <c r="BC1305" s="171">
        <f t="shared" si="296"/>
        <v>22148.4375</v>
      </c>
      <c r="BD1305">
        <f t="shared" si="290"/>
        <v>2432000</v>
      </c>
      <c r="BE1305" s="171">
        <f t="shared" si="292"/>
        <v>1136815.1041666665</v>
      </c>
    </row>
    <row r="1306" spans="49:57" x14ac:dyDescent="0.2">
      <c r="AW1306" s="171">
        <f t="shared" si="293"/>
        <v>14785166.666666668</v>
      </c>
      <c r="AX1306" s="171">
        <f t="shared" si="294"/>
        <v>26233.860513352345</v>
      </c>
      <c r="AY1306">
        <f t="shared" si="289"/>
        <v>3857000</v>
      </c>
      <c r="AZ1306" s="171">
        <f t="shared" si="291"/>
        <v>14811400.52718002</v>
      </c>
      <c r="BB1306" s="171">
        <f t="shared" si="295"/>
        <v>1116958.3333333333</v>
      </c>
      <c r="BC1306" s="171">
        <f t="shared" si="296"/>
        <v>22102.995486253589</v>
      </c>
      <c r="BD1306">
        <f t="shared" si="290"/>
        <v>2437000</v>
      </c>
      <c r="BE1306" s="171">
        <f t="shared" si="292"/>
        <v>1139061.3288195869</v>
      </c>
    </row>
    <row r="1307" spans="49:57" x14ac:dyDescent="0.2">
      <c r="AW1307" s="171">
        <f t="shared" si="293"/>
        <v>14823500</v>
      </c>
      <c r="AX1307" s="171">
        <f t="shared" si="294"/>
        <v>26166.020170674943</v>
      </c>
      <c r="AY1307">
        <f t="shared" si="289"/>
        <v>3867000</v>
      </c>
      <c r="AZ1307" s="171">
        <f t="shared" si="291"/>
        <v>14849666.020170676</v>
      </c>
      <c r="BB1307" s="171">
        <f t="shared" si="295"/>
        <v>1119250</v>
      </c>
      <c r="BC1307" s="171">
        <f t="shared" si="296"/>
        <v>22057.739557739558</v>
      </c>
      <c r="BD1307">
        <f t="shared" si="290"/>
        <v>2442000</v>
      </c>
      <c r="BE1307" s="171">
        <f t="shared" si="292"/>
        <v>1141307.7395577396</v>
      </c>
    </row>
    <row r="1308" spans="49:57" x14ac:dyDescent="0.2">
      <c r="AW1308" s="171">
        <f t="shared" si="293"/>
        <v>14861833.333333334</v>
      </c>
      <c r="AX1308" s="171">
        <f t="shared" si="294"/>
        <v>26098.529791075573</v>
      </c>
      <c r="AY1308">
        <f t="shared" si="289"/>
        <v>3877000</v>
      </c>
      <c r="AZ1308" s="171">
        <f t="shared" si="291"/>
        <v>14887931.86312441</v>
      </c>
      <c r="BB1308" s="171">
        <f t="shared" si="295"/>
        <v>1121541.6666666665</v>
      </c>
      <c r="BC1308" s="171">
        <f t="shared" si="296"/>
        <v>22012.668573763793</v>
      </c>
      <c r="BD1308">
        <f t="shared" si="290"/>
        <v>2447000</v>
      </c>
      <c r="BE1308" s="171">
        <f t="shared" si="292"/>
        <v>1143554.3352404302</v>
      </c>
    </row>
    <row r="1309" spans="49:57" x14ac:dyDescent="0.2">
      <c r="AW1309" s="171">
        <f t="shared" si="293"/>
        <v>14900166.666666668</v>
      </c>
      <c r="AX1309" s="171">
        <f t="shared" si="294"/>
        <v>26031.38667352714</v>
      </c>
      <c r="AY1309">
        <f t="shared" si="289"/>
        <v>3887000</v>
      </c>
      <c r="AZ1309" s="171">
        <f t="shared" si="291"/>
        <v>14926198.053340195</v>
      </c>
      <c r="BB1309" s="171">
        <f t="shared" si="295"/>
        <v>1123833.3333333333</v>
      </c>
      <c r="BC1309" s="171">
        <f t="shared" si="296"/>
        <v>21967.78140293638</v>
      </c>
      <c r="BD1309">
        <f t="shared" si="290"/>
        <v>2452000</v>
      </c>
      <c r="BE1309" s="171">
        <f t="shared" si="292"/>
        <v>1145801.1147362697</v>
      </c>
    </row>
    <row r="1310" spans="49:57" x14ac:dyDescent="0.2">
      <c r="AW1310" s="171">
        <f t="shared" si="293"/>
        <v>14938500</v>
      </c>
      <c r="AX1310" s="171">
        <f t="shared" si="294"/>
        <v>25964.588144726713</v>
      </c>
      <c r="AY1310">
        <f t="shared" si="289"/>
        <v>3897000</v>
      </c>
      <c r="AZ1310" s="171">
        <f t="shared" si="291"/>
        <v>14964464.588144727</v>
      </c>
      <c r="BB1310" s="171">
        <f t="shared" si="295"/>
        <v>1126125</v>
      </c>
      <c r="BC1310" s="171">
        <f t="shared" si="296"/>
        <v>21923.076923076922</v>
      </c>
      <c r="BD1310">
        <f t="shared" si="290"/>
        <v>2457000</v>
      </c>
      <c r="BE1310" s="171">
        <f t="shared" si="292"/>
        <v>1148048.076923077</v>
      </c>
    </row>
    <row r="1311" spans="49:57" x14ac:dyDescent="0.2">
      <c r="AW1311" s="171">
        <f t="shared" si="293"/>
        <v>14976833.333333334</v>
      </c>
      <c r="AX1311" s="171">
        <f t="shared" si="294"/>
        <v>25898.131558740723</v>
      </c>
      <c r="AY1311">
        <f t="shared" si="289"/>
        <v>3907000</v>
      </c>
      <c r="AZ1311" s="171">
        <f t="shared" si="291"/>
        <v>15002731.464892074</v>
      </c>
      <c r="BB1311" s="171">
        <f t="shared" si="295"/>
        <v>1128416.6666666665</v>
      </c>
      <c r="BC1311" s="171">
        <f t="shared" si="296"/>
        <v>21878.554021121039</v>
      </c>
      <c r="BD1311">
        <f t="shared" si="290"/>
        <v>2462000</v>
      </c>
      <c r="BE1311" s="171">
        <f t="shared" si="292"/>
        <v>1150295.2206877875</v>
      </c>
    </row>
    <row r="1312" spans="49:57" x14ac:dyDescent="0.2">
      <c r="AW1312" s="171">
        <f t="shared" si="293"/>
        <v>15015166.666666668</v>
      </c>
      <c r="AX1312" s="171">
        <f t="shared" si="294"/>
        <v>25832.014296655605</v>
      </c>
      <c r="AY1312">
        <f t="shared" si="289"/>
        <v>3917000</v>
      </c>
      <c r="AZ1312" s="171">
        <f t="shared" si="291"/>
        <v>15040998.680963324</v>
      </c>
      <c r="BB1312" s="171">
        <f t="shared" si="295"/>
        <v>1130708.3333333333</v>
      </c>
      <c r="BC1312" s="171">
        <f t="shared" si="296"/>
        <v>21834.211593027969</v>
      </c>
      <c r="BD1312">
        <f t="shared" si="290"/>
        <v>2467000</v>
      </c>
      <c r="BE1312" s="171">
        <f t="shared" si="292"/>
        <v>1152542.5449263612</v>
      </c>
    </row>
    <row r="1313" spans="49:57" x14ac:dyDescent="0.2">
      <c r="AW1313" s="171">
        <f t="shared" si="293"/>
        <v>15053500</v>
      </c>
      <c r="AX1313" s="171">
        <f t="shared" si="294"/>
        <v>25766.233766233767</v>
      </c>
      <c r="AY1313">
        <f t="shared" si="289"/>
        <v>3927000</v>
      </c>
      <c r="AZ1313" s="171">
        <f t="shared" si="291"/>
        <v>15079266.233766234</v>
      </c>
      <c r="BB1313" s="171">
        <f t="shared" si="295"/>
        <v>1133000</v>
      </c>
      <c r="BC1313" s="171">
        <f t="shared" si="296"/>
        <v>21790.048543689321</v>
      </c>
      <c r="BD1313">
        <f t="shared" si="290"/>
        <v>2472000</v>
      </c>
      <c r="BE1313" s="171">
        <f t="shared" si="292"/>
        <v>1154790.0485436893</v>
      </c>
    </row>
    <row r="1314" spans="49:57" x14ac:dyDescent="0.2">
      <c r="AW1314" s="171">
        <f t="shared" si="293"/>
        <v>15091833.333333334</v>
      </c>
      <c r="AX1314" s="171">
        <f t="shared" si="294"/>
        <v>25700.787401574802</v>
      </c>
      <c r="AY1314">
        <f t="shared" si="289"/>
        <v>3937000</v>
      </c>
      <c r="AZ1314" s="171">
        <f t="shared" si="291"/>
        <v>15117534.12073491</v>
      </c>
      <c r="BB1314" s="171">
        <f t="shared" si="295"/>
        <v>1135291.6666666665</v>
      </c>
      <c r="BC1314" s="171">
        <f t="shared" si="296"/>
        <v>21746.063786838917</v>
      </c>
      <c r="BD1314">
        <f t="shared" si="290"/>
        <v>2477000</v>
      </c>
      <c r="BE1314" s="171">
        <f t="shared" si="292"/>
        <v>1157037.7304535054</v>
      </c>
    </row>
    <row r="1315" spans="49:57" x14ac:dyDescent="0.2">
      <c r="AW1315" s="171">
        <f t="shared" si="293"/>
        <v>15130166.666666668</v>
      </c>
      <c r="AX1315" s="171">
        <f t="shared" si="294"/>
        <v>25635.672662781861</v>
      </c>
      <c r="AY1315">
        <f t="shared" si="289"/>
        <v>3947000</v>
      </c>
      <c r="AZ1315" s="171">
        <f t="shared" si="291"/>
        <v>15155802.339329449</v>
      </c>
      <c r="BB1315" s="171">
        <f t="shared" si="295"/>
        <v>1137583.3333333333</v>
      </c>
      <c r="BC1315" s="171">
        <f t="shared" si="296"/>
        <v>21702.256244963737</v>
      </c>
      <c r="BD1315">
        <f t="shared" si="290"/>
        <v>2482000</v>
      </c>
      <c r="BE1315" s="171">
        <f t="shared" si="292"/>
        <v>1159285.589578297</v>
      </c>
    </row>
    <row r="1316" spans="49:57" x14ac:dyDescent="0.2">
      <c r="AW1316" s="171">
        <f t="shared" si="293"/>
        <v>15168500</v>
      </c>
      <c r="AX1316" s="171">
        <f t="shared" si="294"/>
        <v>25570.887035633055</v>
      </c>
      <c r="AY1316">
        <f t="shared" si="289"/>
        <v>3957000</v>
      </c>
      <c r="AZ1316" s="171">
        <f t="shared" si="291"/>
        <v>15194070.887035633</v>
      </c>
      <c r="BB1316" s="171">
        <f t="shared" si="295"/>
        <v>1139875</v>
      </c>
      <c r="BC1316" s="171">
        <f t="shared" si="296"/>
        <v>21658.624849215921</v>
      </c>
      <c r="BD1316">
        <f t="shared" si="290"/>
        <v>2487000</v>
      </c>
      <c r="BE1316" s="171">
        <f t="shared" si="292"/>
        <v>1161533.6248492158</v>
      </c>
    </row>
    <row r="1317" spans="49:57" x14ac:dyDescent="0.2">
      <c r="AW1317" s="171">
        <f t="shared" si="293"/>
        <v>15206833.333333334</v>
      </c>
      <c r="AX1317" s="171">
        <f t="shared" si="294"/>
        <v>25506.428031257878</v>
      </c>
      <c r="AY1317">
        <f t="shared" si="289"/>
        <v>3967000</v>
      </c>
      <c r="AZ1317" s="171">
        <f t="shared" si="291"/>
        <v>15232339.761364592</v>
      </c>
      <c r="BB1317" s="171">
        <f t="shared" si="295"/>
        <v>1142166.6666666665</v>
      </c>
      <c r="BC1317" s="171">
        <f t="shared" si="296"/>
        <v>21615.168539325841</v>
      </c>
      <c r="BD1317">
        <f t="shared" si="290"/>
        <v>2492000</v>
      </c>
      <c r="BE1317" s="171">
        <f t="shared" si="292"/>
        <v>1163781.8352059925</v>
      </c>
    </row>
    <row r="1318" spans="49:57" x14ac:dyDescent="0.2">
      <c r="AW1318" s="171">
        <f t="shared" si="293"/>
        <v>15245166.666666668</v>
      </c>
      <c r="AX1318" s="171">
        <f t="shared" si="294"/>
        <v>25442.293185818457</v>
      </c>
      <c r="AY1318">
        <f t="shared" si="289"/>
        <v>3977000</v>
      </c>
      <c r="AZ1318" s="171">
        <f t="shared" si="291"/>
        <v>15270608.959852487</v>
      </c>
      <c r="BB1318" s="171">
        <f t="shared" si="295"/>
        <v>1144458.3333333333</v>
      </c>
      <c r="BC1318" s="171">
        <f t="shared" si="296"/>
        <v>21571.886263516219</v>
      </c>
      <c r="BD1318">
        <f t="shared" si="290"/>
        <v>2497000</v>
      </c>
      <c r="BE1318" s="171">
        <f t="shared" si="292"/>
        <v>1166030.2195968495</v>
      </c>
    </row>
    <row r="1319" spans="49:57" x14ac:dyDescent="0.2">
      <c r="AW1319" s="171">
        <f t="shared" si="293"/>
        <v>15283500</v>
      </c>
      <c r="AX1319" s="171">
        <f t="shared" si="294"/>
        <v>25378.480060195638</v>
      </c>
      <c r="AY1319">
        <f t="shared" si="289"/>
        <v>3987000</v>
      </c>
      <c r="AZ1319" s="171">
        <f t="shared" si="291"/>
        <v>15308878.480060196</v>
      </c>
      <c r="BB1319" s="171">
        <f t="shared" si="295"/>
        <v>1146750</v>
      </c>
      <c r="BC1319" s="171">
        <f t="shared" si="296"/>
        <v>21528.776978417267</v>
      </c>
      <c r="BD1319">
        <f t="shared" si="290"/>
        <v>2502000</v>
      </c>
      <c r="BE1319" s="171">
        <f t="shared" si="292"/>
        <v>1168278.7769784173</v>
      </c>
    </row>
    <row r="1320" spans="49:57" x14ac:dyDescent="0.2">
      <c r="AW1320" s="171">
        <f t="shared" si="293"/>
        <v>15321833.333333334</v>
      </c>
      <c r="AX1320" s="171">
        <f t="shared" si="294"/>
        <v>25314.986239679762</v>
      </c>
      <c r="AY1320">
        <f t="shared" si="289"/>
        <v>3997000</v>
      </c>
      <c r="AZ1320" s="171">
        <f t="shared" si="291"/>
        <v>15347148.319573013</v>
      </c>
      <c r="BB1320" s="171">
        <f t="shared" si="295"/>
        <v>1149041.6666666665</v>
      </c>
      <c r="BC1320" s="171">
        <f t="shared" si="296"/>
        <v>21485.839648982848</v>
      </c>
      <c r="BD1320">
        <f t="shared" si="290"/>
        <v>2507000</v>
      </c>
      <c r="BE1320" s="171">
        <f t="shared" si="292"/>
        <v>1170527.5063156493</v>
      </c>
    </row>
    <row r="1321" spans="49:57" x14ac:dyDescent="0.2">
      <c r="AW1321" s="171">
        <f t="shared" si="293"/>
        <v>15360166.666666668</v>
      </c>
      <c r="AX1321" s="171">
        <f t="shared" si="294"/>
        <v>25251.809333666086</v>
      </c>
      <c r="AY1321">
        <f t="shared" si="289"/>
        <v>4007000</v>
      </c>
      <c r="AZ1321" s="171">
        <f t="shared" si="291"/>
        <v>15385418.476000333</v>
      </c>
      <c r="BB1321" s="171">
        <f t="shared" si="295"/>
        <v>1151333.3333333333</v>
      </c>
      <c r="BC1321" s="171">
        <f t="shared" si="296"/>
        <v>21443.073248407643</v>
      </c>
      <c r="BD1321">
        <f t="shared" si="290"/>
        <v>2512000</v>
      </c>
      <c r="BE1321" s="171">
        <f t="shared" si="292"/>
        <v>1172776.4065817408</v>
      </c>
    </row>
    <row r="1322" spans="49:57" x14ac:dyDescent="0.2">
      <c r="AW1322" s="171">
        <f t="shared" si="293"/>
        <v>15398500</v>
      </c>
      <c r="AX1322" s="171">
        <f t="shared" si="294"/>
        <v>25188.946975354742</v>
      </c>
      <c r="AY1322">
        <f t="shared" si="289"/>
        <v>4017000</v>
      </c>
      <c r="AZ1322" s="171">
        <f t="shared" si="291"/>
        <v>15423688.946975354</v>
      </c>
      <c r="BB1322" s="171">
        <f t="shared" si="295"/>
        <v>1153625</v>
      </c>
      <c r="BC1322" s="171">
        <f t="shared" si="296"/>
        <v>21400.476758045294</v>
      </c>
      <c r="BD1322">
        <f t="shared" si="290"/>
        <v>2517000</v>
      </c>
      <c r="BE1322" s="171">
        <f t="shared" si="292"/>
        <v>1175025.4767580454</v>
      </c>
    </row>
    <row r="1323" spans="49:57" x14ac:dyDescent="0.2">
      <c r="AW1323" s="171">
        <f t="shared" si="293"/>
        <v>15436833.333333334</v>
      </c>
      <c r="AX1323" s="171">
        <f t="shared" si="294"/>
        <v>25126.396821455179</v>
      </c>
      <c r="AY1323">
        <f t="shared" si="289"/>
        <v>4027000</v>
      </c>
      <c r="AZ1323" s="171">
        <f t="shared" si="291"/>
        <v>15461959.73015479</v>
      </c>
      <c r="BB1323" s="171">
        <f t="shared" si="295"/>
        <v>1155916.6666666665</v>
      </c>
      <c r="BC1323" s="171">
        <f t="shared" si="296"/>
        <v>21358.049167327517</v>
      </c>
      <c r="BD1323">
        <f t="shared" si="290"/>
        <v>2522000</v>
      </c>
      <c r="BE1323" s="171">
        <f t="shared" si="292"/>
        <v>1177274.7158339941</v>
      </c>
    </row>
    <row r="1324" spans="49:57" x14ac:dyDescent="0.2">
      <c r="AW1324" s="171">
        <f t="shared" si="293"/>
        <v>15475166.666666668</v>
      </c>
      <c r="AX1324" s="171">
        <f t="shared" si="294"/>
        <v>25064.156551894972</v>
      </c>
      <c r="AY1324">
        <f t="shared" si="289"/>
        <v>4037000</v>
      </c>
      <c r="AZ1324" s="171">
        <f t="shared" si="291"/>
        <v>15500230.823218564</v>
      </c>
      <c r="BB1324" s="171">
        <f t="shared" si="295"/>
        <v>1158208.3333333333</v>
      </c>
      <c r="BC1324" s="171">
        <f t="shared" si="296"/>
        <v>21315.78947368421</v>
      </c>
      <c r="BD1324">
        <f t="shared" si="290"/>
        <v>2527000</v>
      </c>
      <c r="BE1324" s="171">
        <f t="shared" si="292"/>
        <v>1179524.1228070175</v>
      </c>
    </row>
    <row r="1325" spans="49:57" x14ac:dyDescent="0.2">
      <c r="AW1325" s="171">
        <f t="shared" si="293"/>
        <v>15513500</v>
      </c>
      <c r="AX1325" s="171">
        <f t="shared" si="294"/>
        <v>25002.223869532987</v>
      </c>
      <c r="AY1325">
        <f t="shared" si="289"/>
        <v>4047000</v>
      </c>
      <c r="AZ1325" s="171">
        <f t="shared" si="291"/>
        <v>15538502.223869532</v>
      </c>
      <c r="BB1325" s="171">
        <f t="shared" si="295"/>
        <v>1160500</v>
      </c>
      <c r="BC1325" s="171">
        <f t="shared" si="296"/>
        <v>21273.696682464455</v>
      </c>
      <c r="BD1325">
        <f t="shared" si="290"/>
        <v>2532000</v>
      </c>
      <c r="BE1325" s="171">
        <f t="shared" si="292"/>
        <v>1181773.6966824646</v>
      </c>
    </row>
    <row r="1326" spans="49:57" x14ac:dyDescent="0.2">
      <c r="AW1326" s="171">
        <f t="shared" si="293"/>
        <v>15551833.333333334</v>
      </c>
      <c r="AX1326" s="171">
        <f t="shared" si="294"/>
        <v>24940.596499876756</v>
      </c>
      <c r="AY1326">
        <f t="shared" si="289"/>
        <v>4057000</v>
      </c>
      <c r="AZ1326" s="171">
        <f t="shared" si="291"/>
        <v>15576773.929833211</v>
      </c>
      <c r="BB1326" s="171">
        <f t="shared" si="295"/>
        <v>1162791.6666666665</v>
      </c>
      <c r="BC1326" s="171">
        <f t="shared" si="296"/>
        <v>21231.769806858494</v>
      </c>
      <c r="BD1326">
        <f t="shared" si="290"/>
        <v>2537000</v>
      </c>
      <c r="BE1326" s="171">
        <f t="shared" si="292"/>
        <v>1184023.4364735249</v>
      </c>
    </row>
    <row r="1327" spans="49:57" x14ac:dyDescent="0.2">
      <c r="AW1327" s="171">
        <f t="shared" si="293"/>
        <v>15590166.666666668</v>
      </c>
      <c r="AX1327" s="171">
        <f t="shared" si="294"/>
        <v>24879.272190804033</v>
      </c>
      <c r="AY1327">
        <f t="shared" si="289"/>
        <v>4067000</v>
      </c>
      <c r="AZ1327" s="171">
        <f t="shared" si="291"/>
        <v>15615045.938857472</v>
      </c>
      <c r="BB1327" s="171">
        <f t="shared" si="295"/>
        <v>1165083.3333333333</v>
      </c>
      <c r="BC1327" s="171">
        <f t="shared" si="296"/>
        <v>21190.007867820616</v>
      </c>
      <c r="BD1327">
        <f t="shared" si="290"/>
        <v>2542000</v>
      </c>
      <c r="BE1327" s="171">
        <f t="shared" si="292"/>
        <v>1186273.3412011538</v>
      </c>
    </row>
    <row r="1328" spans="49:57" x14ac:dyDescent="0.2">
      <c r="AW1328" s="171">
        <f t="shared" si="293"/>
        <v>15628500</v>
      </c>
      <c r="AX1328" s="171">
        <f t="shared" si="294"/>
        <v>24818.248712288449</v>
      </c>
      <c r="AY1328">
        <f t="shared" si="289"/>
        <v>4077000</v>
      </c>
      <c r="AZ1328" s="171">
        <f t="shared" si="291"/>
        <v>15653318.248712288</v>
      </c>
      <c r="BB1328" s="171">
        <f t="shared" si="295"/>
        <v>1167375</v>
      </c>
      <c r="BC1328" s="171">
        <f t="shared" si="296"/>
        <v>21148.409893992932</v>
      </c>
      <c r="BD1328">
        <f t="shared" si="290"/>
        <v>2547000</v>
      </c>
      <c r="BE1328" s="171">
        <f t="shared" si="292"/>
        <v>1188523.4098939928</v>
      </c>
    </row>
    <row r="1329" spans="49:57" x14ac:dyDescent="0.2">
      <c r="AW1329" s="171">
        <f t="shared" si="293"/>
        <v>15666833.333333334</v>
      </c>
      <c r="AX1329" s="171">
        <f t="shared" si="294"/>
        <v>24757.523856129192</v>
      </c>
      <c r="AY1329">
        <f t="shared" si="289"/>
        <v>4087000</v>
      </c>
      <c r="AZ1329" s="171">
        <f t="shared" si="291"/>
        <v>15691590.857189463</v>
      </c>
      <c r="BB1329" s="171">
        <f t="shared" si="295"/>
        <v>1169666.6666666665</v>
      </c>
      <c r="BC1329" s="171">
        <f t="shared" si="296"/>
        <v>21106.974921630095</v>
      </c>
      <c r="BD1329">
        <f t="shared" si="290"/>
        <v>2552000</v>
      </c>
      <c r="BE1329" s="171">
        <f t="shared" si="292"/>
        <v>1190773.6415882965</v>
      </c>
    </row>
    <row r="1330" spans="49:57" x14ac:dyDescent="0.2">
      <c r="AW1330" s="171">
        <f t="shared" si="293"/>
        <v>15705166.666666668</v>
      </c>
      <c r="AX1330" s="171">
        <f t="shared" si="294"/>
        <v>24697.095435684649</v>
      </c>
      <c r="AY1330">
        <f t="shared" si="289"/>
        <v>4097000</v>
      </c>
      <c r="AZ1330" s="171">
        <f t="shared" si="291"/>
        <v>15729863.762102352</v>
      </c>
      <c r="BB1330" s="171">
        <f t="shared" si="295"/>
        <v>1171958.3333333333</v>
      </c>
      <c r="BC1330" s="171">
        <f t="shared" si="296"/>
        <v>21065.701994524832</v>
      </c>
      <c r="BD1330">
        <f t="shared" si="290"/>
        <v>2557000</v>
      </c>
      <c r="BE1330" s="171">
        <f t="shared" si="292"/>
        <v>1193024.0353278581</v>
      </c>
    </row>
    <row r="1331" spans="49:57" x14ac:dyDescent="0.2">
      <c r="AW1331" s="171">
        <f t="shared" si="293"/>
        <v>15743500</v>
      </c>
      <c r="AX1331" s="171">
        <f t="shared" si="294"/>
        <v>24636.961285609934</v>
      </c>
      <c r="AY1331">
        <f t="shared" si="289"/>
        <v>4107000</v>
      </c>
      <c r="AZ1331" s="171">
        <f t="shared" si="291"/>
        <v>15768136.96128561</v>
      </c>
      <c r="BB1331" s="171">
        <f t="shared" si="295"/>
        <v>1174250</v>
      </c>
      <c r="BC1331" s="171">
        <f t="shared" si="296"/>
        <v>21024.590163934427</v>
      </c>
      <c r="BD1331">
        <f t="shared" si="290"/>
        <v>2562000</v>
      </c>
      <c r="BE1331" s="171">
        <f t="shared" si="292"/>
        <v>1195274.5901639345</v>
      </c>
    </row>
    <row r="1332" spans="49:57" x14ac:dyDescent="0.2">
      <c r="AW1332" s="171">
        <f t="shared" si="293"/>
        <v>15781833.333333334</v>
      </c>
      <c r="AX1332" s="171">
        <f t="shared" si="294"/>
        <v>24577.119261598251</v>
      </c>
      <c r="AY1332">
        <f t="shared" si="289"/>
        <v>4117000</v>
      </c>
      <c r="AZ1332" s="171">
        <f t="shared" si="291"/>
        <v>15806410.452594932</v>
      </c>
      <c r="BB1332" s="171">
        <f t="shared" si="295"/>
        <v>1176541.6666666665</v>
      </c>
      <c r="BC1332" s="171">
        <f t="shared" si="296"/>
        <v>20983.638488507986</v>
      </c>
      <c r="BD1332">
        <f t="shared" si="290"/>
        <v>2567000</v>
      </c>
      <c r="BE1332" s="171">
        <f t="shared" si="292"/>
        <v>1197525.3051551746</v>
      </c>
    </row>
    <row r="1333" spans="49:57" x14ac:dyDescent="0.2">
      <c r="AW1333" s="171">
        <f t="shared" si="293"/>
        <v>15820166.666666668</v>
      </c>
      <c r="AX1333" s="171">
        <f t="shared" si="294"/>
        <v>24517.567240125998</v>
      </c>
      <c r="AY1333">
        <f t="shared" si="289"/>
        <v>4127000</v>
      </c>
      <c r="AZ1333" s="171">
        <f t="shared" si="291"/>
        <v>15844684.233906794</v>
      </c>
      <c r="BB1333" s="171">
        <f t="shared" si="295"/>
        <v>1178833.3333333333</v>
      </c>
      <c r="BC1333" s="171">
        <f t="shared" si="296"/>
        <v>20942.846034214617</v>
      </c>
      <c r="BD1333">
        <f t="shared" si="290"/>
        <v>2572000</v>
      </c>
      <c r="BE1333" s="171">
        <f t="shared" si="292"/>
        <v>1199776.1793675479</v>
      </c>
    </row>
    <row r="1334" spans="49:57" x14ac:dyDescent="0.2">
      <c r="AW1334" s="171">
        <f t="shared" si="293"/>
        <v>15858500</v>
      </c>
      <c r="AX1334" s="171">
        <f t="shared" si="294"/>
        <v>24458.303118201595</v>
      </c>
      <c r="AY1334">
        <f t="shared" si="289"/>
        <v>4137000</v>
      </c>
      <c r="AZ1334" s="171">
        <f t="shared" si="291"/>
        <v>15882958.303118201</v>
      </c>
      <c r="BB1334" s="171">
        <f t="shared" si="295"/>
        <v>1181125</v>
      </c>
      <c r="BC1334" s="171">
        <f t="shared" si="296"/>
        <v>20902.211874272409</v>
      </c>
      <c r="BD1334">
        <f t="shared" si="290"/>
        <v>2577000</v>
      </c>
      <c r="BE1334" s="171">
        <f t="shared" si="292"/>
        <v>1202027.2118742724</v>
      </c>
    </row>
    <row r="1335" spans="49:57" x14ac:dyDescent="0.2">
      <c r="AW1335" s="171">
        <f t="shared" si="293"/>
        <v>15896833.333333334</v>
      </c>
      <c r="AX1335" s="171">
        <f t="shared" si="294"/>
        <v>24399.324813117917</v>
      </c>
      <c r="AY1335">
        <f t="shared" si="289"/>
        <v>4147000</v>
      </c>
      <c r="AZ1335" s="171">
        <f t="shared" si="291"/>
        <v>15921232.658146452</v>
      </c>
      <c r="BB1335" s="171">
        <f t="shared" si="295"/>
        <v>1183416.6666666665</v>
      </c>
      <c r="BC1335" s="171">
        <f t="shared" si="296"/>
        <v>20861.735089078233</v>
      </c>
      <c r="BD1335">
        <f t="shared" si="290"/>
        <v>2582000</v>
      </c>
      <c r="BE1335" s="171">
        <f t="shared" si="292"/>
        <v>1204278.4017557448</v>
      </c>
    </row>
    <row r="1336" spans="49:57" x14ac:dyDescent="0.2">
      <c r="AW1336" s="171">
        <f t="shared" si="293"/>
        <v>15935166.666666668</v>
      </c>
      <c r="AX1336" s="171">
        <f t="shared" si="294"/>
        <v>24340.630262208324</v>
      </c>
      <c r="AY1336">
        <f t="shared" si="289"/>
        <v>4157000</v>
      </c>
      <c r="AZ1336" s="171">
        <f t="shared" si="291"/>
        <v>15959507.296928877</v>
      </c>
      <c r="BB1336" s="171">
        <f t="shared" si="295"/>
        <v>1185708.3333333333</v>
      </c>
      <c r="BC1336" s="171">
        <f t="shared" si="296"/>
        <v>20821.414766138383</v>
      </c>
      <c r="BD1336">
        <f t="shared" si="290"/>
        <v>2587000</v>
      </c>
      <c r="BE1336" s="171">
        <f t="shared" si="292"/>
        <v>1206529.7480994717</v>
      </c>
    </row>
    <row r="1337" spans="49:57" x14ac:dyDescent="0.2">
      <c r="AW1337" s="171">
        <f t="shared" si="293"/>
        <v>15973500</v>
      </c>
      <c r="AX1337" s="171">
        <f t="shared" si="294"/>
        <v>24282.217422606191</v>
      </c>
      <c r="AY1337">
        <f t="shared" si="289"/>
        <v>4167000</v>
      </c>
      <c r="AZ1337" s="171">
        <f t="shared" si="291"/>
        <v>15997782.217422606</v>
      </c>
      <c r="BB1337" s="171">
        <f t="shared" si="295"/>
        <v>1188000</v>
      </c>
      <c r="BC1337" s="171">
        <f t="shared" si="296"/>
        <v>20781.25</v>
      </c>
      <c r="BD1337">
        <f t="shared" si="290"/>
        <v>2592000</v>
      </c>
      <c r="BE1337" s="171">
        <f t="shared" si="292"/>
        <v>1208781.25</v>
      </c>
    </row>
    <row r="1338" spans="49:57" x14ac:dyDescent="0.2">
      <c r="AW1338" s="171">
        <f t="shared" si="293"/>
        <v>16011833.333333334</v>
      </c>
      <c r="AX1338" s="171">
        <f t="shared" si="294"/>
        <v>24224.084271007901</v>
      </c>
      <c r="AY1338">
        <f t="shared" si="289"/>
        <v>4177000</v>
      </c>
      <c r="AZ1338" s="171">
        <f t="shared" si="291"/>
        <v>16036057.417604342</v>
      </c>
      <c r="BB1338" s="171">
        <f t="shared" si="295"/>
        <v>1190291.6666666665</v>
      </c>
      <c r="BC1338" s="171">
        <f t="shared" si="296"/>
        <v>20741.23989218329</v>
      </c>
      <c r="BD1338">
        <f t="shared" si="290"/>
        <v>2597000</v>
      </c>
      <c r="BE1338" s="171">
        <f t="shared" si="292"/>
        <v>1211032.9065588498</v>
      </c>
    </row>
    <row r="1339" spans="49:57" x14ac:dyDescent="0.2">
      <c r="AW1339" s="171">
        <f t="shared" si="293"/>
        <v>16050166.666666668</v>
      </c>
      <c r="AX1339" s="171">
        <f t="shared" si="294"/>
        <v>24166.228803439215</v>
      </c>
      <c r="AY1339">
        <f t="shared" si="289"/>
        <v>4187000</v>
      </c>
      <c r="AZ1339" s="171">
        <f t="shared" si="291"/>
        <v>16074332.895470107</v>
      </c>
      <c r="BB1339" s="171">
        <f t="shared" si="295"/>
        <v>1192583.3333333333</v>
      </c>
      <c r="BC1339" s="171">
        <f t="shared" si="296"/>
        <v>20701.383551114526</v>
      </c>
      <c r="BD1339">
        <f t="shared" si="290"/>
        <v>2602000</v>
      </c>
      <c r="BE1339" s="171">
        <f t="shared" si="292"/>
        <v>1213284.7168844477</v>
      </c>
    </row>
    <row r="1340" spans="49:57" x14ac:dyDescent="0.2">
      <c r="AW1340" s="171">
        <f t="shared" si="293"/>
        <v>16088500</v>
      </c>
      <c r="AX1340" s="171">
        <f t="shared" si="294"/>
        <v>24108.649035025017</v>
      </c>
      <c r="AY1340">
        <f t="shared" si="289"/>
        <v>4197000</v>
      </c>
      <c r="AZ1340" s="171">
        <f t="shared" si="291"/>
        <v>16112608.649035025</v>
      </c>
      <c r="BB1340" s="171">
        <f t="shared" si="295"/>
        <v>1194875</v>
      </c>
      <c r="BC1340" s="171">
        <f t="shared" si="296"/>
        <v>20661.68009205984</v>
      </c>
      <c r="BD1340">
        <f t="shared" si="290"/>
        <v>2607000</v>
      </c>
      <c r="BE1340" s="171">
        <f t="shared" si="292"/>
        <v>1215536.6800920598</v>
      </c>
    </row>
    <row r="1341" spans="49:57" x14ac:dyDescent="0.2">
      <c r="AW1341" s="171">
        <f t="shared" si="293"/>
        <v>16126833.333333334</v>
      </c>
      <c r="AX1341" s="171">
        <f t="shared" si="294"/>
        <v>24051.342999762302</v>
      </c>
      <c r="AY1341">
        <f t="shared" si="289"/>
        <v>4207000</v>
      </c>
      <c r="AZ1341" s="171">
        <f t="shared" si="291"/>
        <v>16150884.676333096</v>
      </c>
      <c r="BB1341" s="171">
        <f t="shared" si="295"/>
        <v>1197166.6666666665</v>
      </c>
      <c r="BC1341" s="171">
        <f t="shared" si="296"/>
        <v>20622.128637059723</v>
      </c>
      <c r="BD1341">
        <f t="shared" si="290"/>
        <v>2612000</v>
      </c>
      <c r="BE1341" s="171">
        <f t="shared" si="292"/>
        <v>1217788.7953037263</v>
      </c>
    </row>
    <row r="1342" spans="49:57" x14ac:dyDescent="0.2">
      <c r="AW1342" s="171">
        <f t="shared" si="293"/>
        <v>16165166.666666668</v>
      </c>
      <c r="AX1342" s="171">
        <f t="shared" si="294"/>
        <v>23994.308750296419</v>
      </c>
      <c r="AY1342">
        <f t="shared" si="289"/>
        <v>4217000</v>
      </c>
      <c r="AZ1342" s="171">
        <f t="shared" si="291"/>
        <v>16189160.975416964</v>
      </c>
      <c r="BB1342" s="171">
        <f t="shared" si="295"/>
        <v>1199458.3333333333</v>
      </c>
      <c r="BC1342" s="171">
        <f t="shared" si="296"/>
        <v>20582.728314864347</v>
      </c>
      <c r="BD1342">
        <f t="shared" si="290"/>
        <v>2617000</v>
      </c>
      <c r="BE1342" s="171">
        <f t="shared" si="292"/>
        <v>1220041.0616481977</v>
      </c>
    </row>
    <row r="1343" spans="49:57" x14ac:dyDescent="0.2">
      <c r="AW1343" s="171">
        <f t="shared" si="293"/>
        <v>16203500</v>
      </c>
      <c r="AX1343" s="171">
        <f t="shared" si="294"/>
        <v>23937.544357700495</v>
      </c>
      <c r="AY1343">
        <f t="shared" si="289"/>
        <v>4227000</v>
      </c>
      <c r="AZ1343" s="171">
        <f t="shared" si="291"/>
        <v>16227437.5443577</v>
      </c>
      <c r="BB1343" s="171">
        <f t="shared" si="295"/>
        <v>1201750</v>
      </c>
      <c r="BC1343" s="171">
        <f t="shared" si="296"/>
        <v>20543.478260869564</v>
      </c>
      <c r="BD1343">
        <f t="shared" si="290"/>
        <v>2622000</v>
      </c>
      <c r="BE1343" s="171">
        <f t="shared" si="292"/>
        <v>1222293.4782608696</v>
      </c>
    </row>
    <row r="1344" spans="49:57" x14ac:dyDescent="0.2">
      <c r="AW1344" s="171">
        <f t="shared" si="293"/>
        <v>16241833.333333334</v>
      </c>
      <c r="AX1344" s="171">
        <f t="shared" si="294"/>
        <v>23881.047911257967</v>
      </c>
      <c r="AY1344">
        <f t="shared" ref="AY1344:AY1407" si="297">10000+AY1343</f>
        <v>4237000</v>
      </c>
      <c r="AZ1344" s="171">
        <f t="shared" si="291"/>
        <v>16265714.381244592</v>
      </c>
      <c r="BB1344" s="171">
        <f t="shared" si="295"/>
        <v>1204041.6666666665</v>
      </c>
      <c r="BC1344" s="171">
        <f t="shared" si="296"/>
        <v>20504.377617053673</v>
      </c>
      <c r="BD1344">
        <f t="shared" ref="BD1344:BD1407" si="298">5000+BD1343</f>
        <v>2627000</v>
      </c>
      <c r="BE1344" s="171">
        <f t="shared" si="292"/>
        <v>1224546.0442837202</v>
      </c>
    </row>
    <row r="1345" spans="49:57" x14ac:dyDescent="0.2">
      <c r="AW1345" s="171">
        <f t="shared" si="293"/>
        <v>16280166.666666668</v>
      </c>
      <c r="AX1345" s="171">
        <f t="shared" si="294"/>
        <v>23824.817518248175</v>
      </c>
      <c r="AY1345">
        <f t="shared" si="297"/>
        <v>4247000</v>
      </c>
      <c r="AZ1345" s="171">
        <f t="shared" si="291"/>
        <v>16303991.484184915</v>
      </c>
      <c r="BB1345" s="171">
        <f t="shared" si="295"/>
        <v>1206333.3333333333</v>
      </c>
      <c r="BC1345" s="171">
        <f t="shared" si="296"/>
        <v>20465.425531914894</v>
      </c>
      <c r="BD1345">
        <f t="shared" si="298"/>
        <v>2632000</v>
      </c>
      <c r="BE1345" s="171">
        <f t="shared" si="292"/>
        <v>1226798.7588652482</v>
      </c>
    </row>
    <row r="1346" spans="49:57" x14ac:dyDescent="0.2">
      <c r="AW1346" s="171">
        <f t="shared" si="293"/>
        <v>16318500</v>
      </c>
      <c r="AX1346" s="171">
        <f t="shared" si="294"/>
        <v>23768.851303735024</v>
      </c>
      <c r="AY1346">
        <f t="shared" si="297"/>
        <v>4257000</v>
      </c>
      <c r="AZ1346" s="171">
        <f t="shared" si="291"/>
        <v>16342268.851303736</v>
      </c>
      <c r="BB1346" s="171">
        <f t="shared" si="295"/>
        <v>1208625</v>
      </c>
      <c r="BC1346" s="171">
        <f t="shared" si="296"/>
        <v>20426.621160409555</v>
      </c>
      <c r="BD1346">
        <f t="shared" si="298"/>
        <v>2637000</v>
      </c>
      <c r="BE1346" s="171">
        <f t="shared" si="292"/>
        <v>1229051.6211604096</v>
      </c>
    </row>
    <row r="1347" spans="49:57" x14ac:dyDescent="0.2">
      <c r="AW1347" s="171">
        <f t="shared" si="293"/>
        <v>16356833.333333334</v>
      </c>
      <c r="AX1347" s="171">
        <f t="shared" si="294"/>
        <v>23713.147410358564</v>
      </c>
      <c r="AY1347">
        <f t="shared" si="297"/>
        <v>4267000</v>
      </c>
      <c r="AZ1347" s="171">
        <f t="shared" si="291"/>
        <v>16380546.480743693</v>
      </c>
      <c r="BB1347" s="171">
        <f t="shared" si="295"/>
        <v>1210916.6666666665</v>
      </c>
      <c r="BC1347" s="171">
        <f t="shared" si="296"/>
        <v>20387.963663890991</v>
      </c>
      <c r="BD1347">
        <f t="shared" si="298"/>
        <v>2642000</v>
      </c>
      <c r="BE1347" s="171">
        <f t="shared" si="292"/>
        <v>1231304.6303305575</v>
      </c>
    </row>
    <row r="1348" spans="49:57" x14ac:dyDescent="0.2">
      <c r="AW1348" s="171">
        <f t="shared" si="293"/>
        <v>16395166.666666668</v>
      </c>
      <c r="AX1348" s="171">
        <f t="shared" si="294"/>
        <v>23657.703998129531</v>
      </c>
      <c r="AY1348">
        <f t="shared" si="297"/>
        <v>4277000</v>
      </c>
      <c r="AZ1348" s="171">
        <f t="shared" si="291"/>
        <v>16418824.370664798</v>
      </c>
      <c r="BB1348" s="171">
        <f t="shared" si="295"/>
        <v>1213208.3333333333</v>
      </c>
      <c r="BC1348" s="171">
        <f t="shared" si="296"/>
        <v>20349.452210049112</v>
      </c>
      <c r="BD1348">
        <f t="shared" si="298"/>
        <v>2647000</v>
      </c>
      <c r="BE1348" s="171">
        <f t="shared" si="292"/>
        <v>1233557.7855433824</v>
      </c>
    </row>
    <row r="1349" spans="49:57" x14ac:dyDescent="0.2">
      <c r="AW1349" s="171">
        <f t="shared" si="293"/>
        <v>16433500</v>
      </c>
      <c r="AX1349" s="171">
        <f t="shared" si="294"/>
        <v>23602.519244226733</v>
      </c>
      <c r="AY1349">
        <f t="shared" si="297"/>
        <v>4287000</v>
      </c>
      <c r="AZ1349" s="171">
        <f t="shared" ref="AZ1349:AZ1412" si="299">AW1349+AX1349</f>
        <v>16457102.519244228</v>
      </c>
      <c r="BB1349" s="171">
        <f t="shared" si="295"/>
        <v>1215500</v>
      </c>
      <c r="BC1349" s="171">
        <f t="shared" si="296"/>
        <v>20311.08597285068</v>
      </c>
      <c r="BD1349">
        <f t="shared" si="298"/>
        <v>2652000</v>
      </c>
      <c r="BE1349" s="171">
        <f t="shared" ref="BE1349:BE1412" si="300">BB1349+BC1349</f>
        <v>1235811.0859728507</v>
      </c>
    </row>
    <row r="1350" spans="49:57" x14ac:dyDescent="0.2">
      <c r="AW1350" s="171">
        <f t="shared" ref="AW1350:AW1413" si="301">AY1350/2*$C$73</f>
        <v>16471833.333333334</v>
      </c>
      <c r="AX1350" s="171">
        <f t="shared" ref="AX1350:AX1413" si="302">$C$72*$C$71/AY1350</f>
        <v>23547.591342797299</v>
      </c>
      <c r="AY1350">
        <f t="shared" si="297"/>
        <v>4297000</v>
      </c>
      <c r="AZ1350" s="171">
        <f t="shared" si="299"/>
        <v>16495380.924676131</v>
      </c>
      <c r="BB1350" s="171">
        <f t="shared" ref="BB1350:BB1413" si="303">BD1350/2*$C$107</f>
        <v>1217791.6666666665</v>
      </c>
      <c r="BC1350" s="171">
        <f t="shared" ref="BC1350:BC1413" si="304">$C$105*$C$106/BD1350</f>
        <v>20272.864132480241</v>
      </c>
      <c r="BD1350">
        <f t="shared" si="298"/>
        <v>2657000</v>
      </c>
      <c r="BE1350" s="171">
        <f t="shared" si="300"/>
        <v>1238064.5307991467</v>
      </c>
    </row>
    <row r="1351" spans="49:57" x14ac:dyDescent="0.2">
      <c r="AW1351" s="171">
        <f t="shared" si="301"/>
        <v>16510166.666666668</v>
      </c>
      <c r="AX1351" s="171">
        <f t="shared" si="302"/>
        <v>23492.918504759695</v>
      </c>
      <c r="AY1351">
        <f t="shared" si="297"/>
        <v>4307000</v>
      </c>
      <c r="AZ1351" s="171">
        <f t="shared" si="299"/>
        <v>16533659.585171428</v>
      </c>
      <c r="BB1351" s="171">
        <f t="shared" si="303"/>
        <v>1220083.3333333333</v>
      </c>
      <c r="BC1351" s="171">
        <f t="shared" si="304"/>
        <v>20234.785875281745</v>
      </c>
      <c r="BD1351">
        <f t="shared" si="298"/>
        <v>2662000</v>
      </c>
      <c r="BE1351" s="171">
        <f t="shared" si="300"/>
        <v>1240318.119208615</v>
      </c>
    </row>
    <row r="1352" spans="49:57" x14ac:dyDescent="0.2">
      <c r="AW1352" s="171">
        <f t="shared" si="301"/>
        <v>16548500</v>
      </c>
      <c r="AX1352" s="171">
        <f t="shared" si="302"/>
        <v>23438.498957609452</v>
      </c>
      <c r="AY1352">
        <f t="shared" si="297"/>
        <v>4317000</v>
      </c>
      <c r="AZ1352" s="171">
        <f t="shared" si="299"/>
        <v>16571938.49895761</v>
      </c>
      <c r="BB1352" s="171">
        <f t="shared" si="303"/>
        <v>1222375</v>
      </c>
      <c r="BC1352" s="171">
        <f t="shared" si="304"/>
        <v>20196.850393700788</v>
      </c>
      <c r="BD1352">
        <f t="shared" si="298"/>
        <v>2667000</v>
      </c>
      <c r="BE1352" s="171">
        <f t="shared" si="300"/>
        <v>1242571.8503937009</v>
      </c>
    </row>
    <row r="1353" spans="49:57" x14ac:dyDescent="0.2">
      <c r="AW1353" s="171">
        <f t="shared" si="301"/>
        <v>16586833.333333334</v>
      </c>
      <c r="AX1353" s="171">
        <f t="shared" si="302"/>
        <v>23384.330945227641</v>
      </c>
      <c r="AY1353">
        <f t="shared" si="297"/>
        <v>4327000</v>
      </c>
      <c r="AZ1353" s="171">
        <f t="shared" si="299"/>
        <v>16610217.664278561</v>
      </c>
      <c r="BB1353" s="171">
        <f t="shared" si="303"/>
        <v>1224666.6666666665</v>
      </c>
      <c r="BC1353" s="171">
        <f t="shared" si="304"/>
        <v>20159.056886227543</v>
      </c>
      <c r="BD1353">
        <f t="shared" si="298"/>
        <v>2672000</v>
      </c>
      <c r="BE1353" s="171">
        <f t="shared" si="300"/>
        <v>1244825.7235528941</v>
      </c>
    </row>
    <row r="1354" spans="49:57" x14ac:dyDescent="0.2">
      <c r="AW1354" s="171">
        <f t="shared" si="301"/>
        <v>16625166.666666668</v>
      </c>
      <c r="AX1354" s="171">
        <f t="shared" si="302"/>
        <v>23330.412727691953</v>
      </c>
      <c r="AY1354">
        <f t="shared" si="297"/>
        <v>4337000</v>
      </c>
      <c r="AZ1354" s="171">
        <f t="shared" si="299"/>
        <v>16648497.079394359</v>
      </c>
      <c r="BB1354" s="171">
        <f t="shared" si="303"/>
        <v>1226958.3333333333</v>
      </c>
      <c r="BC1354" s="171">
        <f t="shared" si="304"/>
        <v>20121.404557340305</v>
      </c>
      <c r="BD1354">
        <f t="shared" si="298"/>
        <v>2677000</v>
      </c>
      <c r="BE1354" s="171">
        <f t="shared" si="300"/>
        <v>1247079.7378906736</v>
      </c>
    </row>
    <row r="1355" spans="49:57" x14ac:dyDescent="0.2">
      <c r="AW1355" s="171">
        <f t="shared" si="301"/>
        <v>16663500</v>
      </c>
      <c r="AX1355" s="171">
        <f t="shared" si="302"/>
        <v>23276.742581090406</v>
      </c>
      <c r="AY1355">
        <f t="shared" si="297"/>
        <v>4347000</v>
      </c>
      <c r="AZ1355" s="171">
        <f t="shared" si="299"/>
        <v>16686776.74258109</v>
      </c>
      <c r="BB1355" s="171">
        <f t="shared" si="303"/>
        <v>1229250</v>
      </c>
      <c r="BC1355" s="171">
        <f t="shared" si="304"/>
        <v>20083.892617449663</v>
      </c>
      <c r="BD1355">
        <f t="shared" si="298"/>
        <v>2682000</v>
      </c>
      <c r="BE1355" s="171">
        <f t="shared" si="300"/>
        <v>1249333.8926174496</v>
      </c>
    </row>
    <row r="1356" spans="49:57" x14ac:dyDescent="0.2">
      <c r="AW1356" s="171">
        <f t="shared" si="301"/>
        <v>16701833.333333334</v>
      </c>
      <c r="AX1356" s="171">
        <f t="shared" si="302"/>
        <v>23223.318797337619</v>
      </c>
      <c r="AY1356">
        <f t="shared" si="297"/>
        <v>4357000</v>
      </c>
      <c r="AZ1356" s="171">
        <f t="shared" si="299"/>
        <v>16725056.652130671</v>
      </c>
      <c r="BB1356" s="171">
        <f t="shared" si="303"/>
        <v>1231541.6666666665</v>
      </c>
      <c r="BC1356" s="171">
        <f t="shared" si="304"/>
        <v>20046.520282843321</v>
      </c>
      <c r="BD1356">
        <f t="shared" si="298"/>
        <v>2687000</v>
      </c>
      <c r="BE1356" s="171">
        <f t="shared" si="300"/>
        <v>1251588.1869495099</v>
      </c>
    </row>
    <row r="1357" spans="49:57" x14ac:dyDescent="0.2">
      <c r="AW1357" s="171">
        <f t="shared" si="301"/>
        <v>16740166.666666668</v>
      </c>
      <c r="AX1357" s="171">
        <f t="shared" si="302"/>
        <v>23170.139683993588</v>
      </c>
      <c r="AY1357">
        <f t="shared" si="297"/>
        <v>4367000</v>
      </c>
      <c r="AZ1357" s="171">
        <f t="shared" si="299"/>
        <v>16763336.806350661</v>
      </c>
      <c r="BB1357" s="171">
        <f t="shared" si="303"/>
        <v>1233833.3333333333</v>
      </c>
      <c r="BC1357" s="171">
        <f t="shared" si="304"/>
        <v>20009.286775631499</v>
      </c>
      <c r="BD1357">
        <f t="shared" si="298"/>
        <v>2692000</v>
      </c>
      <c r="BE1357" s="171">
        <f t="shared" si="300"/>
        <v>1253842.6201089649</v>
      </c>
    </row>
    <row r="1358" spans="49:57" x14ac:dyDescent="0.2">
      <c r="AW1358" s="171">
        <f t="shared" si="301"/>
        <v>16778500</v>
      </c>
      <c r="AX1358" s="171">
        <f t="shared" si="302"/>
        <v>23117.20356408499</v>
      </c>
      <c r="AY1358">
        <f t="shared" si="297"/>
        <v>4377000</v>
      </c>
      <c r="AZ1358" s="171">
        <f t="shared" si="299"/>
        <v>16801617.203564085</v>
      </c>
      <c r="BB1358" s="171">
        <f t="shared" si="303"/>
        <v>1236125</v>
      </c>
      <c r="BC1358" s="171">
        <f t="shared" si="304"/>
        <v>19972.19132369299</v>
      </c>
      <c r="BD1358">
        <f t="shared" si="298"/>
        <v>2697000</v>
      </c>
      <c r="BE1358" s="171">
        <f t="shared" si="300"/>
        <v>1256097.1913236929</v>
      </c>
    </row>
    <row r="1359" spans="49:57" x14ac:dyDescent="0.2">
      <c r="AW1359" s="171">
        <f t="shared" si="301"/>
        <v>16816833.333333336</v>
      </c>
      <c r="AX1359" s="171">
        <f t="shared" si="302"/>
        <v>23064.50877592888</v>
      </c>
      <c r="AY1359">
        <f t="shared" si="297"/>
        <v>4387000</v>
      </c>
      <c r="AZ1359" s="171">
        <f t="shared" si="299"/>
        <v>16839897.842109263</v>
      </c>
      <c r="BB1359" s="171">
        <f t="shared" si="303"/>
        <v>1238416.6666666665</v>
      </c>
      <c r="BC1359" s="171">
        <f t="shared" si="304"/>
        <v>19935.233160621763</v>
      </c>
      <c r="BD1359">
        <f t="shared" si="298"/>
        <v>2702000</v>
      </c>
      <c r="BE1359" s="171">
        <f t="shared" si="300"/>
        <v>1258351.8998272882</v>
      </c>
    </row>
    <row r="1360" spans="49:57" x14ac:dyDescent="0.2">
      <c r="AW1360" s="171">
        <f t="shared" si="301"/>
        <v>16855166.666666668</v>
      </c>
      <c r="AX1360" s="171">
        <f t="shared" si="302"/>
        <v>23012.053672958835</v>
      </c>
      <c r="AY1360">
        <f t="shared" si="297"/>
        <v>4397000</v>
      </c>
      <c r="AZ1360" s="171">
        <f t="shared" si="299"/>
        <v>16878178.720339626</v>
      </c>
      <c r="BB1360" s="171">
        <f t="shared" si="303"/>
        <v>1240708.3333333333</v>
      </c>
      <c r="BC1360" s="171">
        <f t="shared" si="304"/>
        <v>19898.411525674179</v>
      </c>
      <c r="BD1360">
        <f t="shared" si="298"/>
        <v>2707000</v>
      </c>
      <c r="BE1360" s="171">
        <f t="shared" si="300"/>
        <v>1260606.7448590074</v>
      </c>
    </row>
    <row r="1361" spans="49:57" x14ac:dyDescent="0.2">
      <c r="AW1361" s="171">
        <f t="shared" si="301"/>
        <v>16893500</v>
      </c>
      <c r="AX1361" s="171">
        <f t="shared" si="302"/>
        <v>22959.836623553438</v>
      </c>
      <c r="AY1361">
        <f t="shared" si="297"/>
        <v>4407000</v>
      </c>
      <c r="AZ1361" s="171">
        <f t="shared" si="299"/>
        <v>16916459.836623553</v>
      </c>
      <c r="BB1361" s="171">
        <f t="shared" si="303"/>
        <v>1243000</v>
      </c>
      <c r="BC1361" s="171">
        <f t="shared" si="304"/>
        <v>19861.725663716814</v>
      </c>
      <c r="BD1361">
        <f t="shared" si="298"/>
        <v>2712000</v>
      </c>
      <c r="BE1361" s="171">
        <f t="shared" si="300"/>
        <v>1262861.7256637169</v>
      </c>
    </row>
    <row r="1362" spans="49:57" x14ac:dyDescent="0.2">
      <c r="AW1362" s="171">
        <f t="shared" si="301"/>
        <v>16931833.333333336</v>
      </c>
      <c r="AX1362" s="171">
        <f t="shared" si="302"/>
        <v>22907.856010867104</v>
      </c>
      <c r="AY1362">
        <f t="shared" si="297"/>
        <v>4417000</v>
      </c>
      <c r="AZ1362" s="171">
        <f t="shared" si="299"/>
        <v>16954741.189344201</v>
      </c>
      <c r="BB1362" s="171">
        <f t="shared" si="303"/>
        <v>1245291.6666666665</v>
      </c>
      <c r="BC1362" s="171">
        <f t="shared" si="304"/>
        <v>19825.174825174825</v>
      </c>
      <c r="BD1362">
        <f t="shared" si="298"/>
        <v>2717000</v>
      </c>
      <c r="BE1362" s="171">
        <f t="shared" si="300"/>
        <v>1265116.8414918412</v>
      </c>
    </row>
    <row r="1363" spans="49:57" x14ac:dyDescent="0.2">
      <c r="AW1363" s="171">
        <f t="shared" si="301"/>
        <v>16970166.666666668</v>
      </c>
      <c r="AX1363" s="171">
        <f t="shared" si="302"/>
        <v>22856.110232663203</v>
      </c>
      <c r="AY1363">
        <f t="shared" si="297"/>
        <v>4427000</v>
      </c>
      <c r="AZ1363" s="171">
        <f t="shared" si="299"/>
        <v>16993022.77689933</v>
      </c>
      <c r="BB1363" s="171">
        <f t="shared" si="303"/>
        <v>1247583.3333333333</v>
      </c>
      <c r="BC1363" s="171">
        <f t="shared" si="304"/>
        <v>19788.758265980898</v>
      </c>
      <c r="BD1363">
        <f t="shared" si="298"/>
        <v>2722000</v>
      </c>
      <c r="BE1363" s="171">
        <f t="shared" si="300"/>
        <v>1267372.0915993142</v>
      </c>
    </row>
    <row r="1364" spans="49:57" x14ac:dyDescent="0.2">
      <c r="AW1364" s="171">
        <f t="shared" si="301"/>
        <v>17008500</v>
      </c>
      <c r="AX1364" s="171">
        <f t="shared" si="302"/>
        <v>22804.597701149425</v>
      </c>
      <c r="AY1364">
        <f t="shared" si="297"/>
        <v>4437000</v>
      </c>
      <c r="AZ1364" s="171">
        <f t="shared" si="299"/>
        <v>17031304.597701151</v>
      </c>
      <c r="BB1364" s="171">
        <f t="shared" si="303"/>
        <v>1249875</v>
      </c>
      <c r="BC1364" s="171">
        <f t="shared" si="304"/>
        <v>19752.475247524751</v>
      </c>
      <c r="BD1364">
        <f t="shared" si="298"/>
        <v>2727000</v>
      </c>
      <c r="BE1364" s="171">
        <f t="shared" si="300"/>
        <v>1269627.4752475247</v>
      </c>
    </row>
    <row r="1365" spans="49:57" x14ac:dyDescent="0.2">
      <c r="AW1365" s="171">
        <f t="shared" si="301"/>
        <v>17046833.333333336</v>
      </c>
      <c r="AX1365" s="171">
        <f t="shared" si="302"/>
        <v>22753.31684281538</v>
      </c>
      <c r="AY1365">
        <f t="shared" si="297"/>
        <v>4447000</v>
      </c>
      <c r="AZ1365" s="171">
        <f t="shared" si="299"/>
        <v>17069586.650176153</v>
      </c>
      <c r="BB1365" s="171">
        <f t="shared" si="303"/>
        <v>1252166.6666666665</v>
      </c>
      <c r="BC1365" s="171">
        <f t="shared" si="304"/>
        <v>19716.325036603223</v>
      </c>
      <c r="BD1365">
        <f t="shared" si="298"/>
        <v>2732000</v>
      </c>
      <c r="BE1365" s="171">
        <f t="shared" si="300"/>
        <v>1271882.9917032698</v>
      </c>
    </row>
    <row r="1366" spans="49:57" x14ac:dyDescent="0.2">
      <c r="AW1366" s="171">
        <f t="shared" si="301"/>
        <v>17085166.666666668</v>
      </c>
      <c r="AX1366" s="171">
        <f t="shared" si="302"/>
        <v>22702.266098272379</v>
      </c>
      <c r="AY1366">
        <f t="shared" si="297"/>
        <v>4457000</v>
      </c>
      <c r="AZ1366" s="171">
        <f t="shared" si="299"/>
        <v>17107868.93276494</v>
      </c>
      <c r="BB1366" s="171">
        <f t="shared" si="303"/>
        <v>1254458.3333333333</v>
      </c>
      <c r="BC1366" s="171">
        <f t="shared" si="304"/>
        <v>19680.306905370842</v>
      </c>
      <c r="BD1366">
        <f t="shared" si="298"/>
        <v>2737000</v>
      </c>
      <c r="BE1366" s="171">
        <f t="shared" si="300"/>
        <v>1274138.6402387042</v>
      </c>
    </row>
    <row r="1367" spans="49:57" x14ac:dyDescent="0.2">
      <c r="AW1367" s="171">
        <f t="shared" si="301"/>
        <v>17123500</v>
      </c>
      <c r="AX1367" s="171">
        <f t="shared" si="302"/>
        <v>22651.443922095365</v>
      </c>
      <c r="AY1367">
        <f t="shared" si="297"/>
        <v>4467000</v>
      </c>
      <c r="AZ1367" s="171">
        <f t="shared" si="299"/>
        <v>17146151.443922095</v>
      </c>
      <c r="BB1367" s="171">
        <f t="shared" si="303"/>
        <v>1256750</v>
      </c>
      <c r="BC1367" s="171">
        <f t="shared" si="304"/>
        <v>19644.42013129103</v>
      </c>
      <c r="BD1367">
        <f t="shared" si="298"/>
        <v>2742000</v>
      </c>
      <c r="BE1367" s="171">
        <f t="shared" si="300"/>
        <v>1276394.420131291</v>
      </c>
    </row>
    <row r="1368" spans="49:57" x14ac:dyDescent="0.2">
      <c r="AW1368" s="171">
        <f t="shared" si="301"/>
        <v>17161833.333333336</v>
      </c>
      <c r="AX1368" s="171">
        <f t="shared" si="302"/>
        <v>22600.848782666966</v>
      </c>
      <c r="AY1368">
        <f t="shared" si="297"/>
        <v>4477000</v>
      </c>
      <c r="AZ1368" s="171">
        <f t="shared" si="299"/>
        <v>17184434.182116002</v>
      </c>
      <c r="BB1368" s="171">
        <f t="shared" si="303"/>
        <v>1259041.6666666665</v>
      </c>
      <c r="BC1368" s="171">
        <f t="shared" si="304"/>
        <v>19608.663997087733</v>
      </c>
      <c r="BD1368">
        <f t="shared" si="298"/>
        <v>2747000</v>
      </c>
      <c r="BE1368" s="171">
        <f t="shared" si="300"/>
        <v>1278650.3306637541</v>
      </c>
    </row>
    <row r="1369" spans="49:57" x14ac:dyDescent="0.2">
      <c r="AW1369" s="171">
        <f t="shared" si="301"/>
        <v>17200166.666666668</v>
      </c>
      <c r="AX1369" s="171">
        <f t="shared" si="302"/>
        <v>22550.479162023625</v>
      </c>
      <c r="AY1369">
        <f t="shared" si="297"/>
        <v>4487000</v>
      </c>
      <c r="AZ1369" s="171">
        <f t="shared" si="299"/>
        <v>17222717.14582869</v>
      </c>
      <c r="BB1369" s="171">
        <f t="shared" si="303"/>
        <v>1261333.3333333333</v>
      </c>
      <c r="BC1369" s="171">
        <f t="shared" si="304"/>
        <v>19573.037790697676</v>
      </c>
      <c r="BD1369">
        <f t="shared" si="298"/>
        <v>2752000</v>
      </c>
      <c r="BE1369" s="171">
        <f t="shared" si="300"/>
        <v>1280906.371124031</v>
      </c>
    </row>
    <row r="1370" spans="49:57" x14ac:dyDescent="0.2">
      <c r="AW1370" s="171">
        <f t="shared" si="301"/>
        <v>17238500</v>
      </c>
      <c r="AX1370" s="171">
        <f t="shared" si="302"/>
        <v>22500.333555703801</v>
      </c>
      <c r="AY1370">
        <f t="shared" si="297"/>
        <v>4497000</v>
      </c>
      <c r="AZ1370" s="171">
        <f t="shared" si="299"/>
        <v>17261000.333555702</v>
      </c>
      <c r="BB1370" s="171">
        <f t="shared" si="303"/>
        <v>1263625</v>
      </c>
      <c r="BC1370" s="171">
        <f t="shared" si="304"/>
        <v>19537.540805223067</v>
      </c>
      <c r="BD1370">
        <f t="shared" si="298"/>
        <v>2757000</v>
      </c>
      <c r="BE1370" s="171">
        <f t="shared" si="300"/>
        <v>1283162.5408052232</v>
      </c>
    </row>
    <row r="1371" spans="49:57" x14ac:dyDescent="0.2">
      <c r="AW1371" s="171">
        <f t="shared" si="301"/>
        <v>17276833.333333336</v>
      </c>
      <c r="AX1371" s="171">
        <f t="shared" si="302"/>
        <v>22450.410472598182</v>
      </c>
      <c r="AY1371">
        <f t="shared" si="297"/>
        <v>4507000</v>
      </c>
      <c r="AZ1371" s="171">
        <f t="shared" si="299"/>
        <v>17299283.743805934</v>
      </c>
      <c r="BB1371" s="171">
        <f t="shared" si="303"/>
        <v>1265916.6666666665</v>
      </c>
      <c r="BC1371" s="171">
        <f t="shared" si="304"/>
        <v>19502.172338884866</v>
      </c>
      <c r="BD1371">
        <f t="shared" si="298"/>
        <v>2762000</v>
      </c>
      <c r="BE1371" s="171">
        <f t="shared" si="300"/>
        <v>1285418.8390055513</v>
      </c>
    </row>
    <row r="1372" spans="49:57" x14ac:dyDescent="0.2">
      <c r="AW1372" s="171">
        <f t="shared" si="301"/>
        <v>17315166.666666668</v>
      </c>
      <c r="AX1372" s="171">
        <f t="shared" si="302"/>
        <v>22400.708434801858</v>
      </c>
      <c r="AY1372">
        <f t="shared" si="297"/>
        <v>4517000</v>
      </c>
      <c r="AZ1372" s="171">
        <f t="shared" si="299"/>
        <v>17337567.375101469</v>
      </c>
      <c r="BB1372" s="171">
        <f t="shared" si="303"/>
        <v>1268208.3333333333</v>
      </c>
      <c r="BC1372" s="171">
        <f t="shared" si="304"/>
        <v>19466.931694976509</v>
      </c>
      <c r="BD1372">
        <f t="shared" si="298"/>
        <v>2767000</v>
      </c>
      <c r="BE1372" s="171">
        <f t="shared" si="300"/>
        <v>1287675.2650283098</v>
      </c>
    </row>
    <row r="1373" spans="49:57" x14ac:dyDescent="0.2">
      <c r="AW1373" s="171">
        <f t="shared" si="301"/>
        <v>17353500</v>
      </c>
      <c r="AX1373" s="171">
        <f t="shared" si="302"/>
        <v>22351.225977468523</v>
      </c>
      <c r="AY1373">
        <f t="shared" si="297"/>
        <v>4527000</v>
      </c>
      <c r="AZ1373" s="171">
        <f t="shared" si="299"/>
        <v>17375851.225977469</v>
      </c>
      <c r="BB1373" s="171">
        <f t="shared" si="303"/>
        <v>1270500</v>
      </c>
      <c r="BC1373" s="171">
        <f t="shared" si="304"/>
        <v>19431.81818181818</v>
      </c>
      <c r="BD1373">
        <f t="shared" si="298"/>
        <v>2772000</v>
      </c>
      <c r="BE1373" s="171">
        <f t="shared" si="300"/>
        <v>1289931.8181818181</v>
      </c>
    </row>
    <row r="1374" spans="49:57" x14ac:dyDescent="0.2">
      <c r="AW1374" s="171">
        <f t="shared" si="301"/>
        <v>17391833.333333336</v>
      </c>
      <c r="AX1374" s="171">
        <f t="shared" si="302"/>
        <v>22301.961648666518</v>
      </c>
      <c r="AY1374">
        <f t="shared" si="297"/>
        <v>4537000</v>
      </c>
      <c r="AZ1374" s="171">
        <f t="shared" si="299"/>
        <v>17414135.294982001</v>
      </c>
      <c r="BB1374" s="171">
        <f t="shared" si="303"/>
        <v>1272791.6666666665</v>
      </c>
      <c r="BC1374" s="171">
        <f t="shared" si="304"/>
        <v>19396.831112711559</v>
      </c>
      <c r="BD1374">
        <f t="shared" si="298"/>
        <v>2777000</v>
      </c>
      <c r="BE1374" s="171">
        <f t="shared" si="300"/>
        <v>1292188.497779378</v>
      </c>
    </row>
    <row r="1375" spans="49:57" x14ac:dyDescent="0.2">
      <c r="AW1375" s="171">
        <f t="shared" si="301"/>
        <v>17430166.666666668</v>
      </c>
      <c r="AX1375" s="171">
        <f t="shared" si="302"/>
        <v>22252.914009236858</v>
      </c>
      <c r="AY1375">
        <f t="shared" si="297"/>
        <v>4547000</v>
      </c>
      <c r="AZ1375" s="171">
        <f t="shared" si="299"/>
        <v>17452419.580675904</v>
      </c>
      <c r="BB1375" s="171">
        <f t="shared" si="303"/>
        <v>1275083.3333333333</v>
      </c>
      <c r="BC1375" s="171">
        <f t="shared" si="304"/>
        <v>19361.969805895038</v>
      </c>
      <c r="BD1375">
        <f t="shared" si="298"/>
        <v>2782000</v>
      </c>
      <c r="BE1375" s="171">
        <f t="shared" si="300"/>
        <v>1294445.3031392284</v>
      </c>
    </row>
    <row r="1376" spans="49:57" x14ac:dyDescent="0.2">
      <c r="AW1376" s="171">
        <f t="shared" si="301"/>
        <v>17468500</v>
      </c>
      <c r="AX1376" s="171">
        <f t="shared" si="302"/>
        <v>22204.081632653062</v>
      </c>
      <c r="AY1376">
        <f t="shared" si="297"/>
        <v>4557000</v>
      </c>
      <c r="AZ1376" s="171">
        <f t="shared" si="299"/>
        <v>17490704.081632651</v>
      </c>
      <c r="BB1376" s="171">
        <f t="shared" si="303"/>
        <v>1277375</v>
      </c>
      <c r="BC1376" s="171">
        <f t="shared" si="304"/>
        <v>19327.233584499463</v>
      </c>
      <c r="BD1376">
        <f t="shared" si="298"/>
        <v>2787000</v>
      </c>
      <c r="BE1376" s="171">
        <f t="shared" si="300"/>
        <v>1296702.2335844995</v>
      </c>
    </row>
    <row r="1377" spans="49:57" x14ac:dyDescent="0.2">
      <c r="AW1377" s="171">
        <f t="shared" si="301"/>
        <v>17506833.333333336</v>
      </c>
      <c r="AX1377" s="171">
        <f t="shared" si="302"/>
        <v>22155.463104882856</v>
      </c>
      <c r="AY1377">
        <f t="shared" si="297"/>
        <v>4567000</v>
      </c>
      <c r="AZ1377" s="171">
        <f t="shared" si="299"/>
        <v>17528988.796438217</v>
      </c>
      <c r="BB1377" s="171">
        <f t="shared" si="303"/>
        <v>1279666.6666666665</v>
      </c>
      <c r="BC1377" s="171">
        <f t="shared" si="304"/>
        <v>19292.621776504297</v>
      </c>
      <c r="BD1377">
        <f t="shared" si="298"/>
        <v>2792000</v>
      </c>
      <c r="BE1377" s="171">
        <f t="shared" si="300"/>
        <v>1298959.2884431707</v>
      </c>
    </row>
    <row r="1378" spans="49:57" x14ac:dyDescent="0.2">
      <c r="AW1378" s="171">
        <f t="shared" si="301"/>
        <v>17545166.666666668</v>
      </c>
      <c r="AX1378" s="171">
        <f t="shared" si="302"/>
        <v>22107.057024251691</v>
      </c>
      <c r="AY1378">
        <f t="shared" si="297"/>
        <v>4577000</v>
      </c>
      <c r="AZ1378" s="171">
        <f t="shared" si="299"/>
        <v>17567273.72369092</v>
      </c>
      <c r="BB1378" s="171">
        <f t="shared" si="303"/>
        <v>1281958.3333333333</v>
      </c>
      <c r="BC1378" s="171">
        <f t="shared" si="304"/>
        <v>19258.133714694315</v>
      </c>
      <c r="BD1378">
        <f t="shared" si="298"/>
        <v>2797000</v>
      </c>
      <c r="BE1378" s="171">
        <f t="shared" si="300"/>
        <v>1301216.4670480276</v>
      </c>
    </row>
    <row r="1379" spans="49:57" x14ac:dyDescent="0.2">
      <c r="AW1379" s="171">
        <f t="shared" si="301"/>
        <v>17583500</v>
      </c>
      <c r="AX1379" s="171">
        <f t="shared" si="302"/>
        <v>22058.862001308044</v>
      </c>
      <c r="AY1379">
        <f t="shared" si="297"/>
        <v>4587000</v>
      </c>
      <c r="AZ1379" s="171">
        <f t="shared" si="299"/>
        <v>17605558.862001307</v>
      </c>
      <c r="BB1379" s="171">
        <f t="shared" si="303"/>
        <v>1284250</v>
      </c>
      <c r="BC1379" s="171">
        <f t="shared" si="304"/>
        <v>19223.768736616701</v>
      </c>
      <c r="BD1379">
        <f t="shared" si="298"/>
        <v>2802000</v>
      </c>
      <c r="BE1379" s="171">
        <f t="shared" si="300"/>
        <v>1303473.7687366167</v>
      </c>
    </row>
    <row r="1380" spans="49:57" x14ac:dyDescent="0.2">
      <c r="AW1380" s="171">
        <f t="shared" si="301"/>
        <v>17621833.333333336</v>
      </c>
      <c r="AX1380" s="171">
        <f t="shared" si="302"/>
        <v>22010.876658690449</v>
      </c>
      <c r="AY1380">
        <f t="shared" si="297"/>
        <v>4597000</v>
      </c>
      <c r="AZ1380" s="171">
        <f t="shared" si="299"/>
        <v>17643844.209992025</v>
      </c>
      <c r="BB1380" s="171">
        <f t="shared" si="303"/>
        <v>1286541.6666666665</v>
      </c>
      <c r="BC1380" s="171">
        <f t="shared" si="304"/>
        <v>19189.526184538652</v>
      </c>
      <c r="BD1380">
        <f t="shared" si="298"/>
        <v>2807000</v>
      </c>
      <c r="BE1380" s="171">
        <f t="shared" si="300"/>
        <v>1305731.1928512051</v>
      </c>
    </row>
    <row r="1381" spans="49:57" x14ac:dyDescent="0.2">
      <c r="AW1381" s="171">
        <f t="shared" si="301"/>
        <v>17660166.666666668</v>
      </c>
      <c r="AX1381" s="171">
        <f t="shared" si="302"/>
        <v>21963.099630996308</v>
      </c>
      <c r="AY1381">
        <f t="shared" si="297"/>
        <v>4607000</v>
      </c>
      <c r="AZ1381" s="171">
        <f t="shared" si="299"/>
        <v>17682129.766297664</v>
      </c>
      <c r="BB1381" s="171">
        <f t="shared" si="303"/>
        <v>1288833.3333333333</v>
      </c>
      <c r="BC1381" s="171">
        <f t="shared" si="304"/>
        <v>19155.405405405407</v>
      </c>
      <c r="BD1381">
        <f t="shared" si="298"/>
        <v>2812000</v>
      </c>
      <c r="BE1381" s="171">
        <f t="shared" si="300"/>
        <v>1307988.7387387387</v>
      </c>
    </row>
    <row r="1382" spans="49:57" x14ac:dyDescent="0.2">
      <c r="AW1382" s="171">
        <f t="shared" si="301"/>
        <v>17698500</v>
      </c>
      <c r="AX1382" s="171">
        <f t="shared" si="302"/>
        <v>21915.52956465237</v>
      </c>
      <c r="AY1382">
        <f t="shared" si="297"/>
        <v>4617000</v>
      </c>
      <c r="AZ1382" s="171">
        <f t="shared" si="299"/>
        <v>17720415.529564653</v>
      </c>
      <c r="BB1382" s="171">
        <f t="shared" si="303"/>
        <v>1291125</v>
      </c>
      <c r="BC1382" s="171">
        <f t="shared" si="304"/>
        <v>19121.405750798724</v>
      </c>
      <c r="BD1382">
        <f t="shared" si="298"/>
        <v>2817000</v>
      </c>
      <c r="BE1382" s="171">
        <f t="shared" si="300"/>
        <v>1310246.4057507988</v>
      </c>
    </row>
    <row r="1383" spans="49:57" x14ac:dyDescent="0.2">
      <c r="AW1383" s="171">
        <f t="shared" si="301"/>
        <v>17736833.333333336</v>
      </c>
      <c r="AX1383" s="171">
        <f t="shared" si="302"/>
        <v>21868.165117786903</v>
      </c>
      <c r="AY1383">
        <f t="shared" si="297"/>
        <v>4627000</v>
      </c>
      <c r="AZ1383" s="171">
        <f t="shared" si="299"/>
        <v>17758701.498451121</v>
      </c>
      <c r="BB1383" s="171">
        <f t="shared" si="303"/>
        <v>1293416.6666666665</v>
      </c>
      <c r="BC1383" s="171">
        <f t="shared" si="304"/>
        <v>19087.52657689582</v>
      </c>
      <c r="BD1383">
        <f t="shared" si="298"/>
        <v>2822000</v>
      </c>
      <c r="BE1383" s="171">
        <f t="shared" si="300"/>
        <v>1312504.1932435622</v>
      </c>
    </row>
    <row r="1384" spans="49:57" x14ac:dyDescent="0.2">
      <c r="AW1384" s="171">
        <f t="shared" si="301"/>
        <v>17775166.666666668</v>
      </c>
      <c r="AX1384" s="171">
        <f t="shared" si="302"/>
        <v>21821.004960103513</v>
      </c>
      <c r="AY1384">
        <f t="shared" si="297"/>
        <v>4637000</v>
      </c>
      <c r="AZ1384" s="171">
        <f t="shared" si="299"/>
        <v>17796987.671626773</v>
      </c>
      <c r="BB1384" s="171">
        <f t="shared" si="303"/>
        <v>1295708.3333333333</v>
      </c>
      <c r="BC1384" s="171">
        <f t="shared" si="304"/>
        <v>19053.767244428724</v>
      </c>
      <c r="BD1384">
        <f t="shared" si="298"/>
        <v>2827000</v>
      </c>
      <c r="BE1384" s="171">
        <f t="shared" si="300"/>
        <v>1314762.1005777619</v>
      </c>
    </row>
    <row r="1385" spans="49:57" x14ac:dyDescent="0.2">
      <c r="AW1385" s="171">
        <f t="shared" si="301"/>
        <v>17813500</v>
      </c>
      <c r="AX1385" s="171">
        <f t="shared" si="302"/>
        <v>21774.047772756618</v>
      </c>
      <c r="AY1385">
        <f t="shared" si="297"/>
        <v>4647000</v>
      </c>
      <c r="AZ1385" s="171">
        <f t="shared" si="299"/>
        <v>17835274.047772758</v>
      </c>
      <c r="BB1385" s="171">
        <f t="shared" si="303"/>
        <v>1298000</v>
      </c>
      <c r="BC1385" s="171">
        <f t="shared" si="304"/>
        <v>19020.127118644068</v>
      </c>
      <c r="BD1385">
        <f t="shared" si="298"/>
        <v>2832000</v>
      </c>
      <c r="BE1385" s="171">
        <f t="shared" si="300"/>
        <v>1317020.1271186441</v>
      </c>
    </row>
    <row r="1386" spans="49:57" x14ac:dyDescent="0.2">
      <c r="AW1386" s="171">
        <f t="shared" si="301"/>
        <v>17851833.333333336</v>
      </c>
      <c r="AX1386" s="171">
        <f t="shared" si="302"/>
        <v>21727.292248228474</v>
      </c>
      <c r="AY1386">
        <f t="shared" si="297"/>
        <v>4657000</v>
      </c>
      <c r="AZ1386" s="171">
        <f t="shared" si="299"/>
        <v>17873560.625581563</v>
      </c>
      <c r="BB1386" s="171">
        <f t="shared" si="303"/>
        <v>1300291.6666666665</v>
      </c>
      <c r="BC1386" s="171">
        <f t="shared" si="304"/>
        <v>18986.605569263305</v>
      </c>
      <c r="BD1386">
        <f t="shared" si="298"/>
        <v>2837000</v>
      </c>
      <c r="BE1386" s="171">
        <f t="shared" si="300"/>
        <v>1319278.2722359297</v>
      </c>
    </row>
    <row r="1387" spans="49:57" x14ac:dyDescent="0.2">
      <c r="AW1387" s="171">
        <f t="shared" si="301"/>
        <v>17890166.666666668</v>
      </c>
      <c r="AX1387" s="171">
        <f t="shared" si="302"/>
        <v>21680.737090207844</v>
      </c>
      <c r="AY1387">
        <f t="shared" si="297"/>
        <v>4667000</v>
      </c>
      <c r="AZ1387" s="171">
        <f t="shared" si="299"/>
        <v>17911847.403756876</v>
      </c>
      <c r="BB1387" s="171">
        <f t="shared" si="303"/>
        <v>1302583.3333333333</v>
      </c>
      <c r="BC1387" s="171">
        <f t="shared" si="304"/>
        <v>18953.201970443351</v>
      </c>
      <c r="BD1387">
        <f t="shared" si="298"/>
        <v>2842000</v>
      </c>
      <c r="BE1387" s="171">
        <f t="shared" si="300"/>
        <v>1321536.5353037766</v>
      </c>
    </row>
    <row r="1388" spans="49:57" x14ac:dyDescent="0.2">
      <c r="AW1388" s="171">
        <f t="shared" si="301"/>
        <v>17928500</v>
      </c>
      <c r="AX1388" s="171">
        <f t="shared" si="302"/>
        <v>21634.381013470174</v>
      </c>
      <c r="AY1388">
        <f t="shared" si="297"/>
        <v>4677000</v>
      </c>
      <c r="AZ1388" s="171">
        <f t="shared" si="299"/>
        <v>17950134.381013472</v>
      </c>
      <c r="BB1388" s="171">
        <f t="shared" si="303"/>
        <v>1304875</v>
      </c>
      <c r="BC1388" s="171">
        <f t="shared" si="304"/>
        <v>18919.91570073762</v>
      </c>
      <c r="BD1388">
        <f t="shared" si="298"/>
        <v>2847000</v>
      </c>
      <c r="BE1388" s="171">
        <f t="shared" si="300"/>
        <v>1323794.9157007376</v>
      </c>
    </row>
    <row r="1389" spans="49:57" x14ac:dyDescent="0.2">
      <c r="AW1389" s="171">
        <f t="shared" si="301"/>
        <v>17966833.333333336</v>
      </c>
      <c r="AX1389" s="171">
        <f t="shared" si="302"/>
        <v>21588.222743759336</v>
      </c>
      <c r="AY1389">
        <f t="shared" si="297"/>
        <v>4687000</v>
      </c>
      <c r="AZ1389" s="171">
        <f t="shared" si="299"/>
        <v>17988421.556077097</v>
      </c>
      <c r="BB1389" s="171">
        <f t="shared" si="303"/>
        <v>1307166.6666666665</v>
      </c>
      <c r="BC1389" s="171">
        <f t="shared" si="304"/>
        <v>18886.746143057502</v>
      </c>
      <c r="BD1389">
        <f t="shared" si="298"/>
        <v>2852000</v>
      </c>
      <c r="BE1389" s="171">
        <f t="shared" si="300"/>
        <v>1326053.412809724</v>
      </c>
    </row>
    <row r="1390" spans="49:57" x14ac:dyDescent="0.2">
      <c r="AW1390" s="171">
        <f t="shared" si="301"/>
        <v>18005166.666666668</v>
      </c>
      <c r="AX1390" s="171">
        <f t="shared" si="302"/>
        <v>21542.261017670855</v>
      </c>
      <c r="AY1390">
        <f t="shared" si="297"/>
        <v>4697000</v>
      </c>
      <c r="AZ1390" s="171">
        <f t="shared" si="299"/>
        <v>18026708.927684337</v>
      </c>
      <c r="BB1390" s="171">
        <f t="shared" si="303"/>
        <v>1309458.3333333333</v>
      </c>
      <c r="BC1390" s="171">
        <f t="shared" si="304"/>
        <v>18853.692684634232</v>
      </c>
      <c r="BD1390">
        <f t="shared" si="298"/>
        <v>2857000</v>
      </c>
      <c r="BE1390" s="171">
        <f t="shared" si="300"/>
        <v>1328312.0260179674</v>
      </c>
    </row>
    <row r="1391" spans="49:57" x14ac:dyDescent="0.2">
      <c r="AW1391" s="171">
        <f t="shared" si="301"/>
        <v>18043500</v>
      </c>
      <c r="AX1391" s="171">
        <f t="shared" si="302"/>
        <v>21496.494582536649</v>
      </c>
      <c r="AY1391">
        <f t="shared" si="297"/>
        <v>4707000</v>
      </c>
      <c r="AZ1391" s="171">
        <f t="shared" si="299"/>
        <v>18064996.494582538</v>
      </c>
      <c r="BB1391" s="171">
        <f t="shared" si="303"/>
        <v>1311750</v>
      </c>
      <c r="BC1391" s="171">
        <f t="shared" si="304"/>
        <v>18820.754716981133</v>
      </c>
      <c r="BD1391">
        <f t="shared" si="298"/>
        <v>2862000</v>
      </c>
      <c r="BE1391" s="171">
        <f t="shared" si="300"/>
        <v>1330570.7547169812</v>
      </c>
    </row>
    <row r="1392" spans="49:57" x14ac:dyDescent="0.2">
      <c r="AW1392" s="171">
        <f t="shared" si="301"/>
        <v>18081833.333333336</v>
      </c>
      <c r="AX1392" s="171">
        <f t="shared" si="302"/>
        <v>21450.922196311214</v>
      </c>
      <c r="AY1392">
        <f t="shared" si="297"/>
        <v>4717000</v>
      </c>
      <c r="AZ1392" s="171">
        <f t="shared" si="299"/>
        <v>18103284.255529646</v>
      </c>
      <c r="BB1392" s="171">
        <f t="shared" si="303"/>
        <v>1314041.6666666665</v>
      </c>
      <c r="BC1392" s="171">
        <f t="shared" si="304"/>
        <v>18787.931635856297</v>
      </c>
      <c r="BD1392">
        <f t="shared" si="298"/>
        <v>2867000</v>
      </c>
      <c r="BE1392" s="171">
        <f t="shared" si="300"/>
        <v>1332829.5983025229</v>
      </c>
    </row>
    <row r="1393" spans="49:57" x14ac:dyDescent="0.2">
      <c r="AW1393" s="171">
        <f t="shared" si="301"/>
        <v>18120166.666666668</v>
      </c>
      <c r="AX1393" s="171">
        <f t="shared" si="302"/>
        <v>21405.542627459276</v>
      </c>
      <c r="AY1393">
        <f t="shared" si="297"/>
        <v>4727000</v>
      </c>
      <c r="AZ1393" s="171">
        <f t="shared" si="299"/>
        <v>18141572.209294125</v>
      </c>
      <c r="BB1393" s="171">
        <f t="shared" si="303"/>
        <v>1316333.3333333333</v>
      </c>
      <c r="BC1393" s="171">
        <f t="shared" si="304"/>
        <v>18755.222841225626</v>
      </c>
      <c r="BD1393">
        <f t="shared" si="298"/>
        <v>2872000</v>
      </c>
      <c r="BE1393" s="171">
        <f t="shared" si="300"/>
        <v>1335088.5561745588</v>
      </c>
    </row>
    <row r="1394" spans="49:57" x14ac:dyDescent="0.2">
      <c r="AW1394" s="171">
        <f t="shared" si="301"/>
        <v>18158500</v>
      </c>
      <c r="AX1394" s="171">
        <f t="shared" si="302"/>
        <v>21360.354654844839</v>
      </c>
      <c r="AY1394">
        <f t="shared" si="297"/>
        <v>4737000</v>
      </c>
      <c r="AZ1394" s="171">
        <f t="shared" si="299"/>
        <v>18179860.354654845</v>
      </c>
      <c r="BB1394" s="171">
        <f t="shared" si="303"/>
        <v>1318625</v>
      </c>
      <c r="BC1394" s="171">
        <f t="shared" si="304"/>
        <v>18722.627737226278</v>
      </c>
      <c r="BD1394">
        <f t="shared" si="298"/>
        <v>2877000</v>
      </c>
      <c r="BE1394" s="171">
        <f t="shared" si="300"/>
        <v>1337347.6277372262</v>
      </c>
    </row>
    <row r="1395" spans="49:57" x14ac:dyDescent="0.2">
      <c r="AW1395" s="171">
        <f t="shared" si="301"/>
        <v>18196833.333333336</v>
      </c>
      <c r="AX1395" s="171">
        <f t="shared" si="302"/>
        <v>21315.357067621655</v>
      </c>
      <c r="AY1395">
        <f t="shared" si="297"/>
        <v>4747000</v>
      </c>
      <c r="AZ1395" s="171">
        <f t="shared" si="299"/>
        <v>18218148.690400958</v>
      </c>
      <c r="BB1395" s="171">
        <f t="shared" si="303"/>
        <v>1320916.6666666665</v>
      </c>
      <c r="BC1395" s="171">
        <f t="shared" si="304"/>
        <v>18690.145732130466</v>
      </c>
      <c r="BD1395">
        <f t="shared" si="298"/>
        <v>2882000</v>
      </c>
      <c r="BE1395" s="171">
        <f t="shared" si="300"/>
        <v>1339606.8123987969</v>
      </c>
    </row>
    <row r="1396" spans="49:57" x14ac:dyDescent="0.2">
      <c r="AW1396" s="171">
        <f t="shared" si="301"/>
        <v>18235166.666666668</v>
      </c>
      <c r="AX1396" s="171">
        <f t="shared" si="302"/>
        <v>21270.548665125079</v>
      </c>
      <c r="AY1396">
        <f t="shared" si="297"/>
        <v>4757000</v>
      </c>
      <c r="AZ1396" s="171">
        <f t="shared" si="299"/>
        <v>18256437.215331793</v>
      </c>
      <c r="BB1396" s="171">
        <f t="shared" si="303"/>
        <v>1323208.3333333333</v>
      </c>
      <c r="BC1396" s="171">
        <f t="shared" si="304"/>
        <v>18657.776238309663</v>
      </c>
      <c r="BD1396">
        <f t="shared" si="298"/>
        <v>2887000</v>
      </c>
      <c r="BE1396" s="171">
        <f t="shared" si="300"/>
        <v>1341866.1095716429</v>
      </c>
    </row>
    <row r="1397" spans="49:57" x14ac:dyDescent="0.2">
      <c r="AW1397" s="171">
        <f t="shared" si="301"/>
        <v>18273500</v>
      </c>
      <c r="AX1397" s="171">
        <f t="shared" si="302"/>
        <v>21225.928256765263</v>
      </c>
      <c r="AY1397">
        <f t="shared" si="297"/>
        <v>4767000</v>
      </c>
      <c r="AZ1397" s="171">
        <f t="shared" si="299"/>
        <v>18294725.928256765</v>
      </c>
      <c r="BB1397" s="171">
        <f t="shared" si="303"/>
        <v>1325500</v>
      </c>
      <c r="BC1397" s="171">
        <f t="shared" si="304"/>
        <v>18625.51867219917</v>
      </c>
      <c r="BD1397">
        <f t="shared" si="298"/>
        <v>2892000</v>
      </c>
      <c r="BE1397" s="171">
        <f t="shared" si="300"/>
        <v>1344125.5186721992</v>
      </c>
    </row>
    <row r="1398" spans="49:57" x14ac:dyDescent="0.2">
      <c r="AW1398" s="171">
        <f t="shared" si="301"/>
        <v>18311833.333333336</v>
      </c>
      <c r="AX1398" s="171">
        <f t="shared" si="302"/>
        <v>21181.494661921708</v>
      </c>
      <c r="AY1398">
        <f t="shared" si="297"/>
        <v>4777000</v>
      </c>
      <c r="AZ1398" s="171">
        <f t="shared" si="299"/>
        <v>18333014.827995259</v>
      </c>
      <c r="BB1398" s="171">
        <f t="shared" si="303"/>
        <v>1327791.6666666665</v>
      </c>
      <c r="BC1398" s="171">
        <f t="shared" si="304"/>
        <v>18593.37245426303</v>
      </c>
      <c r="BD1398">
        <f t="shared" si="298"/>
        <v>2897000</v>
      </c>
      <c r="BE1398" s="171">
        <f t="shared" si="300"/>
        <v>1346385.0391209295</v>
      </c>
    </row>
    <row r="1399" spans="49:57" x14ac:dyDescent="0.2">
      <c r="AW1399" s="171">
        <f t="shared" si="301"/>
        <v>18350166.666666668</v>
      </c>
      <c r="AX1399" s="171">
        <f t="shared" si="302"/>
        <v>21137.246709839146</v>
      </c>
      <c r="AY1399">
        <f t="shared" si="297"/>
        <v>4787000</v>
      </c>
      <c r="AZ1399" s="171">
        <f t="shared" si="299"/>
        <v>18371303.913376506</v>
      </c>
      <c r="BB1399" s="171">
        <f t="shared" si="303"/>
        <v>1330083.3333333333</v>
      </c>
      <c r="BC1399" s="171">
        <f t="shared" si="304"/>
        <v>18561.337008959337</v>
      </c>
      <c r="BD1399">
        <f t="shared" si="298"/>
        <v>2902000</v>
      </c>
      <c r="BE1399" s="171">
        <f t="shared" si="300"/>
        <v>1348644.6703422926</v>
      </c>
    </row>
    <row r="1400" spans="49:57" x14ac:dyDescent="0.2">
      <c r="AW1400" s="171">
        <f t="shared" si="301"/>
        <v>18388500</v>
      </c>
      <c r="AX1400" s="171">
        <f t="shared" si="302"/>
        <v>21093.183239524704</v>
      </c>
      <c r="AY1400">
        <f t="shared" si="297"/>
        <v>4797000</v>
      </c>
      <c r="AZ1400" s="171">
        <f t="shared" si="299"/>
        <v>18409593.183239523</v>
      </c>
      <c r="BB1400" s="171">
        <f t="shared" si="303"/>
        <v>1332375</v>
      </c>
      <c r="BC1400" s="171">
        <f t="shared" si="304"/>
        <v>18529.411764705881</v>
      </c>
      <c r="BD1400">
        <f t="shared" si="298"/>
        <v>2907000</v>
      </c>
      <c r="BE1400" s="171">
        <f t="shared" si="300"/>
        <v>1350904.4117647058</v>
      </c>
    </row>
    <row r="1401" spans="49:57" x14ac:dyDescent="0.2">
      <c r="AW1401" s="171">
        <f t="shared" si="301"/>
        <v>18426833.333333336</v>
      </c>
      <c r="AX1401" s="171">
        <f t="shared" si="302"/>
        <v>21049.303099646349</v>
      </c>
      <c r="AY1401">
        <f t="shared" si="297"/>
        <v>4807000</v>
      </c>
      <c r="AZ1401" s="171">
        <f t="shared" si="299"/>
        <v>18447882.636432983</v>
      </c>
      <c r="BB1401" s="171">
        <f t="shared" si="303"/>
        <v>1334666.6666666665</v>
      </c>
      <c r="BC1401" s="171">
        <f t="shared" si="304"/>
        <v>18497.596153846152</v>
      </c>
      <c r="BD1401">
        <f t="shared" si="298"/>
        <v>2912000</v>
      </c>
      <c r="BE1401" s="171">
        <f t="shared" si="300"/>
        <v>1353164.2628205128</v>
      </c>
    </row>
    <row r="1402" spans="49:57" x14ac:dyDescent="0.2">
      <c r="AW1402" s="171">
        <f t="shared" si="301"/>
        <v>18465166.666666668</v>
      </c>
      <c r="AX1402" s="171">
        <f t="shared" si="302"/>
        <v>21005.605148432634</v>
      </c>
      <c r="AY1402">
        <f t="shared" si="297"/>
        <v>4817000</v>
      </c>
      <c r="AZ1402" s="171">
        <f t="shared" si="299"/>
        <v>18486172.271815099</v>
      </c>
      <c r="BB1402" s="171">
        <f t="shared" si="303"/>
        <v>1336958.3333333333</v>
      </c>
      <c r="BC1402" s="171">
        <f t="shared" si="304"/>
        <v>18465.889612615701</v>
      </c>
      <c r="BD1402">
        <f t="shared" si="298"/>
        <v>2917000</v>
      </c>
      <c r="BE1402" s="171">
        <f t="shared" si="300"/>
        <v>1355424.2229459491</v>
      </c>
    </row>
    <row r="1403" spans="49:57" x14ac:dyDescent="0.2">
      <c r="AW1403" s="171">
        <f t="shared" si="301"/>
        <v>18503500</v>
      </c>
      <c r="AX1403" s="171">
        <f t="shared" si="302"/>
        <v>20962.088253573649</v>
      </c>
      <c r="AY1403">
        <f t="shared" si="297"/>
        <v>4827000</v>
      </c>
      <c r="AZ1403" s="171">
        <f t="shared" si="299"/>
        <v>18524462.088253573</v>
      </c>
      <c r="BB1403" s="171">
        <f t="shared" si="303"/>
        <v>1339250</v>
      </c>
      <c r="BC1403" s="171">
        <f t="shared" si="304"/>
        <v>18434.291581108828</v>
      </c>
      <c r="BD1403">
        <f t="shared" si="298"/>
        <v>2922000</v>
      </c>
      <c r="BE1403" s="171">
        <f t="shared" si="300"/>
        <v>1357684.2915811089</v>
      </c>
    </row>
    <row r="1404" spans="49:57" x14ac:dyDescent="0.2">
      <c r="AW1404" s="171">
        <f t="shared" si="301"/>
        <v>18541833.333333336</v>
      </c>
      <c r="AX1404" s="171">
        <f t="shared" si="302"/>
        <v>20918.751292123216</v>
      </c>
      <c r="AY1404">
        <f t="shared" si="297"/>
        <v>4837000</v>
      </c>
      <c r="AZ1404" s="171">
        <f t="shared" si="299"/>
        <v>18562752.08462546</v>
      </c>
      <c r="BB1404" s="171">
        <f t="shared" si="303"/>
        <v>1341541.6666666665</v>
      </c>
      <c r="BC1404" s="171">
        <f t="shared" si="304"/>
        <v>18402.801503245642</v>
      </c>
      <c r="BD1404">
        <f t="shared" si="298"/>
        <v>2927000</v>
      </c>
      <c r="BE1404" s="171">
        <f t="shared" si="300"/>
        <v>1359944.4681699122</v>
      </c>
    </row>
    <row r="1405" spans="49:57" x14ac:dyDescent="0.2">
      <c r="AW1405" s="171">
        <f t="shared" si="301"/>
        <v>18580166.666666668</v>
      </c>
      <c r="AX1405" s="171">
        <f t="shared" si="302"/>
        <v>20875.59315040231</v>
      </c>
      <c r="AY1405">
        <f t="shared" si="297"/>
        <v>4847000</v>
      </c>
      <c r="AZ1405" s="171">
        <f t="shared" si="299"/>
        <v>18601042.259817071</v>
      </c>
      <c r="BB1405" s="171">
        <f t="shared" si="303"/>
        <v>1343833.3333333333</v>
      </c>
      <c r="BC1405" s="171">
        <f t="shared" si="304"/>
        <v>18371.418826739427</v>
      </c>
      <c r="BD1405">
        <f t="shared" si="298"/>
        <v>2932000</v>
      </c>
      <c r="BE1405" s="171">
        <f t="shared" si="300"/>
        <v>1362204.7521600728</v>
      </c>
    </row>
    <row r="1406" spans="49:57" x14ac:dyDescent="0.2">
      <c r="AW1406" s="171">
        <f t="shared" si="301"/>
        <v>18618500</v>
      </c>
      <c r="AX1406" s="171">
        <f t="shared" si="302"/>
        <v>20832.612723903643</v>
      </c>
      <c r="AY1406">
        <f t="shared" si="297"/>
        <v>4857000</v>
      </c>
      <c r="AZ1406" s="171">
        <f t="shared" si="299"/>
        <v>18639332.612723902</v>
      </c>
      <c r="BB1406" s="171">
        <f t="shared" si="303"/>
        <v>1346125</v>
      </c>
      <c r="BC1406" s="171">
        <f t="shared" si="304"/>
        <v>18340.14300306435</v>
      </c>
      <c r="BD1406">
        <f t="shared" si="298"/>
        <v>2937000</v>
      </c>
      <c r="BE1406" s="171">
        <f t="shared" si="300"/>
        <v>1364465.1430030644</v>
      </c>
    </row>
    <row r="1407" spans="49:57" x14ac:dyDescent="0.2">
      <c r="AW1407" s="171">
        <f t="shared" si="301"/>
        <v>18656833.333333336</v>
      </c>
      <c r="AX1407" s="171">
        <f t="shared" si="302"/>
        <v>20789.808917197453</v>
      </c>
      <c r="AY1407">
        <f t="shared" si="297"/>
        <v>4867000</v>
      </c>
      <c r="AZ1407" s="171">
        <f t="shared" si="299"/>
        <v>18677623.142250534</v>
      </c>
      <c r="BB1407" s="171">
        <f t="shared" si="303"/>
        <v>1348416.6666666665</v>
      </c>
      <c r="BC1407" s="171">
        <f t="shared" si="304"/>
        <v>18308.973487423522</v>
      </c>
      <c r="BD1407">
        <f t="shared" si="298"/>
        <v>2942000</v>
      </c>
      <c r="BE1407" s="171">
        <f t="shared" si="300"/>
        <v>1366725.64015409</v>
      </c>
    </row>
    <row r="1408" spans="49:57" x14ac:dyDescent="0.2">
      <c r="AW1408" s="171">
        <f t="shared" si="301"/>
        <v>18695166.666666668</v>
      </c>
      <c r="AX1408" s="171">
        <f t="shared" si="302"/>
        <v>20747.180643838426</v>
      </c>
      <c r="AY1408">
        <f t="shared" ref="AY1408:AY1471" si="305">10000+AY1407</f>
        <v>4877000</v>
      </c>
      <c r="AZ1408" s="171">
        <f t="shared" si="299"/>
        <v>18715913.847310506</v>
      </c>
      <c r="BB1408" s="171">
        <f t="shared" si="303"/>
        <v>1350708.3333333333</v>
      </c>
      <c r="BC1408" s="171">
        <f t="shared" si="304"/>
        <v>18277.909738717339</v>
      </c>
      <c r="BD1408">
        <f t="shared" ref="BD1408:BD1471" si="306">5000+BD1407</f>
        <v>2947000</v>
      </c>
      <c r="BE1408" s="171">
        <f t="shared" si="300"/>
        <v>1368986.2430720506</v>
      </c>
    </row>
    <row r="1409" spans="49:57" x14ac:dyDescent="0.2">
      <c r="AW1409" s="171">
        <f t="shared" si="301"/>
        <v>18733500</v>
      </c>
      <c r="AX1409" s="171">
        <f t="shared" si="302"/>
        <v>20704.726826273789</v>
      </c>
      <c r="AY1409">
        <f t="shared" si="305"/>
        <v>4887000</v>
      </c>
      <c r="AZ1409" s="171">
        <f t="shared" si="299"/>
        <v>18754204.726826273</v>
      </c>
      <c r="BB1409" s="171">
        <f t="shared" si="303"/>
        <v>1353000</v>
      </c>
      <c r="BC1409" s="171">
        <f t="shared" si="304"/>
        <v>18246.951219512193</v>
      </c>
      <c r="BD1409">
        <f t="shared" si="306"/>
        <v>2952000</v>
      </c>
      <c r="BE1409" s="171">
        <f t="shared" si="300"/>
        <v>1371246.9512195121</v>
      </c>
    </row>
    <row r="1410" spans="49:57" x14ac:dyDescent="0.2">
      <c r="AW1410" s="171">
        <f t="shared" si="301"/>
        <v>18771833.333333336</v>
      </c>
      <c r="AX1410" s="171">
        <f t="shared" si="302"/>
        <v>20662.4463957525</v>
      </c>
      <c r="AY1410">
        <f t="shared" si="305"/>
        <v>4897000</v>
      </c>
      <c r="AZ1410" s="171">
        <f t="shared" si="299"/>
        <v>18792495.779729087</v>
      </c>
      <c r="BB1410" s="171">
        <f t="shared" si="303"/>
        <v>1355291.6666666665</v>
      </c>
      <c r="BC1410" s="171">
        <f t="shared" si="304"/>
        <v>18216.097396009471</v>
      </c>
      <c r="BD1410">
        <f t="shared" si="306"/>
        <v>2957000</v>
      </c>
      <c r="BE1410" s="171">
        <f t="shared" si="300"/>
        <v>1373507.7640626759</v>
      </c>
    </row>
    <row r="1411" spans="49:57" x14ac:dyDescent="0.2">
      <c r="AW1411" s="171">
        <f t="shared" si="301"/>
        <v>18810166.666666668</v>
      </c>
      <c r="AX1411" s="171">
        <f t="shared" si="302"/>
        <v>20620.338292235581</v>
      </c>
      <c r="AY1411">
        <f t="shared" si="305"/>
        <v>4907000</v>
      </c>
      <c r="AZ1411" s="171">
        <f t="shared" si="299"/>
        <v>18830787.004958905</v>
      </c>
      <c r="BB1411" s="171">
        <f t="shared" si="303"/>
        <v>1357583.3333333333</v>
      </c>
      <c r="BC1411" s="171">
        <f t="shared" si="304"/>
        <v>18185.347738014854</v>
      </c>
      <c r="BD1411">
        <f t="shared" si="306"/>
        <v>2962000</v>
      </c>
      <c r="BE1411" s="171">
        <f t="shared" si="300"/>
        <v>1375768.681071348</v>
      </c>
    </row>
    <row r="1412" spans="49:57" x14ac:dyDescent="0.2">
      <c r="AW1412" s="171">
        <f t="shared" si="301"/>
        <v>18848500</v>
      </c>
      <c r="AX1412" s="171">
        <f t="shared" si="302"/>
        <v>20578.401464307506</v>
      </c>
      <c r="AY1412">
        <f t="shared" si="305"/>
        <v>4917000</v>
      </c>
      <c r="AZ1412" s="171">
        <f t="shared" si="299"/>
        <v>18869078.401464306</v>
      </c>
      <c r="BB1412" s="171">
        <f t="shared" si="303"/>
        <v>1359875</v>
      </c>
      <c r="BC1412" s="171">
        <f t="shared" si="304"/>
        <v>18154.701718907989</v>
      </c>
      <c r="BD1412">
        <f t="shared" si="306"/>
        <v>2967000</v>
      </c>
      <c r="BE1412" s="171">
        <f t="shared" si="300"/>
        <v>1378029.701718908</v>
      </c>
    </row>
    <row r="1413" spans="49:57" x14ac:dyDescent="0.2">
      <c r="AW1413" s="171">
        <f t="shared" si="301"/>
        <v>18886833.333333336</v>
      </c>
      <c r="AX1413" s="171">
        <f t="shared" si="302"/>
        <v>20536.634869088695</v>
      </c>
      <c r="AY1413">
        <f t="shared" si="305"/>
        <v>4927000</v>
      </c>
      <c r="AZ1413" s="171">
        <f t="shared" ref="AZ1413:AZ1476" si="307">AW1413+AX1413</f>
        <v>18907369.968202423</v>
      </c>
      <c r="BB1413" s="171">
        <f t="shared" si="303"/>
        <v>1362166.6666666665</v>
      </c>
      <c r="BC1413" s="171">
        <f t="shared" si="304"/>
        <v>18124.158815612383</v>
      </c>
      <c r="BD1413">
        <f t="shared" si="306"/>
        <v>2972000</v>
      </c>
      <c r="BE1413" s="171">
        <f t="shared" ref="BE1413:BE1476" si="308">BB1413+BC1413</f>
        <v>1380290.8254822788</v>
      </c>
    </row>
    <row r="1414" spans="49:57" x14ac:dyDescent="0.2">
      <c r="AW1414" s="171">
        <f t="shared" ref="AW1414:AW1477" si="309">AY1414/2*$C$73</f>
        <v>18925166.666666668</v>
      </c>
      <c r="AX1414" s="171">
        <f t="shared" ref="AX1414:AX1477" si="310">$C$72*$C$71/AY1414</f>
        <v>20495.037472149077</v>
      </c>
      <c r="AY1414">
        <f t="shared" si="305"/>
        <v>4937000</v>
      </c>
      <c r="AZ1414" s="171">
        <f t="shared" si="307"/>
        <v>18945661.704138815</v>
      </c>
      <c r="BB1414" s="171">
        <f t="shared" ref="BB1414:BB1477" si="311">BD1414/2*$C$107</f>
        <v>1364458.3333333333</v>
      </c>
      <c r="BC1414" s="171">
        <f t="shared" ref="BC1414:BC1477" si="312">$C$105*$C$106/BD1414</f>
        <v>18093.718508565671</v>
      </c>
      <c r="BD1414">
        <f t="shared" si="306"/>
        <v>2977000</v>
      </c>
      <c r="BE1414" s="171">
        <f t="shared" si="308"/>
        <v>1382552.0518418988</v>
      </c>
    </row>
    <row r="1415" spans="49:57" x14ac:dyDescent="0.2">
      <c r="AW1415" s="171">
        <f t="shared" si="309"/>
        <v>18963500</v>
      </c>
      <c r="AX1415" s="171">
        <f t="shared" si="310"/>
        <v>20453.608247422679</v>
      </c>
      <c r="AY1415">
        <f t="shared" si="305"/>
        <v>4947000</v>
      </c>
      <c r="AZ1415" s="171">
        <f t="shared" si="307"/>
        <v>18983953.608247422</v>
      </c>
      <c r="BB1415" s="171">
        <f t="shared" si="311"/>
        <v>1366750</v>
      </c>
      <c r="BC1415" s="171">
        <f t="shared" si="312"/>
        <v>18063.380281690141</v>
      </c>
      <c r="BD1415">
        <f t="shared" si="306"/>
        <v>2982000</v>
      </c>
      <c r="BE1415" s="171">
        <f t="shared" si="308"/>
        <v>1384813.38028169</v>
      </c>
    </row>
    <row r="1416" spans="49:57" x14ac:dyDescent="0.2">
      <c r="AW1416" s="171">
        <f t="shared" si="309"/>
        <v>19001833.333333336</v>
      </c>
      <c r="AX1416" s="171">
        <f t="shared" si="310"/>
        <v>20412.346177123261</v>
      </c>
      <c r="AY1416">
        <f t="shared" si="305"/>
        <v>4957000</v>
      </c>
      <c r="AZ1416" s="171">
        <f t="shared" si="307"/>
        <v>19022245.679510459</v>
      </c>
      <c r="BB1416" s="171">
        <f t="shared" si="311"/>
        <v>1369041.6666666665</v>
      </c>
      <c r="BC1416" s="171">
        <f t="shared" si="312"/>
        <v>18033.143622363576</v>
      </c>
      <c r="BD1416">
        <f t="shared" si="306"/>
        <v>2987000</v>
      </c>
      <c r="BE1416" s="171">
        <f t="shared" si="308"/>
        <v>1387074.8102890302</v>
      </c>
    </row>
    <row r="1417" spans="49:57" x14ac:dyDescent="0.2">
      <c r="AW1417" s="171">
        <f t="shared" si="309"/>
        <v>19040166.666666668</v>
      </c>
      <c r="AX1417" s="171">
        <f t="shared" si="310"/>
        <v>20371.250251660964</v>
      </c>
      <c r="AY1417">
        <f t="shared" si="305"/>
        <v>4967000</v>
      </c>
      <c r="AZ1417" s="171">
        <f t="shared" si="307"/>
        <v>19060537.91691833</v>
      </c>
      <c r="BB1417" s="171">
        <f t="shared" si="311"/>
        <v>1371333.3333333333</v>
      </c>
      <c r="BC1417" s="171">
        <f t="shared" si="312"/>
        <v>18003.008021390375</v>
      </c>
      <c r="BD1417">
        <f t="shared" si="306"/>
        <v>2992000</v>
      </c>
      <c r="BE1417" s="171">
        <f t="shared" si="308"/>
        <v>1389336.3413547236</v>
      </c>
    </row>
    <row r="1418" spans="49:57" x14ac:dyDescent="0.2">
      <c r="AW1418" s="171">
        <f t="shared" si="309"/>
        <v>19078500</v>
      </c>
      <c r="AX1418" s="171">
        <f t="shared" si="310"/>
        <v>20330.319469559974</v>
      </c>
      <c r="AY1418">
        <f t="shared" si="305"/>
        <v>4977000</v>
      </c>
      <c r="AZ1418" s="171">
        <f t="shared" si="307"/>
        <v>19098830.31946956</v>
      </c>
      <c r="BB1418" s="171">
        <f t="shared" si="311"/>
        <v>1373625</v>
      </c>
      <c r="BC1418" s="171">
        <f t="shared" si="312"/>
        <v>17972.972972972973</v>
      </c>
      <c r="BD1418">
        <f t="shared" si="306"/>
        <v>2997000</v>
      </c>
      <c r="BE1418" s="171">
        <f t="shared" si="308"/>
        <v>1391597.972972973</v>
      </c>
    </row>
    <row r="1419" spans="49:57" x14ac:dyDescent="0.2">
      <c r="AW1419" s="171">
        <f t="shared" si="309"/>
        <v>19116833.333333336</v>
      </c>
      <c r="AX1419" s="171">
        <f t="shared" si="310"/>
        <v>20289.552837377181</v>
      </c>
      <c r="AY1419">
        <f t="shared" si="305"/>
        <v>4987000</v>
      </c>
      <c r="AZ1419" s="171">
        <f t="shared" si="307"/>
        <v>19137122.886170711</v>
      </c>
      <c r="BB1419" s="171">
        <f t="shared" si="311"/>
        <v>1375916.6666666665</v>
      </c>
      <c r="BC1419" s="171">
        <f t="shared" si="312"/>
        <v>17943.037974683546</v>
      </c>
      <c r="BD1419">
        <f t="shared" si="306"/>
        <v>3002000</v>
      </c>
      <c r="BE1419" s="171">
        <f t="shared" si="308"/>
        <v>1393859.7046413501</v>
      </c>
    </row>
    <row r="1420" spans="49:57" x14ac:dyDescent="0.2">
      <c r="AW1420" s="171">
        <f t="shared" si="309"/>
        <v>19155166.666666668</v>
      </c>
      <c r="AX1420" s="171">
        <f t="shared" si="310"/>
        <v>20248.949369621772</v>
      </c>
      <c r="AY1420">
        <f t="shared" si="305"/>
        <v>4997000</v>
      </c>
      <c r="AZ1420" s="171">
        <f t="shared" si="307"/>
        <v>19175415.616036288</v>
      </c>
      <c r="BB1420" s="171">
        <f t="shared" si="311"/>
        <v>1378208.3333333333</v>
      </c>
      <c r="BC1420" s="171">
        <f t="shared" si="312"/>
        <v>17913.202527435984</v>
      </c>
      <c r="BD1420">
        <f t="shared" si="306"/>
        <v>3007000</v>
      </c>
      <c r="BE1420" s="171">
        <f t="shared" si="308"/>
        <v>1396121.5358607692</v>
      </c>
    </row>
    <row r="1421" spans="49:57" x14ac:dyDescent="0.2">
      <c r="AW1421" s="171">
        <f t="shared" si="309"/>
        <v>19193500</v>
      </c>
      <c r="AX1421" s="171">
        <f t="shared" si="310"/>
        <v>20208.508088675855</v>
      </c>
      <c r="AY1421">
        <f t="shared" si="305"/>
        <v>5007000</v>
      </c>
      <c r="AZ1421" s="171">
        <f t="shared" si="307"/>
        <v>19213708.508088674</v>
      </c>
      <c r="BB1421" s="171">
        <f t="shared" si="311"/>
        <v>1380500</v>
      </c>
      <c r="BC1421" s="171">
        <f t="shared" si="312"/>
        <v>17883.466135458166</v>
      </c>
      <c r="BD1421">
        <f t="shared" si="306"/>
        <v>3012000</v>
      </c>
      <c r="BE1421" s="171">
        <f t="shared" si="308"/>
        <v>1398383.4661354581</v>
      </c>
    </row>
    <row r="1422" spans="49:57" x14ac:dyDescent="0.2">
      <c r="AW1422" s="171">
        <f t="shared" si="309"/>
        <v>19231833.333333336</v>
      </c>
      <c r="AX1422" s="171">
        <f t="shared" si="310"/>
        <v>20168.228024715965</v>
      </c>
      <c r="AY1422">
        <f t="shared" si="305"/>
        <v>5017000</v>
      </c>
      <c r="AZ1422" s="171">
        <f t="shared" si="307"/>
        <v>19252001.561358053</v>
      </c>
      <c r="BB1422" s="171">
        <f t="shared" si="311"/>
        <v>1382791.6666666665</v>
      </c>
      <c r="BC1422" s="171">
        <f t="shared" si="312"/>
        <v>17853.828306264502</v>
      </c>
      <c r="BD1422">
        <f t="shared" si="306"/>
        <v>3017000</v>
      </c>
      <c r="BE1422" s="171">
        <f t="shared" si="308"/>
        <v>1400645.494972931</v>
      </c>
    </row>
    <row r="1423" spans="49:57" x14ac:dyDescent="0.2">
      <c r="AW1423" s="171">
        <f t="shared" si="309"/>
        <v>19270166.666666668</v>
      </c>
      <c r="AX1423" s="171">
        <f t="shared" si="310"/>
        <v>20128.10821563557</v>
      </c>
      <c r="AY1423">
        <f t="shared" si="305"/>
        <v>5027000</v>
      </c>
      <c r="AZ1423" s="171">
        <f t="shared" si="307"/>
        <v>19290294.774882302</v>
      </c>
      <c r="BB1423" s="171">
        <f t="shared" si="311"/>
        <v>1385083.3333333333</v>
      </c>
      <c r="BC1423" s="171">
        <f t="shared" si="312"/>
        <v>17824.288550628724</v>
      </c>
      <c r="BD1423">
        <f t="shared" si="306"/>
        <v>3022000</v>
      </c>
      <c r="BE1423" s="171">
        <f t="shared" si="308"/>
        <v>1402907.6218839621</v>
      </c>
    </row>
    <row r="1424" spans="49:57" x14ac:dyDescent="0.2">
      <c r="AW1424" s="171">
        <f t="shared" si="309"/>
        <v>19308500</v>
      </c>
      <c r="AX1424" s="171">
        <f t="shared" si="310"/>
        <v>20088.147706968433</v>
      </c>
      <c r="AY1424">
        <f t="shared" si="305"/>
        <v>5037000</v>
      </c>
      <c r="AZ1424" s="171">
        <f t="shared" si="307"/>
        <v>19328588.147706967</v>
      </c>
      <c r="BB1424" s="171">
        <f t="shared" si="311"/>
        <v>1387375</v>
      </c>
      <c r="BC1424" s="171">
        <f t="shared" si="312"/>
        <v>17794.846382556989</v>
      </c>
      <c r="BD1424">
        <f t="shared" si="306"/>
        <v>3027000</v>
      </c>
      <c r="BE1424" s="171">
        <f t="shared" si="308"/>
        <v>1405169.8463825569</v>
      </c>
    </row>
    <row r="1425" spans="49:57" x14ac:dyDescent="0.2">
      <c r="AW1425" s="171">
        <f t="shared" si="309"/>
        <v>19346833.333333336</v>
      </c>
      <c r="AX1425" s="171">
        <f t="shared" si="310"/>
        <v>20048.345551812959</v>
      </c>
      <c r="AY1425">
        <f t="shared" si="305"/>
        <v>5047000</v>
      </c>
      <c r="AZ1425" s="171">
        <f t="shared" si="307"/>
        <v>19366881.678885147</v>
      </c>
      <c r="BB1425" s="171">
        <f t="shared" si="311"/>
        <v>1389666.6666666665</v>
      </c>
      <c r="BC1425" s="171">
        <f t="shared" si="312"/>
        <v>17765.501319261213</v>
      </c>
      <c r="BD1425">
        <f t="shared" si="306"/>
        <v>3032000</v>
      </c>
      <c r="BE1425" s="171">
        <f t="shared" si="308"/>
        <v>1407432.1679859278</v>
      </c>
    </row>
    <row r="1426" spans="49:57" x14ac:dyDescent="0.2">
      <c r="AW1426" s="171">
        <f t="shared" si="309"/>
        <v>19385166.666666668</v>
      </c>
      <c r="AX1426" s="171">
        <f t="shared" si="310"/>
        <v>20008.700810757367</v>
      </c>
      <c r="AY1426">
        <f t="shared" si="305"/>
        <v>5057000</v>
      </c>
      <c r="AZ1426" s="171">
        <f t="shared" si="307"/>
        <v>19405175.367477424</v>
      </c>
      <c r="BB1426" s="171">
        <f t="shared" si="311"/>
        <v>1391958.3333333333</v>
      </c>
      <c r="BC1426" s="171">
        <f t="shared" si="312"/>
        <v>17736.252881132696</v>
      </c>
      <c r="BD1426">
        <f t="shared" si="306"/>
        <v>3037000</v>
      </c>
      <c r="BE1426" s="171">
        <f t="shared" si="308"/>
        <v>1409694.586214466</v>
      </c>
    </row>
    <row r="1427" spans="49:57" x14ac:dyDescent="0.2">
      <c r="AW1427" s="171">
        <f t="shared" si="309"/>
        <v>19423500</v>
      </c>
      <c r="AX1427" s="171">
        <f t="shared" si="310"/>
        <v>19969.212551805802</v>
      </c>
      <c r="AY1427">
        <f t="shared" si="305"/>
        <v>5067000</v>
      </c>
      <c r="AZ1427" s="171">
        <f t="shared" si="307"/>
        <v>19443469.212551806</v>
      </c>
      <c r="BB1427" s="171">
        <f t="shared" si="311"/>
        <v>1394250</v>
      </c>
      <c r="BC1427" s="171">
        <f t="shared" si="312"/>
        <v>17707.100591715975</v>
      </c>
      <c r="BD1427">
        <f t="shared" si="306"/>
        <v>3042000</v>
      </c>
      <c r="BE1427" s="171">
        <f t="shared" si="308"/>
        <v>1411957.1005917159</v>
      </c>
    </row>
    <row r="1428" spans="49:57" x14ac:dyDescent="0.2">
      <c r="AW1428" s="171">
        <f t="shared" si="309"/>
        <v>19461833.333333336</v>
      </c>
      <c r="AX1428" s="171">
        <f t="shared" si="310"/>
        <v>19929.879850305297</v>
      </c>
      <c r="AY1428">
        <f t="shared" si="305"/>
        <v>5077000</v>
      </c>
      <c r="AZ1428" s="171">
        <f t="shared" si="307"/>
        <v>19481763.213183641</v>
      </c>
      <c r="BB1428" s="171">
        <f t="shared" si="311"/>
        <v>1396541.6666666665</v>
      </c>
      <c r="BC1428" s="171">
        <f t="shared" si="312"/>
        <v>17678.043977682966</v>
      </c>
      <c r="BD1428">
        <f t="shared" si="306"/>
        <v>3047000</v>
      </c>
      <c r="BE1428" s="171">
        <f t="shared" si="308"/>
        <v>1414219.7106443495</v>
      </c>
    </row>
    <row r="1429" spans="49:57" x14ac:dyDescent="0.2">
      <c r="AW1429" s="171">
        <f t="shared" si="309"/>
        <v>19500166.666666668</v>
      </c>
      <c r="AX1429" s="171">
        <f t="shared" si="310"/>
        <v>19890.701788873601</v>
      </c>
      <c r="AY1429">
        <f t="shared" si="305"/>
        <v>5087000</v>
      </c>
      <c r="AZ1429" s="171">
        <f t="shared" si="307"/>
        <v>19520057.36845554</v>
      </c>
      <c r="BB1429" s="171">
        <f t="shared" si="311"/>
        <v>1398833.3333333333</v>
      </c>
      <c r="BC1429" s="171">
        <f t="shared" si="312"/>
        <v>17649.082568807338</v>
      </c>
      <c r="BD1429">
        <f t="shared" si="306"/>
        <v>3052000</v>
      </c>
      <c r="BE1429" s="171">
        <f t="shared" si="308"/>
        <v>1416482.4159021406</v>
      </c>
    </row>
    <row r="1430" spans="49:57" x14ac:dyDescent="0.2">
      <c r="AW1430" s="171">
        <f t="shared" si="309"/>
        <v>19538500</v>
      </c>
      <c r="AX1430" s="171">
        <f t="shared" si="310"/>
        <v>19851.677457327842</v>
      </c>
      <c r="AY1430">
        <f t="shared" si="305"/>
        <v>5097000</v>
      </c>
      <c r="AZ1430" s="171">
        <f t="shared" si="307"/>
        <v>19558351.677457329</v>
      </c>
      <c r="BB1430" s="171">
        <f t="shared" si="311"/>
        <v>1401125</v>
      </c>
      <c r="BC1430" s="171">
        <f t="shared" si="312"/>
        <v>17620.215897939157</v>
      </c>
      <c r="BD1430">
        <f t="shared" si="306"/>
        <v>3057000</v>
      </c>
      <c r="BE1430" s="171">
        <f t="shared" si="308"/>
        <v>1418745.2158979392</v>
      </c>
    </row>
    <row r="1431" spans="49:57" x14ac:dyDescent="0.2">
      <c r="AW1431" s="171">
        <f t="shared" si="309"/>
        <v>19576833.333333336</v>
      </c>
      <c r="AX1431" s="171">
        <f t="shared" si="310"/>
        <v>19812.805952614061</v>
      </c>
      <c r="AY1431">
        <f t="shared" si="305"/>
        <v>5107000</v>
      </c>
      <c r="AZ1431" s="171">
        <f t="shared" si="307"/>
        <v>19596646.139285948</v>
      </c>
      <c r="BB1431" s="171">
        <f t="shared" si="311"/>
        <v>1403416.6666666665</v>
      </c>
      <c r="BC1431" s="171">
        <f t="shared" si="312"/>
        <v>17591.443500979753</v>
      </c>
      <c r="BD1431">
        <f t="shared" si="306"/>
        <v>3062000</v>
      </c>
      <c r="BE1431" s="171">
        <f t="shared" si="308"/>
        <v>1421008.1101676463</v>
      </c>
    </row>
    <row r="1432" spans="49:57" x14ac:dyDescent="0.2">
      <c r="AW1432" s="171">
        <f t="shared" si="309"/>
        <v>19615166.666666668</v>
      </c>
      <c r="AX1432" s="171">
        <f t="shared" si="310"/>
        <v>19774.086378737542</v>
      </c>
      <c r="AY1432">
        <f t="shared" si="305"/>
        <v>5117000</v>
      </c>
      <c r="AZ1432" s="171">
        <f t="shared" si="307"/>
        <v>19634940.753045406</v>
      </c>
      <c r="BB1432" s="171">
        <f t="shared" si="311"/>
        <v>1405708.3333333333</v>
      </c>
      <c r="BC1432" s="171">
        <f t="shared" si="312"/>
        <v>17562.764916856864</v>
      </c>
      <c r="BD1432">
        <f t="shared" si="306"/>
        <v>3067000</v>
      </c>
      <c r="BE1432" s="171">
        <f t="shared" si="308"/>
        <v>1423271.09825019</v>
      </c>
    </row>
    <row r="1433" spans="49:57" x14ac:dyDescent="0.2">
      <c r="AW1433" s="171">
        <f t="shared" si="309"/>
        <v>19653500</v>
      </c>
      <c r="AX1433" s="171">
        <f t="shared" si="310"/>
        <v>19735.517846693972</v>
      </c>
      <c r="AY1433">
        <f t="shared" si="305"/>
        <v>5127000</v>
      </c>
      <c r="AZ1433" s="171">
        <f t="shared" si="307"/>
        <v>19673235.517846692</v>
      </c>
      <c r="BB1433" s="171">
        <f t="shared" si="311"/>
        <v>1408000</v>
      </c>
      <c r="BC1433" s="171">
        <f t="shared" si="312"/>
        <v>17534.1796875</v>
      </c>
      <c r="BD1433">
        <f t="shared" si="306"/>
        <v>3072000</v>
      </c>
      <c r="BE1433" s="171">
        <f t="shared" si="308"/>
        <v>1425534.1796875</v>
      </c>
    </row>
    <row r="1434" spans="49:57" x14ac:dyDescent="0.2">
      <c r="AW1434" s="171">
        <f t="shared" si="309"/>
        <v>19691833.333333336</v>
      </c>
      <c r="AX1434" s="171">
        <f t="shared" si="310"/>
        <v>19697.099474401402</v>
      </c>
      <c r="AY1434">
        <f t="shared" si="305"/>
        <v>5137000</v>
      </c>
      <c r="AZ1434" s="171">
        <f t="shared" si="307"/>
        <v>19711530.432807736</v>
      </c>
      <c r="BB1434" s="171">
        <f t="shared" si="311"/>
        <v>1410291.6666666665</v>
      </c>
      <c r="BC1434" s="171">
        <f t="shared" si="312"/>
        <v>17505.687357816056</v>
      </c>
      <c r="BD1434">
        <f t="shared" si="306"/>
        <v>3077000</v>
      </c>
      <c r="BE1434" s="171">
        <f t="shared" si="308"/>
        <v>1427797.3540244827</v>
      </c>
    </row>
    <row r="1435" spans="49:57" x14ac:dyDescent="0.2">
      <c r="AW1435" s="171">
        <f t="shared" si="309"/>
        <v>19730166.666666668</v>
      </c>
      <c r="AX1435" s="171">
        <f t="shared" si="310"/>
        <v>19658.830386632992</v>
      </c>
      <c r="AY1435">
        <f t="shared" si="305"/>
        <v>5147000</v>
      </c>
      <c r="AZ1435" s="171">
        <f t="shared" si="307"/>
        <v>19749825.497053299</v>
      </c>
      <c r="BB1435" s="171">
        <f t="shared" si="311"/>
        <v>1412583.3333333333</v>
      </c>
      <c r="BC1435" s="171">
        <f t="shared" si="312"/>
        <v>17477.287475665151</v>
      </c>
      <c r="BD1435">
        <f t="shared" si="306"/>
        <v>3082000</v>
      </c>
      <c r="BE1435" s="171">
        <f t="shared" si="308"/>
        <v>1430060.6208089984</v>
      </c>
    </row>
    <row r="1436" spans="49:57" x14ac:dyDescent="0.2">
      <c r="AW1436" s="171">
        <f t="shared" si="309"/>
        <v>19768500</v>
      </c>
      <c r="AX1436" s="171">
        <f t="shared" si="310"/>
        <v>19620.709714950553</v>
      </c>
      <c r="AY1436">
        <f t="shared" si="305"/>
        <v>5157000</v>
      </c>
      <c r="AZ1436" s="171">
        <f t="shared" si="307"/>
        <v>19788120.709714949</v>
      </c>
      <c r="BB1436" s="171">
        <f t="shared" si="311"/>
        <v>1414875</v>
      </c>
      <c r="BC1436" s="171">
        <f t="shared" si="312"/>
        <v>17448.979591836734</v>
      </c>
      <c r="BD1436">
        <f t="shared" si="306"/>
        <v>3087000</v>
      </c>
      <c r="BE1436" s="171">
        <f t="shared" si="308"/>
        <v>1432323.9795918367</v>
      </c>
    </row>
    <row r="1437" spans="49:57" x14ac:dyDescent="0.2">
      <c r="AW1437" s="171">
        <f t="shared" si="309"/>
        <v>19806833.333333336</v>
      </c>
      <c r="AX1437" s="171">
        <f t="shared" si="310"/>
        <v>19582.736597638861</v>
      </c>
      <c r="AY1437">
        <f t="shared" si="305"/>
        <v>5167000</v>
      </c>
      <c r="AZ1437" s="171">
        <f t="shared" si="307"/>
        <v>19826416.069930974</v>
      </c>
      <c r="BB1437" s="171">
        <f t="shared" si="311"/>
        <v>1417166.6666666665</v>
      </c>
      <c r="BC1437" s="171">
        <f t="shared" si="312"/>
        <v>17420.763260025873</v>
      </c>
      <c r="BD1437">
        <f t="shared" si="306"/>
        <v>3092000</v>
      </c>
      <c r="BE1437" s="171">
        <f t="shared" si="308"/>
        <v>1434587.4299266923</v>
      </c>
    </row>
    <row r="1438" spans="49:57" x14ac:dyDescent="0.2">
      <c r="AW1438" s="171">
        <f t="shared" si="309"/>
        <v>19845166.666666668</v>
      </c>
      <c r="AX1438" s="171">
        <f t="shared" si="310"/>
        <v>19544.910179640719</v>
      </c>
      <c r="AY1438">
        <f t="shared" si="305"/>
        <v>5177000</v>
      </c>
      <c r="AZ1438" s="171">
        <f t="shared" si="307"/>
        <v>19864711.576846309</v>
      </c>
      <c r="BB1438" s="171">
        <f t="shared" si="311"/>
        <v>1419458.3333333333</v>
      </c>
      <c r="BC1438" s="171">
        <f t="shared" si="312"/>
        <v>17392.638036809814</v>
      </c>
      <c r="BD1438">
        <f t="shared" si="306"/>
        <v>3097000</v>
      </c>
      <c r="BE1438" s="171">
        <f t="shared" si="308"/>
        <v>1436850.9713701431</v>
      </c>
    </row>
    <row r="1439" spans="49:57" x14ac:dyDescent="0.2">
      <c r="AW1439" s="171">
        <f t="shared" si="309"/>
        <v>19883500</v>
      </c>
      <c r="AX1439" s="171">
        <f t="shared" si="310"/>
        <v>19507.229612492771</v>
      </c>
      <c r="AY1439">
        <f t="shared" si="305"/>
        <v>5187000</v>
      </c>
      <c r="AZ1439" s="171">
        <f t="shared" si="307"/>
        <v>19903007.229612492</v>
      </c>
      <c r="BB1439" s="171">
        <f t="shared" si="311"/>
        <v>1421750</v>
      </c>
      <c r="BC1439" s="171">
        <f t="shared" si="312"/>
        <v>17364.603481624759</v>
      </c>
      <c r="BD1439">
        <f t="shared" si="306"/>
        <v>3102000</v>
      </c>
      <c r="BE1439" s="171">
        <f t="shared" si="308"/>
        <v>1439114.6034816247</v>
      </c>
    </row>
    <row r="1440" spans="49:57" x14ac:dyDescent="0.2">
      <c r="AW1440" s="171">
        <f t="shared" si="309"/>
        <v>19921833.333333336</v>
      </c>
      <c r="AX1440" s="171">
        <f t="shared" si="310"/>
        <v>19469.694054262076</v>
      </c>
      <c r="AY1440">
        <f t="shared" si="305"/>
        <v>5197000</v>
      </c>
      <c r="AZ1440" s="171">
        <f t="shared" si="307"/>
        <v>19941303.027387597</v>
      </c>
      <c r="BB1440" s="171">
        <f t="shared" si="311"/>
        <v>1424041.6666666665</v>
      </c>
      <c r="BC1440" s="171">
        <f t="shared" si="312"/>
        <v>17336.65915674284</v>
      </c>
      <c r="BD1440">
        <f t="shared" si="306"/>
        <v>3107000</v>
      </c>
      <c r="BE1440" s="171">
        <f t="shared" si="308"/>
        <v>1441378.3258234093</v>
      </c>
    </row>
    <row r="1441" spans="49:57" x14ac:dyDescent="0.2">
      <c r="AW1441" s="171">
        <f t="shared" si="309"/>
        <v>19960166.666666668</v>
      </c>
      <c r="AX1441" s="171">
        <f t="shared" si="310"/>
        <v>19432.302669483386</v>
      </c>
      <c r="AY1441">
        <f t="shared" si="305"/>
        <v>5207000</v>
      </c>
      <c r="AZ1441" s="171">
        <f t="shared" si="307"/>
        <v>19979598.969336152</v>
      </c>
      <c r="BB1441" s="171">
        <f t="shared" si="311"/>
        <v>1426333.3333333333</v>
      </c>
      <c r="BC1441" s="171">
        <f t="shared" si="312"/>
        <v>17308.804627249356</v>
      </c>
      <c r="BD1441">
        <f t="shared" si="306"/>
        <v>3112000</v>
      </c>
      <c r="BE1441" s="171">
        <f t="shared" si="308"/>
        <v>1443642.1379605825</v>
      </c>
    </row>
    <row r="1442" spans="49:57" x14ac:dyDescent="0.2">
      <c r="AW1442" s="171">
        <f t="shared" si="309"/>
        <v>19998500</v>
      </c>
      <c r="AX1442" s="171">
        <f t="shared" si="310"/>
        <v>19395.054629097183</v>
      </c>
      <c r="AY1442">
        <f t="shared" si="305"/>
        <v>5217000</v>
      </c>
      <c r="AZ1442" s="171">
        <f t="shared" si="307"/>
        <v>20017895.054629099</v>
      </c>
      <c r="BB1442" s="171">
        <f t="shared" si="311"/>
        <v>1428625</v>
      </c>
      <c r="BC1442" s="171">
        <f t="shared" si="312"/>
        <v>17281.039461020213</v>
      </c>
      <c r="BD1442">
        <f t="shared" si="306"/>
        <v>3117000</v>
      </c>
      <c r="BE1442" s="171">
        <f t="shared" si="308"/>
        <v>1445906.0394610201</v>
      </c>
    </row>
    <row r="1443" spans="49:57" x14ac:dyDescent="0.2">
      <c r="AW1443" s="171">
        <f t="shared" si="309"/>
        <v>20036833.333333336</v>
      </c>
      <c r="AX1443" s="171">
        <f t="shared" si="310"/>
        <v>19357.949110388367</v>
      </c>
      <c r="AY1443">
        <f t="shared" si="305"/>
        <v>5227000</v>
      </c>
      <c r="AZ1443" s="171">
        <f t="shared" si="307"/>
        <v>20056191.282443725</v>
      </c>
      <c r="BB1443" s="171">
        <f t="shared" si="311"/>
        <v>1430916.6666666665</v>
      </c>
      <c r="BC1443" s="171">
        <f t="shared" si="312"/>
        <v>17253.363228699553</v>
      </c>
      <c r="BD1443">
        <f t="shared" si="306"/>
        <v>3122000</v>
      </c>
      <c r="BE1443" s="171">
        <f t="shared" si="308"/>
        <v>1448170.0298953662</v>
      </c>
    </row>
    <row r="1444" spans="49:57" x14ac:dyDescent="0.2">
      <c r="AW1444" s="171">
        <f t="shared" si="309"/>
        <v>20075166.666666668</v>
      </c>
      <c r="AX1444" s="171">
        <f t="shared" si="310"/>
        <v>19320.985296925723</v>
      </c>
      <c r="AY1444">
        <f t="shared" si="305"/>
        <v>5237000</v>
      </c>
      <c r="AZ1444" s="171">
        <f t="shared" si="307"/>
        <v>20094487.651963595</v>
      </c>
      <c r="BB1444" s="171">
        <f t="shared" si="311"/>
        <v>1433208.3333333333</v>
      </c>
      <c r="BC1444" s="171">
        <f t="shared" si="312"/>
        <v>17225.775503677647</v>
      </c>
      <c r="BD1444">
        <f t="shared" si="306"/>
        <v>3127000</v>
      </c>
      <c r="BE1444" s="171">
        <f t="shared" si="308"/>
        <v>1450434.1088370108</v>
      </c>
    </row>
    <row r="1445" spans="49:57" x14ac:dyDescent="0.2">
      <c r="AW1445" s="171">
        <f t="shared" si="309"/>
        <v>20113500</v>
      </c>
      <c r="AX1445" s="171">
        <f t="shared" si="310"/>
        <v>19284.162378502002</v>
      </c>
      <c r="AY1445">
        <f t="shared" si="305"/>
        <v>5247000</v>
      </c>
      <c r="AZ1445" s="171">
        <f t="shared" si="307"/>
        <v>20132784.162378501</v>
      </c>
      <c r="BB1445" s="171">
        <f t="shared" si="311"/>
        <v>1435500</v>
      </c>
      <c r="BC1445" s="171">
        <f t="shared" si="312"/>
        <v>17198.275862068964</v>
      </c>
      <c r="BD1445">
        <f t="shared" si="306"/>
        <v>3132000</v>
      </c>
      <c r="BE1445" s="171">
        <f t="shared" si="308"/>
        <v>1452698.2758620689</v>
      </c>
    </row>
    <row r="1446" spans="49:57" x14ac:dyDescent="0.2">
      <c r="AW1446" s="171">
        <f t="shared" si="309"/>
        <v>20151833.333333336</v>
      </c>
      <c r="AX1446" s="171">
        <f t="shared" si="310"/>
        <v>19247.479551074757</v>
      </c>
      <c r="AY1446">
        <f t="shared" si="305"/>
        <v>5257000</v>
      </c>
      <c r="AZ1446" s="171">
        <f t="shared" si="307"/>
        <v>20171080.812884409</v>
      </c>
      <c r="BB1446" s="171">
        <f t="shared" si="311"/>
        <v>1437791.6666666665</v>
      </c>
      <c r="BC1446" s="171">
        <f t="shared" si="312"/>
        <v>17170.863882690468</v>
      </c>
      <c r="BD1446">
        <f t="shared" si="306"/>
        <v>3137000</v>
      </c>
      <c r="BE1446" s="171">
        <f t="shared" si="308"/>
        <v>1454962.5305493569</v>
      </c>
    </row>
    <row r="1447" spans="49:57" x14ac:dyDescent="0.2">
      <c r="AW1447" s="171">
        <f t="shared" si="309"/>
        <v>20190166.666666668</v>
      </c>
      <c r="AX1447" s="171">
        <f t="shared" si="310"/>
        <v>19210.936016707805</v>
      </c>
      <c r="AY1447">
        <f t="shared" si="305"/>
        <v>5267000</v>
      </c>
      <c r="AZ1447" s="171">
        <f t="shared" si="307"/>
        <v>20209377.602683377</v>
      </c>
      <c r="BB1447" s="171">
        <f t="shared" si="311"/>
        <v>1440083.3333333333</v>
      </c>
      <c r="BC1447" s="171">
        <f t="shared" si="312"/>
        <v>17143.539147040101</v>
      </c>
      <c r="BD1447">
        <f t="shared" si="306"/>
        <v>3142000</v>
      </c>
      <c r="BE1447" s="171">
        <f t="shared" si="308"/>
        <v>1457226.8724803734</v>
      </c>
    </row>
    <row r="1448" spans="49:57" x14ac:dyDescent="0.2">
      <c r="AW1448" s="171">
        <f t="shared" si="309"/>
        <v>20228500</v>
      </c>
      <c r="AX1448" s="171">
        <f t="shared" si="310"/>
        <v>19174.530983513359</v>
      </c>
      <c r="AY1448">
        <f t="shared" si="305"/>
        <v>5277000</v>
      </c>
      <c r="AZ1448" s="171">
        <f t="shared" si="307"/>
        <v>20247674.530983515</v>
      </c>
      <c r="BB1448" s="171">
        <f t="shared" si="311"/>
        <v>1442375</v>
      </c>
      <c r="BC1448" s="171">
        <f t="shared" si="312"/>
        <v>17116.301239275501</v>
      </c>
      <c r="BD1448">
        <f t="shared" si="306"/>
        <v>3147000</v>
      </c>
      <c r="BE1448" s="171">
        <f t="shared" si="308"/>
        <v>1459491.3012392756</v>
      </c>
    </row>
    <row r="1449" spans="49:57" x14ac:dyDescent="0.2">
      <c r="AW1449" s="171">
        <f t="shared" si="309"/>
        <v>20266833.333333336</v>
      </c>
      <c r="AX1449" s="171">
        <f t="shared" si="310"/>
        <v>19138.263665594855</v>
      </c>
      <c r="AY1449">
        <f t="shared" si="305"/>
        <v>5287000</v>
      </c>
      <c r="AZ1449" s="171">
        <f t="shared" si="307"/>
        <v>20285971.59699893</v>
      </c>
      <c r="BB1449" s="171">
        <f t="shared" si="311"/>
        <v>1444666.6666666665</v>
      </c>
      <c r="BC1449" s="171">
        <f t="shared" si="312"/>
        <v>17089.149746192892</v>
      </c>
      <c r="BD1449">
        <f t="shared" si="306"/>
        <v>3152000</v>
      </c>
      <c r="BE1449" s="171">
        <f t="shared" si="308"/>
        <v>1461755.8164128594</v>
      </c>
    </row>
    <row r="1450" spans="49:57" x14ac:dyDescent="0.2">
      <c r="AW1450" s="171">
        <f t="shared" si="309"/>
        <v>20305166.666666668</v>
      </c>
      <c r="AX1450" s="171">
        <f t="shared" si="310"/>
        <v>19102.133282990373</v>
      </c>
      <c r="AY1450">
        <f t="shared" si="305"/>
        <v>5297000</v>
      </c>
      <c r="AZ1450" s="171">
        <f t="shared" si="307"/>
        <v>20324268.799949657</v>
      </c>
      <c r="BB1450" s="171">
        <f t="shared" si="311"/>
        <v>1446958.3333333333</v>
      </c>
      <c r="BC1450" s="171">
        <f t="shared" si="312"/>
        <v>17062.08425720621</v>
      </c>
      <c r="BD1450">
        <f t="shared" si="306"/>
        <v>3157000</v>
      </c>
      <c r="BE1450" s="171">
        <f t="shared" si="308"/>
        <v>1464020.4175905394</v>
      </c>
    </row>
    <row r="1451" spans="49:57" x14ac:dyDescent="0.2">
      <c r="AW1451" s="171">
        <f t="shared" si="309"/>
        <v>20343500</v>
      </c>
      <c r="AX1451" s="171">
        <f t="shared" si="310"/>
        <v>19066.139061616734</v>
      </c>
      <c r="AY1451">
        <f t="shared" si="305"/>
        <v>5307000</v>
      </c>
      <c r="AZ1451" s="171">
        <f t="shared" si="307"/>
        <v>20362566.139061615</v>
      </c>
      <c r="BB1451" s="171">
        <f t="shared" si="311"/>
        <v>1449250</v>
      </c>
      <c r="BC1451" s="171">
        <f t="shared" si="312"/>
        <v>17035.104364326377</v>
      </c>
      <c r="BD1451">
        <f t="shared" si="306"/>
        <v>3162000</v>
      </c>
      <c r="BE1451" s="171">
        <f t="shared" si="308"/>
        <v>1466285.1043643265</v>
      </c>
    </row>
    <row r="1452" spans="49:57" x14ac:dyDescent="0.2">
      <c r="AW1452" s="171">
        <f t="shared" si="309"/>
        <v>20381833.333333336</v>
      </c>
      <c r="AX1452" s="171">
        <f t="shared" si="310"/>
        <v>19030.28023321422</v>
      </c>
      <c r="AY1452">
        <f t="shared" si="305"/>
        <v>5317000</v>
      </c>
      <c r="AZ1452" s="171">
        <f t="shared" si="307"/>
        <v>20400863.613566551</v>
      </c>
      <c r="BB1452" s="171">
        <f t="shared" si="311"/>
        <v>1451541.6666666665</v>
      </c>
      <c r="BC1452" s="171">
        <f t="shared" si="312"/>
        <v>17008.209662140827</v>
      </c>
      <c r="BD1452">
        <f t="shared" si="306"/>
        <v>3167000</v>
      </c>
      <c r="BE1452" s="171">
        <f t="shared" si="308"/>
        <v>1468549.8763288073</v>
      </c>
    </row>
    <row r="1453" spans="49:57" x14ac:dyDescent="0.2">
      <c r="AW1453" s="171">
        <f t="shared" si="309"/>
        <v>20420166.666666668</v>
      </c>
      <c r="AX1453" s="171">
        <f t="shared" si="310"/>
        <v>18994.556035291909</v>
      </c>
      <c r="AY1453">
        <f t="shared" si="305"/>
        <v>5327000</v>
      </c>
      <c r="AZ1453" s="171">
        <f t="shared" si="307"/>
        <v>20439161.222701959</v>
      </c>
      <c r="BB1453" s="171">
        <f t="shared" si="311"/>
        <v>1453833.3333333333</v>
      </c>
      <c r="BC1453" s="171">
        <f t="shared" si="312"/>
        <v>16981.399747793192</v>
      </c>
      <c r="BD1453">
        <f t="shared" si="306"/>
        <v>3172000</v>
      </c>
      <c r="BE1453" s="171">
        <f t="shared" si="308"/>
        <v>1470814.7330811264</v>
      </c>
    </row>
    <row r="1454" spans="49:57" x14ac:dyDescent="0.2">
      <c r="AW1454" s="171">
        <f t="shared" si="309"/>
        <v>20458500</v>
      </c>
      <c r="AX1454" s="171">
        <f t="shared" si="310"/>
        <v>18958.965711073637</v>
      </c>
      <c r="AY1454">
        <f t="shared" si="305"/>
        <v>5337000</v>
      </c>
      <c r="AZ1454" s="171">
        <f t="shared" si="307"/>
        <v>20477458.965711072</v>
      </c>
      <c r="BB1454" s="171">
        <f t="shared" si="311"/>
        <v>1456125</v>
      </c>
      <c r="BC1454" s="171">
        <f t="shared" si="312"/>
        <v>16954.674220963174</v>
      </c>
      <c r="BD1454">
        <f t="shared" si="306"/>
        <v>3177000</v>
      </c>
      <c r="BE1454" s="171">
        <f t="shared" si="308"/>
        <v>1473079.6742209631</v>
      </c>
    </row>
    <row r="1455" spans="49:57" x14ac:dyDescent="0.2">
      <c r="AW1455" s="171">
        <f t="shared" si="309"/>
        <v>20496833.333333336</v>
      </c>
      <c r="AX1455" s="171">
        <f t="shared" si="310"/>
        <v>18923.508509444549</v>
      </c>
      <c r="AY1455">
        <f t="shared" si="305"/>
        <v>5347000</v>
      </c>
      <c r="AZ1455" s="171">
        <f t="shared" si="307"/>
        <v>20515756.841842782</v>
      </c>
      <c r="BB1455" s="171">
        <f t="shared" si="311"/>
        <v>1458416.6666666665</v>
      </c>
      <c r="BC1455" s="171">
        <f t="shared" si="312"/>
        <v>16928.032683846639</v>
      </c>
      <c r="BD1455">
        <f t="shared" si="306"/>
        <v>3182000</v>
      </c>
      <c r="BE1455" s="171">
        <f t="shared" si="308"/>
        <v>1475344.6993505131</v>
      </c>
    </row>
    <row r="1456" spans="49:57" x14ac:dyDescent="0.2">
      <c r="AW1456" s="171">
        <f t="shared" si="309"/>
        <v>20535166.666666668</v>
      </c>
      <c r="AX1456" s="171">
        <f t="shared" si="310"/>
        <v>18888.183684898264</v>
      </c>
      <c r="AY1456">
        <f t="shared" si="305"/>
        <v>5357000</v>
      </c>
      <c r="AZ1456" s="171">
        <f t="shared" si="307"/>
        <v>20554054.850351565</v>
      </c>
      <c r="BB1456" s="171">
        <f t="shared" si="311"/>
        <v>1460708.3333333333</v>
      </c>
      <c r="BC1456" s="171">
        <f t="shared" si="312"/>
        <v>16901.474741135866</v>
      </c>
      <c r="BD1456">
        <f t="shared" si="306"/>
        <v>3187000</v>
      </c>
      <c r="BE1456" s="171">
        <f t="shared" si="308"/>
        <v>1477609.8080744692</v>
      </c>
    </row>
    <row r="1457" spans="49:57" x14ac:dyDescent="0.2">
      <c r="AW1457" s="171">
        <f t="shared" si="309"/>
        <v>20573500</v>
      </c>
      <c r="AX1457" s="171">
        <f t="shared" si="310"/>
        <v>18852.990497484629</v>
      </c>
      <c r="AY1457">
        <f t="shared" si="305"/>
        <v>5367000</v>
      </c>
      <c r="AZ1457" s="171">
        <f t="shared" si="307"/>
        <v>20592352.990497485</v>
      </c>
      <c r="BB1457" s="171">
        <f t="shared" si="311"/>
        <v>1463000</v>
      </c>
      <c r="BC1457" s="171">
        <f t="shared" si="312"/>
        <v>16875</v>
      </c>
      <c r="BD1457">
        <f t="shared" si="306"/>
        <v>3192000</v>
      </c>
      <c r="BE1457" s="171">
        <f t="shared" si="308"/>
        <v>1479875</v>
      </c>
    </row>
    <row r="1458" spans="49:57" x14ac:dyDescent="0.2">
      <c r="AW1458" s="171">
        <f t="shared" si="309"/>
        <v>20611833.333333336</v>
      </c>
      <c r="AX1458" s="171">
        <f t="shared" si="310"/>
        <v>18817.928212758045</v>
      </c>
      <c r="AY1458">
        <f t="shared" si="305"/>
        <v>5377000</v>
      </c>
      <c r="AZ1458" s="171">
        <f t="shared" si="307"/>
        <v>20630651.261546094</v>
      </c>
      <c r="BB1458" s="171">
        <f t="shared" si="311"/>
        <v>1465291.6666666665</v>
      </c>
      <c r="BC1458" s="171">
        <f t="shared" si="312"/>
        <v>16848.608070065686</v>
      </c>
      <c r="BD1458">
        <f t="shared" si="306"/>
        <v>3197000</v>
      </c>
      <c r="BE1458" s="171">
        <f t="shared" si="308"/>
        <v>1482140.2747367322</v>
      </c>
    </row>
    <row r="1459" spans="49:57" x14ac:dyDescent="0.2">
      <c r="AW1459" s="171">
        <f t="shared" si="309"/>
        <v>20650166.666666668</v>
      </c>
      <c r="AX1459" s="171">
        <f t="shared" si="310"/>
        <v>18782.996101726378</v>
      </c>
      <c r="AY1459">
        <f t="shared" si="305"/>
        <v>5387000</v>
      </c>
      <c r="AZ1459" s="171">
        <f t="shared" si="307"/>
        <v>20668949.662768394</v>
      </c>
      <c r="BB1459" s="171">
        <f t="shared" si="311"/>
        <v>1467583.3333333333</v>
      </c>
      <c r="BC1459" s="171">
        <f t="shared" si="312"/>
        <v>16822.298563397875</v>
      </c>
      <c r="BD1459">
        <f t="shared" si="306"/>
        <v>3202000</v>
      </c>
      <c r="BE1459" s="171">
        <f t="shared" si="308"/>
        <v>1484405.6318967312</v>
      </c>
    </row>
    <row r="1460" spans="49:57" x14ac:dyDescent="0.2">
      <c r="AW1460" s="171">
        <f t="shared" si="309"/>
        <v>20688500</v>
      </c>
      <c r="AX1460" s="171">
        <f t="shared" si="310"/>
        <v>18748.193440800445</v>
      </c>
      <c r="AY1460">
        <f t="shared" si="305"/>
        <v>5397000</v>
      </c>
      <c r="AZ1460" s="171">
        <f t="shared" si="307"/>
        <v>20707248.193440799</v>
      </c>
      <c r="BB1460" s="171">
        <f t="shared" si="311"/>
        <v>1469875</v>
      </c>
      <c r="BC1460" s="171">
        <f t="shared" si="312"/>
        <v>16796.071094480823</v>
      </c>
      <c r="BD1460">
        <f t="shared" si="306"/>
        <v>3207000</v>
      </c>
      <c r="BE1460" s="171">
        <f t="shared" si="308"/>
        <v>1486671.0710944808</v>
      </c>
    </row>
    <row r="1461" spans="49:57" x14ac:dyDescent="0.2">
      <c r="AW1461" s="171">
        <f t="shared" si="309"/>
        <v>20726833.333333336</v>
      </c>
      <c r="AX1461" s="171">
        <f t="shared" si="310"/>
        <v>18713.519511744034</v>
      </c>
      <c r="AY1461">
        <f t="shared" si="305"/>
        <v>5407000</v>
      </c>
      <c r="AZ1461" s="171">
        <f t="shared" si="307"/>
        <v>20745546.85284508</v>
      </c>
      <c r="BB1461" s="171">
        <f t="shared" si="311"/>
        <v>1472166.6666666665</v>
      </c>
      <c r="BC1461" s="171">
        <f t="shared" si="312"/>
        <v>16769.925280199252</v>
      </c>
      <c r="BD1461">
        <f t="shared" si="306"/>
        <v>3212000</v>
      </c>
      <c r="BE1461" s="171">
        <f t="shared" si="308"/>
        <v>1488936.5919468657</v>
      </c>
    </row>
    <row r="1462" spans="49:57" x14ac:dyDescent="0.2">
      <c r="AW1462" s="171">
        <f t="shared" si="309"/>
        <v>20765166.666666668</v>
      </c>
      <c r="AX1462" s="171">
        <f t="shared" si="310"/>
        <v>18678.973601624515</v>
      </c>
      <c r="AY1462">
        <f t="shared" si="305"/>
        <v>5417000</v>
      </c>
      <c r="AZ1462" s="171">
        <f t="shared" si="307"/>
        <v>20783845.640268292</v>
      </c>
      <c r="BB1462" s="171">
        <f t="shared" si="311"/>
        <v>1474458.3333333333</v>
      </c>
      <c r="BC1462" s="171">
        <f t="shared" si="312"/>
        <v>16743.860739819709</v>
      </c>
      <c r="BD1462">
        <f t="shared" si="306"/>
        <v>3217000</v>
      </c>
      <c r="BE1462" s="171">
        <f t="shared" si="308"/>
        <v>1491202.194073153</v>
      </c>
    </row>
    <row r="1463" spans="49:57" x14ac:dyDescent="0.2">
      <c r="AW1463" s="171">
        <f t="shared" si="309"/>
        <v>20803500</v>
      </c>
      <c r="AX1463" s="171">
        <f t="shared" si="310"/>
        <v>18644.555002763958</v>
      </c>
      <c r="AY1463">
        <f t="shared" si="305"/>
        <v>5427000</v>
      </c>
      <c r="AZ1463" s="171">
        <f t="shared" si="307"/>
        <v>20822144.555002764</v>
      </c>
      <c r="BB1463" s="171">
        <f t="shared" si="311"/>
        <v>1476750</v>
      </c>
      <c r="BC1463" s="171">
        <f t="shared" si="312"/>
        <v>16717.877094972067</v>
      </c>
      <c r="BD1463">
        <f t="shared" si="306"/>
        <v>3222000</v>
      </c>
      <c r="BE1463" s="171">
        <f t="shared" si="308"/>
        <v>1493467.8770949722</v>
      </c>
    </row>
    <row r="1464" spans="49:57" x14ac:dyDescent="0.2">
      <c r="AW1464" s="171">
        <f t="shared" si="309"/>
        <v>20841833.333333336</v>
      </c>
      <c r="AX1464" s="171">
        <f t="shared" si="310"/>
        <v>18610.263012690823</v>
      </c>
      <c r="AY1464">
        <f t="shared" si="305"/>
        <v>5437000</v>
      </c>
      <c r="AZ1464" s="171">
        <f t="shared" si="307"/>
        <v>20860443.596346028</v>
      </c>
      <c r="BB1464" s="171">
        <f t="shared" si="311"/>
        <v>1479041.6666666665</v>
      </c>
      <c r="BC1464" s="171">
        <f t="shared" si="312"/>
        <v>16691.973969631235</v>
      </c>
      <c r="BD1464">
        <f t="shared" si="306"/>
        <v>3227000</v>
      </c>
      <c r="BE1464" s="171">
        <f t="shared" si="308"/>
        <v>1495733.6406362976</v>
      </c>
    </row>
    <row r="1465" spans="49:57" x14ac:dyDescent="0.2">
      <c r="AW1465" s="171">
        <f t="shared" si="309"/>
        <v>20880166.666666668</v>
      </c>
      <c r="AX1465" s="171">
        <f t="shared" si="310"/>
        <v>18576.096934092162</v>
      </c>
      <c r="AY1465">
        <f t="shared" si="305"/>
        <v>5447000</v>
      </c>
      <c r="AZ1465" s="171">
        <f t="shared" si="307"/>
        <v>20898742.763600759</v>
      </c>
      <c r="BB1465" s="171">
        <f t="shared" si="311"/>
        <v>1481333.3333333333</v>
      </c>
      <c r="BC1465" s="171">
        <f t="shared" si="312"/>
        <v>16666.15099009901</v>
      </c>
      <c r="BD1465">
        <f t="shared" si="306"/>
        <v>3232000</v>
      </c>
      <c r="BE1465" s="171">
        <f t="shared" si="308"/>
        <v>1497999.4843234322</v>
      </c>
    </row>
    <row r="1466" spans="49:57" x14ac:dyDescent="0.2">
      <c r="AW1466" s="171">
        <f t="shared" si="309"/>
        <v>20918500</v>
      </c>
      <c r="AX1466" s="171">
        <f t="shared" si="310"/>
        <v>18542.056074766355</v>
      </c>
      <c r="AY1466">
        <f t="shared" si="305"/>
        <v>5457000</v>
      </c>
      <c r="AZ1466" s="171">
        <f t="shared" si="307"/>
        <v>20937042.056074765</v>
      </c>
      <c r="BB1466" s="171">
        <f t="shared" si="311"/>
        <v>1483625</v>
      </c>
      <c r="BC1466" s="171">
        <f t="shared" si="312"/>
        <v>16640.407784986099</v>
      </c>
      <c r="BD1466">
        <f t="shared" si="306"/>
        <v>3237000</v>
      </c>
      <c r="BE1466" s="171">
        <f t="shared" si="308"/>
        <v>1500265.4077849861</v>
      </c>
    </row>
    <row r="1467" spans="49:57" x14ac:dyDescent="0.2">
      <c r="AW1467" s="171">
        <f t="shared" si="309"/>
        <v>20956833.333333336</v>
      </c>
      <c r="AX1467" s="171">
        <f t="shared" si="310"/>
        <v>18508.139747576366</v>
      </c>
      <c r="AY1467">
        <f t="shared" si="305"/>
        <v>5467000</v>
      </c>
      <c r="AZ1467" s="171">
        <f t="shared" si="307"/>
        <v>20975341.473080911</v>
      </c>
      <c r="BB1467" s="171">
        <f t="shared" si="311"/>
        <v>1485916.6666666665</v>
      </c>
      <c r="BC1467" s="171">
        <f t="shared" si="312"/>
        <v>16614.743985194324</v>
      </c>
      <c r="BD1467">
        <f t="shared" si="306"/>
        <v>3242000</v>
      </c>
      <c r="BE1467" s="171">
        <f t="shared" si="308"/>
        <v>1502531.4106518608</v>
      </c>
    </row>
    <row r="1468" spans="49:57" x14ac:dyDescent="0.2">
      <c r="AW1468" s="171">
        <f t="shared" si="309"/>
        <v>20995166.666666668</v>
      </c>
      <c r="AX1468" s="171">
        <f t="shared" si="310"/>
        <v>18474.347270403505</v>
      </c>
      <c r="AY1468">
        <f t="shared" si="305"/>
        <v>5477000</v>
      </c>
      <c r="AZ1468" s="171">
        <f t="shared" si="307"/>
        <v>21013641.013937071</v>
      </c>
      <c r="BB1468" s="171">
        <f t="shared" si="311"/>
        <v>1488208.3333333333</v>
      </c>
      <c r="BC1468" s="171">
        <f t="shared" si="312"/>
        <v>16589.159223898983</v>
      </c>
      <c r="BD1468">
        <f t="shared" si="306"/>
        <v>3247000</v>
      </c>
      <c r="BE1468" s="171">
        <f t="shared" si="308"/>
        <v>1504797.4925572323</v>
      </c>
    </row>
    <row r="1469" spans="49:57" x14ac:dyDescent="0.2">
      <c r="AW1469" s="171">
        <f t="shared" si="309"/>
        <v>21033500</v>
      </c>
      <c r="AX1469" s="171">
        <f t="shared" si="310"/>
        <v>18440.677966101695</v>
      </c>
      <c r="AY1469">
        <f t="shared" si="305"/>
        <v>5487000</v>
      </c>
      <c r="AZ1469" s="171">
        <f t="shared" si="307"/>
        <v>21051940.677966103</v>
      </c>
      <c r="BB1469" s="171">
        <f t="shared" si="311"/>
        <v>1490500</v>
      </c>
      <c r="BC1469" s="171">
        <f t="shared" si="312"/>
        <v>16563.653136531364</v>
      </c>
      <c r="BD1469">
        <f t="shared" si="306"/>
        <v>3252000</v>
      </c>
      <c r="BE1469" s="171">
        <f t="shared" si="308"/>
        <v>1507063.6531365314</v>
      </c>
    </row>
    <row r="1470" spans="49:57" x14ac:dyDescent="0.2">
      <c r="AW1470" s="171">
        <f t="shared" si="309"/>
        <v>21071833.333333336</v>
      </c>
      <c r="AX1470" s="171">
        <f t="shared" si="310"/>
        <v>18407.131162452246</v>
      </c>
      <c r="AY1470">
        <f t="shared" si="305"/>
        <v>5497000</v>
      </c>
      <c r="AZ1470" s="171">
        <f t="shared" si="307"/>
        <v>21090240.464495789</v>
      </c>
      <c r="BB1470" s="171">
        <f t="shared" si="311"/>
        <v>1492791.6666666665</v>
      </c>
      <c r="BC1470" s="171">
        <f t="shared" si="312"/>
        <v>16538.225360761437</v>
      </c>
      <c r="BD1470">
        <f t="shared" si="306"/>
        <v>3257000</v>
      </c>
      <c r="BE1470" s="171">
        <f t="shared" si="308"/>
        <v>1509329.8920274279</v>
      </c>
    </row>
    <row r="1471" spans="49:57" x14ac:dyDescent="0.2">
      <c r="AW1471" s="171">
        <f t="shared" si="309"/>
        <v>21110166.666666668</v>
      </c>
      <c r="AX1471" s="171">
        <f t="shared" si="310"/>
        <v>18373.70619211912</v>
      </c>
      <c r="AY1471">
        <f t="shared" si="305"/>
        <v>5507000</v>
      </c>
      <c r="AZ1471" s="171">
        <f t="shared" si="307"/>
        <v>21128540.372858789</v>
      </c>
      <c r="BB1471" s="171">
        <f t="shared" si="311"/>
        <v>1495083.3333333333</v>
      </c>
      <c r="BC1471" s="171">
        <f t="shared" si="312"/>
        <v>16512.875536480686</v>
      </c>
      <c r="BD1471">
        <f t="shared" si="306"/>
        <v>3262000</v>
      </c>
      <c r="BE1471" s="171">
        <f t="shared" si="308"/>
        <v>1511596.2088698139</v>
      </c>
    </row>
    <row r="1472" spans="49:57" x14ac:dyDescent="0.2">
      <c r="AW1472" s="171">
        <f t="shared" si="309"/>
        <v>21148500</v>
      </c>
      <c r="AX1472" s="171">
        <f t="shared" si="310"/>
        <v>18340.402392604676</v>
      </c>
      <c r="AY1472">
        <f t="shared" ref="AY1472:AY1535" si="313">10000+AY1471</f>
        <v>5517000</v>
      </c>
      <c r="AZ1472" s="171">
        <f t="shared" si="307"/>
        <v>21166840.402392603</v>
      </c>
      <c r="BB1472" s="171">
        <f t="shared" si="311"/>
        <v>1497375</v>
      </c>
      <c r="BC1472" s="171">
        <f t="shared" si="312"/>
        <v>16487.603305785124</v>
      </c>
      <c r="BD1472">
        <f t="shared" ref="BD1472:BD1535" si="314">5000+BD1471</f>
        <v>3267000</v>
      </c>
      <c r="BE1472" s="171">
        <f t="shared" si="308"/>
        <v>1513862.6033057852</v>
      </c>
    </row>
    <row r="1473" spans="49:57" x14ac:dyDescent="0.2">
      <c r="AW1473" s="171">
        <f t="shared" si="309"/>
        <v>21186833.333333336</v>
      </c>
      <c r="AX1473" s="171">
        <f t="shared" si="310"/>
        <v>18307.219106205899</v>
      </c>
      <c r="AY1473">
        <f t="shared" si="313"/>
        <v>5527000</v>
      </c>
      <c r="AZ1473" s="171">
        <f t="shared" si="307"/>
        <v>21205140.552439541</v>
      </c>
      <c r="BB1473" s="171">
        <f t="shared" si="311"/>
        <v>1499666.6666666665</v>
      </c>
      <c r="BC1473" s="171">
        <f t="shared" si="312"/>
        <v>16462.408312958436</v>
      </c>
      <c r="BD1473">
        <f t="shared" si="314"/>
        <v>3272000</v>
      </c>
      <c r="BE1473" s="171">
        <f t="shared" si="308"/>
        <v>1516129.0749796249</v>
      </c>
    </row>
    <row r="1474" spans="49:57" x14ac:dyDescent="0.2">
      <c r="AW1474" s="171">
        <f t="shared" si="309"/>
        <v>21225166.666666668</v>
      </c>
      <c r="AX1474" s="171">
        <f t="shared" si="310"/>
        <v>18274.155679971103</v>
      </c>
      <c r="AY1474">
        <f t="shared" si="313"/>
        <v>5537000</v>
      </c>
      <c r="AZ1474" s="171">
        <f t="shared" si="307"/>
        <v>21243440.822346639</v>
      </c>
      <c r="BB1474" s="171">
        <f t="shared" si="311"/>
        <v>1501958.3333333333</v>
      </c>
      <c r="BC1474" s="171">
        <f t="shared" si="312"/>
        <v>16437.290204455294</v>
      </c>
      <c r="BD1474">
        <f t="shared" si="314"/>
        <v>3277000</v>
      </c>
      <c r="BE1474" s="171">
        <f t="shared" si="308"/>
        <v>1518395.6235377886</v>
      </c>
    </row>
    <row r="1475" spans="49:57" x14ac:dyDescent="0.2">
      <c r="AW1475" s="171">
        <f t="shared" si="309"/>
        <v>21263500</v>
      </c>
      <c r="AX1475" s="171">
        <f t="shared" si="310"/>
        <v>18241.21146565711</v>
      </c>
      <c r="AY1475">
        <f t="shared" si="313"/>
        <v>5547000</v>
      </c>
      <c r="AZ1475" s="171">
        <f t="shared" si="307"/>
        <v>21281741.211465657</v>
      </c>
      <c r="BB1475" s="171">
        <f t="shared" si="311"/>
        <v>1504250</v>
      </c>
      <c r="BC1475" s="171">
        <f t="shared" si="312"/>
        <v>16412.248628884827</v>
      </c>
      <c r="BD1475">
        <f t="shared" si="314"/>
        <v>3282000</v>
      </c>
      <c r="BE1475" s="171">
        <f t="shared" si="308"/>
        <v>1520662.2486288848</v>
      </c>
    </row>
    <row r="1476" spans="49:57" x14ac:dyDescent="0.2">
      <c r="AW1476" s="171">
        <f t="shared" si="309"/>
        <v>21301833.333333336</v>
      </c>
      <c r="AX1476" s="171">
        <f t="shared" si="310"/>
        <v>18208.385819686882</v>
      </c>
      <c r="AY1476">
        <f t="shared" si="313"/>
        <v>5557000</v>
      </c>
      <c r="AZ1476" s="171">
        <f t="shared" si="307"/>
        <v>21320041.719153024</v>
      </c>
      <c r="BB1476" s="171">
        <f t="shared" si="311"/>
        <v>1506541.6666666665</v>
      </c>
      <c r="BC1476" s="171">
        <f t="shared" si="312"/>
        <v>16387.283236994219</v>
      </c>
      <c r="BD1476">
        <f t="shared" si="314"/>
        <v>3287000</v>
      </c>
      <c r="BE1476" s="171">
        <f t="shared" si="308"/>
        <v>1522928.9499036607</v>
      </c>
    </row>
    <row r="1477" spans="49:57" x14ac:dyDescent="0.2">
      <c r="AW1477" s="171">
        <f t="shared" si="309"/>
        <v>21340166.666666668</v>
      </c>
      <c r="AX1477" s="171">
        <f t="shared" si="310"/>
        <v>18175.678103107599</v>
      </c>
      <c r="AY1477">
        <f t="shared" si="313"/>
        <v>5567000</v>
      </c>
      <c r="AZ1477" s="171">
        <f t="shared" ref="AZ1477:AZ1540" si="315">AW1477+AX1477</f>
        <v>21358342.344769776</v>
      </c>
      <c r="BB1477" s="171">
        <f t="shared" si="311"/>
        <v>1508833.3333333333</v>
      </c>
      <c r="BC1477" s="171">
        <f t="shared" si="312"/>
        <v>16362.393681652491</v>
      </c>
      <c r="BD1477">
        <f t="shared" si="314"/>
        <v>3292000</v>
      </c>
      <c r="BE1477" s="171">
        <f t="shared" ref="BE1477:BE1540" si="316">BB1477+BC1477</f>
        <v>1525195.7270149856</v>
      </c>
    </row>
    <row r="1478" spans="49:57" x14ac:dyDescent="0.2">
      <c r="AW1478" s="171">
        <f t="shared" ref="AW1478:AW1541" si="317">AY1478/2*$C$73</f>
        <v>21378500</v>
      </c>
      <c r="AX1478" s="171">
        <f t="shared" ref="AX1478:AX1541" si="318">$C$72*$C$71/AY1478</f>
        <v>18143.087681549219</v>
      </c>
      <c r="AY1478">
        <f t="shared" si="313"/>
        <v>5577000</v>
      </c>
      <c r="AZ1478" s="171">
        <f t="shared" si="315"/>
        <v>21396643.087681551</v>
      </c>
      <c r="BB1478" s="171">
        <f t="shared" ref="BB1478:BB1541" si="319">BD1478/2*$C$107</f>
        <v>1511125</v>
      </c>
      <c r="BC1478" s="171">
        <f t="shared" ref="BC1478:BC1541" si="320">$C$105*$C$106/BD1478</f>
        <v>16337.579617834395</v>
      </c>
      <c r="BD1478">
        <f t="shared" si="314"/>
        <v>3297000</v>
      </c>
      <c r="BE1478" s="171">
        <f t="shared" si="316"/>
        <v>1527462.5796178344</v>
      </c>
    </row>
    <row r="1479" spans="49:57" x14ac:dyDescent="0.2">
      <c r="AW1479" s="171">
        <f t="shared" si="317"/>
        <v>21416833.333333336</v>
      </c>
      <c r="AX1479" s="171">
        <f t="shared" si="318"/>
        <v>18110.613925183461</v>
      </c>
      <c r="AY1479">
        <f t="shared" si="313"/>
        <v>5587000</v>
      </c>
      <c r="AZ1479" s="171">
        <f t="shared" si="315"/>
        <v>21434943.947258521</v>
      </c>
      <c r="BB1479" s="171">
        <f t="shared" si="319"/>
        <v>1513416.6666666665</v>
      </c>
      <c r="BC1479" s="171">
        <f t="shared" si="320"/>
        <v>16312.840702604482</v>
      </c>
      <c r="BD1479">
        <f t="shared" si="314"/>
        <v>3302000</v>
      </c>
      <c r="BE1479" s="171">
        <f t="shared" si="316"/>
        <v>1529729.507369271</v>
      </c>
    </row>
    <row r="1480" spans="49:57" x14ac:dyDescent="0.2">
      <c r="AW1480" s="171">
        <f t="shared" si="317"/>
        <v>21455166.666666668</v>
      </c>
      <c r="AX1480" s="171">
        <f t="shared" si="318"/>
        <v>18078.256208683222</v>
      </c>
      <c r="AY1480">
        <f t="shared" si="313"/>
        <v>5597000</v>
      </c>
      <c r="AZ1480" s="171">
        <f t="shared" si="315"/>
        <v>21473244.922875352</v>
      </c>
      <c r="BB1480" s="171">
        <f t="shared" si="319"/>
        <v>1515708.3333333333</v>
      </c>
      <c r="BC1480" s="171">
        <f t="shared" si="320"/>
        <v>16288.1765951013</v>
      </c>
      <c r="BD1480">
        <f t="shared" si="314"/>
        <v>3307000</v>
      </c>
      <c r="BE1480" s="171">
        <f t="shared" si="316"/>
        <v>1531996.5099284346</v>
      </c>
    </row>
    <row r="1481" spans="49:57" x14ac:dyDescent="0.2">
      <c r="AW1481" s="171">
        <f t="shared" si="317"/>
        <v>21493500</v>
      </c>
      <c r="AX1481" s="171">
        <f t="shared" si="318"/>
        <v>18046.01391118245</v>
      </c>
      <c r="AY1481">
        <f t="shared" si="313"/>
        <v>5607000</v>
      </c>
      <c r="AZ1481" s="171">
        <f t="shared" si="315"/>
        <v>21511546.013911184</v>
      </c>
      <c r="BB1481" s="171">
        <f t="shared" si="319"/>
        <v>1518000</v>
      </c>
      <c r="BC1481" s="171">
        <f t="shared" si="320"/>
        <v>16263.58695652174</v>
      </c>
      <c r="BD1481">
        <f t="shared" si="314"/>
        <v>3312000</v>
      </c>
      <c r="BE1481" s="171">
        <f t="shared" si="316"/>
        <v>1534263.5869565217</v>
      </c>
    </row>
    <row r="1482" spans="49:57" x14ac:dyDescent="0.2">
      <c r="AW1482" s="171">
        <f t="shared" si="317"/>
        <v>21531833.333333336</v>
      </c>
      <c r="AX1482" s="171">
        <f t="shared" si="318"/>
        <v>18013.886416236426</v>
      </c>
      <c r="AY1482">
        <f t="shared" si="313"/>
        <v>5617000</v>
      </c>
      <c r="AZ1482" s="171">
        <f t="shared" si="315"/>
        <v>21549847.219749574</v>
      </c>
      <c r="BB1482" s="171">
        <f t="shared" si="319"/>
        <v>1520291.6666666665</v>
      </c>
      <c r="BC1482" s="171">
        <f t="shared" si="320"/>
        <v>16239.071450105517</v>
      </c>
      <c r="BD1482">
        <f t="shared" si="314"/>
        <v>3317000</v>
      </c>
      <c r="BE1482" s="171">
        <f t="shared" si="316"/>
        <v>1536530.7381167719</v>
      </c>
    </row>
    <row r="1483" spans="49:57" x14ac:dyDescent="0.2">
      <c r="AW1483" s="171">
        <f t="shared" si="317"/>
        <v>21570166.666666668</v>
      </c>
      <c r="AX1483" s="171">
        <f t="shared" si="318"/>
        <v>17981.873111782479</v>
      </c>
      <c r="AY1483">
        <f t="shared" si="313"/>
        <v>5627000</v>
      </c>
      <c r="AZ1483" s="171">
        <f t="shared" si="315"/>
        <v>21588148.539778449</v>
      </c>
      <c r="BB1483" s="171">
        <f t="shared" si="319"/>
        <v>1522583.3333333333</v>
      </c>
      <c r="BC1483" s="171">
        <f t="shared" si="320"/>
        <v>16214.629741119807</v>
      </c>
      <c r="BD1483">
        <f t="shared" si="314"/>
        <v>3322000</v>
      </c>
      <c r="BE1483" s="171">
        <f t="shared" si="316"/>
        <v>1538797.9630744532</v>
      </c>
    </row>
    <row r="1484" spans="49:57" x14ac:dyDescent="0.2">
      <c r="AW1484" s="171">
        <f t="shared" si="317"/>
        <v>21608500</v>
      </c>
      <c r="AX1484" s="171">
        <f t="shared" si="318"/>
        <v>17949.973390101117</v>
      </c>
      <c r="AY1484">
        <f t="shared" si="313"/>
        <v>5637000</v>
      </c>
      <c r="AZ1484" s="171">
        <f t="shared" si="315"/>
        <v>21626449.973390102</v>
      </c>
      <c r="BB1484" s="171">
        <f t="shared" si="319"/>
        <v>1524875</v>
      </c>
      <c r="BC1484" s="171">
        <f t="shared" si="320"/>
        <v>16190.261496844003</v>
      </c>
      <c r="BD1484">
        <f t="shared" si="314"/>
        <v>3327000</v>
      </c>
      <c r="BE1484" s="171">
        <f t="shared" si="316"/>
        <v>1541065.261496844</v>
      </c>
    </row>
    <row r="1485" spans="49:57" x14ac:dyDescent="0.2">
      <c r="AW1485" s="171">
        <f t="shared" si="317"/>
        <v>21646833.333333336</v>
      </c>
      <c r="AX1485" s="171">
        <f t="shared" si="318"/>
        <v>17918.18664777758</v>
      </c>
      <c r="AY1485">
        <f t="shared" si="313"/>
        <v>5647000</v>
      </c>
      <c r="AZ1485" s="171">
        <f t="shared" si="315"/>
        <v>21664751.519981112</v>
      </c>
      <c r="BB1485" s="171">
        <f t="shared" si="319"/>
        <v>1527166.6666666665</v>
      </c>
      <c r="BC1485" s="171">
        <f t="shared" si="320"/>
        <v>16165.966386554623</v>
      </c>
      <c r="BD1485">
        <f t="shared" si="314"/>
        <v>3332000</v>
      </c>
      <c r="BE1485" s="171">
        <f t="shared" si="316"/>
        <v>1543332.633053221</v>
      </c>
    </row>
    <row r="1486" spans="49:57" x14ac:dyDescent="0.2">
      <c r="AW1486" s="171">
        <f t="shared" si="317"/>
        <v>21685166.666666668</v>
      </c>
      <c r="AX1486" s="171">
        <f t="shared" si="318"/>
        <v>17886.512285663779</v>
      </c>
      <c r="AY1486">
        <f t="shared" si="313"/>
        <v>5657000</v>
      </c>
      <c r="AZ1486" s="171">
        <f t="shared" si="315"/>
        <v>21703053.178952333</v>
      </c>
      <c r="BB1486" s="171">
        <f t="shared" si="319"/>
        <v>1529458.3333333333</v>
      </c>
      <c r="BC1486" s="171">
        <f t="shared" si="320"/>
        <v>16141.744081510338</v>
      </c>
      <c r="BD1486">
        <f t="shared" si="314"/>
        <v>3337000</v>
      </c>
      <c r="BE1486" s="171">
        <f t="shared" si="316"/>
        <v>1545600.0774148435</v>
      </c>
    </row>
    <row r="1487" spans="49:57" x14ac:dyDescent="0.2">
      <c r="AW1487" s="171">
        <f t="shared" si="317"/>
        <v>21723500</v>
      </c>
      <c r="AX1487" s="171">
        <f t="shared" si="318"/>
        <v>17854.949708840657</v>
      </c>
      <c r="AY1487">
        <f t="shared" si="313"/>
        <v>5667000</v>
      </c>
      <c r="AZ1487" s="171">
        <f t="shared" si="315"/>
        <v>21741354.949708842</v>
      </c>
      <c r="BB1487" s="171">
        <f t="shared" si="319"/>
        <v>1531750</v>
      </c>
      <c r="BC1487" s="171">
        <f t="shared" si="320"/>
        <v>16117.594254937163</v>
      </c>
      <c r="BD1487">
        <f t="shared" si="314"/>
        <v>3342000</v>
      </c>
      <c r="BE1487" s="171">
        <f t="shared" si="316"/>
        <v>1547867.5942549373</v>
      </c>
    </row>
    <row r="1488" spans="49:57" x14ac:dyDescent="0.2">
      <c r="AW1488" s="171">
        <f t="shared" si="317"/>
        <v>21761833.333333336</v>
      </c>
      <c r="AX1488" s="171">
        <f t="shared" si="318"/>
        <v>17823.498326580942</v>
      </c>
      <c r="AY1488">
        <f t="shared" si="313"/>
        <v>5677000</v>
      </c>
      <c r="AZ1488" s="171">
        <f t="shared" si="315"/>
        <v>21779656.831659917</v>
      </c>
      <c r="BB1488" s="171">
        <f t="shared" si="319"/>
        <v>1534041.6666666665</v>
      </c>
      <c r="BC1488" s="171">
        <f t="shared" si="320"/>
        <v>16093.516582013744</v>
      </c>
      <c r="BD1488">
        <f t="shared" si="314"/>
        <v>3347000</v>
      </c>
      <c r="BE1488" s="171">
        <f t="shared" si="316"/>
        <v>1550135.1832486803</v>
      </c>
    </row>
    <row r="1489" spans="49:57" x14ac:dyDescent="0.2">
      <c r="AW1489" s="171">
        <f t="shared" si="317"/>
        <v>21800166.666666668</v>
      </c>
      <c r="AX1489" s="171">
        <f t="shared" si="318"/>
        <v>17792.157552312292</v>
      </c>
      <c r="AY1489">
        <f t="shared" si="313"/>
        <v>5687000</v>
      </c>
      <c r="AZ1489" s="171">
        <f t="shared" si="315"/>
        <v>21817958.824218981</v>
      </c>
      <c r="BB1489" s="171">
        <f t="shared" si="319"/>
        <v>1536333.3333333333</v>
      </c>
      <c r="BC1489" s="171">
        <f t="shared" si="320"/>
        <v>16069.510739856802</v>
      </c>
      <c r="BD1489">
        <f t="shared" si="314"/>
        <v>3352000</v>
      </c>
      <c r="BE1489" s="171">
        <f t="shared" si="316"/>
        <v>1552402.8440731901</v>
      </c>
    </row>
    <row r="1490" spans="49:57" x14ac:dyDescent="0.2">
      <c r="AW1490" s="171">
        <f t="shared" si="317"/>
        <v>21838500</v>
      </c>
      <c r="AX1490" s="171">
        <f t="shared" si="318"/>
        <v>17760.926803580831</v>
      </c>
      <c r="AY1490">
        <f t="shared" si="313"/>
        <v>5697000</v>
      </c>
      <c r="AZ1490" s="171">
        <f t="shared" si="315"/>
        <v>21856260.926803581</v>
      </c>
      <c r="BB1490" s="171">
        <f t="shared" si="319"/>
        <v>1538625</v>
      </c>
      <c r="BC1490" s="171">
        <f t="shared" si="320"/>
        <v>16045.576407506702</v>
      </c>
      <c r="BD1490">
        <f t="shared" si="314"/>
        <v>3357000</v>
      </c>
      <c r="BE1490" s="171">
        <f t="shared" si="316"/>
        <v>1554670.5764075066</v>
      </c>
    </row>
    <row r="1491" spans="49:57" x14ac:dyDescent="0.2">
      <c r="AW1491" s="171">
        <f t="shared" si="317"/>
        <v>21876833.333333336</v>
      </c>
      <c r="AX1491" s="171">
        <f t="shared" si="318"/>
        <v>17729.805502015068</v>
      </c>
      <c r="AY1491">
        <f t="shared" si="313"/>
        <v>5707000</v>
      </c>
      <c r="AZ1491" s="171">
        <f t="shared" si="315"/>
        <v>21894563.138835352</v>
      </c>
      <c r="BB1491" s="171">
        <f t="shared" si="319"/>
        <v>1540916.6666666665</v>
      </c>
      <c r="BC1491" s="171">
        <f t="shared" si="320"/>
        <v>16021.713265913148</v>
      </c>
      <c r="BD1491">
        <f t="shared" si="314"/>
        <v>3362000</v>
      </c>
      <c r="BE1491" s="171">
        <f t="shared" si="316"/>
        <v>1556938.3799325796</v>
      </c>
    </row>
    <row r="1492" spans="49:57" x14ac:dyDescent="0.2">
      <c r="AW1492" s="171">
        <f t="shared" si="317"/>
        <v>21915166.666666668</v>
      </c>
      <c r="AX1492" s="171">
        <f t="shared" si="318"/>
        <v>17698.793073290188</v>
      </c>
      <c r="AY1492">
        <f t="shared" si="313"/>
        <v>5717000</v>
      </c>
      <c r="AZ1492" s="171">
        <f t="shared" si="315"/>
        <v>21932865.459739957</v>
      </c>
      <c r="BB1492" s="171">
        <f t="shared" si="319"/>
        <v>1543208.3333333333</v>
      </c>
      <c r="BC1492" s="171">
        <f t="shared" si="320"/>
        <v>15997.920997920997</v>
      </c>
      <c r="BD1492">
        <f t="shared" si="314"/>
        <v>3367000</v>
      </c>
      <c r="BE1492" s="171">
        <f t="shared" si="316"/>
        <v>1559206.2543312542</v>
      </c>
    </row>
    <row r="1493" spans="49:57" x14ac:dyDescent="0.2">
      <c r="AW1493" s="171">
        <f t="shared" si="317"/>
        <v>21953500</v>
      </c>
      <c r="AX1493" s="171">
        <f t="shared" si="318"/>
        <v>17667.888947092717</v>
      </c>
      <c r="AY1493">
        <f t="shared" si="313"/>
        <v>5727000</v>
      </c>
      <c r="AZ1493" s="171">
        <f t="shared" si="315"/>
        <v>21971167.888947092</v>
      </c>
      <c r="BB1493" s="171">
        <f t="shared" si="319"/>
        <v>1545500</v>
      </c>
      <c r="BC1493" s="171">
        <f t="shared" si="320"/>
        <v>15974.199288256228</v>
      </c>
      <c r="BD1493">
        <f t="shared" si="314"/>
        <v>3372000</v>
      </c>
      <c r="BE1493" s="171">
        <f t="shared" si="316"/>
        <v>1561474.1992882562</v>
      </c>
    </row>
    <row r="1494" spans="49:57" x14ac:dyDescent="0.2">
      <c r="AW1494" s="171">
        <f t="shared" si="317"/>
        <v>21991833.333333336</v>
      </c>
      <c r="AX1494" s="171">
        <f t="shared" si="318"/>
        <v>17637.092557085583</v>
      </c>
      <c r="AY1494">
        <f t="shared" si="313"/>
        <v>5737000</v>
      </c>
      <c r="AZ1494" s="171">
        <f t="shared" si="315"/>
        <v>22009470.42589042</v>
      </c>
      <c r="BB1494" s="171">
        <f t="shared" si="319"/>
        <v>1547791.6666666665</v>
      </c>
      <c r="BC1494" s="171">
        <f t="shared" si="320"/>
        <v>15950.547823511994</v>
      </c>
      <c r="BD1494">
        <f t="shared" si="314"/>
        <v>3377000</v>
      </c>
      <c r="BE1494" s="171">
        <f t="shared" si="316"/>
        <v>1563742.2144901785</v>
      </c>
    </row>
    <row r="1495" spans="49:57" x14ac:dyDescent="0.2">
      <c r="AW1495" s="171">
        <f t="shared" si="317"/>
        <v>22030166.666666668</v>
      </c>
      <c r="AX1495" s="171">
        <f t="shared" si="318"/>
        <v>17606.403340873498</v>
      </c>
      <c r="AY1495">
        <f t="shared" si="313"/>
        <v>5747000</v>
      </c>
      <c r="AZ1495" s="171">
        <f t="shared" si="315"/>
        <v>22047773.07000754</v>
      </c>
      <c r="BB1495" s="171">
        <f t="shared" si="319"/>
        <v>1550083.3333333333</v>
      </c>
      <c r="BC1495" s="171">
        <f t="shared" si="320"/>
        <v>15926.966292134832</v>
      </c>
      <c r="BD1495">
        <f t="shared" si="314"/>
        <v>3382000</v>
      </c>
      <c r="BE1495" s="171">
        <f t="shared" si="316"/>
        <v>1566010.299625468</v>
      </c>
    </row>
    <row r="1496" spans="49:57" x14ac:dyDescent="0.2">
      <c r="AW1496" s="171">
        <f t="shared" si="317"/>
        <v>22068500</v>
      </c>
      <c r="AX1496" s="171">
        <f t="shared" si="318"/>
        <v>17575.820739968734</v>
      </c>
      <c r="AY1496">
        <f t="shared" si="313"/>
        <v>5757000</v>
      </c>
      <c r="AZ1496" s="171">
        <f t="shared" si="315"/>
        <v>22086075.82073997</v>
      </c>
      <c r="BB1496" s="171">
        <f t="shared" si="319"/>
        <v>1552375</v>
      </c>
      <c r="BC1496" s="171">
        <f t="shared" si="320"/>
        <v>15903.454384410983</v>
      </c>
      <c r="BD1496">
        <f t="shared" si="314"/>
        <v>3387000</v>
      </c>
      <c r="BE1496" s="171">
        <f t="shared" si="316"/>
        <v>1568278.454384411</v>
      </c>
    </row>
    <row r="1497" spans="49:57" x14ac:dyDescent="0.2">
      <c r="AW1497" s="171">
        <f t="shared" si="317"/>
        <v>22106833.333333336</v>
      </c>
      <c r="AX1497" s="171">
        <f t="shared" si="318"/>
        <v>17545.344199757241</v>
      </c>
      <c r="AY1497">
        <f t="shared" si="313"/>
        <v>5767000</v>
      </c>
      <c r="AZ1497" s="171">
        <f t="shared" si="315"/>
        <v>22124378.677533094</v>
      </c>
      <c r="BB1497" s="171">
        <f t="shared" si="319"/>
        <v>1554666.6666666665</v>
      </c>
      <c r="BC1497" s="171">
        <f t="shared" si="320"/>
        <v>15880.011792452829</v>
      </c>
      <c r="BD1497">
        <f t="shared" si="314"/>
        <v>3392000</v>
      </c>
      <c r="BE1497" s="171">
        <f t="shared" si="316"/>
        <v>1570546.6784591193</v>
      </c>
    </row>
    <row r="1498" spans="49:57" x14ac:dyDescent="0.2">
      <c r="AW1498" s="171">
        <f t="shared" si="317"/>
        <v>22145166.666666668</v>
      </c>
      <c r="AX1498" s="171">
        <f t="shared" si="318"/>
        <v>17514.97316946512</v>
      </c>
      <c r="AY1498">
        <f t="shared" si="313"/>
        <v>5777000</v>
      </c>
      <c r="AZ1498" s="171">
        <f t="shared" si="315"/>
        <v>22162681.639836133</v>
      </c>
      <c r="BB1498" s="171">
        <f t="shared" si="319"/>
        <v>1556958.3333333333</v>
      </c>
      <c r="BC1498" s="171">
        <f t="shared" si="320"/>
        <v>15856.638210185458</v>
      </c>
      <c r="BD1498">
        <f t="shared" si="314"/>
        <v>3397000</v>
      </c>
      <c r="BE1498" s="171">
        <f t="shared" si="316"/>
        <v>1572814.9715435188</v>
      </c>
    </row>
    <row r="1499" spans="49:57" x14ac:dyDescent="0.2">
      <c r="AW1499" s="171">
        <f t="shared" si="317"/>
        <v>22183500</v>
      </c>
      <c r="AX1499" s="171">
        <f t="shared" si="318"/>
        <v>17484.707102125452</v>
      </c>
      <c r="AY1499">
        <f t="shared" si="313"/>
        <v>5787000</v>
      </c>
      <c r="AZ1499" s="171">
        <f t="shared" si="315"/>
        <v>22200984.707102124</v>
      </c>
      <c r="BB1499" s="171">
        <f t="shared" si="319"/>
        <v>1559250</v>
      </c>
      <c r="BC1499" s="171">
        <f t="shared" si="320"/>
        <v>15833.333333333334</v>
      </c>
      <c r="BD1499">
        <f t="shared" si="314"/>
        <v>3402000</v>
      </c>
      <c r="BE1499" s="171">
        <f t="shared" si="316"/>
        <v>1575083.3333333333</v>
      </c>
    </row>
    <row r="1500" spans="49:57" x14ac:dyDescent="0.2">
      <c r="AW1500" s="171">
        <f t="shared" si="317"/>
        <v>22221833.333333336</v>
      </c>
      <c r="AX1500" s="171">
        <f t="shared" si="318"/>
        <v>17454.545454545456</v>
      </c>
      <c r="AY1500">
        <f t="shared" si="313"/>
        <v>5797000</v>
      </c>
      <c r="AZ1500" s="171">
        <f t="shared" si="315"/>
        <v>22239287.878787883</v>
      </c>
      <c r="BB1500" s="171">
        <f t="shared" si="319"/>
        <v>1561541.6666666665</v>
      </c>
      <c r="BC1500" s="171">
        <f t="shared" si="320"/>
        <v>15810.096859407104</v>
      </c>
      <c r="BD1500">
        <f t="shared" si="314"/>
        <v>3407000</v>
      </c>
      <c r="BE1500" s="171">
        <f t="shared" si="316"/>
        <v>1577351.7635260737</v>
      </c>
    </row>
    <row r="1501" spans="49:57" x14ac:dyDescent="0.2">
      <c r="AW1501" s="171">
        <f t="shared" si="317"/>
        <v>22260166.666666668</v>
      </c>
      <c r="AX1501" s="171">
        <f t="shared" si="318"/>
        <v>17424.487687273981</v>
      </c>
      <c r="AY1501">
        <f t="shared" si="313"/>
        <v>5807000</v>
      </c>
      <c r="AZ1501" s="171">
        <f t="shared" si="315"/>
        <v>22277591.154353943</v>
      </c>
      <c r="BB1501" s="171">
        <f t="shared" si="319"/>
        <v>1563833.3333333333</v>
      </c>
      <c r="BC1501" s="171">
        <f t="shared" si="320"/>
        <v>15786.928487690504</v>
      </c>
      <c r="BD1501">
        <f t="shared" si="314"/>
        <v>3412000</v>
      </c>
      <c r="BE1501" s="171">
        <f t="shared" si="316"/>
        <v>1579620.2618210237</v>
      </c>
    </row>
    <row r="1502" spans="49:57" x14ac:dyDescent="0.2">
      <c r="AW1502" s="171">
        <f t="shared" si="317"/>
        <v>22298500</v>
      </c>
      <c r="AX1502" s="171">
        <f t="shared" si="318"/>
        <v>17394.533264569367</v>
      </c>
      <c r="AY1502">
        <f t="shared" si="313"/>
        <v>5817000</v>
      </c>
      <c r="AZ1502" s="171">
        <f t="shared" si="315"/>
        <v>22315894.53326457</v>
      </c>
      <c r="BB1502" s="171">
        <f t="shared" si="319"/>
        <v>1566125</v>
      </c>
      <c r="BC1502" s="171">
        <f t="shared" si="320"/>
        <v>15763.827919227393</v>
      </c>
      <c r="BD1502">
        <f t="shared" si="314"/>
        <v>3417000</v>
      </c>
      <c r="BE1502" s="171">
        <f t="shared" si="316"/>
        <v>1581888.8279192273</v>
      </c>
    </row>
    <row r="1503" spans="49:57" x14ac:dyDescent="0.2">
      <c r="AW1503" s="171">
        <f t="shared" si="317"/>
        <v>22336833.333333336</v>
      </c>
      <c r="AX1503" s="171">
        <f t="shared" si="318"/>
        <v>17364.6816543676</v>
      </c>
      <c r="AY1503">
        <f t="shared" si="313"/>
        <v>5827000</v>
      </c>
      <c r="AZ1503" s="171">
        <f t="shared" si="315"/>
        <v>22354198.014987703</v>
      </c>
      <c r="BB1503" s="171">
        <f t="shared" si="319"/>
        <v>1568416.6666666665</v>
      </c>
      <c r="BC1503" s="171">
        <f t="shared" si="320"/>
        <v>15740.794856808883</v>
      </c>
      <c r="BD1503">
        <f t="shared" si="314"/>
        <v>3422000</v>
      </c>
      <c r="BE1503" s="171">
        <f t="shared" si="316"/>
        <v>1584157.4615234754</v>
      </c>
    </row>
    <row r="1504" spans="49:57" x14ac:dyDescent="0.2">
      <c r="AW1504" s="171">
        <f t="shared" si="317"/>
        <v>22375166.666666668</v>
      </c>
      <c r="AX1504" s="171">
        <f t="shared" si="318"/>
        <v>17334.932328250812</v>
      </c>
      <c r="AY1504">
        <f t="shared" si="313"/>
        <v>5837000</v>
      </c>
      <c r="AZ1504" s="171">
        <f t="shared" si="315"/>
        <v>22392501.598994918</v>
      </c>
      <c r="BB1504" s="171">
        <f t="shared" si="319"/>
        <v>1570708.3333333333</v>
      </c>
      <c r="BC1504" s="171">
        <f t="shared" si="320"/>
        <v>15717.829004960608</v>
      </c>
      <c r="BD1504">
        <f t="shared" si="314"/>
        <v>3427000</v>
      </c>
      <c r="BE1504" s="171">
        <f t="shared" si="316"/>
        <v>1586426.1623382939</v>
      </c>
    </row>
    <row r="1505" spans="49:57" x14ac:dyDescent="0.2">
      <c r="AW1505" s="171">
        <f t="shared" si="317"/>
        <v>22413500</v>
      </c>
      <c r="AX1505" s="171">
        <f t="shared" si="318"/>
        <v>17305.284761416111</v>
      </c>
      <c r="AY1505">
        <f t="shared" si="313"/>
        <v>5847000</v>
      </c>
      <c r="AZ1505" s="171">
        <f t="shared" si="315"/>
        <v>22430805.284761418</v>
      </c>
      <c r="BB1505" s="171">
        <f t="shared" si="319"/>
        <v>1573000</v>
      </c>
      <c r="BC1505" s="171">
        <f t="shared" si="320"/>
        <v>15694.930069930069</v>
      </c>
      <c r="BD1505">
        <f t="shared" si="314"/>
        <v>3432000</v>
      </c>
      <c r="BE1505" s="171">
        <f t="shared" si="316"/>
        <v>1588694.9300699302</v>
      </c>
    </row>
    <row r="1506" spans="49:57" x14ac:dyDescent="0.2">
      <c r="AW1506" s="171">
        <f t="shared" si="317"/>
        <v>22451833.333333336</v>
      </c>
      <c r="AX1506" s="171">
        <f t="shared" si="318"/>
        <v>17275.738432644699</v>
      </c>
      <c r="AY1506">
        <f t="shared" si="313"/>
        <v>5857000</v>
      </c>
      <c r="AZ1506" s="171">
        <f t="shared" si="315"/>
        <v>22469109.071765982</v>
      </c>
      <c r="BB1506" s="171">
        <f t="shared" si="319"/>
        <v>1575291.6666666665</v>
      </c>
      <c r="BC1506" s="171">
        <f t="shared" si="320"/>
        <v>15672.097759674134</v>
      </c>
      <c r="BD1506">
        <f t="shared" si="314"/>
        <v>3437000</v>
      </c>
      <c r="BE1506" s="171">
        <f t="shared" si="316"/>
        <v>1590963.7644263406</v>
      </c>
    </row>
    <row r="1507" spans="49:57" x14ac:dyDescent="0.2">
      <c r="AW1507" s="171">
        <f t="shared" si="317"/>
        <v>22490166.666666668</v>
      </c>
      <c r="AX1507" s="171">
        <f t="shared" si="318"/>
        <v>17246.29282427135</v>
      </c>
      <c r="AY1507">
        <f t="shared" si="313"/>
        <v>5867000</v>
      </c>
      <c r="AZ1507" s="171">
        <f t="shared" si="315"/>
        <v>22507412.95949094</v>
      </c>
      <c r="BB1507" s="171">
        <f t="shared" si="319"/>
        <v>1577583.3333333333</v>
      </c>
      <c r="BC1507" s="171">
        <f t="shared" si="320"/>
        <v>15649.331783846601</v>
      </c>
      <c r="BD1507">
        <f t="shared" si="314"/>
        <v>3442000</v>
      </c>
      <c r="BE1507" s="171">
        <f t="shared" si="316"/>
        <v>1593232.6651171797</v>
      </c>
    </row>
    <row r="1508" spans="49:57" x14ac:dyDescent="0.2">
      <c r="AW1508" s="171">
        <f t="shared" si="317"/>
        <v>22528500</v>
      </c>
      <c r="AX1508" s="171">
        <f t="shared" si="318"/>
        <v>17216.94742215416</v>
      </c>
      <c r="AY1508">
        <f t="shared" si="313"/>
        <v>5877000</v>
      </c>
      <c r="AZ1508" s="171">
        <f t="shared" si="315"/>
        <v>22545716.947422154</v>
      </c>
      <c r="BB1508" s="171">
        <f t="shared" si="319"/>
        <v>1579875</v>
      </c>
      <c r="BC1508" s="171">
        <f t="shared" si="320"/>
        <v>15626.631853785901</v>
      </c>
      <c r="BD1508">
        <f t="shared" si="314"/>
        <v>3447000</v>
      </c>
      <c r="BE1508" s="171">
        <f t="shared" si="316"/>
        <v>1595501.6318537858</v>
      </c>
    </row>
    <row r="1509" spans="49:57" x14ac:dyDescent="0.2">
      <c r="AW1509" s="171">
        <f t="shared" si="317"/>
        <v>22566833.333333336</v>
      </c>
      <c r="AX1509" s="171">
        <f t="shared" si="318"/>
        <v>17187.701715644642</v>
      </c>
      <c r="AY1509">
        <f t="shared" si="313"/>
        <v>5887000</v>
      </c>
      <c r="AZ1509" s="171">
        <f t="shared" si="315"/>
        <v>22584021.03504898</v>
      </c>
      <c r="BB1509" s="171">
        <f t="shared" si="319"/>
        <v>1582166.6666666665</v>
      </c>
      <c r="BC1509" s="171">
        <f t="shared" si="320"/>
        <v>15603.997682502897</v>
      </c>
      <c r="BD1509">
        <f t="shared" si="314"/>
        <v>3452000</v>
      </c>
      <c r="BE1509" s="171">
        <f t="shared" si="316"/>
        <v>1597770.6643491695</v>
      </c>
    </row>
    <row r="1510" spans="49:57" x14ac:dyDescent="0.2">
      <c r="AW1510" s="171">
        <f t="shared" si="317"/>
        <v>22605166.666666668</v>
      </c>
      <c r="AX1510" s="171">
        <f t="shared" si="318"/>
        <v>17158.555197558082</v>
      </c>
      <c r="AY1510">
        <f t="shared" si="313"/>
        <v>5897000</v>
      </c>
      <c r="AZ1510" s="171">
        <f t="shared" si="315"/>
        <v>22622325.221864227</v>
      </c>
      <c r="BB1510" s="171">
        <f t="shared" si="319"/>
        <v>1584458.3333333333</v>
      </c>
      <c r="BC1510" s="171">
        <f t="shared" si="320"/>
        <v>15581.428984668788</v>
      </c>
      <c r="BD1510">
        <f t="shared" si="314"/>
        <v>3457000</v>
      </c>
      <c r="BE1510" s="171">
        <f t="shared" si="316"/>
        <v>1600039.7623180021</v>
      </c>
    </row>
    <row r="1511" spans="49:57" x14ac:dyDescent="0.2">
      <c r="AW1511" s="171">
        <f t="shared" si="317"/>
        <v>22643500</v>
      </c>
      <c r="AX1511" s="171">
        <f t="shared" si="318"/>
        <v>17129.507364144236</v>
      </c>
      <c r="AY1511">
        <f t="shared" si="313"/>
        <v>5907000</v>
      </c>
      <c r="AZ1511" s="171">
        <f t="shared" si="315"/>
        <v>22660629.507364143</v>
      </c>
      <c r="BB1511" s="171">
        <f t="shared" si="319"/>
        <v>1586750</v>
      </c>
      <c r="BC1511" s="171">
        <f t="shared" si="320"/>
        <v>15558.925476603119</v>
      </c>
      <c r="BD1511">
        <f t="shared" si="314"/>
        <v>3462000</v>
      </c>
      <c r="BE1511" s="171">
        <f t="shared" si="316"/>
        <v>1602308.9254766032</v>
      </c>
    </row>
    <row r="1512" spans="49:57" x14ac:dyDescent="0.2">
      <c r="AW1512" s="171">
        <f t="shared" si="317"/>
        <v>22681833.333333336</v>
      </c>
      <c r="AX1512" s="171">
        <f t="shared" si="318"/>
        <v>17100.557715058305</v>
      </c>
      <c r="AY1512">
        <f t="shared" si="313"/>
        <v>5917000</v>
      </c>
      <c r="AZ1512" s="171">
        <f t="shared" si="315"/>
        <v>22698933.891048394</v>
      </c>
      <c r="BB1512" s="171">
        <f t="shared" si="319"/>
        <v>1589041.6666666665</v>
      </c>
      <c r="BC1512" s="171">
        <f t="shared" si="320"/>
        <v>15536.486876261897</v>
      </c>
      <c r="BD1512">
        <f t="shared" si="314"/>
        <v>3467000</v>
      </c>
      <c r="BE1512" s="171">
        <f t="shared" si="316"/>
        <v>1604578.1535429284</v>
      </c>
    </row>
    <row r="1513" spans="49:57" x14ac:dyDescent="0.2">
      <c r="AW1513" s="171">
        <f t="shared" si="317"/>
        <v>22720166.666666668</v>
      </c>
      <c r="AX1513" s="171">
        <f t="shared" si="318"/>
        <v>17071.705753332208</v>
      </c>
      <c r="AY1513">
        <f t="shared" si="313"/>
        <v>5927000</v>
      </c>
      <c r="AZ1513" s="171">
        <f t="shared" si="315"/>
        <v>22737238.372420002</v>
      </c>
      <c r="BB1513" s="171">
        <f t="shared" si="319"/>
        <v>1591333.3333333333</v>
      </c>
      <c r="BC1513" s="171">
        <f t="shared" si="320"/>
        <v>15514.112903225807</v>
      </c>
      <c r="BD1513">
        <f t="shared" si="314"/>
        <v>3472000</v>
      </c>
      <c r="BE1513" s="171">
        <f t="shared" si="316"/>
        <v>1606847.446236559</v>
      </c>
    </row>
    <row r="1514" spans="49:57" x14ac:dyDescent="0.2">
      <c r="AW1514" s="171">
        <f t="shared" si="317"/>
        <v>22758500</v>
      </c>
      <c r="AX1514" s="171">
        <f t="shared" si="318"/>
        <v>17042.950985346135</v>
      </c>
      <c r="AY1514">
        <f t="shared" si="313"/>
        <v>5937000</v>
      </c>
      <c r="AZ1514" s="171">
        <f t="shared" si="315"/>
        <v>22775542.950985346</v>
      </c>
      <c r="BB1514" s="171">
        <f t="shared" si="319"/>
        <v>1593625</v>
      </c>
      <c r="BC1514" s="171">
        <f t="shared" si="320"/>
        <v>15491.803278688525</v>
      </c>
      <c r="BD1514">
        <f t="shared" si="314"/>
        <v>3477000</v>
      </c>
      <c r="BE1514" s="171">
        <f t="shared" si="316"/>
        <v>1609116.8032786886</v>
      </c>
    </row>
    <row r="1515" spans="49:57" x14ac:dyDescent="0.2">
      <c r="AW1515" s="171">
        <f t="shared" si="317"/>
        <v>22796833.333333336</v>
      </c>
      <c r="AX1515" s="171">
        <f t="shared" si="318"/>
        <v>17014.292920800402</v>
      </c>
      <c r="AY1515">
        <f t="shared" si="313"/>
        <v>5947000</v>
      </c>
      <c r="AZ1515" s="171">
        <f t="shared" si="315"/>
        <v>22813847.626254138</v>
      </c>
      <c r="BB1515" s="171">
        <f t="shared" si="319"/>
        <v>1595916.6666666665</v>
      </c>
      <c r="BC1515" s="171">
        <f t="shared" si="320"/>
        <v>15469.557725445147</v>
      </c>
      <c r="BD1515">
        <f t="shared" si="314"/>
        <v>3482000</v>
      </c>
      <c r="BE1515" s="171">
        <f t="shared" si="316"/>
        <v>1611386.2243921116</v>
      </c>
    </row>
    <row r="1516" spans="49:57" x14ac:dyDescent="0.2">
      <c r="AW1516" s="171">
        <f t="shared" si="317"/>
        <v>22835166.666666668</v>
      </c>
      <c r="AX1516" s="171">
        <f t="shared" si="318"/>
        <v>16985.731072687595</v>
      </c>
      <c r="AY1516">
        <f t="shared" si="313"/>
        <v>5957000</v>
      </c>
      <c r="AZ1516" s="171">
        <f t="shared" si="315"/>
        <v>22852152.397739355</v>
      </c>
      <c r="BB1516" s="171">
        <f t="shared" si="319"/>
        <v>1598208.3333333333</v>
      </c>
      <c r="BC1516" s="171">
        <f t="shared" si="320"/>
        <v>15447.3759678807</v>
      </c>
      <c r="BD1516">
        <f t="shared" si="314"/>
        <v>3487000</v>
      </c>
      <c r="BE1516" s="171">
        <f t="shared" si="316"/>
        <v>1613655.709301214</v>
      </c>
    </row>
    <row r="1517" spans="49:57" x14ac:dyDescent="0.2">
      <c r="AW1517" s="171">
        <f t="shared" si="317"/>
        <v>22873500</v>
      </c>
      <c r="AX1517" s="171">
        <f t="shared" si="318"/>
        <v>16957.264957264957</v>
      </c>
      <c r="AY1517">
        <f t="shared" si="313"/>
        <v>5967000</v>
      </c>
      <c r="AZ1517" s="171">
        <f t="shared" si="315"/>
        <v>22890457.264957264</v>
      </c>
      <c r="BB1517" s="171">
        <f t="shared" si="319"/>
        <v>1600500</v>
      </c>
      <c r="BC1517" s="171">
        <f t="shared" si="320"/>
        <v>15425.257731958764</v>
      </c>
      <c r="BD1517">
        <f t="shared" si="314"/>
        <v>3492000</v>
      </c>
      <c r="BE1517" s="171">
        <f t="shared" si="316"/>
        <v>1615925.2577319588</v>
      </c>
    </row>
    <row r="1518" spans="49:57" x14ac:dyDescent="0.2">
      <c r="AW1518" s="171">
        <f t="shared" si="317"/>
        <v>22911833.333333336</v>
      </c>
      <c r="AX1518" s="171">
        <f t="shared" si="318"/>
        <v>16928.894094027102</v>
      </c>
      <c r="AY1518">
        <f t="shared" si="313"/>
        <v>5977000</v>
      </c>
      <c r="AZ1518" s="171">
        <f t="shared" si="315"/>
        <v>22928762.227427363</v>
      </c>
      <c r="BB1518" s="171">
        <f t="shared" si="319"/>
        <v>1602791.6666666665</v>
      </c>
      <c r="BC1518" s="171">
        <f t="shared" si="320"/>
        <v>15403.202745210179</v>
      </c>
      <c r="BD1518">
        <f t="shared" si="314"/>
        <v>3497000</v>
      </c>
      <c r="BE1518" s="171">
        <f t="shared" si="316"/>
        <v>1618194.8694118767</v>
      </c>
    </row>
    <row r="1519" spans="49:57" x14ac:dyDescent="0.2">
      <c r="AW1519" s="171">
        <f t="shared" si="317"/>
        <v>22950166.666666668</v>
      </c>
      <c r="AX1519" s="171">
        <f t="shared" si="318"/>
        <v>16900.618005678971</v>
      </c>
      <c r="AY1519">
        <f t="shared" si="313"/>
        <v>5987000</v>
      </c>
      <c r="AZ1519" s="171">
        <f t="shared" si="315"/>
        <v>22967067.284672346</v>
      </c>
      <c r="BB1519" s="171">
        <f t="shared" si="319"/>
        <v>1605083.3333333333</v>
      </c>
      <c r="BC1519" s="171">
        <f t="shared" si="320"/>
        <v>15381.210736721872</v>
      </c>
      <c r="BD1519">
        <f t="shared" si="314"/>
        <v>3502000</v>
      </c>
      <c r="BE1519" s="171">
        <f t="shared" si="316"/>
        <v>1620464.5440700552</v>
      </c>
    </row>
    <row r="1520" spans="49:57" x14ac:dyDescent="0.2">
      <c r="AW1520" s="171">
        <f t="shared" si="317"/>
        <v>22988500</v>
      </c>
      <c r="AX1520" s="171">
        <f t="shared" si="318"/>
        <v>16872.436218109055</v>
      </c>
      <c r="AY1520">
        <f t="shared" si="313"/>
        <v>5997000</v>
      </c>
      <c r="AZ1520" s="171">
        <f t="shared" si="315"/>
        <v>23005372.436218109</v>
      </c>
      <c r="BB1520" s="171">
        <f t="shared" si="319"/>
        <v>1607375</v>
      </c>
      <c r="BC1520" s="171">
        <f t="shared" si="320"/>
        <v>15359.281437125748</v>
      </c>
      <c r="BD1520">
        <f t="shared" si="314"/>
        <v>3507000</v>
      </c>
      <c r="BE1520" s="171">
        <f t="shared" si="316"/>
        <v>1622734.2814371258</v>
      </c>
    </row>
    <row r="1521" spans="49:57" x14ac:dyDescent="0.2">
      <c r="AW1521" s="171">
        <f t="shared" si="317"/>
        <v>23026833.333333336</v>
      </c>
      <c r="AX1521" s="171">
        <f t="shared" si="318"/>
        <v>16844.348260362909</v>
      </c>
      <c r="AY1521">
        <f t="shared" si="313"/>
        <v>6007000</v>
      </c>
      <c r="AZ1521" s="171">
        <f t="shared" si="315"/>
        <v>23043677.681593698</v>
      </c>
      <c r="BB1521" s="171">
        <f t="shared" si="319"/>
        <v>1609666.6666666665</v>
      </c>
      <c r="BC1521" s="171">
        <f t="shared" si="320"/>
        <v>15337.414578587699</v>
      </c>
      <c r="BD1521">
        <f t="shared" si="314"/>
        <v>3512000</v>
      </c>
      <c r="BE1521" s="171">
        <f t="shared" si="316"/>
        <v>1625004.0812452543</v>
      </c>
    </row>
    <row r="1522" spans="49:57" x14ac:dyDescent="0.2">
      <c r="AW1522" s="171">
        <f t="shared" si="317"/>
        <v>23065166.666666668</v>
      </c>
      <c r="AX1522" s="171">
        <f t="shared" si="318"/>
        <v>16816.35366461692</v>
      </c>
      <c r="AY1522">
        <f t="shared" si="313"/>
        <v>6017000</v>
      </c>
      <c r="AZ1522" s="171">
        <f t="shared" si="315"/>
        <v>23081983.020331286</v>
      </c>
      <c r="BB1522" s="171">
        <f t="shared" si="319"/>
        <v>1611958.3333333333</v>
      </c>
      <c r="BC1522" s="171">
        <f t="shared" si="320"/>
        <v>15315.609894796702</v>
      </c>
      <c r="BD1522">
        <f t="shared" si="314"/>
        <v>3517000</v>
      </c>
      <c r="BE1522" s="171">
        <f t="shared" si="316"/>
        <v>1627273.94322813</v>
      </c>
    </row>
    <row r="1523" spans="49:57" x14ac:dyDescent="0.2">
      <c r="AW1523" s="171">
        <f t="shared" si="317"/>
        <v>23103500</v>
      </c>
      <c r="AX1523" s="171">
        <f t="shared" si="318"/>
        <v>16788.451966152315</v>
      </c>
      <c r="AY1523">
        <f t="shared" si="313"/>
        <v>6027000</v>
      </c>
      <c r="AZ1523" s="171">
        <f t="shared" si="315"/>
        <v>23120288.451966152</v>
      </c>
      <c r="BB1523" s="171">
        <f t="shared" si="319"/>
        <v>1614250</v>
      </c>
      <c r="BC1523" s="171">
        <f t="shared" si="320"/>
        <v>15293.867120954003</v>
      </c>
      <c r="BD1523">
        <f t="shared" si="314"/>
        <v>3522000</v>
      </c>
      <c r="BE1523" s="171">
        <f t="shared" si="316"/>
        <v>1629543.867120954</v>
      </c>
    </row>
    <row r="1524" spans="49:57" x14ac:dyDescent="0.2">
      <c r="AW1524" s="171">
        <f t="shared" si="317"/>
        <v>23141833.333333336</v>
      </c>
      <c r="AX1524" s="171">
        <f t="shared" si="318"/>
        <v>16760.642703329468</v>
      </c>
      <c r="AY1524">
        <f t="shared" si="313"/>
        <v>6037000</v>
      </c>
      <c r="AZ1524" s="171">
        <f t="shared" si="315"/>
        <v>23158593.976036664</v>
      </c>
      <c r="BB1524" s="171">
        <f t="shared" si="319"/>
        <v>1616541.6666666665</v>
      </c>
      <c r="BC1524" s="171">
        <f t="shared" si="320"/>
        <v>15272.185993762405</v>
      </c>
      <c r="BD1524">
        <f t="shared" si="314"/>
        <v>3527000</v>
      </c>
      <c r="BE1524" s="171">
        <f t="shared" si="316"/>
        <v>1631813.852660429</v>
      </c>
    </row>
    <row r="1525" spans="49:57" x14ac:dyDescent="0.2">
      <c r="AW1525" s="171">
        <f t="shared" si="317"/>
        <v>23180166.666666668</v>
      </c>
      <c r="AX1525" s="171">
        <f t="shared" si="318"/>
        <v>16732.925417562426</v>
      </c>
      <c r="AY1525">
        <f t="shared" si="313"/>
        <v>6047000</v>
      </c>
      <c r="AZ1525" s="171">
        <f t="shared" si="315"/>
        <v>23196899.592084229</v>
      </c>
      <c r="BB1525" s="171">
        <f t="shared" si="319"/>
        <v>1618833.3333333333</v>
      </c>
      <c r="BC1525" s="171">
        <f t="shared" si="320"/>
        <v>15250.566251415628</v>
      </c>
      <c r="BD1525">
        <f t="shared" si="314"/>
        <v>3532000</v>
      </c>
      <c r="BE1525" s="171">
        <f t="shared" si="316"/>
        <v>1634083.8995847488</v>
      </c>
    </row>
    <row r="1526" spans="49:57" x14ac:dyDescent="0.2">
      <c r="AW1526" s="171">
        <f t="shared" si="317"/>
        <v>23218500</v>
      </c>
      <c r="AX1526" s="171">
        <f t="shared" si="318"/>
        <v>16705.29965329371</v>
      </c>
      <c r="AY1526">
        <f t="shared" si="313"/>
        <v>6057000</v>
      </c>
      <c r="AZ1526" s="171">
        <f t="shared" si="315"/>
        <v>23235205.299653295</v>
      </c>
      <c r="BB1526" s="171">
        <f t="shared" si="319"/>
        <v>1621125</v>
      </c>
      <c r="BC1526" s="171">
        <f t="shared" si="320"/>
        <v>15229.007633587786</v>
      </c>
      <c r="BD1526">
        <f t="shared" si="314"/>
        <v>3537000</v>
      </c>
      <c r="BE1526" s="171">
        <f t="shared" si="316"/>
        <v>1636354.0076335878</v>
      </c>
    </row>
    <row r="1527" spans="49:57" x14ac:dyDescent="0.2">
      <c r="AW1527" s="171">
        <f t="shared" si="317"/>
        <v>23256833.333333336</v>
      </c>
      <c r="AX1527" s="171">
        <f t="shared" si="318"/>
        <v>16677.764957969343</v>
      </c>
      <c r="AY1527">
        <f t="shared" si="313"/>
        <v>6067000</v>
      </c>
      <c r="AZ1527" s="171">
        <f t="shared" si="315"/>
        <v>23273511.098291304</v>
      </c>
      <c r="BB1527" s="171">
        <f t="shared" si="319"/>
        <v>1623416.6666666665</v>
      </c>
      <c r="BC1527" s="171">
        <f t="shared" si="320"/>
        <v>15207.509881422924</v>
      </c>
      <c r="BD1527">
        <f t="shared" si="314"/>
        <v>3542000</v>
      </c>
      <c r="BE1527" s="171">
        <f t="shared" si="316"/>
        <v>1638624.1765480894</v>
      </c>
    </row>
    <row r="1528" spans="49:57" x14ac:dyDescent="0.2">
      <c r="AW1528" s="171">
        <f t="shared" si="317"/>
        <v>23295166.666666668</v>
      </c>
      <c r="AX1528" s="171">
        <f t="shared" si="318"/>
        <v>16650.320882014152</v>
      </c>
      <c r="AY1528">
        <f t="shared" si="313"/>
        <v>6077000</v>
      </c>
      <c r="AZ1528" s="171">
        <f t="shared" si="315"/>
        <v>23311816.987548683</v>
      </c>
      <c r="BB1528" s="171">
        <f t="shared" si="319"/>
        <v>1625708.3333333333</v>
      </c>
      <c r="BC1528" s="171">
        <f t="shared" si="320"/>
        <v>15186.072737524668</v>
      </c>
      <c r="BD1528">
        <f t="shared" si="314"/>
        <v>3547000</v>
      </c>
      <c r="BE1528" s="171">
        <f t="shared" si="316"/>
        <v>1640894.406070858</v>
      </c>
    </row>
    <row r="1529" spans="49:57" x14ac:dyDescent="0.2">
      <c r="AW1529" s="171">
        <f t="shared" si="317"/>
        <v>23333500</v>
      </c>
      <c r="AX1529" s="171">
        <f t="shared" si="318"/>
        <v>16622.966978807293</v>
      </c>
      <c r="AY1529">
        <f t="shared" si="313"/>
        <v>6087000</v>
      </c>
      <c r="AZ1529" s="171">
        <f t="shared" si="315"/>
        <v>23350122.966978807</v>
      </c>
      <c r="BB1529" s="171">
        <f t="shared" si="319"/>
        <v>1628000</v>
      </c>
      <c r="BC1529" s="171">
        <f t="shared" si="320"/>
        <v>15164.695945945947</v>
      </c>
      <c r="BD1529">
        <f t="shared" si="314"/>
        <v>3552000</v>
      </c>
      <c r="BE1529" s="171">
        <f t="shared" si="316"/>
        <v>1643164.695945946</v>
      </c>
    </row>
    <row r="1530" spans="49:57" x14ac:dyDescent="0.2">
      <c r="AW1530" s="171">
        <f t="shared" si="317"/>
        <v>23371833.333333336</v>
      </c>
      <c r="AX1530" s="171">
        <f t="shared" si="318"/>
        <v>16595.702804658027</v>
      </c>
      <c r="AY1530">
        <f t="shared" si="313"/>
        <v>6097000</v>
      </c>
      <c r="AZ1530" s="171">
        <f t="shared" si="315"/>
        <v>23388429.036137994</v>
      </c>
      <c r="BB1530" s="171">
        <f t="shared" si="319"/>
        <v>1630291.6666666665</v>
      </c>
      <c r="BC1530" s="171">
        <f t="shared" si="320"/>
        <v>15143.379252178802</v>
      </c>
      <c r="BD1530">
        <f t="shared" si="314"/>
        <v>3557000</v>
      </c>
      <c r="BE1530" s="171">
        <f t="shared" si="316"/>
        <v>1645435.0459188453</v>
      </c>
    </row>
    <row r="1531" spans="49:57" x14ac:dyDescent="0.2">
      <c r="AW1531" s="171">
        <f t="shared" si="317"/>
        <v>23410166.666666668</v>
      </c>
      <c r="AX1531" s="171">
        <f t="shared" si="318"/>
        <v>16568.527918781725</v>
      </c>
      <c r="AY1531">
        <f t="shared" si="313"/>
        <v>6107000</v>
      </c>
      <c r="AZ1531" s="171">
        <f t="shared" si="315"/>
        <v>23426735.19458545</v>
      </c>
      <c r="BB1531" s="171">
        <f t="shared" si="319"/>
        <v>1632583.3333333333</v>
      </c>
      <c r="BC1531" s="171">
        <f t="shared" si="320"/>
        <v>15122.122403144302</v>
      </c>
      <c r="BD1531">
        <f t="shared" si="314"/>
        <v>3562000</v>
      </c>
      <c r="BE1531" s="171">
        <f t="shared" si="316"/>
        <v>1647705.4557364776</v>
      </c>
    </row>
    <row r="1532" spans="49:57" x14ac:dyDescent="0.2">
      <c r="AW1532" s="171">
        <f t="shared" si="317"/>
        <v>23448500</v>
      </c>
      <c r="AX1532" s="171">
        <f t="shared" si="318"/>
        <v>16541.441883276115</v>
      </c>
      <c r="AY1532">
        <f t="shared" si="313"/>
        <v>6117000</v>
      </c>
      <c r="AZ1532" s="171">
        <f t="shared" si="315"/>
        <v>23465041.441883277</v>
      </c>
      <c r="BB1532" s="171">
        <f t="shared" si="319"/>
        <v>1634875</v>
      </c>
      <c r="BC1532" s="171">
        <f t="shared" si="320"/>
        <v>15100.925147182506</v>
      </c>
      <c r="BD1532">
        <f t="shared" si="314"/>
        <v>3567000</v>
      </c>
      <c r="BE1532" s="171">
        <f t="shared" si="316"/>
        <v>1649975.9251471825</v>
      </c>
    </row>
    <row r="1533" spans="49:57" x14ac:dyDescent="0.2">
      <c r="AW1533" s="171">
        <f t="shared" si="317"/>
        <v>23486833.333333336</v>
      </c>
      <c r="AX1533" s="171">
        <f t="shared" si="318"/>
        <v>16514.444263097765</v>
      </c>
      <c r="AY1533">
        <f t="shared" si="313"/>
        <v>6127000</v>
      </c>
      <c r="AZ1533" s="171">
        <f t="shared" si="315"/>
        <v>23503347.777596433</v>
      </c>
      <c r="BB1533" s="171">
        <f t="shared" si="319"/>
        <v>1637166.6666666665</v>
      </c>
      <c r="BC1533" s="171">
        <f t="shared" si="320"/>
        <v>15079.787234042553</v>
      </c>
      <c r="BD1533">
        <f t="shared" si="314"/>
        <v>3572000</v>
      </c>
      <c r="BE1533" s="171">
        <f t="shared" si="316"/>
        <v>1652246.453900709</v>
      </c>
    </row>
    <row r="1534" spans="49:57" x14ac:dyDescent="0.2">
      <c r="AW1534" s="171">
        <f t="shared" si="317"/>
        <v>23525166.666666668</v>
      </c>
      <c r="AX1534" s="171">
        <f t="shared" si="318"/>
        <v>16487.534626038781</v>
      </c>
      <c r="AY1534">
        <f t="shared" si="313"/>
        <v>6137000</v>
      </c>
      <c r="AZ1534" s="171">
        <f t="shared" si="315"/>
        <v>23541654.201292709</v>
      </c>
      <c r="BB1534" s="171">
        <f t="shared" si="319"/>
        <v>1639458.3333333333</v>
      </c>
      <c r="BC1534" s="171">
        <f t="shared" si="320"/>
        <v>15058.708414872799</v>
      </c>
      <c r="BD1534">
        <f t="shared" si="314"/>
        <v>3577000</v>
      </c>
      <c r="BE1534" s="171">
        <f t="shared" si="316"/>
        <v>1654517.0417482061</v>
      </c>
    </row>
    <row r="1535" spans="49:57" x14ac:dyDescent="0.2">
      <c r="AW1535" s="171">
        <f t="shared" si="317"/>
        <v>23563500</v>
      </c>
      <c r="AX1535" s="171">
        <f t="shared" si="318"/>
        <v>16460.712542703757</v>
      </c>
      <c r="AY1535">
        <f t="shared" si="313"/>
        <v>6147000</v>
      </c>
      <c r="AZ1535" s="171">
        <f t="shared" si="315"/>
        <v>23579960.712542705</v>
      </c>
      <c r="BB1535" s="171">
        <f t="shared" si="319"/>
        <v>1641750</v>
      </c>
      <c r="BC1535" s="171">
        <f t="shared" si="320"/>
        <v>15037.688442211056</v>
      </c>
      <c r="BD1535">
        <f t="shared" si="314"/>
        <v>3582000</v>
      </c>
      <c r="BE1535" s="171">
        <f t="shared" si="316"/>
        <v>1656787.6884422111</v>
      </c>
    </row>
    <row r="1536" spans="49:57" x14ac:dyDescent="0.2">
      <c r="AW1536" s="171">
        <f t="shared" si="317"/>
        <v>23601833.333333336</v>
      </c>
      <c r="AX1536" s="171">
        <f t="shared" si="318"/>
        <v>16433.977586486926</v>
      </c>
      <c r="AY1536">
        <f t="shared" ref="AY1536:AY1599" si="321">10000+AY1535</f>
        <v>6157000</v>
      </c>
      <c r="AZ1536" s="171">
        <f t="shared" si="315"/>
        <v>23618267.310919821</v>
      </c>
      <c r="BB1536" s="171">
        <f t="shared" si="319"/>
        <v>1644041.6666666665</v>
      </c>
      <c r="BC1536" s="171">
        <f t="shared" si="320"/>
        <v>15016.72706997491</v>
      </c>
      <c r="BD1536">
        <f t="shared" ref="BD1536:BD1599" si="322">5000+BD1535</f>
        <v>3587000</v>
      </c>
      <c r="BE1536" s="171">
        <f t="shared" si="316"/>
        <v>1659058.3937366414</v>
      </c>
    </row>
    <row r="1537" spans="49:57" x14ac:dyDescent="0.2">
      <c r="AW1537" s="171">
        <f t="shared" si="317"/>
        <v>23640166.666666668</v>
      </c>
      <c r="AX1537" s="171">
        <f t="shared" si="318"/>
        <v>16407.329333549536</v>
      </c>
      <c r="AY1537">
        <f t="shared" si="321"/>
        <v>6167000</v>
      </c>
      <c r="AZ1537" s="171">
        <f t="shared" si="315"/>
        <v>23656573.996000219</v>
      </c>
      <c r="BB1537" s="171">
        <f t="shared" si="319"/>
        <v>1646333.3333333333</v>
      </c>
      <c r="BC1537" s="171">
        <f t="shared" si="320"/>
        <v>14995.824053452116</v>
      </c>
      <c r="BD1537">
        <f t="shared" si="322"/>
        <v>3592000</v>
      </c>
      <c r="BE1537" s="171">
        <f t="shared" si="316"/>
        <v>1661329.1573867854</v>
      </c>
    </row>
    <row r="1538" spans="49:57" x14ac:dyDescent="0.2">
      <c r="AW1538" s="171">
        <f t="shared" si="317"/>
        <v>23678500</v>
      </c>
      <c r="AX1538" s="171">
        <f t="shared" si="318"/>
        <v>16380.767362797475</v>
      </c>
      <c r="AY1538">
        <f t="shared" si="321"/>
        <v>6177000</v>
      </c>
      <c r="AZ1538" s="171">
        <f t="shared" si="315"/>
        <v>23694880.767362796</v>
      </c>
      <c r="BB1538" s="171">
        <f t="shared" si="319"/>
        <v>1648625</v>
      </c>
      <c r="BC1538" s="171">
        <f t="shared" si="320"/>
        <v>14974.979149291075</v>
      </c>
      <c r="BD1538">
        <f t="shared" si="322"/>
        <v>3597000</v>
      </c>
      <c r="BE1538" s="171">
        <f t="shared" si="316"/>
        <v>1663599.9791492911</v>
      </c>
    </row>
    <row r="1539" spans="49:57" x14ac:dyDescent="0.2">
      <c r="AW1539" s="171">
        <f t="shared" si="317"/>
        <v>23716833.333333336</v>
      </c>
      <c r="AX1539" s="171">
        <f t="shared" si="318"/>
        <v>16354.29125585906</v>
      </c>
      <c r="AY1539">
        <f t="shared" si="321"/>
        <v>6187000</v>
      </c>
      <c r="AZ1539" s="171">
        <f t="shared" si="315"/>
        <v>23733187.624589194</v>
      </c>
      <c r="BB1539" s="171">
        <f t="shared" si="319"/>
        <v>1650916.6666666665</v>
      </c>
      <c r="BC1539" s="171">
        <f t="shared" si="320"/>
        <v>14954.192115491394</v>
      </c>
      <c r="BD1539">
        <f t="shared" si="322"/>
        <v>3602000</v>
      </c>
      <c r="BE1539" s="171">
        <f t="shared" si="316"/>
        <v>1665870.858782158</v>
      </c>
    </row>
    <row r="1540" spans="49:57" x14ac:dyDescent="0.2">
      <c r="AW1540" s="171">
        <f t="shared" si="317"/>
        <v>23755166.666666668</v>
      </c>
      <c r="AX1540" s="171">
        <f t="shared" si="318"/>
        <v>16327.900597063095</v>
      </c>
      <c r="AY1540">
        <f t="shared" si="321"/>
        <v>6197000</v>
      </c>
      <c r="AZ1540" s="171">
        <f t="shared" si="315"/>
        <v>23771494.56726373</v>
      </c>
      <c r="BB1540" s="171">
        <f t="shared" si="319"/>
        <v>1653208.3333333333</v>
      </c>
      <c r="BC1540" s="171">
        <f t="shared" si="320"/>
        <v>14933.46271139451</v>
      </c>
      <c r="BD1540">
        <f t="shared" si="322"/>
        <v>3607000</v>
      </c>
      <c r="BE1540" s="171">
        <f t="shared" si="316"/>
        <v>1668141.7960447278</v>
      </c>
    </row>
    <row r="1541" spans="49:57" x14ac:dyDescent="0.2">
      <c r="AW1541" s="171">
        <f t="shared" si="317"/>
        <v>23793500</v>
      </c>
      <c r="AX1541" s="171">
        <f t="shared" si="318"/>
        <v>16301.59497341711</v>
      </c>
      <c r="AY1541">
        <f t="shared" si="321"/>
        <v>6207000</v>
      </c>
      <c r="AZ1541" s="171">
        <f t="shared" ref="AZ1541:AZ1604" si="323">AW1541+AX1541</f>
        <v>23809801.594973419</v>
      </c>
      <c r="BB1541" s="171">
        <f t="shared" si="319"/>
        <v>1655500</v>
      </c>
      <c r="BC1541" s="171">
        <f t="shared" si="320"/>
        <v>14912.790697674418</v>
      </c>
      <c r="BD1541">
        <f t="shared" si="322"/>
        <v>3612000</v>
      </c>
      <c r="BE1541" s="171">
        <f t="shared" ref="BE1541:BE1604" si="324">BB1541+BC1541</f>
        <v>1670412.7906976745</v>
      </c>
    </row>
    <row r="1542" spans="49:57" x14ac:dyDescent="0.2">
      <c r="AW1542" s="171">
        <f t="shared" ref="AW1542:AW1605" si="325">AY1542/2*$C$73</f>
        <v>23831833.333333336</v>
      </c>
      <c r="AX1542" s="171">
        <f t="shared" ref="AX1542:AX1605" si="326">$C$72*$C$71/AY1542</f>
        <v>16275.373974585813</v>
      </c>
      <c r="AY1542">
        <f t="shared" si="321"/>
        <v>6217000</v>
      </c>
      <c r="AZ1542" s="171">
        <f t="shared" si="323"/>
        <v>23848108.70730792</v>
      </c>
      <c r="BB1542" s="171">
        <f t="shared" ref="BB1542:BB1605" si="327">BD1542/2*$C$107</f>
        <v>1657791.6666666665</v>
      </c>
      <c r="BC1542" s="171">
        <f t="shared" ref="BC1542:BC1605" si="328">$C$105*$C$106/BD1542</f>
        <v>14892.17583632845</v>
      </c>
      <c r="BD1542">
        <f t="shared" si="322"/>
        <v>3617000</v>
      </c>
      <c r="BE1542" s="171">
        <f t="shared" si="324"/>
        <v>1672683.8425029949</v>
      </c>
    </row>
    <row r="1543" spans="49:57" x14ac:dyDescent="0.2">
      <c r="AW1543" s="171">
        <f t="shared" si="325"/>
        <v>23870166.666666668</v>
      </c>
      <c r="AX1543" s="171">
        <f t="shared" si="326"/>
        <v>16249.237192869761</v>
      </c>
      <c r="AY1543">
        <f t="shared" si="321"/>
        <v>6227000</v>
      </c>
      <c r="AZ1543" s="171">
        <f t="shared" si="323"/>
        <v>23886415.903859537</v>
      </c>
      <c r="BB1543" s="171">
        <f t="shared" si="327"/>
        <v>1660083.3333333333</v>
      </c>
      <c r="BC1543" s="171">
        <f t="shared" si="328"/>
        <v>14871.61789066814</v>
      </c>
      <c r="BD1543">
        <f t="shared" si="322"/>
        <v>3622000</v>
      </c>
      <c r="BE1543" s="171">
        <f t="shared" si="324"/>
        <v>1674954.9512240014</v>
      </c>
    </row>
    <row r="1544" spans="49:57" x14ac:dyDescent="0.2">
      <c r="AW1544" s="171">
        <f t="shared" si="325"/>
        <v>23908500</v>
      </c>
      <c r="AX1544" s="171">
        <f t="shared" si="326"/>
        <v>16223.184223184224</v>
      </c>
      <c r="AY1544">
        <f t="shared" si="321"/>
        <v>6237000</v>
      </c>
      <c r="AZ1544" s="171">
        <f t="shared" si="323"/>
        <v>23924723.184223182</v>
      </c>
      <c r="BB1544" s="171">
        <f t="shared" si="327"/>
        <v>1662375</v>
      </c>
      <c r="BC1544" s="171">
        <f t="shared" si="328"/>
        <v>14851.116625310173</v>
      </c>
      <c r="BD1544">
        <f t="shared" si="322"/>
        <v>3627000</v>
      </c>
      <c r="BE1544" s="171">
        <f t="shared" si="324"/>
        <v>1677226.1166253102</v>
      </c>
    </row>
    <row r="1545" spans="49:57" x14ac:dyDescent="0.2">
      <c r="AW1545" s="171">
        <f t="shared" si="325"/>
        <v>23946833.333333336</v>
      </c>
      <c r="AX1545" s="171">
        <f t="shared" si="326"/>
        <v>16197.214663038258</v>
      </c>
      <c r="AY1545">
        <f t="shared" si="321"/>
        <v>6247000</v>
      </c>
      <c r="AZ1545" s="171">
        <f t="shared" si="323"/>
        <v>23963030.547996376</v>
      </c>
      <c r="BB1545" s="171">
        <f t="shared" si="327"/>
        <v>1664666.6666666665</v>
      </c>
      <c r="BC1545" s="171">
        <f t="shared" si="328"/>
        <v>14830.6718061674</v>
      </c>
      <c r="BD1545">
        <f t="shared" si="322"/>
        <v>3632000</v>
      </c>
      <c r="BE1545" s="171">
        <f t="shared" si="324"/>
        <v>1679497.3384728339</v>
      </c>
    </row>
    <row r="1546" spans="49:57" x14ac:dyDescent="0.2">
      <c r="AW1546" s="171">
        <f t="shared" si="325"/>
        <v>23985166.666666668</v>
      </c>
      <c r="AX1546" s="171">
        <f t="shared" si="326"/>
        <v>16171.328112513984</v>
      </c>
      <c r="AY1546">
        <f t="shared" si="321"/>
        <v>6257000</v>
      </c>
      <c r="AZ1546" s="171">
        <f t="shared" si="323"/>
        <v>24001337.994779181</v>
      </c>
      <c r="BB1546" s="171">
        <f t="shared" si="327"/>
        <v>1666958.3333333333</v>
      </c>
      <c r="BC1546" s="171">
        <f t="shared" si="328"/>
        <v>14810.283200439922</v>
      </c>
      <c r="BD1546">
        <f t="shared" si="322"/>
        <v>3637000</v>
      </c>
      <c r="BE1546" s="171">
        <f t="shared" si="324"/>
        <v>1681768.6165337733</v>
      </c>
    </row>
    <row r="1547" spans="49:57" x14ac:dyDescent="0.2">
      <c r="AW1547" s="171">
        <f t="shared" si="325"/>
        <v>24023500</v>
      </c>
      <c r="AX1547" s="171">
        <f t="shared" si="326"/>
        <v>16145.524174246051</v>
      </c>
      <c r="AY1547">
        <f t="shared" si="321"/>
        <v>6267000</v>
      </c>
      <c r="AZ1547" s="171">
        <f t="shared" si="323"/>
        <v>24039645.524174247</v>
      </c>
      <c r="BB1547" s="171">
        <f t="shared" si="327"/>
        <v>1669250</v>
      </c>
      <c r="BC1547" s="171">
        <f t="shared" si="328"/>
        <v>14789.950576606261</v>
      </c>
      <c r="BD1547">
        <f t="shared" si="322"/>
        <v>3642000</v>
      </c>
      <c r="BE1547" s="171">
        <f t="shared" si="324"/>
        <v>1684039.9505766062</v>
      </c>
    </row>
    <row r="1548" spans="49:57" x14ac:dyDescent="0.2">
      <c r="AW1548" s="171">
        <f t="shared" si="325"/>
        <v>24061833.333333336</v>
      </c>
      <c r="AX1548" s="171">
        <f t="shared" si="326"/>
        <v>16119.802453401306</v>
      </c>
      <c r="AY1548">
        <f t="shared" si="321"/>
        <v>6277000</v>
      </c>
      <c r="AZ1548" s="171">
        <f t="shared" si="323"/>
        <v>24077953.135786738</v>
      </c>
      <c r="BB1548" s="171">
        <f t="shared" si="327"/>
        <v>1671541.6666666665</v>
      </c>
      <c r="BC1548" s="171">
        <f t="shared" si="328"/>
        <v>14769.673704414587</v>
      </c>
      <c r="BD1548">
        <f t="shared" si="322"/>
        <v>3647000</v>
      </c>
      <c r="BE1548" s="171">
        <f t="shared" si="324"/>
        <v>1686311.3403710811</v>
      </c>
    </row>
    <row r="1549" spans="49:57" x14ac:dyDescent="0.2">
      <c r="AW1549" s="171">
        <f t="shared" si="325"/>
        <v>24100166.666666668</v>
      </c>
      <c r="AX1549" s="171">
        <f t="shared" si="326"/>
        <v>16094.162557658661</v>
      </c>
      <c r="AY1549">
        <f t="shared" si="321"/>
        <v>6287000</v>
      </c>
      <c r="AZ1549" s="171">
        <f t="shared" si="323"/>
        <v>24116260.829224326</v>
      </c>
      <c r="BB1549" s="171">
        <f t="shared" si="327"/>
        <v>1673833.3333333333</v>
      </c>
      <c r="BC1549" s="171">
        <f t="shared" si="328"/>
        <v>14749.452354874042</v>
      </c>
      <c r="BD1549">
        <f t="shared" si="322"/>
        <v>3652000</v>
      </c>
      <c r="BE1549" s="171">
        <f t="shared" si="324"/>
        <v>1688582.7856882073</v>
      </c>
    </row>
    <row r="1550" spans="49:57" x14ac:dyDescent="0.2">
      <c r="AW1550" s="171">
        <f t="shared" si="325"/>
        <v>24138500</v>
      </c>
      <c r="AX1550" s="171">
        <f t="shared" si="326"/>
        <v>16068.604097189138</v>
      </c>
      <c r="AY1550">
        <f t="shared" si="321"/>
        <v>6297000</v>
      </c>
      <c r="AZ1550" s="171">
        <f t="shared" si="323"/>
        <v>24154568.604097188</v>
      </c>
      <c r="BB1550" s="171">
        <f t="shared" si="327"/>
        <v>1676125</v>
      </c>
      <c r="BC1550" s="171">
        <f t="shared" si="328"/>
        <v>14729.286300246104</v>
      </c>
      <c r="BD1550">
        <f t="shared" si="322"/>
        <v>3657000</v>
      </c>
      <c r="BE1550" s="171">
        <f t="shared" si="324"/>
        <v>1690854.2863002461</v>
      </c>
    </row>
    <row r="1551" spans="49:57" x14ac:dyDescent="0.2">
      <c r="AW1551" s="171">
        <f t="shared" si="325"/>
        <v>24176833.333333336</v>
      </c>
      <c r="AX1551" s="171">
        <f t="shared" si="326"/>
        <v>16043.126684636118</v>
      </c>
      <c r="AY1551">
        <f t="shared" si="321"/>
        <v>6307000</v>
      </c>
      <c r="AZ1551" s="171">
        <f t="shared" si="323"/>
        <v>24192876.460017972</v>
      </c>
      <c r="BB1551" s="171">
        <f t="shared" si="327"/>
        <v>1678416.6666666665</v>
      </c>
      <c r="BC1551" s="171">
        <f t="shared" si="328"/>
        <v>14709.175314036045</v>
      </c>
      <c r="BD1551">
        <f t="shared" si="322"/>
        <v>3662000</v>
      </c>
      <c r="BE1551" s="171">
        <f t="shared" si="324"/>
        <v>1693125.8419807025</v>
      </c>
    </row>
    <row r="1552" spans="49:57" x14ac:dyDescent="0.2">
      <c r="AW1552" s="171">
        <f t="shared" si="325"/>
        <v>24215166.666666668</v>
      </c>
      <c r="AX1552" s="171">
        <f t="shared" si="326"/>
        <v>16017.729935095773</v>
      </c>
      <c r="AY1552">
        <f t="shared" si="321"/>
        <v>6317000</v>
      </c>
      <c r="AZ1552" s="171">
        <f t="shared" si="323"/>
        <v>24231184.396601763</v>
      </c>
      <c r="BB1552" s="171">
        <f t="shared" si="327"/>
        <v>1680708.3333333333</v>
      </c>
      <c r="BC1552" s="171">
        <f t="shared" si="328"/>
        <v>14689.119170984455</v>
      </c>
      <c r="BD1552">
        <f t="shared" si="322"/>
        <v>3667000</v>
      </c>
      <c r="BE1552" s="171">
        <f t="shared" si="324"/>
        <v>1695397.4525043177</v>
      </c>
    </row>
    <row r="1553" spans="49:57" x14ac:dyDescent="0.2">
      <c r="AW1553" s="171">
        <f t="shared" si="325"/>
        <v>24253500</v>
      </c>
      <c r="AX1553" s="171">
        <f t="shared" si="326"/>
        <v>15992.413466097676</v>
      </c>
      <c r="AY1553">
        <f t="shared" si="321"/>
        <v>6327000</v>
      </c>
      <c r="AZ1553" s="171">
        <f t="shared" si="323"/>
        <v>24269492.413466096</v>
      </c>
      <c r="BB1553" s="171">
        <f t="shared" si="327"/>
        <v>1683000</v>
      </c>
      <c r="BC1553" s="171">
        <f t="shared" si="328"/>
        <v>14669.117647058823</v>
      </c>
      <c r="BD1553">
        <f t="shared" si="322"/>
        <v>3672000</v>
      </c>
      <c r="BE1553" s="171">
        <f t="shared" si="324"/>
        <v>1697669.1176470588</v>
      </c>
    </row>
    <row r="1554" spans="49:57" x14ac:dyDescent="0.2">
      <c r="AW1554" s="171">
        <f t="shared" si="325"/>
        <v>24291833.333333336</v>
      </c>
      <c r="AX1554" s="171">
        <f t="shared" si="326"/>
        <v>15967.176897585608</v>
      </c>
      <c r="AY1554">
        <f t="shared" si="321"/>
        <v>6337000</v>
      </c>
      <c r="AZ1554" s="171">
        <f t="shared" si="323"/>
        <v>24307800.510230921</v>
      </c>
      <c r="BB1554" s="171">
        <f t="shared" si="327"/>
        <v>1685291.6666666665</v>
      </c>
      <c r="BC1554" s="171">
        <f t="shared" si="328"/>
        <v>14649.170519445201</v>
      </c>
      <c r="BD1554">
        <f t="shared" si="322"/>
        <v>3677000</v>
      </c>
      <c r="BE1554" s="171">
        <f t="shared" si="324"/>
        <v>1699940.8371861116</v>
      </c>
    </row>
    <row r="1555" spans="49:57" x14ac:dyDescent="0.2">
      <c r="AW1555" s="171">
        <f t="shared" si="325"/>
        <v>24330166.666666668</v>
      </c>
      <c r="AX1555" s="171">
        <f t="shared" si="326"/>
        <v>15942.019851898534</v>
      </c>
      <c r="AY1555">
        <f t="shared" si="321"/>
        <v>6347000</v>
      </c>
      <c r="AZ1555" s="171">
        <f t="shared" si="323"/>
        <v>24346108.686518565</v>
      </c>
      <c r="BB1555" s="171">
        <f t="shared" si="327"/>
        <v>1687583.3333333333</v>
      </c>
      <c r="BC1555" s="171">
        <f t="shared" si="328"/>
        <v>14629.277566539924</v>
      </c>
      <c r="BD1555">
        <f t="shared" si="322"/>
        <v>3682000</v>
      </c>
      <c r="BE1555" s="171">
        <f t="shared" si="324"/>
        <v>1702212.6108998731</v>
      </c>
    </row>
    <row r="1556" spans="49:57" x14ac:dyDescent="0.2">
      <c r="AW1556" s="171">
        <f t="shared" si="325"/>
        <v>24368500</v>
      </c>
      <c r="AX1556" s="171">
        <f t="shared" si="326"/>
        <v>15916.94195375177</v>
      </c>
      <c r="AY1556">
        <f t="shared" si="321"/>
        <v>6357000</v>
      </c>
      <c r="AZ1556" s="171">
        <f t="shared" si="323"/>
        <v>24384416.941953752</v>
      </c>
      <c r="BB1556" s="171">
        <f t="shared" si="327"/>
        <v>1689875</v>
      </c>
      <c r="BC1556" s="171">
        <f t="shared" si="328"/>
        <v>14609.438567941415</v>
      </c>
      <c r="BD1556">
        <f t="shared" si="322"/>
        <v>3687000</v>
      </c>
      <c r="BE1556" s="171">
        <f t="shared" si="324"/>
        <v>1704484.4385679413</v>
      </c>
    </row>
    <row r="1557" spans="49:57" x14ac:dyDescent="0.2">
      <c r="AW1557" s="171">
        <f t="shared" si="325"/>
        <v>24406833.333333336</v>
      </c>
      <c r="AX1557" s="171">
        <f t="shared" si="326"/>
        <v>15891.942830218313</v>
      </c>
      <c r="AY1557">
        <f t="shared" si="321"/>
        <v>6367000</v>
      </c>
      <c r="AZ1557" s="171">
        <f t="shared" si="323"/>
        <v>24422725.276163556</v>
      </c>
      <c r="BB1557" s="171">
        <f t="shared" si="327"/>
        <v>1692166.6666666665</v>
      </c>
      <c r="BC1557" s="171">
        <f t="shared" si="328"/>
        <v>14589.653304442038</v>
      </c>
      <c r="BD1557">
        <f t="shared" si="322"/>
        <v>3692000</v>
      </c>
      <c r="BE1557" s="171">
        <f t="shared" si="324"/>
        <v>1706756.3199711086</v>
      </c>
    </row>
    <row r="1558" spans="49:57" x14ac:dyDescent="0.2">
      <c r="AW1558" s="171">
        <f t="shared" si="325"/>
        <v>24445166.666666668</v>
      </c>
      <c r="AX1558" s="171">
        <f t="shared" si="326"/>
        <v>15867.022110710366</v>
      </c>
      <c r="AY1558">
        <f t="shared" si="321"/>
        <v>6377000</v>
      </c>
      <c r="AZ1558" s="171">
        <f t="shared" si="323"/>
        <v>24461033.68877738</v>
      </c>
      <c r="BB1558" s="171">
        <f t="shared" si="327"/>
        <v>1694458.3333333333</v>
      </c>
      <c r="BC1558" s="171">
        <f t="shared" si="328"/>
        <v>14569.921558020016</v>
      </c>
      <c r="BD1558">
        <f t="shared" si="322"/>
        <v>3697000</v>
      </c>
      <c r="BE1558" s="171">
        <f t="shared" si="324"/>
        <v>1709028.2548913532</v>
      </c>
    </row>
    <row r="1559" spans="49:57" x14ac:dyDescent="0.2">
      <c r="AW1559" s="171">
        <f t="shared" si="325"/>
        <v>24483500</v>
      </c>
      <c r="AX1559" s="171">
        <f t="shared" si="326"/>
        <v>15842.179426961015</v>
      </c>
      <c r="AY1559">
        <f t="shared" si="321"/>
        <v>6387000</v>
      </c>
      <c r="AZ1559" s="171">
        <f t="shared" si="323"/>
        <v>24499342.179426961</v>
      </c>
      <c r="BB1559" s="171">
        <f t="shared" si="327"/>
        <v>1696750</v>
      </c>
      <c r="BC1559" s="171">
        <f t="shared" si="328"/>
        <v>14550.243111831442</v>
      </c>
      <c r="BD1559">
        <f t="shared" si="322"/>
        <v>3702000</v>
      </c>
      <c r="BE1559" s="171">
        <f t="shared" si="324"/>
        <v>1711300.2431118314</v>
      </c>
    </row>
    <row r="1560" spans="49:57" x14ac:dyDescent="0.2">
      <c r="AW1560" s="171">
        <f t="shared" si="325"/>
        <v>24521833.333333336</v>
      </c>
      <c r="AX1560" s="171">
        <f t="shared" si="326"/>
        <v>15817.414413006096</v>
      </c>
      <c r="AY1560">
        <f t="shared" si="321"/>
        <v>6397000</v>
      </c>
      <c r="AZ1560" s="171">
        <f t="shared" si="323"/>
        <v>24537650.747746341</v>
      </c>
      <c r="BB1560" s="171">
        <f t="shared" si="327"/>
        <v>1699041.6666666665</v>
      </c>
      <c r="BC1560" s="171">
        <f t="shared" si="328"/>
        <v>14530.61775020232</v>
      </c>
      <c r="BD1560">
        <f t="shared" si="322"/>
        <v>3707000</v>
      </c>
      <c r="BE1560" s="171">
        <f t="shared" si="324"/>
        <v>1713572.2844168688</v>
      </c>
    </row>
    <row r="1561" spans="49:57" x14ac:dyDescent="0.2">
      <c r="AW1561" s="171">
        <f t="shared" si="325"/>
        <v>24560166.666666668</v>
      </c>
      <c r="AX1561" s="171">
        <f t="shared" si="326"/>
        <v>15792.726705166224</v>
      </c>
      <c r="AY1561">
        <f t="shared" si="321"/>
        <v>6407000</v>
      </c>
      <c r="AZ1561" s="171">
        <f t="shared" si="323"/>
        <v>24575959.393371835</v>
      </c>
      <c r="BB1561" s="171">
        <f t="shared" si="327"/>
        <v>1701333.3333333333</v>
      </c>
      <c r="BC1561" s="171">
        <f t="shared" si="328"/>
        <v>14511.04525862069</v>
      </c>
      <c r="BD1561">
        <f t="shared" si="322"/>
        <v>3712000</v>
      </c>
      <c r="BE1561" s="171">
        <f t="shared" si="324"/>
        <v>1715844.378591954</v>
      </c>
    </row>
    <row r="1562" spans="49:57" x14ac:dyDescent="0.2">
      <c r="AW1562" s="171">
        <f t="shared" si="325"/>
        <v>24598500</v>
      </c>
      <c r="AX1562" s="171">
        <f t="shared" si="326"/>
        <v>15768.115942028986</v>
      </c>
      <c r="AY1562">
        <f t="shared" si="321"/>
        <v>6417000</v>
      </c>
      <c r="AZ1562" s="171">
        <f t="shared" si="323"/>
        <v>24614268.115942027</v>
      </c>
      <c r="BB1562" s="171">
        <f t="shared" si="327"/>
        <v>1703625</v>
      </c>
      <c r="BC1562" s="171">
        <f t="shared" si="328"/>
        <v>14491.525423728814</v>
      </c>
      <c r="BD1562">
        <f t="shared" si="322"/>
        <v>3717000</v>
      </c>
      <c r="BE1562" s="171">
        <f t="shared" si="324"/>
        <v>1718116.5254237289</v>
      </c>
    </row>
    <row r="1563" spans="49:57" x14ac:dyDescent="0.2">
      <c r="AW1563" s="171">
        <f t="shared" si="325"/>
        <v>24636833.333333336</v>
      </c>
      <c r="AX1563" s="171">
        <f t="shared" si="326"/>
        <v>15743.581764431305</v>
      </c>
      <c r="AY1563">
        <f t="shared" si="321"/>
        <v>6427000</v>
      </c>
      <c r="AZ1563" s="171">
        <f t="shared" si="323"/>
        <v>24652576.915097766</v>
      </c>
      <c r="BB1563" s="171">
        <f t="shared" si="327"/>
        <v>1705916.6666666665</v>
      </c>
      <c r="BC1563" s="171">
        <f t="shared" si="328"/>
        <v>14472.058033315421</v>
      </c>
      <c r="BD1563">
        <f t="shared" si="322"/>
        <v>3722000</v>
      </c>
      <c r="BE1563" s="171">
        <f t="shared" si="324"/>
        <v>1720388.724699982</v>
      </c>
    </row>
    <row r="1564" spans="49:57" x14ac:dyDescent="0.2">
      <c r="AW1564" s="171">
        <f t="shared" si="325"/>
        <v>24675166.666666668</v>
      </c>
      <c r="AX1564" s="171">
        <f t="shared" si="326"/>
        <v>15719.123815441975</v>
      </c>
      <c r="AY1564">
        <f t="shared" si="321"/>
        <v>6437000</v>
      </c>
      <c r="AZ1564" s="171">
        <f t="shared" si="323"/>
        <v>24690885.790482111</v>
      </c>
      <c r="BB1564" s="171">
        <f t="shared" si="327"/>
        <v>1708208.3333333333</v>
      </c>
      <c r="BC1564" s="171">
        <f t="shared" si="328"/>
        <v>14452.642876308022</v>
      </c>
      <c r="BD1564">
        <f t="shared" si="322"/>
        <v>3727000</v>
      </c>
      <c r="BE1564" s="171">
        <f t="shared" si="324"/>
        <v>1722660.9762096412</v>
      </c>
    </row>
    <row r="1565" spans="49:57" x14ac:dyDescent="0.2">
      <c r="AW1565" s="171">
        <f t="shared" si="325"/>
        <v>24713500</v>
      </c>
      <c r="AX1565" s="171">
        <f t="shared" si="326"/>
        <v>15694.741740344347</v>
      </c>
      <c r="AY1565">
        <f t="shared" si="321"/>
        <v>6447000</v>
      </c>
      <c r="AZ1565" s="171">
        <f t="shared" si="323"/>
        <v>24729194.741740346</v>
      </c>
      <c r="BB1565" s="171">
        <f t="shared" si="327"/>
        <v>1710500</v>
      </c>
      <c r="BC1565" s="171">
        <f t="shared" si="328"/>
        <v>14433.279742765273</v>
      </c>
      <c r="BD1565">
        <f t="shared" si="322"/>
        <v>3732000</v>
      </c>
      <c r="BE1565" s="171">
        <f t="shared" si="324"/>
        <v>1724933.2797427652</v>
      </c>
    </row>
    <row r="1566" spans="49:57" x14ac:dyDescent="0.2">
      <c r="AW1566" s="171">
        <f t="shared" si="325"/>
        <v>24751833.333333336</v>
      </c>
      <c r="AX1566" s="171">
        <f t="shared" si="326"/>
        <v>15670.435186619174</v>
      </c>
      <c r="AY1566">
        <f t="shared" si="321"/>
        <v>6457000</v>
      </c>
      <c r="AZ1566" s="171">
        <f t="shared" si="323"/>
        <v>24767503.768519957</v>
      </c>
      <c r="BB1566" s="171">
        <f t="shared" si="327"/>
        <v>1712791.6666666665</v>
      </c>
      <c r="BC1566" s="171">
        <f t="shared" si="328"/>
        <v>14413.968423869414</v>
      </c>
      <c r="BD1566">
        <f t="shared" si="322"/>
        <v>3737000</v>
      </c>
      <c r="BE1566" s="171">
        <f t="shared" si="324"/>
        <v>1727205.635090536</v>
      </c>
    </row>
    <row r="1567" spans="49:57" x14ac:dyDescent="0.2">
      <c r="AW1567" s="171">
        <f t="shared" si="325"/>
        <v>24790166.666666668</v>
      </c>
      <c r="AX1567" s="171">
        <f t="shared" si="326"/>
        <v>15646.203803927632</v>
      </c>
      <c r="AY1567">
        <f t="shared" si="321"/>
        <v>6467000</v>
      </c>
      <c r="AZ1567" s="171">
        <f t="shared" si="323"/>
        <v>24805812.870470595</v>
      </c>
      <c r="BB1567" s="171">
        <f t="shared" si="327"/>
        <v>1715083.3333333333</v>
      </c>
      <c r="BC1567" s="171">
        <f t="shared" si="328"/>
        <v>14394.70871191876</v>
      </c>
      <c r="BD1567">
        <f t="shared" si="322"/>
        <v>3742000</v>
      </c>
      <c r="BE1567" s="171">
        <f t="shared" si="324"/>
        <v>1729478.0420452519</v>
      </c>
    </row>
    <row r="1568" spans="49:57" x14ac:dyDescent="0.2">
      <c r="AW1568" s="171">
        <f t="shared" si="325"/>
        <v>24828500</v>
      </c>
      <c r="AX1568" s="171">
        <f t="shared" si="326"/>
        <v>15622.047244094489</v>
      </c>
      <c r="AY1568">
        <f t="shared" si="321"/>
        <v>6477000</v>
      </c>
      <c r="AZ1568" s="171">
        <f t="shared" si="323"/>
        <v>24844122.047244094</v>
      </c>
      <c r="BB1568" s="171">
        <f t="shared" si="327"/>
        <v>1717375</v>
      </c>
      <c r="BC1568" s="171">
        <f t="shared" si="328"/>
        <v>14375.500400320256</v>
      </c>
      <c r="BD1568">
        <f t="shared" si="322"/>
        <v>3747000</v>
      </c>
      <c r="BE1568" s="171">
        <f t="shared" si="324"/>
        <v>1731750.5004003202</v>
      </c>
    </row>
    <row r="1569" spans="49:57" x14ac:dyDescent="0.2">
      <c r="AW1569" s="171">
        <f t="shared" si="325"/>
        <v>24866833.333333336</v>
      </c>
      <c r="AX1569" s="171">
        <f t="shared" si="326"/>
        <v>15597.965161091413</v>
      </c>
      <c r="AY1569">
        <f t="shared" si="321"/>
        <v>6487000</v>
      </c>
      <c r="AZ1569" s="171">
        <f t="shared" si="323"/>
        <v>24882431.298494428</v>
      </c>
      <c r="BB1569" s="171">
        <f t="shared" si="327"/>
        <v>1719666.6666666665</v>
      </c>
      <c r="BC1569" s="171">
        <f t="shared" si="328"/>
        <v>14356.343283582089</v>
      </c>
      <c r="BD1569">
        <f t="shared" si="322"/>
        <v>3752000</v>
      </c>
      <c r="BE1569" s="171">
        <f t="shared" si="324"/>
        <v>1734023.0099502485</v>
      </c>
    </row>
    <row r="1570" spans="49:57" x14ac:dyDescent="0.2">
      <c r="AW1570" s="171">
        <f t="shared" si="325"/>
        <v>24905166.666666668</v>
      </c>
      <c r="AX1570" s="171">
        <f t="shared" si="326"/>
        <v>15573.957211020472</v>
      </c>
      <c r="AY1570">
        <f t="shared" si="321"/>
        <v>6497000</v>
      </c>
      <c r="AZ1570" s="171">
        <f t="shared" si="323"/>
        <v>24920740.623877689</v>
      </c>
      <c r="BB1570" s="171">
        <f t="shared" si="327"/>
        <v>1721958.3333333333</v>
      </c>
      <c r="BC1570" s="171">
        <f t="shared" si="328"/>
        <v>14337.237157306361</v>
      </c>
      <c r="BD1570">
        <f t="shared" si="322"/>
        <v>3757000</v>
      </c>
      <c r="BE1570" s="171">
        <f t="shared" si="324"/>
        <v>1736295.5704906397</v>
      </c>
    </row>
    <row r="1571" spans="49:57" x14ac:dyDescent="0.2">
      <c r="AW1571" s="171">
        <f t="shared" si="325"/>
        <v>24943500</v>
      </c>
      <c r="AX1571" s="171">
        <f t="shared" si="326"/>
        <v>15550.02305209774</v>
      </c>
      <c r="AY1571">
        <f t="shared" si="321"/>
        <v>6507000</v>
      </c>
      <c r="AZ1571" s="171">
        <f t="shared" si="323"/>
        <v>24959050.023052096</v>
      </c>
      <c r="BB1571" s="171">
        <f t="shared" si="327"/>
        <v>1724250</v>
      </c>
      <c r="BC1571" s="171">
        <f t="shared" si="328"/>
        <v>14318.181818181818</v>
      </c>
      <c r="BD1571">
        <f t="shared" si="322"/>
        <v>3762000</v>
      </c>
      <c r="BE1571" s="171">
        <f t="shared" si="324"/>
        <v>1738568.1818181819</v>
      </c>
    </row>
    <row r="1572" spans="49:57" x14ac:dyDescent="0.2">
      <c r="AW1572" s="171">
        <f t="shared" si="325"/>
        <v>24981833.333333336</v>
      </c>
      <c r="AX1572" s="171">
        <f t="shared" si="326"/>
        <v>15526.162344637103</v>
      </c>
      <c r="AY1572">
        <f t="shared" si="321"/>
        <v>6517000</v>
      </c>
      <c r="AZ1572" s="171">
        <f t="shared" si="323"/>
        <v>24997359.495677974</v>
      </c>
      <c r="BB1572" s="171">
        <f t="shared" si="327"/>
        <v>1726541.6666666665</v>
      </c>
      <c r="BC1572" s="171">
        <f t="shared" si="328"/>
        <v>14299.17706397664</v>
      </c>
      <c r="BD1572">
        <f t="shared" si="322"/>
        <v>3767000</v>
      </c>
      <c r="BE1572" s="171">
        <f t="shared" si="324"/>
        <v>1740840.8437306432</v>
      </c>
    </row>
    <row r="1573" spans="49:57" x14ac:dyDescent="0.2">
      <c r="AW1573" s="171">
        <f t="shared" si="325"/>
        <v>25020166.666666668</v>
      </c>
      <c r="AX1573" s="171">
        <f t="shared" si="326"/>
        <v>15502.374751034165</v>
      </c>
      <c r="AY1573">
        <f t="shared" si="321"/>
        <v>6527000</v>
      </c>
      <c r="AZ1573" s="171">
        <f t="shared" si="323"/>
        <v>25035669.041417703</v>
      </c>
      <c r="BB1573" s="171">
        <f t="shared" si="327"/>
        <v>1728833.3333333333</v>
      </c>
      <c r="BC1573" s="171">
        <f t="shared" si="328"/>
        <v>14280.222693531283</v>
      </c>
      <c r="BD1573">
        <f t="shared" si="322"/>
        <v>3772000</v>
      </c>
      <c r="BE1573" s="171">
        <f t="shared" si="324"/>
        <v>1743113.5560268646</v>
      </c>
    </row>
    <row r="1574" spans="49:57" x14ac:dyDescent="0.2">
      <c r="AW1574" s="171">
        <f t="shared" si="325"/>
        <v>25058500</v>
      </c>
      <c r="AX1574" s="171">
        <f t="shared" si="326"/>
        <v>15478.659935750344</v>
      </c>
      <c r="AY1574">
        <f t="shared" si="321"/>
        <v>6537000</v>
      </c>
      <c r="AZ1574" s="171">
        <f t="shared" si="323"/>
        <v>25073978.65993575</v>
      </c>
      <c r="BB1574" s="171">
        <f t="shared" si="327"/>
        <v>1731125</v>
      </c>
      <c r="BC1574" s="171">
        <f t="shared" si="328"/>
        <v>14261.31850675139</v>
      </c>
      <c r="BD1574">
        <f t="shared" si="322"/>
        <v>3777000</v>
      </c>
      <c r="BE1574" s="171">
        <f t="shared" si="324"/>
        <v>1745386.3185067514</v>
      </c>
    </row>
    <row r="1575" spans="49:57" x14ac:dyDescent="0.2">
      <c r="AW1575" s="171">
        <f t="shared" si="325"/>
        <v>25096833.333333336</v>
      </c>
      <c r="AX1575" s="171">
        <f t="shared" si="326"/>
        <v>15455.017565297083</v>
      </c>
      <c r="AY1575">
        <f t="shared" si="321"/>
        <v>6547000</v>
      </c>
      <c r="AZ1575" s="171">
        <f t="shared" si="323"/>
        <v>25112288.350898635</v>
      </c>
      <c r="BB1575" s="171">
        <f t="shared" si="327"/>
        <v>1733416.6666666665</v>
      </c>
      <c r="BC1575" s="171">
        <f t="shared" si="328"/>
        <v>14242.46430460074</v>
      </c>
      <c r="BD1575">
        <f t="shared" si="322"/>
        <v>3782000</v>
      </c>
      <c r="BE1575" s="171">
        <f t="shared" si="324"/>
        <v>1747659.1309712674</v>
      </c>
    </row>
    <row r="1576" spans="49:57" x14ac:dyDescent="0.2">
      <c r="AW1576" s="171">
        <f t="shared" si="325"/>
        <v>25135166.666666668</v>
      </c>
      <c r="AX1576" s="171">
        <f t="shared" si="326"/>
        <v>15431.447308220222</v>
      </c>
      <c r="AY1576">
        <f t="shared" si="321"/>
        <v>6557000</v>
      </c>
      <c r="AZ1576" s="171">
        <f t="shared" si="323"/>
        <v>25150598.113974888</v>
      </c>
      <c r="BB1576" s="171">
        <f t="shared" si="327"/>
        <v>1735708.3333333333</v>
      </c>
      <c r="BC1576" s="171">
        <f t="shared" si="328"/>
        <v>14223.65988909427</v>
      </c>
      <c r="BD1576">
        <f t="shared" si="322"/>
        <v>3787000</v>
      </c>
      <c r="BE1576" s="171">
        <f t="shared" si="324"/>
        <v>1749931.9932224276</v>
      </c>
    </row>
    <row r="1577" spans="49:57" x14ac:dyDescent="0.2">
      <c r="AW1577" s="171">
        <f t="shared" si="325"/>
        <v>25173500</v>
      </c>
      <c r="AX1577" s="171">
        <f t="shared" si="326"/>
        <v>15407.948835084513</v>
      </c>
      <c r="AY1577">
        <f t="shared" si="321"/>
        <v>6567000</v>
      </c>
      <c r="AZ1577" s="171">
        <f t="shared" si="323"/>
        <v>25188907.948835086</v>
      </c>
      <c r="BB1577" s="171">
        <f t="shared" si="327"/>
        <v>1738000</v>
      </c>
      <c r="BC1577" s="171">
        <f t="shared" si="328"/>
        <v>14204.905063291139</v>
      </c>
      <c r="BD1577">
        <f t="shared" si="322"/>
        <v>3792000</v>
      </c>
      <c r="BE1577" s="171">
        <f t="shared" si="324"/>
        <v>1752204.9050632911</v>
      </c>
    </row>
    <row r="1578" spans="49:57" x14ac:dyDescent="0.2">
      <c r="AW1578" s="171">
        <f t="shared" si="325"/>
        <v>25211833.333333336</v>
      </c>
      <c r="AX1578" s="171">
        <f t="shared" si="326"/>
        <v>15384.521818458265</v>
      </c>
      <c r="AY1578">
        <f t="shared" si="321"/>
        <v>6577000</v>
      </c>
      <c r="AZ1578" s="171">
        <f t="shared" si="323"/>
        <v>25227217.855151795</v>
      </c>
      <c r="BB1578" s="171">
        <f t="shared" si="327"/>
        <v>1740291.6666666665</v>
      </c>
      <c r="BC1578" s="171">
        <f t="shared" si="328"/>
        <v>14186.199631287858</v>
      </c>
      <c r="BD1578">
        <f t="shared" si="322"/>
        <v>3797000</v>
      </c>
      <c r="BE1578" s="171">
        <f t="shared" si="324"/>
        <v>1754477.8662979545</v>
      </c>
    </row>
    <row r="1579" spans="49:57" x14ac:dyDescent="0.2">
      <c r="AW1579" s="171">
        <f t="shared" si="325"/>
        <v>25250166.666666668</v>
      </c>
      <c r="AX1579" s="171">
        <f t="shared" si="326"/>
        <v>15361.165932898133</v>
      </c>
      <c r="AY1579">
        <f t="shared" si="321"/>
        <v>6587000</v>
      </c>
      <c r="AZ1579" s="171">
        <f t="shared" si="323"/>
        <v>25265527.832599565</v>
      </c>
      <c r="BB1579" s="171">
        <f t="shared" si="327"/>
        <v>1742583.3333333333</v>
      </c>
      <c r="BC1579" s="171">
        <f t="shared" si="328"/>
        <v>14167.543398211468</v>
      </c>
      <c r="BD1579">
        <f t="shared" si="322"/>
        <v>3802000</v>
      </c>
      <c r="BE1579" s="171">
        <f t="shared" si="324"/>
        <v>1756750.8767315447</v>
      </c>
    </row>
    <row r="1580" spans="49:57" x14ac:dyDescent="0.2">
      <c r="AW1580" s="171">
        <f t="shared" si="325"/>
        <v>25288500</v>
      </c>
      <c r="AX1580" s="171">
        <f t="shared" si="326"/>
        <v>15337.880854934061</v>
      </c>
      <c r="AY1580">
        <f t="shared" si="321"/>
        <v>6597000</v>
      </c>
      <c r="AZ1580" s="171">
        <f t="shared" si="323"/>
        <v>25303837.880854934</v>
      </c>
      <c r="BB1580" s="171">
        <f t="shared" si="327"/>
        <v>1744875</v>
      </c>
      <c r="BC1580" s="171">
        <f t="shared" si="328"/>
        <v>14148.936170212766</v>
      </c>
      <c r="BD1580">
        <f t="shared" si="322"/>
        <v>3807000</v>
      </c>
      <c r="BE1580" s="171">
        <f t="shared" si="324"/>
        <v>1759023.9361702127</v>
      </c>
    </row>
    <row r="1581" spans="49:57" x14ac:dyDescent="0.2">
      <c r="AW1581" s="171">
        <f t="shared" si="325"/>
        <v>25326833.333333336</v>
      </c>
      <c r="AX1581" s="171">
        <f t="shared" si="326"/>
        <v>15314.666263054336</v>
      </c>
      <c r="AY1581">
        <f t="shared" si="321"/>
        <v>6607000</v>
      </c>
      <c r="AZ1581" s="171">
        <f t="shared" si="323"/>
        <v>25342147.999596391</v>
      </c>
      <c r="BB1581" s="171">
        <f t="shared" si="327"/>
        <v>1747166.6666666665</v>
      </c>
      <c r="BC1581" s="171">
        <f t="shared" si="328"/>
        <v>14130.377754459601</v>
      </c>
      <c r="BD1581">
        <f t="shared" si="322"/>
        <v>3812000</v>
      </c>
      <c r="BE1581" s="171">
        <f t="shared" si="324"/>
        <v>1761297.0444211261</v>
      </c>
    </row>
    <row r="1582" spans="49:57" x14ac:dyDescent="0.2">
      <c r="AW1582" s="171">
        <f t="shared" si="325"/>
        <v>25365166.666666668</v>
      </c>
      <c r="AX1582" s="171">
        <f t="shared" si="326"/>
        <v>15291.521837690796</v>
      </c>
      <c r="AY1582">
        <f t="shared" si="321"/>
        <v>6617000</v>
      </c>
      <c r="AZ1582" s="171">
        <f t="shared" si="323"/>
        <v>25380458.188504357</v>
      </c>
      <c r="BB1582" s="171">
        <f t="shared" si="327"/>
        <v>1749458.3333333333</v>
      </c>
      <c r="BC1582" s="171">
        <f t="shared" si="328"/>
        <v>14111.867959130206</v>
      </c>
      <c r="BD1582">
        <f t="shared" si="322"/>
        <v>3817000</v>
      </c>
      <c r="BE1582" s="171">
        <f t="shared" si="324"/>
        <v>1763570.2012924636</v>
      </c>
    </row>
    <row r="1583" spans="49:57" x14ac:dyDescent="0.2">
      <c r="AW1583" s="171">
        <f t="shared" si="325"/>
        <v>25403500</v>
      </c>
      <c r="AX1583" s="171">
        <f t="shared" si="326"/>
        <v>15268.447261204165</v>
      </c>
      <c r="AY1583">
        <f t="shared" si="321"/>
        <v>6627000</v>
      </c>
      <c r="AZ1583" s="171">
        <f t="shared" si="323"/>
        <v>25418768.447261203</v>
      </c>
      <c r="BB1583" s="171">
        <f t="shared" si="327"/>
        <v>1751750</v>
      </c>
      <c r="BC1583" s="171">
        <f t="shared" si="328"/>
        <v>14093.406593406593</v>
      </c>
      <c r="BD1583">
        <f t="shared" si="322"/>
        <v>3822000</v>
      </c>
      <c r="BE1583" s="171">
        <f t="shared" si="324"/>
        <v>1765843.4065934066</v>
      </c>
    </row>
    <row r="1584" spans="49:57" x14ac:dyDescent="0.2">
      <c r="AW1584" s="171">
        <f t="shared" si="325"/>
        <v>25441833.333333336</v>
      </c>
      <c r="AX1584" s="171">
        <f t="shared" si="326"/>
        <v>15245.442217869519</v>
      </c>
      <c r="AY1584">
        <f t="shared" si="321"/>
        <v>6637000</v>
      </c>
      <c r="AZ1584" s="171">
        <f t="shared" si="323"/>
        <v>25457078.775551204</v>
      </c>
      <c r="BB1584" s="171">
        <f t="shared" si="327"/>
        <v>1754041.6666666665</v>
      </c>
      <c r="BC1584" s="171">
        <f t="shared" si="328"/>
        <v>14074.99346746799</v>
      </c>
      <c r="BD1584">
        <f t="shared" si="322"/>
        <v>3827000</v>
      </c>
      <c r="BE1584" s="171">
        <f t="shared" si="324"/>
        <v>1768116.6601341346</v>
      </c>
    </row>
    <row r="1585" spans="49:57" x14ac:dyDescent="0.2">
      <c r="AW1585" s="171">
        <f t="shared" si="325"/>
        <v>25480166.666666668</v>
      </c>
      <c r="AX1585" s="171">
        <f t="shared" si="326"/>
        <v>15222.506393861893</v>
      </c>
      <c r="AY1585">
        <f t="shared" si="321"/>
        <v>6647000</v>
      </c>
      <c r="AZ1585" s="171">
        <f t="shared" si="323"/>
        <v>25495389.173060529</v>
      </c>
      <c r="BB1585" s="171">
        <f t="shared" si="327"/>
        <v>1756333.3333333333</v>
      </c>
      <c r="BC1585" s="171">
        <f t="shared" si="328"/>
        <v>14056.628392484343</v>
      </c>
      <c r="BD1585">
        <f t="shared" si="322"/>
        <v>3832000</v>
      </c>
      <c r="BE1585" s="171">
        <f t="shared" si="324"/>
        <v>1770389.9617258175</v>
      </c>
    </row>
    <row r="1586" spans="49:57" x14ac:dyDescent="0.2">
      <c r="AW1586" s="171">
        <f t="shared" si="325"/>
        <v>25518500</v>
      </c>
      <c r="AX1586" s="171">
        <f t="shared" si="326"/>
        <v>15199.639477242001</v>
      </c>
      <c r="AY1586">
        <f t="shared" si="321"/>
        <v>6657000</v>
      </c>
      <c r="AZ1586" s="171">
        <f t="shared" si="323"/>
        <v>25533699.639477242</v>
      </c>
      <c r="BB1586" s="171">
        <f t="shared" si="327"/>
        <v>1758625</v>
      </c>
      <c r="BC1586" s="171">
        <f t="shared" si="328"/>
        <v>14038.311180609851</v>
      </c>
      <c r="BD1586">
        <f t="shared" si="322"/>
        <v>3837000</v>
      </c>
      <c r="BE1586" s="171">
        <f t="shared" si="324"/>
        <v>1772663.3111806097</v>
      </c>
    </row>
    <row r="1587" spans="49:57" x14ac:dyDescent="0.2">
      <c r="AW1587" s="171">
        <f t="shared" si="325"/>
        <v>25556833.333333336</v>
      </c>
      <c r="AX1587" s="171">
        <f t="shared" si="326"/>
        <v>15176.841157942103</v>
      </c>
      <c r="AY1587">
        <f t="shared" si="321"/>
        <v>6667000</v>
      </c>
      <c r="AZ1587" s="171">
        <f t="shared" si="323"/>
        <v>25572010.174491279</v>
      </c>
      <c r="BB1587" s="171">
        <f t="shared" si="327"/>
        <v>1760916.6666666665</v>
      </c>
      <c r="BC1587" s="171">
        <f t="shared" si="328"/>
        <v>14020.041644976574</v>
      </c>
      <c r="BD1587">
        <f t="shared" si="322"/>
        <v>3842000</v>
      </c>
      <c r="BE1587" s="171">
        <f t="shared" si="324"/>
        <v>1774936.708311643</v>
      </c>
    </row>
    <row r="1588" spans="49:57" x14ac:dyDescent="0.2">
      <c r="AW1588" s="171">
        <f t="shared" si="325"/>
        <v>25595166.666666668</v>
      </c>
      <c r="AX1588" s="171">
        <f t="shared" si="326"/>
        <v>15154.111127751985</v>
      </c>
      <c r="AY1588">
        <f t="shared" si="321"/>
        <v>6677000</v>
      </c>
      <c r="AZ1588" s="171">
        <f t="shared" si="323"/>
        <v>25610320.777794421</v>
      </c>
      <c r="BB1588" s="171">
        <f t="shared" si="327"/>
        <v>1763208.3333333333</v>
      </c>
      <c r="BC1588" s="171">
        <f t="shared" si="328"/>
        <v>14001.81959968807</v>
      </c>
      <c r="BD1588">
        <f t="shared" si="322"/>
        <v>3847000</v>
      </c>
      <c r="BE1588" s="171">
        <f t="shared" si="324"/>
        <v>1777210.1529330213</v>
      </c>
    </row>
    <row r="1589" spans="49:57" x14ac:dyDescent="0.2">
      <c r="AW1589" s="171">
        <f t="shared" si="325"/>
        <v>25633500</v>
      </c>
      <c r="AX1589" s="171">
        <f t="shared" si="326"/>
        <v>15131.44908030507</v>
      </c>
      <c r="AY1589">
        <f t="shared" si="321"/>
        <v>6687000</v>
      </c>
      <c r="AZ1589" s="171">
        <f t="shared" si="323"/>
        <v>25648631.449080303</v>
      </c>
      <c r="BB1589" s="171">
        <f t="shared" si="327"/>
        <v>1765500</v>
      </c>
      <c r="BC1589" s="171">
        <f t="shared" si="328"/>
        <v>13983.644859813085</v>
      </c>
      <c r="BD1589">
        <f t="shared" si="322"/>
        <v>3852000</v>
      </c>
      <c r="BE1589" s="171">
        <f t="shared" si="324"/>
        <v>1779483.6448598132</v>
      </c>
    </row>
    <row r="1590" spans="49:57" x14ac:dyDescent="0.2">
      <c r="AW1590" s="171">
        <f t="shared" si="325"/>
        <v>25671833.333333336</v>
      </c>
      <c r="AX1590" s="171">
        <f t="shared" si="326"/>
        <v>15108.854711064656</v>
      </c>
      <c r="AY1590">
        <f t="shared" si="321"/>
        <v>6697000</v>
      </c>
      <c r="AZ1590" s="171">
        <f t="shared" si="323"/>
        <v>25686942.188044399</v>
      </c>
      <c r="BB1590" s="171">
        <f t="shared" si="327"/>
        <v>1767791.6666666665</v>
      </c>
      <c r="BC1590" s="171">
        <f t="shared" si="328"/>
        <v>13965.51724137931</v>
      </c>
      <c r="BD1590">
        <f t="shared" si="322"/>
        <v>3857000</v>
      </c>
      <c r="BE1590" s="171">
        <f t="shared" si="324"/>
        <v>1781757.1839080458</v>
      </c>
    </row>
    <row r="1591" spans="49:57" x14ac:dyDescent="0.2">
      <c r="AW1591" s="171">
        <f t="shared" si="325"/>
        <v>25710166.666666668</v>
      </c>
      <c r="AX1591" s="171">
        <f t="shared" si="326"/>
        <v>15086.327717310272</v>
      </c>
      <c r="AY1591">
        <f t="shared" si="321"/>
        <v>6707000</v>
      </c>
      <c r="AZ1591" s="171">
        <f t="shared" si="323"/>
        <v>25725252.99438398</v>
      </c>
      <c r="BB1591" s="171">
        <f t="shared" si="327"/>
        <v>1770083.3333333333</v>
      </c>
      <c r="BC1591" s="171">
        <f t="shared" si="328"/>
        <v>13947.436561367167</v>
      </c>
      <c r="BD1591">
        <f t="shared" si="322"/>
        <v>3862000</v>
      </c>
      <c r="BE1591" s="171">
        <f t="shared" si="324"/>
        <v>1784030.7698947005</v>
      </c>
    </row>
    <row r="1592" spans="49:57" x14ac:dyDescent="0.2">
      <c r="AW1592" s="171">
        <f t="shared" si="325"/>
        <v>25748500</v>
      </c>
      <c r="AX1592" s="171">
        <f t="shared" si="326"/>
        <v>15063.867798124162</v>
      </c>
      <c r="AY1592">
        <f t="shared" si="321"/>
        <v>6717000</v>
      </c>
      <c r="AZ1592" s="171">
        <f t="shared" si="323"/>
        <v>25763563.867798124</v>
      </c>
      <c r="BB1592" s="171">
        <f t="shared" si="327"/>
        <v>1772375</v>
      </c>
      <c r="BC1592" s="171">
        <f t="shared" si="328"/>
        <v>13929.402637703646</v>
      </c>
      <c r="BD1592">
        <f t="shared" si="322"/>
        <v>3867000</v>
      </c>
      <c r="BE1592" s="171">
        <f t="shared" si="324"/>
        <v>1786304.4026377036</v>
      </c>
    </row>
    <row r="1593" spans="49:57" x14ac:dyDescent="0.2">
      <c r="AW1593" s="171">
        <f t="shared" si="325"/>
        <v>25786833.333333336</v>
      </c>
      <c r="AX1593" s="171">
        <f t="shared" si="326"/>
        <v>15041.47465437788</v>
      </c>
      <c r="AY1593">
        <f t="shared" si="321"/>
        <v>6727000</v>
      </c>
      <c r="AZ1593" s="171">
        <f t="shared" si="323"/>
        <v>25801874.807987712</v>
      </c>
      <c r="BB1593" s="171">
        <f t="shared" si="327"/>
        <v>1774666.6666666665</v>
      </c>
      <c r="BC1593" s="171">
        <f t="shared" si="328"/>
        <v>13911.415289256198</v>
      </c>
      <c r="BD1593">
        <f t="shared" si="322"/>
        <v>3872000</v>
      </c>
      <c r="BE1593" s="171">
        <f t="shared" si="324"/>
        <v>1788578.0819559228</v>
      </c>
    </row>
    <row r="1594" spans="49:57" x14ac:dyDescent="0.2">
      <c r="AW1594" s="171">
        <f t="shared" si="325"/>
        <v>25825166.666666668</v>
      </c>
      <c r="AX1594" s="171">
        <f t="shared" si="326"/>
        <v>15019.147988719014</v>
      </c>
      <c r="AY1594">
        <f t="shared" si="321"/>
        <v>6737000</v>
      </c>
      <c r="AZ1594" s="171">
        <f t="shared" si="323"/>
        <v>25840185.814655386</v>
      </c>
      <c r="BB1594" s="171">
        <f t="shared" si="327"/>
        <v>1776958.3333333333</v>
      </c>
      <c r="BC1594" s="171">
        <f t="shared" si="328"/>
        <v>13893.47433582667</v>
      </c>
      <c r="BD1594">
        <f t="shared" si="322"/>
        <v>3877000</v>
      </c>
      <c r="BE1594" s="171">
        <f t="shared" si="324"/>
        <v>1790851.80766916</v>
      </c>
    </row>
    <row r="1595" spans="49:57" x14ac:dyDescent="0.2">
      <c r="AW1595" s="171">
        <f t="shared" si="325"/>
        <v>25863500</v>
      </c>
      <c r="AX1595" s="171">
        <f t="shared" si="326"/>
        <v>14996.887505558027</v>
      </c>
      <c r="AY1595">
        <f t="shared" si="321"/>
        <v>6747000</v>
      </c>
      <c r="AZ1595" s="171">
        <f t="shared" si="323"/>
        <v>25878496.887505557</v>
      </c>
      <c r="BB1595" s="171">
        <f t="shared" si="327"/>
        <v>1779250</v>
      </c>
      <c r="BC1595" s="171">
        <f t="shared" si="328"/>
        <v>13875.579598145287</v>
      </c>
      <c r="BD1595">
        <f t="shared" si="322"/>
        <v>3882000</v>
      </c>
      <c r="BE1595" s="171">
        <f t="shared" si="324"/>
        <v>1793125.5795981453</v>
      </c>
    </row>
    <row r="1596" spans="49:57" x14ac:dyDescent="0.2">
      <c r="AW1596" s="171">
        <f t="shared" si="325"/>
        <v>25901833.333333336</v>
      </c>
      <c r="AX1596" s="171">
        <f t="shared" si="326"/>
        <v>14974.692911055203</v>
      </c>
      <c r="AY1596">
        <f t="shared" si="321"/>
        <v>6757000</v>
      </c>
      <c r="AZ1596" s="171">
        <f t="shared" si="323"/>
        <v>25916808.026244391</v>
      </c>
      <c r="BB1596" s="171">
        <f t="shared" si="327"/>
        <v>1781541.6666666665</v>
      </c>
      <c r="BC1596" s="171">
        <f t="shared" si="328"/>
        <v>13857.730897864678</v>
      </c>
      <c r="BD1596">
        <f t="shared" si="322"/>
        <v>3887000</v>
      </c>
      <c r="BE1596" s="171">
        <f t="shared" si="324"/>
        <v>1795399.3975645313</v>
      </c>
    </row>
    <row r="1597" spans="49:57" x14ac:dyDescent="0.2">
      <c r="AW1597" s="171">
        <f t="shared" si="325"/>
        <v>25940166.666666668</v>
      </c>
      <c r="AX1597" s="171">
        <f t="shared" si="326"/>
        <v>14952.563913107728</v>
      </c>
      <c r="AY1597">
        <f t="shared" si="321"/>
        <v>6767000</v>
      </c>
      <c r="AZ1597" s="171">
        <f t="shared" si="323"/>
        <v>25955119.230579775</v>
      </c>
      <c r="BB1597" s="171">
        <f t="shared" si="327"/>
        <v>1783833.3333333333</v>
      </c>
      <c r="BC1597" s="171">
        <f t="shared" si="328"/>
        <v>13839.928057553956</v>
      </c>
      <c r="BD1597">
        <f t="shared" si="322"/>
        <v>3892000</v>
      </c>
      <c r="BE1597" s="171">
        <f t="shared" si="324"/>
        <v>1797673.2613908872</v>
      </c>
    </row>
    <row r="1598" spans="49:57" x14ac:dyDescent="0.2">
      <c r="AW1598" s="171">
        <f t="shared" si="325"/>
        <v>25978500</v>
      </c>
      <c r="AX1598" s="171">
        <f t="shared" si="326"/>
        <v>14930.500221336875</v>
      </c>
      <c r="AY1598">
        <f t="shared" si="321"/>
        <v>6777000</v>
      </c>
      <c r="AZ1598" s="171">
        <f t="shared" si="323"/>
        <v>25993430.500221338</v>
      </c>
      <c r="BB1598" s="171">
        <f t="shared" si="327"/>
        <v>1786125</v>
      </c>
      <c r="BC1598" s="171">
        <f t="shared" si="328"/>
        <v>13822.170900692841</v>
      </c>
      <c r="BD1598">
        <f t="shared" si="322"/>
        <v>3897000</v>
      </c>
      <c r="BE1598" s="171">
        <f t="shared" si="324"/>
        <v>1799947.1709006929</v>
      </c>
    </row>
    <row r="1599" spans="49:57" x14ac:dyDescent="0.2">
      <c r="AW1599" s="171">
        <f t="shared" si="325"/>
        <v>26016833.333333336</v>
      </c>
      <c r="AX1599" s="171">
        <f t="shared" si="326"/>
        <v>14908.501547075291</v>
      </c>
      <c r="AY1599">
        <f t="shared" si="321"/>
        <v>6787000</v>
      </c>
      <c r="AZ1599" s="171">
        <f t="shared" si="323"/>
        <v>26031741.834880412</v>
      </c>
      <c r="BB1599" s="171">
        <f t="shared" si="327"/>
        <v>1788416.6666666665</v>
      </c>
      <c r="BC1599" s="171">
        <f t="shared" si="328"/>
        <v>13804.459251665812</v>
      </c>
      <c r="BD1599">
        <f t="shared" si="322"/>
        <v>3902000</v>
      </c>
      <c r="BE1599" s="171">
        <f t="shared" si="324"/>
        <v>1802221.1259183323</v>
      </c>
    </row>
    <row r="1600" spans="49:57" x14ac:dyDescent="0.2">
      <c r="AW1600" s="171">
        <f t="shared" si="325"/>
        <v>26055166.666666668</v>
      </c>
      <c r="AX1600" s="171">
        <f t="shared" si="326"/>
        <v>14886.56760335442</v>
      </c>
      <c r="AY1600">
        <f t="shared" ref="AY1600:AY1640" si="329">10000+AY1599</f>
        <v>6797000</v>
      </c>
      <c r="AZ1600" s="171">
        <f t="shared" si="323"/>
        <v>26070053.234270021</v>
      </c>
      <c r="BB1600" s="171">
        <f t="shared" si="327"/>
        <v>1790708.3333333333</v>
      </c>
      <c r="BC1600" s="171">
        <f t="shared" si="328"/>
        <v>13786.792935756335</v>
      </c>
      <c r="BD1600">
        <f t="shared" ref="BD1600:BD1640" si="330">5000+BD1599</f>
        <v>3907000</v>
      </c>
      <c r="BE1600" s="171">
        <f t="shared" si="324"/>
        <v>1804495.1262690895</v>
      </c>
    </row>
    <row r="1601" spans="49:57" x14ac:dyDescent="0.2">
      <c r="AW1601" s="171">
        <f t="shared" si="325"/>
        <v>26093500</v>
      </c>
      <c r="AX1601" s="171">
        <f t="shared" si="326"/>
        <v>14864.698104892022</v>
      </c>
      <c r="AY1601">
        <f t="shared" si="329"/>
        <v>6807000</v>
      </c>
      <c r="AZ1601" s="171">
        <f t="shared" si="323"/>
        <v>26108364.698104892</v>
      </c>
      <c r="BB1601" s="171">
        <f t="shared" si="327"/>
        <v>1793000</v>
      </c>
      <c r="BC1601" s="171">
        <f t="shared" si="328"/>
        <v>13769.171779141105</v>
      </c>
      <c r="BD1601">
        <f t="shared" si="330"/>
        <v>3912000</v>
      </c>
      <c r="BE1601" s="171">
        <f t="shared" si="324"/>
        <v>1806769.1717791411</v>
      </c>
    </row>
    <row r="1602" spans="49:57" x14ac:dyDescent="0.2">
      <c r="AW1602" s="171">
        <f t="shared" si="325"/>
        <v>26131833.333333336</v>
      </c>
      <c r="AX1602" s="171">
        <f t="shared" si="326"/>
        <v>14842.892768079801</v>
      </c>
      <c r="AY1602">
        <f t="shared" si="329"/>
        <v>6817000</v>
      </c>
      <c r="AZ1602" s="171">
        <f t="shared" si="323"/>
        <v>26146676.226101417</v>
      </c>
      <c r="BB1602" s="171">
        <f t="shared" si="327"/>
        <v>1795291.6666666665</v>
      </c>
      <c r="BC1602" s="171">
        <f t="shared" si="328"/>
        <v>13751.59560888435</v>
      </c>
      <c r="BD1602">
        <f t="shared" si="330"/>
        <v>3917000</v>
      </c>
      <c r="BE1602" s="171">
        <f t="shared" si="324"/>
        <v>1809043.2622755507</v>
      </c>
    </row>
    <row r="1603" spans="49:57" x14ac:dyDescent="0.2">
      <c r="AW1603" s="171">
        <f t="shared" si="325"/>
        <v>26170166.666666668</v>
      </c>
      <c r="AX1603" s="171">
        <f t="shared" si="326"/>
        <v>14821.151310971143</v>
      </c>
      <c r="AY1603">
        <f t="shared" si="329"/>
        <v>6827000</v>
      </c>
      <c r="AZ1603" s="171">
        <f t="shared" si="323"/>
        <v>26184987.817977641</v>
      </c>
      <c r="BB1603" s="171">
        <f t="shared" si="327"/>
        <v>1797583.3333333333</v>
      </c>
      <c r="BC1603" s="171">
        <f t="shared" si="328"/>
        <v>13734.064252932178</v>
      </c>
      <c r="BD1603">
        <f t="shared" si="330"/>
        <v>3922000</v>
      </c>
      <c r="BE1603" s="171">
        <f t="shared" si="324"/>
        <v>1811317.3975862653</v>
      </c>
    </row>
    <row r="1604" spans="49:57" x14ac:dyDescent="0.2">
      <c r="AW1604" s="171">
        <f t="shared" si="325"/>
        <v>26208500</v>
      </c>
      <c r="AX1604" s="171">
        <f t="shared" si="326"/>
        <v>14799.473453268978</v>
      </c>
      <c r="AY1604">
        <f t="shared" si="329"/>
        <v>6837000</v>
      </c>
      <c r="AZ1604" s="171">
        <f t="shared" si="323"/>
        <v>26223299.473453268</v>
      </c>
      <c r="BB1604" s="171">
        <f t="shared" si="327"/>
        <v>1799875</v>
      </c>
      <c r="BC1604" s="171">
        <f t="shared" si="328"/>
        <v>13716.577540106951</v>
      </c>
      <c r="BD1604">
        <f t="shared" si="330"/>
        <v>3927000</v>
      </c>
      <c r="BE1604" s="171">
        <f t="shared" si="324"/>
        <v>1813591.5775401068</v>
      </c>
    </row>
    <row r="1605" spans="49:57" x14ac:dyDescent="0.2">
      <c r="AW1605" s="171">
        <f t="shared" si="325"/>
        <v>26246833.333333336</v>
      </c>
      <c r="AX1605" s="171">
        <f t="shared" si="326"/>
        <v>14777.858916313715</v>
      </c>
      <c r="AY1605">
        <f t="shared" si="329"/>
        <v>6847000</v>
      </c>
      <c r="AZ1605" s="171">
        <f t="shared" ref="AZ1605:AZ1640" si="331">AW1605+AX1605</f>
        <v>26261611.192249648</v>
      </c>
      <c r="BB1605" s="171">
        <f t="shared" si="327"/>
        <v>1802166.6666666665</v>
      </c>
      <c r="BC1605" s="171">
        <f t="shared" si="328"/>
        <v>13699.135300101729</v>
      </c>
      <c r="BD1605">
        <f t="shared" si="330"/>
        <v>3932000</v>
      </c>
      <c r="BE1605" s="171">
        <f t="shared" ref="BE1605:BE1640" si="332">BB1605+BC1605</f>
        <v>1815865.8019667682</v>
      </c>
    </row>
    <row r="1606" spans="49:57" x14ac:dyDescent="0.2">
      <c r="AW1606" s="171">
        <f t="shared" ref="AW1606:AW1640" si="333">AY1606/2*$C$73</f>
        <v>26285166.666666668</v>
      </c>
      <c r="AX1606" s="171">
        <f t="shared" ref="AX1606:AX1640" si="334">$C$72*$C$71/AY1606</f>
        <v>14756.307423071314</v>
      </c>
      <c r="AY1606">
        <f t="shared" si="329"/>
        <v>6857000</v>
      </c>
      <c r="AZ1606" s="171">
        <f t="shared" si="331"/>
        <v>26299922.974089738</v>
      </c>
      <c r="BB1606" s="171">
        <f t="shared" ref="BB1606:BB1640" si="335">BD1606/2*$C$107</f>
        <v>1804458.3333333333</v>
      </c>
      <c r="BC1606" s="171">
        <f t="shared" ref="BC1606:BC1640" si="336">$C$105*$C$106/BD1606</f>
        <v>13681.737363474727</v>
      </c>
      <c r="BD1606">
        <f t="shared" si="330"/>
        <v>3937000</v>
      </c>
      <c r="BE1606" s="171">
        <f t="shared" si="332"/>
        <v>1818140.0706968079</v>
      </c>
    </row>
    <row r="1607" spans="49:57" x14ac:dyDescent="0.2">
      <c r="AW1607" s="171">
        <f t="shared" si="333"/>
        <v>26323500</v>
      </c>
      <c r="AX1607" s="171">
        <f t="shared" si="334"/>
        <v>14734.818698121451</v>
      </c>
      <c r="AY1607">
        <f t="shared" si="329"/>
        <v>6867000</v>
      </c>
      <c r="AZ1607" s="171">
        <f t="shared" si="331"/>
        <v>26338234.818698123</v>
      </c>
      <c r="BB1607" s="171">
        <f t="shared" si="335"/>
        <v>1806750</v>
      </c>
      <c r="BC1607" s="171">
        <f t="shared" si="336"/>
        <v>13664.383561643835</v>
      </c>
      <c r="BD1607">
        <f t="shared" si="330"/>
        <v>3942000</v>
      </c>
      <c r="BE1607" s="171">
        <f t="shared" si="332"/>
        <v>1820414.3835616438</v>
      </c>
    </row>
    <row r="1608" spans="49:57" x14ac:dyDescent="0.2">
      <c r="AW1608" s="171">
        <f t="shared" si="333"/>
        <v>26361833.333333336</v>
      </c>
      <c r="AX1608" s="171">
        <f t="shared" si="334"/>
        <v>14713.392467645775</v>
      </c>
      <c r="AY1608">
        <f t="shared" si="329"/>
        <v>6877000</v>
      </c>
      <c r="AZ1608" s="171">
        <f t="shared" si="331"/>
        <v>26376546.72580098</v>
      </c>
      <c r="BB1608" s="171">
        <f t="shared" si="335"/>
        <v>1809041.6666666665</v>
      </c>
      <c r="BC1608" s="171">
        <f t="shared" si="336"/>
        <v>13647.073726881175</v>
      </c>
      <c r="BD1608">
        <f t="shared" si="330"/>
        <v>3947000</v>
      </c>
      <c r="BE1608" s="171">
        <f t="shared" si="332"/>
        <v>1822688.7403935476</v>
      </c>
    </row>
    <row r="1609" spans="49:57" x14ac:dyDescent="0.2">
      <c r="AW1609" s="171">
        <f t="shared" si="333"/>
        <v>26400166.666666668</v>
      </c>
      <c r="AX1609" s="171">
        <f t="shared" si="334"/>
        <v>14692.028459416291</v>
      </c>
      <c r="AY1609">
        <f t="shared" si="329"/>
        <v>6887000</v>
      </c>
      <c r="AZ1609" s="171">
        <f t="shared" si="331"/>
        <v>26414858.695126083</v>
      </c>
      <c r="BB1609" s="171">
        <f t="shared" si="335"/>
        <v>1811333.3333333333</v>
      </c>
      <c r="BC1609" s="171">
        <f t="shared" si="336"/>
        <v>13629.807692307691</v>
      </c>
      <c r="BD1609">
        <f t="shared" si="330"/>
        <v>3952000</v>
      </c>
      <c r="BE1609" s="171">
        <f t="shared" si="332"/>
        <v>1824963.141025641</v>
      </c>
    </row>
    <row r="1610" spans="49:57" x14ac:dyDescent="0.2">
      <c r="AW1610" s="171">
        <f t="shared" si="333"/>
        <v>26438500</v>
      </c>
      <c r="AX1610" s="171">
        <f t="shared" si="334"/>
        <v>14670.726402783819</v>
      </c>
      <c r="AY1610">
        <f t="shared" si="329"/>
        <v>6897000</v>
      </c>
      <c r="AZ1610" s="171">
        <f t="shared" si="331"/>
        <v>26453170.726402786</v>
      </c>
      <c r="BB1610" s="171">
        <f t="shared" si="335"/>
        <v>1813625</v>
      </c>
      <c r="BC1610" s="171">
        <f t="shared" si="336"/>
        <v>13612.585291887794</v>
      </c>
      <c r="BD1610">
        <f t="shared" si="330"/>
        <v>3957000</v>
      </c>
      <c r="BE1610" s="171">
        <f t="shared" si="332"/>
        <v>1827237.5852918879</v>
      </c>
    </row>
    <row r="1611" spans="49:57" x14ac:dyDescent="0.2">
      <c r="AW1611" s="171">
        <f t="shared" si="333"/>
        <v>26476833.333333336</v>
      </c>
      <c r="AX1611" s="171">
        <f t="shared" si="334"/>
        <v>14649.48602866657</v>
      </c>
      <c r="AY1611">
        <f t="shared" si="329"/>
        <v>6907000</v>
      </c>
      <c r="AZ1611" s="171">
        <f t="shared" si="331"/>
        <v>26491482.819362003</v>
      </c>
      <c r="BB1611" s="171">
        <f t="shared" si="335"/>
        <v>1815916.6666666665</v>
      </c>
      <c r="BC1611" s="171">
        <f t="shared" si="336"/>
        <v>13595.406360424029</v>
      </c>
      <c r="BD1611">
        <f t="shared" si="330"/>
        <v>3962000</v>
      </c>
      <c r="BE1611" s="171">
        <f t="shared" si="332"/>
        <v>1829512.0730270906</v>
      </c>
    </row>
    <row r="1612" spans="49:57" x14ac:dyDescent="0.2">
      <c r="AW1612" s="171">
        <f t="shared" si="333"/>
        <v>26515166.666666668</v>
      </c>
      <c r="AX1612" s="171">
        <f t="shared" si="334"/>
        <v>14628.307069538818</v>
      </c>
      <c r="AY1612">
        <f t="shared" si="329"/>
        <v>6917000</v>
      </c>
      <c r="AZ1612" s="171">
        <f t="shared" si="331"/>
        <v>26529794.973736208</v>
      </c>
      <c r="BB1612" s="171">
        <f t="shared" si="335"/>
        <v>1818208.3333333333</v>
      </c>
      <c r="BC1612" s="171">
        <f t="shared" si="336"/>
        <v>13578.270733551803</v>
      </c>
      <c r="BD1612">
        <f t="shared" si="330"/>
        <v>3967000</v>
      </c>
      <c r="BE1612" s="171">
        <f t="shared" si="332"/>
        <v>1831786.6040668851</v>
      </c>
    </row>
    <row r="1613" spans="49:57" x14ac:dyDescent="0.2">
      <c r="AW1613" s="171">
        <f t="shared" si="333"/>
        <v>26553500</v>
      </c>
      <c r="AX1613" s="171">
        <f t="shared" si="334"/>
        <v>14607.189259419662</v>
      </c>
      <c r="AY1613">
        <f t="shared" si="329"/>
        <v>6927000</v>
      </c>
      <c r="AZ1613" s="171">
        <f t="shared" si="331"/>
        <v>26568107.189259421</v>
      </c>
      <c r="BB1613" s="171">
        <f t="shared" si="335"/>
        <v>1820500</v>
      </c>
      <c r="BC1613" s="171">
        <f t="shared" si="336"/>
        <v>13561.178247734138</v>
      </c>
      <c r="BD1613">
        <f t="shared" si="330"/>
        <v>3972000</v>
      </c>
      <c r="BE1613" s="171">
        <f t="shared" si="332"/>
        <v>1834061.1782477342</v>
      </c>
    </row>
    <row r="1614" spans="49:57" x14ac:dyDescent="0.2">
      <c r="AW1614" s="171">
        <f t="shared" si="333"/>
        <v>26591833.333333336</v>
      </c>
      <c r="AX1614" s="171">
        <f t="shared" si="334"/>
        <v>14586.1323338619</v>
      </c>
      <c r="AY1614">
        <f t="shared" si="329"/>
        <v>6937000</v>
      </c>
      <c r="AZ1614" s="171">
        <f t="shared" si="331"/>
        <v>26606419.465667199</v>
      </c>
      <c r="BB1614" s="171">
        <f t="shared" si="335"/>
        <v>1822791.6666666665</v>
      </c>
      <c r="BC1614" s="171">
        <f t="shared" si="336"/>
        <v>13544.128740256474</v>
      </c>
      <c r="BD1614">
        <f t="shared" si="330"/>
        <v>3977000</v>
      </c>
      <c r="BE1614" s="171">
        <f t="shared" si="332"/>
        <v>1836335.7954069229</v>
      </c>
    </row>
    <row r="1615" spans="49:57" x14ac:dyDescent="0.2">
      <c r="AW1615" s="171">
        <f t="shared" si="333"/>
        <v>26630166.666666668</v>
      </c>
      <c r="AX1615" s="171">
        <f t="shared" si="334"/>
        <v>14565.136029940983</v>
      </c>
      <c r="AY1615">
        <f t="shared" si="329"/>
        <v>6947000</v>
      </c>
      <c r="AZ1615" s="171">
        <f t="shared" si="331"/>
        <v>26644731.802696608</v>
      </c>
      <c r="BB1615" s="171">
        <f t="shared" si="335"/>
        <v>1825083.3333333333</v>
      </c>
      <c r="BC1615" s="171">
        <f t="shared" si="336"/>
        <v>13527.122049221496</v>
      </c>
      <c r="BD1615">
        <f t="shared" si="330"/>
        <v>3982000</v>
      </c>
      <c r="BE1615" s="171">
        <f t="shared" si="332"/>
        <v>1838610.4553825548</v>
      </c>
    </row>
    <row r="1616" spans="49:57" x14ac:dyDescent="0.2">
      <c r="AW1616" s="171">
        <f t="shared" si="333"/>
        <v>26668500</v>
      </c>
      <c r="AX1616" s="171">
        <f t="shared" si="334"/>
        <v>14544.200086244071</v>
      </c>
      <c r="AY1616">
        <f t="shared" si="329"/>
        <v>6957000</v>
      </c>
      <c r="AZ1616" s="171">
        <f t="shared" si="331"/>
        <v>26683044.200086243</v>
      </c>
      <c r="BB1616" s="171">
        <f t="shared" si="335"/>
        <v>1827375</v>
      </c>
      <c r="BC1616" s="171">
        <f t="shared" si="336"/>
        <v>13510.158013544018</v>
      </c>
      <c r="BD1616">
        <f t="shared" si="330"/>
        <v>3987000</v>
      </c>
      <c r="BE1616" s="171">
        <f t="shared" si="332"/>
        <v>1840885.158013544</v>
      </c>
    </row>
    <row r="1617" spans="49:57" x14ac:dyDescent="0.2">
      <c r="AW1617" s="171">
        <f t="shared" si="333"/>
        <v>26706833.333333336</v>
      </c>
      <c r="AX1617" s="171">
        <f t="shared" si="334"/>
        <v>14523.324242859193</v>
      </c>
      <c r="AY1617">
        <f t="shared" si="329"/>
        <v>6967000</v>
      </c>
      <c r="AZ1617" s="171">
        <f t="shared" si="331"/>
        <v>26721356.657576196</v>
      </c>
      <c r="BB1617" s="171">
        <f t="shared" si="335"/>
        <v>1829666.6666666665</v>
      </c>
      <c r="BC1617" s="171">
        <f t="shared" si="336"/>
        <v>13493.236472945891</v>
      </c>
      <c r="BD1617">
        <f t="shared" si="330"/>
        <v>3992000</v>
      </c>
      <c r="BE1617" s="171">
        <f t="shared" si="332"/>
        <v>1843159.9031396124</v>
      </c>
    </row>
    <row r="1618" spans="49:57" x14ac:dyDescent="0.2">
      <c r="AW1618" s="171">
        <f t="shared" si="333"/>
        <v>26745166.666666668</v>
      </c>
      <c r="AX1618" s="171">
        <f t="shared" si="334"/>
        <v>14502.508241364483</v>
      </c>
      <c r="AY1618">
        <f t="shared" si="329"/>
        <v>6977000</v>
      </c>
      <c r="AZ1618" s="171">
        <f t="shared" si="331"/>
        <v>26759669.174908031</v>
      </c>
      <c r="BB1618" s="171">
        <f t="shared" si="335"/>
        <v>1831958.3333333333</v>
      </c>
      <c r="BC1618" s="171">
        <f t="shared" si="336"/>
        <v>13476.357267950963</v>
      </c>
      <c r="BD1618">
        <f t="shared" si="330"/>
        <v>3997000</v>
      </c>
      <c r="BE1618" s="171">
        <f t="shared" si="332"/>
        <v>1845434.6906012842</v>
      </c>
    </row>
    <row r="1619" spans="49:57" x14ac:dyDescent="0.2">
      <c r="AW1619" s="171">
        <f t="shared" si="333"/>
        <v>26783500</v>
      </c>
      <c r="AX1619" s="171">
        <f t="shared" si="334"/>
        <v>14481.751824817518</v>
      </c>
      <c r="AY1619">
        <f t="shared" si="329"/>
        <v>6987000</v>
      </c>
      <c r="AZ1619" s="171">
        <f t="shared" si="331"/>
        <v>26797981.751824819</v>
      </c>
      <c r="BB1619" s="171">
        <f t="shared" si="335"/>
        <v>1834250</v>
      </c>
      <c r="BC1619" s="171">
        <f t="shared" si="336"/>
        <v>13459.520239880059</v>
      </c>
      <c r="BD1619">
        <f t="shared" si="330"/>
        <v>4002000</v>
      </c>
      <c r="BE1619" s="171">
        <f t="shared" si="332"/>
        <v>1847709.5202398801</v>
      </c>
    </row>
    <row r="1620" spans="49:57" x14ac:dyDescent="0.2">
      <c r="AW1620" s="171">
        <f t="shared" si="333"/>
        <v>26821833.333333336</v>
      </c>
      <c r="AX1620" s="171">
        <f t="shared" si="334"/>
        <v>14461.054737744747</v>
      </c>
      <c r="AY1620">
        <f t="shared" si="329"/>
        <v>6997000</v>
      </c>
      <c r="AZ1620" s="171">
        <f t="shared" si="331"/>
        <v>26836294.388071079</v>
      </c>
      <c r="BB1620" s="171">
        <f t="shared" si="335"/>
        <v>1836541.6666666665</v>
      </c>
      <c r="BC1620" s="171">
        <f t="shared" si="336"/>
        <v>13442.725230846019</v>
      </c>
      <c r="BD1620">
        <f t="shared" si="330"/>
        <v>4007000</v>
      </c>
      <c r="BE1620" s="171">
        <f t="shared" si="332"/>
        <v>1849984.3918975126</v>
      </c>
    </row>
    <row r="1621" spans="49:57" x14ac:dyDescent="0.2">
      <c r="AW1621" s="171">
        <f t="shared" si="333"/>
        <v>26860166.666666668</v>
      </c>
      <c r="AX1621" s="171">
        <f t="shared" si="334"/>
        <v>14440.416726131012</v>
      </c>
      <c r="AY1621">
        <f t="shared" si="329"/>
        <v>7007000</v>
      </c>
      <c r="AZ1621" s="171">
        <f t="shared" si="331"/>
        <v>26874607.083392799</v>
      </c>
      <c r="BB1621" s="171">
        <f t="shared" si="335"/>
        <v>1838833.3333333333</v>
      </c>
      <c r="BC1621" s="171">
        <f t="shared" si="336"/>
        <v>13425.972083748753</v>
      </c>
      <c r="BD1621">
        <f t="shared" si="330"/>
        <v>4012000</v>
      </c>
      <c r="BE1621" s="171">
        <f t="shared" si="332"/>
        <v>1852259.305417082</v>
      </c>
    </row>
    <row r="1622" spans="49:57" x14ac:dyDescent="0.2">
      <c r="AW1622" s="171">
        <f t="shared" si="333"/>
        <v>26898500</v>
      </c>
      <c r="AX1622" s="171">
        <f t="shared" si="334"/>
        <v>14419.837537409148</v>
      </c>
      <c r="AY1622">
        <f t="shared" si="329"/>
        <v>7017000</v>
      </c>
      <c r="AZ1622" s="171">
        <f t="shared" si="331"/>
        <v>26912919.837537408</v>
      </c>
      <c r="BB1622" s="171">
        <f t="shared" si="335"/>
        <v>1841125</v>
      </c>
      <c r="BC1622" s="171">
        <f t="shared" si="336"/>
        <v>13409.26064227035</v>
      </c>
      <c r="BD1622">
        <f t="shared" si="330"/>
        <v>4017000</v>
      </c>
      <c r="BE1622" s="171">
        <f t="shared" si="332"/>
        <v>1854534.2606422703</v>
      </c>
    </row>
    <row r="1623" spans="49:57" x14ac:dyDescent="0.2">
      <c r="AW1623" s="171">
        <f t="shared" si="333"/>
        <v>26936833.333333336</v>
      </c>
      <c r="AX1623" s="171">
        <f t="shared" si="334"/>
        <v>14399.316920449693</v>
      </c>
      <c r="AY1623">
        <f t="shared" si="329"/>
        <v>7027000</v>
      </c>
      <c r="AZ1623" s="171">
        <f t="shared" si="331"/>
        <v>26951232.650253784</v>
      </c>
      <c r="BB1623" s="171">
        <f t="shared" si="335"/>
        <v>1843416.6666666665</v>
      </c>
      <c r="BC1623" s="171">
        <f t="shared" si="336"/>
        <v>13392.590750870213</v>
      </c>
      <c r="BD1623">
        <f t="shared" si="330"/>
        <v>4022000</v>
      </c>
      <c r="BE1623" s="171">
        <f t="shared" si="332"/>
        <v>1856809.2574175368</v>
      </c>
    </row>
    <row r="1624" spans="49:57" x14ac:dyDescent="0.2">
      <c r="AW1624" s="171">
        <f t="shared" si="333"/>
        <v>26975166.666666668</v>
      </c>
      <c r="AX1624" s="171">
        <f t="shared" si="334"/>
        <v>14378.854625550661</v>
      </c>
      <c r="AY1624">
        <f t="shared" si="329"/>
        <v>7037000</v>
      </c>
      <c r="AZ1624" s="171">
        <f t="shared" si="331"/>
        <v>26989545.521292217</v>
      </c>
      <c r="BB1624" s="171">
        <f t="shared" si="335"/>
        <v>1845708.3333333333</v>
      </c>
      <c r="BC1624" s="171">
        <f t="shared" si="336"/>
        <v>13375.962254780234</v>
      </c>
      <c r="BD1624">
        <f t="shared" si="330"/>
        <v>4027000</v>
      </c>
      <c r="BE1624" s="171">
        <f t="shared" si="332"/>
        <v>1859084.2955881136</v>
      </c>
    </row>
    <row r="1625" spans="49:57" x14ac:dyDescent="0.2">
      <c r="AW1625" s="171">
        <f t="shared" si="333"/>
        <v>27013500</v>
      </c>
      <c r="AX1625" s="171">
        <f t="shared" si="334"/>
        <v>14358.450404427416</v>
      </c>
      <c r="AY1625">
        <f t="shared" si="329"/>
        <v>7047000</v>
      </c>
      <c r="AZ1625" s="171">
        <f t="shared" si="331"/>
        <v>27027858.450404428</v>
      </c>
      <c r="BB1625" s="171">
        <f t="shared" si="335"/>
        <v>1848000</v>
      </c>
      <c r="BC1625" s="171">
        <f t="shared" si="336"/>
        <v>13359.375</v>
      </c>
      <c r="BD1625">
        <f t="shared" si="330"/>
        <v>4032000</v>
      </c>
      <c r="BE1625" s="171">
        <f t="shared" si="332"/>
        <v>1861359.375</v>
      </c>
    </row>
    <row r="1626" spans="49:57" x14ac:dyDescent="0.2">
      <c r="AW1626" s="171">
        <f t="shared" si="333"/>
        <v>27051833.333333336</v>
      </c>
      <c r="AX1626" s="171">
        <f t="shared" si="334"/>
        <v>14338.104010202636</v>
      </c>
      <c r="AY1626">
        <f t="shared" si="329"/>
        <v>7057000</v>
      </c>
      <c r="AZ1626" s="171">
        <f t="shared" si="331"/>
        <v>27066171.437343538</v>
      </c>
      <c r="BB1626" s="171">
        <f t="shared" si="335"/>
        <v>1850291.6666666665</v>
      </c>
      <c r="BC1626" s="171">
        <f t="shared" si="336"/>
        <v>13342.828833292049</v>
      </c>
      <c r="BD1626">
        <f t="shared" si="330"/>
        <v>4037000</v>
      </c>
      <c r="BE1626" s="171">
        <f t="shared" si="332"/>
        <v>1863634.4954999585</v>
      </c>
    </row>
    <row r="1627" spans="49:57" x14ac:dyDescent="0.2">
      <c r="AW1627" s="171">
        <f t="shared" si="333"/>
        <v>27090166.666666668</v>
      </c>
      <c r="AX1627" s="171">
        <f t="shared" si="334"/>
        <v>14317.815197396349</v>
      </c>
      <c r="AY1627">
        <f t="shared" si="329"/>
        <v>7067000</v>
      </c>
      <c r="AZ1627" s="171">
        <f t="shared" si="331"/>
        <v>27104484.481864065</v>
      </c>
      <c r="BB1627" s="171">
        <f t="shared" si="335"/>
        <v>1852583.3333333333</v>
      </c>
      <c r="BC1627" s="171">
        <f t="shared" si="336"/>
        <v>13326.323602177141</v>
      </c>
      <c r="BD1627">
        <f t="shared" si="330"/>
        <v>4042000</v>
      </c>
      <c r="BE1627" s="171">
        <f t="shared" si="332"/>
        <v>1865909.6569355105</v>
      </c>
    </row>
    <row r="1628" spans="49:57" x14ac:dyDescent="0.2">
      <c r="AW1628" s="171">
        <f t="shared" si="333"/>
        <v>27128500</v>
      </c>
      <c r="AX1628" s="171">
        <f t="shared" si="334"/>
        <v>14297.583721916066</v>
      </c>
      <c r="AY1628">
        <f t="shared" si="329"/>
        <v>7077000</v>
      </c>
      <c r="AZ1628" s="171">
        <f t="shared" si="331"/>
        <v>27142797.583721917</v>
      </c>
      <c r="BB1628" s="171">
        <f t="shared" si="335"/>
        <v>1854875</v>
      </c>
      <c r="BC1628" s="171">
        <f t="shared" si="336"/>
        <v>13309.859154929578</v>
      </c>
      <c r="BD1628">
        <f t="shared" si="330"/>
        <v>4047000</v>
      </c>
      <c r="BE1628" s="171">
        <f t="shared" si="332"/>
        <v>1868184.8591549296</v>
      </c>
    </row>
    <row r="1629" spans="49:57" x14ac:dyDescent="0.2">
      <c r="AW1629" s="171">
        <f t="shared" si="333"/>
        <v>27166833.333333336</v>
      </c>
      <c r="AX1629" s="171">
        <f t="shared" si="334"/>
        <v>14277.409341046987</v>
      </c>
      <c r="AY1629">
        <f t="shared" si="329"/>
        <v>7087000</v>
      </c>
      <c r="AZ1629" s="171">
        <f t="shared" si="331"/>
        <v>27181110.742674384</v>
      </c>
      <c r="BB1629" s="171">
        <f t="shared" si="335"/>
        <v>1857166.6666666665</v>
      </c>
      <c r="BC1629" s="171">
        <f t="shared" si="336"/>
        <v>13293.435340572556</v>
      </c>
      <c r="BD1629">
        <f t="shared" si="330"/>
        <v>4052000</v>
      </c>
      <c r="BE1629" s="171">
        <f t="shared" si="332"/>
        <v>1870460.1020072391</v>
      </c>
    </row>
    <row r="1630" spans="49:57" x14ac:dyDescent="0.2">
      <c r="AW1630" s="171">
        <f t="shared" si="333"/>
        <v>27205166.666666668</v>
      </c>
      <c r="AX1630" s="171">
        <f t="shared" si="334"/>
        <v>14257.2918134423</v>
      </c>
      <c r="AY1630">
        <f t="shared" si="329"/>
        <v>7097000</v>
      </c>
      <c r="AZ1630" s="171">
        <f t="shared" si="331"/>
        <v>27219423.958480109</v>
      </c>
      <c r="BB1630" s="171">
        <f t="shared" si="335"/>
        <v>1859458.3333333333</v>
      </c>
      <c r="BC1630" s="171">
        <f t="shared" si="336"/>
        <v>13277.052008873552</v>
      </c>
      <c r="BD1630">
        <f t="shared" si="330"/>
        <v>4057000</v>
      </c>
      <c r="BE1630" s="171">
        <f t="shared" si="332"/>
        <v>1872735.3853422068</v>
      </c>
    </row>
    <row r="1631" spans="49:57" x14ac:dyDescent="0.2">
      <c r="AW1631" s="171">
        <f t="shared" si="333"/>
        <v>27243500</v>
      </c>
      <c r="AX1631" s="171">
        <f t="shared" si="334"/>
        <v>14237.230899113551</v>
      </c>
      <c r="AY1631">
        <f t="shared" si="329"/>
        <v>7107000</v>
      </c>
      <c r="AZ1631" s="171">
        <f t="shared" si="331"/>
        <v>27257737.230899114</v>
      </c>
      <c r="BB1631" s="171">
        <f t="shared" si="335"/>
        <v>1861750</v>
      </c>
      <c r="BC1631" s="171">
        <f t="shared" si="336"/>
        <v>13260.709010339735</v>
      </c>
      <c r="BD1631">
        <f t="shared" si="330"/>
        <v>4062000</v>
      </c>
      <c r="BE1631" s="171">
        <f t="shared" si="332"/>
        <v>1875010.7090103398</v>
      </c>
    </row>
    <row r="1632" spans="49:57" x14ac:dyDescent="0.2">
      <c r="AW1632" s="171">
        <f t="shared" si="333"/>
        <v>27281833.333333336</v>
      </c>
      <c r="AX1632" s="171">
        <f t="shared" si="334"/>
        <v>14217.226359421104</v>
      </c>
      <c r="AY1632">
        <f t="shared" si="329"/>
        <v>7117000</v>
      </c>
      <c r="AZ1632" s="171">
        <f t="shared" si="331"/>
        <v>27296050.559692755</v>
      </c>
      <c r="BB1632" s="171">
        <f t="shared" si="335"/>
        <v>1864041.6666666665</v>
      </c>
      <c r="BC1632" s="171">
        <f t="shared" si="336"/>
        <v>13244.406196213426</v>
      </c>
      <c r="BD1632">
        <f t="shared" si="330"/>
        <v>4067000</v>
      </c>
      <c r="BE1632" s="171">
        <f t="shared" si="332"/>
        <v>1877286.0728628798</v>
      </c>
    </row>
    <row r="1633" spans="49:57" x14ac:dyDescent="0.2">
      <c r="AW1633" s="171">
        <f t="shared" si="333"/>
        <v>27320166.666666668</v>
      </c>
      <c r="AX1633" s="171">
        <f t="shared" si="334"/>
        <v>14197.277957064684</v>
      </c>
      <c r="AY1633">
        <f t="shared" si="329"/>
        <v>7127000</v>
      </c>
      <c r="AZ1633" s="171">
        <f t="shared" si="331"/>
        <v>27334363.944623731</v>
      </c>
      <c r="BB1633" s="171">
        <f t="shared" si="335"/>
        <v>1866333.3333333333</v>
      </c>
      <c r="BC1633" s="171">
        <f t="shared" si="336"/>
        <v>13228.143418467584</v>
      </c>
      <c r="BD1633">
        <f t="shared" si="330"/>
        <v>4072000</v>
      </c>
      <c r="BE1633" s="171">
        <f t="shared" si="332"/>
        <v>1879561.4767518009</v>
      </c>
    </row>
    <row r="1634" spans="49:57" x14ac:dyDescent="0.2">
      <c r="AW1634" s="171">
        <f t="shared" si="333"/>
        <v>27358500</v>
      </c>
      <c r="AX1634" s="171">
        <f t="shared" si="334"/>
        <v>14177.38545607398</v>
      </c>
      <c r="AY1634">
        <f t="shared" si="329"/>
        <v>7137000</v>
      </c>
      <c r="AZ1634" s="171">
        <f t="shared" si="331"/>
        <v>27372677.385456074</v>
      </c>
      <c r="BB1634" s="171">
        <f t="shared" si="335"/>
        <v>1868625</v>
      </c>
      <c r="BC1634" s="171">
        <f t="shared" si="336"/>
        <v>13211.920529801324</v>
      </c>
      <c r="BD1634">
        <f t="shared" si="330"/>
        <v>4077000</v>
      </c>
      <c r="BE1634" s="171">
        <f t="shared" si="332"/>
        <v>1881836.9205298014</v>
      </c>
    </row>
    <row r="1635" spans="49:57" x14ac:dyDescent="0.2">
      <c r="AW1635" s="171">
        <f t="shared" si="333"/>
        <v>27396833.333333336</v>
      </c>
      <c r="AX1635" s="171">
        <f t="shared" si="334"/>
        <v>14157.548621799357</v>
      </c>
      <c r="AY1635">
        <f t="shared" si="329"/>
        <v>7147000</v>
      </c>
      <c r="AZ1635" s="171">
        <f t="shared" si="331"/>
        <v>27410990.881955136</v>
      </c>
      <c r="BB1635" s="171">
        <f t="shared" si="335"/>
        <v>1870916.6666666665</v>
      </c>
      <c r="BC1635" s="171">
        <f t="shared" si="336"/>
        <v>13195.737383635473</v>
      </c>
      <c r="BD1635">
        <f t="shared" si="330"/>
        <v>4082000</v>
      </c>
      <c r="BE1635" s="171">
        <f t="shared" si="332"/>
        <v>1884112.404050302</v>
      </c>
    </row>
    <row r="1636" spans="49:57" x14ac:dyDescent="0.2">
      <c r="AW1636" s="171">
        <f t="shared" si="333"/>
        <v>27435166.666666668</v>
      </c>
      <c r="AX1636" s="171">
        <f t="shared" si="334"/>
        <v>14137.767220902613</v>
      </c>
      <c r="AY1636">
        <f t="shared" si="329"/>
        <v>7157000</v>
      </c>
      <c r="AZ1636" s="171">
        <f t="shared" si="331"/>
        <v>27449304.433887571</v>
      </c>
      <c r="BB1636" s="171">
        <f t="shared" si="335"/>
        <v>1873208.3333333333</v>
      </c>
      <c r="BC1636" s="171">
        <f t="shared" si="336"/>
        <v>13179.593834108147</v>
      </c>
      <c r="BD1636">
        <f t="shared" si="330"/>
        <v>4087000</v>
      </c>
      <c r="BE1636" s="171">
        <f t="shared" si="332"/>
        <v>1886387.9271674415</v>
      </c>
    </row>
    <row r="1637" spans="49:57" x14ac:dyDescent="0.2">
      <c r="AW1637" s="171">
        <f t="shared" si="333"/>
        <v>27473500</v>
      </c>
      <c r="AX1637" s="171">
        <f t="shared" si="334"/>
        <v>14118.041021347844</v>
      </c>
      <c r="AY1637">
        <f t="shared" si="329"/>
        <v>7167000</v>
      </c>
      <c r="AZ1637" s="171">
        <f t="shared" si="331"/>
        <v>27487618.041021347</v>
      </c>
      <c r="BB1637" s="171">
        <f t="shared" si="335"/>
        <v>1875500</v>
      </c>
      <c r="BC1637" s="171">
        <f t="shared" si="336"/>
        <v>13163.489736070382</v>
      </c>
      <c r="BD1637">
        <f t="shared" si="330"/>
        <v>4092000</v>
      </c>
      <c r="BE1637" s="171">
        <f t="shared" si="332"/>
        <v>1888663.4897360704</v>
      </c>
    </row>
    <row r="1638" spans="49:57" x14ac:dyDescent="0.2">
      <c r="AW1638" s="171">
        <f t="shared" si="333"/>
        <v>27511833.333333336</v>
      </c>
      <c r="AX1638" s="171">
        <f t="shared" si="334"/>
        <v>14098.369792392365</v>
      </c>
      <c r="AY1638">
        <f t="shared" si="329"/>
        <v>7177000</v>
      </c>
      <c r="AZ1638" s="171">
        <f t="shared" si="331"/>
        <v>27525931.703125726</v>
      </c>
      <c r="BB1638" s="171">
        <f t="shared" si="335"/>
        <v>1877791.6666666665</v>
      </c>
      <c r="BC1638" s="171">
        <f t="shared" si="336"/>
        <v>13147.424945081768</v>
      </c>
      <c r="BD1638">
        <f t="shared" si="330"/>
        <v>4097000</v>
      </c>
      <c r="BE1638" s="171">
        <f t="shared" si="332"/>
        <v>1890939.0916117483</v>
      </c>
    </row>
    <row r="1639" spans="49:57" x14ac:dyDescent="0.2">
      <c r="AW1639" s="171">
        <f t="shared" si="333"/>
        <v>27550166.666666668</v>
      </c>
      <c r="AX1639" s="171">
        <f t="shared" si="334"/>
        <v>14078.753304577709</v>
      </c>
      <c r="AY1639">
        <f t="shared" si="329"/>
        <v>7187000</v>
      </c>
      <c r="AZ1639" s="171">
        <f t="shared" si="331"/>
        <v>27564245.419971246</v>
      </c>
      <c r="BB1639" s="171">
        <f t="shared" si="335"/>
        <v>1880083.3333333333</v>
      </c>
      <c r="BC1639" s="171">
        <f t="shared" si="336"/>
        <v>13131.399317406143</v>
      </c>
      <c r="BD1639">
        <f t="shared" si="330"/>
        <v>4102000</v>
      </c>
      <c r="BE1639" s="171">
        <f t="shared" si="332"/>
        <v>1893214.7326507394</v>
      </c>
    </row>
    <row r="1640" spans="49:57" x14ac:dyDescent="0.2">
      <c r="AW1640" s="171">
        <f t="shared" si="333"/>
        <v>27588500</v>
      </c>
      <c r="AX1640" s="171">
        <f t="shared" si="334"/>
        <v>14059.191329720717</v>
      </c>
      <c r="AY1640">
        <f t="shared" si="329"/>
        <v>7197000</v>
      </c>
      <c r="AZ1640" s="171">
        <f t="shared" si="331"/>
        <v>27602559.191329721</v>
      </c>
      <c r="BB1640" s="171">
        <f t="shared" si="335"/>
        <v>1882375</v>
      </c>
      <c r="BC1640" s="171">
        <f t="shared" si="336"/>
        <v>13115.412710007304</v>
      </c>
      <c r="BD1640">
        <f t="shared" si="330"/>
        <v>4107000</v>
      </c>
      <c r="BE1640" s="171">
        <f t="shared" si="332"/>
        <v>1895490.4127100073</v>
      </c>
    </row>
  </sheetData>
  <mergeCells count="10">
    <mergeCell ref="A1:BE1"/>
    <mergeCell ref="B103:C103"/>
    <mergeCell ref="AR3:AU3"/>
    <mergeCell ref="AW3:AZ3"/>
    <mergeCell ref="BB3:BE3"/>
    <mergeCell ref="B12:C12"/>
    <mergeCell ref="F37:H37"/>
    <mergeCell ref="B41:C41"/>
    <mergeCell ref="B69:C69"/>
    <mergeCell ref="AM3:AP3"/>
  </mergeCell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99C6E-E593-4E25-B618-E56FC5ECAC8A}">
  <sheetPr>
    <tabColor theme="5"/>
  </sheetPr>
  <dimension ref="A1:BE36"/>
  <sheetViews>
    <sheetView zoomScale="75" zoomScaleNormal="100" workbookViewId="0">
      <selection activeCell="F13" sqref="F13"/>
    </sheetView>
  </sheetViews>
  <sheetFormatPr baseColWidth="10" defaultColWidth="11.5" defaultRowHeight="15" x14ac:dyDescent="0.2"/>
  <cols>
    <col min="2" max="2" width="35.33203125" bestFit="1" customWidth="1"/>
    <col min="3" max="3" width="19.33203125" customWidth="1"/>
    <col min="6" max="6" width="32.6640625" customWidth="1"/>
    <col min="7" max="7" width="18.33203125" customWidth="1"/>
    <col min="10" max="10" width="38" bestFit="1" customWidth="1"/>
    <col min="11" max="11" width="21.1640625" customWidth="1"/>
    <col min="14" max="14" width="32" customWidth="1"/>
    <col min="15" max="15" width="20.1640625" customWidth="1"/>
    <col min="27" max="27" width="10.6640625" customWidth="1"/>
    <col min="28" max="28" width="12.6640625" customWidth="1"/>
  </cols>
  <sheetData>
    <row r="1" spans="1:57" ht="47" x14ac:dyDescent="0.55000000000000004">
      <c r="A1" s="437" t="s">
        <v>330</v>
      </c>
      <c r="B1" s="438"/>
      <c r="C1" s="438"/>
      <c r="D1" s="438"/>
      <c r="E1" s="438"/>
      <c r="F1" s="438"/>
      <c r="G1" s="438"/>
      <c r="H1" s="438"/>
      <c r="I1" s="438"/>
      <c r="J1" s="438"/>
      <c r="K1" s="438"/>
      <c r="L1" s="438"/>
      <c r="M1" s="438"/>
      <c r="N1" s="438"/>
      <c r="O1" s="438"/>
      <c r="P1" s="438"/>
      <c r="Q1" s="438"/>
      <c r="R1" s="438"/>
      <c r="S1" s="438"/>
      <c r="T1" s="438"/>
      <c r="U1" s="438"/>
      <c r="V1" s="438"/>
      <c r="W1" s="438"/>
      <c r="X1" s="438"/>
      <c r="Y1" s="438"/>
      <c r="Z1" s="438"/>
      <c r="AA1" s="438"/>
      <c r="AB1" s="438"/>
      <c r="AC1" s="438"/>
      <c r="AD1" s="438"/>
      <c r="AE1" s="438"/>
      <c r="AF1" s="438"/>
      <c r="AG1" s="438"/>
      <c r="AH1" s="438"/>
      <c r="AI1" s="438"/>
      <c r="AJ1" s="438"/>
      <c r="AK1" s="438"/>
      <c r="AL1" s="438"/>
      <c r="AM1" s="438"/>
      <c r="AN1" s="438"/>
      <c r="AO1" s="438"/>
      <c r="AP1" s="438"/>
      <c r="AQ1" s="438"/>
      <c r="AR1" s="438"/>
      <c r="AS1" s="438"/>
      <c r="AT1" s="438"/>
      <c r="AU1" s="438"/>
      <c r="AV1" s="438"/>
      <c r="AW1" s="438"/>
      <c r="AX1" s="438"/>
      <c r="AY1" s="438"/>
      <c r="AZ1" s="438"/>
      <c r="BA1" s="438"/>
      <c r="BB1" s="438"/>
      <c r="BC1" s="438"/>
      <c r="BD1" s="438"/>
      <c r="BE1" s="438"/>
    </row>
    <row r="4" spans="1:57" ht="21" thickBot="1" x14ac:dyDescent="0.3">
      <c r="B4" s="433" t="s">
        <v>309</v>
      </c>
      <c r="C4" s="433"/>
      <c r="F4" s="433" t="s">
        <v>310</v>
      </c>
      <c r="G4" s="433"/>
      <c r="J4" s="433" t="s">
        <v>311</v>
      </c>
      <c r="K4" s="433"/>
      <c r="N4" s="433" t="s">
        <v>312</v>
      </c>
      <c r="O4" s="433"/>
      <c r="AA4" s="436" t="s">
        <v>309</v>
      </c>
      <c r="AB4" s="436"/>
      <c r="AE4" s="436" t="s">
        <v>310</v>
      </c>
      <c r="AF4" s="436"/>
      <c r="AI4" s="436" t="s">
        <v>311</v>
      </c>
      <c r="AJ4" s="436"/>
      <c r="AM4" s="436" t="s">
        <v>312</v>
      </c>
      <c r="AN4" s="436"/>
    </row>
    <row r="5" spans="1:57" ht="18" thickTop="1" thickBot="1" x14ac:dyDescent="0.25">
      <c r="B5" s="272" t="s">
        <v>323</v>
      </c>
      <c r="C5" s="273">
        <v>349</v>
      </c>
      <c r="F5" s="272" t="s">
        <v>323</v>
      </c>
      <c r="G5" s="273">
        <v>17</v>
      </c>
      <c r="J5" s="272" t="s">
        <v>327</v>
      </c>
      <c r="K5" s="273">
        <v>40</v>
      </c>
      <c r="N5" s="272" t="s">
        <v>329</v>
      </c>
      <c r="O5" s="273">
        <v>5</v>
      </c>
      <c r="AA5" s="277" t="s">
        <v>331</v>
      </c>
      <c r="AB5" s="277" t="s">
        <v>332</v>
      </c>
      <c r="AE5" s="277" t="s">
        <v>331</v>
      </c>
      <c r="AF5" s="277" t="s">
        <v>332</v>
      </c>
      <c r="AI5" s="277" t="s">
        <v>331</v>
      </c>
      <c r="AJ5" s="277" t="s">
        <v>332</v>
      </c>
      <c r="AM5" s="277" t="s">
        <v>331</v>
      </c>
      <c r="AN5" s="277" t="s">
        <v>332</v>
      </c>
    </row>
    <row r="6" spans="1:57" ht="34" x14ac:dyDescent="0.2">
      <c r="B6" s="274" t="s">
        <v>316</v>
      </c>
      <c r="C6" s="273">
        <f>C5*(1-0.6)</f>
        <v>139.6</v>
      </c>
      <c r="F6" s="274" t="s">
        <v>316</v>
      </c>
      <c r="G6" s="273">
        <f>G5*(1-0.8)+K5</f>
        <v>43.4</v>
      </c>
      <c r="J6" s="274" t="s">
        <v>324</v>
      </c>
      <c r="K6" s="276">
        <f>SUM(MRP!R12:R57)</f>
        <v>20400000</v>
      </c>
      <c r="N6" s="274" t="s">
        <v>324</v>
      </c>
      <c r="O6" s="276">
        <f>SUM(MRP!Y12:Y55)</f>
        <v>19000000</v>
      </c>
      <c r="Q6" s="199" t="s">
        <v>333</v>
      </c>
      <c r="R6">
        <v>5</v>
      </c>
      <c r="AA6">
        <v>0</v>
      </c>
      <c r="AB6">
        <v>0</v>
      </c>
      <c r="AE6">
        <v>0</v>
      </c>
      <c r="AF6">
        <v>0</v>
      </c>
      <c r="AI6">
        <v>0</v>
      </c>
      <c r="AJ6">
        <v>0</v>
      </c>
      <c r="AM6">
        <v>0</v>
      </c>
      <c r="AN6">
        <v>0</v>
      </c>
    </row>
    <row r="7" spans="1:57" ht="17" x14ac:dyDescent="0.2">
      <c r="B7" s="272" t="s">
        <v>317</v>
      </c>
      <c r="C7" s="275">
        <f>SUM(MRP!D12:D59)</f>
        <v>10868054.514070582</v>
      </c>
      <c r="F7" s="274" t="s">
        <v>324</v>
      </c>
      <c r="G7" s="275">
        <f>SUM(MRP!K12:K58)</f>
        <v>10550000</v>
      </c>
      <c r="J7" s="272" t="s">
        <v>328</v>
      </c>
      <c r="K7" s="273">
        <f>EOQ!C72</f>
        <v>4960</v>
      </c>
      <c r="N7" s="272" t="s">
        <v>328</v>
      </c>
      <c r="O7" s="285">
        <f>EOQ!C106</f>
        <v>2835</v>
      </c>
      <c r="AA7">
        <v>1</v>
      </c>
      <c r="AB7">
        <f>ROUND(($C$15*(1-$C$12/$C$13))/($R$6*$C$10)*AA7,0)</f>
        <v>2224</v>
      </c>
      <c r="AE7">
        <v>1</v>
      </c>
      <c r="AF7">
        <f>ROUND(($G$15*(1-$G$12/$G$13))/($R$6*$G$10)*AE7,0)</f>
        <v>2669</v>
      </c>
      <c r="AI7">
        <v>1</v>
      </c>
      <c r="AJ7">
        <f>ROUND(($K$15*(1-$K$11/$K$12))/($R$6*$K$9)*AI7,0)</f>
        <v>9835</v>
      </c>
      <c r="AM7">
        <v>1</v>
      </c>
      <c r="AN7">
        <f>ROUND(($O$15*(1-$O$11/$O$12))/($R$6*$O$9)*AM7,0)</f>
        <v>17227</v>
      </c>
    </row>
    <row r="8" spans="1:57" ht="17" x14ac:dyDescent="0.2">
      <c r="B8" s="274" t="s">
        <v>318</v>
      </c>
      <c r="C8" s="273">
        <f>EOQ!C16</f>
        <v>450</v>
      </c>
      <c r="F8" s="274" t="s">
        <v>318</v>
      </c>
      <c r="G8" s="273">
        <f>EOQ!C45</f>
        <v>200</v>
      </c>
      <c r="J8" s="272" t="s">
        <v>325</v>
      </c>
      <c r="K8" s="273">
        <f>0.2*K5*K10/$C$11</f>
        <v>7.666666666666667</v>
      </c>
      <c r="N8" s="272" t="s">
        <v>325</v>
      </c>
      <c r="O8" s="273">
        <f>0.2*O5*O10/$C$11</f>
        <v>0.91666666666666663</v>
      </c>
      <c r="AA8">
        <v>2</v>
      </c>
      <c r="AB8">
        <f>ROUND(($C$15*(1-$C$12/$C$13))/($R$6*$C$10)*AA8,0)</f>
        <v>4449</v>
      </c>
      <c r="AE8">
        <v>2</v>
      </c>
      <c r="AF8">
        <f t="shared" ref="AF8:AF11" si="0">ROUND(($G$15*(1-$G$12/$G$13))/($R$6*$G$10)*AE8,0)</f>
        <v>5338</v>
      </c>
      <c r="AI8">
        <v>2</v>
      </c>
      <c r="AJ8">
        <f t="shared" ref="AJ8:AJ16" si="1">ROUND(($K$15*(1-$K$11/$K$12))/($R$6*$K$9)*AI8,0)</f>
        <v>19670</v>
      </c>
      <c r="AM8">
        <v>2</v>
      </c>
      <c r="AN8">
        <f t="shared" ref="AN8:AN21" si="2">ROUND(($O$15*(1-$O$11/$O$12))/($R$6*$O$9)*AM8,0)</f>
        <v>34454</v>
      </c>
    </row>
    <row r="9" spans="1:57" ht="16" x14ac:dyDescent="0.2">
      <c r="B9" s="272" t="s">
        <v>319</v>
      </c>
      <c r="C9" s="273">
        <f>0.2*C6</f>
        <v>27.92</v>
      </c>
      <c r="F9" s="272" t="s">
        <v>325</v>
      </c>
      <c r="G9" s="273">
        <f>(0.2*G6)*G11/$C$11</f>
        <v>8.4991666666666656</v>
      </c>
      <c r="J9" s="272" t="s">
        <v>320</v>
      </c>
      <c r="K9" s="276">
        <v>2</v>
      </c>
      <c r="N9" s="272" t="s">
        <v>320</v>
      </c>
      <c r="O9" s="276">
        <v>3</v>
      </c>
      <c r="AA9">
        <v>3</v>
      </c>
      <c r="AB9">
        <f t="shared" ref="AB9" si="3">ROUND(($C$15*(1-$C$12/$C$13))/($R$6*$C$10)*AA9,0)</f>
        <v>6673</v>
      </c>
      <c r="AE9">
        <v>3</v>
      </c>
      <c r="AF9">
        <f t="shared" si="0"/>
        <v>8007</v>
      </c>
      <c r="AI9">
        <v>3</v>
      </c>
      <c r="AJ9">
        <f t="shared" si="1"/>
        <v>29505</v>
      </c>
      <c r="AM9">
        <v>3</v>
      </c>
      <c r="AN9">
        <f t="shared" si="2"/>
        <v>51682</v>
      </c>
    </row>
    <row r="10" spans="1:57" ht="16" x14ac:dyDescent="0.2">
      <c r="B10" s="272" t="s">
        <v>320</v>
      </c>
      <c r="C10" s="272">
        <v>1</v>
      </c>
      <c r="F10" s="272" t="s">
        <v>320</v>
      </c>
      <c r="G10" s="272">
        <v>1</v>
      </c>
      <c r="J10" s="272" t="s">
        <v>326</v>
      </c>
      <c r="K10" s="272">
        <f>COUNT(MRP!R12:R57)</f>
        <v>46</v>
      </c>
      <c r="N10" s="272" t="s">
        <v>326</v>
      </c>
      <c r="O10" s="272">
        <f>COUNT(MRP!Y12:Y55)</f>
        <v>44</v>
      </c>
      <c r="AA10">
        <v>4</v>
      </c>
      <c r="AB10">
        <f>ROUND(($C$15*(1-$C$12/$C$13))/($R$6*$C$10)*AA10,0)</f>
        <v>8898</v>
      </c>
      <c r="AE10">
        <v>4</v>
      </c>
      <c r="AF10">
        <f t="shared" si="0"/>
        <v>10676</v>
      </c>
      <c r="AI10">
        <v>4</v>
      </c>
      <c r="AJ10">
        <f t="shared" si="1"/>
        <v>39341</v>
      </c>
      <c r="AM10">
        <v>4</v>
      </c>
      <c r="AN10">
        <f t="shared" si="2"/>
        <v>68909</v>
      </c>
    </row>
    <row r="11" spans="1:57" ht="16" x14ac:dyDescent="0.2">
      <c r="B11" s="272" t="s">
        <v>321</v>
      </c>
      <c r="C11" s="272">
        <f>COUNT(MRP!D12:D59)</f>
        <v>48</v>
      </c>
      <c r="F11" s="272" t="s">
        <v>326</v>
      </c>
      <c r="G11" s="272">
        <f>COUNT(MRP!K12:K58)</f>
        <v>47</v>
      </c>
      <c r="J11" s="272" t="s">
        <v>334</v>
      </c>
      <c r="K11" s="275">
        <f>AVERAGE(MRP!R12:R57)</f>
        <v>443478.26086956525</v>
      </c>
      <c r="N11" s="272" t="s">
        <v>334</v>
      </c>
      <c r="O11" s="275">
        <f>AVERAGE(MRP!Y12:Y55)</f>
        <v>431818.18181818182</v>
      </c>
      <c r="AA11">
        <v>5</v>
      </c>
      <c r="AB11">
        <f>ROUND(($C$15*(1-$C$12/$C$13))/($R$6*$C$10)*AA11,0)</f>
        <v>11122</v>
      </c>
      <c r="AE11">
        <v>5</v>
      </c>
      <c r="AF11">
        <f t="shared" si="0"/>
        <v>13345</v>
      </c>
      <c r="AI11">
        <v>5</v>
      </c>
      <c r="AJ11">
        <f t="shared" si="1"/>
        <v>49176</v>
      </c>
      <c r="AM11">
        <v>5</v>
      </c>
      <c r="AN11">
        <f t="shared" si="2"/>
        <v>86136</v>
      </c>
    </row>
    <row r="12" spans="1:57" ht="16" x14ac:dyDescent="0.2">
      <c r="B12" s="272" t="s">
        <v>334</v>
      </c>
      <c r="C12" s="275">
        <f>AVERAGE(MRP!D12:D59)</f>
        <v>226417.80237647044</v>
      </c>
      <c r="D12" s="272"/>
      <c r="E12" s="272"/>
      <c r="F12" s="272" t="s">
        <v>334</v>
      </c>
      <c r="G12" s="275">
        <f>AVERAGE(MRP!K12:K58)</f>
        <v>224468.08510638299</v>
      </c>
      <c r="H12" s="272"/>
      <c r="I12" s="272"/>
      <c r="J12" s="272" t="s">
        <v>335</v>
      </c>
      <c r="K12" s="275">
        <f>MAX(MRP!U12:U55)</f>
        <v>700000</v>
      </c>
      <c r="N12" s="272" t="s">
        <v>335</v>
      </c>
      <c r="O12" s="275">
        <f>MAX(MRP!AB13:AB51)</f>
        <v>1000000</v>
      </c>
      <c r="AA12">
        <v>6</v>
      </c>
      <c r="AB12" s="286">
        <f>ROUND(AB11-($C$12/($R$6*$C$10)),0)</f>
        <v>-34162</v>
      </c>
      <c r="AE12">
        <v>6</v>
      </c>
      <c r="AF12" s="286">
        <f>ROUND(AF11-($G$12/($R$6*$G$10)),0)</f>
        <v>-31549</v>
      </c>
      <c r="AI12">
        <v>6</v>
      </c>
      <c r="AJ12">
        <f t="shared" si="1"/>
        <v>59011</v>
      </c>
      <c r="AM12">
        <v>6</v>
      </c>
      <c r="AN12">
        <f t="shared" si="2"/>
        <v>103363</v>
      </c>
    </row>
    <row r="13" spans="1:57" ht="16" x14ac:dyDescent="0.2">
      <c r="B13" s="272" t="s">
        <v>335</v>
      </c>
      <c r="C13" s="275">
        <f>MAX(MRP!G12:G58)</f>
        <v>350000</v>
      </c>
      <c r="D13" s="272"/>
      <c r="E13" s="272"/>
      <c r="F13" s="272" t="s">
        <v>335</v>
      </c>
      <c r="G13" s="275">
        <f>MAX(MRP!N12:N57)</f>
        <v>350000</v>
      </c>
      <c r="H13" s="272"/>
      <c r="I13" s="272"/>
      <c r="J13" s="272"/>
      <c r="K13" s="272"/>
      <c r="AA13">
        <v>7</v>
      </c>
      <c r="AB13" s="286">
        <f>ROUND(AB12-($C$12/($R$6*$C$10)),0)</f>
        <v>-79446</v>
      </c>
      <c r="AE13">
        <v>7</v>
      </c>
      <c r="AF13" s="286">
        <f t="shared" ref="AF13:AF16" si="4">ROUND(AF12-($G$12/($R$6*$G$10)),0)</f>
        <v>-76443</v>
      </c>
      <c r="AI13">
        <v>7</v>
      </c>
      <c r="AJ13">
        <f t="shared" si="1"/>
        <v>68846</v>
      </c>
      <c r="AM13">
        <v>7</v>
      </c>
      <c r="AN13">
        <f t="shared" si="2"/>
        <v>120590</v>
      </c>
    </row>
    <row r="14" spans="1:57" ht="16" x14ac:dyDescent="0.2">
      <c r="AA14">
        <v>8</v>
      </c>
      <c r="AB14" s="286">
        <f>ROUND(AB13-($C$12/($R$6*$C$10)),0)</f>
        <v>-124730</v>
      </c>
      <c r="AE14">
        <v>8</v>
      </c>
      <c r="AF14" s="286">
        <f t="shared" si="4"/>
        <v>-121337</v>
      </c>
      <c r="AI14">
        <v>8</v>
      </c>
      <c r="AJ14">
        <f t="shared" si="1"/>
        <v>78681</v>
      </c>
      <c r="AM14">
        <v>8</v>
      </c>
      <c r="AN14">
        <f t="shared" si="2"/>
        <v>137818</v>
      </c>
    </row>
    <row r="15" spans="1:57" ht="16" x14ac:dyDescent="0.2">
      <c r="B15" s="163" t="s">
        <v>330</v>
      </c>
      <c r="C15" s="220">
        <f>ROUND(SQRT(2*C7*C8/(C9*(1-C12/C13))),0)</f>
        <v>31499</v>
      </c>
      <c r="F15" s="163" t="s">
        <v>330</v>
      </c>
      <c r="G15" s="220">
        <f>ROUND(SQRT(2*G7*G8/(G9*(1-G12/G13))),0)</f>
        <v>37207</v>
      </c>
      <c r="J15" s="163" t="s">
        <v>330</v>
      </c>
      <c r="K15" s="220">
        <f>ROUND(SQRT(2*K7*K6/(K8*(1-K11/K12))),0)</f>
        <v>268383</v>
      </c>
      <c r="N15" s="163" t="s">
        <v>330</v>
      </c>
      <c r="O15" s="220">
        <f>ROUND(SQRT(2*O7*O6/(O8*(1-O11/O12))),0)</f>
        <v>454798</v>
      </c>
      <c r="AA15">
        <v>9</v>
      </c>
      <c r="AB15" s="286">
        <f t="shared" ref="AB15:AB16" si="5">ROUND(AB14-($C$12/($R$6*$C$10)),0)</f>
        <v>-170014</v>
      </c>
      <c r="AE15">
        <v>9</v>
      </c>
      <c r="AF15" s="286">
        <f t="shared" si="4"/>
        <v>-166231</v>
      </c>
      <c r="AI15">
        <v>9</v>
      </c>
      <c r="AJ15">
        <f t="shared" si="1"/>
        <v>88516</v>
      </c>
      <c r="AM15">
        <v>9</v>
      </c>
      <c r="AN15">
        <f t="shared" si="2"/>
        <v>155045</v>
      </c>
    </row>
    <row r="16" spans="1:57" ht="16" x14ac:dyDescent="0.2">
      <c r="B16" s="163" t="s">
        <v>322</v>
      </c>
      <c r="C16" s="220">
        <f>ROUND(C7/C11*C10,0)</f>
        <v>226418</v>
      </c>
      <c r="F16" s="163" t="s">
        <v>322</v>
      </c>
      <c r="G16" s="220">
        <f>ROUND(G7/G11*G10,0)</f>
        <v>224468</v>
      </c>
      <c r="J16" s="163" t="s">
        <v>322</v>
      </c>
      <c r="K16" s="220">
        <f>ROUND(K6/K10*K9,0)</f>
        <v>886957</v>
      </c>
      <c r="N16" s="163" t="s">
        <v>322</v>
      </c>
      <c r="O16" s="220">
        <f>ROUND(O6/O10*O9,0)</f>
        <v>1295455</v>
      </c>
      <c r="AA16">
        <v>10</v>
      </c>
      <c r="AB16" s="286">
        <f t="shared" si="5"/>
        <v>-215298</v>
      </c>
      <c r="AE16">
        <v>10</v>
      </c>
      <c r="AF16" s="286">
        <f t="shared" si="4"/>
        <v>-211125</v>
      </c>
      <c r="AI16">
        <v>10</v>
      </c>
      <c r="AJ16">
        <f t="shared" si="1"/>
        <v>98352</v>
      </c>
      <c r="AM16">
        <v>10</v>
      </c>
      <c r="AN16">
        <f t="shared" si="2"/>
        <v>172272</v>
      </c>
    </row>
    <row r="17" spans="2:40" ht="16" x14ac:dyDescent="0.2">
      <c r="B17" s="163" t="s">
        <v>336</v>
      </c>
      <c r="C17" s="163">
        <f>ROUND(C15*(1-C12/C13),0)</f>
        <v>11122</v>
      </c>
      <c r="F17" s="163" t="s">
        <v>336</v>
      </c>
      <c r="G17" s="163">
        <f>ROUND(G15*(1-G12/G13),0)</f>
        <v>13345</v>
      </c>
      <c r="J17" s="163" t="s">
        <v>336</v>
      </c>
      <c r="K17" s="163">
        <f>ROUND(K15*(1-K11/K12),0)</f>
        <v>98352</v>
      </c>
      <c r="N17" s="163" t="s">
        <v>336</v>
      </c>
      <c r="O17" s="163">
        <f>ROUND(O15*(1-O11/O12),0)</f>
        <v>258408</v>
      </c>
      <c r="AI17">
        <v>11</v>
      </c>
      <c r="AJ17">
        <f>ROUND(AJ16-($K$11/($R$6*$K$9)*(AI17-($R$6*$K$9))),0)</f>
        <v>54004</v>
      </c>
      <c r="AM17">
        <v>11</v>
      </c>
      <c r="AN17">
        <f t="shared" si="2"/>
        <v>189499</v>
      </c>
    </row>
    <row r="18" spans="2:40" x14ac:dyDescent="0.2">
      <c r="AI18">
        <v>12</v>
      </c>
      <c r="AJ18">
        <f>ROUND(AJ17-($K$11/($R$6*$K$9)),0)</f>
        <v>9656</v>
      </c>
      <c r="AM18">
        <v>12</v>
      </c>
      <c r="AN18">
        <f t="shared" si="2"/>
        <v>206726</v>
      </c>
    </row>
    <row r="19" spans="2:40" ht="16" x14ac:dyDescent="0.2">
      <c r="AI19">
        <v>13</v>
      </c>
      <c r="AJ19" s="286">
        <f>ROUND(AJ18-($K$11/($R$6*$K$9)),0)</f>
        <v>-34692</v>
      </c>
      <c r="AM19">
        <v>13</v>
      </c>
      <c r="AN19">
        <f t="shared" si="2"/>
        <v>223954</v>
      </c>
    </row>
    <row r="20" spans="2:40" ht="16" x14ac:dyDescent="0.2">
      <c r="AI20">
        <v>14</v>
      </c>
      <c r="AJ20" s="286">
        <f>ROUND(AJ19-($K$11/($R$6*$K$9)),0)</f>
        <v>-79040</v>
      </c>
      <c r="AM20">
        <v>14</v>
      </c>
      <c r="AN20">
        <f t="shared" si="2"/>
        <v>241181</v>
      </c>
    </row>
    <row r="21" spans="2:40" ht="16" x14ac:dyDescent="0.2">
      <c r="G21" s="272"/>
      <c r="H21" s="221"/>
      <c r="AI21">
        <v>15</v>
      </c>
      <c r="AJ21" s="286">
        <f t="shared" ref="AJ21:AJ26" si="6">ROUND(AJ20-($K$11/($R$6*$K$9)),0)</f>
        <v>-123388</v>
      </c>
      <c r="AM21">
        <v>15</v>
      </c>
      <c r="AN21">
        <f t="shared" si="2"/>
        <v>258408</v>
      </c>
    </row>
    <row r="22" spans="2:40" ht="16" x14ac:dyDescent="0.2">
      <c r="AI22">
        <v>16</v>
      </c>
      <c r="AJ22" s="286">
        <f t="shared" si="6"/>
        <v>-167736</v>
      </c>
      <c r="AM22">
        <v>16</v>
      </c>
      <c r="AN22">
        <f>ROUND(AN21-($O$11/($R$6*$O$9)),0)</f>
        <v>229620</v>
      </c>
    </row>
    <row r="23" spans="2:40" ht="16" x14ac:dyDescent="0.2">
      <c r="AI23">
        <v>17</v>
      </c>
      <c r="AJ23" s="286">
        <f t="shared" si="6"/>
        <v>-212084</v>
      </c>
      <c r="AM23">
        <v>17</v>
      </c>
      <c r="AN23">
        <f>ROUND(AN22-($O$11/($R$6*$O$9)),0)</f>
        <v>200832</v>
      </c>
    </row>
    <row r="24" spans="2:40" ht="16" x14ac:dyDescent="0.2">
      <c r="AI24">
        <v>18</v>
      </c>
      <c r="AJ24" s="286">
        <f t="shared" si="6"/>
        <v>-256432</v>
      </c>
      <c r="AM24">
        <v>18</v>
      </c>
      <c r="AN24">
        <f t="shared" ref="AN24:AN36" si="7">ROUND(AN23-($O$11/($R$6*$O$9)),0)</f>
        <v>172044</v>
      </c>
    </row>
    <row r="25" spans="2:40" ht="16" x14ac:dyDescent="0.2">
      <c r="AI25">
        <v>19</v>
      </c>
      <c r="AJ25" s="286">
        <f t="shared" si="6"/>
        <v>-300780</v>
      </c>
      <c r="AM25">
        <v>19</v>
      </c>
      <c r="AN25">
        <f t="shared" si="7"/>
        <v>143256</v>
      </c>
    </row>
    <row r="26" spans="2:40" ht="16" x14ac:dyDescent="0.2">
      <c r="AI26">
        <v>20</v>
      </c>
      <c r="AJ26" s="286">
        <f t="shared" si="6"/>
        <v>-345128</v>
      </c>
      <c r="AM26">
        <v>20</v>
      </c>
      <c r="AN26">
        <f t="shared" si="7"/>
        <v>114468</v>
      </c>
    </row>
    <row r="27" spans="2:40" x14ac:dyDescent="0.2">
      <c r="AM27">
        <v>21</v>
      </c>
      <c r="AN27">
        <f t="shared" si="7"/>
        <v>85680</v>
      </c>
    </row>
    <row r="28" spans="2:40" x14ac:dyDescent="0.2">
      <c r="AM28">
        <v>22</v>
      </c>
      <c r="AN28">
        <f t="shared" si="7"/>
        <v>56892</v>
      </c>
    </row>
    <row r="29" spans="2:40" x14ac:dyDescent="0.2">
      <c r="AM29">
        <v>23</v>
      </c>
      <c r="AN29">
        <f t="shared" si="7"/>
        <v>28104</v>
      </c>
    </row>
    <row r="30" spans="2:40" ht="16" x14ac:dyDescent="0.2">
      <c r="AM30">
        <v>24</v>
      </c>
      <c r="AN30" s="286">
        <f t="shared" si="7"/>
        <v>-684</v>
      </c>
    </row>
    <row r="31" spans="2:40" ht="16" x14ac:dyDescent="0.2">
      <c r="AM31">
        <v>25</v>
      </c>
      <c r="AN31" s="286">
        <f t="shared" si="7"/>
        <v>-29472</v>
      </c>
    </row>
    <row r="32" spans="2:40" ht="16" x14ac:dyDescent="0.2">
      <c r="AM32">
        <v>26</v>
      </c>
      <c r="AN32" s="286">
        <f t="shared" si="7"/>
        <v>-58260</v>
      </c>
    </row>
    <row r="33" spans="39:40" ht="16" x14ac:dyDescent="0.2">
      <c r="AM33">
        <v>27</v>
      </c>
      <c r="AN33" s="286">
        <f t="shared" si="7"/>
        <v>-87048</v>
      </c>
    </row>
    <row r="34" spans="39:40" ht="16" x14ac:dyDescent="0.2">
      <c r="AM34">
        <v>28</v>
      </c>
      <c r="AN34" s="286">
        <f t="shared" si="7"/>
        <v>-115836</v>
      </c>
    </row>
    <row r="35" spans="39:40" ht="16" x14ac:dyDescent="0.2">
      <c r="AM35">
        <v>29</v>
      </c>
      <c r="AN35" s="286">
        <f t="shared" si="7"/>
        <v>-144624</v>
      </c>
    </row>
    <row r="36" spans="39:40" ht="16" x14ac:dyDescent="0.2">
      <c r="AM36">
        <v>30</v>
      </c>
      <c r="AN36" s="286">
        <f t="shared" si="7"/>
        <v>-173412</v>
      </c>
    </row>
  </sheetData>
  <mergeCells count="9">
    <mergeCell ref="B4:C4"/>
    <mergeCell ref="N4:O4"/>
    <mergeCell ref="A1:BE1"/>
    <mergeCell ref="F4:G4"/>
    <mergeCell ref="AA4:AB4"/>
    <mergeCell ref="AE4:AF4"/>
    <mergeCell ref="AI4:AJ4"/>
    <mergeCell ref="AM4:AN4"/>
    <mergeCell ref="J4:K4"/>
  </mergeCell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587A9-35D5-4DFF-AB9B-9558D42F6A1E}">
  <sheetPr>
    <tabColor theme="8" tint="0.59999389629810485"/>
  </sheetPr>
  <dimension ref="A1:P25"/>
  <sheetViews>
    <sheetView zoomScaleNormal="100" workbookViewId="0">
      <selection activeCell="R6" sqref="R6"/>
    </sheetView>
  </sheetViews>
  <sheetFormatPr baseColWidth="10" defaultColWidth="11.5" defaultRowHeight="15" x14ac:dyDescent="0.2"/>
  <cols>
    <col min="3" max="3" width="18" customWidth="1"/>
    <col min="4" max="4" width="16.6640625" customWidth="1"/>
    <col min="5" max="5" width="13.6640625" customWidth="1"/>
    <col min="7" max="7" width="14.6640625" customWidth="1"/>
  </cols>
  <sheetData>
    <row r="1" spans="1:16" ht="37" x14ac:dyDescent="0.45">
      <c r="A1" s="442" t="s">
        <v>337</v>
      </c>
      <c r="B1" s="442"/>
      <c r="C1" s="442"/>
      <c r="D1" s="442"/>
      <c r="E1" s="442"/>
      <c r="F1" s="442"/>
      <c r="G1" s="442"/>
      <c r="H1" s="442"/>
      <c r="I1" s="442"/>
      <c r="J1" s="442"/>
      <c r="K1" s="442"/>
      <c r="L1" s="442"/>
      <c r="M1" s="442"/>
      <c r="N1" s="442"/>
      <c r="O1" s="442"/>
      <c r="P1" s="442"/>
    </row>
    <row r="3" spans="1:16" x14ac:dyDescent="0.2">
      <c r="C3" s="383" t="s">
        <v>338</v>
      </c>
      <c r="D3" s="383"/>
    </row>
    <row r="4" spans="1:16" x14ac:dyDescent="0.2">
      <c r="B4" s="156" t="s">
        <v>339</v>
      </c>
      <c r="C4" s="124" t="s">
        <v>314</v>
      </c>
      <c r="D4" s="126" t="s">
        <v>340</v>
      </c>
      <c r="E4" s="156" t="s">
        <v>341</v>
      </c>
      <c r="F4" s="156" t="s">
        <v>342</v>
      </c>
      <c r="G4" s="156" t="s">
        <v>317</v>
      </c>
    </row>
    <row r="5" spans="1:16" ht="16" x14ac:dyDescent="0.2">
      <c r="B5" s="80">
        <v>1</v>
      </c>
      <c r="C5" s="323" t="s">
        <v>343</v>
      </c>
      <c r="D5" s="324">
        <v>31</v>
      </c>
      <c r="E5" s="295">
        <f>0.2*D5</f>
        <v>6.2</v>
      </c>
      <c r="F5" s="440">
        <f>EOQ!C72</f>
        <v>4960</v>
      </c>
      <c r="G5" s="441">
        <f>EOQ!C71</f>
        <v>20400000</v>
      </c>
    </row>
    <row r="6" spans="1:16" ht="16" x14ac:dyDescent="0.2">
      <c r="B6" s="80">
        <v>2</v>
      </c>
      <c r="C6" s="323" t="s">
        <v>344</v>
      </c>
      <c r="D6" s="324">
        <v>34</v>
      </c>
      <c r="E6" s="295">
        <f t="shared" ref="E6:E9" si="0">0.2*D6</f>
        <v>6.8000000000000007</v>
      </c>
      <c r="F6" s="440"/>
      <c r="G6" s="441"/>
    </row>
    <row r="7" spans="1:16" ht="16" x14ac:dyDescent="0.2">
      <c r="B7" s="80">
        <v>3</v>
      </c>
      <c r="C7" s="323" t="s">
        <v>345</v>
      </c>
      <c r="D7" s="324">
        <v>35</v>
      </c>
      <c r="E7" s="295">
        <f t="shared" si="0"/>
        <v>7</v>
      </c>
      <c r="F7" s="440"/>
      <c r="G7" s="441"/>
    </row>
    <row r="8" spans="1:16" ht="16" x14ac:dyDescent="0.2">
      <c r="B8" s="80">
        <v>4</v>
      </c>
      <c r="C8" s="323" t="s">
        <v>346</v>
      </c>
      <c r="D8" s="324">
        <v>37</v>
      </c>
      <c r="E8" s="295">
        <f t="shared" si="0"/>
        <v>7.4</v>
      </c>
      <c r="F8" s="440"/>
      <c r="G8" s="441"/>
    </row>
    <row r="9" spans="1:16" ht="16" x14ac:dyDescent="0.2">
      <c r="B9" s="80">
        <v>5</v>
      </c>
      <c r="C9" s="325" t="s">
        <v>347</v>
      </c>
      <c r="D9" s="326">
        <v>39</v>
      </c>
      <c r="E9" s="295">
        <f t="shared" si="0"/>
        <v>7.8000000000000007</v>
      </c>
      <c r="F9" s="440"/>
      <c r="G9" s="441"/>
    </row>
    <row r="11" spans="1:16" x14ac:dyDescent="0.2">
      <c r="C11" s="223" t="s">
        <v>348</v>
      </c>
      <c r="D11" s="223">
        <f>SQRT(2*$G$5*$F$5/E5)</f>
        <v>180665.43665017944</v>
      </c>
      <c r="E11" s="439" t="s">
        <v>349</v>
      </c>
      <c r="F11" s="439"/>
      <c r="G11" s="439"/>
      <c r="H11" s="439"/>
      <c r="I11" s="439"/>
    </row>
    <row r="12" spans="1:16" x14ac:dyDescent="0.2">
      <c r="C12" s="223" t="s">
        <v>350</v>
      </c>
      <c r="D12" s="223">
        <f>SQRT(2*$G$5*$F$5/E6)</f>
        <v>172510.86922278258</v>
      </c>
      <c r="E12" s="439" t="s">
        <v>351</v>
      </c>
      <c r="F12" s="439"/>
      <c r="G12" s="439"/>
      <c r="H12" s="439"/>
      <c r="I12" s="439"/>
    </row>
    <row r="13" spans="1:16" x14ac:dyDescent="0.2">
      <c r="C13" t="s">
        <v>352</v>
      </c>
      <c r="D13" s="223">
        <f>SQRT(2*$G$5*$F$5/E7)</f>
        <v>170028.56902801449</v>
      </c>
      <c r="E13" s="439" t="s">
        <v>351</v>
      </c>
      <c r="F13" s="439"/>
      <c r="G13" s="439"/>
      <c r="H13" s="439"/>
      <c r="I13" s="439"/>
    </row>
    <row r="14" spans="1:16" x14ac:dyDescent="0.2">
      <c r="C14" t="s">
        <v>353</v>
      </c>
      <c r="D14" s="223">
        <f>SQRT(2*$G$5*$F$5/E8)</f>
        <v>165369.36544301978</v>
      </c>
      <c r="E14" s="439" t="s">
        <v>351</v>
      </c>
      <c r="F14" s="439"/>
      <c r="G14" s="439"/>
      <c r="H14" s="439"/>
      <c r="I14" s="439"/>
    </row>
    <row r="15" spans="1:16" x14ac:dyDescent="0.2">
      <c r="C15" s="136" t="s">
        <v>354</v>
      </c>
      <c r="D15" s="296">
        <f>SQRT(2*$G$5*$F$5/E9)</f>
        <v>161073.32300730431</v>
      </c>
      <c r="E15" s="439" t="s">
        <v>355</v>
      </c>
      <c r="F15" s="439"/>
      <c r="G15" s="439"/>
      <c r="H15" s="439"/>
      <c r="I15" s="439"/>
    </row>
    <row r="16" spans="1:16" x14ac:dyDescent="0.2">
      <c r="C16" t="s">
        <v>356</v>
      </c>
      <c r="D16" s="223">
        <v>200001</v>
      </c>
    </row>
    <row r="17" spans="3:5" x14ac:dyDescent="0.2">
      <c r="C17" t="s">
        <v>357</v>
      </c>
      <c r="D17" s="223">
        <v>300001</v>
      </c>
    </row>
    <row r="18" spans="3:5" x14ac:dyDescent="0.2">
      <c r="C18" t="s">
        <v>358</v>
      </c>
      <c r="D18" s="223">
        <v>500001</v>
      </c>
    </row>
    <row r="19" spans="3:5" x14ac:dyDescent="0.2">
      <c r="C19" s="3" t="s">
        <v>359</v>
      </c>
      <c r="D19" s="297">
        <v>1000001</v>
      </c>
    </row>
    <row r="21" spans="3:5" x14ac:dyDescent="0.2">
      <c r="C21" t="s">
        <v>360</v>
      </c>
      <c r="D21" s="295">
        <f>$G$5/D15*$F$5+D15/2*E9+D9*$G$5</f>
        <v>796856371.91945696</v>
      </c>
    </row>
    <row r="22" spans="3:5" x14ac:dyDescent="0.2">
      <c r="C22" t="s">
        <v>361</v>
      </c>
      <c r="D22" s="295">
        <f>$G$5/D16*$F$5+D16/2*E8+D8*$G$5</f>
        <v>756045921.17041266</v>
      </c>
    </row>
    <row r="23" spans="3:5" x14ac:dyDescent="0.2">
      <c r="C23" t="s">
        <v>362</v>
      </c>
      <c r="D23" s="295">
        <f>$G$5/D17*$F$5+D17/2*E7+D7*$G$5</f>
        <v>715387282.37573707</v>
      </c>
    </row>
    <row r="24" spans="3:5" x14ac:dyDescent="0.2">
      <c r="C24" t="s">
        <v>363</v>
      </c>
      <c r="D24" s="295">
        <f>$G$5/D18*$F$5+D18/2*E6+D6*$G$5</f>
        <v>695502370.99526477</v>
      </c>
    </row>
    <row r="25" spans="3:5" x14ac:dyDescent="0.2">
      <c r="C25" s="3" t="s">
        <v>364</v>
      </c>
      <c r="D25" s="298">
        <f>$G$5/D19*$F$5+D19/2*E5+D5*$G$5</f>
        <v>635601186.99881613</v>
      </c>
      <c r="E25" t="s">
        <v>365</v>
      </c>
    </row>
  </sheetData>
  <autoFilter ref="C4:D9" xr:uid="{E1D587A9-35D5-4DFF-AB9B-9558D42F6A1E}">
    <sortState xmlns:xlrd2="http://schemas.microsoft.com/office/spreadsheetml/2017/richdata2" ref="C5:D9">
      <sortCondition ref="D4:D9"/>
    </sortState>
  </autoFilter>
  <mergeCells count="9">
    <mergeCell ref="E15:I15"/>
    <mergeCell ref="C3:D3"/>
    <mergeCell ref="F5:F9"/>
    <mergeCell ref="G5:G9"/>
    <mergeCell ref="A1:P1"/>
    <mergeCell ref="E11:I11"/>
    <mergeCell ref="E12:I12"/>
    <mergeCell ref="E13:I13"/>
    <mergeCell ref="E14:I14"/>
  </mergeCells>
  <pageMargins left="0.7" right="0.7" top="0.75" bottom="0.75" header="0.3" footer="0.3"/>
  <pageSetup paperSize="9" orientation="portrait" horizontalDpi="0" verticalDpi="0"/>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C38B-3434-4019-812B-894848624A3C}">
  <sheetPr>
    <tabColor rgb="FFC0E6F5"/>
  </sheetPr>
  <dimension ref="A1:BE160"/>
  <sheetViews>
    <sheetView zoomScale="83" workbookViewId="0">
      <selection activeCell="C6" sqref="C6"/>
    </sheetView>
  </sheetViews>
  <sheetFormatPr baseColWidth="10" defaultColWidth="11.5" defaultRowHeight="15" x14ac:dyDescent="0.2"/>
  <cols>
    <col min="1" max="1" width="22.6640625" customWidth="1"/>
    <col min="2" max="2" width="23.5" customWidth="1"/>
    <col min="3" max="3" width="28.5" customWidth="1"/>
    <col min="4" max="4" width="20.1640625" customWidth="1"/>
    <col min="5" max="5" width="16.33203125" customWidth="1"/>
    <col min="8" max="8" width="27.6640625" customWidth="1"/>
  </cols>
  <sheetData>
    <row r="1" spans="1:57" ht="47" x14ac:dyDescent="0.55000000000000004">
      <c r="A1" s="443" t="s">
        <v>366</v>
      </c>
      <c r="B1" s="443"/>
      <c r="C1" s="443"/>
      <c r="D1" s="443"/>
      <c r="E1" s="443"/>
      <c r="F1" s="443"/>
      <c r="G1" s="443"/>
      <c r="H1" s="443"/>
      <c r="I1" s="443"/>
      <c r="J1" s="443"/>
      <c r="K1" s="443"/>
      <c r="L1" s="443"/>
      <c r="M1" s="294"/>
      <c r="N1" s="294"/>
      <c r="O1" s="294"/>
      <c r="P1" s="294"/>
      <c r="Q1" s="294"/>
      <c r="R1" s="294"/>
      <c r="S1" s="294"/>
      <c r="T1" s="294"/>
      <c r="U1" s="294"/>
      <c r="V1" s="294"/>
      <c r="W1" s="294"/>
      <c r="X1" s="294"/>
      <c r="Y1" s="294"/>
      <c r="Z1" s="294"/>
      <c r="AA1" s="294"/>
      <c r="AB1" s="294"/>
      <c r="AC1" s="294"/>
      <c r="AD1" s="294"/>
      <c r="AE1" s="294"/>
      <c r="AF1" s="294"/>
      <c r="AG1" s="294"/>
      <c r="AH1" s="294"/>
      <c r="AI1" s="294"/>
      <c r="AJ1" s="294"/>
      <c r="AK1" s="294"/>
      <c r="AL1" s="294"/>
      <c r="AM1" s="294"/>
      <c r="AN1" s="294"/>
      <c r="AO1" s="294"/>
      <c r="AP1" s="294"/>
      <c r="AQ1" s="294"/>
      <c r="AR1" s="294"/>
      <c r="AS1" s="294"/>
      <c r="AT1" s="294"/>
      <c r="AU1" s="294"/>
      <c r="AV1" s="294"/>
      <c r="AW1" s="294"/>
      <c r="AX1" s="294"/>
      <c r="AY1" s="294"/>
      <c r="AZ1" s="294"/>
      <c r="BA1" s="294"/>
      <c r="BB1" s="294"/>
      <c r="BC1" s="294"/>
      <c r="BD1" s="294"/>
      <c r="BE1" s="294"/>
    </row>
    <row r="6" spans="1:57" x14ac:dyDescent="0.2">
      <c r="B6" t="s">
        <v>367</v>
      </c>
      <c r="C6">
        <v>1</v>
      </c>
    </row>
    <row r="7" spans="1:57" x14ac:dyDescent="0.2">
      <c r="B7" t="s">
        <v>368</v>
      </c>
      <c r="C7">
        <f>EOQ!C19</f>
        <v>48</v>
      </c>
    </row>
    <row r="8" spans="1:57" ht="16" thickBot="1" x14ac:dyDescent="0.25"/>
    <row r="9" spans="1:57" x14ac:dyDescent="0.2">
      <c r="A9" s="143" t="s">
        <v>369</v>
      </c>
      <c r="B9" s="143" t="s">
        <v>370</v>
      </c>
      <c r="C9" s="143" t="s">
        <v>371</v>
      </c>
      <c r="D9" s="143" t="s">
        <v>22</v>
      </c>
      <c r="E9" s="289" t="s">
        <v>372</v>
      </c>
      <c r="F9" s="143" t="s">
        <v>373</v>
      </c>
      <c r="G9" s="143" t="s">
        <v>366</v>
      </c>
      <c r="H9" s="289" t="s">
        <v>374</v>
      </c>
    </row>
    <row r="10" spans="1:57" x14ac:dyDescent="0.2">
      <c r="A10" s="221">
        <f>LN(Forecast!C4/4)</f>
        <v>12.22151652255525</v>
      </c>
      <c r="B10" s="302">
        <f>_xlfn.VAR.S(A10:A46)</f>
        <v>9.0264722750673487E-2</v>
      </c>
      <c r="C10" s="287">
        <f>(SUM(A10:A46)/COUNT(A10:A46)*C6)</f>
        <v>12.204990241067438</v>
      </c>
      <c r="D10" s="288">
        <f>STDEVA(A10:A157)</f>
        <v>0.29735935423604926</v>
      </c>
      <c r="E10" s="290">
        <v>0.9</v>
      </c>
      <c r="F10" s="223">
        <f>_xlfn.LOGNORM.INV(E10,$C$10,$D$10)</f>
        <v>292456.60831779492</v>
      </c>
      <c r="G10" s="223">
        <f>F10*$D$10</f>
        <v>86964.70819144469</v>
      </c>
      <c r="H10" s="226">
        <f>G10+EOQ!$C$22</f>
        <v>313382.70819144469</v>
      </c>
    </row>
    <row r="11" spans="1:57" x14ac:dyDescent="0.2">
      <c r="A11" s="221">
        <f>LN(Forecast!C5/4)</f>
        <v>12.264956930308827</v>
      </c>
      <c r="E11" s="293">
        <v>0.95</v>
      </c>
      <c r="F11" s="223">
        <f t="shared" ref="F11:F12" si="0">_xlfn.LOGNORM.INV(E11,$C$10,$D$10)</f>
        <v>325820.8121954613</v>
      </c>
      <c r="G11" s="223">
        <f t="shared" ref="G11:G12" si="1">F11*$D$10</f>
        <v>96885.866311107457</v>
      </c>
      <c r="H11" s="292">
        <f>G11+EOQ!$C$22</f>
        <v>323303.86631110747</v>
      </c>
      <c r="J11" s="336"/>
    </row>
    <row r="12" spans="1:57" x14ac:dyDescent="0.2">
      <c r="A12" s="221">
        <f>LN(Forecast!C6/4)</f>
        <v>12.621355237383892</v>
      </c>
      <c r="E12" s="291">
        <v>0.98</v>
      </c>
      <c r="F12" s="223">
        <f t="shared" si="0"/>
        <v>367946.08228837739</v>
      </c>
      <c r="G12" s="223">
        <f t="shared" si="1"/>
        <v>109412.20942295615</v>
      </c>
      <c r="H12" s="259">
        <f>G12+EOQ!$C$22</f>
        <v>335830.20942295616</v>
      </c>
    </row>
    <row r="13" spans="1:57" x14ac:dyDescent="0.2">
      <c r="A13" s="221">
        <f>LN(Forecast!C7/4)</f>
        <v>12.815561004818235</v>
      </c>
      <c r="D13" s="306"/>
    </row>
    <row r="14" spans="1:57" x14ac:dyDescent="0.2">
      <c r="A14" s="221">
        <f>LN(Forecast!C8/4)</f>
        <v>11.966523378377675</v>
      </c>
    </row>
    <row r="15" spans="1:57" x14ac:dyDescent="0.2">
      <c r="A15" s="221">
        <f>LN(Forecast!C9/4)</f>
        <v>11.84737959515526</v>
      </c>
    </row>
    <row r="16" spans="1:57" x14ac:dyDescent="0.2">
      <c r="A16" s="221">
        <f>LN(Forecast!C10/4)</f>
        <v>12.050870996962022</v>
      </c>
    </row>
    <row r="17" spans="1:1" x14ac:dyDescent="0.2">
      <c r="A17" s="221">
        <f>LN(Forecast!C11/4)</f>
        <v>11.936212481876252</v>
      </c>
    </row>
    <row r="18" spans="1:1" x14ac:dyDescent="0.2">
      <c r="A18" s="221">
        <f>LN(Forecast!C12/4)</f>
        <v>11.992305312278116</v>
      </c>
    </row>
    <row r="19" spans="1:1" x14ac:dyDescent="0.2">
      <c r="A19" s="221">
        <f>LN(Forecast!C13/4)</f>
        <v>11.814554820304521</v>
      </c>
    </row>
    <row r="20" spans="1:1" x14ac:dyDescent="0.2">
      <c r="A20" s="221">
        <f>LN(Forecast!C14/4)</f>
        <v>11.713203583384093</v>
      </c>
    </row>
    <row r="21" spans="1:1" x14ac:dyDescent="0.2">
      <c r="A21" s="221">
        <f>LN(Forecast!C15/4)</f>
        <v>12.165064435756268</v>
      </c>
    </row>
    <row r="22" spans="1:1" x14ac:dyDescent="0.2">
      <c r="A22" s="221">
        <f>LN(Forecast!C16/4)</f>
        <v>12.264072649578161</v>
      </c>
    </row>
    <row r="23" spans="1:1" x14ac:dyDescent="0.2">
      <c r="A23" s="221">
        <f>LN(Forecast!C17/4)</f>
        <v>12.302293773931172</v>
      </c>
    </row>
    <row r="24" spans="1:1" x14ac:dyDescent="0.2">
      <c r="A24" s="221">
        <f>LN(Forecast!C18/4)</f>
        <v>12.615383681899495</v>
      </c>
    </row>
    <row r="25" spans="1:1" x14ac:dyDescent="0.2">
      <c r="A25" s="221">
        <f>LN(Forecast!C19/4)</f>
        <v>12.794485503221548</v>
      </c>
    </row>
    <row r="26" spans="1:1" x14ac:dyDescent="0.2">
      <c r="A26" s="221">
        <f>LN(Forecast!C20/4)</f>
        <v>12.075428509337849</v>
      </c>
    </row>
    <row r="27" spans="1:1" x14ac:dyDescent="0.2">
      <c r="A27" s="221">
        <f>LN(Forecast!C21/4)</f>
        <v>11.799794707164983</v>
      </c>
    </row>
    <row r="28" spans="1:1" x14ac:dyDescent="0.2">
      <c r="A28" s="221">
        <f>LN(Forecast!C22/4)</f>
        <v>12.170290015390401</v>
      </c>
    </row>
    <row r="29" spans="1:1" x14ac:dyDescent="0.2">
      <c r="A29" s="221">
        <f>LN(Forecast!C23/4)</f>
        <v>12.057281121407261</v>
      </c>
    </row>
    <row r="30" spans="1:1" x14ac:dyDescent="0.2">
      <c r="A30" s="221">
        <f>LN(Forecast!C24/4)</f>
        <v>12.175674003221667</v>
      </c>
    </row>
    <row r="31" spans="1:1" x14ac:dyDescent="0.2">
      <c r="A31" s="221">
        <f>LN(Forecast!C25/4)</f>
        <v>11.947515624305638</v>
      </c>
    </row>
    <row r="32" spans="1:1" x14ac:dyDescent="0.2">
      <c r="A32" s="221">
        <f>LN(Forecast!C26/4)</f>
        <v>11.812235297237899</v>
      </c>
    </row>
    <row r="33" spans="1:1" x14ac:dyDescent="0.2">
      <c r="A33" s="221">
        <f>LN(Forecast!C27/4)</f>
        <v>12.274601242591764</v>
      </c>
    </row>
    <row r="34" spans="1:1" x14ac:dyDescent="0.2">
      <c r="A34" s="221">
        <f>LN(Forecast!C28/4)</f>
        <v>12.342215001621101</v>
      </c>
    </row>
    <row r="35" spans="1:1" x14ac:dyDescent="0.2">
      <c r="A35" s="221">
        <f>LN(Forecast!C29/4)</f>
        <v>12.458621589260989</v>
      </c>
    </row>
    <row r="36" spans="1:1" x14ac:dyDescent="0.2">
      <c r="A36" s="221">
        <f>LN(Forecast!C30/4)</f>
        <v>12.773405721306428</v>
      </c>
    </row>
    <row r="37" spans="1:1" x14ac:dyDescent="0.2">
      <c r="A37" s="221">
        <f>LN(Forecast!C31/4)</f>
        <v>12.871958463960809</v>
      </c>
    </row>
    <row r="38" spans="1:1" x14ac:dyDescent="0.2">
      <c r="A38" s="221">
        <f>LN(Forecast!C32/4)</f>
        <v>12.268196143470345</v>
      </c>
    </row>
    <row r="39" spans="1:1" x14ac:dyDescent="0.2">
      <c r="A39" s="221">
        <f>LN(Forecast!C33/4)</f>
        <v>12.002112657382462</v>
      </c>
    </row>
    <row r="40" spans="1:1" x14ac:dyDescent="0.2">
      <c r="A40" s="221">
        <f>LN(Forecast!C34/4)</f>
        <v>12.096981568863541</v>
      </c>
    </row>
    <row r="41" spans="1:1" x14ac:dyDescent="0.2">
      <c r="A41" s="221">
        <f>LN(Forecast!C35/4)</f>
        <v>12.149138471252538</v>
      </c>
    </row>
    <row r="42" spans="1:1" x14ac:dyDescent="0.2">
      <c r="A42" s="221">
        <f>LN(Forecast!C36/4)</f>
        <v>12.239928029473475</v>
      </c>
    </row>
    <row r="43" spans="1:1" x14ac:dyDescent="0.2">
      <c r="A43" s="221">
        <f>LN(Forecast!C37/4)</f>
        <v>12.008787185908222</v>
      </c>
    </row>
    <row r="44" spans="1:1" x14ac:dyDescent="0.2">
      <c r="A44" s="221">
        <f>LN(Forecast!C38/4)</f>
        <v>12.016877519793047</v>
      </c>
    </row>
    <row r="45" spans="1:1" x14ac:dyDescent="0.2">
      <c r="A45" s="221">
        <f>LN(Forecast!C39/4)</f>
        <v>12.300317485334032</v>
      </c>
    </row>
    <row r="46" spans="1:1" x14ac:dyDescent="0.2">
      <c r="A46" s="307">
        <f>LN(Forecast!C40/4)</f>
        <v>12.357538653419937</v>
      </c>
    </row>
    <row r="47" spans="1:1" x14ac:dyDescent="0.2">
      <c r="A47" s="221">
        <f>LN(Forecast!C4/4)</f>
        <v>12.22151652255525</v>
      </c>
    </row>
    <row r="48" spans="1:1" x14ac:dyDescent="0.2">
      <c r="A48" s="221">
        <f>LN(Forecast!C5/4)</f>
        <v>12.264956930308827</v>
      </c>
    </row>
    <row r="49" spans="1:2" x14ac:dyDescent="0.2">
      <c r="A49" s="221">
        <f>LN(Forecast!C6/4)</f>
        <v>12.621355237383892</v>
      </c>
    </row>
    <row r="50" spans="1:2" x14ac:dyDescent="0.2">
      <c r="A50" s="221">
        <f>LN(Forecast!C7/4)</f>
        <v>12.815561004818235</v>
      </c>
    </row>
    <row r="51" spans="1:2" x14ac:dyDescent="0.2">
      <c r="A51" s="221">
        <f>LN(Forecast!C8/4)</f>
        <v>11.966523378377675</v>
      </c>
    </row>
    <row r="52" spans="1:2" x14ac:dyDescent="0.2">
      <c r="A52" s="221">
        <f>LN(Forecast!C9/4)</f>
        <v>11.84737959515526</v>
      </c>
    </row>
    <row r="53" spans="1:2" x14ac:dyDescent="0.2">
      <c r="A53" s="221">
        <f>LN(Forecast!C10/4)</f>
        <v>12.050870996962022</v>
      </c>
    </row>
    <row r="54" spans="1:2" x14ac:dyDescent="0.2">
      <c r="A54" s="221">
        <f>LN(Forecast!C11/4)</f>
        <v>11.936212481876252</v>
      </c>
    </row>
    <row r="55" spans="1:2" x14ac:dyDescent="0.2">
      <c r="A55" s="221">
        <f>LN(Forecast!C12/4)</f>
        <v>11.992305312278116</v>
      </c>
    </row>
    <row r="56" spans="1:2" x14ac:dyDescent="0.2">
      <c r="A56" s="221">
        <f>LN(Forecast!C13/4)</f>
        <v>11.814554820304521</v>
      </c>
    </row>
    <row r="57" spans="1:2" x14ac:dyDescent="0.2">
      <c r="A57" s="221">
        <f>LN(Forecast!C14/4)</f>
        <v>11.713203583384093</v>
      </c>
    </row>
    <row r="58" spans="1:2" x14ac:dyDescent="0.2">
      <c r="A58" s="221">
        <f>LN(Forecast!C15/4)</f>
        <v>12.165064435756268</v>
      </c>
      <c r="B58" s="223"/>
    </row>
    <row r="59" spans="1:2" x14ac:dyDescent="0.2">
      <c r="A59" s="221">
        <f>LN(Forecast!C16/4)</f>
        <v>12.264072649578161</v>
      </c>
      <c r="B59" s="223"/>
    </row>
    <row r="60" spans="1:2" x14ac:dyDescent="0.2">
      <c r="A60" s="221">
        <f>LN(Forecast!C17/4)</f>
        <v>12.302293773931172</v>
      </c>
    </row>
    <row r="61" spans="1:2" x14ac:dyDescent="0.2">
      <c r="A61" s="221">
        <f>LN(Forecast!C18/4)</f>
        <v>12.615383681899495</v>
      </c>
    </row>
    <row r="62" spans="1:2" x14ac:dyDescent="0.2">
      <c r="A62" s="221">
        <f>LN(Forecast!C19/4)</f>
        <v>12.794485503221548</v>
      </c>
    </row>
    <row r="63" spans="1:2" x14ac:dyDescent="0.2">
      <c r="A63" s="221">
        <f>LN(Forecast!C20/4)</f>
        <v>12.075428509337849</v>
      </c>
    </row>
    <row r="64" spans="1:2" x14ac:dyDescent="0.2">
      <c r="A64" s="221">
        <f>LN(Forecast!C21/4)</f>
        <v>11.799794707164983</v>
      </c>
    </row>
    <row r="65" spans="1:1" x14ac:dyDescent="0.2">
      <c r="A65" s="221">
        <f>LN(Forecast!C22/4)</f>
        <v>12.170290015390401</v>
      </c>
    </row>
    <row r="66" spans="1:1" x14ac:dyDescent="0.2">
      <c r="A66" s="221">
        <f>LN(Forecast!C23/4)</f>
        <v>12.057281121407261</v>
      </c>
    </row>
    <row r="67" spans="1:1" x14ac:dyDescent="0.2">
      <c r="A67" s="221">
        <f>LN(Forecast!C24/4)</f>
        <v>12.175674003221667</v>
      </c>
    </row>
    <row r="68" spans="1:1" x14ac:dyDescent="0.2">
      <c r="A68" s="221">
        <f>LN(Forecast!C25/4)</f>
        <v>11.947515624305638</v>
      </c>
    </row>
    <row r="69" spans="1:1" x14ac:dyDescent="0.2">
      <c r="A69" s="221">
        <f>LN(Forecast!C26/4)</f>
        <v>11.812235297237899</v>
      </c>
    </row>
    <row r="70" spans="1:1" x14ac:dyDescent="0.2">
      <c r="A70" s="221">
        <f>LN(Forecast!C27/4)</f>
        <v>12.274601242591764</v>
      </c>
    </row>
    <row r="71" spans="1:1" x14ac:dyDescent="0.2">
      <c r="A71" s="221">
        <f>LN(Forecast!C28/4)</f>
        <v>12.342215001621101</v>
      </c>
    </row>
    <row r="72" spans="1:1" x14ac:dyDescent="0.2">
      <c r="A72" s="221">
        <f>LN(Forecast!C29/4)</f>
        <v>12.458621589260989</v>
      </c>
    </row>
    <row r="73" spans="1:1" x14ac:dyDescent="0.2">
      <c r="A73" s="221">
        <f>LN(Forecast!C30/4)</f>
        <v>12.773405721306428</v>
      </c>
    </row>
    <row r="74" spans="1:1" x14ac:dyDescent="0.2">
      <c r="A74" s="221">
        <f>LN(Forecast!C31/4)</f>
        <v>12.871958463960809</v>
      </c>
    </row>
    <row r="75" spans="1:1" x14ac:dyDescent="0.2">
      <c r="A75" s="221">
        <f>LN(Forecast!C32/4)</f>
        <v>12.268196143470345</v>
      </c>
    </row>
    <row r="76" spans="1:1" x14ac:dyDescent="0.2">
      <c r="A76" s="221">
        <f>LN(Forecast!C33/4)</f>
        <v>12.002112657382462</v>
      </c>
    </row>
    <row r="77" spans="1:1" x14ac:dyDescent="0.2">
      <c r="A77" s="221">
        <f>LN(Forecast!C34/4)</f>
        <v>12.096981568863541</v>
      </c>
    </row>
    <row r="78" spans="1:1" x14ac:dyDescent="0.2">
      <c r="A78" s="221">
        <f>LN(Forecast!C35/4)</f>
        <v>12.149138471252538</v>
      </c>
    </row>
    <row r="79" spans="1:1" x14ac:dyDescent="0.2">
      <c r="A79" s="221">
        <f>LN(Forecast!C36/4)</f>
        <v>12.239928029473475</v>
      </c>
    </row>
    <row r="80" spans="1:1" x14ac:dyDescent="0.2">
      <c r="A80" s="221">
        <f>LN(Forecast!C37/4)</f>
        <v>12.008787185908222</v>
      </c>
    </row>
    <row r="81" spans="1:1" x14ac:dyDescent="0.2">
      <c r="A81" s="221">
        <f>LN(Forecast!C38/4)</f>
        <v>12.016877519793047</v>
      </c>
    </row>
    <row r="82" spans="1:1" x14ac:dyDescent="0.2">
      <c r="A82" s="221">
        <f>LN(Forecast!C39/4)</f>
        <v>12.300317485334032</v>
      </c>
    </row>
    <row r="83" spans="1:1" x14ac:dyDescent="0.2">
      <c r="A83" s="307">
        <f>LN(Forecast!C40/4)</f>
        <v>12.357538653419937</v>
      </c>
    </row>
    <row r="84" spans="1:1" x14ac:dyDescent="0.2">
      <c r="A84" s="221">
        <f>LN(Forecast!C4/4)</f>
        <v>12.22151652255525</v>
      </c>
    </row>
    <row r="85" spans="1:1" x14ac:dyDescent="0.2">
      <c r="A85" s="221">
        <f>LN(Forecast!C5/4)</f>
        <v>12.264956930308827</v>
      </c>
    </row>
    <row r="86" spans="1:1" x14ac:dyDescent="0.2">
      <c r="A86" s="221">
        <f>LN(Forecast!C6/4)</f>
        <v>12.621355237383892</v>
      </c>
    </row>
    <row r="87" spans="1:1" x14ac:dyDescent="0.2">
      <c r="A87" s="221">
        <f>LN(Forecast!C7/4)</f>
        <v>12.815561004818235</v>
      </c>
    </row>
    <row r="88" spans="1:1" x14ac:dyDescent="0.2">
      <c r="A88" s="221">
        <f>LN(Forecast!C8/4)</f>
        <v>11.966523378377675</v>
      </c>
    </row>
    <row r="89" spans="1:1" x14ac:dyDescent="0.2">
      <c r="A89" s="221">
        <f>LN(Forecast!C9/4)</f>
        <v>11.84737959515526</v>
      </c>
    </row>
    <row r="90" spans="1:1" x14ac:dyDescent="0.2">
      <c r="A90" s="221">
        <f>LN(Forecast!C10/4)</f>
        <v>12.050870996962022</v>
      </c>
    </row>
    <row r="91" spans="1:1" x14ac:dyDescent="0.2">
      <c r="A91" s="221">
        <f>LN(Forecast!C11/4)</f>
        <v>11.936212481876252</v>
      </c>
    </row>
    <row r="92" spans="1:1" x14ac:dyDescent="0.2">
      <c r="A92" s="221">
        <f>LN(Forecast!C12/4)</f>
        <v>11.992305312278116</v>
      </c>
    </row>
    <row r="93" spans="1:1" x14ac:dyDescent="0.2">
      <c r="A93" s="221">
        <f>LN(Forecast!C13/4)</f>
        <v>11.814554820304521</v>
      </c>
    </row>
    <row r="94" spans="1:1" x14ac:dyDescent="0.2">
      <c r="A94" s="221">
        <f>LN(Forecast!C14/4)</f>
        <v>11.713203583384093</v>
      </c>
    </row>
    <row r="95" spans="1:1" x14ac:dyDescent="0.2">
      <c r="A95" s="221">
        <f>LN(Forecast!C15/4)</f>
        <v>12.165064435756268</v>
      </c>
    </row>
    <row r="96" spans="1:1" x14ac:dyDescent="0.2">
      <c r="A96" s="221">
        <f>LN(Forecast!C16/4)</f>
        <v>12.264072649578161</v>
      </c>
    </row>
    <row r="97" spans="1:1" x14ac:dyDescent="0.2">
      <c r="A97" s="221">
        <f>LN(Forecast!C17/4)</f>
        <v>12.302293773931172</v>
      </c>
    </row>
    <row r="98" spans="1:1" x14ac:dyDescent="0.2">
      <c r="A98" s="221">
        <f>LN(Forecast!C18/4)</f>
        <v>12.615383681899495</v>
      </c>
    </row>
    <row r="99" spans="1:1" x14ac:dyDescent="0.2">
      <c r="A99" s="221">
        <f>LN(Forecast!C19/4)</f>
        <v>12.794485503221548</v>
      </c>
    </row>
    <row r="100" spans="1:1" x14ac:dyDescent="0.2">
      <c r="A100" s="221">
        <f>LN(Forecast!C20/4)</f>
        <v>12.075428509337849</v>
      </c>
    </row>
    <row r="101" spans="1:1" x14ac:dyDescent="0.2">
      <c r="A101" s="221">
        <f>LN(Forecast!C21/4)</f>
        <v>11.799794707164983</v>
      </c>
    </row>
    <row r="102" spans="1:1" x14ac:dyDescent="0.2">
      <c r="A102" s="221">
        <f>LN(Forecast!C22/4)</f>
        <v>12.170290015390401</v>
      </c>
    </row>
    <row r="103" spans="1:1" x14ac:dyDescent="0.2">
      <c r="A103" s="221">
        <f>LN(Forecast!C23/4)</f>
        <v>12.057281121407261</v>
      </c>
    </row>
    <row r="104" spans="1:1" x14ac:dyDescent="0.2">
      <c r="A104" s="221">
        <f>LN(Forecast!C24/4)</f>
        <v>12.175674003221667</v>
      </c>
    </row>
    <row r="105" spans="1:1" x14ac:dyDescent="0.2">
      <c r="A105" s="221">
        <f>LN(Forecast!C25/4)</f>
        <v>11.947515624305638</v>
      </c>
    </row>
    <row r="106" spans="1:1" x14ac:dyDescent="0.2">
      <c r="A106" s="221">
        <f>LN(Forecast!C26/4)</f>
        <v>11.812235297237899</v>
      </c>
    </row>
    <row r="107" spans="1:1" x14ac:dyDescent="0.2">
      <c r="A107" s="221">
        <f>LN(Forecast!C27/4)</f>
        <v>12.274601242591764</v>
      </c>
    </row>
    <row r="108" spans="1:1" x14ac:dyDescent="0.2">
      <c r="A108" s="221">
        <f>LN(Forecast!C28/4)</f>
        <v>12.342215001621101</v>
      </c>
    </row>
    <row r="109" spans="1:1" x14ac:dyDescent="0.2">
      <c r="A109" s="221">
        <f>LN(Forecast!C29/4)</f>
        <v>12.458621589260989</v>
      </c>
    </row>
    <row r="110" spans="1:1" x14ac:dyDescent="0.2">
      <c r="A110" s="221">
        <f>LN(Forecast!C30/4)</f>
        <v>12.773405721306428</v>
      </c>
    </row>
    <row r="111" spans="1:1" x14ac:dyDescent="0.2">
      <c r="A111" s="221">
        <f>LN(Forecast!C31/4)</f>
        <v>12.871958463960809</v>
      </c>
    </row>
    <row r="112" spans="1:1" x14ac:dyDescent="0.2">
      <c r="A112" s="221">
        <f>LN(Forecast!C32/4)</f>
        <v>12.268196143470345</v>
      </c>
    </row>
    <row r="113" spans="1:1" x14ac:dyDescent="0.2">
      <c r="A113" s="221">
        <f>LN(Forecast!C33/4)</f>
        <v>12.002112657382462</v>
      </c>
    </row>
    <row r="114" spans="1:1" x14ac:dyDescent="0.2">
      <c r="A114" s="221">
        <f>LN(Forecast!C34/4)</f>
        <v>12.096981568863541</v>
      </c>
    </row>
    <row r="115" spans="1:1" x14ac:dyDescent="0.2">
      <c r="A115" s="221">
        <f>LN(Forecast!C35/4)</f>
        <v>12.149138471252538</v>
      </c>
    </row>
    <row r="116" spans="1:1" x14ac:dyDescent="0.2">
      <c r="A116" s="221">
        <f>LN(Forecast!C36/4)</f>
        <v>12.239928029473475</v>
      </c>
    </row>
    <row r="117" spans="1:1" x14ac:dyDescent="0.2">
      <c r="A117" s="221">
        <f>LN(Forecast!C37/4)</f>
        <v>12.008787185908222</v>
      </c>
    </row>
    <row r="118" spans="1:1" x14ac:dyDescent="0.2">
      <c r="A118" s="221">
        <f>LN(Forecast!C38/4)</f>
        <v>12.016877519793047</v>
      </c>
    </row>
    <row r="119" spans="1:1" x14ac:dyDescent="0.2">
      <c r="A119" s="221">
        <f>LN(Forecast!C39/4)</f>
        <v>12.300317485334032</v>
      </c>
    </row>
    <row r="120" spans="1:1" x14ac:dyDescent="0.2">
      <c r="A120" s="307">
        <f>LN(Forecast!C40/4)</f>
        <v>12.357538653419937</v>
      </c>
    </row>
    <row r="121" spans="1:1" x14ac:dyDescent="0.2">
      <c r="A121" s="221">
        <f>LN(Forecast!C4/4)</f>
        <v>12.22151652255525</v>
      </c>
    </row>
    <row r="122" spans="1:1" x14ac:dyDescent="0.2">
      <c r="A122" s="221">
        <f>LN(Forecast!C5/4)</f>
        <v>12.264956930308827</v>
      </c>
    </row>
    <row r="123" spans="1:1" x14ac:dyDescent="0.2">
      <c r="A123" s="221">
        <f>LN(Forecast!C6/4)</f>
        <v>12.621355237383892</v>
      </c>
    </row>
    <row r="124" spans="1:1" x14ac:dyDescent="0.2">
      <c r="A124" s="221">
        <f>LN(Forecast!C7/4)</f>
        <v>12.815561004818235</v>
      </c>
    </row>
    <row r="125" spans="1:1" x14ac:dyDescent="0.2">
      <c r="A125" s="221">
        <f>LN(Forecast!C8/4)</f>
        <v>11.966523378377675</v>
      </c>
    </row>
    <row r="126" spans="1:1" x14ac:dyDescent="0.2">
      <c r="A126" s="221">
        <f>LN(Forecast!C9/4)</f>
        <v>11.84737959515526</v>
      </c>
    </row>
    <row r="127" spans="1:1" x14ac:dyDescent="0.2">
      <c r="A127" s="221">
        <f>LN(Forecast!C10/4)</f>
        <v>12.050870996962022</v>
      </c>
    </row>
    <row r="128" spans="1:1" x14ac:dyDescent="0.2">
      <c r="A128" s="221">
        <f>LN(Forecast!C11/4)</f>
        <v>11.936212481876252</v>
      </c>
    </row>
    <row r="129" spans="1:1" x14ac:dyDescent="0.2">
      <c r="A129" s="221">
        <f>LN(Forecast!C12/4)</f>
        <v>11.992305312278116</v>
      </c>
    </row>
    <row r="130" spans="1:1" x14ac:dyDescent="0.2">
      <c r="A130" s="221">
        <f>LN(Forecast!C13/4)</f>
        <v>11.814554820304521</v>
      </c>
    </row>
    <row r="131" spans="1:1" x14ac:dyDescent="0.2">
      <c r="A131" s="221">
        <f>LN(Forecast!C14/4)</f>
        <v>11.713203583384093</v>
      </c>
    </row>
    <row r="132" spans="1:1" x14ac:dyDescent="0.2">
      <c r="A132" s="221">
        <f>LN(Forecast!C15/4)</f>
        <v>12.165064435756268</v>
      </c>
    </row>
    <row r="133" spans="1:1" x14ac:dyDescent="0.2">
      <c r="A133" s="221">
        <f>LN(Forecast!C16/4)</f>
        <v>12.264072649578161</v>
      </c>
    </row>
    <row r="134" spans="1:1" x14ac:dyDescent="0.2">
      <c r="A134" s="221">
        <f>LN(Forecast!C17/4)</f>
        <v>12.302293773931172</v>
      </c>
    </row>
    <row r="135" spans="1:1" x14ac:dyDescent="0.2">
      <c r="A135" s="221">
        <f>LN(Forecast!C18/4)</f>
        <v>12.615383681899495</v>
      </c>
    </row>
    <row r="136" spans="1:1" x14ac:dyDescent="0.2">
      <c r="A136" s="221">
        <f>LN(Forecast!C19/4)</f>
        <v>12.794485503221548</v>
      </c>
    </row>
    <row r="137" spans="1:1" x14ac:dyDescent="0.2">
      <c r="A137" s="221">
        <f>LN(Forecast!C20/4)</f>
        <v>12.075428509337849</v>
      </c>
    </row>
    <row r="138" spans="1:1" x14ac:dyDescent="0.2">
      <c r="A138" s="221">
        <f>LN(Forecast!C21/4)</f>
        <v>11.799794707164983</v>
      </c>
    </row>
    <row r="139" spans="1:1" x14ac:dyDescent="0.2">
      <c r="A139" s="221">
        <f>LN(Forecast!C22/4)</f>
        <v>12.170290015390401</v>
      </c>
    </row>
    <row r="140" spans="1:1" x14ac:dyDescent="0.2">
      <c r="A140" s="221">
        <f>LN(Forecast!C23/4)</f>
        <v>12.057281121407261</v>
      </c>
    </row>
    <row r="141" spans="1:1" x14ac:dyDescent="0.2">
      <c r="A141" s="221">
        <f>LN(Forecast!C24/4)</f>
        <v>12.175674003221667</v>
      </c>
    </row>
    <row r="142" spans="1:1" x14ac:dyDescent="0.2">
      <c r="A142" s="221">
        <f>LN(Forecast!C25/4)</f>
        <v>11.947515624305638</v>
      </c>
    </row>
    <row r="143" spans="1:1" x14ac:dyDescent="0.2">
      <c r="A143" s="221">
        <f>LN(Forecast!C26/4)</f>
        <v>11.812235297237899</v>
      </c>
    </row>
    <row r="144" spans="1:1" x14ac:dyDescent="0.2">
      <c r="A144" s="221">
        <f>LN(Forecast!C27/4)</f>
        <v>12.274601242591764</v>
      </c>
    </row>
    <row r="145" spans="1:1" x14ac:dyDescent="0.2">
      <c r="A145" s="221">
        <f>LN(Forecast!C28/4)</f>
        <v>12.342215001621101</v>
      </c>
    </row>
    <row r="146" spans="1:1" x14ac:dyDescent="0.2">
      <c r="A146" s="221">
        <f>LN(Forecast!C29/4)</f>
        <v>12.458621589260989</v>
      </c>
    </row>
    <row r="147" spans="1:1" x14ac:dyDescent="0.2">
      <c r="A147" s="221">
        <f>LN(Forecast!C30/4)</f>
        <v>12.773405721306428</v>
      </c>
    </row>
    <row r="148" spans="1:1" x14ac:dyDescent="0.2">
      <c r="A148" s="221">
        <f>LN(Forecast!C31/4)</f>
        <v>12.871958463960809</v>
      </c>
    </row>
    <row r="149" spans="1:1" x14ac:dyDescent="0.2">
      <c r="A149" s="221">
        <f>LN(Forecast!C32/4)</f>
        <v>12.268196143470345</v>
      </c>
    </row>
    <row r="150" spans="1:1" x14ac:dyDescent="0.2">
      <c r="A150" s="221">
        <f>LN(Forecast!C33/4)</f>
        <v>12.002112657382462</v>
      </c>
    </row>
    <row r="151" spans="1:1" x14ac:dyDescent="0.2">
      <c r="A151" s="221">
        <f>LN(Forecast!C34/4)</f>
        <v>12.096981568863541</v>
      </c>
    </row>
    <row r="152" spans="1:1" x14ac:dyDescent="0.2">
      <c r="A152" s="221">
        <f>LN(Forecast!C35/4)</f>
        <v>12.149138471252538</v>
      </c>
    </row>
    <row r="153" spans="1:1" x14ac:dyDescent="0.2">
      <c r="A153" s="221">
        <f>LN(Forecast!C36/4)</f>
        <v>12.239928029473475</v>
      </c>
    </row>
    <row r="154" spans="1:1" x14ac:dyDescent="0.2">
      <c r="A154" s="221">
        <f>LN(Forecast!C37/4)</f>
        <v>12.008787185908222</v>
      </c>
    </row>
    <row r="155" spans="1:1" x14ac:dyDescent="0.2">
      <c r="A155" s="221">
        <f>LN(Forecast!C38/4)</f>
        <v>12.016877519793047</v>
      </c>
    </row>
    <row r="156" spans="1:1" x14ac:dyDescent="0.2">
      <c r="A156" s="221">
        <f>LN(Forecast!C39/4)</f>
        <v>12.300317485334032</v>
      </c>
    </row>
    <row r="157" spans="1:1" x14ac:dyDescent="0.2">
      <c r="A157" s="221">
        <f>LN(Forecast!C40/4)</f>
        <v>12.357538653419937</v>
      </c>
    </row>
    <row r="158" spans="1:1" x14ac:dyDescent="0.2">
      <c r="A158" s="221"/>
    </row>
    <row r="159" spans="1:1" x14ac:dyDescent="0.2">
      <c r="A159" s="221"/>
    </row>
    <row r="160" spans="1:1" x14ac:dyDescent="0.2">
      <c r="A160" s="221"/>
    </row>
  </sheetData>
  <mergeCells count="1">
    <mergeCell ref="A1:L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575E-780B-4BD0-AB78-9FFC0726CE2D}">
  <sheetPr>
    <tabColor theme="4" tint="0.39997558519241921"/>
  </sheetPr>
  <dimension ref="A1:M66"/>
  <sheetViews>
    <sheetView tabSelected="1" topLeftCell="B1" zoomScale="125" zoomScaleNormal="100" workbookViewId="0">
      <selection activeCell="D14" sqref="D14"/>
    </sheetView>
  </sheetViews>
  <sheetFormatPr baseColWidth="10" defaultColWidth="11.5" defaultRowHeight="15" x14ac:dyDescent="0.2"/>
  <cols>
    <col min="1" max="1" width="13.6640625" customWidth="1"/>
    <col min="2" max="2" width="32.6640625" customWidth="1"/>
    <col min="3" max="3" width="6.33203125" customWidth="1"/>
    <col min="4" max="5" width="18" customWidth="1"/>
    <col min="6" max="6" width="21.5" customWidth="1"/>
    <col min="7" max="7" width="9.1640625"/>
  </cols>
  <sheetData>
    <row r="1" spans="1:13" ht="37" x14ac:dyDescent="0.45">
      <c r="A1" s="446" t="s">
        <v>375</v>
      </c>
      <c r="B1" s="446"/>
      <c r="C1" s="446"/>
      <c r="D1" s="446"/>
      <c r="E1" s="446"/>
      <c r="F1" s="446"/>
      <c r="G1" s="446"/>
      <c r="H1" s="446"/>
      <c r="I1" s="446"/>
      <c r="J1" s="446"/>
      <c r="K1" s="446"/>
      <c r="L1" s="446"/>
      <c r="M1" s="446"/>
    </row>
    <row r="8" spans="1:13" x14ac:dyDescent="0.2">
      <c r="B8" s="308" t="s">
        <v>376</v>
      </c>
      <c r="C8" s="350"/>
      <c r="D8" s="309">
        <v>5</v>
      </c>
    </row>
    <row r="9" spans="1:13" x14ac:dyDescent="0.2">
      <c r="B9" s="107" t="s">
        <v>377</v>
      </c>
      <c r="D9" s="310">
        <f>AVERAGE(MRP!D12:D59)/5</f>
        <v>45283.560475294085</v>
      </c>
      <c r="E9" s="223"/>
      <c r="F9" s="223"/>
    </row>
    <row r="10" spans="1:13" x14ac:dyDescent="0.2">
      <c r="B10" s="340" t="s">
        <v>378</v>
      </c>
      <c r="C10" s="351"/>
      <c r="D10" s="341">
        <f>1</f>
        <v>1</v>
      </c>
      <c r="E10" s="84">
        <f>EOQ!C21/D9</f>
        <v>0.41332880638243247</v>
      </c>
    </row>
    <row r="11" spans="1:13" x14ac:dyDescent="0.2">
      <c r="B11" s="311" t="s">
        <v>379</v>
      </c>
      <c r="C11" s="18"/>
      <c r="D11" s="312">
        <f>'Safety Stock'!D10/5*SQRT(D10+D8)</f>
        <v>0.14567573762436645</v>
      </c>
      <c r="E11" s="306"/>
      <c r="F11" s="306"/>
    </row>
    <row r="12" spans="1:13" x14ac:dyDescent="0.2">
      <c r="B12" s="313" t="s">
        <v>380</v>
      </c>
      <c r="C12" s="131"/>
      <c r="D12" s="314">
        <f>'Safety Stock'!F11*D11</f>
        <v>47464.187149943995</v>
      </c>
      <c r="E12" s="223"/>
      <c r="F12" s="223"/>
    </row>
    <row r="13" spans="1:13" x14ac:dyDescent="0.2">
      <c r="B13" s="338" t="s">
        <v>381</v>
      </c>
      <c r="C13" s="352"/>
      <c r="D13" s="339">
        <f>D9*(D8+D10)+D12</f>
        <v>319165.55000170856</v>
      </c>
    </row>
    <row r="15" spans="1:13" x14ac:dyDescent="0.2">
      <c r="D15" s="223"/>
      <c r="E15" s="223"/>
      <c r="F15" s="223"/>
      <c r="G15" s="223"/>
    </row>
    <row r="16" spans="1:13" x14ac:dyDescent="0.2">
      <c r="A16" s="447" t="s">
        <v>382</v>
      </c>
      <c r="B16" s="447"/>
      <c r="C16" s="447"/>
      <c r="D16" s="447"/>
      <c r="E16" s="447"/>
      <c r="F16" s="447"/>
      <c r="G16" s="447"/>
      <c r="H16" s="447"/>
    </row>
    <row r="17" spans="1:9" x14ac:dyDescent="0.2">
      <c r="A17" s="3" t="s">
        <v>383</v>
      </c>
      <c r="B17" s="3" t="s">
        <v>384</v>
      </c>
      <c r="C17" s="3" t="s">
        <v>331</v>
      </c>
      <c r="D17" s="3" t="s">
        <v>385</v>
      </c>
      <c r="E17" s="3" t="s">
        <v>366</v>
      </c>
      <c r="F17" s="3" t="s">
        <v>386</v>
      </c>
      <c r="G17" s="3" t="s">
        <v>387</v>
      </c>
      <c r="H17" s="3"/>
    </row>
    <row r="18" spans="1:9" x14ac:dyDescent="0.2">
      <c r="A18" s="444" t="s">
        <v>388</v>
      </c>
      <c r="B18" t="s">
        <v>389</v>
      </c>
      <c r="C18">
        <v>1</v>
      </c>
      <c r="D18" s="251">
        <f>D13</f>
        <v>319165.55000170856</v>
      </c>
      <c r="E18" s="354">
        <f>$D$12</f>
        <v>47464.187149943995</v>
      </c>
      <c r="F18" s="354">
        <f>$D$13</f>
        <v>319165.55000170856</v>
      </c>
      <c r="G18" s="80"/>
      <c r="H18" s="337"/>
      <c r="I18" s="337"/>
    </row>
    <row r="19" spans="1:9" x14ac:dyDescent="0.2">
      <c r="A19" s="444"/>
      <c r="B19" t="s">
        <v>390</v>
      </c>
      <c r="C19">
        <v>2</v>
      </c>
      <c r="D19" s="251">
        <f>D18-MRP!D12/5</f>
        <v>250083.55465430007</v>
      </c>
      <c r="E19" s="354">
        <f t="shared" ref="E19:E63" si="0">$D$12</f>
        <v>47464.187149943995</v>
      </c>
      <c r="F19" s="354">
        <f t="shared" ref="F19:F63" si="1">$D$13</f>
        <v>319165.55000170856</v>
      </c>
      <c r="G19" s="223">
        <f>D13-D19</f>
        <v>69081.99534740849</v>
      </c>
      <c r="H19" s="337"/>
      <c r="I19" s="337"/>
    </row>
    <row r="20" spans="1:9" x14ac:dyDescent="0.2">
      <c r="A20" s="444"/>
      <c r="B20" t="s">
        <v>391</v>
      </c>
      <c r="C20">
        <v>2</v>
      </c>
      <c r="D20" s="251">
        <f>D19+MRP!D12/5*0.8</f>
        <v>305349.15093222685</v>
      </c>
      <c r="E20" s="354">
        <f t="shared" si="0"/>
        <v>47464.187149943995</v>
      </c>
      <c r="F20" s="354">
        <f t="shared" si="1"/>
        <v>319165.55000170856</v>
      </c>
      <c r="G20" s="223"/>
      <c r="H20" s="337"/>
      <c r="I20" s="337"/>
    </row>
    <row r="21" spans="1:9" x14ac:dyDescent="0.2">
      <c r="A21" s="444"/>
      <c r="B21" t="s">
        <v>392</v>
      </c>
      <c r="C21">
        <v>3</v>
      </c>
      <c r="D21" s="251">
        <f>D20-MRP!D12/5</f>
        <v>236267.15558481836</v>
      </c>
      <c r="E21" s="354">
        <f t="shared" si="0"/>
        <v>47464.187149943995</v>
      </c>
      <c r="F21" s="354">
        <f t="shared" si="1"/>
        <v>319165.55000170856</v>
      </c>
      <c r="G21" s="223">
        <f>D13-D21</f>
        <v>82898.394416890194</v>
      </c>
      <c r="H21" s="337"/>
      <c r="I21" s="337"/>
    </row>
    <row r="22" spans="1:9" x14ac:dyDescent="0.2">
      <c r="A22" s="444"/>
      <c r="B22" t="s">
        <v>393</v>
      </c>
      <c r="C22">
        <v>3</v>
      </c>
      <c r="D22" s="251">
        <f>D21+MRP!D12/5*0.8</f>
        <v>291532.75186274515</v>
      </c>
      <c r="E22" s="354">
        <f t="shared" si="0"/>
        <v>47464.187149943995</v>
      </c>
      <c r="F22" s="354">
        <f t="shared" si="1"/>
        <v>319165.55000170856</v>
      </c>
      <c r="G22" s="223"/>
      <c r="H22" s="337"/>
      <c r="I22" s="337"/>
    </row>
    <row r="23" spans="1:9" x14ac:dyDescent="0.2">
      <c r="A23" s="444"/>
      <c r="B23" t="s">
        <v>394</v>
      </c>
      <c r="C23">
        <v>4</v>
      </c>
      <c r="D23" s="251">
        <f>D22-MRP!D12/5</f>
        <v>222450.75651533666</v>
      </c>
      <c r="E23" s="354">
        <f t="shared" si="0"/>
        <v>47464.187149943995</v>
      </c>
      <c r="F23" s="354">
        <f t="shared" si="1"/>
        <v>319165.55000170856</v>
      </c>
      <c r="G23" s="223">
        <f>D13-D23</f>
        <v>96714.793486371898</v>
      </c>
      <c r="H23" s="337"/>
      <c r="I23" s="337"/>
    </row>
    <row r="24" spans="1:9" x14ac:dyDescent="0.2">
      <c r="A24" s="444"/>
      <c r="B24" t="s">
        <v>395</v>
      </c>
      <c r="C24">
        <v>4</v>
      </c>
      <c r="D24" s="251">
        <f>D23+MRP!D12/5*0.8</f>
        <v>277716.35279326345</v>
      </c>
      <c r="E24" s="354">
        <f t="shared" si="0"/>
        <v>47464.187149943995</v>
      </c>
      <c r="F24" s="354">
        <f t="shared" si="1"/>
        <v>319165.55000170856</v>
      </c>
      <c r="G24" s="223"/>
      <c r="H24" s="337"/>
      <c r="I24" s="337"/>
    </row>
    <row r="25" spans="1:9" x14ac:dyDescent="0.2">
      <c r="A25" s="444"/>
      <c r="B25" t="s">
        <v>396</v>
      </c>
      <c r="C25">
        <v>5</v>
      </c>
      <c r="D25" s="251">
        <f>D24-MRP!D12/5</f>
        <v>208634.35744585496</v>
      </c>
      <c r="E25" s="354">
        <f t="shared" si="0"/>
        <v>47464.187149943995</v>
      </c>
      <c r="F25" s="354">
        <f t="shared" si="1"/>
        <v>319165.55000170856</v>
      </c>
      <c r="G25" s="223">
        <f>D13-D25</f>
        <v>110531.1925558536</v>
      </c>
      <c r="H25" s="337"/>
      <c r="I25" s="337"/>
    </row>
    <row r="26" spans="1:9" x14ac:dyDescent="0.2">
      <c r="A26" s="444"/>
      <c r="B26" t="s">
        <v>397</v>
      </c>
      <c r="C26">
        <v>5</v>
      </c>
      <c r="D26" s="251">
        <f>D25+MRP!D12/5</f>
        <v>277716.35279326345</v>
      </c>
      <c r="E26" s="354">
        <f t="shared" si="0"/>
        <v>47464.187149943995</v>
      </c>
      <c r="F26" s="354">
        <f t="shared" si="1"/>
        <v>319165.55000170856</v>
      </c>
      <c r="G26" s="223"/>
      <c r="H26" s="337"/>
      <c r="I26" s="337"/>
    </row>
    <row r="27" spans="1:9" x14ac:dyDescent="0.2">
      <c r="A27" s="444"/>
      <c r="B27" s="131" t="s">
        <v>398</v>
      </c>
      <c r="C27" s="131">
        <v>6</v>
      </c>
      <c r="D27" s="231">
        <f>D26-MRP!D12/5*0.8</f>
        <v>222450.75651533666</v>
      </c>
      <c r="E27" s="355">
        <f t="shared" si="0"/>
        <v>47464.187149943995</v>
      </c>
      <c r="F27" s="355">
        <f t="shared" si="1"/>
        <v>319165.55000170856</v>
      </c>
      <c r="G27" s="229">
        <f>D13-D27</f>
        <v>96714.793486371898</v>
      </c>
      <c r="H27" s="337"/>
      <c r="I27" s="337"/>
    </row>
    <row r="28" spans="1:9" x14ac:dyDescent="0.2">
      <c r="A28" s="444" t="s">
        <v>388</v>
      </c>
      <c r="B28" t="s">
        <v>389</v>
      </c>
      <c r="C28">
        <v>6</v>
      </c>
      <c r="D28" s="251">
        <f>D27+G19</f>
        <v>291532.75186274515</v>
      </c>
      <c r="E28" s="354">
        <f t="shared" si="0"/>
        <v>47464.187149943995</v>
      </c>
      <c r="F28" s="354">
        <f t="shared" si="1"/>
        <v>319165.55000170856</v>
      </c>
      <c r="G28" s="223"/>
      <c r="H28" s="337"/>
      <c r="I28" s="337"/>
    </row>
    <row r="29" spans="1:9" x14ac:dyDescent="0.2">
      <c r="A29" s="444"/>
      <c r="B29" t="s">
        <v>390</v>
      </c>
      <c r="C29">
        <v>7</v>
      </c>
      <c r="D29" s="251">
        <f>D28-MRP!D12/5</f>
        <v>222450.75651533666</v>
      </c>
      <c r="E29" s="354">
        <f t="shared" si="0"/>
        <v>47464.187149943995</v>
      </c>
      <c r="F29" s="354">
        <f t="shared" si="1"/>
        <v>319165.55000170856</v>
      </c>
      <c r="G29" s="223">
        <f>F29-D29</f>
        <v>96714.793486371898</v>
      </c>
      <c r="H29" s="337"/>
      <c r="I29" s="337"/>
    </row>
    <row r="30" spans="1:9" x14ac:dyDescent="0.2">
      <c r="A30" s="444"/>
      <c r="B30" t="s">
        <v>391</v>
      </c>
      <c r="C30">
        <v>7</v>
      </c>
      <c r="D30" s="251">
        <f>D29+G21</f>
        <v>305349.15093222685</v>
      </c>
      <c r="E30" s="354">
        <f t="shared" si="0"/>
        <v>47464.187149943995</v>
      </c>
      <c r="F30" s="354">
        <f t="shared" si="1"/>
        <v>319165.55000170856</v>
      </c>
      <c r="G30" s="223"/>
      <c r="H30" s="337"/>
      <c r="I30" s="337"/>
    </row>
    <row r="31" spans="1:9" x14ac:dyDescent="0.2">
      <c r="A31" s="444"/>
      <c r="B31" t="s">
        <v>392</v>
      </c>
      <c r="C31">
        <v>8</v>
      </c>
      <c r="D31" s="251">
        <f>D30-MRP!D12/5</f>
        <v>236267.15558481836</v>
      </c>
      <c r="E31" s="354">
        <f t="shared" si="0"/>
        <v>47464.187149943995</v>
      </c>
      <c r="F31" s="354">
        <f t="shared" si="1"/>
        <v>319165.55000170856</v>
      </c>
      <c r="G31" s="223">
        <f>F31-D31</f>
        <v>82898.394416890194</v>
      </c>
      <c r="H31" s="337"/>
      <c r="I31" s="337"/>
    </row>
    <row r="32" spans="1:9" x14ac:dyDescent="0.2">
      <c r="A32" s="444"/>
      <c r="B32" t="s">
        <v>393</v>
      </c>
      <c r="C32">
        <v>8</v>
      </c>
      <c r="D32" s="251">
        <f>D31+G23</f>
        <v>332981.94907119026</v>
      </c>
      <c r="E32" s="354">
        <f t="shared" si="0"/>
        <v>47464.187149943995</v>
      </c>
      <c r="F32" s="354">
        <f t="shared" si="1"/>
        <v>319165.55000170856</v>
      </c>
      <c r="G32" s="223"/>
      <c r="H32" s="337"/>
      <c r="I32" s="337"/>
    </row>
    <row r="33" spans="1:9" x14ac:dyDescent="0.2">
      <c r="A33" s="444"/>
      <c r="B33" t="s">
        <v>394</v>
      </c>
      <c r="C33">
        <v>9</v>
      </c>
      <c r="D33" s="251">
        <f>D32-MRP!D12/5</f>
        <v>263899.95372378174</v>
      </c>
      <c r="E33" s="354">
        <f t="shared" si="0"/>
        <v>47464.187149943995</v>
      </c>
      <c r="F33" s="354">
        <f t="shared" si="1"/>
        <v>319165.55000170856</v>
      </c>
      <c r="G33" s="223">
        <f>F33-D33</f>
        <v>55265.596277926816</v>
      </c>
      <c r="H33" s="337"/>
      <c r="I33" s="337"/>
    </row>
    <row r="34" spans="1:9" x14ac:dyDescent="0.2">
      <c r="A34" s="444"/>
      <c r="B34" t="s">
        <v>395</v>
      </c>
      <c r="C34">
        <v>9</v>
      </c>
      <c r="D34" s="251">
        <f>D33+G25</f>
        <v>374431.14627963537</v>
      </c>
      <c r="E34" s="354">
        <f t="shared" si="0"/>
        <v>47464.187149943995</v>
      </c>
      <c r="F34" s="354">
        <f t="shared" si="1"/>
        <v>319165.55000170856</v>
      </c>
      <c r="G34" s="223"/>
      <c r="H34" s="337"/>
      <c r="I34" s="337"/>
    </row>
    <row r="35" spans="1:9" x14ac:dyDescent="0.2">
      <c r="A35" s="444"/>
      <c r="B35" t="s">
        <v>396</v>
      </c>
      <c r="C35">
        <v>10</v>
      </c>
      <c r="D35" s="251">
        <f>D34-MRP!D12/5</f>
        <v>305349.15093222691</v>
      </c>
      <c r="E35" s="354">
        <f t="shared" si="0"/>
        <v>47464.187149943995</v>
      </c>
      <c r="F35" s="354">
        <f t="shared" si="1"/>
        <v>319165.55000170856</v>
      </c>
      <c r="G35" s="223">
        <f>F35-D35</f>
        <v>13816.399069481646</v>
      </c>
      <c r="H35" s="337"/>
      <c r="I35" s="337"/>
    </row>
    <row r="36" spans="1:9" x14ac:dyDescent="0.2">
      <c r="A36" s="444"/>
      <c r="B36" t="s">
        <v>397</v>
      </c>
      <c r="C36">
        <v>10</v>
      </c>
      <c r="D36" s="251">
        <f>D35+G27</f>
        <v>402063.94441859878</v>
      </c>
      <c r="E36" s="354">
        <f t="shared" si="0"/>
        <v>47464.187149943995</v>
      </c>
      <c r="F36" s="354">
        <f t="shared" si="1"/>
        <v>319165.55000170856</v>
      </c>
      <c r="G36" s="223"/>
      <c r="H36" s="337"/>
      <c r="I36" s="337"/>
    </row>
    <row r="37" spans="1:9" x14ac:dyDescent="0.2">
      <c r="A37" s="445"/>
      <c r="B37" s="131" t="s">
        <v>398</v>
      </c>
      <c r="C37">
        <v>11</v>
      </c>
      <c r="D37" s="251">
        <f>D36-MRP!D12/5</f>
        <v>332981.94907119032</v>
      </c>
      <c r="E37" s="354">
        <f t="shared" si="0"/>
        <v>47464.187149943995</v>
      </c>
      <c r="F37" s="354">
        <f t="shared" si="1"/>
        <v>319165.55000170856</v>
      </c>
      <c r="G37" s="223">
        <v>0</v>
      </c>
      <c r="H37" s="337"/>
      <c r="I37" s="337"/>
    </row>
    <row r="38" spans="1:9" x14ac:dyDescent="0.2">
      <c r="A38" s="444" t="s">
        <v>399</v>
      </c>
      <c r="B38" s="18" t="s">
        <v>389</v>
      </c>
      <c r="C38" s="18">
        <v>11</v>
      </c>
      <c r="D38" s="353">
        <f>D37+G29</f>
        <v>429696.74255756219</v>
      </c>
      <c r="E38" s="356">
        <f t="shared" si="0"/>
        <v>47464.187149943995</v>
      </c>
      <c r="F38" s="356">
        <f t="shared" si="1"/>
        <v>319165.55000170856</v>
      </c>
      <c r="G38" s="232"/>
      <c r="H38" s="337"/>
      <c r="I38" s="337"/>
    </row>
    <row r="39" spans="1:9" x14ac:dyDescent="0.2">
      <c r="A39" s="444"/>
      <c r="B39" t="s">
        <v>390</v>
      </c>
      <c r="C39">
        <v>12</v>
      </c>
      <c r="D39" s="251">
        <f>D38-MRP!D20/2</f>
        <v>336738.83758878912</v>
      </c>
      <c r="E39" s="354">
        <f t="shared" si="0"/>
        <v>47464.187149943995</v>
      </c>
      <c r="F39" s="354">
        <f t="shared" si="1"/>
        <v>319165.55000170856</v>
      </c>
      <c r="G39" s="223">
        <v>0</v>
      </c>
      <c r="H39" s="337"/>
      <c r="I39" s="337"/>
    </row>
    <row r="40" spans="1:9" x14ac:dyDescent="0.2">
      <c r="A40" s="444"/>
      <c r="B40" t="s">
        <v>391</v>
      </c>
      <c r="C40">
        <v>12</v>
      </c>
      <c r="D40" s="251">
        <f>D39+G31</f>
        <v>419637.23200567928</v>
      </c>
      <c r="E40" s="354">
        <f t="shared" si="0"/>
        <v>47464.187149943995</v>
      </c>
      <c r="F40" s="354">
        <f t="shared" si="1"/>
        <v>319165.55000170856</v>
      </c>
      <c r="G40" s="223"/>
      <c r="H40" s="337"/>
      <c r="I40" s="337"/>
    </row>
    <row r="41" spans="1:9" x14ac:dyDescent="0.2">
      <c r="A41" s="444"/>
      <c r="B41" t="s">
        <v>392</v>
      </c>
      <c r="C41">
        <v>13</v>
      </c>
      <c r="D41" s="251">
        <f>D40-MRP!D20/5</f>
        <v>382454.07001817005</v>
      </c>
      <c r="E41" s="354">
        <f t="shared" si="0"/>
        <v>47464.187149943995</v>
      </c>
      <c r="F41" s="354">
        <f t="shared" si="1"/>
        <v>319165.55000170856</v>
      </c>
      <c r="G41" s="223">
        <v>0</v>
      </c>
      <c r="H41" s="337"/>
      <c r="I41" s="337"/>
    </row>
    <row r="42" spans="1:9" x14ac:dyDescent="0.2">
      <c r="A42" s="444"/>
      <c r="B42" t="s">
        <v>393</v>
      </c>
      <c r="C42">
        <v>13</v>
      </c>
      <c r="D42" s="251">
        <f>D41+G33</f>
        <v>437719.66629609687</v>
      </c>
      <c r="E42" s="354">
        <f t="shared" si="0"/>
        <v>47464.187149943995</v>
      </c>
      <c r="F42" s="354">
        <f t="shared" si="1"/>
        <v>319165.55000170856</v>
      </c>
      <c r="G42" s="223"/>
      <c r="H42" s="337"/>
      <c r="I42" s="337"/>
    </row>
    <row r="43" spans="1:9" x14ac:dyDescent="0.2">
      <c r="A43" s="444"/>
      <c r="B43" t="s">
        <v>394</v>
      </c>
      <c r="C43">
        <v>14</v>
      </c>
      <c r="D43" s="223">
        <f>D42-MRP!D20/5</f>
        <v>400536.50430858764</v>
      </c>
      <c r="E43" s="354">
        <f t="shared" si="0"/>
        <v>47464.187149943995</v>
      </c>
      <c r="F43" s="354">
        <f t="shared" si="1"/>
        <v>319165.55000170856</v>
      </c>
      <c r="G43" s="223">
        <v>0</v>
      </c>
      <c r="H43" s="337"/>
      <c r="I43" s="337"/>
    </row>
    <row r="44" spans="1:9" x14ac:dyDescent="0.2">
      <c r="A44" s="444"/>
      <c r="B44" t="s">
        <v>395</v>
      </c>
      <c r="C44">
        <v>14</v>
      </c>
      <c r="D44" s="223">
        <f>D43+G35</f>
        <v>414352.90337806928</v>
      </c>
      <c r="E44" s="354">
        <f t="shared" si="0"/>
        <v>47464.187149943995</v>
      </c>
      <c r="F44" s="354">
        <f t="shared" si="1"/>
        <v>319165.55000170856</v>
      </c>
      <c r="H44" s="337"/>
      <c r="I44" s="337"/>
    </row>
    <row r="45" spans="1:9" x14ac:dyDescent="0.2">
      <c r="A45" s="444"/>
      <c r="B45" t="s">
        <v>396</v>
      </c>
      <c r="C45">
        <v>15</v>
      </c>
      <c r="D45" s="223">
        <f>D44-MRP!D20/5</f>
        <v>377169.74139056006</v>
      </c>
      <c r="E45" s="354">
        <f t="shared" si="0"/>
        <v>47464.187149943995</v>
      </c>
      <c r="F45" s="354">
        <f t="shared" si="1"/>
        <v>319165.55000170856</v>
      </c>
      <c r="G45">
        <v>0</v>
      </c>
      <c r="H45" s="337"/>
      <c r="I45" s="337"/>
    </row>
    <row r="46" spans="1:9" x14ac:dyDescent="0.2">
      <c r="A46" s="444"/>
      <c r="B46" t="s">
        <v>397</v>
      </c>
      <c r="C46">
        <v>15</v>
      </c>
      <c r="D46" s="223">
        <f>D45+G37</f>
        <v>377169.74139056006</v>
      </c>
      <c r="E46" s="354">
        <f t="shared" si="0"/>
        <v>47464.187149943995</v>
      </c>
      <c r="F46" s="354">
        <f t="shared" si="1"/>
        <v>319165.55000170856</v>
      </c>
      <c r="H46" s="337"/>
      <c r="I46" s="337"/>
    </row>
    <row r="47" spans="1:9" x14ac:dyDescent="0.2">
      <c r="A47" s="445"/>
      <c r="B47" s="131" t="s">
        <v>398</v>
      </c>
      <c r="C47" s="131">
        <v>16</v>
      </c>
      <c r="D47" s="229">
        <f>D46-MRP!D20/5</f>
        <v>339986.57940305083</v>
      </c>
      <c r="E47" s="357">
        <f t="shared" si="0"/>
        <v>47464.187149943995</v>
      </c>
      <c r="F47" s="357">
        <f t="shared" si="1"/>
        <v>319165.55000170856</v>
      </c>
      <c r="G47" s="131">
        <v>0</v>
      </c>
      <c r="H47" s="337"/>
      <c r="I47" s="337"/>
    </row>
    <row r="48" spans="1:9" x14ac:dyDescent="0.2">
      <c r="A48" s="444" t="s">
        <v>400</v>
      </c>
      <c r="B48" t="s">
        <v>389</v>
      </c>
      <c r="C48">
        <v>16</v>
      </c>
      <c r="D48" s="223">
        <f>D47+G39</f>
        <v>339986.57940305083</v>
      </c>
      <c r="E48" s="354">
        <f t="shared" si="0"/>
        <v>47464.187149943995</v>
      </c>
      <c r="F48" s="354">
        <f t="shared" si="1"/>
        <v>319165.55000170856</v>
      </c>
    </row>
    <row r="49" spans="1:7" x14ac:dyDescent="0.2">
      <c r="A49" s="444"/>
      <c r="B49" t="s">
        <v>390</v>
      </c>
      <c r="C49">
        <v>17</v>
      </c>
      <c r="D49" s="223">
        <f>D48-MRP!D48/5</f>
        <v>291667.71237100172</v>
      </c>
      <c r="E49" s="354">
        <f t="shared" si="0"/>
        <v>47464.187149943995</v>
      </c>
      <c r="F49" s="354">
        <f t="shared" si="1"/>
        <v>319165.55000170856</v>
      </c>
      <c r="G49" s="223">
        <f>F49-D49</f>
        <v>27497.837630706839</v>
      </c>
    </row>
    <row r="50" spans="1:7" x14ac:dyDescent="0.2">
      <c r="A50" s="444"/>
      <c r="B50" t="s">
        <v>391</v>
      </c>
      <c r="C50">
        <v>17</v>
      </c>
      <c r="D50" s="223">
        <f>D49+G41</f>
        <v>291667.71237100172</v>
      </c>
      <c r="E50" s="354">
        <f t="shared" si="0"/>
        <v>47464.187149943995</v>
      </c>
      <c r="F50" s="354">
        <f t="shared" si="1"/>
        <v>319165.55000170856</v>
      </c>
    </row>
    <row r="51" spans="1:7" x14ac:dyDescent="0.2">
      <c r="A51" s="444"/>
      <c r="B51" t="s">
        <v>392</v>
      </c>
      <c r="C51">
        <v>18</v>
      </c>
      <c r="D51" s="223">
        <f>D50-MRP!D48/5</f>
        <v>243348.84533895264</v>
      </c>
      <c r="E51" s="354">
        <f t="shared" si="0"/>
        <v>47464.187149943995</v>
      </c>
      <c r="F51" s="354">
        <f t="shared" si="1"/>
        <v>319165.55000170856</v>
      </c>
      <c r="G51" s="223">
        <f>F51-D51</f>
        <v>75816.704662755918</v>
      </c>
    </row>
    <row r="52" spans="1:7" x14ac:dyDescent="0.2">
      <c r="A52" s="444"/>
      <c r="B52" t="s">
        <v>393</v>
      </c>
      <c r="C52">
        <v>18</v>
      </c>
      <c r="D52" s="223">
        <f>D51+G43</f>
        <v>243348.84533895264</v>
      </c>
      <c r="E52" s="354">
        <f t="shared" si="0"/>
        <v>47464.187149943995</v>
      </c>
      <c r="F52" s="354">
        <f t="shared" si="1"/>
        <v>319165.55000170856</v>
      </c>
    </row>
    <row r="53" spans="1:7" x14ac:dyDescent="0.2">
      <c r="A53" s="444"/>
      <c r="B53" t="s">
        <v>394</v>
      </c>
      <c r="C53">
        <v>19</v>
      </c>
      <c r="D53" s="223">
        <f>D52-MRP!D48/5</f>
        <v>195029.97830690356</v>
      </c>
      <c r="E53" s="354">
        <f t="shared" si="0"/>
        <v>47464.187149943995</v>
      </c>
      <c r="F53" s="354">
        <f t="shared" si="1"/>
        <v>319165.55000170856</v>
      </c>
      <c r="G53" s="223">
        <f>F53-D53</f>
        <v>124135.571694805</v>
      </c>
    </row>
    <row r="54" spans="1:7" x14ac:dyDescent="0.2">
      <c r="A54" s="444"/>
      <c r="B54" t="s">
        <v>395</v>
      </c>
      <c r="C54">
        <v>19</v>
      </c>
      <c r="D54" s="223">
        <f>D53+G45</f>
        <v>195029.97830690356</v>
      </c>
      <c r="E54" s="354">
        <f t="shared" si="0"/>
        <v>47464.187149943995</v>
      </c>
      <c r="F54" s="354">
        <f t="shared" si="1"/>
        <v>319165.55000170856</v>
      </c>
    </row>
    <row r="55" spans="1:7" x14ac:dyDescent="0.2">
      <c r="A55" s="444"/>
      <c r="B55" t="s">
        <v>396</v>
      </c>
      <c r="C55">
        <v>20</v>
      </c>
      <c r="D55" s="223">
        <f>D54-MRP!D48/5</f>
        <v>146711.11127485448</v>
      </c>
      <c r="E55" s="354">
        <f t="shared" si="0"/>
        <v>47464.187149943995</v>
      </c>
      <c r="F55" s="354">
        <f t="shared" si="1"/>
        <v>319165.55000170856</v>
      </c>
      <c r="G55" s="223">
        <f>F55-D55</f>
        <v>172454.43872685407</v>
      </c>
    </row>
    <row r="56" spans="1:7" x14ac:dyDescent="0.2">
      <c r="A56" s="444"/>
      <c r="B56" t="s">
        <v>397</v>
      </c>
      <c r="C56">
        <v>20</v>
      </c>
      <c r="D56" s="223">
        <f>D55+G47</f>
        <v>146711.11127485448</v>
      </c>
      <c r="E56" s="354">
        <f t="shared" si="0"/>
        <v>47464.187149943995</v>
      </c>
      <c r="F56" s="354">
        <f t="shared" si="1"/>
        <v>319165.55000170856</v>
      </c>
    </row>
    <row r="57" spans="1:7" x14ac:dyDescent="0.2">
      <c r="A57" s="444"/>
      <c r="B57" s="131" t="s">
        <v>398</v>
      </c>
      <c r="C57" s="131">
        <v>21</v>
      </c>
      <c r="D57" s="229">
        <f>D56-MRP!D48/5</f>
        <v>98392.244242805406</v>
      </c>
      <c r="E57" s="355">
        <f t="shared" si="0"/>
        <v>47464.187149943995</v>
      </c>
      <c r="F57" s="355">
        <f t="shared" si="1"/>
        <v>319165.55000170856</v>
      </c>
      <c r="G57" s="229">
        <f>F57-D57</f>
        <v>220773.30575890315</v>
      </c>
    </row>
    <row r="58" spans="1:7" x14ac:dyDescent="0.2">
      <c r="A58" s="444" t="s">
        <v>400</v>
      </c>
      <c r="B58" t="s">
        <v>389</v>
      </c>
      <c r="C58">
        <v>21</v>
      </c>
      <c r="D58" s="223">
        <f>D57+G49</f>
        <v>125890.08187351224</v>
      </c>
      <c r="E58" s="354">
        <f t="shared" si="0"/>
        <v>47464.187149943995</v>
      </c>
      <c r="F58" s="354">
        <f t="shared" si="1"/>
        <v>319165.55000170856</v>
      </c>
    </row>
    <row r="59" spans="1:7" x14ac:dyDescent="0.2">
      <c r="A59" s="444"/>
      <c r="B59" t="s">
        <v>390</v>
      </c>
      <c r="C59">
        <v>22</v>
      </c>
      <c r="D59" s="223">
        <f>D58-MRP!D48/5</f>
        <v>77571.214841463167</v>
      </c>
      <c r="E59" s="354">
        <f t="shared" si="0"/>
        <v>47464.187149943995</v>
      </c>
      <c r="F59" s="354">
        <f t="shared" si="1"/>
        <v>319165.55000170856</v>
      </c>
      <c r="G59" s="223">
        <f>F59-D59</f>
        <v>241594.33516024539</v>
      </c>
    </row>
    <row r="60" spans="1:7" x14ac:dyDescent="0.2">
      <c r="A60" s="444"/>
      <c r="B60" t="s">
        <v>391</v>
      </c>
      <c r="C60">
        <v>22</v>
      </c>
      <c r="D60" s="223">
        <f>D59+G51</f>
        <v>153387.91950421908</v>
      </c>
      <c r="E60" s="354">
        <f t="shared" si="0"/>
        <v>47464.187149943995</v>
      </c>
      <c r="F60" s="354">
        <f t="shared" si="1"/>
        <v>319165.55000170856</v>
      </c>
    </row>
    <row r="61" spans="1:7" x14ac:dyDescent="0.2">
      <c r="A61" s="444"/>
      <c r="B61" t="s">
        <v>392</v>
      </c>
      <c r="C61">
        <v>23</v>
      </c>
      <c r="D61" s="223">
        <f>D60-MRP!D48/5</f>
        <v>105069.05247217001</v>
      </c>
      <c r="E61" s="354">
        <f t="shared" si="0"/>
        <v>47464.187149943995</v>
      </c>
      <c r="F61" s="354">
        <f t="shared" si="1"/>
        <v>319165.55000170856</v>
      </c>
      <c r="G61" s="223">
        <f>F61-D61</f>
        <v>214096.49752953855</v>
      </c>
    </row>
    <row r="62" spans="1:7" x14ac:dyDescent="0.2">
      <c r="A62" s="444"/>
      <c r="B62" t="s">
        <v>393</v>
      </c>
      <c r="C62">
        <v>23</v>
      </c>
      <c r="D62" s="223">
        <f>D61+G53</f>
        <v>229204.624166975</v>
      </c>
      <c r="E62" s="354">
        <f t="shared" si="0"/>
        <v>47464.187149943995</v>
      </c>
      <c r="F62" s="354">
        <f t="shared" si="1"/>
        <v>319165.55000170856</v>
      </c>
    </row>
    <row r="63" spans="1:7" x14ac:dyDescent="0.2">
      <c r="A63" s="444"/>
      <c r="B63" t="s">
        <v>394</v>
      </c>
      <c r="C63">
        <v>24</v>
      </c>
      <c r="D63" s="223">
        <f>D62-MRP!D48/5</f>
        <v>180885.75713492592</v>
      </c>
      <c r="E63" s="354">
        <f t="shared" si="0"/>
        <v>47464.187149943995</v>
      </c>
      <c r="F63" s="354">
        <f t="shared" si="1"/>
        <v>319165.55000170856</v>
      </c>
      <c r="G63" s="223">
        <f>F63-D63</f>
        <v>138279.79286678263</v>
      </c>
    </row>
    <row r="64" spans="1:7" x14ac:dyDescent="0.2">
      <c r="B64" t="s">
        <v>401</v>
      </c>
      <c r="D64" s="223"/>
      <c r="E64" s="251"/>
      <c r="F64" s="251"/>
    </row>
    <row r="65" spans="4:7" x14ac:dyDescent="0.2">
      <c r="E65" s="251"/>
      <c r="F65" s="251"/>
      <c r="G65" s="223"/>
    </row>
    <row r="66" spans="4:7" x14ac:dyDescent="0.2">
      <c r="D66" s="223"/>
      <c r="E66" s="251"/>
      <c r="F66" s="251"/>
    </row>
  </sheetData>
  <mergeCells count="7">
    <mergeCell ref="A58:A63"/>
    <mergeCell ref="A28:A37"/>
    <mergeCell ref="A1:M1"/>
    <mergeCell ref="A16:H16"/>
    <mergeCell ref="A18:A27"/>
    <mergeCell ref="A38:A47"/>
    <mergeCell ref="A48:A57"/>
  </mergeCell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AC37-E30C-8448-8453-64FC03A44719}">
  <sheetPr>
    <tabColor rgb="FFC00000"/>
  </sheetPr>
  <dimension ref="A1:L1"/>
  <sheetViews>
    <sheetView zoomScale="119" workbookViewId="0">
      <selection activeCell="H33" sqref="H33"/>
    </sheetView>
  </sheetViews>
  <sheetFormatPr baseColWidth="10" defaultColWidth="11.5" defaultRowHeight="15" x14ac:dyDescent="0.2"/>
  <sheetData>
    <row r="1" spans="1:12" ht="37" x14ac:dyDescent="0.45">
      <c r="A1" s="448" t="s">
        <v>402</v>
      </c>
      <c r="B1" s="448"/>
      <c r="C1" s="448"/>
      <c r="D1" s="448"/>
      <c r="E1" s="448"/>
      <c r="F1" s="448"/>
      <c r="G1" s="448"/>
      <c r="H1" s="448"/>
      <c r="I1" s="448"/>
      <c r="J1" s="448"/>
      <c r="K1" s="448"/>
      <c r="L1" s="448"/>
    </row>
  </sheetData>
  <mergeCells count="1">
    <mergeCell ref="A1:L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General Information</vt:lpstr>
      <vt:lpstr>Raw Black and outliers handling</vt:lpstr>
      <vt:lpstr>Raw Beige and outliers handling</vt:lpstr>
      <vt:lpstr>Clean Data</vt:lpstr>
      <vt:lpstr>Aggregated Data</vt:lpstr>
      <vt:lpstr>Autocorrelation</vt:lpstr>
      <vt:lpstr>Autocorrelation Black</vt:lpstr>
      <vt:lpstr>Autocorrelation Beige</vt:lpstr>
      <vt:lpstr>Initial Components </vt:lpstr>
      <vt:lpstr>Validation Initial Model</vt:lpstr>
      <vt:lpstr>Smoothing Cofficients</vt:lpstr>
      <vt:lpstr>Forecast</vt:lpstr>
      <vt:lpstr>AP</vt:lpstr>
      <vt:lpstr>MPS</vt:lpstr>
      <vt:lpstr>MRP</vt:lpstr>
      <vt:lpstr>EOQ</vt:lpstr>
      <vt:lpstr>EPQ</vt:lpstr>
      <vt:lpstr>Discount Model</vt:lpstr>
      <vt:lpstr>Safety Stock</vt:lpstr>
      <vt:lpstr>Periodic Review System</vt:lpstr>
      <vt:lpstr>Single-Period 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Joao Victor Barini Ramos</dc:creator>
  <cp:keywords/>
  <dc:description/>
  <cp:lastModifiedBy>Simone Orazio Palazzotto</cp:lastModifiedBy>
  <cp:revision/>
  <dcterms:created xsi:type="dcterms:W3CDTF">2024-09-27T11:28:01Z</dcterms:created>
  <dcterms:modified xsi:type="dcterms:W3CDTF">2024-12-17T19:07:45Z</dcterms:modified>
  <cp:category/>
  <cp:contentStatus/>
</cp:coreProperties>
</file>